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projects\ChIP_seq\projects\KDM5A\CDK7_v_KDM5A\"/>
    </mc:Choice>
  </mc:AlternateContent>
  <xr:revisionPtr revIDLastSave="0" documentId="8_{7B09FBF0-D574-4161-A457-7EE087F93B35}" xr6:coauthVersionLast="45" xr6:coauthVersionMax="45" xr10:uidLastSave="{00000000-0000-0000-0000-000000000000}"/>
  <bookViews>
    <workbookView xWindow="38290" yWindow="-110" windowWidth="38620" windowHeight="21220" tabRatio="857" activeTab="20" xr2:uid="{00000000-000D-0000-FFFF-FFFF00000000}"/>
  </bookViews>
  <sheets>
    <sheet name="commands" sheetId="22" r:id="rId1"/>
    <sheet name="chip_pipe" sheetId="25" r:id="rId2"/>
    <sheet name="rna_pipe" sheetId="52" r:id="rId3"/>
    <sheet name="HiCpro" sheetId="53" r:id="rId4"/>
    <sheet name="auto" sheetId="60" r:id="rId5"/>
    <sheet name="juicer" sheetId="54" r:id="rId6"/>
    <sheet name="tdf" sheetId="23" r:id="rId7"/>
    <sheet name="gather" sheetId="44" r:id="rId8"/>
    <sheet name="fasta2bed" sheetId="56" r:id="rId9"/>
    <sheet name="EDEN" sheetId="29" r:id="rId10"/>
    <sheet name="corr" sheetId="45" r:id="rId11"/>
    <sheet name="bedint" sheetId="27" r:id="rId12"/>
    <sheet name="bedFlank" sheetId="31" r:id="rId13"/>
    <sheet name="closest" sheetId="37" r:id="rId14"/>
    <sheet name="merge" sheetId="40" r:id="rId15"/>
    <sheet name="TR" sheetId="48" r:id="rId16"/>
    <sheet name="bedCov" sheetId="55" r:id="rId17"/>
    <sheet name="ngs.plot" sheetId="20" r:id="rId18"/>
    <sheet name="ngs.config" sheetId="50" r:id="rId19"/>
    <sheet name="BCHN" sheetId="33" r:id="rId20"/>
    <sheet name="heatmap" sheetId="58" r:id="rId21"/>
    <sheet name="4C" sheetId="43" r:id="rId22"/>
    <sheet name="ChIPseq_Samples" sheetId="19" r:id="rId23"/>
    <sheet name="motif" sheetId="30" r:id="rId24"/>
    <sheet name="HOMER" sheetId="28" r:id="rId25"/>
    <sheet name="coltron" sheetId="47" r:id="rId26"/>
    <sheet name="align" sheetId="59" r:id="rId27"/>
    <sheet name="chromHMM" sheetId="46" r:id="rId28"/>
    <sheet name="bedgraph" sheetId="26" r:id="rId29"/>
    <sheet name="TADs" sheetId="51" r:id="rId30"/>
    <sheet name="dd" sheetId="24" r:id="rId31"/>
    <sheet name="MACS" sheetId="49" r:id="rId32"/>
    <sheet name="cuffdiff" sheetId="1" r:id="rId33"/>
    <sheet name="cuffdiff2" sheetId="10" r:id="rId34"/>
    <sheet name="bams" sheetId="4" r:id="rId35"/>
    <sheet name="Sample_T_" sheetId="11" r:id="rId36"/>
    <sheet name="T.list" sheetId="42" r:id="rId37"/>
    <sheet name="IGV" sheetId="18" r:id="rId38"/>
    <sheet name="refs" sheetId="9" r:id="rId39"/>
    <sheet name="filterExpr" sheetId="35" r:id="rId40"/>
    <sheet name="cell_lines" sheetId="16" r:id="rId41"/>
  </sheets>
  <definedNames>
    <definedName name="_xlnm._FilterDatabase" localSheetId="34" hidden="1">bams!$A$1:$G$2041</definedName>
    <definedName name="_xlnm._FilterDatabase" localSheetId="11" hidden="1">bedint!$C$29:$E$47</definedName>
    <definedName name="_xlnm._FilterDatabase" localSheetId="22" hidden="1">ChIPseq_Samples!$A$1:$AK$1125</definedName>
    <definedName name="_xlnm._FilterDatabase" localSheetId="27" hidden="1">chromHMM!$F$16:$F$20</definedName>
    <definedName name="_xlnm._FilterDatabase" localSheetId="18" hidden="1">ngs.config!$A$610:$F$638</definedName>
    <definedName name="_xlnm._FilterDatabase" localSheetId="35" hidden="1">Sample_T_!$A$1:$P$634</definedName>
    <definedName name="_xlnm._FilterDatabase" localSheetId="36" hidden="1">T.list!$A$1:$B$1125</definedName>
    <definedName name="ChIP_seq_samples" localSheetId="22">ChIPseq_Samples!$A$1:$AA$14</definedName>
    <definedName name="ChIP_seq_samples_1" localSheetId="22">ChIPseq_Samples!$A$1:$AB$14</definedName>
    <definedName name="ChIP_seq_samples_2" localSheetId="22">ChIPseq_Samples!$A$1:$AD$14</definedName>
    <definedName name="SampleFactors" localSheetId="35">Sample_T_!$A$1:$P$612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44" i="50" l="1"/>
  <c r="A743" i="50"/>
  <c r="A742" i="50"/>
  <c r="A741" i="50"/>
  <c r="J17" i="52" l="1"/>
  <c r="J16" i="52"/>
  <c r="B24" i="27" l="1"/>
  <c r="B21" i="58" l="1"/>
  <c r="B22" i="58"/>
  <c r="B23" i="58" l="1"/>
  <c r="B5" i="58"/>
  <c r="B24" i="58"/>
  <c r="B9" i="58"/>
  <c r="B10" i="58"/>
  <c r="B11" i="58"/>
  <c r="B12" i="58"/>
  <c r="B13" i="58"/>
  <c r="B14" i="58"/>
  <c r="B15" i="58"/>
  <c r="B16" i="58"/>
  <c r="B6" i="58"/>
  <c r="B7" i="58"/>
  <c r="B19" i="58"/>
  <c r="B20" i="58"/>
  <c r="N66" i="29" l="1"/>
  <c r="N67" i="29"/>
  <c r="N68" i="29"/>
  <c r="N69" i="29"/>
  <c r="N70" i="29"/>
  <c r="N71" i="29"/>
  <c r="N72" i="29"/>
  <c r="N61" i="29"/>
  <c r="N62" i="29"/>
  <c r="N63" i="29"/>
  <c r="N64" i="29"/>
  <c r="N65" i="29"/>
  <c r="N60" i="29"/>
  <c r="H25" i="55" l="1"/>
  <c r="B66" i="55" l="1"/>
  <c r="D8" i="60" l="1"/>
  <c r="I29" i="20" l="1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22" i="50"/>
  <c r="A713" i="50" l="1"/>
  <c r="A714" i="50"/>
  <c r="A715" i="50"/>
  <c r="A716" i="50"/>
  <c r="A717" i="50"/>
  <c r="A718" i="50"/>
  <c r="A719" i="50"/>
  <c r="A720" i="50"/>
  <c r="A704" i="50" l="1"/>
  <c r="A711" i="50"/>
  <c r="A710" i="50"/>
  <c r="A709" i="50"/>
  <c r="A708" i="50"/>
  <c r="A707" i="50"/>
  <c r="A706" i="50"/>
  <c r="A705" i="50"/>
  <c r="A703" i="50"/>
  <c r="A702" i="50"/>
  <c r="A701" i="50"/>
  <c r="D75" i="23" l="1"/>
  <c r="D19" i="29" l="1"/>
  <c r="E30" i="27" l="1"/>
  <c r="E31" i="27"/>
  <c r="E32" i="27"/>
  <c r="E33" i="27"/>
  <c r="E34" i="27"/>
  <c r="E35" i="27"/>
  <c r="E36" i="27"/>
  <c r="E37" i="27"/>
  <c r="A697" i="50" l="1"/>
  <c r="A696" i="50"/>
  <c r="A692" i="50"/>
  <c r="A691" i="50"/>
  <c r="A699" i="50"/>
  <c r="A698" i="50"/>
  <c r="A694" i="50"/>
  <c r="A693" i="50"/>
  <c r="B3" i="40" l="1"/>
  <c r="D50" i="55" l="1"/>
  <c r="B149" i="25" l="1"/>
  <c r="B150" i="25" s="1"/>
  <c r="B6" i="46" l="1"/>
  <c r="B8" i="58" l="1"/>
  <c r="E129" i="52" l="1"/>
  <c r="E130" i="52"/>
  <c r="E131" i="52"/>
  <c r="E132" i="52"/>
  <c r="E133" i="52"/>
  <c r="E134" i="52"/>
  <c r="E135" i="52"/>
  <c r="E136" i="52"/>
  <c r="E137" i="52"/>
  <c r="E138" i="52"/>
  <c r="E139" i="52"/>
  <c r="E140" i="52"/>
  <c r="E141" i="52"/>
  <c r="E142" i="52"/>
  <c r="E143" i="52"/>
  <c r="E144" i="52"/>
  <c r="E145" i="52"/>
  <c r="E146" i="52"/>
  <c r="E147" i="52"/>
  <c r="E148" i="52"/>
  <c r="E149" i="52"/>
  <c r="E150" i="52"/>
  <c r="E151" i="52"/>
  <c r="E152" i="52"/>
  <c r="E153" i="52"/>
  <c r="E154" i="52"/>
  <c r="E155" i="52"/>
  <c r="E156" i="52"/>
  <c r="E157" i="52"/>
  <c r="E158" i="52"/>
  <c r="E159" i="52"/>
  <c r="E160" i="52"/>
  <c r="E161" i="52"/>
  <c r="E162" i="52"/>
  <c r="E163" i="52"/>
  <c r="E164" i="52"/>
  <c r="E165" i="52"/>
  <c r="E166" i="52"/>
  <c r="E167" i="52"/>
  <c r="E168" i="52"/>
  <c r="E169" i="52"/>
  <c r="E170" i="52"/>
  <c r="E171" i="52"/>
  <c r="E172" i="52"/>
  <c r="E173" i="52"/>
  <c r="E174" i="52"/>
  <c r="E175" i="52"/>
  <c r="E176" i="52"/>
  <c r="E177" i="52"/>
  <c r="E178" i="52"/>
  <c r="E179" i="52"/>
  <c r="E180" i="52"/>
  <c r="E181" i="52"/>
  <c r="E128" i="52"/>
  <c r="E127" i="52"/>
  <c r="I7" i="56" l="1"/>
  <c r="I16" i="56" s="1"/>
  <c r="C8" i="56"/>
  <c r="C16" i="56" s="1"/>
  <c r="F7" i="56"/>
  <c r="F16" i="56" s="1"/>
  <c r="C21" i="53" l="1"/>
  <c r="G29" i="20"/>
  <c r="C20" i="53" l="1"/>
  <c r="C24" i="53" s="1"/>
  <c r="F12" i="20"/>
  <c r="F11" i="20"/>
  <c r="F10" i="20"/>
  <c r="A689" i="50"/>
  <c r="A688" i="50"/>
  <c r="A687" i="50"/>
  <c r="A686" i="50"/>
  <c r="A685" i="50"/>
  <c r="A684" i="50"/>
  <c r="A683" i="50"/>
  <c r="A682" i="50"/>
  <c r="I21" i="25"/>
  <c r="C19" i="53" l="1"/>
  <c r="F29" i="20"/>
  <c r="A676" i="50"/>
  <c r="A677" i="50"/>
  <c r="A678" i="50"/>
  <c r="A679" i="50"/>
  <c r="A680" i="50"/>
  <c r="A681" i="50"/>
  <c r="A675" i="50"/>
  <c r="J10" i="52" l="1"/>
  <c r="B120" i="52" l="1"/>
  <c r="B121" i="52"/>
  <c r="B115" i="52"/>
  <c r="E135" i="25" l="1"/>
  <c r="E136" i="25"/>
  <c r="E130" i="25"/>
  <c r="E132" i="25"/>
  <c r="E133" i="25"/>
  <c r="E134" i="25"/>
  <c r="E129" i="25"/>
  <c r="E128" i="25"/>
  <c r="E127" i="25"/>
  <c r="C66" i="52" l="1"/>
  <c r="C67" i="52"/>
  <c r="C68" i="52"/>
  <c r="C69" i="52"/>
  <c r="C70" i="52"/>
  <c r="C65" i="52"/>
  <c r="E108" i="25" l="1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07" i="25"/>
  <c r="C62" i="52" l="1"/>
  <c r="C61" i="52"/>
  <c r="C60" i="52"/>
  <c r="C59" i="52"/>
  <c r="B6" i="44" l="1"/>
  <c r="E102" i="25" l="1"/>
  <c r="E103" i="25"/>
  <c r="E104" i="25"/>
  <c r="E105" i="25"/>
  <c r="E106" i="25"/>
  <c r="H7" i="20" l="1"/>
  <c r="A670" i="50"/>
  <c r="A671" i="50"/>
  <c r="A672" i="50"/>
  <c r="I25" i="20" l="1"/>
  <c r="A667" i="50"/>
  <c r="A666" i="50"/>
  <c r="A665" i="50"/>
  <c r="A664" i="50"/>
  <c r="G91" i="37" l="1"/>
  <c r="G98" i="37" s="1"/>
  <c r="H124" i="37" s="1"/>
  <c r="G124" i="37" l="1"/>
  <c r="G123" i="37"/>
  <c r="G97" i="37"/>
  <c r="G110" i="37"/>
  <c r="G92" i="37"/>
  <c r="D12" i="54"/>
  <c r="C12" i="54"/>
  <c r="G125" i="37" l="1"/>
  <c r="H123" i="37"/>
  <c r="H125" i="37" s="1"/>
  <c r="G20" i="53"/>
  <c r="G21" i="53"/>
  <c r="B19" i="53"/>
  <c r="B51" i="53" l="1"/>
  <c r="G19" i="53"/>
  <c r="M19" i="53"/>
  <c r="M32" i="53" s="1"/>
  <c r="M36" i="53" s="1"/>
  <c r="M41" i="53"/>
  <c r="M38" i="53"/>
  <c r="M24" i="53"/>
  <c r="J19" i="53"/>
  <c r="J32" i="53" s="1"/>
  <c r="J36" i="53" s="1"/>
  <c r="J41" i="53"/>
  <c r="J38" i="53"/>
  <c r="J24" i="53"/>
  <c r="B52" i="53" l="1"/>
  <c r="G52" i="53" s="1"/>
  <c r="I52" i="53" s="1"/>
  <c r="G51" i="53"/>
  <c r="I51" i="53" s="1"/>
  <c r="M26" i="53"/>
  <c r="M22" i="53"/>
  <c r="M31" i="53"/>
  <c r="M35" i="53" s="1"/>
  <c r="J22" i="53"/>
  <c r="J26" i="53"/>
  <c r="J31" i="53"/>
  <c r="J35" i="53" s="1"/>
  <c r="I57" i="53" l="1"/>
  <c r="G57" i="53"/>
  <c r="C34" i="30"/>
  <c r="A659" i="50" l="1"/>
  <c r="A660" i="50"/>
  <c r="A661" i="50"/>
  <c r="A662" i="50"/>
  <c r="A658" i="50"/>
  <c r="E62" i="20" l="1"/>
  <c r="A406" i="50"/>
  <c r="A405" i="50"/>
  <c r="A404" i="50"/>
  <c r="A403" i="50" l="1"/>
  <c r="A402" i="50"/>
  <c r="A401" i="50"/>
  <c r="B399" i="50"/>
  <c r="D9" i="54" l="1"/>
  <c r="D17" i="54"/>
  <c r="D15" i="54"/>
  <c r="C15" i="54"/>
  <c r="D13" i="54"/>
  <c r="D14" i="54" s="1"/>
  <c r="D18" i="54" l="1"/>
  <c r="B53" i="53"/>
  <c r="C41" i="53" l="1"/>
  <c r="C38" i="53"/>
  <c r="C26" i="53"/>
  <c r="B41" i="53"/>
  <c r="B38" i="53"/>
  <c r="C22" i="53" l="1"/>
  <c r="C32" i="53"/>
  <c r="C36" i="53" s="1"/>
  <c r="C31" i="53"/>
  <c r="B24" i="33"/>
  <c r="C35" i="53" l="1"/>
  <c r="A656" i="50"/>
  <c r="A655" i="50"/>
  <c r="G98" i="20" l="1"/>
  <c r="A510" i="50" l="1"/>
  <c r="A509" i="50"/>
  <c r="A518" i="50" l="1"/>
  <c r="A517" i="50"/>
  <c r="A508" i="50"/>
  <c r="A507" i="50"/>
  <c r="A506" i="50"/>
  <c r="A505" i="50"/>
  <c r="A504" i="50"/>
  <c r="A503" i="50"/>
  <c r="A516" i="50"/>
  <c r="A515" i="50"/>
  <c r="A502" i="50"/>
  <c r="A501" i="50"/>
  <c r="A513" i="50"/>
  <c r="A514" i="50"/>
  <c r="A511" i="50"/>
  <c r="A512" i="50"/>
  <c r="B94" i="55" l="1"/>
  <c r="B95" i="55" s="1"/>
  <c r="B91" i="55"/>
  <c r="B92" i="55" s="1"/>
  <c r="B88" i="55"/>
  <c r="B89" i="55" s="1"/>
  <c r="B85" i="55"/>
  <c r="B86" i="55" s="1"/>
  <c r="B82" i="55"/>
  <c r="B98" i="55" l="1"/>
  <c r="B26" i="53" l="1"/>
  <c r="B34" i="52" l="1"/>
  <c r="B33" i="52"/>
  <c r="B29" i="52"/>
  <c r="G30" i="53" l="1"/>
  <c r="B84" i="53" l="1"/>
  <c r="D21" i="25"/>
  <c r="D25" i="25" s="1"/>
  <c r="E53" i="20" l="1"/>
  <c r="E51" i="20"/>
  <c r="C16" i="48" l="1"/>
  <c r="K22" i="55" l="1"/>
  <c r="K23" i="55" s="1"/>
  <c r="H22" i="55"/>
  <c r="H23" i="55" s="1"/>
  <c r="K19" i="55"/>
  <c r="K20" i="55" s="1"/>
  <c r="H19" i="55"/>
  <c r="H20" i="55" s="1"/>
  <c r="E19" i="55"/>
  <c r="K16" i="55"/>
  <c r="K17" i="55" s="1"/>
  <c r="H16" i="55"/>
  <c r="H17" i="55" s="1"/>
  <c r="E16" i="55"/>
  <c r="B16" i="55"/>
  <c r="K13" i="55"/>
  <c r="K14" i="55" s="1"/>
  <c r="H13" i="55"/>
  <c r="H14" i="55" s="1"/>
  <c r="E12" i="55"/>
  <c r="B12" i="55"/>
  <c r="K10" i="55"/>
  <c r="H10" i="55"/>
  <c r="B25" i="55" l="1"/>
  <c r="H26" i="55"/>
  <c r="E25" i="55"/>
  <c r="K26" i="55"/>
  <c r="E108" i="20" l="1"/>
  <c r="E111" i="20"/>
  <c r="E116" i="20" s="1"/>
  <c r="B48" i="53" l="1"/>
  <c r="H143" i="23" l="1"/>
  <c r="H144" i="23" s="1"/>
  <c r="G38" i="53" l="1"/>
  <c r="A646" i="50" l="1"/>
  <c r="B16" i="52" l="1"/>
  <c r="B15" i="52"/>
  <c r="B10" i="52"/>
  <c r="J105" i="23" l="1"/>
  <c r="D13" i="29" l="1"/>
  <c r="A647" i="50" l="1"/>
  <c r="A648" i="50"/>
  <c r="A649" i="50"/>
  <c r="A650" i="50"/>
  <c r="A651" i="50"/>
  <c r="H21" i="25" l="1"/>
  <c r="A535" i="50" l="1"/>
  <c r="A536" i="50"/>
  <c r="A643" i="50" l="1"/>
  <c r="A644" i="50"/>
  <c r="A642" i="50"/>
  <c r="E133" i="37" l="1"/>
  <c r="E124" i="37"/>
  <c r="D133" i="37"/>
  <c r="D124" i="37"/>
  <c r="C133" i="37" l="1"/>
  <c r="B104" i="37"/>
  <c r="B132" i="37" s="1"/>
  <c r="B133" i="37"/>
  <c r="B130" i="37"/>
  <c r="B127" i="37"/>
  <c r="C127" i="37"/>
  <c r="C130" i="37"/>
  <c r="C124" i="37"/>
  <c r="B124" i="37"/>
  <c r="B102" i="37"/>
  <c r="B101" i="37" s="1"/>
  <c r="B100" i="37"/>
  <c r="B99" i="37" s="1"/>
  <c r="B98" i="37"/>
  <c r="B110" i="37" s="1"/>
  <c r="D51" i="37"/>
  <c r="D50" i="37"/>
  <c r="D49" i="37"/>
  <c r="B36" i="37"/>
  <c r="B35" i="37"/>
  <c r="B41" i="37"/>
  <c r="C32" i="37"/>
  <c r="B32" i="37"/>
  <c r="C31" i="37"/>
  <c r="B31" i="37"/>
  <c r="B134" i="37" l="1"/>
  <c r="B114" i="37"/>
  <c r="B116" i="37"/>
  <c r="B112" i="37"/>
  <c r="B103" i="37"/>
  <c r="C132" i="37"/>
  <c r="C134" i="37" s="1"/>
  <c r="B123" i="37"/>
  <c r="B125" i="37" s="1"/>
  <c r="B129" i="37"/>
  <c r="B126" i="37"/>
  <c r="B97" i="37"/>
  <c r="B136" i="27"/>
  <c r="B134" i="27"/>
  <c r="B128" i="27"/>
  <c r="C126" i="37" l="1"/>
  <c r="C128" i="37" s="1"/>
  <c r="B128" i="37"/>
  <c r="C129" i="37"/>
  <c r="C131" i="37" s="1"/>
  <c r="B131" i="37"/>
  <c r="C123" i="37"/>
  <c r="C125" i="37" s="1"/>
  <c r="B137" i="27"/>
  <c r="A612" i="50"/>
  <c r="A613" i="50"/>
  <c r="A614" i="50"/>
  <c r="A615" i="50"/>
  <c r="A616" i="50"/>
  <c r="A634" i="50"/>
  <c r="A617" i="50"/>
  <c r="A618" i="50"/>
  <c r="A619" i="50"/>
  <c r="A635" i="50"/>
  <c r="A620" i="50"/>
  <c r="A630" i="50"/>
  <c r="A621" i="50"/>
  <c r="A622" i="50"/>
  <c r="A623" i="50"/>
  <c r="A631" i="50"/>
  <c r="A624" i="50"/>
  <c r="A625" i="50"/>
  <c r="A626" i="50"/>
  <c r="A627" i="50"/>
  <c r="A632" i="50"/>
  <c r="A636" i="50"/>
  <c r="A628" i="50"/>
  <c r="A633" i="50"/>
  <c r="A629" i="50"/>
  <c r="A637" i="50"/>
  <c r="A638" i="50"/>
  <c r="A611" i="50"/>
  <c r="G8" i="53" l="1"/>
  <c r="G7" i="53"/>
  <c r="G10" i="53" l="1"/>
  <c r="G41" i="53"/>
  <c r="G32" i="53"/>
  <c r="G36" i="53" s="1"/>
  <c r="G31" i="53"/>
  <c r="G26" i="53"/>
  <c r="G24" i="53"/>
  <c r="G22" i="53"/>
  <c r="I13" i="54"/>
  <c r="C17" i="54"/>
  <c r="C13" i="54"/>
  <c r="C14" i="54" s="1"/>
  <c r="C9" i="54"/>
  <c r="B67" i="53"/>
  <c r="B56" i="53"/>
  <c r="B73" i="53"/>
  <c r="B71" i="53"/>
  <c r="B68" i="53"/>
  <c r="G35" i="53" l="1"/>
  <c r="C18" i="54"/>
  <c r="B74" i="53"/>
  <c r="B57" i="53"/>
  <c r="B22" i="53" l="1"/>
  <c r="B32" i="53"/>
  <c r="B36" i="53" s="1"/>
  <c r="B31" i="53"/>
  <c r="B24" i="53"/>
  <c r="B35" i="53" l="1"/>
  <c r="B8" i="53"/>
  <c r="B7" i="53"/>
  <c r="B10" i="53" l="1"/>
  <c r="A609" i="50"/>
  <c r="A595" i="50"/>
  <c r="A594" i="50"/>
  <c r="A605" i="50" l="1"/>
  <c r="A607" i="50" s="1"/>
  <c r="A606" i="50"/>
  <c r="A608" i="50" s="1"/>
  <c r="B25" i="33"/>
  <c r="F25" i="20" l="1"/>
  <c r="F30" i="20" s="1"/>
  <c r="A601" i="50" l="1"/>
  <c r="A597" i="50"/>
  <c r="A602" i="50"/>
  <c r="A600" i="50"/>
  <c r="A599" i="50"/>
  <c r="A598" i="50"/>
  <c r="A596" i="50"/>
  <c r="B11" i="27"/>
  <c r="E21" i="25" l="1"/>
  <c r="A592" i="50" l="1"/>
  <c r="A591" i="50"/>
  <c r="D6" i="23" l="1"/>
  <c r="D5" i="23"/>
  <c r="B50" i="26"/>
  <c r="B49" i="26"/>
  <c r="B51" i="26" l="1"/>
  <c r="D8" i="23"/>
  <c r="A589" i="50"/>
  <c r="A588" i="50"/>
  <c r="A587" i="50"/>
  <c r="A586" i="50"/>
  <c r="E25" i="25"/>
  <c r="F25" i="25"/>
  <c r="G25" i="25"/>
  <c r="H25" i="25"/>
  <c r="J174" i="23" l="1"/>
  <c r="I174" i="23"/>
  <c r="D61" i="25"/>
  <c r="E61" i="25"/>
  <c r="D62" i="25"/>
  <c r="E62" i="25"/>
  <c r="D63" i="25"/>
  <c r="E63" i="25"/>
  <c r="D64" i="25"/>
  <c r="E64" i="25"/>
  <c r="D65" i="25"/>
  <c r="E65" i="25"/>
  <c r="D66" i="25"/>
  <c r="E66" i="25"/>
  <c r="D67" i="25"/>
  <c r="E67" i="25"/>
  <c r="D68" i="25"/>
  <c r="E68" i="25"/>
  <c r="D69" i="25"/>
  <c r="E69" i="25"/>
  <c r="D70" i="25"/>
  <c r="E70" i="25"/>
  <c r="D71" i="25"/>
  <c r="E71" i="25"/>
  <c r="D72" i="25"/>
  <c r="E72" i="25"/>
  <c r="D73" i="25"/>
  <c r="E73" i="25"/>
  <c r="D74" i="25"/>
  <c r="E74" i="25"/>
  <c r="D75" i="25"/>
  <c r="E75" i="25"/>
  <c r="D76" i="25"/>
  <c r="E76" i="25"/>
  <c r="D77" i="25"/>
  <c r="E77" i="25"/>
  <c r="D78" i="25"/>
  <c r="E78" i="25"/>
  <c r="E60" i="25"/>
  <c r="D60" i="25"/>
  <c r="F60" i="25" l="1"/>
  <c r="F77" i="25"/>
  <c r="F69" i="25"/>
  <c r="F61" i="25"/>
  <c r="F63" i="25"/>
  <c r="F72" i="25"/>
  <c r="F64" i="25"/>
  <c r="F71" i="25"/>
  <c r="F76" i="25"/>
  <c r="F68" i="25"/>
  <c r="F75" i="25"/>
  <c r="F67" i="25"/>
  <c r="F78" i="25"/>
  <c r="F74" i="25"/>
  <c r="F70" i="25"/>
  <c r="F66" i="25"/>
  <c r="F62" i="25"/>
  <c r="F73" i="25"/>
  <c r="F65" i="25"/>
  <c r="M174" i="23"/>
  <c r="A565" i="50"/>
  <c r="A564" i="50"/>
  <c r="A563" i="50"/>
  <c r="A562" i="50"/>
  <c r="A580" i="50" l="1"/>
  <c r="A581" i="50"/>
  <c r="A570" i="50"/>
  <c r="A571" i="50"/>
  <c r="A572" i="50"/>
  <c r="A573" i="50"/>
  <c r="A574" i="50"/>
  <c r="A575" i="50"/>
  <c r="A576" i="50"/>
  <c r="A577" i="50"/>
  <c r="A578" i="50"/>
  <c r="A579" i="50"/>
  <c r="A582" i="50"/>
  <c r="A583" i="50"/>
  <c r="A569" i="50" l="1"/>
  <c r="A568" i="50"/>
  <c r="G17" i="40" l="1"/>
  <c r="B44" i="40"/>
  <c r="B42" i="40"/>
  <c r="D31" i="40"/>
  <c r="A470" i="50" l="1"/>
  <c r="A457" i="50"/>
  <c r="C71" i="37" l="1"/>
  <c r="D71" i="37" s="1"/>
  <c r="B23" i="31"/>
  <c r="B26" i="31" s="1"/>
  <c r="I50" i="37"/>
  <c r="M50" i="37" s="1"/>
  <c r="N50" i="37" s="1"/>
  <c r="I49" i="37"/>
  <c r="M49" i="37" s="1"/>
  <c r="A561" i="50"/>
  <c r="A560" i="50"/>
  <c r="A559" i="50"/>
  <c r="A558" i="50"/>
  <c r="A557" i="50"/>
  <c r="A556" i="50"/>
  <c r="A555" i="50"/>
  <c r="A554" i="50"/>
  <c r="C60" i="37"/>
  <c r="C73" i="37" s="1"/>
  <c r="C58" i="37"/>
  <c r="B60" i="37"/>
  <c r="B58" i="37"/>
  <c r="D60" i="37"/>
  <c r="D58" i="37"/>
  <c r="C45" i="37"/>
  <c r="C43" i="37"/>
  <c r="B43" i="37"/>
  <c r="D48" i="37" l="1"/>
  <c r="B48" i="37"/>
  <c r="N49" i="37"/>
  <c r="B63" i="37"/>
  <c r="B73" i="37"/>
  <c r="B74" i="37" s="1"/>
  <c r="C74" i="37"/>
  <c r="D73" i="37"/>
  <c r="D74" i="37" s="1"/>
  <c r="D76" i="37" s="1"/>
  <c r="B45" i="37"/>
  <c r="C41" i="37" s="1"/>
  <c r="C46" i="37" s="1"/>
  <c r="D22" i="23"/>
  <c r="B46" i="37" l="1"/>
  <c r="B49" i="37"/>
  <c r="B51" i="37"/>
  <c r="B87" i="37"/>
  <c r="B108" i="37" s="1"/>
  <c r="B50" i="37"/>
  <c r="B76" i="37"/>
  <c r="C76" i="37"/>
  <c r="F20" i="26"/>
  <c r="E21" i="26"/>
  <c r="G20" i="26"/>
  <c r="E20" i="26"/>
  <c r="G19" i="26"/>
  <c r="G21" i="26" s="1"/>
  <c r="B91" i="37" l="1"/>
  <c r="B95" i="37" s="1"/>
  <c r="D87" i="37"/>
  <c r="H21" i="26"/>
  <c r="B92" i="37" l="1"/>
  <c r="D91" i="37"/>
  <c r="A542" i="50"/>
  <c r="A543" i="50"/>
  <c r="A544" i="50"/>
  <c r="A545" i="50"/>
  <c r="A546" i="50"/>
  <c r="A547" i="50"/>
  <c r="A548" i="50"/>
  <c r="A541" i="50"/>
  <c r="D92" i="37" l="1"/>
  <c r="D96" i="37"/>
  <c r="D95" i="37" s="1"/>
  <c r="B18" i="40"/>
  <c r="D102" i="37" l="1"/>
  <c r="D101" i="37" s="1"/>
  <c r="D100" i="37"/>
  <c r="D98" i="37"/>
  <c r="D110" i="37" s="1"/>
  <c r="D104" i="37"/>
  <c r="A531" i="50"/>
  <c r="A530" i="50"/>
  <c r="A529" i="50"/>
  <c r="A528" i="50"/>
  <c r="A527" i="50"/>
  <c r="A526" i="50"/>
  <c r="C524" i="50"/>
  <c r="C523" i="50"/>
  <c r="C522" i="50"/>
  <c r="C521" i="50"/>
  <c r="C520" i="50"/>
  <c r="A500" i="50"/>
  <c r="A499" i="50"/>
  <c r="A498" i="50"/>
  <c r="A497" i="50"/>
  <c r="A496" i="50"/>
  <c r="A495" i="50"/>
  <c r="A494" i="50"/>
  <c r="A493" i="50"/>
  <c r="A492" i="50"/>
  <c r="A491" i="50"/>
  <c r="A490" i="50"/>
  <c r="A489" i="50"/>
  <c r="A488" i="50"/>
  <c r="A487" i="50"/>
  <c r="A484" i="50"/>
  <c r="A483" i="50"/>
  <c r="O482" i="50"/>
  <c r="A482" i="50"/>
  <c r="O481" i="50"/>
  <c r="A481" i="50"/>
  <c r="O480" i="50"/>
  <c r="A480" i="50"/>
  <c r="O479" i="50"/>
  <c r="A479" i="50"/>
  <c r="O478" i="50"/>
  <c r="A478" i="50"/>
  <c r="O477" i="50"/>
  <c r="A477" i="50"/>
  <c r="O476" i="50"/>
  <c r="A476" i="50"/>
  <c r="O475" i="50"/>
  <c r="A475" i="50"/>
  <c r="A469" i="50"/>
  <c r="A468" i="50"/>
  <c r="A467" i="50"/>
  <c r="A466" i="50"/>
  <c r="A465" i="50"/>
  <c r="A464" i="50"/>
  <c r="A463" i="50"/>
  <c r="A462" i="50"/>
  <c r="A461" i="50"/>
  <c r="A460" i="50"/>
  <c r="A459" i="50"/>
  <c r="A458" i="50"/>
  <c r="A456" i="50"/>
  <c r="A455" i="50"/>
  <c r="A454" i="50"/>
  <c r="A453" i="50"/>
  <c r="A452" i="50"/>
  <c r="A451" i="50"/>
  <c r="A450" i="50"/>
  <c r="A449" i="50"/>
  <c r="A448" i="50"/>
  <c r="A447" i="50"/>
  <c r="A446" i="50"/>
  <c r="A444" i="50"/>
  <c r="A443" i="50"/>
  <c r="A442" i="50"/>
  <c r="A441" i="50"/>
  <c r="A440" i="50"/>
  <c r="A439" i="50"/>
  <c r="A438" i="50"/>
  <c r="A437" i="50"/>
  <c r="A436" i="50"/>
  <c r="A435" i="50"/>
  <c r="J434" i="50"/>
  <c r="J436" i="50" s="1"/>
  <c r="A434" i="50"/>
  <c r="J433" i="50"/>
  <c r="C433" i="50" s="1"/>
  <c r="A433" i="50"/>
  <c r="C432" i="50"/>
  <c r="A432" i="50"/>
  <c r="C431" i="50"/>
  <c r="A431" i="50"/>
  <c r="A429" i="50"/>
  <c r="A428" i="50"/>
  <c r="A427" i="50"/>
  <c r="A426" i="50"/>
  <c r="A425" i="50"/>
  <c r="A424" i="50"/>
  <c r="B423" i="50"/>
  <c r="B424" i="50" s="1"/>
  <c r="B425" i="50" s="1"/>
  <c r="B426" i="50" s="1"/>
  <c r="B427" i="50" s="1"/>
  <c r="B428" i="50" s="1"/>
  <c r="B429" i="50" s="1"/>
  <c r="A423" i="50"/>
  <c r="A420" i="50"/>
  <c r="A419" i="50"/>
  <c r="A418" i="50"/>
  <c r="A417" i="50"/>
  <c r="A416" i="50"/>
  <c r="A415" i="50"/>
  <c r="B414" i="50"/>
  <c r="B415" i="50" s="1"/>
  <c r="B416" i="50" s="1"/>
  <c r="B417" i="50" s="1"/>
  <c r="B418" i="50" s="1"/>
  <c r="B419" i="50" s="1"/>
  <c r="B420" i="50" s="1"/>
  <c r="A414" i="50"/>
  <c r="A400" i="50"/>
  <c r="A399" i="50"/>
  <c r="B400" i="50"/>
  <c r="B401" i="50" s="1"/>
  <c r="B402" i="50" s="1"/>
  <c r="B403" i="50" s="1"/>
  <c r="B404" i="50" s="1"/>
  <c r="B405" i="50" s="1"/>
  <c r="B406" i="50" s="1"/>
  <c r="A395" i="50"/>
  <c r="A394" i="50"/>
  <c r="A393" i="50"/>
  <c r="A392" i="50"/>
  <c r="A391" i="50"/>
  <c r="A390" i="50"/>
  <c r="A388" i="50"/>
  <c r="A387" i="50"/>
  <c r="A386" i="50"/>
  <c r="A384" i="50"/>
  <c r="A383" i="50"/>
  <c r="A382" i="50"/>
  <c r="A381" i="50"/>
  <c r="K378" i="50"/>
  <c r="J378" i="50"/>
  <c r="A378" i="50"/>
  <c r="K377" i="50"/>
  <c r="J377" i="50"/>
  <c r="A377" i="50"/>
  <c r="A376" i="50"/>
  <c r="A375" i="50"/>
  <c r="A374" i="50"/>
  <c r="A373" i="50"/>
  <c r="A372" i="50"/>
  <c r="A368" i="50"/>
  <c r="A367" i="50"/>
  <c r="A366" i="50"/>
  <c r="G363" i="50"/>
  <c r="A363" i="50"/>
  <c r="G362" i="50"/>
  <c r="A362" i="50"/>
  <c r="G361" i="50"/>
  <c r="A361" i="50"/>
  <c r="G360" i="50"/>
  <c r="A360" i="50"/>
  <c r="G359" i="50"/>
  <c r="A359" i="50"/>
  <c r="G358" i="50"/>
  <c r="A358" i="50"/>
  <c r="G357" i="50"/>
  <c r="A357" i="50"/>
  <c r="G356" i="50"/>
  <c r="A356" i="50"/>
  <c r="G355" i="50"/>
  <c r="A355" i="50"/>
  <c r="G354" i="50"/>
  <c r="A354" i="50"/>
  <c r="G353" i="50"/>
  <c r="A353" i="50"/>
  <c r="G352" i="50"/>
  <c r="A352" i="50"/>
  <c r="G351" i="50"/>
  <c r="A351" i="50"/>
  <c r="G350" i="50"/>
  <c r="A350" i="50"/>
  <c r="G349" i="50"/>
  <c r="A349" i="50"/>
  <c r="A334" i="50"/>
  <c r="A333" i="50"/>
  <c r="A332" i="50"/>
  <c r="A331" i="50"/>
  <c r="A330" i="50"/>
  <c r="A329" i="50"/>
  <c r="A328" i="50"/>
  <c r="A325" i="50"/>
  <c r="A324" i="50"/>
  <c r="A323" i="50"/>
  <c r="A322" i="50"/>
  <c r="A316" i="50"/>
  <c r="A313" i="50"/>
  <c r="A312" i="50"/>
  <c r="A311" i="50"/>
  <c r="A310" i="50"/>
  <c r="A309" i="50"/>
  <c r="A308" i="50"/>
  <c r="A306" i="50"/>
  <c r="A305" i="50"/>
  <c r="A304" i="50"/>
  <c r="A301" i="50"/>
  <c r="A300" i="50"/>
  <c r="A299" i="50"/>
  <c r="A298" i="50"/>
  <c r="A297" i="50"/>
  <c r="A296" i="50"/>
  <c r="A295" i="50"/>
  <c r="A293" i="50"/>
  <c r="A292" i="50"/>
  <c r="A291" i="50"/>
  <c r="A290" i="50"/>
  <c r="A289" i="50"/>
  <c r="A288" i="50"/>
  <c r="A287" i="50"/>
  <c r="A286" i="50"/>
  <c r="A285" i="50"/>
  <c r="A284" i="50"/>
  <c r="A283" i="50"/>
  <c r="A282" i="50"/>
  <c r="A281" i="50"/>
  <c r="A280" i="50"/>
  <c r="A279" i="50"/>
  <c r="A278" i="50"/>
  <c r="A277" i="50"/>
  <c r="A276" i="50"/>
  <c r="A275" i="50"/>
  <c r="A274" i="50"/>
  <c r="A273" i="50"/>
  <c r="A272" i="50"/>
  <c r="A271" i="50"/>
  <c r="A270" i="50"/>
  <c r="A268" i="50"/>
  <c r="A267" i="50"/>
  <c r="A266" i="50"/>
  <c r="A265" i="50"/>
  <c r="A264" i="50"/>
  <c r="A263" i="50"/>
  <c r="A262" i="50"/>
  <c r="A259" i="50"/>
  <c r="A258" i="50"/>
  <c r="A257" i="50"/>
  <c r="A256" i="50"/>
  <c r="A252" i="50"/>
  <c r="A251" i="50"/>
  <c r="A250" i="50"/>
  <c r="A249" i="50"/>
  <c r="A248" i="50"/>
  <c r="A247" i="50"/>
  <c r="A246" i="50"/>
  <c r="A245" i="50"/>
  <c r="A244" i="50"/>
  <c r="A243" i="50"/>
  <c r="A242" i="50"/>
  <c r="A241" i="50"/>
  <c r="A240" i="50"/>
  <c r="A239" i="50"/>
  <c r="A238" i="50"/>
  <c r="A237" i="50"/>
  <c r="A236" i="50"/>
  <c r="A235" i="50"/>
  <c r="A233" i="50"/>
  <c r="A232" i="50"/>
  <c r="A231" i="50"/>
  <c r="A230" i="50"/>
  <c r="A229" i="50"/>
  <c r="A228" i="50"/>
  <c r="A227" i="50"/>
  <c r="A226" i="50"/>
  <c r="A225" i="50"/>
  <c r="A224" i="50"/>
  <c r="A223" i="50"/>
  <c r="A222" i="50"/>
  <c r="A220" i="50"/>
  <c r="A219" i="50"/>
  <c r="A218" i="50"/>
  <c r="A217" i="50"/>
  <c r="A216" i="50"/>
  <c r="A213" i="50"/>
  <c r="A212" i="50"/>
  <c r="A211" i="50"/>
  <c r="A210" i="50"/>
  <c r="A208" i="50"/>
  <c r="A207" i="50"/>
  <c r="A206" i="50"/>
  <c r="A202" i="50"/>
  <c r="A201" i="50"/>
  <c r="A200" i="50"/>
  <c r="A199" i="50"/>
  <c r="A198" i="50"/>
  <c r="A197" i="50"/>
  <c r="A195" i="50"/>
  <c r="A194" i="50"/>
  <c r="A193" i="50"/>
  <c r="A192" i="50"/>
  <c r="A191" i="50"/>
  <c r="A190" i="50"/>
  <c r="A189" i="50"/>
  <c r="A186" i="50"/>
  <c r="A185" i="50"/>
  <c r="A184" i="50"/>
  <c r="A183" i="50"/>
  <c r="A174" i="50"/>
  <c r="A173" i="50"/>
  <c r="A172" i="50"/>
  <c r="A171" i="50"/>
  <c r="A170" i="50"/>
  <c r="A169" i="50"/>
  <c r="A168" i="50"/>
  <c r="A167" i="50"/>
  <c r="A166" i="50"/>
  <c r="A165" i="50"/>
  <c r="A161" i="50"/>
  <c r="A160" i="50"/>
  <c r="A159" i="50"/>
  <c r="A158" i="50"/>
  <c r="A157" i="50"/>
  <c r="A156" i="50"/>
  <c r="A155" i="50"/>
  <c r="A154" i="50"/>
  <c r="A153" i="50"/>
  <c r="A152" i="50"/>
  <c r="A151" i="50"/>
  <c r="A150" i="50"/>
  <c r="A149" i="50"/>
  <c r="A148" i="50"/>
  <c r="A144" i="50"/>
  <c r="A143" i="50"/>
  <c r="A142" i="50"/>
  <c r="A141" i="50"/>
  <c r="A140" i="50"/>
  <c r="A139" i="50"/>
  <c r="A138" i="50"/>
  <c r="A137" i="50"/>
  <c r="A136" i="50"/>
  <c r="A135" i="50"/>
  <c r="A134" i="50"/>
  <c r="A133" i="50"/>
  <c r="A132" i="50"/>
  <c r="A131" i="50"/>
  <c r="A130" i="50"/>
  <c r="A129" i="50"/>
  <c r="A128" i="50"/>
  <c r="A127" i="50"/>
  <c r="A126" i="50"/>
  <c r="A125" i="50"/>
  <c r="A122" i="50"/>
  <c r="A121" i="50"/>
  <c r="A120" i="50"/>
  <c r="A119" i="50"/>
  <c r="A118" i="50"/>
  <c r="A117" i="50"/>
  <c r="A116" i="50"/>
  <c r="A115" i="50"/>
  <c r="A113" i="50"/>
  <c r="A112" i="50"/>
  <c r="A111" i="50"/>
  <c r="A110" i="50"/>
  <c r="A109" i="50"/>
  <c r="A108" i="50"/>
  <c r="A107" i="50"/>
  <c r="A106" i="50"/>
  <c r="A105" i="50"/>
  <c r="A104" i="50"/>
  <c r="A103" i="50"/>
  <c r="A102" i="50"/>
  <c r="A100" i="50"/>
  <c r="A99" i="50"/>
  <c r="A98" i="50"/>
  <c r="A97" i="50"/>
  <c r="A96" i="50"/>
  <c r="A95" i="50"/>
  <c r="A94" i="50"/>
  <c r="A93" i="50"/>
  <c r="A91" i="50"/>
  <c r="A90" i="50"/>
  <c r="A89" i="50"/>
  <c r="A88" i="50"/>
  <c r="A86" i="50"/>
  <c r="A85" i="50"/>
  <c r="A84" i="50"/>
  <c r="A83" i="50"/>
  <c r="A82" i="50"/>
  <c r="A81" i="50"/>
  <c r="A80" i="50"/>
  <c r="A79" i="50"/>
  <c r="A76" i="50"/>
  <c r="A75" i="50"/>
  <c r="A74" i="50"/>
  <c r="A73" i="50"/>
  <c r="A71" i="50"/>
  <c r="A70" i="50"/>
  <c r="A69" i="50"/>
  <c r="A68" i="50"/>
  <c r="A67" i="50"/>
  <c r="A66" i="50"/>
  <c r="A65" i="50"/>
  <c r="A64" i="50"/>
  <c r="A60" i="50"/>
  <c r="A59" i="50"/>
  <c r="A58" i="50"/>
  <c r="A57" i="50"/>
  <c r="A56" i="50"/>
  <c r="A55" i="50"/>
  <c r="A54" i="50"/>
  <c r="A53" i="50"/>
  <c r="A52" i="50"/>
  <c r="A51" i="50"/>
  <c r="A50" i="50"/>
  <c r="A49" i="50"/>
  <c r="A47" i="50"/>
  <c r="A46" i="50"/>
  <c r="A45" i="50"/>
  <c r="A44" i="50"/>
  <c r="A43" i="50"/>
  <c r="A41" i="50"/>
  <c r="A40" i="50"/>
  <c r="A39" i="50"/>
  <c r="A38" i="50"/>
  <c r="B37" i="50"/>
  <c r="B38" i="50" s="1"/>
  <c r="B39" i="50" s="1"/>
  <c r="B40" i="50" s="1"/>
  <c r="B41" i="50" s="1"/>
  <c r="A37" i="50"/>
  <c r="A36" i="50"/>
  <c r="A35" i="50"/>
  <c r="A34" i="50"/>
  <c r="A33" i="50"/>
  <c r="A32" i="50"/>
  <c r="B31" i="50"/>
  <c r="B32" i="50" s="1"/>
  <c r="B33" i="50" s="1"/>
  <c r="B34" i="50" s="1"/>
  <c r="B35" i="50" s="1"/>
  <c r="A31" i="50"/>
  <c r="A30" i="50"/>
  <c r="A26" i="50"/>
  <c r="A25" i="50"/>
  <c r="D23" i="50"/>
  <c r="A23" i="50"/>
  <c r="D22" i="50"/>
  <c r="A22" i="50"/>
  <c r="D19" i="50"/>
  <c r="B19" i="50"/>
  <c r="A19" i="50"/>
  <c r="D18" i="50"/>
  <c r="B18" i="50"/>
  <c r="A18" i="50"/>
  <c r="D17" i="50"/>
  <c r="A17" i="50"/>
  <c r="D16" i="50"/>
  <c r="A16" i="50"/>
  <c r="D15" i="50"/>
  <c r="A15" i="50"/>
  <c r="D14" i="50"/>
  <c r="A14" i="50"/>
  <c r="D12" i="50"/>
  <c r="B12" i="50"/>
  <c r="A12" i="50"/>
  <c r="D11" i="50"/>
  <c r="B11" i="50"/>
  <c r="A11" i="50"/>
  <c r="D10" i="50"/>
  <c r="B10" i="50"/>
  <c r="A10" i="50"/>
  <c r="D9" i="50"/>
  <c r="B9" i="50"/>
  <c r="A9" i="50"/>
  <c r="D8" i="50"/>
  <c r="B8" i="50"/>
  <c r="A8" i="50"/>
  <c r="D7" i="50"/>
  <c r="B7" i="50"/>
  <c r="A7" i="50"/>
  <c r="D6" i="50"/>
  <c r="B6" i="50"/>
  <c r="A6" i="50"/>
  <c r="D5" i="50"/>
  <c r="B5" i="50"/>
  <c r="A5" i="50"/>
  <c r="D97" i="37" l="1"/>
  <c r="D116" i="37"/>
  <c r="D132" i="37"/>
  <c r="D123" i="37"/>
  <c r="D99" i="37"/>
  <c r="D103" i="37"/>
  <c r="A523" i="50"/>
  <c r="J435" i="50"/>
  <c r="A521" i="50"/>
  <c r="A522" i="50"/>
  <c r="A524" i="50"/>
  <c r="A379" i="50"/>
  <c r="A396" i="50"/>
  <c r="C434" i="50"/>
  <c r="A520" i="50"/>
  <c r="C436" i="50"/>
  <c r="J438" i="50"/>
  <c r="B109" i="27"/>
  <c r="B114" i="27" s="1"/>
  <c r="D125" i="37" l="1"/>
  <c r="E123" i="37"/>
  <c r="E125" i="37" s="1"/>
  <c r="E132" i="37"/>
  <c r="E134" i="37" s="1"/>
  <c r="D134" i="37"/>
  <c r="J437" i="50"/>
  <c r="C435" i="50"/>
  <c r="J440" i="50"/>
  <c r="C438" i="50"/>
  <c r="B63" i="40"/>
  <c r="B57" i="40"/>
  <c r="B61" i="40"/>
  <c r="B54" i="40"/>
  <c r="D10" i="49"/>
  <c r="C10" i="49" s="1"/>
  <c r="C9" i="49"/>
  <c r="C13" i="49"/>
  <c r="C12" i="49"/>
  <c r="C11" i="49"/>
  <c r="C8" i="49"/>
  <c r="C437" i="50" l="1"/>
  <c r="J439" i="50"/>
  <c r="B64" i="40"/>
  <c r="C440" i="50"/>
  <c r="J442" i="50"/>
  <c r="C15" i="49"/>
  <c r="H105" i="23"/>
  <c r="C439" i="50" l="1"/>
  <c r="J441" i="50"/>
  <c r="C442" i="50"/>
  <c r="J444" i="50"/>
  <c r="C444" i="50" s="1"/>
  <c r="H119" i="23"/>
  <c r="H114" i="23"/>
  <c r="H103" i="23"/>
  <c r="J443" i="50" l="1"/>
  <c r="C443" i="50" s="1"/>
  <c r="C441" i="50"/>
  <c r="H121" i="23"/>
  <c r="H120" i="23" s="1"/>
  <c r="H125" i="23"/>
  <c r="H115" i="23"/>
  <c r="E94" i="20"/>
  <c r="G99" i="20" s="1"/>
  <c r="C25" i="33"/>
  <c r="F99" i="20" l="1"/>
  <c r="H131" i="23"/>
  <c r="E99" i="20"/>
  <c r="G30" i="20"/>
  <c r="I98" i="23" l="1"/>
  <c r="I93" i="23"/>
  <c r="I105" i="23"/>
  <c r="I94" i="23"/>
  <c r="I102" i="23"/>
  <c r="I103" i="23" l="1"/>
  <c r="I107" i="23" s="1"/>
  <c r="J107" i="23"/>
  <c r="I59" i="23" l="1"/>
  <c r="K59" i="23"/>
  <c r="J59" i="23" s="1"/>
  <c r="M59" i="23" l="1"/>
  <c r="I58" i="23"/>
  <c r="J58" i="23"/>
  <c r="M58" i="23" l="1"/>
  <c r="K60" i="23"/>
  <c r="K61" i="23" s="1"/>
  <c r="K62" i="23" s="1"/>
  <c r="K63" i="23" s="1"/>
  <c r="K64" i="23" s="1"/>
  <c r="K65" i="23" s="1"/>
  <c r="K66" i="23" s="1"/>
  <c r="K67" i="23" s="1"/>
  <c r="C26" i="48" l="1"/>
  <c r="C7" i="48" l="1"/>
  <c r="I76" i="23" l="1"/>
  <c r="C21" i="25"/>
  <c r="C25" i="25" s="1"/>
  <c r="D17" i="29"/>
  <c r="D11" i="29"/>
  <c r="B22" i="40"/>
  <c r="B43" i="40" s="1"/>
  <c r="B33" i="40"/>
  <c r="F31" i="27"/>
  <c r="F32" i="27"/>
  <c r="F33" i="27"/>
  <c r="F34" i="27"/>
  <c r="F35" i="27"/>
  <c r="F30" i="27"/>
  <c r="B15" i="45"/>
  <c r="B13" i="45"/>
  <c r="B11" i="45"/>
  <c r="B9" i="45"/>
  <c r="B41" i="27"/>
  <c r="B44" i="27" s="1"/>
  <c r="H151" i="23"/>
  <c r="H152" i="23" s="1"/>
  <c r="H139" i="23"/>
  <c r="F98" i="20"/>
  <c r="F101" i="20" s="1"/>
  <c r="E98" i="20"/>
  <c r="F53" i="20"/>
  <c r="F66" i="20" s="1"/>
  <c r="E66" i="20"/>
  <c r="E67" i="20" s="1"/>
  <c r="F76" i="20"/>
  <c r="E76" i="20"/>
  <c r="F75" i="20"/>
  <c r="E75" i="20"/>
  <c r="F51" i="20"/>
  <c r="H7" i="29"/>
  <c r="H13" i="29" s="1"/>
  <c r="H6" i="29"/>
  <c r="H11" i="29" s="1"/>
  <c r="Q22" i="27"/>
  <c r="Q24" i="27"/>
  <c r="Q26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D26" i="27"/>
  <c r="E26" i="27"/>
  <c r="F26" i="27"/>
  <c r="G26" i="27"/>
  <c r="H26" i="27"/>
  <c r="I26" i="27"/>
  <c r="J26" i="27"/>
  <c r="K26" i="27"/>
  <c r="L26" i="27"/>
  <c r="M26" i="27"/>
  <c r="N26" i="27"/>
  <c r="O26" i="27"/>
  <c r="P26" i="27"/>
  <c r="C24" i="27"/>
  <c r="I99" i="23"/>
  <c r="I22" i="25"/>
  <c r="I25" i="25" s="1"/>
  <c r="M103" i="23"/>
  <c r="M93" i="23"/>
  <c r="M99" i="23"/>
  <c r="M98" i="23" s="1"/>
  <c r="E19" i="29"/>
  <c r="G27" i="31"/>
  <c r="B99" i="27"/>
  <c r="C99" i="27" s="1"/>
  <c r="B100" i="27"/>
  <c r="C100" i="27" s="1"/>
  <c r="B98" i="27"/>
  <c r="C98" i="27" s="1"/>
  <c r="C46" i="25"/>
  <c r="C48" i="25"/>
  <c r="C50" i="25" s="1"/>
  <c r="C84" i="27"/>
  <c r="C85" i="27"/>
  <c r="C83" i="27"/>
  <c r="B90" i="27"/>
  <c r="C90" i="27" s="1"/>
  <c r="B89" i="27"/>
  <c r="C89" i="27" s="1"/>
  <c r="B88" i="27"/>
  <c r="B94" i="27" s="1"/>
  <c r="C94" i="27" s="1"/>
  <c r="B10" i="31"/>
  <c r="B11" i="31" s="1"/>
  <c r="H9" i="20"/>
  <c r="H14" i="20" s="1"/>
  <c r="E43" i="27"/>
  <c r="E44" i="27"/>
  <c r="E45" i="27"/>
  <c r="E41" i="27"/>
  <c r="E46" i="27"/>
  <c r="E47" i="27"/>
  <c r="B51" i="27"/>
  <c r="B75" i="27"/>
  <c r="E38" i="27"/>
  <c r="E39" i="27"/>
  <c r="B63" i="27"/>
  <c r="E40" i="27"/>
  <c r="B39" i="27"/>
  <c r="B37" i="27"/>
  <c r="C8" i="47"/>
  <c r="C13" i="47" s="1"/>
  <c r="B10" i="47"/>
  <c r="B8" i="47"/>
  <c r="B5" i="46"/>
  <c r="B4" i="46"/>
  <c r="B3" i="46"/>
  <c r="C13" i="46"/>
  <c r="B26" i="27"/>
  <c r="B27" i="27" s="1"/>
  <c r="C26" i="27"/>
  <c r="N636" i="11"/>
  <c r="N637" i="11"/>
  <c r="N638" i="11"/>
  <c r="N639" i="11"/>
  <c r="N640" i="11"/>
  <c r="N641" i="11"/>
  <c r="N642" i="11"/>
  <c r="N643" i="11"/>
  <c r="N644" i="11"/>
  <c r="N645" i="11"/>
  <c r="N646" i="11"/>
  <c r="N635" i="11"/>
  <c r="C7" i="35"/>
  <c r="C8" i="35" s="1"/>
  <c r="F5" i="18"/>
  <c r="B1125" i="42"/>
  <c r="B1124" i="42"/>
  <c r="B1123" i="42"/>
  <c r="B1122" i="42"/>
  <c r="B1121" i="42"/>
  <c r="B1120" i="42"/>
  <c r="B1119" i="42"/>
  <c r="B1118" i="42"/>
  <c r="B1117" i="42"/>
  <c r="B1116" i="42"/>
  <c r="B1115" i="42"/>
  <c r="B1114" i="42"/>
  <c r="B1113" i="42"/>
  <c r="B1112" i="42"/>
  <c r="B1111" i="42"/>
  <c r="B1110" i="42"/>
  <c r="B1109" i="42"/>
  <c r="B1108" i="42"/>
  <c r="B1107" i="42"/>
  <c r="B1106" i="42"/>
  <c r="B1105" i="42"/>
  <c r="B1104" i="42"/>
  <c r="B1103" i="42"/>
  <c r="B1102" i="42"/>
  <c r="B1101" i="42"/>
  <c r="B1100" i="42"/>
  <c r="B1099" i="42"/>
  <c r="B1098" i="42"/>
  <c r="B1097" i="42"/>
  <c r="B1096" i="42"/>
  <c r="B1095" i="42"/>
  <c r="B1094" i="42"/>
  <c r="B1093" i="42"/>
  <c r="B1092" i="42"/>
  <c r="B1091" i="42"/>
  <c r="B1090" i="42"/>
  <c r="B1089" i="42"/>
  <c r="B1088" i="42"/>
  <c r="B1087" i="42"/>
  <c r="B1086" i="42"/>
  <c r="B1085" i="42"/>
  <c r="B1084" i="42"/>
  <c r="B1083" i="42"/>
  <c r="B1082" i="42"/>
  <c r="B1081" i="42"/>
  <c r="B1080" i="42"/>
  <c r="B1079" i="42"/>
  <c r="B1078" i="42"/>
  <c r="B1077" i="42"/>
  <c r="B1076" i="42"/>
  <c r="B1075" i="42"/>
  <c r="B1074" i="42"/>
  <c r="B1073" i="42"/>
  <c r="B1072" i="42"/>
  <c r="B1071" i="42"/>
  <c r="B1070" i="42"/>
  <c r="B1069" i="42"/>
  <c r="B1068" i="42"/>
  <c r="B1067" i="42"/>
  <c r="B1066" i="42"/>
  <c r="B1065" i="42"/>
  <c r="B1064" i="42"/>
  <c r="B1063" i="42"/>
  <c r="B1062" i="42"/>
  <c r="B1061" i="42"/>
  <c r="B1060" i="42"/>
  <c r="B1059" i="42"/>
  <c r="B1058" i="42"/>
  <c r="B1057" i="42"/>
  <c r="B1056" i="42"/>
  <c r="B1055" i="42"/>
  <c r="B1054" i="42"/>
  <c r="B1053" i="42"/>
  <c r="B1052" i="42"/>
  <c r="B1051" i="42"/>
  <c r="B1050" i="42"/>
  <c r="B1049" i="42"/>
  <c r="B1048" i="42"/>
  <c r="B1047" i="42"/>
  <c r="B1046" i="42"/>
  <c r="B1045" i="42"/>
  <c r="B1044" i="42"/>
  <c r="B1043" i="42"/>
  <c r="B1042" i="42"/>
  <c r="B1041" i="42"/>
  <c r="B1040" i="42"/>
  <c r="B1039" i="42"/>
  <c r="B1038" i="42"/>
  <c r="B1037" i="42"/>
  <c r="B1036" i="42"/>
  <c r="B1035" i="42"/>
  <c r="B1034" i="42"/>
  <c r="B1033" i="42"/>
  <c r="B1032" i="42"/>
  <c r="B1031" i="42"/>
  <c r="B1030" i="42"/>
  <c r="B1029" i="42"/>
  <c r="B1028" i="42"/>
  <c r="B1027" i="42"/>
  <c r="B1026" i="42"/>
  <c r="B1025" i="42"/>
  <c r="B1024" i="42"/>
  <c r="B1023" i="42"/>
  <c r="B1022" i="42"/>
  <c r="B1021" i="42"/>
  <c r="B1020" i="42"/>
  <c r="B1019" i="42"/>
  <c r="B1018" i="42"/>
  <c r="B1017" i="42"/>
  <c r="B1016" i="42"/>
  <c r="B1015" i="42"/>
  <c r="B1014" i="42"/>
  <c r="B1013" i="42"/>
  <c r="B1012" i="42"/>
  <c r="B1011" i="42"/>
  <c r="B1010" i="42"/>
  <c r="B1009" i="42"/>
  <c r="B1008" i="42"/>
  <c r="B1007" i="42"/>
  <c r="B1006" i="42"/>
  <c r="B1005" i="42"/>
  <c r="B1004" i="42"/>
  <c r="B1003" i="42"/>
  <c r="B1002" i="42"/>
  <c r="B1001" i="42"/>
  <c r="B1000" i="42"/>
  <c r="B999" i="42"/>
  <c r="B998" i="42"/>
  <c r="B997" i="42"/>
  <c r="B996" i="42"/>
  <c r="B995" i="42"/>
  <c r="B994" i="42"/>
  <c r="B993" i="42"/>
  <c r="B992" i="42"/>
  <c r="B991" i="42"/>
  <c r="B990" i="42"/>
  <c r="B989" i="42"/>
  <c r="B988" i="42"/>
  <c r="B987" i="42"/>
  <c r="B986" i="42"/>
  <c r="B985" i="42"/>
  <c r="B984" i="42"/>
  <c r="B983" i="42"/>
  <c r="B982" i="42"/>
  <c r="B981" i="42"/>
  <c r="B980" i="42"/>
  <c r="B979" i="42"/>
  <c r="B978" i="42"/>
  <c r="B977" i="42"/>
  <c r="B976" i="42"/>
  <c r="B975" i="42"/>
  <c r="B974" i="42"/>
  <c r="B973" i="42"/>
  <c r="B972" i="42"/>
  <c r="B971" i="42"/>
  <c r="B970" i="42"/>
  <c r="B969" i="42"/>
  <c r="B968" i="42"/>
  <c r="B967" i="42"/>
  <c r="B966" i="42"/>
  <c r="B965" i="42"/>
  <c r="B964" i="42"/>
  <c r="B963" i="42"/>
  <c r="B962" i="42"/>
  <c r="B961" i="42"/>
  <c r="B960" i="42"/>
  <c r="B959" i="42"/>
  <c r="B958" i="42"/>
  <c r="B957" i="42"/>
  <c r="B956" i="42"/>
  <c r="B955" i="42"/>
  <c r="B954" i="42"/>
  <c r="B953" i="42"/>
  <c r="B952" i="42"/>
  <c r="B951" i="42"/>
  <c r="B950" i="42"/>
  <c r="B949" i="42"/>
  <c r="B948" i="42"/>
  <c r="B947" i="42"/>
  <c r="B946" i="42"/>
  <c r="B945" i="42"/>
  <c r="B944" i="42"/>
  <c r="B943" i="42"/>
  <c r="B942" i="42"/>
  <c r="B941" i="42"/>
  <c r="B940" i="42"/>
  <c r="B939" i="42"/>
  <c r="B938" i="42"/>
  <c r="B937" i="42"/>
  <c r="B936" i="42"/>
  <c r="B935" i="42"/>
  <c r="B934" i="42"/>
  <c r="B933" i="42"/>
  <c r="B932" i="42"/>
  <c r="B931" i="42"/>
  <c r="B930" i="42"/>
  <c r="B929" i="42"/>
  <c r="B928" i="42"/>
  <c r="B927" i="42"/>
  <c r="B926" i="42"/>
  <c r="B925" i="42"/>
  <c r="B924" i="42"/>
  <c r="B923" i="42"/>
  <c r="B922" i="42"/>
  <c r="B921" i="42"/>
  <c r="B920" i="42"/>
  <c r="B919" i="42"/>
  <c r="B918" i="42"/>
  <c r="B917" i="42"/>
  <c r="B916" i="42"/>
  <c r="B915" i="42"/>
  <c r="B914" i="42"/>
  <c r="B913" i="42"/>
  <c r="B912" i="42"/>
  <c r="B911" i="42"/>
  <c r="B910" i="42"/>
  <c r="B909" i="42"/>
  <c r="B908" i="42"/>
  <c r="B907" i="42"/>
  <c r="B906" i="42"/>
  <c r="B905" i="42"/>
  <c r="B904" i="42"/>
  <c r="B903" i="42"/>
  <c r="B902" i="42"/>
  <c r="B901" i="42"/>
  <c r="B900" i="42"/>
  <c r="B899" i="42"/>
  <c r="B898" i="42"/>
  <c r="B897" i="42"/>
  <c r="B896" i="42"/>
  <c r="B895" i="42"/>
  <c r="B894" i="42"/>
  <c r="B893" i="42"/>
  <c r="B892" i="42"/>
  <c r="B891" i="42"/>
  <c r="B890" i="42"/>
  <c r="B889" i="42"/>
  <c r="B888" i="42"/>
  <c r="B887" i="42"/>
  <c r="B886" i="42"/>
  <c r="B885" i="42"/>
  <c r="B884" i="42"/>
  <c r="B883" i="42"/>
  <c r="B882" i="42"/>
  <c r="B881" i="42"/>
  <c r="B880" i="42"/>
  <c r="B879" i="42"/>
  <c r="B878" i="42"/>
  <c r="B877" i="42"/>
  <c r="B876" i="42"/>
  <c r="B875" i="42"/>
  <c r="B874" i="42"/>
  <c r="B873" i="42"/>
  <c r="B872" i="42"/>
  <c r="B871" i="42"/>
  <c r="B870" i="42"/>
  <c r="B869" i="42"/>
  <c r="B868" i="42"/>
  <c r="B867" i="42"/>
  <c r="B866" i="42"/>
  <c r="B865" i="42"/>
  <c r="B864" i="42"/>
  <c r="B863" i="42"/>
  <c r="B862" i="42"/>
  <c r="B861" i="42"/>
  <c r="B860" i="42"/>
  <c r="B859" i="42"/>
  <c r="B858" i="42"/>
  <c r="B857" i="42"/>
  <c r="B856" i="42"/>
  <c r="B855" i="42"/>
  <c r="B854" i="42"/>
  <c r="B853" i="42"/>
  <c r="B852" i="42"/>
  <c r="B851" i="42"/>
  <c r="B850" i="42"/>
  <c r="B849" i="42"/>
  <c r="B848" i="42"/>
  <c r="B847" i="42"/>
  <c r="B846" i="42"/>
  <c r="B845" i="42"/>
  <c r="B844" i="42"/>
  <c r="B843" i="42"/>
  <c r="B842" i="42"/>
  <c r="B841" i="42"/>
  <c r="B840" i="42"/>
  <c r="B839" i="42"/>
  <c r="B838" i="42"/>
  <c r="B837" i="42"/>
  <c r="B836" i="42"/>
  <c r="B835" i="42"/>
  <c r="B834" i="42"/>
  <c r="B833" i="42"/>
  <c r="B832" i="42"/>
  <c r="B831" i="42"/>
  <c r="B830" i="42"/>
  <c r="B829" i="42"/>
  <c r="B828" i="42"/>
  <c r="B827" i="42"/>
  <c r="B826" i="42"/>
  <c r="B825" i="42"/>
  <c r="B824" i="42"/>
  <c r="B823" i="42"/>
  <c r="B822" i="42"/>
  <c r="B821" i="42"/>
  <c r="B820" i="42"/>
  <c r="B819" i="42"/>
  <c r="B818" i="42"/>
  <c r="B817" i="42"/>
  <c r="B816" i="42"/>
  <c r="B815" i="42"/>
  <c r="B814" i="42"/>
  <c r="B813" i="42"/>
  <c r="B812" i="42"/>
  <c r="B811" i="42"/>
  <c r="B810" i="42"/>
  <c r="B809" i="42"/>
  <c r="B808" i="42"/>
  <c r="B807" i="42"/>
  <c r="B806" i="42"/>
  <c r="B805" i="42"/>
  <c r="B804" i="42"/>
  <c r="B803" i="42"/>
  <c r="B802" i="42"/>
  <c r="B801" i="42"/>
  <c r="B800" i="42"/>
  <c r="B799" i="42"/>
  <c r="B798" i="42"/>
  <c r="B797" i="42"/>
  <c r="B796" i="42"/>
  <c r="B795" i="42"/>
  <c r="B794" i="42"/>
  <c r="B793" i="42"/>
  <c r="B792" i="42"/>
  <c r="B791" i="42"/>
  <c r="B790" i="42"/>
  <c r="B789" i="42"/>
  <c r="B788" i="42"/>
  <c r="B787" i="42"/>
  <c r="B786" i="42"/>
  <c r="B785" i="42"/>
  <c r="B784" i="42"/>
  <c r="B783" i="42"/>
  <c r="B782" i="42"/>
  <c r="B781" i="42"/>
  <c r="B780" i="42"/>
  <c r="B779" i="42"/>
  <c r="B778" i="42"/>
  <c r="B777" i="42"/>
  <c r="B776" i="42"/>
  <c r="B775" i="42"/>
  <c r="B774" i="42"/>
  <c r="B773" i="42"/>
  <c r="B772" i="42"/>
  <c r="B771" i="42"/>
  <c r="B770" i="42"/>
  <c r="B769" i="42"/>
  <c r="B768" i="42"/>
  <c r="B767" i="42"/>
  <c r="B766" i="42"/>
  <c r="B765" i="42"/>
  <c r="B764" i="42"/>
  <c r="B763" i="42"/>
  <c r="B762" i="42"/>
  <c r="B761" i="42"/>
  <c r="B760" i="42"/>
  <c r="B759" i="42"/>
  <c r="B758" i="42"/>
  <c r="B757" i="42"/>
  <c r="B756" i="42"/>
  <c r="B755" i="42"/>
  <c r="B754" i="42"/>
  <c r="B753" i="42"/>
  <c r="B752" i="42"/>
  <c r="B751" i="42"/>
  <c r="B750" i="42"/>
  <c r="B749" i="42"/>
  <c r="B748" i="42"/>
  <c r="B747" i="42"/>
  <c r="B746" i="42"/>
  <c r="B745" i="42"/>
  <c r="B744" i="42"/>
  <c r="B743" i="42"/>
  <c r="B742" i="42"/>
  <c r="B741" i="42"/>
  <c r="B740" i="42"/>
  <c r="B739" i="42"/>
  <c r="B738" i="42"/>
  <c r="B737" i="42"/>
  <c r="B736" i="42"/>
  <c r="B735" i="42"/>
  <c r="B734" i="42"/>
  <c r="B733" i="42"/>
  <c r="B732" i="42"/>
  <c r="B731" i="42"/>
  <c r="B730" i="42"/>
  <c r="B729" i="42"/>
  <c r="B728" i="42"/>
  <c r="B727" i="42"/>
  <c r="B726" i="42"/>
  <c r="B725" i="42"/>
  <c r="B724" i="42"/>
  <c r="B723" i="42"/>
  <c r="B722" i="42"/>
  <c r="B721" i="42"/>
  <c r="B720" i="42"/>
  <c r="B719" i="42"/>
  <c r="B718" i="42"/>
  <c r="B717" i="42"/>
  <c r="B716" i="42"/>
  <c r="B715" i="42"/>
  <c r="B714" i="42"/>
  <c r="B713" i="42"/>
  <c r="B712" i="42"/>
  <c r="B711" i="42"/>
  <c r="B710" i="42"/>
  <c r="B709" i="42"/>
  <c r="B708" i="42"/>
  <c r="B707" i="42"/>
  <c r="B706" i="42"/>
  <c r="B705" i="42"/>
  <c r="B704" i="42"/>
  <c r="B703" i="42"/>
  <c r="B702" i="42"/>
  <c r="B701" i="42"/>
  <c r="B700" i="42"/>
  <c r="B699" i="42"/>
  <c r="B698" i="42"/>
  <c r="B697" i="42"/>
  <c r="B696" i="42"/>
  <c r="B695" i="42"/>
  <c r="B694" i="42"/>
  <c r="B693" i="42"/>
  <c r="B692" i="42"/>
  <c r="B691" i="42"/>
  <c r="B690" i="42"/>
  <c r="B689" i="42"/>
  <c r="B688" i="42"/>
  <c r="B687" i="42"/>
  <c r="B686" i="42"/>
  <c r="B685" i="42"/>
  <c r="B684" i="42"/>
  <c r="B683" i="42"/>
  <c r="B682" i="42"/>
  <c r="B681" i="42"/>
  <c r="B680" i="42"/>
  <c r="B679" i="42"/>
  <c r="B678" i="42"/>
  <c r="B677" i="42"/>
  <c r="B676" i="42"/>
  <c r="B675" i="42"/>
  <c r="B674" i="42"/>
  <c r="B673" i="42"/>
  <c r="B672" i="42"/>
  <c r="B671" i="42"/>
  <c r="B670" i="42"/>
  <c r="B669" i="42"/>
  <c r="B668" i="42"/>
  <c r="B667" i="42"/>
  <c r="B666" i="42"/>
  <c r="B665" i="42"/>
  <c r="B664" i="42"/>
  <c r="B663" i="42"/>
  <c r="B662" i="42"/>
  <c r="B661" i="42"/>
  <c r="B660" i="42"/>
  <c r="B659" i="42"/>
  <c r="B658" i="42"/>
  <c r="B657" i="42"/>
  <c r="B656" i="42"/>
  <c r="B655" i="42"/>
  <c r="B654" i="42"/>
  <c r="B653" i="42"/>
  <c r="B652" i="42"/>
  <c r="B651" i="42"/>
  <c r="B650" i="42"/>
  <c r="B649" i="42"/>
  <c r="B648" i="42"/>
  <c r="B647" i="42"/>
  <c r="B646" i="42"/>
  <c r="B645" i="42"/>
  <c r="B644" i="42"/>
  <c r="B643" i="42"/>
  <c r="B642" i="42"/>
  <c r="B641" i="42"/>
  <c r="B640" i="42"/>
  <c r="B639" i="42"/>
  <c r="B638" i="42"/>
  <c r="B637" i="42"/>
  <c r="B636" i="42"/>
  <c r="B635" i="42"/>
  <c r="B634" i="42"/>
  <c r="B633" i="42"/>
  <c r="B632" i="42"/>
  <c r="B631" i="42"/>
  <c r="B630" i="42"/>
  <c r="B629" i="42"/>
  <c r="B628" i="42"/>
  <c r="B627" i="42"/>
  <c r="B626" i="42"/>
  <c r="B625" i="42"/>
  <c r="B624" i="42"/>
  <c r="B623" i="42"/>
  <c r="B622" i="42"/>
  <c r="B621" i="42"/>
  <c r="B620" i="42"/>
  <c r="B619" i="42"/>
  <c r="B618" i="42"/>
  <c r="B617" i="42"/>
  <c r="B616" i="42"/>
  <c r="B615" i="42"/>
  <c r="B614" i="42"/>
  <c r="B613" i="42"/>
  <c r="B612" i="42"/>
  <c r="B611" i="42"/>
  <c r="B610" i="42"/>
  <c r="B609" i="42"/>
  <c r="B608" i="42"/>
  <c r="B607" i="42"/>
  <c r="B606" i="42"/>
  <c r="B605" i="42"/>
  <c r="B604" i="42"/>
  <c r="B603" i="42"/>
  <c r="B602" i="42"/>
  <c r="B601" i="42"/>
  <c r="B600" i="42"/>
  <c r="B599" i="42"/>
  <c r="B598" i="42"/>
  <c r="B597" i="42"/>
  <c r="B596" i="42"/>
  <c r="B595" i="42"/>
  <c r="B594" i="42"/>
  <c r="B593" i="42"/>
  <c r="B592" i="42"/>
  <c r="B591" i="42"/>
  <c r="B590" i="42"/>
  <c r="B589" i="42"/>
  <c r="B588" i="42"/>
  <c r="B587" i="42"/>
  <c r="B586" i="42"/>
  <c r="B585" i="42"/>
  <c r="B584" i="42"/>
  <c r="B583" i="42"/>
  <c r="B582" i="42"/>
  <c r="B581" i="42"/>
  <c r="B580" i="42"/>
  <c r="B579" i="42"/>
  <c r="B578" i="42"/>
  <c r="B577" i="42"/>
  <c r="B576" i="42"/>
  <c r="B575" i="42"/>
  <c r="B574" i="42"/>
  <c r="B573" i="42"/>
  <c r="B572" i="42"/>
  <c r="B571" i="42"/>
  <c r="B570" i="42"/>
  <c r="B569" i="42"/>
  <c r="B568" i="42"/>
  <c r="B567" i="42"/>
  <c r="B566" i="42"/>
  <c r="B565" i="42"/>
  <c r="B564" i="42"/>
  <c r="B563" i="42"/>
  <c r="B562" i="42"/>
  <c r="B561" i="42"/>
  <c r="B560" i="42"/>
  <c r="B559" i="42"/>
  <c r="B558" i="42"/>
  <c r="B557" i="42"/>
  <c r="B556" i="42"/>
  <c r="B555" i="42"/>
  <c r="B554" i="42"/>
  <c r="B553" i="42"/>
  <c r="B552" i="42"/>
  <c r="B551" i="42"/>
  <c r="B550" i="42"/>
  <c r="B549" i="42"/>
  <c r="B548" i="42"/>
  <c r="B547" i="42"/>
  <c r="B546" i="42"/>
  <c r="B545" i="42"/>
  <c r="B544" i="42"/>
  <c r="B543" i="42"/>
  <c r="B542" i="42"/>
  <c r="B541" i="42"/>
  <c r="B540" i="42"/>
  <c r="B539" i="42"/>
  <c r="B538" i="42"/>
  <c r="B537" i="42"/>
  <c r="B536" i="42"/>
  <c r="B535" i="42"/>
  <c r="B534" i="42"/>
  <c r="B533" i="42"/>
  <c r="B532" i="42"/>
  <c r="B531" i="42"/>
  <c r="B530" i="42"/>
  <c r="B529" i="42"/>
  <c r="B528" i="42"/>
  <c r="B527" i="42"/>
  <c r="B526" i="42"/>
  <c r="B525" i="42"/>
  <c r="B524" i="42"/>
  <c r="B523" i="42"/>
  <c r="B522" i="42"/>
  <c r="B521" i="42"/>
  <c r="B520" i="42"/>
  <c r="B519" i="42"/>
  <c r="B518" i="42"/>
  <c r="B517" i="42"/>
  <c r="B516" i="42"/>
  <c r="B515" i="42"/>
  <c r="B514" i="42"/>
  <c r="B513" i="42"/>
  <c r="B512" i="42"/>
  <c r="B511" i="42"/>
  <c r="B510" i="42"/>
  <c r="B509" i="42"/>
  <c r="B508" i="42"/>
  <c r="B507" i="42"/>
  <c r="B506" i="42"/>
  <c r="B505" i="42"/>
  <c r="B504" i="42"/>
  <c r="B503" i="42"/>
  <c r="B502" i="42"/>
  <c r="B501" i="42"/>
  <c r="B500" i="42"/>
  <c r="B499" i="42"/>
  <c r="B498" i="42"/>
  <c r="B497" i="42"/>
  <c r="B496" i="42"/>
  <c r="B495" i="42"/>
  <c r="B494" i="42"/>
  <c r="B493" i="42"/>
  <c r="B492" i="42"/>
  <c r="B491" i="42"/>
  <c r="B490" i="42"/>
  <c r="B489" i="42"/>
  <c r="B488" i="42"/>
  <c r="B487" i="42"/>
  <c r="B486" i="42"/>
  <c r="B485" i="42"/>
  <c r="B484" i="42"/>
  <c r="B483" i="42"/>
  <c r="B482" i="42"/>
  <c r="B481" i="42"/>
  <c r="B480" i="42"/>
  <c r="B479" i="42"/>
  <c r="B478" i="42"/>
  <c r="B477" i="42"/>
  <c r="B476" i="42"/>
  <c r="B475" i="42"/>
  <c r="B474" i="42"/>
  <c r="B473" i="42"/>
  <c r="B472" i="42"/>
  <c r="B471" i="42"/>
  <c r="B470" i="42"/>
  <c r="B469" i="42"/>
  <c r="B468" i="42"/>
  <c r="B467" i="42"/>
  <c r="B466" i="42"/>
  <c r="B465" i="42"/>
  <c r="B464" i="42"/>
  <c r="B463" i="42"/>
  <c r="B462" i="42"/>
  <c r="B461" i="42"/>
  <c r="B460" i="42"/>
  <c r="B459" i="42"/>
  <c r="B458" i="42"/>
  <c r="B457" i="42"/>
  <c r="B456" i="42"/>
  <c r="B455" i="42"/>
  <c r="B454" i="42"/>
  <c r="B453" i="42"/>
  <c r="B452" i="42"/>
  <c r="B451" i="42"/>
  <c r="B450" i="42"/>
  <c r="B449" i="42"/>
  <c r="B448" i="42"/>
  <c r="B447" i="42"/>
  <c r="B446" i="42"/>
  <c r="B445" i="42"/>
  <c r="B444" i="42"/>
  <c r="B443" i="42"/>
  <c r="B442" i="42"/>
  <c r="B441" i="42"/>
  <c r="B440" i="42"/>
  <c r="B439" i="42"/>
  <c r="B438" i="42"/>
  <c r="B437" i="42"/>
  <c r="B436" i="42"/>
  <c r="B435" i="42"/>
  <c r="B434" i="42"/>
  <c r="B433" i="42"/>
  <c r="B432" i="42"/>
  <c r="B431" i="42"/>
  <c r="B430" i="42"/>
  <c r="B429" i="42"/>
  <c r="B428" i="42"/>
  <c r="B427" i="42"/>
  <c r="B426" i="42"/>
  <c r="B425" i="42"/>
  <c r="B424" i="42"/>
  <c r="B423" i="42"/>
  <c r="B422" i="42"/>
  <c r="B421" i="42"/>
  <c r="B420" i="42"/>
  <c r="B419" i="42"/>
  <c r="B418" i="42"/>
  <c r="B417" i="42"/>
  <c r="B416" i="42"/>
  <c r="B415" i="42"/>
  <c r="B414" i="42"/>
  <c r="B413" i="42"/>
  <c r="B412" i="42"/>
  <c r="B411" i="42"/>
  <c r="B410" i="42"/>
  <c r="B409" i="42"/>
  <c r="B408" i="42"/>
  <c r="B407" i="42"/>
  <c r="B406" i="42"/>
  <c r="B405" i="42"/>
  <c r="B404" i="42"/>
  <c r="B403" i="42"/>
  <c r="B402" i="42"/>
  <c r="B401" i="42"/>
  <c r="B400" i="42"/>
  <c r="B399" i="42"/>
  <c r="B398" i="42"/>
  <c r="B397" i="42"/>
  <c r="B396" i="42"/>
  <c r="B395" i="42"/>
  <c r="B394" i="42"/>
  <c r="B393" i="42"/>
  <c r="B392" i="42"/>
  <c r="B391" i="42"/>
  <c r="B390" i="42"/>
  <c r="B389" i="42"/>
  <c r="B388" i="42"/>
  <c r="B387" i="42"/>
  <c r="B386" i="42"/>
  <c r="B385" i="42"/>
  <c r="B384" i="42"/>
  <c r="B383" i="42"/>
  <c r="B382" i="42"/>
  <c r="B381" i="42"/>
  <c r="B380" i="42"/>
  <c r="B379" i="42"/>
  <c r="B378" i="42"/>
  <c r="B377" i="42"/>
  <c r="B376" i="42"/>
  <c r="B375" i="42"/>
  <c r="B374" i="42"/>
  <c r="B373" i="42"/>
  <c r="B372" i="42"/>
  <c r="B371" i="42"/>
  <c r="B370" i="42"/>
  <c r="B369" i="42"/>
  <c r="B368" i="42"/>
  <c r="B367" i="42"/>
  <c r="B366" i="42"/>
  <c r="B365" i="42"/>
  <c r="B364" i="42"/>
  <c r="B363" i="42"/>
  <c r="B362" i="42"/>
  <c r="B361" i="42"/>
  <c r="B360" i="42"/>
  <c r="B359" i="42"/>
  <c r="B358" i="42"/>
  <c r="B357" i="42"/>
  <c r="B356" i="42"/>
  <c r="B355" i="42"/>
  <c r="B354" i="42"/>
  <c r="B353" i="42"/>
  <c r="B352" i="42"/>
  <c r="B351" i="42"/>
  <c r="B350" i="42"/>
  <c r="B349" i="42"/>
  <c r="B348" i="42"/>
  <c r="B347" i="42"/>
  <c r="B346" i="42"/>
  <c r="B345" i="42"/>
  <c r="B344" i="42"/>
  <c r="B343" i="42"/>
  <c r="B342" i="42"/>
  <c r="B341" i="42"/>
  <c r="B340" i="42"/>
  <c r="B339" i="42"/>
  <c r="B338" i="42"/>
  <c r="B337" i="42"/>
  <c r="B336" i="42"/>
  <c r="B335" i="42"/>
  <c r="B334" i="42"/>
  <c r="B333" i="42"/>
  <c r="B332" i="42"/>
  <c r="B331" i="42"/>
  <c r="B330" i="42"/>
  <c r="B329" i="42"/>
  <c r="B328" i="42"/>
  <c r="B327" i="42"/>
  <c r="B326" i="42"/>
  <c r="B325" i="42"/>
  <c r="B324" i="42"/>
  <c r="B323" i="42"/>
  <c r="B322" i="42"/>
  <c r="B321" i="42"/>
  <c r="B320" i="42"/>
  <c r="B319" i="42"/>
  <c r="B318" i="42"/>
  <c r="B317" i="42"/>
  <c r="B316" i="42"/>
  <c r="B315" i="42"/>
  <c r="B314" i="42"/>
  <c r="B313" i="42"/>
  <c r="B312" i="42"/>
  <c r="B311" i="42"/>
  <c r="B310" i="42"/>
  <c r="B309" i="42"/>
  <c r="B308" i="42"/>
  <c r="B307" i="42"/>
  <c r="B306" i="42"/>
  <c r="B305" i="42"/>
  <c r="B304" i="42"/>
  <c r="B303" i="42"/>
  <c r="B302" i="42"/>
  <c r="B301" i="42"/>
  <c r="B300" i="42"/>
  <c r="B299" i="42"/>
  <c r="B298" i="42"/>
  <c r="B297" i="42"/>
  <c r="B296" i="42"/>
  <c r="B295" i="42"/>
  <c r="B294" i="42"/>
  <c r="B293" i="42"/>
  <c r="B292" i="42"/>
  <c r="B291" i="42"/>
  <c r="B290" i="42"/>
  <c r="B289" i="42"/>
  <c r="B288" i="42"/>
  <c r="B287" i="42"/>
  <c r="B286" i="42"/>
  <c r="B285" i="42"/>
  <c r="B284" i="42"/>
  <c r="B283" i="42"/>
  <c r="B282" i="42"/>
  <c r="B281" i="42"/>
  <c r="B280" i="42"/>
  <c r="B279" i="42"/>
  <c r="B278" i="42"/>
  <c r="B277" i="42"/>
  <c r="B276" i="42"/>
  <c r="B275" i="42"/>
  <c r="B274" i="42"/>
  <c r="B273" i="42"/>
  <c r="B272" i="42"/>
  <c r="B271" i="42"/>
  <c r="B270" i="42"/>
  <c r="B269" i="42"/>
  <c r="B268" i="42"/>
  <c r="B267" i="42"/>
  <c r="B266" i="42"/>
  <c r="B265" i="42"/>
  <c r="B264" i="42"/>
  <c r="B263" i="42"/>
  <c r="B262" i="42"/>
  <c r="B261" i="42"/>
  <c r="B260" i="42"/>
  <c r="B259" i="42"/>
  <c r="B258" i="42"/>
  <c r="B257" i="42"/>
  <c r="B256" i="42"/>
  <c r="B255" i="42"/>
  <c r="B254" i="42"/>
  <c r="B253" i="42"/>
  <c r="B252" i="42"/>
  <c r="B251" i="42"/>
  <c r="B250" i="42"/>
  <c r="B249" i="42"/>
  <c r="B248" i="42"/>
  <c r="B247" i="42"/>
  <c r="B246" i="42"/>
  <c r="B245" i="42"/>
  <c r="B244" i="42"/>
  <c r="B243" i="42"/>
  <c r="B242" i="42"/>
  <c r="B241" i="42"/>
  <c r="B240" i="42"/>
  <c r="B239" i="42"/>
  <c r="B238" i="42"/>
  <c r="B237" i="42"/>
  <c r="B236" i="42"/>
  <c r="B235" i="42"/>
  <c r="B234" i="42"/>
  <c r="B233" i="42"/>
  <c r="B232" i="42"/>
  <c r="B231" i="42"/>
  <c r="B230" i="42"/>
  <c r="B229" i="42"/>
  <c r="B228" i="42"/>
  <c r="B227" i="42"/>
  <c r="B226" i="42"/>
  <c r="B225" i="42"/>
  <c r="B224" i="42"/>
  <c r="B223" i="42"/>
  <c r="B222" i="42"/>
  <c r="B221" i="42"/>
  <c r="B220" i="42"/>
  <c r="B219" i="42"/>
  <c r="B218" i="42"/>
  <c r="B217" i="42"/>
  <c r="B216" i="42"/>
  <c r="B215" i="42"/>
  <c r="B214" i="42"/>
  <c r="B213" i="42"/>
  <c r="B212" i="42"/>
  <c r="B211" i="42"/>
  <c r="B210" i="42"/>
  <c r="B209" i="42"/>
  <c r="B208" i="42"/>
  <c r="B207" i="42"/>
  <c r="B206" i="42"/>
  <c r="B205" i="42"/>
  <c r="B204" i="42"/>
  <c r="B203" i="42"/>
  <c r="B202" i="42"/>
  <c r="B201" i="42"/>
  <c r="B200" i="42"/>
  <c r="B199" i="42"/>
  <c r="B198" i="42"/>
  <c r="B197" i="42"/>
  <c r="B196" i="42"/>
  <c r="B195" i="42"/>
  <c r="B194" i="42"/>
  <c r="B193" i="42"/>
  <c r="B192" i="42"/>
  <c r="B191" i="42"/>
  <c r="B190" i="42"/>
  <c r="B189" i="42"/>
  <c r="B188" i="42"/>
  <c r="B187" i="42"/>
  <c r="B186" i="42"/>
  <c r="B185" i="42"/>
  <c r="B184" i="42"/>
  <c r="B183" i="42"/>
  <c r="B182" i="42"/>
  <c r="B181" i="42"/>
  <c r="B180" i="42"/>
  <c r="B179" i="42"/>
  <c r="B178" i="42"/>
  <c r="B177" i="42"/>
  <c r="B176" i="42"/>
  <c r="B175" i="42"/>
  <c r="B174" i="42"/>
  <c r="B173" i="42"/>
  <c r="B172" i="42"/>
  <c r="B171" i="42"/>
  <c r="B170" i="42"/>
  <c r="B169" i="42"/>
  <c r="B168" i="42"/>
  <c r="B167" i="42"/>
  <c r="B166" i="42"/>
  <c r="B165" i="42"/>
  <c r="B164" i="42"/>
  <c r="B163" i="42"/>
  <c r="B162" i="42"/>
  <c r="B161" i="42"/>
  <c r="B160" i="42"/>
  <c r="B159" i="42"/>
  <c r="B158" i="42"/>
  <c r="B157" i="42"/>
  <c r="B156" i="42"/>
  <c r="B155" i="42"/>
  <c r="B154" i="42"/>
  <c r="B153" i="42"/>
  <c r="B152" i="42"/>
  <c r="B151" i="42"/>
  <c r="B150" i="42"/>
  <c r="B149" i="42"/>
  <c r="B148" i="42"/>
  <c r="B147" i="42"/>
  <c r="B146" i="42"/>
  <c r="B145" i="42"/>
  <c r="B144" i="42"/>
  <c r="B143" i="42"/>
  <c r="B142" i="42"/>
  <c r="B141" i="42"/>
  <c r="B140" i="42"/>
  <c r="B139" i="42"/>
  <c r="B138" i="42"/>
  <c r="B137" i="42"/>
  <c r="B136" i="42"/>
  <c r="B135" i="42"/>
  <c r="B134" i="42"/>
  <c r="B133" i="42"/>
  <c r="B132" i="42"/>
  <c r="B131" i="42"/>
  <c r="B130" i="42"/>
  <c r="B129" i="42"/>
  <c r="B128" i="42"/>
  <c r="B127" i="42"/>
  <c r="B126" i="42"/>
  <c r="B125" i="42"/>
  <c r="B124" i="42"/>
  <c r="B123" i="42"/>
  <c r="B122" i="42"/>
  <c r="B121" i="42"/>
  <c r="B120" i="42"/>
  <c r="B119" i="42"/>
  <c r="B118" i="42"/>
  <c r="B117" i="42"/>
  <c r="B116" i="42"/>
  <c r="B115" i="42"/>
  <c r="B114" i="42"/>
  <c r="B113" i="42"/>
  <c r="B112" i="42"/>
  <c r="B111" i="42"/>
  <c r="B110" i="42"/>
  <c r="B109" i="42"/>
  <c r="B108" i="42"/>
  <c r="B107" i="42"/>
  <c r="B106" i="42"/>
  <c r="B105" i="42"/>
  <c r="B104" i="42"/>
  <c r="B103" i="42"/>
  <c r="B102" i="42"/>
  <c r="B101" i="42"/>
  <c r="B100" i="42"/>
  <c r="B99" i="42"/>
  <c r="B98" i="42"/>
  <c r="B97" i="42"/>
  <c r="B96" i="42"/>
  <c r="B95" i="42"/>
  <c r="B94" i="42"/>
  <c r="B93" i="42"/>
  <c r="B92" i="42"/>
  <c r="B91" i="42"/>
  <c r="B90" i="42"/>
  <c r="B89" i="42"/>
  <c r="B88" i="42"/>
  <c r="B87" i="42"/>
  <c r="B86" i="42"/>
  <c r="B85" i="42"/>
  <c r="B84" i="42"/>
  <c r="B83" i="42"/>
  <c r="B82" i="42"/>
  <c r="B81" i="42"/>
  <c r="B80" i="42"/>
  <c r="B79" i="42"/>
  <c r="B78" i="42"/>
  <c r="B77" i="42"/>
  <c r="B76" i="42"/>
  <c r="B75" i="42"/>
  <c r="B74" i="42"/>
  <c r="B73" i="42"/>
  <c r="B72" i="42"/>
  <c r="B71" i="42"/>
  <c r="B70" i="42"/>
  <c r="B69" i="42"/>
  <c r="B68" i="42"/>
  <c r="B67" i="42"/>
  <c r="B66" i="42"/>
  <c r="B65" i="42"/>
  <c r="B64" i="42"/>
  <c r="B63" i="42"/>
  <c r="B62" i="42"/>
  <c r="B61" i="42"/>
  <c r="B60" i="42"/>
  <c r="B59" i="42"/>
  <c r="B58" i="42"/>
  <c r="B57" i="42"/>
  <c r="B56" i="42"/>
  <c r="B55" i="42"/>
  <c r="B54" i="42"/>
  <c r="B53" i="42"/>
  <c r="B52" i="42"/>
  <c r="B51" i="42"/>
  <c r="B50" i="42"/>
  <c r="B49" i="42"/>
  <c r="B48" i="42"/>
  <c r="B47" i="42"/>
  <c r="B46" i="42"/>
  <c r="B45" i="42"/>
  <c r="B44" i="42"/>
  <c r="B43" i="42"/>
  <c r="B42" i="42"/>
  <c r="B41" i="42"/>
  <c r="B40" i="42"/>
  <c r="B39" i="42"/>
  <c r="B38" i="42"/>
  <c r="B37" i="42"/>
  <c r="B36" i="42"/>
  <c r="B35" i="42"/>
  <c r="B34" i="42"/>
  <c r="B33" i="42"/>
  <c r="B32" i="42"/>
  <c r="B31" i="42"/>
  <c r="B30" i="42"/>
  <c r="B29" i="42"/>
  <c r="B28" i="42"/>
  <c r="B27" i="42"/>
  <c r="B26" i="42"/>
  <c r="B25" i="42"/>
  <c r="B24" i="42"/>
  <c r="B23" i="42"/>
  <c r="B22" i="42"/>
  <c r="B21" i="42"/>
  <c r="B20" i="42"/>
  <c r="B19" i="42"/>
  <c r="B18" i="42"/>
  <c r="B17" i="42"/>
  <c r="B16" i="42"/>
  <c r="B15" i="42"/>
  <c r="B14" i="42"/>
  <c r="B13" i="42"/>
  <c r="B12" i="42"/>
  <c r="B11" i="42"/>
  <c r="B10" i="42"/>
  <c r="B9" i="42"/>
  <c r="B8" i="42"/>
  <c r="B7" i="42"/>
  <c r="B6" i="42"/>
  <c r="B5" i="42"/>
  <c r="B4" i="42"/>
  <c r="B3" i="42"/>
  <c r="B2" i="42"/>
  <c r="D2041" i="4"/>
  <c r="C2041" i="4"/>
  <c r="D2040" i="4"/>
  <c r="C2040" i="4"/>
  <c r="A2040" i="4"/>
  <c r="D2039" i="4"/>
  <c r="C2039" i="4"/>
  <c r="A2039" i="4"/>
  <c r="D2038" i="4"/>
  <c r="C2038" i="4"/>
  <c r="A2038" i="4"/>
  <c r="G2038" i="4" s="1"/>
  <c r="D2037" i="4"/>
  <c r="C2037" i="4"/>
  <c r="A2037" i="4"/>
  <c r="D2036" i="4"/>
  <c r="F2036" i="4" s="1"/>
  <c r="C2036" i="4"/>
  <c r="A2036" i="4"/>
  <c r="G2036" i="4" s="1"/>
  <c r="D2035" i="4"/>
  <c r="C2035" i="4"/>
  <c r="A2035" i="4"/>
  <c r="G2035" i="4" s="1"/>
  <c r="D2034" i="4"/>
  <c r="F2034" i="4" s="1"/>
  <c r="C2034" i="4"/>
  <c r="A2034" i="4"/>
  <c r="D2033" i="4"/>
  <c r="F2033" i="4" s="1"/>
  <c r="C2033" i="4"/>
  <c r="A2033" i="4"/>
  <c r="G2033" i="4" s="1"/>
  <c r="D2032" i="4"/>
  <c r="F2032" i="4" s="1"/>
  <c r="C2032" i="4"/>
  <c r="A2032" i="4"/>
  <c r="D2031" i="4"/>
  <c r="F2031" i="4" s="1"/>
  <c r="C2031" i="4"/>
  <c r="A2031" i="4"/>
  <c r="G2031" i="4" s="1"/>
  <c r="D2030" i="4"/>
  <c r="F2030" i="4" s="1"/>
  <c r="C2030" i="4"/>
  <c r="A2030" i="4"/>
  <c r="G2030" i="4" s="1"/>
  <c r="D2029" i="4"/>
  <c r="F2029" i="4" s="1"/>
  <c r="C2029" i="4"/>
  <c r="A2029" i="4"/>
  <c r="G2029" i="4" s="1"/>
  <c r="D2028" i="4"/>
  <c r="F2028" i="4" s="1"/>
  <c r="C2028" i="4"/>
  <c r="A2028" i="4"/>
  <c r="G2028" i="4" s="1"/>
  <c r="D2027" i="4"/>
  <c r="F2027" i="4" s="1"/>
  <c r="C2027" i="4"/>
  <c r="A2027" i="4"/>
  <c r="D2026" i="4"/>
  <c r="F2026" i="4" s="1"/>
  <c r="C2026" i="4"/>
  <c r="A2026" i="4"/>
  <c r="G2026" i="4" s="1"/>
  <c r="D2025" i="4"/>
  <c r="F2025" i="4" s="1"/>
  <c r="C2025" i="4"/>
  <c r="A2025" i="4"/>
  <c r="G2025" i="4" s="1"/>
  <c r="D2024" i="4"/>
  <c r="F2024" i="4" s="1"/>
  <c r="C2024" i="4"/>
  <c r="A2024" i="4"/>
  <c r="G2024" i="4" s="1"/>
  <c r="D2023" i="4"/>
  <c r="F2023" i="4" s="1"/>
  <c r="C2023" i="4"/>
  <c r="A2023" i="4"/>
  <c r="G2023" i="4" s="1"/>
  <c r="D2022" i="4"/>
  <c r="F2022" i="4" s="1"/>
  <c r="C2022" i="4"/>
  <c r="A2022" i="4"/>
  <c r="G2022" i="4" s="1"/>
  <c r="D2021" i="4"/>
  <c r="F2021" i="4" s="1"/>
  <c r="C2021" i="4"/>
  <c r="A2021" i="4"/>
  <c r="D2020" i="4"/>
  <c r="F2020" i="4" s="1"/>
  <c r="C2020" i="4"/>
  <c r="A2020" i="4"/>
  <c r="G2020" i="4" s="1"/>
  <c r="D2019" i="4"/>
  <c r="F2019" i="4" s="1"/>
  <c r="C2019" i="4"/>
  <c r="A2019" i="4"/>
  <c r="G2019" i="4" s="1"/>
  <c r="D2018" i="4"/>
  <c r="F2018" i="4" s="1"/>
  <c r="C2018" i="4"/>
  <c r="A2018" i="4"/>
  <c r="G2018" i="4" s="1"/>
  <c r="D2017" i="4"/>
  <c r="F2017" i="4" s="1"/>
  <c r="C2017" i="4"/>
  <c r="A2017" i="4"/>
  <c r="D2016" i="4"/>
  <c r="F2016" i="4" s="1"/>
  <c r="C2016" i="4"/>
  <c r="A2016" i="4"/>
  <c r="G2016" i="4" s="1"/>
  <c r="D2015" i="4"/>
  <c r="F2015" i="4" s="1"/>
  <c r="C2015" i="4"/>
  <c r="A2015" i="4"/>
  <c r="G2015" i="4" s="1"/>
  <c r="D2014" i="4"/>
  <c r="F2014" i="4" s="1"/>
  <c r="C2014" i="4"/>
  <c r="A2014" i="4"/>
  <c r="G2014" i="4" s="1"/>
  <c r="D2013" i="4"/>
  <c r="F2013" i="4" s="1"/>
  <c r="C2013" i="4"/>
  <c r="A2013" i="4"/>
  <c r="G2013" i="4" s="1"/>
  <c r="D2012" i="4"/>
  <c r="C2012" i="4"/>
  <c r="A2012" i="4"/>
  <c r="G2012" i="4" s="1"/>
  <c r="D2011" i="4"/>
  <c r="F2011" i="4" s="1"/>
  <c r="C2011" i="4"/>
  <c r="A2011" i="4"/>
  <c r="G2011" i="4" s="1"/>
  <c r="D2010" i="4"/>
  <c r="F2010" i="4" s="1"/>
  <c r="C2010" i="4"/>
  <c r="A2010" i="4"/>
  <c r="G2010" i="4" s="1"/>
  <c r="D2009" i="4"/>
  <c r="F2009" i="4" s="1"/>
  <c r="C2009" i="4"/>
  <c r="A2009" i="4"/>
  <c r="D2008" i="4"/>
  <c r="F2008" i="4" s="1"/>
  <c r="C2008" i="4"/>
  <c r="A2008" i="4"/>
  <c r="G2008" i="4" s="1"/>
  <c r="D2007" i="4"/>
  <c r="C2007" i="4"/>
  <c r="A2007" i="4"/>
  <c r="G2007" i="4" s="1"/>
  <c r="D2006" i="4"/>
  <c r="F2006" i="4" s="1"/>
  <c r="C2006" i="4"/>
  <c r="A2006" i="4"/>
  <c r="D2005" i="4"/>
  <c r="F2005" i="4" s="1"/>
  <c r="C2005" i="4"/>
  <c r="A2005" i="4"/>
  <c r="G2005" i="4" s="1"/>
  <c r="D2004" i="4"/>
  <c r="F2004" i="4" s="1"/>
  <c r="C2004" i="4"/>
  <c r="A2004" i="4"/>
  <c r="G2004" i="4" s="1"/>
  <c r="D2003" i="4"/>
  <c r="F2003" i="4" s="1"/>
  <c r="C2003" i="4"/>
  <c r="A2003" i="4"/>
  <c r="G2003" i="4" s="1"/>
  <c r="D2002" i="4"/>
  <c r="F2002" i="4" s="1"/>
  <c r="C2002" i="4"/>
  <c r="A2002" i="4"/>
  <c r="D2001" i="4"/>
  <c r="F2001" i="4" s="1"/>
  <c r="C2001" i="4"/>
  <c r="A2001" i="4"/>
  <c r="D2000" i="4"/>
  <c r="C2000" i="4"/>
  <c r="A2000" i="4"/>
  <c r="G2000" i="4" s="1"/>
  <c r="D1999" i="4"/>
  <c r="F1999" i="4" s="1"/>
  <c r="C1999" i="4"/>
  <c r="A1999" i="4"/>
  <c r="G1999" i="4" s="1"/>
  <c r="D1998" i="4"/>
  <c r="F1998" i="4" s="1"/>
  <c r="C1998" i="4"/>
  <c r="A1998" i="4"/>
  <c r="G1998" i="4" s="1"/>
  <c r="D1997" i="4"/>
  <c r="F1997" i="4" s="1"/>
  <c r="C1997" i="4"/>
  <c r="A1997" i="4"/>
  <c r="G1997" i="4" s="1"/>
  <c r="D1996" i="4"/>
  <c r="F1996" i="4" s="1"/>
  <c r="C1996" i="4"/>
  <c r="A1996" i="4"/>
  <c r="D1995" i="4"/>
  <c r="F1995" i="4" s="1"/>
  <c r="C1995" i="4"/>
  <c r="A1995" i="4"/>
  <c r="D1994" i="4"/>
  <c r="F1994" i="4" s="1"/>
  <c r="C1994" i="4"/>
  <c r="A1994" i="4"/>
  <c r="D1993" i="4"/>
  <c r="F1993" i="4" s="1"/>
  <c r="C1993" i="4"/>
  <c r="A1993" i="4"/>
  <c r="G1993" i="4" s="1"/>
  <c r="D1992" i="4"/>
  <c r="F1992" i="4" s="1"/>
  <c r="C1992" i="4"/>
  <c r="A1992" i="4"/>
  <c r="D1991" i="4"/>
  <c r="F1991" i="4" s="1"/>
  <c r="C1991" i="4"/>
  <c r="A1991" i="4"/>
  <c r="D1990" i="4"/>
  <c r="F1990" i="4" s="1"/>
  <c r="C1990" i="4"/>
  <c r="A1990" i="4"/>
  <c r="G1990" i="4" s="1"/>
  <c r="D1989" i="4"/>
  <c r="F1989" i="4" s="1"/>
  <c r="C1989" i="4"/>
  <c r="A1989" i="4"/>
  <c r="G1989" i="4" s="1"/>
  <c r="D1988" i="4"/>
  <c r="F1988" i="4" s="1"/>
  <c r="C1988" i="4"/>
  <c r="A1988" i="4"/>
  <c r="G1988" i="4" s="1"/>
  <c r="D1987" i="4"/>
  <c r="C1987" i="4"/>
  <c r="A1987" i="4"/>
  <c r="G1987" i="4" s="1"/>
  <c r="D1986" i="4"/>
  <c r="F1986" i="4" s="1"/>
  <c r="C1986" i="4"/>
  <c r="A1986" i="4"/>
  <c r="G1986" i="4" s="1"/>
  <c r="D1985" i="4"/>
  <c r="F1985" i="4" s="1"/>
  <c r="C1985" i="4"/>
  <c r="A1985" i="4"/>
  <c r="G1985" i="4" s="1"/>
  <c r="D1984" i="4"/>
  <c r="F1984" i="4" s="1"/>
  <c r="C1984" i="4"/>
  <c r="A1984" i="4"/>
  <c r="G1984" i="4" s="1"/>
  <c r="D1983" i="4"/>
  <c r="F1983" i="4" s="1"/>
  <c r="C1983" i="4"/>
  <c r="A1983" i="4"/>
  <c r="G1983" i="4" s="1"/>
  <c r="D1982" i="4"/>
  <c r="F1982" i="4" s="1"/>
  <c r="C1982" i="4"/>
  <c r="A1982" i="4"/>
  <c r="G1982" i="4" s="1"/>
  <c r="D1981" i="4"/>
  <c r="F1981" i="4" s="1"/>
  <c r="C1981" i="4"/>
  <c r="A1981" i="4"/>
  <c r="G1981" i="4" s="1"/>
  <c r="D1980" i="4"/>
  <c r="F1980" i="4" s="1"/>
  <c r="C1980" i="4"/>
  <c r="A1980" i="4"/>
  <c r="G1980" i="4" s="1"/>
  <c r="D1979" i="4"/>
  <c r="F1979" i="4" s="1"/>
  <c r="C1979" i="4"/>
  <c r="A1979" i="4"/>
  <c r="G1979" i="4" s="1"/>
  <c r="D1978" i="4"/>
  <c r="F1978" i="4" s="1"/>
  <c r="C1978" i="4"/>
  <c r="A1978" i="4"/>
  <c r="D1977" i="4"/>
  <c r="F1977" i="4" s="1"/>
  <c r="C1977" i="4"/>
  <c r="A1977" i="4"/>
  <c r="D1976" i="4"/>
  <c r="F1976" i="4" s="1"/>
  <c r="C1976" i="4"/>
  <c r="A1976" i="4"/>
  <c r="D1975" i="4"/>
  <c r="F1975" i="4" s="1"/>
  <c r="C1975" i="4"/>
  <c r="A1975" i="4"/>
  <c r="G1975" i="4" s="1"/>
  <c r="D1974" i="4"/>
  <c r="F1974" i="4" s="1"/>
  <c r="C1974" i="4"/>
  <c r="A1974" i="4"/>
  <c r="G1974" i="4" s="1"/>
  <c r="D1973" i="4"/>
  <c r="F1973" i="4" s="1"/>
  <c r="C1973" i="4"/>
  <c r="A1973" i="4"/>
  <c r="D1972" i="4"/>
  <c r="C1972" i="4"/>
  <c r="A1972" i="4"/>
  <c r="G1972" i="4" s="1"/>
  <c r="D1971" i="4"/>
  <c r="F1971" i="4" s="1"/>
  <c r="C1971" i="4"/>
  <c r="A1971" i="4"/>
  <c r="G1971" i="4" s="1"/>
  <c r="D1970" i="4"/>
  <c r="F1970" i="4" s="1"/>
  <c r="C1970" i="4"/>
  <c r="A1970" i="4"/>
  <c r="G1970" i="4" s="1"/>
  <c r="D1969" i="4"/>
  <c r="C1969" i="4"/>
  <c r="A1969" i="4"/>
  <c r="G1969" i="4" s="1"/>
  <c r="D1968" i="4"/>
  <c r="F1968" i="4" s="1"/>
  <c r="C1968" i="4"/>
  <c r="A1968" i="4"/>
  <c r="G1968" i="4" s="1"/>
  <c r="D1967" i="4"/>
  <c r="F1967" i="4" s="1"/>
  <c r="C1967" i="4"/>
  <c r="A1967" i="4"/>
  <c r="G1967" i="4" s="1"/>
  <c r="D1966" i="4"/>
  <c r="F1966" i="4" s="1"/>
  <c r="C1966" i="4"/>
  <c r="A1966" i="4"/>
  <c r="G1966" i="4" s="1"/>
  <c r="D1965" i="4"/>
  <c r="F1965" i="4" s="1"/>
  <c r="C1965" i="4"/>
  <c r="A1965" i="4"/>
  <c r="G1965" i="4" s="1"/>
  <c r="D1964" i="4"/>
  <c r="F1964" i="4" s="1"/>
  <c r="C1964" i="4"/>
  <c r="A1964" i="4"/>
  <c r="G1964" i="4" s="1"/>
  <c r="D1963" i="4"/>
  <c r="F1963" i="4" s="1"/>
  <c r="C1963" i="4"/>
  <c r="A1963" i="4"/>
  <c r="G1963" i="4" s="1"/>
  <c r="D1962" i="4"/>
  <c r="F1962" i="4" s="1"/>
  <c r="C1962" i="4"/>
  <c r="A1962" i="4"/>
  <c r="G1962" i="4" s="1"/>
  <c r="D1961" i="4"/>
  <c r="C1961" i="4"/>
  <c r="A1961" i="4"/>
  <c r="G1961" i="4" s="1"/>
  <c r="D1960" i="4"/>
  <c r="F1960" i="4" s="1"/>
  <c r="C1960" i="4"/>
  <c r="A1960" i="4"/>
  <c r="D1959" i="4"/>
  <c r="F1959" i="4" s="1"/>
  <c r="C1959" i="4"/>
  <c r="A1959" i="4"/>
  <c r="G1959" i="4" s="1"/>
  <c r="D1958" i="4"/>
  <c r="F1958" i="4" s="1"/>
  <c r="C1958" i="4"/>
  <c r="A1958" i="4"/>
  <c r="G1958" i="4" s="1"/>
  <c r="D1957" i="4"/>
  <c r="C1957" i="4"/>
  <c r="A1957" i="4"/>
  <c r="G1957" i="4" s="1"/>
  <c r="D1956" i="4"/>
  <c r="F1956" i="4" s="1"/>
  <c r="C1956" i="4"/>
  <c r="A1956" i="4"/>
  <c r="G1956" i="4" s="1"/>
  <c r="D1955" i="4"/>
  <c r="F1955" i="4" s="1"/>
  <c r="C1955" i="4"/>
  <c r="A1955" i="4"/>
  <c r="G1955" i="4" s="1"/>
  <c r="D1954" i="4"/>
  <c r="F1954" i="4" s="1"/>
  <c r="C1954" i="4"/>
  <c r="A1954" i="4"/>
  <c r="G1954" i="4" s="1"/>
  <c r="D1953" i="4"/>
  <c r="F1953" i="4" s="1"/>
  <c r="C1953" i="4"/>
  <c r="A1953" i="4"/>
  <c r="D1952" i="4"/>
  <c r="F1952" i="4" s="1"/>
  <c r="C1952" i="4"/>
  <c r="A1952" i="4"/>
  <c r="G1952" i="4" s="1"/>
  <c r="D1951" i="4"/>
  <c r="F1951" i="4" s="1"/>
  <c r="C1951" i="4"/>
  <c r="A1951" i="4"/>
  <c r="D1950" i="4"/>
  <c r="F1950" i="4" s="1"/>
  <c r="C1950" i="4"/>
  <c r="A1950" i="4"/>
  <c r="D1949" i="4"/>
  <c r="F1949" i="4" s="1"/>
  <c r="C1949" i="4"/>
  <c r="A1949" i="4"/>
  <c r="G1949" i="4" s="1"/>
  <c r="D1948" i="4"/>
  <c r="C1948" i="4"/>
  <c r="A1948" i="4"/>
  <c r="G1948" i="4" s="1"/>
  <c r="D1947" i="4"/>
  <c r="F1947" i="4" s="1"/>
  <c r="C1947" i="4"/>
  <c r="A1947" i="4"/>
  <c r="G1947" i="4" s="1"/>
  <c r="D1946" i="4"/>
  <c r="F1946" i="4" s="1"/>
  <c r="C1946" i="4"/>
  <c r="A1946" i="4"/>
  <c r="G1946" i="4" s="1"/>
  <c r="D1945" i="4"/>
  <c r="F1945" i="4" s="1"/>
  <c r="C1945" i="4"/>
  <c r="A1945" i="4"/>
  <c r="G1945" i="4" s="1"/>
  <c r="D1944" i="4"/>
  <c r="F1944" i="4" s="1"/>
  <c r="C1944" i="4"/>
  <c r="A1944" i="4"/>
  <c r="G1944" i="4" s="1"/>
  <c r="D1943" i="4"/>
  <c r="C1943" i="4"/>
  <c r="A1943" i="4"/>
  <c r="G1943" i="4" s="1"/>
  <c r="D1942" i="4"/>
  <c r="F1942" i="4" s="1"/>
  <c r="C1942" i="4"/>
  <c r="A1942" i="4"/>
  <c r="G1942" i="4" s="1"/>
  <c r="D1941" i="4"/>
  <c r="F1941" i="4" s="1"/>
  <c r="C1941" i="4"/>
  <c r="A1941" i="4"/>
  <c r="D1940" i="4"/>
  <c r="F1940" i="4" s="1"/>
  <c r="C1940" i="4"/>
  <c r="A1940" i="4"/>
  <c r="G1940" i="4" s="1"/>
  <c r="D1939" i="4"/>
  <c r="F1939" i="4" s="1"/>
  <c r="C1939" i="4"/>
  <c r="A1939" i="4"/>
  <c r="D1938" i="4"/>
  <c r="F1938" i="4" s="1"/>
  <c r="C1938" i="4"/>
  <c r="A1938" i="4"/>
  <c r="G1938" i="4" s="1"/>
  <c r="D1937" i="4"/>
  <c r="F1937" i="4" s="1"/>
  <c r="C1937" i="4"/>
  <c r="A1937" i="4"/>
  <c r="G1937" i="4" s="1"/>
  <c r="D1936" i="4"/>
  <c r="C1936" i="4"/>
  <c r="A1936" i="4"/>
  <c r="G1936" i="4" s="1"/>
  <c r="D1935" i="4"/>
  <c r="F1935" i="4" s="1"/>
  <c r="C1935" i="4"/>
  <c r="A1935" i="4"/>
  <c r="D1934" i="4"/>
  <c r="F1934" i="4" s="1"/>
  <c r="C1934" i="4"/>
  <c r="A1934" i="4"/>
  <c r="D1933" i="4"/>
  <c r="F1933" i="4" s="1"/>
  <c r="C1933" i="4"/>
  <c r="A1933" i="4"/>
  <c r="G1933" i="4" s="1"/>
  <c r="D1932" i="4"/>
  <c r="F1932" i="4" s="1"/>
  <c r="C1932" i="4"/>
  <c r="A1932" i="4"/>
  <c r="G1932" i="4" s="1"/>
  <c r="D1931" i="4"/>
  <c r="F1931" i="4" s="1"/>
  <c r="C1931" i="4"/>
  <c r="A1931" i="4"/>
  <c r="G1931" i="4" s="1"/>
  <c r="D1930" i="4"/>
  <c r="F1930" i="4" s="1"/>
  <c r="C1930" i="4"/>
  <c r="A1930" i="4"/>
  <c r="D1929" i="4"/>
  <c r="F1929" i="4" s="1"/>
  <c r="C1929" i="4"/>
  <c r="A1929" i="4"/>
  <c r="G1929" i="4" s="1"/>
  <c r="D1928" i="4"/>
  <c r="F1928" i="4" s="1"/>
  <c r="C1928" i="4"/>
  <c r="A1928" i="4"/>
  <c r="D1927" i="4"/>
  <c r="F1927" i="4" s="1"/>
  <c r="C1927" i="4"/>
  <c r="A1927" i="4"/>
  <c r="G1927" i="4" s="1"/>
  <c r="D1926" i="4"/>
  <c r="F1926" i="4" s="1"/>
  <c r="C1926" i="4"/>
  <c r="A1926" i="4"/>
  <c r="G1926" i="4" s="1"/>
  <c r="D1925" i="4"/>
  <c r="F1925" i="4" s="1"/>
  <c r="C1925" i="4"/>
  <c r="A1925" i="4"/>
  <c r="G1925" i="4" s="1"/>
  <c r="D1924" i="4"/>
  <c r="F1924" i="4" s="1"/>
  <c r="C1924" i="4"/>
  <c r="A1924" i="4"/>
  <c r="D1923" i="4"/>
  <c r="F1923" i="4" s="1"/>
  <c r="C1923" i="4"/>
  <c r="A1923" i="4"/>
  <c r="G1923" i="4" s="1"/>
  <c r="D1922" i="4"/>
  <c r="F1922" i="4" s="1"/>
  <c r="C1922" i="4"/>
  <c r="A1922" i="4"/>
  <c r="G1922" i="4" s="1"/>
  <c r="D1921" i="4"/>
  <c r="F1921" i="4" s="1"/>
  <c r="C1921" i="4"/>
  <c r="A1921" i="4"/>
  <c r="G1921" i="4" s="1"/>
  <c r="D1920" i="4"/>
  <c r="F1920" i="4" s="1"/>
  <c r="C1920" i="4"/>
  <c r="A1920" i="4"/>
  <c r="G1920" i="4" s="1"/>
  <c r="D1919" i="4"/>
  <c r="F1919" i="4" s="1"/>
  <c r="C1919" i="4"/>
  <c r="A1919" i="4"/>
  <c r="G1919" i="4" s="1"/>
  <c r="D1918" i="4"/>
  <c r="F1918" i="4" s="1"/>
  <c r="C1918" i="4"/>
  <c r="A1918" i="4"/>
  <c r="G1918" i="4" s="1"/>
  <c r="D1917" i="4"/>
  <c r="F1917" i="4" s="1"/>
  <c r="C1917" i="4"/>
  <c r="A1917" i="4"/>
  <c r="G1917" i="4" s="1"/>
  <c r="D1916" i="4"/>
  <c r="F1916" i="4" s="1"/>
  <c r="C1916" i="4"/>
  <c r="A1916" i="4"/>
  <c r="G1916" i="4" s="1"/>
  <c r="D1915" i="4"/>
  <c r="F1915" i="4" s="1"/>
  <c r="C1915" i="4"/>
  <c r="A1915" i="4"/>
  <c r="G1915" i="4" s="1"/>
  <c r="D1914" i="4"/>
  <c r="F1914" i="4" s="1"/>
  <c r="C1914" i="4"/>
  <c r="A1914" i="4"/>
  <c r="G1914" i="4" s="1"/>
  <c r="D1913" i="4"/>
  <c r="F1913" i="4" s="1"/>
  <c r="C1913" i="4"/>
  <c r="A1913" i="4"/>
  <c r="G1913" i="4" s="1"/>
  <c r="D1912" i="4"/>
  <c r="F1912" i="4" s="1"/>
  <c r="C1912" i="4"/>
  <c r="A1912" i="4"/>
  <c r="G1912" i="4" s="1"/>
  <c r="D1911" i="4"/>
  <c r="F1911" i="4" s="1"/>
  <c r="C1911" i="4"/>
  <c r="A1911" i="4"/>
  <c r="D1910" i="4"/>
  <c r="F1910" i="4" s="1"/>
  <c r="C1910" i="4"/>
  <c r="A1910" i="4"/>
  <c r="G1910" i="4" s="1"/>
  <c r="D1909" i="4"/>
  <c r="F1909" i="4" s="1"/>
  <c r="C1909" i="4"/>
  <c r="A1909" i="4"/>
  <c r="G1909" i="4" s="1"/>
  <c r="D1908" i="4"/>
  <c r="F1908" i="4" s="1"/>
  <c r="C1908" i="4"/>
  <c r="A1908" i="4"/>
  <c r="D1907" i="4"/>
  <c r="F1907" i="4" s="1"/>
  <c r="C1907" i="4"/>
  <c r="A1907" i="4"/>
  <c r="G1907" i="4" s="1"/>
  <c r="D1906" i="4"/>
  <c r="F1906" i="4" s="1"/>
  <c r="C1906" i="4"/>
  <c r="A1906" i="4"/>
  <c r="D1905" i="4"/>
  <c r="F1905" i="4" s="1"/>
  <c r="C1905" i="4"/>
  <c r="A1905" i="4"/>
  <c r="G1905" i="4" s="1"/>
  <c r="D1904" i="4"/>
  <c r="F1904" i="4" s="1"/>
  <c r="C1904" i="4"/>
  <c r="A1904" i="4"/>
  <c r="G1904" i="4" s="1"/>
  <c r="D1903" i="4"/>
  <c r="F1903" i="4" s="1"/>
  <c r="C1903" i="4"/>
  <c r="A1903" i="4"/>
  <c r="G1903" i="4" s="1"/>
  <c r="D1902" i="4"/>
  <c r="F1902" i="4" s="1"/>
  <c r="C1902" i="4"/>
  <c r="A1902" i="4"/>
  <c r="G1902" i="4" s="1"/>
  <c r="D1901" i="4"/>
  <c r="C1901" i="4"/>
  <c r="A1901" i="4"/>
  <c r="G1901" i="4" s="1"/>
  <c r="D1900" i="4"/>
  <c r="F1900" i="4" s="1"/>
  <c r="C1900" i="4"/>
  <c r="A1900" i="4"/>
  <c r="D1899" i="4"/>
  <c r="F1899" i="4" s="1"/>
  <c r="C1899" i="4"/>
  <c r="A1899" i="4"/>
  <c r="G1899" i="4" s="1"/>
  <c r="D1898" i="4"/>
  <c r="F1898" i="4" s="1"/>
  <c r="C1898" i="4"/>
  <c r="A1898" i="4"/>
  <c r="D1897" i="4"/>
  <c r="F1897" i="4" s="1"/>
  <c r="C1897" i="4"/>
  <c r="A1897" i="4"/>
  <c r="D1896" i="4"/>
  <c r="F1896" i="4" s="1"/>
  <c r="C1896" i="4"/>
  <c r="A1896" i="4"/>
  <c r="G1896" i="4" s="1"/>
  <c r="D1895" i="4"/>
  <c r="F1895" i="4" s="1"/>
  <c r="C1895" i="4"/>
  <c r="A1895" i="4"/>
  <c r="G1895" i="4" s="1"/>
  <c r="D1894" i="4"/>
  <c r="F1894" i="4" s="1"/>
  <c r="C1894" i="4"/>
  <c r="A1894" i="4"/>
  <c r="G1894" i="4" s="1"/>
  <c r="D1893" i="4"/>
  <c r="F1893" i="4" s="1"/>
  <c r="C1893" i="4"/>
  <c r="A1893" i="4"/>
  <c r="G1893" i="4" s="1"/>
  <c r="D1892" i="4"/>
  <c r="F1892" i="4" s="1"/>
  <c r="C1892" i="4"/>
  <c r="A1892" i="4"/>
  <c r="G1892" i="4" s="1"/>
  <c r="D1891" i="4"/>
  <c r="F1891" i="4" s="1"/>
  <c r="C1891" i="4"/>
  <c r="A1891" i="4"/>
  <c r="D1890" i="4"/>
  <c r="F1890" i="4" s="1"/>
  <c r="C1890" i="4"/>
  <c r="A1890" i="4"/>
  <c r="G1890" i="4" s="1"/>
  <c r="D1889" i="4"/>
  <c r="C1889" i="4"/>
  <c r="A1889" i="4"/>
  <c r="G1889" i="4" s="1"/>
  <c r="D1888" i="4"/>
  <c r="F1888" i="4" s="1"/>
  <c r="C1888" i="4"/>
  <c r="A1888" i="4"/>
  <c r="G1888" i="4" s="1"/>
  <c r="D1887" i="4"/>
  <c r="F1887" i="4" s="1"/>
  <c r="C1887" i="4"/>
  <c r="A1887" i="4"/>
  <c r="G1887" i="4" s="1"/>
  <c r="D1886" i="4"/>
  <c r="F1886" i="4" s="1"/>
  <c r="C1886" i="4"/>
  <c r="A1886" i="4"/>
  <c r="G1886" i="4" s="1"/>
  <c r="D1885" i="4"/>
  <c r="F1885" i="4" s="1"/>
  <c r="C1885" i="4"/>
  <c r="A1885" i="4"/>
  <c r="G1885" i="4" s="1"/>
  <c r="D1884" i="4"/>
  <c r="F1884" i="4" s="1"/>
  <c r="C1884" i="4"/>
  <c r="A1884" i="4"/>
  <c r="D1883" i="4"/>
  <c r="C1883" i="4"/>
  <c r="A1883" i="4"/>
  <c r="G1883" i="4" s="1"/>
  <c r="D1882" i="4"/>
  <c r="F1882" i="4" s="1"/>
  <c r="C1882" i="4"/>
  <c r="A1882" i="4"/>
  <c r="G1882" i="4" s="1"/>
  <c r="D1881" i="4"/>
  <c r="F1881" i="4" s="1"/>
  <c r="C1881" i="4"/>
  <c r="A1881" i="4"/>
  <c r="G1881" i="4" s="1"/>
  <c r="D1880" i="4"/>
  <c r="F1880" i="4" s="1"/>
  <c r="C1880" i="4"/>
  <c r="A1880" i="4"/>
  <c r="D1879" i="4"/>
  <c r="F1879" i="4" s="1"/>
  <c r="C1879" i="4"/>
  <c r="A1879" i="4"/>
  <c r="D1878" i="4"/>
  <c r="C1878" i="4"/>
  <c r="A1878" i="4"/>
  <c r="G1878" i="4" s="1"/>
  <c r="D1877" i="4"/>
  <c r="F1877" i="4" s="1"/>
  <c r="C1877" i="4"/>
  <c r="A1877" i="4"/>
  <c r="G1877" i="4" s="1"/>
  <c r="D1876" i="4"/>
  <c r="F1876" i="4" s="1"/>
  <c r="C1876" i="4"/>
  <c r="A1876" i="4"/>
  <c r="G1876" i="4" s="1"/>
  <c r="D1875" i="4"/>
  <c r="F1875" i="4" s="1"/>
  <c r="C1875" i="4"/>
  <c r="A1875" i="4"/>
  <c r="G1875" i="4" s="1"/>
  <c r="D1874" i="4"/>
  <c r="C1874" i="4"/>
  <c r="A1874" i="4"/>
  <c r="G1874" i="4" s="1"/>
  <c r="D1873" i="4"/>
  <c r="C1873" i="4"/>
  <c r="A1873" i="4"/>
  <c r="G1873" i="4" s="1"/>
  <c r="D1872" i="4"/>
  <c r="F1872" i="4" s="1"/>
  <c r="C1872" i="4"/>
  <c r="A1872" i="4"/>
  <c r="G1872" i="4" s="1"/>
  <c r="D1871" i="4"/>
  <c r="F1871" i="4" s="1"/>
  <c r="C1871" i="4"/>
  <c r="A1871" i="4"/>
  <c r="G1871" i="4" s="1"/>
  <c r="D1870" i="4"/>
  <c r="F1870" i="4" s="1"/>
  <c r="C1870" i="4"/>
  <c r="A1870" i="4"/>
  <c r="G1870" i="4" s="1"/>
  <c r="D1869" i="4"/>
  <c r="F1869" i="4" s="1"/>
  <c r="C1869" i="4"/>
  <c r="A1869" i="4"/>
  <c r="G1869" i="4" s="1"/>
  <c r="D1868" i="4"/>
  <c r="F1868" i="4" s="1"/>
  <c r="C1868" i="4"/>
  <c r="A1868" i="4"/>
  <c r="D1867" i="4"/>
  <c r="F1867" i="4" s="1"/>
  <c r="C1867" i="4"/>
  <c r="A1867" i="4"/>
  <c r="G1867" i="4" s="1"/>
  <c r="D1866" i="4"/>
  <c r="F1866" i="4" s="1"/>
  <c r="C1866" i="4"/>
  <c r="A1866" i="4"/>
  <c r="G1866" i="4" s="1"/>
  <c r="D1865" i="4"/>
  <c r="F1865" i="4" s="1"/>
  <c r="C1865" i="4"/>
  <c r="A1865" i="4"/>
  <c r="G1865" i="4" s="1"/>
  <c r="D1864" i="4"/>
  <c r="F1864" i="4" s="1"/>
  <c r="C1864" i="4"/>
  <c r="A1864" i="4"/>
  <c r="G1864" i="4" s="1"/>
  <c r="D1863" i="4"/>
  <c r="F1863" i="4" s="1"/>
  <c r="C1863" i="4"/>
  <c r="A1863" i="4"/>
  <c r="G1863" i="4" s="1"/>
  <c r="D1862" i="4"/>
  <c r="F1862" i="4" s="1"/>
  <c r="C1862" i="4"/>
  <c r="A1862" i="4"/>
  <c r="G1862" i="4" s="1"/>
  <c r="D1861" i="4"/>
  <c r="C1861" i="4"/>
  <c r="A1861" i="4"/>
  <c r="G1861" i="4" s="1"/>
  <c r="D1860" i="4"/>
  <c r="F1860" i="4" s="1"/>
  <c r="C1860" i="4"/>
  <c r="A1860" i="4"/>
  <c r="G1860" i="4" s="1"/>
  <c r="D1859" i="4"/>
  <c r="C1859" i="4"/>
  <c r="A1859" i="4"/>
  <c r="G1859" i="4" s="1"/>
  <c r="D1858" i="4"/>
  <c r="F1858" i="4" s="1"/>
  <c r="C1858" i="4"/>
  <c r="A1858" i="4"/>
  <c r="G1858" i="4" s="1"/>
  <c r="D1857" i="4"/>
  <c r="F1857" i="4" s="1"/>
  <c r="C1857" i="4"/>
  <c r="A1857" i="4"/>
  <c r="G1857" i="4" s="1"/>
  <c r="D1856" i="4"/>
  <c r="F1856" i="4" s="1"/>
  <c r="C1856" i="4"/>
  <c r="A1856" i="4"/>
  <c r="G1856" i="4" s="1"/>
  <c r="D1855" i="4"/>
  <c r="C1855" i="4"/>
  <c r="A1855" i="4"/>
  <c r="G1855" i="4" s="1"/>
  <c r="D1854" i="4"/>
  <c r="F1854" i="4" s="1"/>
  <c r="C1854" i="4"/>
  <c r="A1854" i="4"/>
  <c r="G1854" i="4" s="1"/>
  <c r="D1853" i="4"/>
  <c r="F1853" i="4" s="1"/>
  <c r="C1853" i="4"/>
  <c r="A1853" i="4"/>
  <c r="G1853" i="4" s="1"/>
  <c r="D1852" i="4"/>
  <c r="F1852" i="4" s="1"/>
  <c r="C1852" i="4"/>
  <c r="A1852" i="4"/>
  <c r="G1852" i="4" s="1"/>
  <c r="D1851" i="4"/>
  <c r="F1851" i="4" s="1"/>
  <c r="C1851" i="4"/>
  <c r="A1851" i="4"/>
  <c r="G1851" i="4" s="1"/>
  <c r="D1850" i="4"/>
  <c r="C1850" i="4"/>
  <c r="A1850" i="4"/>
  <c r="G1850" i="4" s="1"/>
  <c r="D1849" i="4"/>
  <c r="F1849" i="4" s="1"/>
  <c r="C1849" i="4"/>
  <c r="A1849" i="4"/>
  <c r="D1848" i="4"/>
  <c r="F1848" i="4" s="1"/>
  <c r="C1848" i="4"/>
  <c r="A1848" i="4"/>
  <c r="G1848" i="4" s="1"/>
  <c r="D1847" i="4"/>
  <c r="F1847" i="4" s="1"/>
  <c r="C1847" i="4"/>
  <c r="A1847" i="4"/>
  <c r="G1847" i="4" s="1"/>
  <c r="D1846" i="4"/>
  <c r="F1846" i="4" s="1"/>
  <c r="C1846" i="4"/>
  <c r="A1846" i="4"/>
  <c r="G1846" i="4" s="1"/>
  <c r="D1845" i="4"/>
  <c r="F1845" i="4" s="1"/>
  <c r="C1845" i="4"/>
  <c r="A1845" i="4"/>
  <c r="G1845" i="4" s="1"/>
  <c r="D1844" i="4"/>
  <c r="F1844" i="4" s="1"/>
  <c r="C1844" i="4"/>
  <c r="A1844" i="4"/>
  <c r="G1844" i="4" s="1"/>
  <c r="D1843" i="4"/>
  <c r="F1843" i="4" s="1"/>
  <c r="C1843" i="4"/>
  <c r="A1843" i="4"/>
  <c r="G1843" i="4" s="1"/>
  <c r="D1842" i="4"/>
  <c r="F1842" i="4" s="1"/>
  <c r="C1842" i="4"/>
  <c r="A1842" i="4"/>
  <c r="G1842" i="4" s="1"/>
  <c r="D1841" i="4"/>
  <c r="F1841" i="4" s="1"/>
  <c r="C1841" i="4"/>
  <c r="A1841" i="4"/>
  <c r="G1841" i="4" s="1"/>
  <c r="D1840" i="4"/>
  <c r="F1840" i="4" s="1"/>
  <c r="C1840" i="4"/>
  <c r="A1840" i="4"/>
  <c r="G1840" i="4" s="1"/>
  <c r="D1839" i="4"/>
  <c r="F1839" i="4" s="1"/>
  <c r="C1839" i="4"/>
  <c r="A1839" i="4"/>
  <c r="G1839" i="4" s="1"/>
  <c r="D1838" i="4"/>
  <c r="F1838" i="4" s="1"/>
  <c r="C1838" i="4"/>
  <c r="A1838" i="4"/>
  <c r="G1838" i="4" s="1"/>
  <c r="D1837" i="4"/>
  <c r="F1837" i="4" s="1"/>
  <c r="C1837" i="4"/>
  <c r="A1837" i="4"/>
  <c r="G1837" i="4" s="1"/>
  <c r="D1836" i="4"/>
  <c r="F1836" i="4" s="1"/>
  <c r="C1836" i="4"/>
  <c r="A1836" i="4"/>
  <c r="D1835" i="4"/>
  <c r="F1835" i="4" s="1"/>
  <c r="C1835" i="4"/>
  <c r="A1835" i="4"/>
  <c r="G1835" i="4" s="1"/>
  <c r="D1834" i="4"/>
  <c r="F1834" i="4" s="1"/>
  <c r="C1834" i="4"/>
  <c r="A1834" i="4"/>
  <c r="D1833" i="4"/>
  <c r="F1833" i="4" s="1"/>
  <c r="C1833" i="4"/>
  <c r="A1833" i="4"/>
  <c r="G1833" i="4" s="1"/>
  <c r="D1832" i="4"/>
  <c r="F1832" i="4" s="1"/>
  <c r="C1832" i="4"/>
  <c r="A1832" i="4"/>
  <c r="G1832" i="4" s="1"/>
  <c r="D1831" i="4"/>
  <c r="F1831" i="4" s="1"/>
  <c r="C1831" i="4"/>
  <c r="A1831" i="4"/>
  <c r="G1831" i="4" s="1"/>
  <c r="D1830" i="4"/>
  <c r="F1830" i="4" s="1"/>
  <c r="C1830" i="4"/>
  <c r="A1830" i="4"/>
  <c r="G1830" i="4" s="1"/>
  <c r="D1829" i="4"/>
  <c r="F1829" i="4" s="1"/>
  <c r="C1829" i="4"/>
  <c r="A1829" i="4"/>
  <c r="D1828" i="4"/>
  <c r="F1828" i="4" s="1"/>
  <c r="C1828" i="4"/>
  <c r="A1828" i="4"/>
  <c r="G1828" i="4" s="1"/>
  <c r="D1827" i="4"/>
  <c r="F1827" i="4" s="1"/>
  <c r="C1827" i="4"/>
  <c r="A1827" i="4"/>
  <c r="G1827" i="4" s="1"/>
  <c r="D1826" i="4"/>
  <c r="C1826" i="4"/>
  <c r="A1826" i="4"/>
  <c r="G1826" i="4" s="1"/>
  <c r="D1825" i="4"/>
  <c r="F1825" i="4" s="1"/>
  <c r="C1825" i="4"/>
  <c r="A1825" i="4"/>
  <c r="G1825" i="4" s="1"/>
  <c r="D1824" i="4"/>
  <c r="F1824" i="4" s="1"/>
  <c r="C1824" i="4"/>
  <c r="A1824" i="4"/>
  <c r="G1824" i="4" s="1"/>
  <c r="D1823" i="4"/>
  <c r="F1823" i="4" s="1"/>
  <c r="C1823" i="4"/>
  <c r="A1823" i="4"/>
  <c r="G1823" i="4" s="1"/>
  <c r="D1822" i="4"/>
  <c r="F1822" i="4" s="1"/>
  <c r="C1822" i="4"/>
  <c r="A1822" i="4"/>
  <c r="G1822" i="4" s="1"/>
  <c r="D1821" i="4"/>
  <c r="F1821" i="4" s="1"/>
  <c r="C1821" i="4"/>
  <c r="A1821" i="4"/>
  <c r="G1821" i="4" s="1"/>
  <c r="D1820" i="4"/>
  <c r="F1820" i="4" s="1"/>
  <c r="C1820" i="4"/>
  <c r="A1820" i="4"/>
  <c r="G1820" i="4" s="1"/>
  <c r="D1819" i="4"/>
  <c r="C1819" i="4"/>
  <c r="A1819" i="4"/>
  <c r="G1819" i="4" s="1"/>
  <c r="D1818" i="4"/>
  <c r="F1818" i="4" s="1"/>
  <c r="C1818" i="4"/>
  <c r="A1818" i="4"/>
  <c r="G1818" i="4" s="1"/>
  <c r="D1817" i="4"/>
  <c r="C1817" i="4"/>
  <c r="A1817" i="4"/>
  <c r="G1817" i="4" s="1"/>
  <c r="D1816" i="4"/>
  <c r="F1816" i="4" s="1"/>
  <c r="C1816" i="4"/>
  <c r="A1816" i="4"/>
  <c r="G1816" i="4" s="1"/>
  <c r="D1815" i="4"/>
  <c r="F1815" i="4" s="1"/>
  <c r="C1815" i="4"/>
  <c r="A1815" i="4"/>
  <c r="G1815" i="4" s="1"/>
  <c r="D1814" i="4"/>
  <c r="F1814" i="4" s="1"/>
  <c r="C1814" i="4"/>
  <c r="A1814" i="4"/>
  <c r="D1813" i="4"/>
  <c r="F1813" i="4" s="1"/>
  <c r="C1813" i="4"/>
  <c r="A1813" i="4"/>
  <c r="G1813" i="4" s="1"/>
  <c r="D1812" i="4"/>
  <c r="F1812" i="4" s="1"/>
  <c r="C1812" i="4"/>
  <c r="A1812" i="4"/>
  <c r="D1811" i="4"/>
  <c r="F1811" i="4" s="1"/>
  <c r="C1811" i="4"/>
  <c r="A1811" i="4"/>
  <c r="D1810" i="4"/>
  <c r="F1810" i="4" s="1"/>
  <c r="C1810" i="4"/>
  <c r="A1810" i="4"/>
  <c r="G1810" i="4" s="1"/>
  <c r="D1809" i="4"/>
  <c r="F1809" i="4" s="1"/>
  <c r="C1809" i="4"/>
  <c r="A1809" i="4"/>
  <c r="D1808" i="4"/>
  <c r="F1808" i="4" s="1"/>
  <c r="C1808" i="4"/>
  <c r="A1808" i="4"/>
  <c r="D1807" i="4"/>
  <c r="F1807" i="4" s="1"/>
  <c r="C1807" i="4"/>
  <c r="A1807" i="4"/>
  <c r="G1807" i="4" s="1"/>
  <c r="D1806" i="4"/>
  <c r="F1806" i="4" s="1"/>
  <c r="C1806" i="4"/>
  <c r="A1806" i="4"/>
  <c r="D1805" i="4"/>
  <c r="F1805" i="4" s="1"/>
  <c r="C1805" i="4"/>
  <c r="A1805" i="4"/>
  <c r="G1805" i="4" s="1"/>
  <c r="D1804" i="4"/>
  <c r="F1804" i="4" s="1"/>
  <c r="C1804" i="4"/>
  <c r="A1804" i="4"/>
  <c r="D1803" i="4"/>
  <c r="C1803" i="4"/>
  <c r="A1803" i="4"/>
  <c r="G1803" i="4" s="1"/>
  <c r="D1802" i="4"/>
  <c r="F1802" i="4" s="1"/>
  <c r="C1802" i="4"/>
  <c r="A1802" i="4"/>
  <c r="D1801" i="4"/>
  <c r="F1801" i="4" s="1"/>
  <c r="C1801" i="4"/>
  <c r="A1801" i="4"/>
  <c r="G1801" i="4" s="1"/>
  <c r="D1800" i="4"/>
  <c r="F1800" i="4" s="1"/>
  <c r="C1800" i="4"/>
  <c r="A1800" i="4"/>
  <c r="G1800" i="4" s="1"/>
  <c r="D1799" i="4"/>
  <c r="F1799" i="4" s="1"/>
  <c r="C1799" i="4"/>
  <c r="A1799" i="4"/>
  <c r="D1798" i="4"/>
  <c r="F1798" i="4" s="1"/>
  <c r="C1798" i="4"/>
  <c r="A1798" i="4"/>
  <c r="G1798" i="4" s="1"/>
  <c r="D1797" i="4"/>
  <c r="C1797" i="4"/>
  <c r="A1797" i="4"/>
  <c r="G1797" i="4" s="1"/>
  <c r="D1796" i="4"/>
  <c r="F1796" i="4" s="1"/>
  <c r="C1796" i="4"/>
  <c r="A1796" i="4"/>
  <c r="D1795" i="4"/>
  <c r="F1795" i="4" s="1"/>
  <c r="C1795" i="4"/>
  <c r="A1795" i="4"/>
  <c r="D1794" i="4"/>
  <c r="F1794" i="4" s="1"/>
  <c r="C1794" i="4"/>
  <c r="A1794" i="4"/>
  <c r="D1793" i="4"/>
  <c r="F1793" i="4" s="1"/>
  <c r="C1793" i="4"/>
  <c r="A1793" i="4"/>
  <c r="G1793" i="4" s="1"/>
  <c r="D1792" i="4"/>
  <c r="F1792" i="4" s="1"/>
  <c r="C1792" i="4"/>
  <c r="A1792" i="4"/>
  <c r="D1791" i="4"/>
  <c r="F1791" i="4" s="1"/>
  <c r="C1791" i="4"/>
  <c r="A1791" i="4"/>
  <c r="G1791" i="4" s="1"/>
  <c r="D1790" i="4"/>
  <c r="F1790" i="4" s="1"/>
  <c r="C1790" i="4"/>
  <c r="A1790" i="4"/>
  <c r="D1789" i="4"/>
  <c r="F1789" i="4" s="1"/>
  <c r="C1789" i="4"/>
  <c r="A1789" i="4"/>
  <c r="G1789" i="4" s="1"/>
  <c r="D1788" i="4"/>
  <c r="F1788" i="4" s="1"/>
  <c r="C1788" i="4"/>
  <c r="A1788" i="4"/>
  <c r="G1788" i="4" s="1"/>
  <c r="D1787" i="4"/>
  <c r="C1787" i="4"/>
  <c r="A1787" i="4"/>
  <c r="G1787" i="4" s="1"/>
  <c r="D1786" i="4"/>
  <c r="C1786" i="4"/>
  <c r="A1786" i="4"/>
  <c r="G1786" i="4" s="1"/>
  <c r="D1785" i="4"/>
  <c r="F1785" i="4" s="1"/>
  <c r="C1785" i="4"/>
  <c r="A1785" i="4"/>
  <c r="D1784" i="4"/>
  <c r="F1784" i="4" s="1"/>
  <c r="C1784" i="4"/>
  <c r="A1784" i="4"/>
  <c r="G1784" i="4" s="1"/>
  <c r="D1783" i="4"/>
  <c r="F1783" i="4" s="1"/>
  <c r="C1783" i="4"/>
  <c r="A1783" i="4"/>
  <c r="D1782" i="4"/>
  <c r="F1782" i="4" s="1"/>
  <c r="C1782" i="4"/>
  <c r="A1782" i="4"/>
  <c r="G1782" i="4" s="1"/>
  <c r="D1781" i="4"/>
  <c r="F1781" i="4" s="1"/>
  <c r="C1781" i="4"/>
  <c r="A1781" i="4"/>
  <c r="G1781" i="4" s="1"/>
  <c r="D1780" i="4"/>
  <c r="F1780" i="4" s="1"/>
  <c r="C1780" i="4"/>
  <c r="A1780" i="4"/>
  <c r="D1779" i="4"/>
  <c r="F1779" i="4" s="1"/>
  <c r="C1779" i="4"/>
  <c r="A1779" i="4"/>
  <c r="G1779" i="4" s="1"/>
  <c r="D1778" i="4"/>
  <c r="F1778" i="4" s="1"/>
  <c r="C1778" i="4"/>
  <c r="A1778" i="4"/>
  <c r="D1777" i="4"/>
  <c r="F1777" i="4" s="1"/>
  <c r="C1777" i="4"/>
  <c r="A1777" i="4"/>
  <c r="D1776" i="4"/>
  <c r="F1776" i="4" s="1"/>
  <c r="C1776" i="4"/>
  <c r="A1776" i="4"/>
  <c r="D1775" i="4"/>
  <c r="C1775" i="4"/>
  <c r="A1775" i="4"/>
  <c r="G1775" i="4" s="1"/>
  <c r="D1774" i="4"/>
  <c r="F1774" i="4" s="1"/>
  <c r="C1774" i="4"/>
  <c r="A1774" i="4"/>
  <c r="G1774" i="4" s="1"/>
  <c r="D1773" i="4"/>
  <c r="F1773" i="4" s="1"/>
  <c r="C1773" i="4"/>
  <c r="A1773" i="4"/>
  <c r="G1773" i="4" s="1"/>
  <c r="D1772" i="4"/>
  <c r="F1772" i="4" s="1"/>
  <c r="C1772" i="4"/>
  <c r="A1772" i="4"/>
  <c r="G1772" i="4" s="1"/>
  <c r="D1771" i="4"/>
  <c r="F1771" i="4" s="1"/>
  <c r="C1771" i="4"/>
  <c r="A1771" i="4"/>
  <c r="D1770" i="4"/>
  <c r="F1770" i="4" s="1"/>
  <c r="C1770" i="4"/>
  <c r="A1770" i="4"/>
  <c r="G1770" i="4" s="1"/>
  <c r="D1769" i="4"/>
  <c r="F1769" i="4" s="1"/>
  <c r="C1769" i="4"/>
  <c r="A1769" i="4"/>
  <c r="G1769" i="4" s="1"/>
  <c r="D1768" i="4"/>
  <c r="F1768" i="4" s="1"/>
  <c r="C1768" i="4"/>
  <c r="A1768" i="4"/>
  <c r="D1767" i="4"/>
  <c r="F1767" i="4" s="1"/>
  <c r="C1767" i="4"/>
  <c r="A1767" i="4"/>
  <c r="G1767" i="4" s="1"/>
  <c r="D1766" i="4"/>
  <c r="F1766" i="4" s="1"/>
  <c r="C1766" i="4"/>
  <c r="A1766" i="4"/>
  <c r="G1766" i="4" s="1"/>
  <c r="D1765" i="4"/>
  <c r="F1765" i="4" s="1"/>
  <c r="C1765" i="4"/>
  <c r="A1765" i="4"/>
  <c r="G1765" i="4" s="1"/>
  <c r="D1764" i="4"/>
  <c r="F1764" i="4" s="1"/>
  <c r="C1764" i="4"/>
  <c r="A1764" i="4"/>
  <c r="G1764" i="4" s="1"/>
  <c r="D1763" i="4"/>
  <c r="F1763" i="4" s="1"/>
  <c r="C1763" i="4"/>
  <c r="A1763" i="4"/>
  <c r="G1763" i="4" s="1"/>
  <c r="D1762" i="4"/>
  <c r="F1762" i="4" s="1"/>
  <c r="C1762" i="4"/>
  <c r="A1762" i="4"/>
  <c r="G1762" i="4" s="1"/>
  <c r="D1761" i="4"/>
  <c r="F1761" i="4" s="1"/>
  <c r="C1761" i="4"/>
  <c r="A1761" i="4"/>
  <c r="D1760" i="4"/>
  <c r="F1760" i="4" s="1"/>
  <c r="C1760" i="4"/>
  <c r="A1760" i="4"/>
  <c r="G1760" i="4" s="1"/>
  <c r="D1759" i="4"/>
  <c r="F1759" i="4" s="1"/>
  <c r="C1759" i="4"/>
  <c r="A1759" i="4"/>
  <c r="G1759" i="4" s="1"/>
  <c r="D1758" i="4"/>
  <c r="F1758" i="4" s="1"/>
  <c r="C1758" i="4"/>
  <c r="A1758" i="4"/>
  <c r="G1758" i="4" s="1"/>
  <c r="D1757" i="4"/>
  <c r="C1757" i="4"/>
  <c r="A1757" i="4"/>
  <c r="G1757" i="4" s="1"/>
  <c r="D1756" i="4"/>
  <c r="F1756" i="4" s="1"/>
  <c r="C1756" i="4"/>
  <c r="A1756" i="4"/>
  <c r="D1755" i="4"/>
  <c r="F1755" i="4" s="1"/>
  <c r="C1755" i="4"/>
  <c r="A1755" i="4"/>
  <c r="G1755" i="4" s="1"/>
  <c r="D1754" i="4"/>
  <c r="C1754" i="4"/>
  <c r="A1754" i="4"/>
  <c r="G1754" i="4" s="1"/>
  <c r="D1753" i="4"/>
  <c r="F1753" i="4" s="1"/>
  <c r="C1753" i="4"/>
  <c r="A1753" i="4"/>
  <c r="G1753" i="4" s="1"/>
  <c r="D1752" i="4"/>
  <c r="F1752" i="4" s="1"/>
  <c r="C1752" i="4"/>
  <c r="A1752" i="4"/>
  <c r="G1752" i="4" s="1"/>
  <c r="D1751" i="4"/>
  <c r="F1751" i="4" s="1"/>
  <c r="C1751" i="4"/>
  <c r="A1751" i="4"/>
  <c r="D1750" i="4"/>
  <c r="F1750" i="4" s="1"/>
  <c r="C1750" i="4"/>
  <c r="A1750" i="4"/>
  <c r="G1750" i="4" s="1"/>
  <c r="D1749" i="4"/>
  <c r="F1749" i="4" s="1"/>
  <c r="C1749" i="4"/>
  <c r="A1749" i="4"/>
  <c r="G1749" i="4" s="1"/>
  <c r="D1748" i="4"/>
  <c r="F1748" i="4" s="1"/>
  <c r="C1748" i="4"/>
  <c r="A1748" i="4"/>
  <c r="G1748" i="4" s="1"/>
  <c r="D1747" i="4"/>
  <c r="F1747" i="4" s="1"/>
  <c r="C1747" i="4"/>
  <c r="A1747" i="4"/>
  <c r="D1746" i="4"/>
  <c r="F1746" i="4" s="1"/>
  <c r="C1746" i="4"/>
  <c r="A1746" i="4"/>
  <c r="G1746" i="4" s="1"/>
  <c r="D1745" i="4"/>
  <c r="F1745" i="4" s="1"/>
  <c r="C1745" i="4"/>
  <c r="A1745" i="4"/>
  <c r="G1745" i="4" s="1"/>
  <c r="D1744" i="4"/>
  <c r="F1744" i="4" s="1"/>
  <c r="C1744" i="4"/>
  <c r="A1744" i="4"/>
  <c r="D1743" i="4"/>
  <c r="F1743" i="4" s="1"/>
  <c r="C1743" i="4"/>
  <c r="A1743" i="4"/>
  <c r="G1743" i="4" s="1"/>
  <c r="D1742" i="4"/>
  <c r="F1742" i="4" s="1"/>
  <c r="C1742" i="4"/>
  <c r="A1742" i="4"/>
  <c r="D1741" i="4"/>
  <c r="F1741" i="4" s="1"/>
  <c r="C1741" i="4"/>
  <c r="A1741" i="4"/>
  <c r="G1741" i="4" s="1"/>
  <c r="D1740" i="4"/>
  <c r="F1740" i="4" s="1"/>
  <c r="C1740" i="4"/>
  <c r="A1740" i="4"/>
  <c r="G1740" i="4" s="1"/>
  <c r="D1739" i="4"/>
  <c r="F1739" i="4" s="1"/>
  <c r="C1739" i="4"/>
  <c r="A1739" i="4"/>
  <c r="G1739" i="4" s="1"/>
  <c r="D1738" i="4"/>
  <c r="F1738" i="4" s="1"/>
  <c r="C1738" i="4"/>
  <c r="A1738" i="4"/>
  <c r="G1738" i="4" s="1"/>
  <c r="D1737" i="4"/>
  <c r="F1737" i="4" s="1"/>
  <c r="C1737" i="4"/>
  <c r="A1737" i="4"/>
  <c r="G1737" i="4" s="1"/>
  <c r="D1736" i="4"/>
  <c r="F1736" i="4" s="1"/>
  <c r="C1736" i="4"/>
  <c r="A1736" i="4"/>
  <c r="G1736" i="4" s="1"/>
  <c r="D1735" i="4"/>
  <c r="F1735" i="4" s="1"/>
  <c r="C1735" i="4"/>
  <c r="A1735" i="4"/>
  <c r="G1735" i="4" s="1"/>
  <c r="D1734" i="4"/>
  <c r="F1734" i="4" s="1"/>
  <c r="C1734" i="4"/>
  <c r="A1734" i="4"/>
  <c r="G1734" i="4" s="1"/>
  <c r="D1733" i="4"/>
  <c r="F1733" i="4" s="1"/>
  <c r="C1733" i="4"/>
  <c r="A1733" i="4"/>
  <c r="G1733" i="4" s="1"/>
  <c r="D1732" i="4"/>
  <c r="F1732" i="4" s="1"/>
  <c r="C1732" i="4"/>
  <c r="A1732" i="4"/>
  <c r="G1732" i="4" s="1"/>
  <c r="D1731" i="4"/>
  <c r="F1731" i="4" s="1"/>
  <c r="C1731" i="4"/>
  <c r="A1731" i="4"/>
  <c r="G1731" i="4" s="1"/>
  <c r="D1730" i="4"/>
  <c r="F1730" i="4" s="1"/>
  <c r="C1730" i="4"/>
  <c r="A1730" i="4"/>
  <c r="G1730" i="4" s="1"/>
  <c r="D1729" i="4"/>
  <c r="F1729" i="4" s="1"/>
  <c r="C1729" i="4"/>
  <c r="A1729" i="4"/>
  <c r="G1729" i="4" s="1"/>
  <c r="D1728" i="4"/>
  <c r="F1728" i="4" s="1"/>
  <c r="C1728" i="4"/>
  <c r="A1728" i="4"/>
  <c r="D1727" i="4"/>
  <c r="F1727" i="4" s="1"/>
  <c r="C1727" i="4"/>
  <c r="A1727" i="4"/>
  <c r="D1726" i="4"/>
  <c r="F1726" i="4" s="1"/>
  <c r="C1726" i="4"/>
  <c r="A1726" i="4"/>
  <c r="G1726" i="4" s="1"/>
  <c r="D1725" i="4"/>
  <c r="F1725" i="4" s="1"/>
  <c r="C1725" i="4"/>
  <c r="A1725" i="4"/>
  <c r="G1725" i="4" s="1"/>
  <c r="D1724" i="4"/>
  <c r="F1724" i="4" s="1"/>
  <c r="C1724" i="4"/>
  <c r="A1724" i="4"/>
  <c r="G1724" i="4" s="1"/>
  <c r="D1723" i="4"/>
  <c r="F1723" i="4" s="1"/>
  <c r="C1723" i="4"/>
  <c r="A1723" i="4"/>
  <c r="G1723" i="4" s="1"/>
  <c r="D1722" i="4"/>
  <c r="F1722" i="4" s="1"/>
  <c r="C1722" i="4"/>
  <c r="A1722" i="4"/>
  <c r="D1721" i="4"/>
  <c r="F1721" i="4" s="1"/>
  <c r="C1721" i="4"/>
  <c r="A1721" i="4"/>
  <c r="G1721" i="4" s="1"/>
  <c r="D1720" i="4"/>
  <c r="F1720" i="4" s="1"/>
  <c r="C1720" i="4"/>
  <c r="A1720" i="4"/>
  <c r="G1720" i="4" s="1"/>
  <c r="D1719" i="4"/>
  <c r="F1719" i="4" s="1"/>
  <c r="C1719" i="4"/>
  <c r="A1719" i="4"/>
  <c r="G1719" i="4" s="1"/>
  <c r="D1718" i="4"/>
  <c r="F1718" i="4" s="1"/>
  <c r="C1718" i="4"/>
  <c r="A1718" i="4"/>
  <c r="G1718" i="4" s="1"/>
  <c r="D1717" i="4"/>
  <c r="F1717" i="4" s="1"/>
  <c r="C1717" i="4"/>
  <c r="A1717" i="4"/>
  <c r="D1716" i="4"/>
  <c r="F1716" i="4" s="1"/>
  <c r="C1716" i="4"/>
  <c r="A1716" i="4"/>
  <c r="G1716" i="4" s="1"/>
  <c r="D1715" i="4"/>
  <c r="F1715" i="4" s="1"/>
  <c r="C1715" i="4"/>
  <c r="A1715" i="4"/>
  <c r="G1715" i="4" s="1"/>
  <c r="D1714" i="4"/>
  <c r="F1714" i="4" s="1"/>
  <c r="C1714" i="4"/>
  <c r="A1714" i="4"/>
  <c r="G1714" i="4" s="1"/>
  <c r="D1713" i="4"/>
  <c r="F1713" i="4" s="1"/>
  <c r="C1713" i="4"/>
  <c r="A1713" i="4"/>
  <c r="D1712" i="4"/>
  <c r="F1712" i="4" s="1"/>
  <c r="C1712" i="4"/>
  <c r="A1712" i="4"/>
  <c r="G1712" i="4" s="1"/>
  <c r="D1711" i="4"/>
  <c r="F1711" i="4" s="1"/>
  <c r="C1711" i="4"/>
  <c r="A1711" i="4"/>
  <c r="G1711" i="4" s="1"/>
  <c r="D1710" i="4"/>
  <c r="F1710" i="4" s="1"/>
  <c r="C1710" i="4"/>
  <c r="A1710" i="4"/>
  <c r="G1710" i="4" s="1"/>
  <c r="D1709" i="4"/>
  <c r="F1709" i="4" s="1"/>
  <c r="C1709" i="4"/>
  <c r="A1709" i="4"/>
  <c r="D1708" i="4"/>
  <c r="F1708" i="4" s="1"/>
  <c r="C1708" i="4"/>
  <c r="A1708" i="4"/>
  <c r="G1708" i="4" s="1"/>
  <c r="D1707" i="4"/>
  <c r="C1707" i="4"/>
  <c r="A1707" i="4"/>
  <c r="G1707" i="4" s="1"/>
  <c r="D1706" i="4"/>
  <c r="F1706" i="4" s="1"/>
  <c r="C1706" i="4"/>
  <c r="A1706" i="4"/>
  <c r="D1705" i="4"/>
  <c r="F1705" i="4" s="1"/>
  <c r="C1705" i="4"/>
  <c r="A1705" i="4"/>
  <c r="D1704" i="4"/>
  <c r="F1704" i="4" s="1"/>
  <c r="C1704" i="4"/>
  <c r="A1704" i="4"/>
  <c r="D1703" i="4"/>
  <c r="F1703" i="4" s="1"/>
  <c r="C1703" i="4"/>
  <c r="A1703" i="4"/>
  <c r="G1703" i="4" s="1"/>
  <c r="D1702" i="4"/>
  <c r="F1702" i="4" s="1"/>
  <c r="C1702" i="4"/>
  <c r="A1702" i="4"/>
  <c r="G1702" i="4" s="1"/>
  <c r="D1701" i="4"/>
  <c r="F1701" i="4" s="1"/>
  <c r="C1701" i="4"/>
  <c r="A1701" i="4"/>
  <c r="G1701" i="4" s="1"/>
  <c r="D1700" i="4"/>
  <c r="C1700" i="4"/>
  <c r="A1700" i="4"/>
  <c r="G1700" i="4" s="1"/>
  <c r="D1699" i="4"/>
  <c r="F1699" i="4" s="1"/>
  <c r="C1699" i="4"/>
  <c r="A1699" i="4"/>
  <c r="G1699" i="4" s="1"/>
  <c r="D1698" i="4"/>
  <c r="F1698" i="4" s="1"/>
  <c r="C1698" i="4"/>
  <c r="A1698" i="4"/>
  <c r="G1698" i="4" s="1"/>
  <c r="D1697" i="4"/>
  <c r="F1697" i="4" s="1"/>
  <c r="C1697" i="4"/>
  <c r="A1697" i="4"/>
  <c r="G1697" i="4" s="1"/>
  <c r="D1696" i="4"/>
  <c r="F1696" i="4" s="1"/>
  <c r="C1696" i="4"/>
  <c r="A1696" i="4"/>
  <c r="G1696" i="4" s="1"/>
  <c r="D1695" i="4"/>
  <c r="F1695" i="4" s="1"/>
  <c r="C1695" i="4"/>
  <c r="A1695" i="4"/>
  <c r="G1695" i="4" s="1"/>
  <c r="D1694" i="4"/>
  <c r="F1694" i="4" s="1"/>
  <c r="C1694" i="4"/>
  <c r="A1694" i="4"/>
  <c r="G1694" i="4" s="1"/>
  <c r="D1693" i="4"/>
  <c r="F1693" i="4" s="1"/>
  <c r="C1693" i="4"/>
  <c r="A1693" i="4"/>
  <c r="G1693" i="4" s="1"/>
  <c r="D1692" i="4"/>
  <c r="F1692" i="4" s="1"/>
  <c r="C1692" i="4"/>
  <c r="A1692" i="4"/>
  <c r="D1691" i="4"/>
  <c r="F1691" i="4" s="1"/>
  <c r="C1691" i="4"/>
  <c r="A1691" i="4"/>
  <c r="D1690" i="4"/>
  <c r="F1690" i="4" s="1"/>
  <c r="C1690" i="4"/>
  <c r="A1690" i="4"/>
  <c r="G1690" i="4" s="1"/>
  <c r="D1689" i="4"/>
  <c r="F1689" i="4" s="1"/>
  <c r="C1689" i="4"/>
  <c r="A1689" i="4"/>
  <c r="D1688" i="4"/>
  <c r="F1688" i="4" s="1"/>
  <c r="C1688" i="4"/>
  <c r="A1688" i="4"/>
  <c r="G1688" i="4" s="1"/>
  <c r="D1687" i="4"/>
  <c r="F1687" i="4" s="1"/>
  <c r="C1687" i="4"/>
  <c r="A1687" i="4"/>
  <c r="D1686" i="4"/>
  <c r="F1686" i="4" s="1"/>
  <c r="C1686" i="4"/>
  <c r="A1686" i="4"/>
  <c r="G1686" i="4" s="1"/>
  <c r="D1685" i="4"/>
  <c r="F1685" i="4" s="1"/>
  <c r="C1685" i="4"/>
  <c r="A1685" i="4"/>
  <c r="G1685" i="4" s="1"/>
  <c r="D1684" i="4"/>
  <c r="F1684" i="4" s="1"/>
  <c r="C1684" i="4"/>
  <c r="A1684" i="4"/>
  <c r="G1684" i="4" s="1"/>
  <c r="D1683" i="4"/>
  <c r="C1683" i="4"/>
  <c r="A1683" i="4"/>
  <c r="G1683" i="4" s="1"/>
  <c r="D1682" i="4"/>
  <c r="F1682" i="4" s="1"/>
  <c r="C1682" i="4"/>
  <c r="A1682" i="4"/>
  <c r="D1681" i="4"/>
  <c r="F1681" i="4" s="1"/>
  <c r="C1681" i="4"/>
  <c r="A1681" i="4"/>
  <c r="D1680" i="4"/>
  <c r="F1680" i="4" s="1"/>
  <c r="C1680" i="4"/>
  <c r="A1680" i="4"/>
  <c r="G1680" i="4" s="1"/>
  <c r="D1679" i="4"/>
  <c r="F1679" i="4" s="1"/>
  <c r="C1679" i="4"/>
  <c r="A1679" i="4"/>
  <c r="G1679" i="4" s="1"/>
  <c r="D1678" i="4"/>
  <c r="F1678" i="4" s="1"/>
  <c r="C1678" i="4"/>
  <c r="A1678" i="4"/>
  <c r="G1678" i="4" s="1"/>
  <c r="D1677" i="4"/>
  <c r="F1677" i="4" s="1"/>
  <c r="C1677" i="4"/>
  <c r="A1677" i="4"/>
  <c r="G1677" i="4" s="1"/>
  <c r="D1676" i="4"/>
  <c r="F1676" i="4" s="1"/>
  <c r="C1676" i="4"/>
  <c r="A1676" i="4"/>
  <c r="G1676" i="4" s="1"/>
  <c r="D1675" i="4"/>
  <c r="C1675" i="4"/>
  <c r="A1675" i="4"/>
  <c r="G1675" i="4" s="1"/>
  <c r="D1674" i="4"/>
  <c r="F1674" i="4" s="1"/>
  <c r="C1674" i="4"/>
  <c r="A1674" i="4"/>
  <c r="D1673" i="4"/>
  <c r="F1673" i="4" s="1"/>
  <c r="C1673" i="4"/>
  <c r="A1673" i="4"/>
  <c r="G1673" i="4" s="1"/>
  <c r="D1672" i="4"/>
  <c r="F1672" i="4" s="1"/>
  <c r="C1672" i="4"/>
  <c r="A1672" i="4"/>
  <c r="D1671" i="4"/>
  <c r="F1671" i="4" s="1"/>
  <c r="C1671" i="4"/>
  <c r="A1671" i="4"/>
  <c r="G1671" i="4" s="1"/>
  <c r="D1670" i="4"/>
  <c r="F1670" i="4" s="1"/>
  <c r="C1670" i="4"/>
  <c r="A1670" i="4"/>
  <c r="G1670" i="4" s="1"/>
  <c r="D1669" i="4"/>
  <c r="F1669" i="4" s="1"/>
  <c r="C1669" i="4"/>
  <c r="A1669" i="4"/>
  <c r="D1668" i="4"/>
  <c r="F1668" i="4" s="1"/>
  <c r="C1668" i="4"/>
  <c r="A1668" i="4"/>
  <c r="G1668" i="4" s="1"/>
  <c r="D1667" i="4"/>
  <c r="F1667" i="4" s="1"/>
  <c r="C1667" i="4"/>
  <c r="A1667" i="4"/>
  <c r="G1667" i="4" s="1"/>
  <c r="D1666" i="4"/>
  <c r="F1666" i="4" s="1"/>
  <c r="C1666" i="4"/>
  <c r="A1666" i="4"/>
  <c r="G1666" i="4" s="1"/>
  <c r="D1665" i="4"/>
  <c r="F1665" i="4" s="1"/>
  <c r="C1665" i="4"/>
  <c r="A1665" i="4"/>
  <c r="G1665" i="4" s="1"/>
  <c r="D1664" i="4"/>
  <c r="F1664" i="4" s="1"/>
  <c r="C1664" i="4"/>
  <c r="A1664" i="4"/>
  <c r="G1664" i="4" s="1"/>
  <c r="D1663" i="4"/>
  <c r="F1663" i="4" s="1"/>
  <c r="C1663" i="4"/>
  <c r="A1663" i="4"/>
  <c r="G1663" i="4" s="1"/>
  <c r="D1662" i="4"/>
  <c r="F1662" i="4" s="1"/>
  <c r="C1662" i="4"/>
  <c r="A1662" i="4"/>
  <c r="G1662" i="4" s="1"/>
  <c r="D1661" i="4"/>
  <c r="C1661" i="4"/>
  <c r="A1661" i="4"/>
  <c r="G1661" i="4" s="1"/>
  <c r="D1660" i="4"/>
  <c r="F1660" i="4" s="1"/>
  <c r="C1660" i="4"/>
  <c r="A1660" i="4"/>
  <c r="D1659" i="4"/>
  <c r="C1659" i="4"/>
  <c r="A1659" i="4"/>
  <c r="G1659" i="4" s="1"/>
  <c r="D1658" i="4"/>
  <c r="F1658" i="4" s="1"/>
  <c r="C1658" i="4"/>
  <c r="A1658" i="4"/>
  <c r="G1658" i="4" s="1"/>
  <c r="D1657" i="4"/>
  <c r="F1657" i="4" s="1"/>
  <c r="C1657" i="4"/>
  <c r="A1657" i="4"/>
  <c r="G1657" i="4" s="1"/>
  <c r="D1656" i="4"/>
  <c r="C1656" i="4"/>
  <c r="A1656" i="4"/>
  <c r="G1656" i="4" s="1"/>
  <c r="D1655" i="4"/>
  <c r="F1655" i="4" s="1"/>
  <c r="C1655" i="4"/>
  <c r="A1655" i="4"/>
  <c r="D1654" i="4"/>
  <c r="F1654" i="4" s="1"/>
  <c r="C1654" i="4"/>
  <c r="A1654" i="4"/>
  <c r="G1654" i="4" s="1"/>
  <c r="D1653" i="4"/>
  <c r="F1653" i="4" s="1"/>
  <c r="C1653" i="4"/>
  <c r="A1653" i="4"/>
  <c r="G1653" i="4" s="1"/>
  <c r="D1652" i="4"/>
  <c r="F1652" i="4" s="1"/>
  <c r="C1652" i="4"/>
  <c r="A1652" i="4"/>
  <c r="G1652" i="4" s="1"/>
  <c r="D1651" i="4"/>
  <c r="F1651" i="4" s="1"/>
  <c r="C1651" i="4"/>
  <c r="A1651" i="4"/>
  <c r="G1651" i="4" s="1"/>
  <c r="D1650" i="4"/>
  <c r="F1650" i="4" s="1"/>
  <c r="C1650" i="4"/>
  <c r="A1650" i="4"/>
  <c r="D1649" i="4"/>
  <c r="F1649" i="4" s="1"/>
  <c r="C1649" i="4"/>
  <c r="A1649" i="4"/>
  <c r="G1649" i="4" s="1"/>
  <c r="D1648" i="4"/>
  <c r="F1648" i="4" s="1"/>
  <c r="C1648" i="4"/>
  <c r="A1648" i="4"/>
  <c r="D1647" i="4"/>
  <c r="F1647" i="4" s="1"/>
  <c r="C1647" i="4"/>
  <c r="A1647" i="4"/>
  <c r="G1647" i="4" s="1"/>
  <c r="D1646" i="4"/>
  <c r="C1646" i="4"/>
  <c r="A1646" i="4"/>
  <c r="G1646" i="4" s="1"/>
  <c r="D1645" i="4"/>
  <c r="F1645" i="4" s="1"/>
  <c r="C1645" i="4"/>
  <c r="A1645" i="4"/>
  <c r="G1645" i="4" s="1"/>
  <c r="D1644" i="4"/>
  <c r="F1644" i="4" s="1"/>
  <c r="C1644" i="4"/>
  <c r="A1644" i="4"/>
  <c r="G1644" i="4" s="1"/>
  <c r="D1643" i="4"/>
  <c r="C1643" i="4"/>
  <c r="A1643" i="4"/>
  <c r="G1643" i="4" s="1"/>
  <c r="D1642" i="4"/>
  <c r="F1642" i="4" s="1"/>
  <c r="C1642" i="4"/>
  <c r="A1642" i="4"/>
  <c r="G1642" i="4" s="1"/>
  <c r="D1641" i="4"/>
  <c r="C1641" i="4"/>
  <c r="A1641" i="4"/>
  <c r="G1641" i="4" s="1"/>
  <c r="D1640" i="4"/>
  <c r="F1640" i="4" s="1"/>
  <c r="C1640" i="4"/>
  <c r="A1640" i="4"/>
  <c r="D1639" i="4"/>
  <c r="F1639" i="4" s="1"/>
  <c r="C1639" i="4"/>
  <c r="A1639" i="4"/>
  <c r="D1638" i="4"/>
  <c r="F1638" i="4" s="1"/>
  <c r="C1638" i="4"/>
  <c r="A1638" i="4"/>
  <c r="D1637" i="4"/>
  <c r="F1637" i="4" s="1"/>
  <c r="C1637" i="4"/>
  <c r="A1637" i="4"/>
  <c r="D1636" i="4"/>
  <c r="F1636" i="4" s="1"/>
  <c r="C1636" i="4"/>
  <c r="A1636" i="4"/>
  <c r="G1636" i="4" s="1"/>
  <c r="D1635" i="4"/>
  <c r="F1635" i="4" s="1"/>
  <c r="C1635" i="4"/>
  <c r="A1635" i="4"/>
  <c r="D1634" i="4"/>
  <c r="F1634" i="4" s="1"/>
  <c r="C1634" i="4"/>
  <c r="A1634" i="4"/>
  <c r="G1634" i="4" s="1"/>
  <c r="D1633" i="4"/>
  <c r="C1633" i="4"/>
  <c r="A1633" i="4"/>
  <c r="G1633" i="4" s="1"/>
  <c r="D1632" i="4"/>
  <c r="F1632" i="4" s="1"/>
  <c r="C1632" i="4"/>
  <c r="A1632" i="4"/>
  <c r="G1632" i="4" s="1"/>
  <c r="D1631" i="4"/>
  <c r="F1631" i="4" s="1"/>
  <c r="C1631" i="4"/>
  <c r="A1631" i="4"/>
  <c r="G1631" i="4" s="1"/>
  <c r="D1630" i="4"/>
  <c r="F1630" i="4" s="1"/>
  <c r="C1630" i="4"/>
  <c r="A1630" i="4"/>
  <c r="G1630" i="4" s="1"/>
  <c r="D1629" i="4"/>
  <c r="F1629" i="4" s="1"/>
  <c r="C1629" i="4"/>
  <c r="A1629" i="4"/>
  <c r="D1628" i="4"/>
  <c r="F1628" i="4" s="1"/>
  <c r="C1628" i="4"/>
  <c r="A1628" i="4"/>
  <c r="G1628" i="4" s="1"/>
  <c r="D1627" i="4"/>
  <c r="F1627" i="4" s="1"/>
  <c r="C1627" i="4"/>
  <c r="A1627" i="4"/>
  <c r="G1627" i="4" s="1"/>
  <c r="D1626" i="4"/>
  <c r="F1626" i="4" s="1"/>
  <c r="C1626" i="4"/>
  <c r="A1626" i="4"/>
  <c r="G1626" i="4" s="1"/>
  <c r="D1625" i="4"/>
  <c r="F1625" i="4" s="1"/>
  <c r="C1625" i="4"/>
  <c r="A1625" i="4"/>
  <c r="G1625" i="4" s="1"/>
  <c r="D1624" i="4"/>
  <c r="F1624" i="4" s="1"/>
  <c r="C1624" i="4"/>
  <c r="A1624" i="4"/>
  <c r="G1624" i="4" s="1"/>
  <c r="D1623" i="4"/>
  <c r="F1623" i="4" s="1"/>
  <c r="C1623" i="4"/>
  <c r="A1623" i="4"/>
  <c r="G1623" i="4" s="1"/>
  <c r="D1622" i="4"/>
  <c r="F1622" i="4" s="1"/>
  <c r="C1622" i="4"/>
  <c r="A1622" i="4"/>
  <c r="G1622" i="4" s="1"/>
  <c r="D1621" i="4"/>
  <c r="F1621" i="4" s="1"/>
  <c r="C1621" i="4"/>
  <c r="A1621" i="4"/>
  <c r="G1621" i="4" s="1"/>
  <c r="D1620" i="4"/>
  <c r="F1620" i="4" s="1"/>
  <c r="C1620" i="4"/>
  <c r="A1620" i="4"/>
  <c r="D1619" i="4"/>
  <c r="F1619" i="4" s="1"/>
  <c r="C1619" i="4"/>
  <c r="A1619" i="4"/>
  <c r="G1619" i="4" s="1"/>
  <c r="D1618" i="4"/>
  <c r="C1618" i="4"/>
  <c r="A1618" i="4"/>
  <c r="G1618" i="4" s="1"/>
  <c r="D1617" i="4"/>
  <c r="F1617" i="4" s="1"/>
  <c r="C1617" i="4"/>
  <c r="A1617" i="4"/>
  <c r="D1616" i="4"/>
  <c r="F1616" i="4" s="1"/>
  <c r="C1616" i="4"/>
  <c r="A1616" i="4"/>
  <c r="G1616" i="4" s="1"/>
  <c r="D1615" i="4"/>
  <c r="F1615" i="4" s="1"/>
  <c r="C1615" i="4"/>
  <c r="A1615" i="4"/>
  <c r="D1614" i="4"/>
  <c r="F1614" i="4" s="1"/>
  <c r="C1614" i="4"/>
  <c r="A1614" i="4"/>
  <c r="G1614" i="4" s="1"/>
  <c r="D1613" i="4"/>
  <c r="F1613" i="4" s="1"/>
  <c r="C1613" i="4"/>
  <c r="A1613" i="4"/>
  <c r="G1613" i="4" s="1"/>
  <c r="D1612" i="4"/>
  <c r="C1612" i="4"/>
  <c r="A1612" i="4"/>
  <c r="G1612" i="4" s="1"/>
  <c r="D1611" i="4"/>
  <c r="F1611" i="4" s="1"/>
  <c r="C1611" i="4"/>
  <c r="A1611" i="4"/>
  <c r="G1611" i="4" s="1"/>
  <c r="D1610" i="4"/>
  <c r="F1610" i="4" s="1"/>
  <c r="C1610" i="4"/>
  <c r="A1610" i="4"/>
  <c r="G1610" i="4" s="1"/>
  <c r="D1609" i="4"/>
  <c r="F1609" i="4" s="1"/>
  <c r="C1609" i="4"/>
  <c r="A1609" i="4"/>
  <c r="G1609" i="4" s="1"/>
  <c r="D1608" i="4"/>
  <c r="F1608" i="4" s="1"/>
  <c r="C1608" i="4"/>
  <c r="A1608" i="4"/>
  <c r="G1608" i="4" s="1"/>
  <c r="D1607" i="4"/>
  <c r="F1607" i="4" s="1"/>
  <c r="C1607" i="4"/>
  <c r="A1607" i="4"/>
  <c r="G1607" i="4" s="1"/>
  <c r="D1606" i="4"/>
  <c r="F1606" i="4" s="1"/>
  <c r="C1606" i="4"/>
  <c r="A1606" i="4"/>
  <c r="G1606" i="4" s="1"/>
  <c r="D1605" i="4"/>
  <c r="C1605" i="4"/>
  <c r="A1605" i="4"/>
  <c r="G1605" i="4" s="1"/>
  <c r="D1604" i="4"/>
  <c r="F1604" i="4" s="1"/>
  <c r="C1604" i="4"/>
  <c r="A1604" i="4"/>
  <c r="G1604" i="4" s="1"/>
  <c r="D1603" i="4"/>
  <c r="F1603" i="4" s="1"/>
  <c r="C1603" i="4"/>
  <c r="A1603" i="4"/>
  <c r="G1603" i="4" s="1"/>
  <c r="D1602" i="4"/>
  <c r="F1602" i="4" s="1"/>
  <c r="C1602" i="4"/>
  <c r="A1602" i="4"/>
  <c r="D1601" i="4"/>
  <c r="F1601" i="4" s="1"/>
  <c r="C1601" i="4"/>
  <c r="A1601" i="4"/>
  <c r="G1601" i="4" s="1"/>
  <c r="D1600" i="4"/>
  <c r="F1600" i="4" s="1"/>
  <c r="C1600" i="4"/>
  <c r="A1600" i="4"/>
  <c r="G1600" i="4" s="1"/>
  <c r="D1599" i="4"/>
  <c r="F1599" i="4" s="1"/>
  <c r="C1599" i="4"/>
  <c r="A1599" i="4"/>
  <c r="G1599" i="4" s="1"/>
  <c r="D1598" i="4"/>
  <c r="F1598" i="4" s="1"/>
  <c r="C1598" i="4"/>
  <c r="A1598" i="4"/>
  <c r="D1597" i="4"/>
  <c r="F1597" i="4" s="1"/>
  <c r="C1597" i="4"/>
  <c r="A1597" i="4"/>
  <c r="G1597" i="4" s="1"/>
  <c r="D1596" i="4"/>
  <c r="F1596" i="4" s="1"/>
  <c r="C1596" i="4"/>
  <c r="A1596" i="4"/>
  <c r="D1595" i="4"/>
  <c r="F1595" i="4" s="1"/>
  <c r="C1595" i="4"/>
  <c r="A1595" i="4"/>
  <c r="G1595" i="4" s="1"/>
  <c r="D1594" i="4"/>
  <c r="F1594" i="4" s="1"/>
  <c r="C1594" i="4"/>
  <c r="A1594" i="4"/>
  <c r="G1594" i="4" s="1"/>
  <c r="D1593" i="4"/>
  <c r="F1593" i="4" s="1"/>
  <c r="C1593" i="4"/>
  <c r="A1593" i="4"/>
  <c r="G1593" i="4" s="1"/>
  <c r="D1592" i="4"/>
  <c r="F1592" i="4" s="1"/>
  <c r="C1592" i="4"/>
  <c r="A1592" i="4"/>
  <c r="G1592" i="4" s="1"/>
  <c r="D1591" i="4"/>
  <c r="F1591" i="4" s="1"/>
  <c r="C1591" i="4"/>
  <c r="A1591" i="4"/>
  <c r="D1590" i="4"/>
  <c r="C1590" i="4"/>
  <c r="A1590" i="4"/>
  <c r="D1589" i="4"/>
  <c r="F1589" i="4" s="1"/>
  <c r="C1589" i="4"/>
  <c r="A1589" i="4"/>
  <c r="G1589" i="4" s="1"/>
  <c r="D1588" i="4"/>
  <c r="F1588" i="4" s="1"/>
  <c r="C1588" i="4"/>
  <c r="A1588" i="4"/>
  <c r="G1588" i="4" s="1"/>
  <c r="D1587" i="4"/>
  <c r="F1587" i="4" s="1"/>
  <c r="C1587" i="4"/>
  <c r="A1587" i="4"/>
  <c r="G1587" i="4" s="1"/>
  <c r="D1586" i="4"/>
  <c r="F1586" i="4" s="1"/>
  <c r="C1586" i="4"/>
  <c r="A1586" i="4"/>
  <c r="G1586" i="4" s="1"/>
  <c r="D1585" i="4"/>
  <c r="F1585" i="4" s="1"/>
  <c r="C1585" i="4"/>
  <c r="A1585" i="4"/>
  <c r="G1585" i="4" s="1"/>
  <c r="D1584" i="4"/>
  <c r="F1584" i="4" s="1"/>
  <c r="C1584" i="4"/>
  <c r="A1584" i="4"/>
  <c r="D1583" i="4"/>
  <c r="F1583" i="4" s="1"/>
  <c r="C1583" i="4"/>
  <c r="A1583" i="4"/>
  <c r="G1583" i="4" s="1"/>
  <c r="D1582" i="4"/>
  <c r="F1582" i="4" s="1"/>
  <c r="C1582" i="4"/>
  <c r="A1582" i="4"/>
  <c r="G1582" i="4" s="1"/>
  <c r="D1581" i="4"/>
  <c r="F1581" i="4" s="1"/>
  <c r="C1581" i="4"/>
  <c r="A1581" i="4"/>
  <c r="D1580" i="4"/>
  <c r="C1580" i="4"/>
  <c r="A1580" i="4"/>
  <c r="G1580" i="4" s="1"/>
  <c r="D1579" i="4"/>
  <c r="F1579" i="4" s="1"/>
  <c r="C1579" i="4"/>
  <c r="A1579" i="4"/>
  <c r="D1578" i="4"/>
  <c r="C1578" i="4"/>
  <c r="A1578" i="4"/>
  <c r="G1578" i="4" s="1"/>
  <c r="D1577" i="4"/>
  <c r="F1577" i="4" s="1"/>
  <c r="C1577" i="4"/>
  <c r="A1577" i="4"/>
  <c r="G1577" i="4" s="1"/>
  <c r="D1576" i="4"/>
  <c r="F1576" i="4" s="1"/>
  <c r="C1576" i="4"/>
  <c r="A1576" i="4"/>
  <c r="G1576" i="4" s="1"/>
  <c r="D1575" i="4"/>
  <c r="F1575" i="4" s="1"/>
  <c r="C1575" i="4"/>
  <c r="A1575" i="4"/>
  <c r="G1575" i="4" s="1"/>
  <c r="D1574" i="4"/>
  <c r="F1574" i="4" s="1"/>
  <c r="C1574" i="4"/>
  <c r="A1574" i="4"/>
  <c r="D1573" i="4"/>
  <c r="F1573" i="4" s="1"/>
  <c r="C1573" i="4"/>
  <c r="A1573" i="4"/>
  <c r="D1572" i="4"/>
  <c r="F1572" i="4" s="1"/>
  <c r="C1572" i="4"/>
  <c r="A1572" i="4"/>
  <c r="G1572" i="4" s="1"/>
  <c r="D1571" i="4"/>
  <c r="F1571" i="4" s="1"/>
  <c r="C1571" i="4"/>
  <c r="A1571" i="4"/>
  <c r="G1571" i="4" s="1"/>
  <c r="D1570" i="4"/>
  <c r="F1570" i="4" s="1"/>
  <c r="C1570" i="4"/>
  <c r="A1570" i="4"/>
  <c r="G1570" i="4" s="1"/>
  <c r="D1569" i="4"/>
  <c r="F1569" i="4" s="1"/>
  <c r="C1569" i="4"/>
  <c r="A1569" i="4"/>
  <c r="G1569" i="4" s="1"/>
  <c r="D1568" i="4"/>
  <c r="F1568" i="4" s="1"/>
  <c r="C1568" i="4"/>
  <c r="A1568" i="4"/>
  <c r="G1568" i="4" s="1"/>
  <c r="D1567" i="4"/>
  <c r="F1567" i="4" s="1"/>
  <c r="C1567" i="4"/>
  <c r="A1567" i="4"/>
  <c r="G1567" i="4" s="1"/>
  <c r="D1566" i="4"/>
  <c r="F1566" i="4" s="1"/>
  <c r="C1566" i="4"/>
  <c r="A1566" i="4"/>
  <c r="D1565" i="4"/>
  <c r="F1565" i="4" s="1"/>
  <c r="C1565" i="4"/>
  <c r="A1565" i="4"/>
  <c r="D1564" i="4"/>
  <c r="F1564" i="4" s="1"/>
  <c r="C1564" i="4"/>
  <c r="A1564" i="4"/>
  <c r="D1563" i="4"/>
  <c r="F1563" i="4" s="1"/>
  <c r="C1563" i="4"/>
  <c r="A1563" i="4"/>
  <c r="G1563" i="4" s="1"/>
  <c r="D1562" i="4"/>
  <c r="F1562" i="4" s="1"/>
  <c r="C1562" i="4"/>
  <c r="A1562" i="4"/>
  <c r="D1561" i="4"/>
  <c r="F1561" i="4" s="1"/>
  <c r="C1561" i="4"/>
  <c r="A1561" i="4"/>
  <c r="G1561" i="4" s="1"/>
  <c r="D1560" i="4"/>
  <c r="F1560" i="4" s="1"/>
  <c r="C1560" i="4"/>
  <c r="A1560" i="4"/>
  <c r="D1559" i="4"/>
  <c r="F1559" i="4" s="1"/>
  <c r="C1559" i="4"/>
  <c r="A1559" i="4"/>
  <c r="G1559" i="4" s="1"/>
  <c r="D1558" i="4"/>
  <c r="F1558" i="4" s="1"/>
  <c r="C1558" i="4"/>
  <c r="A1558" i="4"/>
  <c r="G1558" i="4" s="1"/>
  <c r="D1557" i="4"/>
  <c r="F1557" i="4" s="1"/>
  <c r="C1557" i="4"/>
  <c r="A1557" i="4"/>
  <c r="D1556" i="4"/>
  <c r="F1556" i="4" s="1"/>
  <c r="C1556" i="4"/>
  <c r="A1556" i="4"/>
  <c r="G1556" i="4" s="1"/>
  <c r="D1555" i="4"/>
  <c r="C1555" i="4"/>
  <c r="A1555" i="4"/>
  <c r="G1555" i="4" s="1"/>
  <c r="D1554" i="4"/>
  <c r="F1554" i="4" s="1"/>
  <c r="C1554" i="4"/>
  <c r="A1554" i="4"/>
  <c r="G1554" i="4" s="1"/>
  <c r="D1553" i="4"/>
  <c r="C1553" i="4"/>
  <c r="A1553" i="4"/>
  <c r="G1553" i="4" s="1"/>
  <c r="D1552" i="4"/>
  <c r="F1552" i="4" s="1"/>
  <c r="C1552" i="4"/>
  <c r="A1552" i="4"/>
  <c r="G1552" i="4" s="1"/>
  <c r="D1551" i="4"/>
  <c r="F1551" i="4" s="1"/>
  <c r="C1551" i="4"/>
  <c r="A1551" i="4"/>
  <c r="G1551" i="4" s="1"/>
  <c r="D1550" i="4"/>
  <c r="F1550" i="4" s="1"/>
  <c r="C1550" i="4"/>
  <c r="A1550" i="4"/>
  <c r="G1550" i="4" s="1"/>
  <c r="D1549" i="4"/>
  <c r="F1549" i="4" s="1"/>
  <c r="C1549" i="4"/>
  <c r="A1549" i="4"/>
  <c r="G1549" i="4" s="1"/>
  <c r="D1548" i="4"/>
  <c r="C1548" i="4"/>
  <c r="A1548" i="4"/>
  <c r="G1548" i="4" s="1"/>
  <c r="D1547" i="4"/>
  <c r="F1547" i="4" s="1"/>
  <c r="C1547" i="4"/>
  <c r="A1547" i="4"/>
  <c r="G1547" i="4" s="1"/>
  <c r="D1546" i="4"/>
  <c r="F1546" i="4" s="1"/>
  <c r="C1546" i="4"/>
  <c r="A1546" i="4"/>
  <c r="G1546" i="4" s="1"/>
  <c r="D1545" i="4"/>
  <c r="F1545" i="4" s="1"/>
  <c r="C1545" i="4"/>
  <c r="A1545" i="4"/>
  <c r="D1544" i="4"/>
  <c r="F1544" i="4" s="1"/>
  <c r="C1544" i="4"/>
  <c r="A1544" i="4"/>
  <c r="G1544" i="4" s="1"/>
  <c r="D1543" i="4"/>
  <c r="F1543" i="4" s="1"/>
  <c r="C1543" i="4"/>
  <c r="A1543" i="4"/>
  <c r="G1543" i="4" s="1"/>
  <c r="D1542" i="4"/>
  <c r="F1542" i="4" s="1"/>
  <c r="C1542" i="4"/>
  <c r="A1542" i="4"/>
  <c r="D1541" i="4"/>
  <c r="F1541" i="4" s="1"/>
  <c r="C1541" i="4"/>
  <c r="A1541" i="4"/>
  <c r="D1540" i="4"/>
  <c r="F1540" i="4" s="1"/>
  <c r="C1540" i="4"/>
  <c r="A1540" i="4"/>
  <c r="G1540" i="4" s="1"/>
  <c r="D1539" i="4"/>
  <c r="C1539" i="4"/>
  <c r="A1539" i="4"/>
  <c r="G1539" i="4" s="1"/>
  <c r="D1538" i="4"/>
  <c r="F1538" i="4" s="1"/>
  <c r="C1538" i="4"/>
  <c r="A1538" i="4"/>
  <c r="D1537" i="4"/>
  <c r="F1537" i="4" s="1"/>
  <c r="C1537" i="4"/>
  <c r="A1537" i="4"/>
  <c r="G1537" i="4" s="1"/>
  <c r="D1536" i="4"/>
  <c r="F1536" i="4" s="1"/>
  <c r="C1536" i="4"/>
  <c r="A1536" i="4"/>
  <c r="G1536" i="4" s="1"/>
  <c r="D1535" i="4"/>
  <c r="F1535" i="4" s="1"/>
  <c r="C1535" i="4"/>
  <c r="A1535" i="4"/>
  <c r="D1534" i="4"/>
  <c r="F1534" i="4" s="1"/>
  <c r="C1534" i="4"/>
  <c r="A1534" i="4"/>
  <c r="G1534" i="4" s="1"/>
  <c r="D1533" i="4"/>
  <c r="F1533" i="4" s="1"/>
  <c r="C1533" i="4"/>
  <c r="A1533" i="4"/>
  <c r="G1533" i="4" s="1"/>
  <c r="D1532" i="4"/>
  <c r="F1532" i="4" s="1"/>
  <c r="C1532" i="4"/>
  <c r="A1532" i="4"/>
  <c r="G1532" i="4" s="1"/>
  <c r="D1531" i="4"/>
  <c r="F1531" i="4" s="1"/>
  <c r="C1531" i="4"/>
  <c r="A1531" i="4"/>
  <c r="G1531" i="4" s="1"/>
  <c r="D1530" i="4"/>
  <c r="F1530" i="4" s="1"/>
  <c r="C1530" i="4"/>
  <c r="A1530" i="4"/>
  <c r="G1530" i="4" s="1"/>
  <c r="D1529" i="4"/>
  <c r="F1529" i="4" s="1"/>
  <c r="C1529" i="4"/>
  <c r="A1529" i="4"/>
  <c r="G1529" i="4" s="1"/>
  <c r="D1528" i="4"/>
  <c r="F1528" i="4" s="1"/>
  <c r="C1528" i="4"/>
  <c r="A1528" i="4"/>
  <c r="D1527" i="4"/>
  <c r="F1527" i="4" s="1"/>
  <c r="C1527" i="4"/>
  <c r="A1527" i="4"/>
  <c r="G1527" i="4" s="1"/>
  <c r="D1526" i="4"/>
  <c r="F1526" i="4" s="1"/>
  <c r="C1526" i="4"/>
  <c r="A1526" i="4"/>
  <c r="G1526" i="4" s="1"/>
  <c r="D1525" i="4"/>
  <c r="F1525" i="4" s="1"/>
  <c r="C1525" i="4"/>
  <c r="A1525" i="4"/>
  <c r="G1525" i="4" s="1"/>
  <c r="D1524" i="4"/>
  <c r="F1524" i="4" s="1"/>
  <c r="C1524" i="4"/>
  <c r="A1524" i="4"/>
  <c r="G1524" i="4" s="1"/>
  <c r="D1523" i="4"/>
  <c r="F1523" i="4" s="1"/>
  <c r="C1523" i="4"/>
  <c r="A1523" i="4"/>
  <c r="G1523" i="4" s="1"/>
  <c r="D1522" i="4"/>
  <c r="F1522" i="4" s="1"/>
  <c r="C1522" i="4"/>
  <c r="A1522" i="4"/>
  <c r="D1521" i="4"/>
  <c r="F1521" i="4" s="1"/>
  <c r="C1521" i="4"/>
  <c r="A1521" i="4"/>
  <c r="G1521" i="4" s="1"/>
  <c r="D1520" i="4"/>
  <c r="F1520" i="4" s="1"/>
  <c r="C1520" i="4"/>
  <c r="A1520" i="4"/>
  <c r="D1519" i="4"/>
  <c r="F1519" i="4" s="1"/>
  <c r="C1519" i="4"/>
  <c r="A1519" i="4"/>
  <c r="G1519" i="4" s="1"/>
  <c r="D1518" i="4"/>
  <c r="F1518" i="4" s="1"/>
  <c r="C1518" i="4"/>
  <c r="A1518" i="4"/>
  <c r="G1518" i="4" s="1"/>
  <c r="D1517" i="4"/>
  <c r="F1517" i="4" s="1"/>
  <c r="C1517" i="4"/>
  <c r="A1517" i="4"/>
  <c r="D1516" i="4"/>
  <c r="F1516" i="4" s="1"/>
  <c r="C1516" i="4"/>
  <c r="A1516" i="4"/>
  <c r="D1515" i="4"/>
  <c r="F1515" i="4" s="1"/>
  <c r="C1515" i="4"/>
  <c r="A1515" i="4"/>
  <c r="G1515" i="4" s="1"/>
  <c r="D1514" i="4"/>
  <c r="F1514" i="4" s="1"/>
  <c r="C1514" i="4"/>
  <c r="A1514" i="4"/>
  <c r="G1514" i="4" s="1"/>
  <c r="D1513" i="4"/>
  <c r="F1513" i="4" s="1"/>
  <c r="C1513" i="4"/>
  <c r="A1513" i="4"/>
  <c r="G1513" i="4" s="1"/>
  <c r="D1512" i="4"/>
  <c r="F1512" i="4" s="1"/>
  <c r="C1512" i="4"/>
  <c r="A1512" i="4"/>
  <c r="G1512" i="4" s="1"/>
  <c r="D1511" i="4"/>
  <c r="F1511" i="4" s="1"/>
  <c r="C1511" i="4"/>
  <c r="A1511" i="4"/>
  <c r="G1511" i="4" s="1"/>
  <c r="D1510" i="4"/>
  <c r="F1510" i="4" s="1"/>
  <c r="C1510" i="4"/>
  <c r="A1510" i="4"/>
  <c r="G1510" i="4" s="1"/>
  <c r="D1509" i="4"/>
  <c r="C1509" i="4"/>
  <c r="A1509" i="4"/>
  <c r="G1509" i="4" s="1"/>
  <c r="D1508" i="4"/>
  <c r="C1508" i="4"/>
  <c r="A1508" i="4"/>
  <c r="G1508" i="4" s="1"/>
  <c r="D1507" i="4"/>
  <c r="F1507" i="4" s="1"/>
  <c r="C1507" i="4"/>
  <c r="A1507" i="4"/>
  <c r="G1507" i="4" s="1"/>
  <c r="D1506" i="4"/>
  <c r="C1506" i="4"/>
  <c r="A1506" i="4"/>
  <c r="G1506" i="4" s="1"/>
  <c r="D1505" i="4"/>
  <c r="F1505" i="4" s="1"/>
  <c r="C1505" i="4"/>
  <c r="A1505" i="4"/>
  <c r="D1504" i="4"/>
  <c r="F1504" i="4" s="1"/>
  <c r="C1504" i="4"/>
  <c r="A1504" i="4"/>
  <c r="D1503" i="4"/>
  <c r="F1503" i="4" s="1"/>
  <c r="C1503" i="4"/>
  <c r="A1503" i="4"/>
  <c r="D1502" i="4"/>
  <c r="F1502" i="4" s="1"/>
  <c r="C1502" i="4"/>
  <c r="A1502" i="4"/>
  <c r="G1502" i="4" s="1"/>
  <c r="D1501" i="4"/>
  <c r="F1501" i="4" s="1"/>
  <c r="C1501" i="4"/>
  <c r="A1501" i="4"/>
  <c r="D1500" i="4"/>
  <c r="F1500" i="4" s="1"/>
  <c r="C1500" i="4"/>
  <c r="A1500" i="4"/>
  <c r="G1500" i="4" s="1"/>
  <c r="D1499" i="4"/>
  <c r="F1499" i="4" s="1"/>
  <c r="C1499" i="4"/>
  <c r="A1499" i="4"/>
  <c r="D1498" i="4"/>
  <c r="C1498" i="4"/>
  <c r="A1498" i="4"/>
  <c r="G1498" i="4" s="1"/>
  <c r="D1497" i="4"/>
  <c r="F1497" i="4" s="1"/>
  <c r="C1497" i="4"/>
  <c r="A1497" i="4"/>
  <c r="D1496" i="4"/>
  <c r="F1496" i="4" s="1"/>
  <c r="C1496" i="4"/>
  <c r="A1496" i="4"/>
  <c r="G1496" i="4" s="1"/>
  <c r="D1495" i="4"/>
  <c r="F1495" i="4" s="1"/>
  <c r="C1495" i="4"/>
  <c r="A1495" i="4"/>
  <c r="G1495" i="4" s="1"/>
  <c r="D1494" i="4"/>
  <c r="F1494" i="4" s="1"/>
  <c r="C1494" i="4"/>
  <c r="A1494" i="4"/>
  <c r="G1494" i="4" s="1"/>
  <c r="D1493" i="4"/>
  <c r="F1493" i="4" s="1"/>
  <c r="C1493" i="4"/>
  <c r="A1493" i="4"/>
  <c r="G1493" i="4" s="1"/>
  <c r="D1492" i="4"/>
  <c r="F1492" i="4" s="1"/>
  <c r="C1492" i="4"/>
  <c r="A1492" i="4"/>
  <c r="G1492" i="4" s="1"/>
  <c r="D1491" i="4"/>
  <c r="F1491" i="4" s="1"/>
  <c r="C1491" i="4"/>
  <c r="A1491" i="4"/>
  <c r="G1491" i="4" s="1"/>
  <c r="D1490" i="4"/>
  <c r="F1490" i="4" s="1"/>
  <c r="C1490" i="4"/>
  <c r="A1490" i="4"/>
  <c r="G1490" i="4" s="1"/>
  <c r="D1489" i="4"/>
  <c r="F1489" i="4" s="1"/>
  <c r="C1489" i="4"/>
  <c r="A1489" i="4"/>
  <c r="D1488" i="4"/>
  <c r="F1488" i="4" s="1"/>
  <c r="C1488" i="4"/>
  <c r="A1488" i="4"/>
  <c r="D1487" i="4"/>
  <c r="C1487" i="4"/>
  <c r="A1487" i="4"/>
  <c r="G1487" i="4" s="1"/>
  <c r="D1486" i="4"/>
  <c r="F1486" i="4" s="1"/>
  <c r="C1486" i="4"/>
  <c r="A1486" i="4"/>
  <c r="G1486" i="4" s="1"/>
  <c r="D1485" i="4"/>
  <c r="F1485" i="4" s="1"/>
  <c r="C1485" i="4"/>
  <c r="A1485" i="4"/>
  <c r="D1484" i="4"/>
  <c r="F1484" i="4" s="1"/>
  <c r="C1484" i="4"/>
  <c r="A1484" i="4"/>
  <c r="G1484" i="4" s="1"/>
  <c r="D1483" i="4"/>
  <c r="F1483" i="4" s="1"/>
  <c r="C1483" i="4"/>
  <c r="A1483" i="4"/>
  <c r="G1483" i="4" s="1"/>
  <c r="D1482" i="4"/>
  <c r="F1482" i="4" s="1"/>
  <c r="C1482" i="4"/>
  <c r="A1482" i="4"/>
  <c r="G1482" i="4" s="1"/>
  <c r="D1481" i="4"/>
  <c r="F1481" i="4" s="1"/>
  <c r="C1481" i="4"/>
  <c r="A1481" i="4"/>
  <c r="G1481" i="4" s="1"/>
  <c r="D1480" i="4"/>
  <c r="F1480" i="4" s="1"/>
  <c r="C1480" i="4"/>
  <c r="A1480" i="4"/>
  <c r="G1480" i="4" s="1"/>
  <c r="D1479" i="4"/>
  <c r="F1479" i="4" s="1"/>
  <c r="C1479" i="4"/>
  <c r="A1479" i="4"/>
  <c r="G1479" i="4" s="1"/>
  <c r="D1478" i="4"/>
  <c r="C1478" i="4"/>
  <c r="A1478" i="4"/>
  <c r="G1478" i="4" s="1"/>
  <c r="D1477" i="4"/>
  <c r="F1477" i="4" s="1"/>
  <c r="C1477" i="4"/>
  <c r="A1477" i="4"/>
  <c r="D1476" i="4"/>
  <c r="F1476" i="4" s="1"/>
  <c r="C1476" i="4"/>
  <c r="A1476" i="4"/>
  <c r="G1476" i="4" s="1"/>
  <c r="D1475" i="4"/>
  <c r="F1475" i="4" s="1"/>
  <c r="C1475" i="4"/>
  <c r="A1475" i="4"/>
  <c r="G1475" i="4" s="1"/>
  <c r="D1474" i="4"/>
  <c r="F1474" i="4" s="1"/>
  <c r="C1474" i="4"/>
  <c r="A1474" i="4"/>
  <c r="G1474" i="4" s="1"/>
  <c r="D1473" i="4"/>
  <c r="F1473" i="4" s="1"/>
  <c r="C1473" i="4"/>
  <c r="A1473" i="4"/>
  <c r="G1473" i="4" s="1"/>
  <c r="D1472" i="4"/>
  <c r="F1472" i="4" s="1"/>
  <c r="C1472" i="4"/>
  <c r="A1472" i="4"/>
  <c r="G1472" i="4" s="1"/>
  <c r="D1471" i="4"/>
  <c r="F1471" i="4" s="1"/>
  <c r="C1471" i="4"/>
  <c r="A1471" i="4"/>
  <c r="G1471" i="4" s="1"/>
  <c r="D1470" i="4"/>
  <c r="F1470" i="4" s="1"/>
  <c r="C1470" i="4"/>
  <c r="A1470" i="4"/>
  <c r="G1470" i="4" s="1"/>
  <c r="D1469" i="4"/>
  <c r="F1469" i="4" s="1"/>
  <c r="C1469" i="4"/>
  <c r="A1469" i="4"/>
  <c r="G1469" i="4" s="1"/>
  <c r="D1468" i="4"/>
  <c r="F1468" i="4" s="1"/>
  <c r="C1468" i="4"/>
  <c r="A1468" i="4"/>
  <c r="D1467" i="4"/>
  <c r="C1467" i="4"/>
  <c r="A1467" i="4"/>
  <c r="G1467" i="4" s="1"/>
  <c r="D1466" i="4"/>
  <c r="F1466" i="4" s="1"/>
  <c r="C1466" i="4"/>
  <c r="A1466" i="4"/>
  <c r="D1465" i="4"/>
  <c r="F1465" i="4" s="1"/>
  <c r="C1465" i="4"/>
  <c r="A1465" i="4"/>
  <c r="G1465" i="4" s="1"/>
  <c r="D1464" i="4"/>
  <c r="F1464" i="4" s="1"/>
  <c r="C1464" i="4"/>
  <c r="A1464" i="4"/>
  <c r="G1464" i="4" s="1"/>
  <c r="D1463" i="4"/>
  <c r="F1463" i="4" s="1"/>
  <c r="C1463" i="4"/>
  <c r="A1463" i="4"/>
  <c r="D1462" i="4"/>
  <c r="F1462" i="4" s="1"/>
  <c r="C1462" i="4"/>
  <c r="A1462" i="4"/>
  <c r="D1461" i="4"/>
  <c r="C1461" i="4"/>
  <c r="A1461" i="4"/>
  <c r="G1461" i="4" s="1"/>
  <c r="D1460" i="4"/>
  <c r="F1460" i="4" s="1"/>
  <c r="C1460" i="4"/>
  <c r="A1460" i="4"/>
  <c r="D1459" i="4"/>
  <c r="F1459" i="4" s="1"/>
  <c r="C1459" i="4"/>
  <c r="A1459" i="4"/>
  <c r="G1459" i="4" s="1"/>
  <c r="D1458" i="4"/>
  <c r="F1458" i="4" s="1"/>
  <c r="C1458" i="4"/>
  <c r="A1458" i="4"/>
  <c r="G1458" i="4" s="1"/>
  <c r="D1457" i="4"/>
  <c r="F1457" i="4" s="1"/>
  <c r="C1457" i="4"/>
  <c r="A1457" i="4"/>
  <c r="G1457" i="4" s="1"/>
  <c r="D1456" i="4"/>
  <c r="F1456" i="4" s="1"/>
  <c r="C1456" i="4"/>
  <c r="A1456" i="4"/>
  <c r="G1456" i="4" s="1"/>
  <c r="D1455" i="4"/>
  <c r="F1455" i="4" s="1"/>
  <c r="C1455" i="4"/>
  <c r="A1455" i="4"/>
  <c r="G1455" i="4" s="1"/>
  <c r="D1454" i="4"/>
  <c r="F1454" i="4" s="1"/>
  <c r="C1454" i="4"/>
  <c r="A1454" i="4"/>
  <c r="G1454" i="4" s="1"/>
  <c r="D1453" i="4"/>
  <c r="F1453" i="4" s="1"/>
  <c r="C1453" i="4"/>
  <c r="A1453" i="4"/>
  <c r="G1453" i="4" s="1"/>
  <c r="D1452" i="4"/>
  <c r="F1452" i="4" s="1"/>
  <c r="C1452" i="4"/>
  <c r="A1452" i="4"/>
  <c r="G1452" i="4" s="1"/>
  <c r="D1451" i="4"/>
  <c r="F1451" i="4" s="1"/>
  <c r="C1451" i="4"/>
  <c r="A1451" i="4"/>
  <c r="G1451" i="4" s="1"/>
  <c r="D1450" i="4"/>
  <c r="C1450" i="4"/>
  <c r="A1450" i="4"/>
  <c r="G1450" i="4" s="1"/>
  <c r="D1449" i="4"/>
  <c r="F1449" i="4" s="1"/>
  <c r="C1449" i="4"/>
  <c r="A1449" i="4"/>
  <c r="D1448" i="4"/>
  <c r="F1448" i="4" s="1"/>
  <c r="C1448" i="4"/>
  <c r="A1448" i="4"/>
  <c r="G1448" i="4" s="1"/>
  <c r="D1447" i="4"/>
  <c r="F1447" i="4" s="1"/>
  <c r="C1447" i="4"/>
  <c r="A1447" i="4"/>
  <c r="D1446" i="4"/>
  <c r="F1446" i="4" s="1"/>
  <c r="C1446" i="4"/>
  <c r="A1446" i="4"/>
  <c r="G1446" i="4" s="1"/>
  <c r="D1445" i="4"/>
  <c r="F1445" i="4" s="1"/>
  <c r="C1445" i="4"/>
  <c r="A1445" i="4"/>
  <c r="D1444" i="4"/>
  <c r="F1444" i="4" s="1"/>
  <c r="C1444" i="4"/>
  <c r="A1444" i="4"/>
  <c r="G1444" i="4" s="1"/>
  <c r="D1443" i="4"/>
  <c r="F1443" i="4" s="1"/>
  <c r="C1443" i="4"/>
  <c r="A1443" i="4"/>
  <c r="G1443" i="4" s="1"/>
  <c r="D1442" i="4"/>
  <c r="F1442" i="4" s="1"/>
  <c r="C1442" i="4"/>
  <c r="A1442" i="4"/>
  <c r="G1442" i="4" s="1"/>
  <c r="D1441" i="4"/>
  <c r="F1441" i="4" s="1"/>
  <c r="C1441" i="4"/>
  <c r="A1441" i="4"/>
  <c r="G1441" i="4" s="1"/>
  <c r="D1440" i="4"/>
  <c r="F1440" i="4" s="1"/>
  <c r="C1440" i="4"/>
  <c r="A1440" i="4"/>
  <c r="G1440" i="4" s="1"/>
  <c r="D1439" i="4"/>
  <c r="F1439" i="4" s="1"/>
  <c r="C1439" i="4"/>
  <c r="A1439" i="4"/>
  <c r="G1439" i="4" s="1"/>
  <c r="D1438" i="4"/>
  <c r="F1438" i="4" s="1"/>
  <c r="C1438" i="4"/>
  <c r="A1438" i="4"/>
  <c r="D1437" i="4"/>
  <c r="F1437" i="4" s="1"/>
  <c r="C1437" i="4"/>
  <c r="A1437" i="4"/>
  <c r="D1436" i="4"/>
  <c r="F1436" i="4" s="1"/>
  <c r="C1436" i="4"/>
  <c r="A1436" i="4"/>
  <c r="G1436" i="4" s="1"/>
  <c r="D1435" i="4"/>
  <c r="F1435" i="4" s="1"/>
  <c r="C1435" i="4"/>
  <c r="A1435" i="4"/>
  <c r="G1435" i="4" s="1"/>
  <c r="D1434" i="4"/>
  <c r="C1434" i="4"/>
  <c r="A1434" i="4"/>
  <c r="G1434" i="4" s="1"/>
  <c r="D1433" i="4"/>
  <c r="F1433" i="4" s="1"/>
  <c r="C1433" i="4"/>
  <c r="A1433" i="4"/>
  <c r="G1433" i="4" s="1"/>
  <c r="D1432" i="4"/>
  <c r="F1432" i="4" s="1"/>
  <c r="C1432" i="4"/>
  <c r="A1432" i="4"/>
  <c r="G1432" i="4" s="1"/>
  <c r="D1431" i="4"/>
  <c r="F1431" i="4" s="1"/>
  <c r="C1431" i="4"/>
  <c r="A1431" i="4"/>
  <c r="G1431" i="4" s="1"/>
  <c r="D1430" i="4"/>
  <c r="F1430" i="4" s="1"/>
  <c r="C1430" i="4"/>
  <c r="A1430" i="4"/>
  <c r="G1430" i="4" s="1"/>
  <c r="D1429" i="4"/>
  <c r="F1429" i="4" s="1"/>
  <c r="C1429" i="4"/>
  <c r="A1429" i="4"/>
  <c r="D1428" i="4"/>
  <c r="F1428" i="4" s="1"/>
  <c r="C1428" i="4"/>
  <c r="A1428" i="4"/>
  <c r="D1427" i="4"/>
  <c r="F1427" i="4" s="1"/>
  <c r="C1427" i="4"/>
  <c r="A1427" i="4"/>
  <c r="G1427" i="4" s="1"/>
  <c r="D1426" i="4"/>
  <c r="F1426" i="4" s="1"/>
  <c r="C1426" i="4"/>
  <c r="A1426" i="4"/>
  <c r="G1426" i="4" s="1"/>
  <c r="D1425" i="4"/>
  <c r="F1425" i="4" s="1"/>
  <c r="C1425" i="4"/>
  <c r="A1425" i="4"/>
  <c r="D1424" i="4"/>
  <c r="F1424" i="4" s="1"/>
  <c r="C1424" i="4"/>
  <c r="A1424" i="4"/>
  <c r="G1424" i="4" s="1"/>
  <c r="D1423" i="4"/>
  <c r="C1423" i="4"/>
  <c r="A1423" i="4"/>
  <c r="G1423" i="4" s="1"/>
  <c r="D1422" i="4"/>
  <c r="F1422" i="4" s="1"/>
  <c r="C1422" i="4"/>
  <c r="A1422" i="4"/>
  <c r="G1422" i="4" s="1"/>
  <c r="D1421" i="4"/>
  <c r="C1421" i="4"/>
  <c r="A1421" i="4"/>
  <c r="G1421" i="4" s="1"/>
  <c r="D1420" i="4"/>
  <c r="F1420" i="4" s="1"/>
  <c r="C1420" i="4"/>
  <c r="A1420" i="4"/>
  <c r="G1420" i="4" s="1"/>
  <c r="D1419" i="4"/>
  <c r="F1419" i="4" s="1"/>
  <c r="C1419" i="4"/>
  <c r="A1419" i="4"/>
  <c r="D1418" i="4"/>
  <c r="F1418" i="4" s="1"/>
  <c r="C1418" i="4"/>
  <c r="A1418" i="4"/>
  <c r="D1417" i="4"/>
  <c r="F1417" i="4" s="1"/>
  <c r="C1417" i="4"/>
  <c r="A1417" i="4"/>
  <c r="G1417" i="4" s="1"/>
  <c r="D1416" i="4"/>
  <c r="F1416" i="4" s="1"/>
  <c r="C1416" i="4"/>
  <c r="A1416" i="4"/>
  <c r="G1416" i="4" s="1"/>
  <c r="D1415" i="4"/>
  <c r="F1415" i="4" s="1"/>
  <c r="C1415" i="4"/>
  <c r="A1415" i="4"/>
  <c r="G1415" i="4" s="1"/>
  <c r="D1414" i="4"/>
  <c r="F1414" i="4" s="1"/>
  <c r="C1414" i="4"/>
  <c r="A1414" i="4"/>
  <c r="G1414" i="4" s="1"/>
  <c r="D1413" i="4"/>
  <c r="F1413" i="4" s="1"/>
  <c r="C1413" i="4"/>
  <c r="A1413" i="4"/>
  <c r="G1413" i="4" s="1"/>
  <c r="D1412" i="4"/>
  <c r="F1412" i="4" s="1"/>
  <c r="C1412" i="4"/>
  <c r="A1412" i="4"/>
  <c r="D1411" i="4"/>
  <c r="F1411" i="4" s="1"/>
  <c r="C1411" i="4"/>
  <c r="A1411" i="4"/>
  <c r="G1411" i="4" s="1"/>
  <c r="D1410" i="4"/>
  <c r="F1410" i="4" s="1"/>
  <c r="C1410" i="4"/>
  <c r="A1410" i="4"/>
  <c r="G1410" i="4" s="1"/>
  <c r="D1409" i="4"/>
  <c r="C1409" i="4"/>
  <c r="A1409" i="4"/>
  <c r="D1408" i="4"/>
  <c r="F1408" i="4" s="1"/>
  <c r="C1408" i="4"/>
  <c r="A1408" i="4"/>
  <c r="G1408" i="4" s="1"/>
  <c r="D1407" i="4"/>
  <c r="C1407" i="4"/>
  <c r="A1407" i="4"/>
  <c r="G1407" i="4" s="1"/>
  <c r="D1406" i="4"/>
  <c r="F1406" i="4" s="1"/>
  <c r="C1406" i="4"/>
  <c r="A1406" i="4"/>
  <c r="G1406" i="4" s="1"/>
  <c r="D1405" i="4"/>
  <c r="F1405" i="4" s="1"/>
  <c r="C1405" i="4"/>
  <c r="A1405" i="4"/>
  <c r="G1405" i="4" s="1"/>
  <c r="D1404" i="4"/>
  <c r="F1404" i="4" s="1"/>
  <c r="C1404" i="4"/>
  <c r="A1404" i="4"/>
  <c r="D1403" i="4"/>
  <c r="F1403" i="4" s="1"/>
  <c r="C1403" i="4"/>
  <c r="A1403" i="4"/>
  <c r="G1403" i="4" s="1"/>
  <c r="D1402" i="4"/>
  <c r="C1402" i="4"/>
  <c r="A1402" i="4"/>
  <c r="G1402" i="4" s="1"/>
  <c r="D1401" i="4"/>
  <c r="F1401" i="4" s="1"/>
  <c r="C1401" i="4"/>
  <c r="A1401" i="4"/>
  <c r="D1400" i="4"/>
  <c r="F1400" i="4" s="1"/>
  <c r="C1400" i="4"/>
  <c r="A1400" i="4"/>
  <c r="G1400" i="4" s="1"/>
  <c r="D1399" i="4"/>
  <c r="F1399" i="4" s="1"/>
  <c r="C1399" i="4"/>
  <c r="A1399" i="4"/>
  <c r="D1398" i="4"/>
  <c r="C1398" i="4"/>
  <c r="A1398" i="4"/>
  <c r="G1398" i="4" s="1"/>
  <c r="D1397" i="4"/>
  <c r="F1397" i="4" s="1"/>
  <c r="C1397" i="4"/>
  <c r="A1397" i="4"/>
  <c r="G1397" i="4" s="1"/>
  <c r="D1396" i="4"/>
  <c r="F1396" i="4" s="1"/>
  <c r="C1396" i="4"/>
  <c r="A1396" i="4"/>
  <c r="G1396" i="4" s="1"/>
  <c r="D1395" i="4"/>
  <c r="F1395" i="4" s="1"/>
  <c r="C1395" i="4"/>
  <c r="A1395" i="4"/>
  <c r="G1395" i="4" s="1"/>
  <c r="D1394" i="4"/>
  <c r="F1394" i="4" s="1"/>
  <c r="C1394" i="4"/>
  <c r="A1394" i="4"/>
  <c r="D1393" i="4"/>
  <c r="F1393" i="4" s="1"/>
  <c r="C1393" i="4"/>
  <c r="A1393" i="4"/>
  <c r="G1393" i="4" s="1"/>
  <c r="D1392" i="4"/>
  <c r="F1392" i="4" s="1"/>
  <c r="C1392" i="4"/>
  <c r="A1392" i="4"/>
  <c r="G1392" i="4" s="1"/>
  <c r="D1391" i="4"/>
  <c r="F1391" i="4" s="1"/>
  <c r="C1391" i="4"/>
  <c r="A1391" i="4"/>
  <c r="G1391" i="4" s="1"/>
  <c r="D1390" i="4"/>
  <c r="F1390" i="4" s="1"/>
  <c r="C1390" i="4"/>
  <c r="A1390" i="4"/>
  <c r="G1390" i="4" s="1"/>
  <c r="D1389" i="4"/>
  <c r="F1389" i="4" s="1"/>
  <c r="C1389" i="4"/>
  <c r="A1389" i="4"/>
  <c r="G1389" i="4" s="1"/>
  <c r="D1388" i="4"/>
  <c r="F1388" i="4" s="1"/>
  <c r="C1388" i="4"/>
  <c r="A1388" i="4"/>
  <c r="G1388" i="4" s="1"/>
  <c r="D1387" i="4"/>
  <c r="F1387" i="4" s="1"/>
  <c r="C1387" i="4"/>
  <c r="A1387" i="4"/>
  <c r="G1387" i="4" s="1"/>
  <c r="D1386" i="4"/>
  <c r="C1386" i="4"/>
  <c r="A1386" i="4"/>
  <c r="G1386" i="4" s="1"/>
  <c r="D1385" i="4"/>
  <c r="F1385" i="4" s="1"/>
  <c r="C1385" i="4"/>
  <c r="A1385" i="4"/>
  <c r="G1385" i="4" s="1"/>
  <c r="D1384" i="4"/>
  <c r="F1384" i="4" s="1"/>
  <c r="C1384" i="4"/>
  <c r="A1384" i="4"/>
  <c r="D1383" i="4"/>
  <c r="F1383" i="4" s="1"/>
  <c r="C1383" i="4"/>
  <c r="A1383" i="4"/>
  <c r="D1382" i="4"/>
  <c r="F1382" i="4" s="1"/>
  <c r="C1382" i="4"/>
  <c r="A1382" i="4"/>
  <c r="G1382" i="4" s="1"/>
  <c r="D1381" i="4"/>
  <c r="F1381" i="4" s="1"/>
  <c r="C1381" i="4"/>
  <c r="A1381" i="4"/>
  <c r="G1381" i="4" s="1"/>
  <c r="D1380" i="4"/>
  <c r="F1380" i="4" s="1"/>
  <c r="C1380" i="4"/>
  <c r="A1380" i="4"/>
  <c r="G1380" i="4" s="1"/>
  <c r="D1379" i="4"/>
  <c r="F1379" i="4" s="1"/>
  <c r="C1379" i="4"/>
  <c r="A1379" i="4"/>
  <c r="G1379" i="4" s="1"/>
  <c r="D1378" i="4"/>
  <c r="F1378" i="4" s="1"/>
  <c r="C1378" i="4"/>
  <c r="A1378" i="4"/>
  <c r="G1378" i="4" s="1"/>
  <c r="D1377" i="4"/>
  <c r="F1377" i="4" s="1"/>
  <c r="C1377" i="4"/>
  <c r="A1377" i="4"/>
  <c r="G1377" i="4" s="1"/>
  <c r="D1376" i="4"/>
  <c r="F1376" i="4" s="1"/>
  <c r="C1376" i="4"/>
  <c r="A1376" i="4"/>
  <c r="D1375" i="4"/>
  <c r="F1375" i="4" s="1"/>
  <c r="C1375" i="4"/>
  <c r="A1375" i="4"/>
  <c r="G1375" i="4" s="1"/>
  <c r="D1374" i="4"/>
  <c r="F1374" i="4" s="1"/>
  <c r="C1374" i="4"/>
  <c r="A1374" i="4"/>
  <c r="G1374" i="4" s="1"/>
  <c r="D1373" i="4"/>
  <c r="F1373" i="4" s="1"/>
  <c r="C1373" i="4"/>
  <c r="A1373" i="4"/>
  <c r="D1372" i="4"/>
  <c r="C1372" i="4"/>
  <c r="A1372" i="4"/>
  <c r="G1372" i="4" s="1"/>
  <c r="D1371" i="4"/>
  <c r="F1371" i="4" s="1"/>
  <c r="C1371" i="4"/>
  <c r="A1371" i="4"/>
  <c r="G1371" i="4" s="1"/>
  <c r="D1370" i="4"/>
  <c r="F1370" i="4" s="1"/>
  <c r="C1370" i="4"/>
  <c r="A1370" i="4"/>
  <c r="G1370" i="4" s="1"/>
  <c r="D1369" i="4"/>
  <c r="F1369" i="4" s="1"/>
  <c r="C1369" i="4"/>
  <c r="A1369" i="4"/>
  <c r="G1369" i="4" s="1"/>
  <c r="D1368" i="4"/>
  <c r="C1368" i="4"/>
  <c r="A1368" i="4"/>
  <c r="G1368" i="4" s="1"/>
  <c r="D1367" i="4"/>
  <c r="F1367" i="4" s="1"/>
  <c r="C1367" i="4"/>
  <c r="A1367" i="4"/>
  <c r="D1366" i="4"/>
  <c r="F1366" i="4" s="1"/>
  <c r="C1366" i="4"/>
  <c r="A1366" i="4"/>
  <c r="D1365" i="4"/>
  <c r="F1365" i="4" s="1"/>
  <c r="C1365" i="4"/>
  <c r="A1365" i="4"/>
  <c r="G1365" i="4" s="1"/>
  <c r="D1364" i="4"/>
  <c r="F1364" i="4" s="1"/>
  <c r="C1364" i="4"/>
  <c r="A1364" i="4"/>
  <c r="G1364" i="4" s="1"/>
  <c r="D1363" i="4"/>
  <c r="F1363" i="4" s="1"/>
  <c r="C1363" i="4"/>
  <c r="A1363" i="4"/>
  <c r="G1363" i="4" s="1"/>
  <c r="D1362" i="4"/>
  <c r="F1362" i="4" s="1"/>
  <c r="C1362" i="4"/>
  <c r="A1362" i="4"/>
  <c r="G1362" i="4" s="1"/>
  <c r="D1361" i="4"/>
  <c r="F1361" i="4" s="1"/>
  <c r="C1361" i="4"/>
  <c r="A1361" i="4"/>
  <c r="G1361" i="4" s="1"/>
  <c r="D1360" i="4"/>
  <c r="C1360" i="4"/>
  <c r="A1360" i="4"/>
  <c r="G1360" i="4" s="1"/>
  <c r="D1359" i="4"/>
  <c r="F1359" i="4" s="1"/>
  <c r="C1359" i="4"/>
  <c r="A1359" i="4"/>
  <c r="G1359" i="4" s="1"/>
  <c r="D1358" i="4"/>
  <c r="C1358" i="4"/>
  <c r="A1358" i="4"/>
  <c r="G1358" i="4" s="1"/>
  <c r="D1357" i="4"/>
  <c r="F1357" i="4" s="1"/>
  <c r="C1357" i="4"/>
  <c r="A1357" i="4"/>
  <c r="G1357" i="4" s="1"/>
  <c r="D1356" i="4"/>
  <c r="F1356" i="4" s="1"/>
  <c r="C1356" i="4"/>
  <c r="A1356" i="4"/>
  <c r="G1356" i="4" s="1"/>
  <c r="D1355" i="4"/>
  <c r="C1355" i="4"/>
  <c r="A1355" i="4"/>
  <c r="G1355" i="4" s="1"/>
  <c r="D1354" i="4"/>
  <c r="F1354" i="4" s="1"/>
  <c r="C1354" i="4"/>
  <c r="A1354" i="4"/>
  <c r="G1354" i="4" s="1"/>
  <c r="D1353" i="4"/>
  <c r="C1353" i="4"/>
  <c r="A1353" i="4"/>
  <c r="G1353" i="4" s="1"/>
  <c r="D1352" i="4"/>
  <c r="F1352" i="4" s="1"/>
  <c r="C1352" i="4"/>
  <c r="A1352" i="4"/>
  <c r="G1352" i="4" s="1"/>
  <c r="D1351" i="4"/>
  <c r="F1351" i="4" s="1"/>
  <c r="C1351" i="4"/>
  <c r="A1351" i="4"/>
  <c r="G1351" i="4" s="1"/>
  <c r="D1350" i="4"/>
  <c r="C1350" i="4"/>
  <c r="A1350" i="4"/>
  <c r="D1349" i="4"/>
  <c r="F1349" i="4" s="1"/>
  <c r="C1349" i="4"/>
  <c r="A1349" i="4"/>
  <c r="G1349" i="4" s="1"/>
  <c r="D1348" i="4"/>
  <c r="F1348" i="4" s="1"/>
  <c r="C1348" i="4"/>
  <c r="A1348" i="4"/>
  <c r="G1348" i="4" s="1"/>
  <c r="D1347" i="4"/>
  <c r="F1347" i="4" s="1"/>
  <c r="C1347" i="4"/>
  <c r="A1347" i="4"/>
  <c r="G1347" i="4" s="1"/>
  <c r="D1346" i="4"/>
  <c r="F1346" i="4" s="1"/>
  <c r="C1346" i="4"/>
  <c r="A1346" i="4"/>
  <c r="D1345" i="4"/>
  <c r="F1345" i="4" s="1"/>
  <c r="C1345" i="4"/>
  <c r="A1345" i="4"/>
  <c r="G1345" i="4" s="1"/>
  <c r="D1344" i="4"/>
  <c r="C1344" i="4"/>
  <c r="A1344" i="4"/>
  <c r="G1344" i="4" s="1"/>
  <c r="D1343" i="4"/>
  <c r="F1343" i="4" s="1"/>
  <c r="C1343" i="4"/>
  <c r="A1343" i="4"/>
  <c r="G1343" i="4" s="1"/>
  <c r="D1342" i="4"/>
  <c r="F1342" i="4" s="1"/>
  <c r="C1342" i="4"/>
  <c r="A1342" i="4"/>
  <c r="D1341" i="4"/>
  <c r="F1341" i="4" s="1"/>
  <c r="C1341" i="4"/>
  <c r="A1341" i="4"/>
  <c r="G1341" i="4" s="1"/>
  <c r="D1340" i="4"/>
  <c r="F1340" i="4" s="1"/>
  <c r="C1340" i="4"/>
  <c r="A1340" i="4"/>
  <c r="G1340" i="4" s="1"/>
  <c r="D1339" i="4"/>
  <c r="F1339" i="4" s="1"/>
  <c r="C1339" i="4"/>
  <c r="A1339" i="4"/>
  <c r="G1339" i="4" s="1"/>
  <c r="D1338" i="4"/>
  <c r="F1338" i="4" s="1"/>
  <c r="C1338" i="4"/>
  <c r="A1338" i="4"/>
  <c r="G1338" i="4" s="1"/>
  <c r="D1337" i="4"/>
  <c r="F1337" i="4" s="1"/>
  <c r="C1337" i="4"/>
  <c r="A1337" i="4"/>
  <c r="G1337" i="4" s="1"/>
  <c r="D1336" i="4"/>
  <c r="F1336" i="4" s="1"/>
  <c r="C1336" i="4"/>
  <c r="A1336" i="4"/>
  <c r="G1336" i="4" s="1"/>
  <c r="D1335" i="4"/>
  <c r="F1335" i="4" s="1"/>
  <c r="C1335" i="4"/>
  <c r="A1335" i="4"/>
  <c r="D1334" i="4"/>
  <c r="F1334" i="4" s="1"/>
  <c r="C1334" i="4"/>
  <c r="A1334" i="4"/>
  <c r="D1333" i="4"/>
  <c r="F1333" i="4" s="1"/>
  <c r="C1333" i="4"/>
  <c r="A1333" i="4"/>
  <c r="G1333" i="4" s="1"/>
  <c r="D1332" i="4"/>
  <c r="F1332" i="4" s="1"/>
  <c r="C1332" i="4"/>
  <c r="A1332" i="4"/>
  <c r="G1332" i="4" s="1"/>
  <c r="D1331" i="4"/>
  <c r="F1331" i="4" s="1"/>
  <c r="C1331" i="4"/>
  <c r="A1331" i="4"/>
  <c r="G1331" i="4" s="1"/>
  <c r="D1330" i="4"/>
  <c r="F1330" i="4" s="1"/>
  <c r="C1330" i="4"/>
  <c r="A1330" i="4"/>
  <c r="G1330" i="4" s="1"/>
  <c r="D1329" i="4"/>
  <c r="F1329" i="4" s="1"/>
  <c r="C1329" i="4"/>
  <c r="A1329" i="4"/>
  <c r="G1329" i="4" s="1"/>
  <c r="D1328" i="4"/>
  <c r="F1328" i="4" s="1"/>
  <c r="C1328" i="4"/>
  <c r="A1328" i="4"/>
  <c r="G1328" i="4" s="1"/>
  <c r="D1327" i="4"/>
  <c r="F1327" i="4" s="1"/>
  <c r="C1327" i="4"/>
  <c r="A1327" i="4"/>
  <c r="D1326" i="4"/>
  <c r="F1326" i="4" s="1"/>
  <c r="C1326" i="4"/>
  <c r="A1326" i="4"/>
  <c r="D1325" i="4"/>
  <c r="F1325" i="4" s="1"/>
  <c r="C1325" i="4"/>
  <c r="A1325" i="4"/>
  <c r="D1324" i="4"/>
  <c r="F1324" i="4" s="1"/>
  <c r="C1324" i="4"/>
  <c r="A1324" i="4"/>
  <c r="D1323" i="4"/>
  <c r="C1323" i="4"/>
  <c r="A1323" i="4"/>
  <c r="G1323" i="4" s="1"/>
  <c r="D1322" i="4"/>
  <c r="F1322" i="4" s="1"/>
  <c r="C1322" i="4"/>
  <c r="A1322" i="4"/>
  <c r="D1321" i="4"/>
  <c r="F1321" i="4" s="1"/>
  <c r="C1321" i="4"/>
  <c r="A1321" i="4"/>
  <c r="G1321" i="4" s="1"/>
  <c r="D1320" i="4"/>
  <c r="C1320" i="4"/>
  <c r="A1320" i="4"/>
  <c r="G1320" i="4" s="1"/>
  <c r="D1319" i="4"/>
  <c r="F1319" i="4" s="1"/>
  <c r="C1319" i="4"/>
  <c r="A1319" i="4"/>
  <c r="D1318" i="4"/>
  <c r="F1318" i="4" s="1"/>
  <c r="C1318" i="4"/>
  <c r="A1318" i="4"/>
  <c r="G1318" i="4" s="1"/>
  <c r="D1317" i="4"/>
  <c r="F1317" i="4" s="1"/>
  <c r="C1317" i="4"/>
  <c r="A1317" i="4"/>
  <c r="G1317" i="4" s="1"/>
  <c r="D1316" i="4"/>
  <c r="F1316" i="4" s="1"/>
  <c r="C1316" i="4"/>
  <c r="A1316" i="4"/>
  <c r="G1316" i="4" s="1"/>
  <c r="D1315" i="4"/>
  <c r="F1315" i="4" s="1"/>
  <c r="C1315" i="4"/>
  <c r="A1315" i="4"/>
  <c r="G1315" i="4" s="1"/>
  <c r="D1314" i="4"/>
  <c r="C1314" i="4"/>
  <c r="A1314" i="4"/>
  <c r="D1313" i="4"/>
  <c r="C1313" i="4"/>
  <c r="A1313" i="4"/>
  <c r="G1313" i="4" s="1"/>
  <c r="D1312" i="4"/>
  <c r="C1312" i="4"/>
  <c r="A1312" i="4"/>
  <c r="G1312" i="4" s="1"/>
  <c r="D1311" i="4"/>
  <c r="F1311" i="4" s="1"/>
  <c r="C1311" i="4"/>
  <c r="A1311" i="4"/>
  <c r="G1311" i="4" s="1"/>
  <c r="D1310" i="4"/>
  <c r="F1310" i="4" s="1"/>
  <c r="C1310" i="4"/>
  <c r="A1310" i="4"/>
  <c r="D1309" i="4"/>
  <c r="C1309" i="4"/>
  <c r="A1309" i="4"/>
  <c r="G1309" i="4" s="1"/>
  <c r="D1308" i="4"/>
  <c r="F1308" i="4" s="1"/>
  <c r="C1308" i="4"/>
  <c r="A1308" i="4"/>
  <c r="G1308" i="4" s="1"/>
  <c r="D1307" i="4"/>
  <c r="F1307" i="4" s="1"/>
  <c r="C1307" i="4"/>
  <c r="A1307" i="4"/>
  <c r="G1307" i="4" s="1"/>
  <c r="D1306" i="4"/>
  <c r="F1306" i="4" s="1"/>
  <c r="C1306" i="4"/>
  <c r="A1306" i="4"/>
  <c r="D1305" i="4"/>
  <c r="F1305" i="4" s="1"/>
  <c r="C1305" i="4"/>
  <c r="A1305" i="4"/>
  <c r="G1305" i="4" s="1"/>
  <c r="D1304" i="4"/>
  <c r="F1304" i="4" s="1"/>
  <c r="C1304" i="4"/>
  <c r="A1304" i="4"/>
  <c r="G1304" i="4" s="1"/>
  <c r="D1303" i="4"/>
  <c r="F1303" i="4" s="1"/>
  <c r="C1303" i="4"/>
  <c r="A1303" i="4"/>
  <c r="G1303" i="4" s="1"/>
  <c r="D1302" i="4"/>
  <c r="F1302" i="4" s="1"/>
  <c r="C1302" i="4"/>
  <c r="A1302" i="4"/>
  <c r="G1302" i="4" s="1"/>
  <c r="D1301" i="4"/>
  <c r="F1301" i="4" s="1"/>
  <c r="C1301" i="4"/>
  <c r="A1301" i="4"/>
  <c r="D1300" i="4"/>
  <c r="F1300" i="4" s="1"/>
  <c r="C1300" i="4"/>
  <c r="A1300" i="4"/>
  <c r="G1300" i="4" s="1"/>
  <c r="D1299" i="4"/>
  <c r="F1299" i="4" s="1"/>
  <c r="C1299" i="4"/>
  <c r="A1299" i="4"/>
  <c r="G1299" i="4" s="1"/>
  <c r="D1298" i="4"/>
  <c r="F1298" i="4" s="1"/>
  <c r="C1298" i="4"/>
  <c r="A1298" i="4"/>
  <c r="G1298" i="4" s="1"/>
  <c r="D1297" i="4"/>
  <c r="F1297" i="4" s="1"/>
  <c r="C1297" i="4"/>
  <c r="A1297" i="4"/>
  <c r="G1297" i="4" s="1"/>
  <c r="D1296" i="4"/>
  <c r="F1296" i="4" s="1"/>
  <c r="C1296" i="4"/>
  <c r="A1296" i="4"/>
  <c r="G1296" i="4" s="1"/>
  <c r="D1295" i="4"/>
  <c r="F1295" i="4" s="1"/>
  <c r="C1295" i="4"/>
  <c r="A1295" i="4"/>
  <c r="G1295" i="4" s="1"/>
  <c r="D1294" i="4"/>
  <c r="F1294" i="4" s="1"/>
  <c r="C1294" i="4"/>
  <c r="A1294" i="4"/>
  <c r="D1293" i="4"/>
  <c r="F1293" i="4" s="1"/>
  <c r="C1293" i="4"/>
  <c r="A1293" i="4"/>
  <c r="G1293" i="4" s="1"/>
  <c r="D1292" i="4"/>
  <c r="F1292" i="4" s="1"/>
  <c r="C1292" i="4"/>
  <c r="A1292" i="4"/>
  <c r="G1292" i="4" s="1"/>
  <c r="D1291" i="4"/>
  <c r="C1291" i="4"/>
  <c r="A1291" i="4"/>
  <c r="G1291" i="4" s="1"/>
  <c r="D1290" i="4"/>
  <c r="C1290" i="4"/>
  <c r="A1290" i="4"/>
  <c r="G1290" i="4" s="1"/>
  <c r="D1289" i="4"/>
  <c r="F1289" i="4" s="1"/>
  <c r="C1289" i="4"/>
  <c r="A1289" i="4"/>
  <c r="D1288" i="4"/>
  <c r="C1288" i="4"/>
  <c r="A1288" i="4"/>
  <c r="G1288" i="4" s="1"/>
  <c r="D1287" i="4"/>
  <c r="F1287" i="4" s="1"/>
  <c r="C1287" i="4"/>
  <c r="A1287" i="4"/>
  <c r="D1286" i="4"/>
  <c r="F1286" i="4" s="1"/>
  <c r="C1286" i="4"/>
  <c r="A1286" i="4"/>
  <c r="G1286" i="4" s="1"/>
  <c r="D1285" i="4"/>
  <c r="F1285" i="4" s="1"/>
  <c r="C1285" i="4"/>
  <c r="A1285" i="4"/>
  <c r="G1285" i="4" s="1"/>
  <c r="D1284" i="4"/>
  <c r="F1284" i="4" s="1"/>
  <c r="C1284" i="4"/>
  <c r="A1284" i="4"/>
  <c r="G1284" i="4" s="1"/>
  <c r="D1283" i="4"/>
  <c r="C1283" i="4"/>
  <c r="A1283" i="4"/>
  <c r="G1283" i="4" s="1"/>
  <c r="D1282" i="4"/>
  <c r="F1282" i="4" s="1"/>
  <c r="C1282" i="4"/>
  <c r="A1282" i="4"/>
  <c r="G1282" i="4" s="1"/>
  <c r="D1281" i="4"/>
  <c r="F1281" i="4" s="1"/>
  <c r="C1281" i="4"/>
  <c r="A1281" i="4"/>
  <c r="G1281" i="4" s="1"/>
  <c r="D1280" i="4"/>
  <c r="F1280" i="4" s="1"/>
  <c r="C1280" i="4"/>
  <c r="A1280" i="4"/>
  <c r="G1280" i="4" s="1"/>
  <c r="D1279" i="4"/>
  <c r="C1279" i="4"/>
  <c r="A1279" i="4"/>
  <c r="G1279" i="4" s="1"/>
  <c r="D1278" i="4"/>
  <c r="F1278" i="4" s="1"/>
  <c r="C1278" i="4"/>
  <c r="A1278" i="4"/>
  <c r="D1277" i="4"/>
  <c r="F1277" i="4" s="1"/>
  <c r="C1277" i="4"/>
  <c r="A1277" i="4"/>
  <c r="D1276" i="4"/>
  <c r="F1276" i="4" s="1"/>
  <c r="C1276" i="4"/>
  <c r="A1276" i="4"/>
  <c r="G1276" i="4" s="1"/>
  <c r="D1275" i="4"/>
  <c r="F1275" i="4" s="1"/>
  <c r="C1275" i="4"/>
  <c r="A1275" i="4"/>
  <c r="G1275" i="4" s="1"/>
  <c r="D1274" i="4"/>
  <c r="C1274" i="4"/>
  <c r="A1274" i="4"/>
  <c r="G1274" i="4" s="1"/>
  <c r="D1273" i="4"/>
  <c r="F1273" i="4" s="1"/>
  <c r="C1273" i="4"/>
  <c r="A1273" i="4"/>
  <c r="G1273" i="4" s="1"/>
  <c r="D1272" i="4"/>
  <c r="F1272" i="4" s="1"/>
  <c r="C1272" i="4"/>
  <c r="A1272" i="4"/>
  <c r="D1271" i="4"/>
  <c r="F1271" i="4" s="1"/>
  <c r="C1271" i="4"/>
  <c r="A1271" i="4"/>
  <c r="D1270" i="4"/>
  <c r="F1270" i="4" s="1"/>
  <c r="C1270" i="4"/>
  <c r="A1270" i="4"/>
  <c r="D1269" i="4"/>
  <c r="C1269" i="4"/>
  <c r="A1269" i="4"/>
  <c r="G1269" i="4" s="1"/>
  <c r="D1268" i="4"/>
  <c r="F1268" i="4" s="1"/>
  <c r="C1268" i="4"/>
  <c r="A1268" i="4"/>
  <c r="G1268" i="4" s="1"/>
  <c r="D1267" i="4"/>
  <c r="F1267" i="4" s="1"/>
  <c r="C1267" i="4"/>
  <c r="A1267" i="4"/>
  <c r="G1267" i="4" s="1"/>
  <c r="D1266" i="4"/>
  <c r="F1266" i="4" s="1"/>
  <c r="C1266" i="4"/>
  <c r="A1266" i="4"/>
  <c r="G1266" i="4" s="1"/>
  <c r="D1265" i="4"/>
  <c r="F1265" i="4" s="1"/>
  <c r="C1265" i="4"/>
  <c r="A1265" i="4"/>
  <c r="G1265" i="4" s="1"/>
  <c r="D1264" i="4"/>
  <c r="F1264" i="4" s="1"/>
  <c r="C1264" i="4"/>
  <c r="A1264" i="4"/>
  <c r="D1263" i="4"/>
  <c r="F1263" i="4" s="1"/>
  <c r="C1263" i="4"/>
  <c r="A1263" i="4"/>
  <c r="D1262" i="4"/>
  <c r="F1262" i="4" s="1"/>
  <c r="C1262" i="4"/>
  <c r="A1262" i="4"/>
  <c r="G1262" i="4" s="1"/>
  <c r="D1261" i="4"/>
  <c r="F1261" i="4" s="1"/>
  <c r="C1261" i="4"/>
  <c r="A1261" i="4"/>
  <c r="G1261" i="4" s="1"/>
  <c r="D1260" i="4"/>
  <c r="F1260" i="4" s="1"/>
  <c r="C1260" i="4"/>
  <c r="A1260" i="4"/>
  <c r="G1260" i="4" s="1"/>
  <c r="D1259" i="4"/>
  <c r="F1259" i="4" s="1"/>
  <c r="C1259" i="4"/>
  <c r="A1259" i="4"/>
  <c r="G1259" i="4" s="1"/>
  <c r="D1258" i="4"/>
  <c r="F1258" i="4" s="1"/>
  <c r="C1258" i="4"/>
  <c r="A1258" i="4"/>
  <c r="G1258" i="4" s="1"/>
  <c r="D1257" i="4"/>
  <c r="F1257" i="4" s="1"/>
  <c r="C1257" i="4"/>
  <c r="A1257" i="4"/>
  <c r="G1257" i="4" s="1"/>
  <c r="D1256" i="4"/>
  <c r="F1256" i="4" s="1"/>
  <c r="C1256" i="4"/>
  <c r="A1256" i="4"/>
  <c r="G1256" i="4" s="1"/>
  <c r="D1255" i="4"/>
  <c r="F1255" i="4" s="1"/>
  <c r="C1255" i="4"/>
  <c r="A1255" i="4"/>
  <c r="G1255" i="4" s="1"/>
  <c r="D1254" i="4"/>
  <c r="F1254" i="4" s="1"/>
  <c r="C1254" i="4"/>
  <c r="A1254" i="4"/>
  <c r="G1254" i="4" s="1"/>
  <c r="D1253" i="4"/>
  <c r="F1253" i="4" s="1"/>
  <c r="C1253" i="4"/>
  <c r="A1253" i="4"/>
  <c r="D1252" i="4"/>
  <c r="F1252" i="4" s="1"/>
  <c r="C1252" i="4"/>
  <c r="A1252" i="4"/>
  <c r="G1252" i="4" s="1"/>
  <c r="D1251" i="4"/>
  <c r="F1251" i="4" s="1"/>
  <c r="C1251" i="4"/>
  <c r="A1251" i="4"/>
  <c r="G1251" i="4" s="1"/>
  <c r="D1250" i="4"/>
  <c r="F1250" i="4" s="1"/>
  <c r="C1250" i="4"/>
  <c r="A1250" i="4"/>
  <c r="G1250" i="4" s="1"/>
  <c r="D1249" i="4"/>
  <c r="F1249" i="4" s="1"/>
  <c r="C1249" i="4"/>
  <c r="A1249" i="4"/>
  <c r="D1248" i="4"/>
  <c r="C1248" i="4"/>
  <c r="A1248" i="4"/>
  <c r="G1248" i="4" s="1"/>
  <c r="D1247" i="4"/>
  <c r="F1247" i="4" s="1"/>
  <c r="C1247" i="4"/>
  <c r="A1247" i="4"/>
  <c r="D1246" i="4"/>
  <c r="F1246" i="4" s="1"/>
  <c r="C1246" i="4"/>
  <c r="A1246" i="4"/>
  <c r="G1246" i="4" s="1"/>
  <c r="D1245" i="4"/>
  <c r="F1245" i="4" s="1"/>
  <c r="C1245" i="4"/>
  <c r="A1245" i="4"/>
  <c r="G1245" i="4" s="1"/>
  <c r="D1244" i="4"/>
  <c r="F1244" i="4" s="1"/>
  <c r="C1244" i="4"/>
  <c r="A1244" i="4"/>
  <c r="G1244" i="4" s="1"/>
  <c r="D1243" i="4"/>
  <c r="F1243" i="4" s="1"/>
  <c r="C1243" i="4"/>
  <c r="A1243" i="4"/>
  <c r="G1243" i="4" s="1"/>
  <c r="D1242" i="4"/>
  <c r="F1242" i="4" s="1"/>
  <c r="C1242" i="4"/>
  <c r="A1242" i="4"/>
  <c r="D1241" i="4"/>
  <c r="F1241" i="4" s="1"/>
  <c r="C1241" i="4"/>
  <c r="A1241" i="4"/>
  <c r="G1241" i="4" s="1"/>
  <c r="D1240" i="4"/>
  <c r="F1240" i="4" s="1"/>
  <c r="C1240" i="4"/>
  <c r="A1240" i="4"/>
  <c r="D1239" i="4"/>
  <c r="F1239" i="4" s="1"/>
  <c r="C1239" i="4"/>
  <c r="A1239" i="4"/>
  <c r="D1238" i="4"/>
  <c r="F1238" i="4" s="1"/>
  <c r="C1238" i="4"/>
  <c r="A1238" i="4"/>
  <c r="G1238" i="4" s="1"/>
  <c r="D1237" i="4"/>
  <c r="F1237" i="4" s="1"/>
  <c r="C1237" i="4"/>
  <c r="A1237" i="4"/>
  <c r="G1237" i="4" s="1"/>
  <c r="D1236" i="4"/>
  <c r="F1236" i="4" s="1"/>
  <c r="C1236" i="4"/>
  <c r="A1236" i="4"/>
  <c r="G1236" i="4" s="1"/>
  <c r="D1235" i="4"/>
  <c r="F1235" i="4" s="1"/>
  <c r="C1235" i="4"/>
  <c r="A1235" i="4"/>
  <c r="G1235" i="4" s="1"/>
  <c r="D1234" i="4"/>
  <c r="F1234" i="4" s="1"/>
  <c r="C1234" i="4"/>
  <c r="A1234" i="4"/>
  <c r="G1234" i="4" s="1"/>
  <c r="D1233" i="4"/>
  <c r="F1233" i="4" s="1"/>
  <c r="C1233" i="4"/>
  <c r="A1233" i="4"/>
  <c r="G1233" i="4" s="1"/>
  <c r="D1232" i="4"/>
  <c r="F1232" i="4" s="1"/>
  <c r="C1232" i="4"/>
  <c r="A1232" i="4"/>
  <c r="G1232" i="4" s="1"/>
  <c r="D1231" i="4"/>
  <c r="F1231" i="4" s="1"/>
  <c r="C1231" i="4"/>
  <c r="A1231" i="4"/>
  <c r="G1231" i="4" s="1"/>
  <c r="D1230" i="4"/>
  <c r="F1230" i="4" s="1"/>
  <c r="C1230" i="4"/>
  <c r="A1230" i="4"/>
  <c r="D1229" i="4"/>
  <c r="F1229" i="4" s="1"/>
  <c r="C1229" i="4"/>
  <c r="A1229" i="4"/>
  <c r="G1229" i="4" s="1"/>
  <c r="D1228" i="4"/>
  <c r="F1228" i="4" s="1"/>
  <c r="C1228" i="4"/>
  <c r="A1228" i="4"/>
  <c r="G1228" i="4" s="1"/>
  <c r="D1227" i="4"/>
  <c r="F1227" i="4" s="1"/>
  <c r="C1227" i="4"/>
  <c r="A1227" i="4"/>
  <c r="D1226" i="4"/>
  <c r="F1226" i="4" s="1"/>
  <c r="C1226" i="4"/>
  <c r="A1226" i="4"/>
  <c r="D1225" i="4"/>
  <c r="F1225" i="4" s="1"/>
  <c r="C1225" i="4"/>
  <c r="A1225" i="4"/>
  <c r="G1225" i="4" s="1"/>
  <c r="D1224" i="4"/>
  <c r="F1224" i="4" s="1"/>
  <c r="C1224" i="4"/>
  <c r="A1224" i="4"/>
  <c r="G1224" i="4" s="1"/>
  <c r="D1223" i="4"/>
  <c r="F1223" i="4" s="1"/>
  <c r="C1223" i="4"/>
  <c r="A1223" i="4"/>
  <c r="D1222" i="4"/>
  <c r="F1222" i="4" s="1"/>
  <c r="C1222" i="4"/>
  <c r="A1222" i="4"/>
  <c r="G1222" i="4" s="1"/>
  <c r="D1221" i="4"/>
  <c r="F1221" i="4" s="1"/>
  <c r="C1221" i="4"/>
  <c r="A1221" i="4"/>
  <c r="G1221" i="4" s="1"/>
  <c r="D1220" i="4"/>
  <c r="F1220" i="4" s="1"/>
  <c r="C1220" i="4"/>
  <c r="A1220" i="4"/>
  <c r="G1220" i="4" s="1"/>
  <c r="D1219" i="4"/>
  <c r="C1219" i="4"/>
  <c r="A1219" i="4"/>
  <c r="G1219" i="4" s="1"/>
  <c r="D1218" i="4"/>
  <c r="F1218" i="4" s="1"/>
  <c r="C1218" i="4"/>
  <c r="A1218" i="4"/>
  <c r="G1218" i="4" s="1"/>
  <c r="D1217" i="4"/>
  <c r="F1217" i="4" s="1"/>
  <c r="C1217" i="4"/>
  <c r="A1217" i="4"/>
  <c r="D1216" i="4"/>
  <c r="C1216" i="4"/>
  <c r="A1216" i="4"/>
  <c r="G1216" i="4" s="1"/>
  <c r="D1215" i="4"/>
  <c r="F1215" i="4" s="1"/>
  <c r="C1215" i="4"/>
  <c r="A1215" i="4"/>
  <c r="D1214" i="4"/>
  <c r="F1214" i="4" s="1"/>
  <c r="C1214" i="4"/>
  <c r="A1214" i="4"/>
  <c r="G1214" i="4" s="1"/>
  <c r="D1213" i="4"/>
  <c r="F1213" i="4" s="1"/>
  <c r="C1213" i="4"/>
  <c r="A1213" i="4"/>
  <c r="D1212" i="4"/>
  <c r="F1212" i="4" s="1"/>
  <c r="C1212" i="4"/>
  <c r="A1212" i="4"/>
  <c r="G1212" i="4" s="1"/>
  <c r="D1211" i="4"/>
  <c r="F1211" i="4" s="1"/>
  <c r="C1211" i="4"/>
  <c r="A1211" i="4"/>
  <c r="G1211" i="4" s="1"/>
  <c r="D1210" i="4"/>
  <c r="F1210" i="4" s="1"/>
  <c r="C1210" i="4"/>
  <c r="A1210" i="4"/>
  <c r="D1209" i="4"/>
  <c r="F1209" i="4" s="1"/>
  <c r="C1209" i="4"/>
  <c r="A1209" i="4"/>
  <c r="G1209" i="4" s="1"/>
  <c r="D1208" i="4"/>
  <c r="F1208" i="4" s="1"/>
  <c r="C1208" i="4"/>
  <c r="A1208" i="4"/>
  <c r="G1208" i="4" s="1"/>
  <c r="D1207" i="4"/>
  <c r="F1207" i="4" s="1"/>
  <c r="C1207" i="4"/>
  <c r="A1207" i="4"/>
  <c r="D1206" i="4"/>
  <c r="C1206" i="4"/>
  <c r="A1206" i="4"/>
  <c r="G1206" i="4" s="1"/>
  <c r="D1205" i="4"/>
  <c r="F1205" i="4" s="1"/>
  <c r="C1205" i="4"/>
  <c r="A1205" i="4"/>
  <c r="G1205" i="4" s="1"/>
  <c r="D1204" i="4"/>
  <c r="F1204" i="4" s="1"/>
  <c r="C1204" i="4"/>
  <c r="A1204" i="4"/>
  <c r="D1203" i="4"/>
  <c r="F1203" i="4" s="1"/>
  <c r="C1203" i="4"/>
  <c r="A1203" i="4"/>
  <c r="G1203" i="4" s="1"/>
  <c r="D1202" i="4"/>
  <c r="F1202" i="4" s="1"/>
  <c r="C1202" i="4"/>
  <c r="A1202" i="4"/>
  <c r="G1202" i="4" s="1"/>
  <c r="D1201" i="4"/>
  <c r="F1201" i="4" s="1"/>
  <c r="C1201" i="4"/>
  <c r="A1201" i="4"/>
  <c r="G1201" i="4" s="1"/>
  <c r="D1200" i="4"/>
  <c r="F1200" i="4" s="1"/>
  <c r="C1200" i="4"/>
  <c r="A1200" i="4"/>
  <c r="G1200" i="4" s="1"/>
  <c r="D1199" i="4"/>
  <c r="F1199" i="4" s="1"/>
  <c r="C1199" i="4"/>
  <c r="A1199" i="4"/>
  <c r="G1199" i="4" s="1"/>
  <c r="D1198" i="4"/>
  <c r="F1198" i="4" s="1"/>
  <c r="C1198" i="4"/>
  <c r="A1198" i="4"/>
  <c r="D1197" i="4"/>
  <c r="F1197" i="4" s="1"/>
  <c r="C1197" i="4"/>
  <c r="A1197" i="4"/>
  <c r="G1197" i="4" s="1"/>
  <c r="D1196" i="4"/>
  <c r="F1196" i="4" s="1"/>
  <c r="C1196" i="4"/>
  <c r="A1196" i="4"/>
  <c r="G1196" i="4" s="1"/>
  <c r="D1195" i="4"/>
  <c r="C1195" i="4"/>
  <c r="A1195" i="4"/>
  <c r="G1195" i="4" s="1"/>
  <c r="D1194" i="4"/>
  <c r="C1194" i="4"/>
  <c r="A1194" i="4"/>
  <c r="G1194" i="4" s="1"/>
  <c r="D1193" i="4"/>
  <c r="F1193" i="4" s="1"/>
  <c r="C1193" i="4"/>
  <c r="A1193" i="4"/>
  <c r="G1193" i="4" s="1"/>
  <c r="D1192" i="4"/>
  <c r="F1192" i="4" s="1"/>
  <c r="C1192" i="4"/>
  <c r="A1192" i="4"/>
  <c r="D1191" i="4"/>
  <c r="C1191" i="4"/>
  <c r="A1191" i="4"/>
  <c r="G1191" i="4" s="1"/>
  <c r="D1190" i="4"/>
  <c r="F1190" i="4" s="1"/>
  <c r="C1190" i="4"/>
  <c r="A1190" i="4"/>
  <c r="G1190" i="4" s="1"/>
  <c r="D1189" i="4"/>
  <c r="F1189" i="4" s="1"/>
  <c r="C1189" i="4"/>
  <c r="A1189" i="4"/>
  <c r="G1189" i="4" s="1"/>
  <c r="D1188" i="4"/>
  <c r="F1188" i="4" s="1"/>
  <c r="C1188" i="4"/>
  <c r="A1188" i="4"/>
  <c r="D1187" i="4"/>
  <c r="F1187" i="4" s="1"/>
  <c r="C1187" i="4"/>
  <c r="A1187" i="4"/>
  <c r="G1187" i="4" s="1"/>
  <c r="D1186" i="4"/>
  <c r="F1186" i="4" s="1"/>
  <c r="C1186" i="4"/>
  <c r="A1186" i="4"/>
  <c r="G1186" i="4" s="1"/>
  <c r="D1185" i="4"/>
  <c r="F1185" i="4" s="1"/>
  <c r="C1185" i="4"/>
  <c r="A1185" i="4"/>
  <c r="G1185" i="4" s="1"/>
  <c r="D1184" i="4"/>
  <c r="F1184" i="4" s="1"/>
  <c r="C1184" i="4"/>
  <c r="A1184" i="4"/>
  <c r="G1184" i="4" s="1"/>
  <c r="D1183" i="4"/>
  <c r="F1183" i="4" s="1"/>
  <c r="C1183" i="4"/>
  <c r="A1183" i="4"/>
  <c r="D1182" i="4"/>
  <c r="F1182" i="4" s="1"/>
  <c r="C1182" i="4"/>
  <c r="A1182" i="4"/>
  <c r="G1182" i="4" s="1"/>
  <c r="D1181" i="4"/>
  <c r="F1181" i="4" s="1"/>
  <c r="C1181" i="4"/>
  <c r="A1181" i="4"/>
  <c r="G1181" i="4" s="1"/>
  <c r="D1180" i="4"/>
  <c r="F1180" i="4" s="1"/>
  <c r="C1180" i="4"/>
  <c r="A1180" i="4"/>
  <c r="G1180" i="4" s="1"/>
  <c r="D1179" i="4"/>
  <c r="F1179" i="4" s="1"/>
  <c r="C1179" i="4"/>
  <c r="A1179" i="4"/>
  <c r="G1179" i="4" s="1"/>
  <c r="D1178" i="4"/>
  <c r="C1178" i="4"/>
  <c r="A1178" i="4"/>
  <c r="G1178" i="4" s="1"/>
  <c r="D1177" i="4"/>
  <c r="F1177" i="4" s="1"/>
  <c r="C1177" i="4"/>
  <c r="A1177" i="4"/>
  <c r="G1177" i="4" s="1"/>
  <c r="D1176" i="4"/>
  <c r="F1176" i="4" s="1"/>
  <c r="C1176" i="4"/>
  <c r="A1176" i="4"/>
  <c r="D1175" i="4"/>
  <c r="F1175" i="4" s="1"/>
  <c r="C1175" i="4"/>
  <c r="A1175" i="4"/>
  <c r="G1175" i="4" s="1"/>
  <c r="D1174" i="4"/>
  <c r="F1174" i="4" s="1"/>
  <c r="C1174" i="4"/>
  <c r="A1174" i="4"/>
  <c r="G1174" i="4" s="1"/>
  <c r="D1173" i="4"/>
  <c r="F1173" i="4" s="1"/>
  <c r="C1173" i="4"/>
  <c r="A1173" i="4"/>
  <c r="G1173" i="4" s="1"/>
  <c r="D1172" i="4"/>
  <c r="F1172" i="4" s="1"/>
  <c r="C1172" i="4"/>
  <c r="A1172" i="4"/>
  <c r="G1172" i="4" s="1"/>
  <c r="D1171" i="4"/>
  <c r="F1171" i="4" s="1"/>
  <c r="C1171" i="4"/>
  <c r="A1171" i="4"/>
  <c r="G1171" i="4" s="1"/>
  <c r="D1170" i="4"/>
  <c r="F1170" i="4" s="1"/>
  <c r="C1170" i="4"/>
  <c r="A1170" i="4"/>
  <c r="D1169" i="4"/>
  <c r="F1169" i="4" s="1"/>
  <c r="C1169" i="4"/>
  <c r="A1169" i="4"/>
  <c r="G1169" i="4" s="1"/>
  <c r="D1168" i="4"/>
  <c r="F1168" i="4" s="1"/>
  <c r="C1168" i="4"/>
  <c r="A1168" i="4"/>
  <c r="G1168" i="4" s="1"/>
  <c r="D1167" i="4"/>
  <c r="F1167" i="4" s="1"/>
  <c r="C1167" i="4"/>
  <c r="A1167" i="4"/>
  <c r="G1167" i="4" s="1"/>
  <c r="D1166" i="4"/>
  <c r="F1166" i="4" s="1"/>
  <c r="C1166" i="4"/>
  <c r="A1166" i="4"/>
  <c r="G1166" i="4" s="1"/>
  <c r="D1165" i="4"/>
  <c r="F1165" i="4" s="1"/>
  <c r="C1165" i="4"/>
  <c r="A1165" i="4"/>
  <c r="G1165" i="4" s="1"/>
  <c r="D1164" i="4"/>
  <c r="C1164" i="4"/>
  <c r="A1164" i="4"/>
  <c r="G1164" i="4" s="1"/>
  <c r="D1163" i="4"/>
  <c r="F1163" i="4" s="1"/>
  <c r="C1163" i="4"/>
  <c r="A1163" i="4"/>
  <c r="G1163" i="4" s="1"/>
  <c r="D1162" i="4"/>
  <c r="F1162" i="4" s="1"/>
  <c r="C1162" i="4"/>
  <c r="A1162" i="4"/>
  <c r="G1162" i="4" s="1"/>
  <c r="D1161" i="4"/>
  <c r="F1161" i="4" s="1"/>
  <c r="C1161" i="4"/>
  <c r="A1161" i="4"/>
  <c r="D1160" i="4"/>
  <c r="F1160" i="4" s="1"/>
  <c r="C1160" i="4"/>
  <c r="A1160" i="4"/>
  <c r="G1160" i="4" s="1"/>
  <c r="D1159" i="4"/>
  <c r="C1159" i="4"/>
  <c r="A1159" i="4"/>
  <c r="G1159" i="4" s="1"/>
  <c r="D1158" i="4"/>
  <c r="F1158" i="4" s="1"/>
  <c r="C1158" i="4"/>
  <c r="A1158" i="4"/>
  <c r="D1157" i="4"/>
  <c r="F1157" i="4" s="1"/>
  <c r="C1157" i="4"/>
  <c r="A1157" i="4"/>
  <c r="G1157" i="4" s="1"/>
  <c r="D1156" i="4"/>
  <c r="F1156" i="4" s="1"/>
  <c r="C1156" i="4"/>
  <c r="A1156" i="4"/>
  <c r="D1155" i="4"/>
  <c r="F1155" i="4" s="1"/>
  <c r="C1155" i="4"/>
  <c r="A1155" i="4"/>
  <c r="D1154" i="4"/>
  <c r="F1154" i="4" s="1"/>
  <c r="C1154" i="4"/>
  <c r="A1154" i="4"/>
  <c r="G1154" i="4" s="1"/>
  <c r="D1153" i="4"/>
  <c r="F1153" i="4" s="1"/>
  <c r="C1153" i="4"/>
  <c r="A1153" i="4"/>
  <c r="G1153" i="4" s="1"/>
  <c r="D1152" i="4"/>
  <c r="F1152" i="4" s="1"/>
  <c r="C1152" i="4"/>
  <c r="A1152" i="4"/>
  <c r="D1151" i="4"/>
  <c r="F1151" i="4" s="1"/>
  <c r="C1151" i="4"/>
  <c r="A1151" i="4"/>
  <c r="G1151" i="4" s="1"/>
  <c r="D1150" i="4"/>
  <c r="F1150" i="4" s="1"/>
  <c r="C1150" i="4"/>
  <c r="A1150" i="4"/>
  <c r="D1149" i="4"/>
  <c r="F1149" i="4" s="1"/>
  <c r="C1149" i="4"/>
  <c r="A1149" i="4"/>
  <c r="G1149" i="4" s="1"/>
  <c r="D1148" i="4"/>
  <c r="F1148" i="4" s="1"/>
  <c r="C1148" i="4"/>
  <c r="A1148" i="4"/>
  <c r="D1147" i="4"/>
  <c r="F1147" i="4" s="1"/>
  <c r="C1147" i="4"/>
  <c r="A1147" i="4"/>
  <c r="G1147" i="4" s="1"/>
  <c r="D1146" i="4"/>
  <c r="F1146" i="4" s="1"/>
  <c r="C1146" i="4"/>
  <c r="A1146" i="4"/>
  <c r="G1146" i="4" s="1"/>
  <c r="D1145" i="4"/>
  <c r="C1145" i="4"/>
  <c r="A1145" i="4"/>
  <c r="G1145" i="4" s="1"/>
  <c r="D1144" i="4"/>
  <c r="F1144" i="4" s="1"/>
  <c r="C1144" i="4"/>
  <c r="A1144" i="4"/>
  <c r="G1144" i="4" s="1"/>
  <c r="D1143" i="4"/>
  <c r="F1143" i="4" s="1"/>
  <c r="C1143" i="4"/>
  <c r="A1143" i="4"/>
  <c r="G1143" i="4" s="1"/>
  <c r="D1142" i="4"/>
  <c r="F1142" i="4" s="1"/>
  <c r="C1142" i="4"/>
  <c r="A1142" i="4"/>
  <c r="D1141" i="4"/>
  <c r="F1141" i="4" s="1"/>
  <c r="C1141" i="4"/>
  <c r="A1141" i="4"/>
  <c r="G1141" i="4" s="1"/>
  <c r="D1140" i="4"/>
  <c r="F1140" i="4" s="1"/>
  <c r="C1140" i="4"/>
  <c r="A1140" i="4"/>
  <c r="G1140" i="4" s="1"/>
  <c r="D1139" i="4"/>
  <c r="F1139" i="4" s="1"/>
  <c r="C1139" i="4"/>
  <c r="A1139" i="4"/>
  <c r="D1138" i="4"/>
  <c r="F1138" i="4" s="1"/>
  <c r="C1138" i="4"/>
  <c r="A1138" i="4"/>
  <c r="G1138" i="4" s="1"/>
  <c r="D1137" i="4"/>
  <c r="F1137" i="4" s="1"/>
  <c r="C1137" i="4"/>
  <c r="A1137" i="4"/>
  <c r="D1136" i="4"/>
  <c r="F1136" i="4" s="1"/>
  <c r="C1136" i="4"/>
  <c r="A1136" i="4"/>
  <c r="D1135" i="4"/>
  <c r="F1135" i="4" s="1"/>
  <c r="C1135" i="4"/>
  <c r="A1135" i="4"/>
  <c r="G1135" i="4" s="1"/>
  <c r="D1134" i="4"/>
  <c r="F1134" i="4" s="1"/>
  <c r="C1134" i="4"/>
  <c r="A1134" i="4"/>
  <c r="G1134" i="4" s="1"/>
  <c r="D1133" i="4"/>
  <c r="C1133" i="4"/>
  <c r="A1133" i="4"/>
  <c r="G1133" i="4" s="1"/>
  <c r="D1132" i="4"/>
  <c r="C1132" i="4"/>
  <c r="A1132" i="4"/>
  <c r="D1131" i="4"/>
  <c r="F1131" i="4" s="1"/>
  <c r="C1131" i="4"/>
  <c r="A1131" i="4"/>
  <c r="G1131" i="4" s="1"/>
  <c r="D1130" i="4"/>
  <c r="F1130" i="4" s="1"/>
  <c r="C1130" i="4"/>
  <c r="A1130" i="4"/>
  <c r="G1130" i="4" s="1"/>
  <c r="D1129" i="4"/>
  <c r="F1129" i="4" s="1"/>
  <c r="C1129" i="4"/>
  <c r="A1129" i="4"/>
  <c r="G1129" i="4" s="1"/>
  <c r="D1128" i="4"/>
  <c r="F1128" i="4" s="1"/>
  <c r="C1128" i="4"/>
  <c r="A1128" i="4"/>
  <c r="G1128" i="4" s="1"/>
  <c r="D1127" i="4"/>
  <c r="F1127" i="4" s="1"/>
  <c r="C1127" i="4"/>
  <c r="A1127" i="4"/>
  <c r="G1127" i="4" s="1"/>
  <c r="D1126" i="4"/>
  <c r="F1126" i="4" s="1"/>
  <c r="C1126" i="4"/>
  <c r="A1126" i="4"/>
  <c r="D1125" i="4"/>
  <c r="F1125" i="4" s="1"/>
  <c r="C1125" i="4"/>
  <c r="A1125" i="4"/>
  <c r="G1125" i="4" s="1"/>
  <c r="D1124" i="4"/>
  <c r="F1124" i="4" s="1"/>
  <c r="C1124" i="4"/>
  <c r="A1124" i="4"/>
  <c r="D1123" i="4"/>
  <c r="F1123" i="4" s="1"/>
  <c r="C1123" i="4"/>
  <c r="A1123" i="4"/>
  <c r="G1123" i="4" s="1"/>
  <c r="D1122" i="4"/>
  <c r="F1122" i="4" s="1"/>
  <c r="C1122" i="4"/>
  <c r="A1122" i="4"/>
  <c r="D1121" i="4"/>
  <c r="C1121" i="4"/>
  <c r="A1121" i="4"/>
  <c r="G1121" i="4" s="1"/>
  <c r="D1120" i="4"/>
  <c r="F1120" i="4" s="1"/>
  <c r="C1120" i="4"/>
  <c r="A1120" i="4"/>
  <c r="D1119" i="4"/>
  <c r="C1119" i="4"/>
  <c r="A1119" i="4"/>
  <c r="G1119" i="4" s="1"/>
  <c r="D1118" i="4"/>
  <c r="F1118" i="4" s="1"/>
  <c r="C1118" i="4"/>
  <c r="A1118" i="4"/>
  <c r="G1118" i="4" s="1"/>
  <c r="D1117" i="4"/>
  <c r="F1117" i="4" s="1"/>
  <c r="C1117" i="4"/>
  <c r="A1117" i="4"/>
  <c r="G1117" i="4" s="1"/>
  <c r="D1116" i="4"/>
  <c r="F1116" i="4" s="1"/>
  <c r="C1116" i="4"/>
  <c r="A1116" i="4"/>
  <c r="D1115" i="4"/>
  <c r="F1115" i="4" s="1"/>
  <c r="C1115" i="4"/>
  <c r="A1115" i="4"/>
  <c r="G1115" i="4" s="1"/>
  <c r="D1114" i="4"/>
  <c r="F1114" i="4" s="1"/>
  <c r="C1114" i="4"/>
  <c r="A1114" i="4"/>
  <c r="G1114" i="4" s="1"/>
  <c r="D1113" i="4"/>
  <c r="F1113" i="4" s="1"/>
  <c r="C1113" i="4"/>
  <c r="A1113" i="4"/>
  <c r="G1113" i="4" s="1"/>
  <c r="D1112" i="4"/>
  <c r="F1112" i="4" s="1"/>
  <c r="C1112" i="4"/>
  <c r="A1112" i="4"/>
  <c r="D1111" i="4"/>
  <c r="F1111" i="4" s="1"/>
  <c r="C1111" i="4"/>
  <c r="A1111" i="4"/>
  <c r="D1110" i="4"/>
  <c r="F1110" i="4" s="1"/>
  <c r="C1110" i="4"/>
  <c r="A1110" i="4"/>
  <c r="D1109" i="4"/>
  <c r="F1109" i="4" s="1"/>
  <c r="C1109" i="4"/>
  <c r="A1109" i="4"/>
  <c r="G1109" i="4" s="1"/>
  <c r="D1108" i="4"/>
  <c r="F1108" i="4" s="1"/>
  <c r="C1108" i="4"/>
  <c r="A1108" i="4"/>
  <c r="D1107" i="4"/>
  <c r="F1107" i="4" s="1"/>
  <c r="C1107" i="4"/>
  <c r="A1107" i="4"/>
  <c r="G1107" i="4" s="1"/>
  <c r="D1106" i="4"/>
  <c r="F1106" i="4" s="1"/>
  <c r="C1106" i="4"/>
  <c r="A1106" i="4"/>
  <c r="G1106" i="4" s="1"/>
  <c r="D1105" i="4"/>
  <c r="F1105" i="4" s="1"/>
  <c r="C1105" i="4"/>
  <c r="A1105" i="4"/>
  <c r="G1105" i="4" s="1"/>
  <c r="D1104" i="4"/>
  <c r="F1104" i="4" s="1"/>
  <c r="C1104" i="4"/>
  <c r="A1104" i="4"/>
  <c r="G1104" i="4" s="1"/>
  <c r="D1103" i="4"/>
  <c r="F1103" i="4" s="1"/>
  <c r="C1103" i="4"/>
  <c r="A1103" i="4"/>
  <c r="D1102" i="4"/>
  <c r="F1102" i="4" s="1"/>
  <c r="C1102" i="4"/>
  <c r="A1102" i="4"/>
  <c r="D1101" i="4"/>
  <c r="F1101" i="4" s="1"/>
  <c r="C1101" i="4"/>
  <c r="A1101" i="4"/>
  <c r="G1101" i="4" s="1"/>
  <c r="D1100" i="4"/>
  <c r="F1100" i="4" s="1"/>
  <c r="C1100" i="4"/>
  <c r="A1100" i="4"/>
  <c r="G1100" i="4" s="1"/>
  <c r="D1099" i="4"/>
  <c r="F1099" i="4" s="1"/>
  <c r="C1099" i="4"/>
  <c r="A1099" i="4"/>
  <c r="G1099" i="4" s="1"/>
  <c r="D1098" i="4"/>
  <c r="F1098" i="4" s="1"/>
  <c r="C1098" i="4"/>
  <c r="A1098" i="4"/>
  <c r="D1097" i="4"/>
  <c r="C1097" i="4"/>
  <c r="A1097" i="4"/>
  <c r="G1097" i="4" s="1"/>
  <c r="D1096" i="4"/>
  <c r="F1096" i="4" s="1"/>
  <c r="C1096" i="4"/>
  <c r="A1096" i="4"/>
  <c r="G1096" i="4" s="1"/>
  <c r="D1095" i="4"/>
  <c r="F1095" i="4" s="1"/>
  <c r="C1095" i="4"/>
  <c r="A1095" i="4"/>
  <c r="G1095" i="4" s="1"/>
  <c r="D1094" i="4"/>
  <c r="F1094" i="4" s="1"/>
  <c r="C1094" i="4"/>
  <c r="A1094" i="4"/>
  <c r="G1094" i="4" s="1"/>
  <c r="D1093" i="4"/>
  <c r="F1093" i="4" s="1"/>
  <c r="C1093" i="4"/>
  <c r="A1093" i="4"/>
  <c r="G1093" i="4" s="1"/>
  <c r="D1092" i="4"/>
  <c r="F1092" i="4" s="1"/>
  <c r="C1092" i="4"/>
  <c r="A1092" i="4"/>
  <c r="G1092" i="4" s="1"/>
  <c r="D1091" i="4"/>
  <c r="F1091" i="4" s="1"/>
  <c r="C1091" i="4"/>
  <c r="A1091" i="4"/>
  <c r="D1090" i="4"/>
  <c r="F1090" i="4" s="1"/>
  <c r="C1090" i="4"/>
  <c r="A1090" i="4"/>
  <c r="D1089" i="4"/>
  <c r="F1089" i="4" s="1"/>
  <c r="C1089" i="4"/>
  <c r="A1089" i="4"/>
  <c r="G1089" i="4" s="1"/>
  <c r="D1088" i="4"/>
  <c r="C1088" i="4"/>
  <c r="A1088" i="4"/>
  <c r="G1088" i="4" s="1"/>
  <c r="D1087" i="4"/>
  <c r="F1087" i="4" s="1"/>
  <c r="C1087" i="4"/>
  <c r="A1087" i="4"/>
  <c r="G1087" i="4" s="1"/>
  <c r="D1086" i="4"/>
  <c r="F1086" i="4" s="1"/>
  <c r="C1086" i="4"/>
  <c r="A1086" i="4"/>
  <c r="G1086" i="4" s="1"/>
  <c r="D1085" i="4"/>
  <c r="F1085" i="4" s="1"/>
  <c r="C1085" i="4"/>
  <c r="A1085" i="4"/>
  <c r="D1084" i="4"/>
  <c r="F1084" i="4" s="1"/>
  <c r="C1084" i="4"/>
  <c r="A1084" i="4"/>
  <c r="G1084" i="4" s="1"/>
  <c r="D1083" i="4"/>
  <c r="F1083" i="4" s="1"/>
  <c r="C1083" i="4"/>
  <c r="A1083" i="4"/>
  <c r="G1083" i="4" s="1"/>
  <c r="D1082" i="4"/>
  <c r="F1082" i="4" s="1"/>
  <c r="C1082" i="4"/>
  <c r="A1082" i="4"/>
  <c r="G1082" i="4" s="1"/>
  <c r="D1081" i="4"/>
  <c r="F1081" i="4" s="1"/>
  <c r="C1081" i="4"/>
  <c r="A1081" i="4"/>
  <c r="G1081" i="4" s="1"/>
  <c r="D1080" i="4"/>
  <c r="F1080" i="4" s="1"/>
  <c r="C1080" i="4"/>
  <c r="A1080" i="4"/>
  <c r="D1079" i="4"/>
  <c r="F1079" i="4" s="1"/>
  <c r="C1079" i="4"/>
  <c r="A1079" i="4"/>
  <c r="G1079" i="4" s="1"/>
  <c r="D1078" i="4"/>
  <c r="F1078" i="4" s="1"/>
  <c r="C1078" i="4"/>
  <c r="A1078" i="4"/>
  <c r="G1078" i="4" s="1"/>
  <c r="D1077" i="4"/>
  <c r="F1077" i="4" s="1"/>
  <c r="C1077" i="4"/>
  <c r="A1077" i="4"/>
  <c r="D1076" i="4"/>
  <c r="F1076" i="4" s="1"/>
  <c r="C1076" i="4"/>
  <c r="A1076" i="4"/>
  <c r="G1076" i="4" s="1"/>
  <c r="D1075" i="4"/>
  <c r="F1075" i="4" s="1"/>
  <c r="C1075" i="4"/>
  <c r="A1075" i="4"/>
  <c r="D1074" i="4"/>
  <c r="F1074" i="4" s="1"/>
  <c r="C1074" i="4"/>
  <c r="A1074" i="4"/>
  <c r="G1074" i="4" s="1"/>
  <c r="D1073" i="4"/>
  <c r="F1073" i="4" s="1"/>
  <c r="C1073" i="4"/>
  <c r="A1073" i="4"/>
  <c r="G1073" i="4" s="1"/>
  <c r="D1072" i="4"/>
  <c r="F1072" i="4" s="1"/>
  <c r="C1072" i="4"/>
  <c r="A1072" i="4"/>
  <c r="G1072" i="4" s="1"/>
  <c r="D1071" i="4"/>
  <c r="F1071" i="4" s="1"/>
  <c r="C1071" i="4"/>
  <c r="A1071" i="4"/>
  <c r="D1070" i="4"/>
  <c r="F1070" i="4" s="1"/>
  <c r="C1070" i="4"/>
  <c r="A1070" i="4"/>
  <c r="G1070" i="4" s="1"/>
  <c r="D1069" i="4"/>
  <c r="F1069" i="4" s="1"/>
  <c r="C1069" i="4"/>
  <c r="A1069" i="4"/>
  <c r="G1069" i="4" s="1"/>
  <c r="D1068" i="4"/>
  <c r="F1068" i="4" s="1"/>
  <c r="C1068" i="4"/>
  <c r="A1068" i="4"/>
  <c r="G1068" i="4" s="1"/>
  <c r="D1067" i="4"/>
  <c r="F1067" i="4" s="1"/>
  <c r="C1067" i="4"/>
  <c r="A1067" i="4"/>
  <c r="D1066" i="4"/>
  <c r="F1066" i="4" s="1"/>
  <c r="C1066" i="4"/>
  <c r="A1066" i="4"/>
  <c r="G1066" i="4" s="1"/>
  <c r="D1065" i="4"/>
  <c r="F1065" i="4" s="1"/>
  <c r="C1065" i="4"/>
  <c r="A1065" i="4"/>
  <c r="G1065" i="4" s="1"/>
  <c r="D1064" i="4"/>
  <c r="F1064" i="4" s="1"/>
  <c r="C1064" i="4"/>
  <c r="A1064" i="4"/>
  <c r="D1063" i="4"/>
  <c r="F1063" i="4" s="1"/>
  <c r="C1063" i="4"/>
  <c r="A1063" i="4"/>
  <c r="G1063" i="4" s="1"/>
  <c r="D1062" i="4"/>
  <c r="F1062" i="4" s="1"/>
  <c r="C1062" i="4"/>
  <c r="A1062" i="4"/>
  <c r="G1062" i="4" s="1"/>
  <c r="D1061" i="4"/>
  <c r="F1061" i="4" s="1"/>
  <c r="C1061" i="4"/>
  <c r="A1061" i="4"/>
  <c r="G1061" i="4" s="1"/>
  <c r="D1060" i="4"/>
  <c r="F1060" i="4" s="1"/>
  <c r="C1060" i="4"/>
  <c r="A1060" i="4"/>
  <c r="D1059" i="4"/>
  <c r="C1059" i="4"/>
  <c r="A1059" i="4"/>
  <c r="G1059" i="4" s="1"/>
  <c r="D1058" i="4"/>
  <c r="F1058" i="4" s="1"/>
  <c r="C1058" i="4"/>
  <c r="A1058" i="4"/>
  <c r="G1058" i="4" s="1"/>
  <c r="D1057" i="4"/>
  <c r="F1057" i="4" s="1"/>
  <c r="C1057" i="4"/>
  <c r="A1057" i="4"/>
  <c r="G1057" i="4" s="1"/>
  <c r="D1056" i="4"/>
  <c r="F1056" i="4" s="1"/>
  <c r="C1056" i="4"/>
  <c r="A1056" i="4"/>
  <c r="G1056" i="4" s="1"/>
  <c r="D1055" i="4"/>
  <c r="F1055" i="4" s="1"/>
  <c r="C1055" i="4"/>
  <c r="A1055" i="4"/>
  <c r="G1055" i="4" s="1"/>
  <c r="D1054" i="4"/>
  <c r="F1054" i="4" s="1"/>
  <c r="C1054" i="4"/>
  <c r="A1054" i="4"/>
  <c r="G1054" i="4" s="1"/>
  <c r="D1053" i="4"/>
  <c r="C1053" i="4"/>
  <c r="A1053" i="4"/>
  <c r="G1053" i="4" s="1"/>
  <c r="D1052" i="4"/>
  <c r="F1052" i="4" s="1"/>
  <c r="C1052" i="4"/>
  <c r="A1052" i="4"/>
  <c r="G1052" i="4" s="1"/>
  <c r="D1051" i="4"/>
  <c r="F1051" i="4" s="1"/>
  <c r="C1051" i="4"/>
  <c r="A1051" i="4"/>
  <c r="G1051" i="4" s="1"/>
  <c r="D1050" i="4"/>
  <c r="F1050" i="4" s="1"/>
  <c r="C1050" i="4"/>
  <c r="A1050" i="4"/>
  <c r="G1050" i="4" s="1"/>
  <c r="D1049" i="4"/>
  <c r="F1049" i="4" s="1"/>
  <c r="C1049" i="4"/>
  <c r="A1049" i="4"/>
  <c r="G1049" i="4" s="1"/>
  <c r="D1048" i="4"/>
  <c r="F1048" i="4" s="1"/>
  <c r="C1048" i="4"/>
  <c r="A1048" i="4"/>
  <c r="D1047" i="4"/>
  <c r="F1047" i="4" s="1"/>
  <c r="C1047" i="4"/>
  <c r="A1047" i="4"/>
  <c r="G1047" i="4" s="1"/>
  <c r="D1046" i="4"/>
  <c r="F1046" i="4" s="1"/>
  <c r="C1046" i="4"/>
  <c r="A1046" i="4"/>
  <c r="G1046" i="4" s="1"/>
  <c r="D1045" i="4"/>
  <c r="F1045" i="4" s="1"/>
  <c r="C1045" i="4"/>
  <c r="A1045" i="4"/>
  <c r="G1045" i="4" s="1"/>
  <c r="D1044" i="4"/>
  <c r="F1044" i="4" s="1"/>
  <c r="C1044" i="4"/>
  <c r="A1044" i="4"/>
  <c r="G1044" i="4" s="1"/>
  <c r="D1043" i="4"/>
  <c r="F1043" i="4" s="1"/>
  <c r="C1043" i="4"/>
  <c r="A1043" i="4"/>
  <c r="D1042" i="4"/>
  <c r="F1042" i="4" s="1"/>
  <c r="C1042" i="4"/>
  <c r="A1042" i="4"/>
  <c r="G1042" i="4" s="1"/>
  <c r="D1041" i="4"/>
  <c r="F1041" i="4" s="1"/>
  <c r="C1041" i="4"/>
  <c r="A1041" i="4"/>
  <c r="G1041" i="4" s="1"/>
  <c r="D1040" i="4"/>
  <c r="F1040" i="4" s="1"/>
  <c r="C1040" i="4"/>
  <c r="A1040" i="4"/>
  <c r="G1040" i="4" s="1"/>
  <c r="D1039" i="4"/>
  <c r="F1039" i="4" s="1"/>
  <c r="C1039" i="4"/>
  <c r="A1039" i="4"/>
  <c r="G1039" i="4" s="1"/>
  <c r="D1038" i="4"/>
  <c r="F1038" i="4" s="1"/>
  <c r="C1038" i="4"/>
  <c r="A1038" i="4"/>
  <c r="G1038" i="4" s="1"/>
  <c r="D1037" i="4"/>
  <c r="F1037" i="4" s="1"/>
  <c r="C1037" i="4"/>
  <c r="A1037" i="4"/>
  <c r="D1036" i="4"/>
  <c r="C1036" i="4"/>
  <c r="A1036" i="4"/>
  <c r="G1036" i="4" s="1"/>
  <c r="D1035" i="4"/>
  <c r="F1035" i="4" s="1"/>
  <c r="C1035" i="4"/>
  <c r="A1035" i="4"/>
  <c r="D1034" i="4"/>
  <c r="F1034" i="4" s="1"/>
  <c r="C1034" i="4"/>
  <c r="A1034" i="4"/>
  <c r="G1034" i="4" s="1"/>
  <c r="D1033" i="4"/>
  <c r="F1033" i="4" s="1"/>
  <c r="C1033" i="4"/>
  <c r="A1033" i="4"/>
  <c r="D1032" i="4"/>
  <c r="F1032" i="4" s="1"/>
  <c r="C1032" i="4"/>
  <c r="A1032" i="4"/>
  <c r="G1032" i="4" s="1"/>
  <c r="D1031" i="4"/>
  <c r="F1031" i="4" s="1"/>
  <c r="C1031" i="4"/>
  <c r="A1031" i="4"/>
  <c r="G1031" i="4" s="1"/>
  <c r="D1030" i="4"/>
  <c r="F1030" i="4" s="1"/>
  <c r="C1030" i="4"/>
  <c r="A1030" i="4"/>
  <c r="D1029" i="4"/>
  <c r="F1029" i="4" s="1"/>
  <c r="C1029" i="4"/>
  <c r="A1029" i="4"/>
  <c r="G1029" i="4" s="1"/>
  <c r="D1028" i="4"/>
  <c r="F1028" i="4" s="1"/>
  <c r="C1028" i="4"/>
  <c r="A1028" i="4"/>
  <c r="G1028" i="4" s="1"/>
  <c r="D1027" i="4"/>
  <c r="F1027" i="4" s="1"/>
  <c r="C1027" i="4"/>
  <c r="A1027" i="4"/>
  <c r="D1026" i="4"/>
  <c r="F1026" i="4" s="1"/>
  <c r="C1026" i="4"/>
  <c r="A1026" i="4"/>
  <c r="D1025" i="4"/>
  <c r="F1025" i="4" s="1"/>
  <c r="C1025" i="4"/>
  <c r="A1025" i="4"/>
  <c r="D1024" i="4"/>
  <c r="F1024" i="4" s="1"/>
  <c r="C1024" i="4"/>
  <c r="A1024" i="4"/>
  <c r="D1023" i="4"/>
  <c r="F1023" i="4" s="1"/>
  <c r="C1023" i="4"/>
  <c r="A1023" i="4"/>
  <c r="D1022" i="4"/>
  <c r="F1022" i="4" s="1"/>
  <c r="C1022" i="4"/>
  <c r="A1022" i="4"/>
  <c r="G1022" i="4" s="1"/>
  <c r="D1021" i="4"/>
  <c r="F1021" i="4" s="1"/>
  <c r="C1021" i="4"/>
  <c r="A1021" i="4"/>
  <c r="G1021" i="4" s="1"/>
  <c r="D1020" i="4"/>
  <c r="F1020" i="4" s="1"/>
  <c r="C1020" i="4"/>
  <c r="A1020" i="4"/>
  <c r="G1020" i="4" s="1"/>
  <c r="D1019" i="4"/>
  <c r="C1019" i="4"/>
  <c r="A1019" i="4"/>
  <c r="G1019" i="4" s="1"/>
  <c r="D1018" i="4"/>
  <c r="F1018" i="4" s="1"/>
  <c r="C1018" i="4"/>
  <c r="A1018" i="4"/>
  <c r="D1017" i="4"/>
  <c r="C1017" i="4"/>
  <c r="A1017" i="4"/>
  <c r="G1017" i="4" s="1"/>
  <c r="D1016" i="4"/>
  <c r="F1016" i="4" s="1"/>
  <c r="C1016" i="4"/>
  <c r="A1016" i="4"/>
  <c r="D1015" i="4"/>
  <c r="C1015" i="4"/>
  <c r="A1015" i="4"/>
  <c r="D1014" i="4"/>
  <c r="F1014" i="4" s="1"/>
  <c r="C1014" i="4"/>
  <c r="A1014" i="4"/>
  <c r="G1014" i="4" s="1"/>
  <c r="D1013" i="4"/>
  <c r="F1013" i="4" s="1"/>
  <c r="C1013" i="4"/>
  <c r="A1013" i="4"/>
  <c r="G1013" i="4" s="1"/>
  <c r="D1012" i="4"/>
  <c r="F1012" i="4" s="1"/>
  <c r="C1012" i="4"/>
  <c r="A1012" i="4"/>
  <c r="G1012" i="4" s="1"/>
  <c r="D1011" i="4"/>
  <c r="F1011" i="4" s="1"/>
  <c r="C1011" i="4"/>
  <c r="A1011" i="4"/>
  <c r="G1011" i="4" s="1"/>
  <c r="D1010" i="4"/>
  <c r="C1010" i="4"/>
  <c r="A1010" i="4"/>
  <c r="G1010" i="4" s="1"/>
  <c r="D1009" i="4"/>
  <c r="F1009" i="4" s="1"/>
  <c r="C1009" i="4"/>
  <c r="A1009" i="4"/>
  <c r="D1008" i="4"/>
  <c r="F1008" i="4" s="1"/>
  <c r="C1008" i="4"/>
  <c r="A1008" i="4"/>
  <c r="G1008" i="4" s="1"/>
  <c r="D1007" i="4"/>
  <c r="F1007" i="4" s="1"/>
  <c r="C1007" i="4"/>
  <c r="A1007" i="4"/>
  <c r="G1007" i="4" s="1"/>
  <c r="D1006" i="4"/>
  <c r="F1006" i="4" s="1"/>
  <c r="C1006" i="4"/>
  <c r="A1006" i="4"/>
  <c r="D1005" i="4"/>
  <c r="F1005" i="4" s="1"/>
  <c r="C1005" i="4"/>
  <c r="A1005" i="4"/>
  <c r="G1005" i="4" s="1"/>
  <c r="D1004" i="4"/>
  <c r="F1004" i="4" s="1"/>
  <c r="C1004" i="4"/>
  <c r="A1004" i="4"/>
  <c r="G1004" i="4" s="1"/>
  <c r="D1003" i="4"/>
  <c r="F1003" i="4" s="1"/>
  <c r="C1003" i="4"/>
  <c r="A1003" i="4"/>
  <c r="D1002" i="4"/>
  <c r="F1002" i="4" s="1"/>
  <c r="C1002" i="4"/>
  <c r="A1002" i="4"/>
  <c r="G1002" i="4" s="1"/>
  <c r="D1001" i="4"/>
  <c r="F1001" i="4" s="1"/>
  <c r="C1001" i="4"/>
  <c r="A1001" i="4"/>
  <c r="D1000" i="4"/>
  <c r="F1000" i="4" s="1"/>
  <c r="C1000" i="4"/>
  <c r="A1000" i="4"/>
  <c r="G1000" i="4" s="1"/>
  <c r="D999" i="4"/>
  <c r="F999" i="4" s="1"/>
  <c r="C999" i="4"/>
  <c r="A999" i="4"/>
  <c r="D998" i="4"/>
  <c r="F998" i="4" s="1"/>
  <c r="C998" i="4"/>
  <c r="A998" i="4"/>
  <c r="G998" i="4" s="1"/>
  <c r="D997" i="4"/>
  <c r="F997" i="4" s="1"/>
  <c r="C997" i="4"/>
  <c r="A997" i="4"/>
  <c r="G997" i="4" s="1"/>
  <c r="D996" i="4"/>
  <c r="F996" i="4" s="1"/>
  <c r="C996" i="4"/>
  <c r="A996" i="4"/>
  <c r="G996" i="4" s="1"/>
  <c r="D995" i="4"/>
  <c r="F995" i="4" s="1"/>
  <c r="C995" i="4"/>
  <c r="A995" i="4"/>
  <c r="G995" i="4" s="1"/>
  <c r="D994" i="4"/>
  <c r="F994" i="4" s="1"/>
  <c r="C994" i="4"/>
  <c r="A994" i="4"/>
  <c r="G994" i="4" s="1"/>
  <c r="D993" i="4"/>
  <c r="F993" i="4" s="1"/>
  <c r="C993" i="4"/>
  <c r="A993" i="4"/>
  <c r="G993" i="4" s="1"/>
  <c r="D992" i="4"/>
  <c r="C992" i="4"/>
  <c r="A992" i="4"/>
  <c r="G992" i="4" s="1"/>
  <c r="D991" i="4"/>
  <c r="F991" i="4" s="1"/>
  <c r="C991" i="4"/>
  <c r="A991" i="4"/>
  <c r="D990" i="4"/>
  <c r="F990" i="4" s="1"/>
  <c r="C990" i="4"/>
  <c r="A990" i="4"/>
  <c r="G990" i="4" s="1"/>
  <c r="D989" i="4"/>
  <c r="F989" i="4" s="1"/>
  <c r="C989" i="4"/>
  <c r="A989" i="4"/>
  <c r="G989" i="4" s="1"/>
  <c r="D988" i="4"/>
  <c r="F988" i="4" s="1"/>
  <c r="C988" i="4"/>
  <c r="A988" i="4"/>
  <c r="G988" i="4" s="1"/>
  <c r="D987" i="4"/>
  <c r="F987" i="4" s="1"/>
  <c r="C987" i="4"/>
  <c r="A987" i="4"/>
  <c r="G987" i="4" s="1"/>
  <c r="D986" i="4"/>
  <c r="F986" i="4" s="1"/>
  <c r="C986" i="4"/>
  <c r="A986" i="4"/>
  <c r="G986" i="4" s="1"/>
  <c r="D985" i="4"/>
  <c r="F985" i="4" s="1"/>
  <c r="C985" i="4"/>
  <c r="A985" i="4"/>
  <c r="G985" i="4" s="1"/>
  <c r="D984" i="4"/>
  <c r="F984" i="4" s="1"/>
  <c r="C984" i="4"/>
  <c r="A984" i="4"/>
  <c r="G984" i="4" s="1"/>
  <c r="D983" i="4"/>
  <c r="F983" i="4" s="1"/>
  <c r="C983" i="4"/>
  <c r="A983" i="4"/>
  <c r="D982" i="4"/>
  <c r="C982" i="4"/>
  <c r="A982" i="4"/>
  <c r="G982" i="4" s="1"/>
  <c r="D981" i="4"/>
  <c r="F981" i="4" s="1"/>
  <c r="C981" i="4"/>
  <c r="A981" i="4"/>
  <c r="G981" i="4" s="1"/>
  <c r="D980" i="4"/>
  <c r="F980" i="4" s="1"/>
  <c r="C980" i="4"/>
  <c r="A980" i="4"/>
  <c r="G980" i="4" s="1"/>
  <c r="D979" i="4"/>
  <c r="F979" i="4" s="1"/>
  <c r="C979" i="4"/>
  <c r="A979" i="4"/>
  <c r="D978" i="4"/>
  <c r="F978" i="4" s="1"/>
  <c r="C978" i="4"/>
  <c r="A978" i="4"/>
  <c r="D977" i="4"/>
  <c r="F977" i="4" s="1"/>
  <c r="C977" i="4"/>
  <c r="A977" i="4"/>
  <c r="D976" i="4"/>
  <c r="F976" i="4" s="1"/>
  <c r="C976" i="4"/>
  <c r="A976" i="4"/>
  <c r="G976" i="4" s="1"/>
  <c r="D975" i="4"/>
  <c r="F975" i="4" s="1"/>
  <c r="C975" i="4"/>
  <c r="A975" i="4"/>
  <c r="G975" i="4" s="1"/>
  <c r="D974" i="4"/>
  <c r="F974" i="4" s="1"/>
  <c r="C974" i="4"/>
  <c r="A974" i="4"/>
  <c r="D973" i="4"/>
  <c r="F973" i="4" s="1"/>
  <c r="C973" i="4"/>
  <c r="A973" i="4"/>
  <c r="G973" i="4" s="1"/>
  <c r="D972" i="4"/>
  <c r="F972" i="4" s="1"/>
  <c r="C972" i="4"/>
  <c r="A972" i="4"/>
  <c r="D971" i="4"/>
  <c r="F971" i="4" s="1"/>
  <c r="C971" i="4"/>
  <c r="A971" i="4"/>
  <c r="G971" i="4" s="1"/>
  <c r="D970" i="4"/>
  <c r="F970" i="4" s="1"/>
  <c r="C970" i="4"/>
  <c r="A970" i="4"/>
  <c r="G970" i="4" s="1"/>
  <c r="D969" i="4"/>
  <c r="F969" i="4" s="1"/>
  <c r="C969" i="4"/>
  <c r="A969" i="4"/>
  <c r="G969" i="4" s="1"/>
  <c r="D968" i="4"/>
  <c r="F968" i="4" s="1"/>
  <c r="C968" i="4"/>
  <c r="A968" i="4"/>
  <c r="G968" i="4" s="1"/>
  <c r="D967" i="4"/>
  <c r="F967" i="4" s="1"/>
  <c r="C967" i="4"/>
  <c r="A967" i="4"/>
  <c r="G967" i="4" s="1"/>
  <c r="D966" i="4"/>
  <c r="F966" i="4" s="1"/>
  <c r="C966" i="4"/>
  <c r="A966" i="4"/>
  <c r="G966" i="4" s="1"/>
  <c r="D965" i="4"/>
  <c r="C965" i="4"/>
  <c r="A965" i="4"/>
  <c r="G965" i="4" s="1"/>
  <c r="D964" i="4"/>
  <c r="F964" i="4" s="1"/>
  <c r="C964" i="4"/>
  <c r="A964" i="4"/>
  <c r="G964" i="4" s="1"/>
  <c r="D963" i="4"/>
  <c r="F963" i="4" s="1"/>
  <c r="C963" i="4"/>
  <c r="A963" i="4"/>
  <c r="D962" i="4"/>
  <c r="F962" i="4" s="1"/>
  <c r="C962" i="4"/>
  <c r="A962" i="4"/>
  <c r="G962" i="4" s="1"/>
  <c r="D961" i="4"/>
  <c r="F961" i="4" s="1"/>
  <c r="C961" i="4"/>
  <c r="A961" i="4"/>
  <c r="G961" i="4" s="1"/>
  <c r="D960" i="4"/>
  <c r="C960" i="4"/>
  <c r="A960" i="4"/>
  <c r="G960" i="4" s="1"/>
  <c r="D959" i="4"/>
  <c r="F959" i="4" s="1"/>
  <c r="C959" i="4"/>
  <c r="A959" i="4"/>
  <c r="G959" i="4" s="1"/>
  <c r="D958" i="4"/>
  <c r="F958" i="4" s="1"/>
  <c r="C958" i="4"/>
  <c r="A958" i="4"/>
  <c r="D957" i="4"/>
  <c r="F957" i="4" s="1"/>
  <c r="C957" i="4"/>
  <c r="A957" i="4"/>
  <c r="G957" i="4" s="1"/>
  <c r="D956" i="4"/>
  <c r="F956" i="4" s="1"/>
  <c r="C956" i="4"/>
  <c r="A956" i="4"/>
  <c r="D955" i="4"/>
  <c r="F955" i="4" s="1"/>
  <c r="C955" i="4"/>
  <c r="A955" i="4"/>
  <c r="G955" i="4" s="1"/>
  <c r="D954" i="4"/>
  <c r="F954" i="4" s="1"/>
  <c r="C954" i="4"/>
  <c r="A954" i="4"/>
  <c r="G954" i="4" s="1"/>
  <c r="D953" i="4"/>
  <c r="F953" i="4" s="1"/>
  <c r="C953" i="4"/>
  <c r="A953" i="4"/>
  <c r="G953" i="4" s="1"/>
  <c r="D952" i="4"/>
  <c r="F952" i="4" s="1"/>
  <c r="C952" i="4"/>
  <c r="A952" i="4"/>
  <c r="D951" i="4"/>
  <c r="F951" i="4" s="1"/>
  <c r="C951" i="4"/>
  <c r="A951" i="4"/>
  <c r="D950" i="4"/>
  <c r="F950" i="4" s="1"/>
  <c r="C950" i="4"/>
  <c r="A950" i="4"/>
  <c r="G950" i="4" s="1"/>
  <c r="D949" i="4"/>
  <c r="F949" i="4" s="1"/>
  <c r="C949" i="4"/>
  <c r="A949" i="4"/>
  <c r="D948" i="4"/>
  <c r="F948" i="4" s="1"/>
  <c r="C948" i="4"/>
  <c r="A948" i="4"/>
  <c r="G948" i="4" s="1"/>
  <c r="D947" i="4"/>
  <c r="F947" i="4" s="1"/>
  <c r="C947" i="4"/>
  <c r="A947" i="4"/>
  <c r="D946" i="4"/>
  <c r="F946" i="4" s="1"/>
  <c r="C946" i="4"/>
  <c r="A946" i="4"/>
  <c r="D945" i="4"/>
  <c r="F945" i="4" s="1"/>
  <c r="C945" i="4"/>
  <c r="A945" i="4"/>
  <c r="G945" i="4" s="1"/>
  <c r="D944" i="4"/>
  <c r="F944" i="4" s="1"/>
  <c r="C944" i="4"/>
  <c r="A944" i="4"/>
  <c r="G944" i="4" s="1"/>
  <c r="D943" i="4"/>
  <c r="C943" i="4"/>
  <c r="A943" i="4"/>
  <c r="G943" i="4" s="1"/>
  <c r="D942" i="4"/>
  <c r="F942" i="4" s="1"/>
  <c r="C942" i="4"/>
  <c r="A942" i="4"/>
  <c r="G942" i="4" s="1"/>
  <c r="D941" i="4"/>
  <c r="F941" i="4" s="1"/>
  <c r="C941" i="4"/>
  <c r="A941" i="4"/>
  <c r="G941" i="4" s="1"/>
  <c r="D940" i="4"/>
  <c r="F940" i="4" s="1"/>
  <c r="C940" i="4"/>
  <c r="A940" i="4"/>
  <c r="D939" i="4"/>
  <c r="F939" i="4" s="1"/>
  <c r="C939" i="4"/>
  <c r="A939" i="4"/>
  <c r="D938" i="4"/>
  <c r="F938" i="4" s="1"/>
  <c r="C938" i="4"/>
  <c r="A938" i="4"/>
  <c r="G938" i="4" s="1"/>
  <c r="D937" i="4"/>
  <c r="F937" i="4" s="1"/>
  <c r="C937" i="4"/>
  <c r="A937" i="4"/>
  <c r="G937" i="4" s="1"/>
  <c r="D936" i="4"/>
  <c r="F936" i="4" s="1"/>
  <c r="C936" i="4"/>
  <c r="A936" i="4"/>
  <c r="G936" i="4" s="1"/>
  <c r="D935" i="4"/>
  <c r="F935" i="4" s="1"/>
  <c r="C935" i="4"/>
  <c r="A935" i="4"/>
  <c r="G935" i="4" s="1"/>
  <c r="D934" i="4"/>
  <c r="F934" i="4" s="1"/>
  <c r="C934" i="4"/>
  <c r="A934" i="4"/>
  <c r="G934" i="4" s="1"/>
  <c r="D933" i="4"/>
  <c r="F933" i="4" s="1"/>
  <c r="C933" i="4"/>
  <c r="A933" i="4"/>
  <c r="G933" i="4" s="1"/>
  <c r="D932" i="4"/>
  <c r="F932" i="4" s="1"/>
  <c r="C932" i="4"/>
  <c r="A932" i="4"/>
  <c r="D931" i="4"/>
  <c r="F931" i="4" s="1"/>
  <c r="C931" i="4"/>
  <c r="A931" i="4"/>
  <c r="D930" i="4"/>
  <c r="C930" i="4"/>
  <c r="A930" i="4"/>
  <c r="G930" i="4" s="1"/>
  <c r="D929" i="4"/>
  <c r="F929" i="4" s="1"/>
  <c r="C929" i="4"/>
  <c r="A929" i="4"/>
  <c r="G929" i="4" s="1"/>
  <c r="D928" i="4"/>
  <c r="F928" i="4" s="1"/>
  <c r="C928" i="4"/>
  <c r="A928" i="4"/>
  <c r="D927" i="4"/>
  <c r="F927" i="4" s="1"/>
  <c r="C927" i="4"/>
  <c r="A927" i="4"/>
  <c r="G927" i="4" s="1"/>
  <c r="D926" i="4"/>
  <c r="F926" i="4" s="1"/>
  <c r="C926" i="4"/>
  <c r="A926" i="4"/>
  <c r="G926" i="4" s="1"/>
  <c r="D925" i="4"/>
  <c r="C925" i="4"/>
  <c r="A925" i="4"/>
  <c r="G925" i="4" s="1"/>
  <c r="D924" i="4"/>
  <c r="F924" i="4" s="1"/>
  <c r="C924" i="4"/>
  <c r="A924" i="4"/>
  <c r="D923" i="4"/>
  <c r="F923" i="4" s="1"/>
  <c r="C923" i="4"/>
  <c r="A923" i="4"/>
  <c r="D922" i="4"/>
  <c r="F922" i="4" s="1"/>
  <c r="C922" i="4"/>
  <c r="A922" i="4"/>
  <c r="D921" i="4"/>
  <c r="F921" i="4" s="1"/>
  <c r="C921" i="4"/>
  <c r="A921" i="4"/>
  <c r="G921" i="4" s="1"/>
  <c r="D920" i="4"/>
  <c r="F920" i="4" s="1"/>
  <c r="C920" i="4"/>
  <c r="A920" i="4"/>
  <c r="G920" i="4" s="1"/>
  <c r="D919" i="4"/>
  <c r="F919" i="4" s="1"/>
  <c r="C919" i="4"/>
  <c r="A919" i="4"/>
  <c r="G919" i="4" s="1"/>
  <c r="D918" i="4"/>
  <c r="F918" i="4" s="1"/>
  <c r="C918" i="4"/>
  <c r="A918" i="4"/>
  <c r="G918" i="4" s="1"/>
  <c r="D917" i="4"/>
  <c r="F917" i="4" s="1"/>
  <c r="C917" i="4"/>
  <c r="A917" i="4"/>
  <c r="G917" i="4" s="1"/>
  <c r="D916" i="4"/>
  <c r="F916" i="4" s="1"/>
  <c r="C916" i="4"/>
  <c r="A916" i="4"/>
  <c r="G916" i="4" s="1"/>
  <c r="D915" i="4"/>
  <c r="F915" i="4" s="1"/>
  <c r="C915" i="4"/>
  <c r="A915" i="4"/>
  <c r="G915" i="4" s="1"/>
  <c r="D914" i="4"/>
  <c r="F914" i="4" s="1"/>
  <c r="C914" i="4"/>
  <c r="A914" i="4"/>
  <c r="G914" i="4" s="1"/>
  <c r="D913" i="4"/>
  <c r="F913" i="4" s="1"/>
  <c r="C913" i="4"/>
  <c r="A913" i="4"/>
  <c r="D912" i="4"/>
  <c r="F912" i="4" s="1"/>
  <c r="C912" i="4"/>
  <c r="A912" i="4"/>
  <c r="G912" i="4" s="1"/>
  <c r="D911" i="4"/>
  <c r="F911" i="4" s="1"/>
  <c r="C911" i="4"/>
  <c r="A911" i="4"/>
  <c r="G911" i="4" s="1"/>
  <c r="D910" i="4"/>
  <c r="F910" i="4" s="1"/>
  <c r="C910" i="4"/>
  <c r="A910" i="4"/>
  <c r="G910" i="4" s="1"/>
  <c r="D909" i="4"/>
  <c r="F909" i="4" s="1"/>
  <c r="C909" i="4"/>
  <c r="A909" i="4"/>
  <c r="G909" i="4" s="1"/>
  <c r="D908" i="4"/>
  <c r="F908" i="4" s="1"/>
  <c r="C908" i="4"/>
  <c r="A908" i="4"/>
  <c r="D907" i="4"/>
  <c r="C907" i="4"/>
  <c r="A907" i="4"/>
  <c r="G907" i="4" s="1"/>
  <c r="D906" i="4"/>
  <c r="F906" i="4" s="1"/>
  <c r="C906" i="4"/>
  <c r="A906" i="4"/>
  <c r="D905" i="4"/>
  <c r="F905" i="4" s="1"/>
  <c r="C905" i="4"/>
  <c r="A905" i="4"/>
  <c r="G905" i="4" s="1"/>
  <c r="D904" i="4"/>
  <c r="F904" i="4" s="1"/>
  <c r="C904" i="4"/>
  <c r="A904" i="4"/>
  <c r="G904" i="4" s="1"/>
  <c r="D903" i="4"/>
  <c r="F903" i="4" s="1"/>
  <c r="C903" i="4"/>
  <c r="A903" i="4"/>
  <c r="G903" i="4" s="1"/>
  <c r="D902" i="4"/>
  <c r="F902" i="4" s="1"/>
  <c r="C902" i="4"/>
  <c r="A902" i="4"/>
  <c r="G902" i="4" s="1"/>
  <c r="D901" i="4"/>
  <c r="F901" i="4" s="1"/>
  <c r="C901" i="4"/>
  <c r="A901" i="4"/>
  <c r="G901" i="4" s="1"/>
  <c r="D900" i="4"/>
  <c r="C900" i="4"/>
  <c r="A900" i="4"/>
  <c r="G900" i="4" s="1"/>
  <c r="D899" i="4"/>
  <c r="F899" i="4" s="1"/>
  <c r="C899" i="4"/>
  <c r="A899" i="4"/>
  <c r="G899" i="4" s="1"/>
  <c r="D898" i="4"/>
  <c r="F898" i="4" s="1"/>
  <c r="C898" i="4"/>
  <c r="A898" i="4"/>
  <c r="G898" i="4" s="1"/>
  <c r="D897" i="4"/>
  <c r="F897" i="4" s="1"/>
  <c r="C897" i="4"/>
  <c r="A897" i="4"/>
  <c r="G897" i="4" s="1"/>
  <c r="D896" i="4"/>
  <c r="F896" i="4" s="1"/>
  <c r="C896" i="4"/>
  <c r="A896" i="4"/>
  <c r="G896" i="4" s="1"/>
  <c r="D895" i="4"/>
  <c r="F895" i="4" s="1"/>
  <c r="C895" i="4"/>
  <c r="A895" i="4"/>
  <c r="D894" i="4"/>
  <c r="F894" i="4" s="1"/>
  <c r="C894" i="4"/>
  <c r="A894" i="4"/>
  <c r="D893" i="4"/>
  <c r="F893" i="4" s="1"/>
  <c r="C893" i="4"/>
  <c r="A893" i="4"/>
  <c r="G893" i="4" s="1"/>
  <c r="D892" i="4"/>
  <c r="F892" i="4" s="1"/>
  <c r="C892" i="4"/>
  <c r="A892" i="4"/>
  <c r="G892" i="4" s="1"/>
  <c r="D891" i="4"/>
  <c r="F891" i="4" s="1"/>
  <c r="C891" i="4"/>
  <c r="A891" i="4"/>
  <c r="G891" i="4" s="1"/>
  <c r="D890" i="4"/>
  <c r="F890" i="4" s="1"/>
  <c r="C890" i="4"/>
  <c r="A890" i="4"/>
  <c r="G890" i="4" s="1"/>
  <c r="D889" i="4"/>
  <c r="F889" i="4" s="1"/>
  <c r="C889" i="4"/>
  <c r="A889" i="4"/>
  <c r="D888" i="4"/>
  <c r="C888" i="4"/>
  <c r="A888" i="4"/>
  <c r="G888" i="4" s="1"/>
  <c r="D887" i="4"/>
  <c r="F887" i="4" s="1"/>
  <c r="C887" i="4"/>
  <c r="A887" i="4"/>
  <c r="D886" i="4"/>
  <c r="F886" i="4" s="1"/>
  <c r="C886" i="4"/>
  <c r="A886" i="4"/>
  <c r="G886" i="4" s="1"/>
  <c r="D885" i="4"/>
  <c r="F885" i="4" s="1"/>
  <c r="C885" i="4"/>
  <c r="A885" i="4"/>
  <c r="G885" i="4" s="1"/>
  <c r="D884" i="4"/>
  <c r="F884" i="4" s="1"/>
  <c r="C884" i="4"/>
  <c r="A884" i="4"/>
  <c r="D883" i="4"/>
  <c r="F883" i="4" s="1"/>
  <c r="C883" i="4"/>
  <c r="A883" i="4"/>
  <c r="D882" i="4"/>
  <c r="F882" i="4" s="1"/>
  <c r="C882" i="4"/>
  <c r="A882" i="4"/>
  <c r="G882" i="4" s="1"/>
  <c r="D881" i="4"/>
  <c r="F881" i="4" s="1"/>
  <c r="C881" i="4"/>
  <c r="A881" i="4"/>
  <c r="D880" i="4"/>
  <c r="F880" i="4" s="1"/>
  <c r="C880" i="4"/>
  <c r="A880" i="4"/>
  <c r="D879" i="4"/>
  <c r="F879" i="4" s="1"/>
  <c r="C879" i="4"/>
  <c r="A879" i="4"/>
  <c r="G879" i="4" s="1"/>
  <c r="D878" i="4"/>
  <c r="C878" i="4"/>
  <c r="A878" i="4"/>
  <c r="G878" i="4" s="1"/>
  <c r="D877" i="4"/>
  <c r="F877" i="4" s="1"/>
  <c r="C877" i="4"/>
  <c r="A877" i="4"/>
  <c r="D876" i="4"/>
  <c r="F876" i="4" s="1"/>
  <c r="C876" i="4"/>
  <c r="A876" i="4"/>
  <c r="D875" i="4"/>
  <c r="F875" i="4" s="1"/>
  <c r="C875" i="4"/>
  <c r="A875" i="4"/>
  <c r="G875" i="4" s="1"/>
  <c r="D874" i="4"/>
  <c r="F874" i="4" s="1"/>
  <c r="C874" i="4"/>
  <c r="A874" i="4"/>
  <c r="G874" i="4" s="1"/>
  <c r="D873" i="4"/>
  <c r="F873" i="4" s="1"/>
  <c r="C873" i="4"/>
  <c r="A873" i="4"/>
  <c r="D872" i="4"/>
  <c r="F872" i="4" s="1"/>
  <c r="C872" i="4"/>
  <c r="A872" i="4"/>
  <c r="G872" i="4" s="1"/>
  <c r="D871" i="4"/>
  <c r="F871" i="4" s="1"/>
  <c r="C871" i="4"/>
  <c r="A871" i="4"/>
  <c r="G871" i="4" s="1"/>
  <c r="D870" i="4"/>
  <c r="F870" i="4" s="1"/>
  <c r="C870" i="4"/>
  <c r="A870" i="4"/>
  <c r="D869" i="4"/>
  <c r="F869" i="4" s="1"/>
  <c r="C869" i="4"/>
  <c r="A869" i="4"/>
  <c r="G869" i="4" s="1"/>
  <c r="D868" i="4"/>
  <c r="F868" i="4" s="1"/>
  <c r="C868" i="4"/>
  <c r="A868" i="4"/>
  <c r="G868" i="4" s="1"/>
  <c r="D867" i="4"/>
  <c r="F867" i="4" s="1"/>
  <c r="C867" i="4"/>
  <c r="A867" i="4"/>
  <c r="G867" i="4" s="1"/>
  <c r="D866" i="4"/>
  <c r="F866" i="4" s="1"/>
  <c r="C866" i="4"/>
  <c r="A866" i="4"/>
  <c r="G866" i="4" s="1"/>
  <c r="D865" i="4"/>
  <c r="F865" i="4" s="1"/>
  <c r="C865" i="4"/>
  <c r="A865" i="4"/>
  <c r="G865" i="4" s="1"/>
  <c r="D864" i="4"/>
  <c r="F864" i="4" s="1"/>
  <c r="C864" i="4"/>
  <c r="A864" i="4"/>
  <c r="D863" i="4"/>
  <c r="F863" i="4" s="1"/>
  <c r="C863" i="4"/>
  <c r="A863" i="4"/>
  <c r="G863" i="4" s="1"/>
  <c r="D862" i="4"/>
  <c r="F862" i="4" s="1"/>
  <c r="C862" i="4"/>
  <c r="A862" i="4"/>
  <c r="G862" i="4" s="1"/>
  <c r="D861" i="4"/>
  <c r="C861" i="4"/>
  <c r="A861" i="4"/>
  <c r="D860" i="4"/>
  <c r="F860" i="4" s="1"/>
  <c r="C860" i="4"/>
  <c r="A860" i="4"/>
  <c r="G860" i="4" s="1"/>
  <c r="D859" i="4"/>
  <c r="F859" i="4" s="1"/>
  <c r="C859" i="4"/>
  <c r="A859" i="4"/>
  <c r="G859" i="4" s="1"/>
  <c r="D858" i="4"/>
  <c r="F858" i="4" s="1"/>
  <c r="C858" i="4"/>
  <c r="A858" i="4"/>
  <c r="G858" i="4" s="1"/>
  <c r="D857" i="4"/>
  <c r="F857" i="4" s="1"/>
  <c r="C857" i="4"/>
  <c r="A857" i="4"/>
  <c r="D856" i="4"/>
  <c r="F856" i="4" s="1"/>
  <c r="C856" i="4"/>
  <c r="A856" i="4"/>
  <c r="D855" i="4"/>
  <c r="F855" i="4" s="1"/>
  <c r="C855" i="4"/>
  <c r="A855" i="4"/>
  <c r="G855" i="4" s="1"/>
  <c r="D854" i="4"/>
  <c r="F854" i="4" s="1"/>
  <c r="C854" i="4"/>
  <c r="A854" i="4"/>
  <c r="D853" i="4"/>
  <c r="F853" i="4" s="1"/>
  <c r="C853" i="4"/>
  <c r="A853" i="4"/>
  <c r="D852" i="4"/>
  <c r="F852" i="4" s="1"/>
  <c r="C852" i="4"/>
  <c r="A852" i="4"/>
  <c r="D851" i="4"/>
  <c r="F851" i="4" s="1"/>
  <c r="C851" i="4"/>
  <c r="A851" i="4"/>
  <c r="D850" i="4"/>
  <c r="F850" i="4" s="1"/>
  <c r="C850" i="4"/>
  <c r="A850" i="4"/>
  <c r="G850" i="4" s="1"/>
  <c r="D849" i="4"/>
  <c r="F849" i="4" s="1"/>
  <c r="C849" i="4"/>
  <c r="A849" i="4"/>
  <c r="D848" i="4"/>
  <c r="F848" i="4" s="1"/>
  <c r="C848" i="4"/>
  <c r="A848" i="4"/>
  <c r="G848" i="4" s="1"/>
  <c r="D847" i="4"/>
  <c r="F847" i="4" s="1"/>
  <c r="C847" i="4"/>
  <c r="A847" i="4"/>
  <c r="G847" i="4" s="1"/>
  <c r="D846" i="4"/>
  <c r="F846" i="4" s="1"/>
  <c r="C846" i="4"/>
  <c r="A846" i="4"/>
  <c r="G846" i="4" s="1"/>
  <c r="D845" i="4"/>
  <c r="F845" i="4" s="1"/>
  <c r="C845" i="4"/>
  <c r="A845" i="4"/>
  <c r="G845" i="4" s="1"/>
  <c r="D844" i="4"/>
  <c r="F844" i="4" s="1"/>
  <c r="C844" i="4"/>
  <c r="A844" i="4"/>
  <c r="D843" i="4"/>
  <c r="F843" i="4" s="1"/>
  <c r="C843" i="4"/>
  <c r="A843" i="4"/>
  <c r="G843" i="4" s="1"/>
  <c r="D842" i="4"/>
  <c r="F842" i="4" s="1"/>
  <c r="C842" i="4"/>
  <c r="A842" i="4"/>
  <c r="G842" i="4" s="1"/>
  <c r="D841" i="4"/>
  <c r="F841" i="4" s="1"/>
  <c r="C841" i="4"/>
  <c r="A841" i="4"/>
  <c r="G841" i="4" s="1"/>
  <c r="D840" i="4"/>
  <c r="F840" i="4" s="1"/>
  <c r="C840" i="4"/>
  <c r="A840" i="4"/>
  <c r="D839" i="4"/>
  <c r="F839" i="4" s="1"/>
  <c r="C839" i="4"/>
  <c r="A839" i="4"/>
  <c r="G839" i="4" s="1"/>
  <c r="D838" i="4"/>
  <c r="F838" i="4" s="1"/>
  <c r="C838" i="4"/>
  <c r="A838" i="4"/>
  <c r="G838" i="4" s="1"/>
  <c r="D837" i="4"/>
  <c r="C837" i="4"/>
  <c r="A837" i="4"/>
  <c r="G837" i="4" s="1"/>
  <c r="D836" i="4"/>
  <c r="F836" i="4" s="1"/>
  <c r="C836" i="4"/>
  <c r="A836" i="4"/>
  <c r="G836" i="4" s="1"/>
  <c r="D835" i="4"/>
  <c r="F835" i="4" s="1"/>
  <c r="C835" i="4"/>
  <c r="A835" i="4"/>
  <c r="G835" i="4" s="1"/>
  <c r="D834" i="4"/>
  <c r="F834" i="4" s="1"/>
  <c r="C834" i="4"/>
  <c r="A834" i="4"/>
  <c r="G834" i="4" s="1"/>
  <c r="D833" i="4"/>
  <c r="F833" i="4" s="1"/>
  <c r="C833" i="4"/>
  <c r="A833" i="4"/>
  <c r="D832" i="4"/>
  <c r="F832" i="4" s="1"/>
  <c r="C832" i="4"/>
  <c r="A832" i="4"/>
  <c r="G832" i="4" s="1"/>
  <c r="D831" i="4"/>
  <c r="F831" i="4" s="1"/>
  <c r="C831" i="4"/>
  <c r="A831" i="4"/>
  <c r="G831" i="4" s="1"/>
  <c r="D830" i="4"/>
  <c r="F830" i="4" s="1"/>
  <c r="C830" i="4"/>
  <c r="A830" i="4"/>
  <c r="G830" i="4" s="1"/>
  <c r="D829" i="4"/>
  <c r="F829" i="4" s="1"/>
  <c r="C829" i="4"/>
  <c r="A829" i="4"/>
  <c r="D828" i="4"/>
  <c r="F828" i="4" s="1"/>
  <c r="C828" i="4"/>
  <c r="A828" i="4"/>
  <c r="G828" i="4" s="1"/>
  <c r="D827" i="4"/>
  <c r="C827" i="4"/>
  <c r="A827" i="4"/>
  <c r="G827" i="4" s="1"/>
  <c r="D826" i="4"/>
  <c r="F826" i="4" s="1"/>
  <c r="C826" i="4"/>
  <c r="A826" i="4"/>
  <c r="D825" i="4"/>
  <c r="F825" i="4" s="1"/>
  <c r="C825" i="4"/>
  <c r="A825" i="4"/>
  <c r="G825" i="4" s="1"/>
  <c r="D824" i="4"/>
  <c r="F824" i="4" s="1"/>
  <c r="C824" i="4"/>
  <c r="A824" i="4"/>
  <c r="G824" i="4" s="1"/>
  <c r="D823" i="4"/>
  <c r="F823" i="4" s="1"/>
  <c r="C823" i="4"/>
  <c r="A823" i="4"/>
  <c r="D822" i="4"/>
  <c r="F822" i="4" s="1"/>
  <c r="C822" i="4"/>
  <c r="A822" i="4"/>
  <c r="G822" i="4" s="1"/>
  <c r="D821" i="4"/>
  <c r="F821" i="4" s="1"/>
  <c r="C821" i="4"/>
  <c r="A821" i="4"/>
  <c r="D820" i="4"/>
  <c r="F820" i="4" s="1"/>
  <c r="C820" i="4"/>
  <c r="A820" i="4"/>
  <c r="G820" i="4" s="1"/>
  <c r="D819" i="4"/>
  <c r="F819" i="4" s="1"/>
  <c r="C819" i="4"/>
  <c r="A819" i="4"/>
  <c r="D818" i="4"/>
  <c r="F818" i="4" s="1"/>
  <c r="C818" i="4"/>
  <c r="A818" i="4"/>
  <c r="D817" i="4"/>
  <c r="C817" i="4"/>
  <c r="A817" i="4"/>
  <c r="G817" i="4" s="1"/>
  <c r="D816" i="4"/>
  <c r="F816" i="4" s="1"/>
  <c r="C816" i="4"/>
  <c r="A816" i="4"/>
  <c r="G816" i="4" s="1"/>
  <c r="D815" i="4"/>
  <c r="F815" i="4" s="1"/>
  <c r="C815" i="4"/>
  <c r="A815" i="4"/>
  <c r="D814" i="4"/>
  <c r="F814" i="4" s="1"/>
  <c r="C814" i="4"/>
  <c r="A814" i="4"/>
  <c r="G814" i="4" s="1"/>
  <c r="D813" i="4"/>
  <c r="F813" i="4" s="1"/>
  <c r="C813" i="4"/>
  <c r="A813" i="4"/>
  <c r="G813" i="4" s="1"/>
  <c r="D812" i="4"/>
  <c r="F812" i="4" s="1"/>
  <c r="C812" i="4"/>
  <c r="A812" i="4"/>
  <c r="G812" i="4" s="1"/>
  <c r="D811" i="4"/>
  <c r="F811" i="4" s="1"/>
  <c r="C811" i="4"/>
  <c r="A811" i="4"/>
  <c r="G811" i="4" s="1"/>
  <c r="D810" i="4"/>
  <c r="F810" i="4" s="1"/>
  <c r="C810" i="4"/>
  <c r="A810" i="4"/>
  <c r="G810" i="4" s="1"/>
  <c r="D809" i="4"/>
  <c r="F809" i="4" s="1"/>
  <c r="C809" i="4"/>
  <c r="A809" i="4"/>
  <c r="D808" i="4"/>
  <c r="F808" i="4" s="1"/>
  <c r="C808" i="4"/>
  <c r="A808" i="4"/>
  <c r="G808" i="4" s="1"/>
  <c r="D807" i="4"/>
  <c r="F807" i="4" s="1"/>
  <c r="C807" i="4"/>
  <c r="A807" i="4"/>
  <c r="G807" i="4" s="1"/>
  <c r="D806" i="4"/>
  <c r="C806" i="4"/>
  <c r="A806" i="4"/>
  <c r="G806" i="4" s="1"/>
  <c r="D805" i="4"/>
  <c r="F805" i="4" s="1"/>
  <c r="C805" i="4"/>
  <c r="A805" i="4"/>
  <c r="D804" i="4"/>
  <c r="F804" i="4" s="1"/>
  <c r="C804" i="4"/>
  <c r="A804" i="4"/>
  <c r="D803" i="4"/>
  <c r="F803" i="4" s="1"/>
  <c r="C803" i="4"/>
  <c r="A803" i="4"/>
  <c r="G803" i="4" s="1"/>
  <c r="D802" i="4"/>
  <c r="F802" i="4" s="1"/>
  <c r="C802" i="4"/>
  <c r="A802" i="4"/>
  <c r="D801" i="4"/>
  <c r="F801" i="4" s="1"/>
  <c r="C801" i="4"/>
  <c r="A801" i="4"/>
  <c r="G801" i="4" s="1"/>
  <c r="D800" i="4"/>
  <c r="C800" i="4"/>
  <c r="A800" i="4"/>
  <c r="G800" i="4" s="1"/>
  <c r="D799" i="4"/>
  <c r="C799" i="4"/>
  <c r="A799" i="4"/>
  <c r="G799" i="4" s="1"/>
  <c r="D798" i="4"/>
  <c r="F798" i="4" s="1"/>
  <c r="C798" i="4"/>
  <c r="A798" i="4"/>
  <c r="D797" i="4"/>
  <c r="C797" i="4"/>
  <c r="A797" i="4"/>
  <c r="G797" i="4" s="1"/>
  <c r="D796" i="4"/>
  <c r="F796" i="4" s="1"/>
  <c r="C796" i="4"/>
  <c r="A796" i="4"/>
  <c r="G796" i="4" s="1"/>
  <c r="D795" i="4"/>
  <c r="F795" i="4" s="1"/>
  <c r="C795" i="4"/>
  <c r="A795" i="4"/>
  <c r="G795" i="4" s="1"/>
  <c r="D794" i="4"/>
  <c r="F794" i="4" s="1"/>
  <c r="C794" i="4"/>
  <c r="A794" i="4"/>
  <c r="G794" i="4" s="1"/>
  <c r="D793" i="4"/>
  <c r="F793" i="4" s="1"/>
  <c r="C793" i="4"/>
  <c r="A793" i="4"/>
  <c r="G793" i="4" s="1"/>
  <c r="D792" i="4"/>
  <c r="F792" i="4" s="1"/>
  <c r="C792" i="4"/>
  <c r="A792" i="4"/>
  <c r="G792" i="4" s="1"/>
  <c r="D791" i="4"/>
  <c r="F791" i="4" s="1"/>
  <c r="C791" i="4"/>
  <c r="A791" i="4"/>
  <c r="G791" i="4" s="1"/>
  <c r="D790" i="4"/>
  <c r="F790" i="4" s="1"/>
  <c r="C790" i="4"/>
  <c r="A790" i="4"/>
  <c r="D789" i="4"/>
  <c r="F789" i="4" s="1"/>
  <c r="C789" i="4"/>
  <c r="A789" i="4"/>
  <c r="D788" i="4"/>
  <c r="F788" i="4" s="1"/>
  <c r="C788" i="4"/>
  <c r="A788" i="4"/>
  <c r="D787" i="4"/>
  <c r="F787" i="4" s="1"/>
  <c r="C787" i="4"/>
  <c r="A787" i="4"/>
  <c r="D786" i="4"/>
  <c r="F786" i="4" s="1"/>
  <c r="C786" i="4"/>
  <c r="A786" i="4"/>
  <c r="G786" i="4" s="1"/>
  <c r="D785" i="4"/>
  <c r="F785" i="4" s="1"/>
  <c r="C785" i="4"/>
  <c r="A785" i="4"/>
  <c r="G785" i="4" s="1"/>
  <c r="D784" i="4"/>
  <c r="F784" i="4" s="1"/>
  <c r="C784" i="4"/>
  <c r="A784" i="4"/>
  <c r="D783" i="4"/>
  <c r="F783" i="4" s="1"/>
  <c r="C783" i="4"/>
  <c r="A783" i="4"/>
  <c r="G783" i="4" s="1"/>
  <c r="D782" i="4"/>
  <c r="F782" i="4" s="1"/>
  <c r="C782" i="4"/>
  <c r="A782" i="4"/>
  <c r="G782" i="4" s="1"/>
  <c r="D781" i="4"/>
  <c r="F781" i="4" s="1"/>
  <c r="C781" i="4"/>
  <c r="A781" i="4"/>
  <c r="G781" i="4" s="1"/>
  <c r="D780" i="4"/>
  <c r="F780" i="4" s="1"/>
  <c r="C780" i="4"/>
  <c r="A780" i="4"/>
  <c r="G780" i="4" s="1"/>
  <c r="D779" i="4"/>
  <c r="F779" i="4" s="1"/>
  <c r="C779" i="4"/>
  <c r="A779" i="4"/>
  <c r="D778" i="4"/>
  <c r="F778" i="4" s="1"/>
  <c r="C778" i="4"/>
  <c r="A778" i="4"/>
  <c r="G778" i="4" s="1"/>
  <c r="D777" i="4"/>
  <c r="F777" i="4" s="1"/>
  <c r="C777" i="4"/>
  <c r="A777" i="4"/>
  <c r="D776" i="4"/>
  <c r="F776" i="4" s="1"/>
  <c r="C776" i="4"/>
  <c r="A776" i="4"/>
  <c r="G776" i="4" s="1"/>
  <c r="D775" i="4"/>
  <c r="F775" i="4" s="1"/>
  <c r="C775" i="4"/>
  <c r="A775" i="4"/>
  <c r="G775" i="4" s="1"/>
  <c r="D774" i="4"/>
  <c r="F774" i="4" s="1"/>
  <c r="C774" i="4"/>
  <c r="A774" i="4"/>
  <c r="G774" i="4" s="1"/>
  <c r="D773" i="4"/>
  <c r="F773" i="4" s="1"/>
  <c r="C773" i="4"/>
  <c r="A773" i="4"/>
  <c r="G773" i="4" s="1"/>
  <c r="D772" i="4"/>
  <c r="F772" i="4" s="1"/>
  <c r="C772" i="4"/>
  <c r="A772" i="4"/>
  <c r="G772" i="4" s="1"/>
  <c r="D771" i="4"/>
  <c r="F771" i="4" s="1"/>
  <c r="C771" i="4"/>
  <c r="A771" i="4"/>
  <c r="D770" i="4"/>
  <c r="F770" i="4" s="1"/>
  <c r="C770" i="4"/>
  <c r="A770" i="4"/>
  <c r="G770" i="4" s="1"/>
  <c r="D769" i="4"/>
  <c r="C769" i="4"/>
  <c r="A769" i="4"/>
  <c r="G769" i="4" s="1"/>
  <c r="D768" i="4"/>
  <c r="F768" i="4" s="1"/>
  <c r="C768" i="4"/>
  <c r="A768" i="4"/>
  <c r="G768" i="4" s="1"/>
  <c r="D767" i="4"/>
  <c r="F767" i="4" s="1"/>
  <c r="C767" i="4"/>
  <c r="A767" i="4"/>
  <c r="D766" i="4"/>
  <c r="F766" i="4" s="1"/>
  <c r="C766" i="4"/>
  <c r="A766" i="4"/>
  <c r="G766" i="4" s="1"/>
  <c r="D765" i="4"/>
  <c r="F765" i="4" s="1"/>
  <c r="C765" i="4"/>
  <c r="A765" i="4"/>
  <c r="G765" i="4" s="1"/>
  <c r="D764" i="4"/>
  <c r="F764" i="4" s="1"/>
  <c r="C764" i="4"/>
  <c r="A764" i="4"/>
  <c r="G764" i="4" s="1"/>
  <c r="D763" i="4"/>
  <c r="F763" i="4" s="1"/>
  <c r="C763" i="4"/>
  <c r="A763" i="4"/>
  <c r="G763" i="4" s="1"/>
  <c r="D762" i="4"/>
  <c r="F762" i="4" s="1"/>
  <c r="C762" i="4"/>
  <c r="A762" i="4"/>
  <c r="G762" i="4" s="1"/>
  <c r="D761" i="4"/>
  <c r="F761" i="4" s="1"/>
  <c r="C761" i="4"/>
  <c r="A761" i="4"/>
  <c r="G761" i="4" s="1"/>
  <c r="D760" i="4"/>
  <c r="F760" i="4" s="1"/>
  <c r="C760" i="4"/>
  <c r="A760" i="4"/>
  <c r="G760" i="4" s="1"/>
  <c r="D759" i="4"/>
  <c r="F759" i="4" s="1"/>
  <c r="C759" i="4"/>
  <c r="A759" i="4"/>
  <c r="G759" i="4" s="1"/>
  <c r="D758" i="4"/>
  <c r="F758" i="4" s="1"/>
  <c r="C758" i="4"/>
  <c r="A758" i="4"/>
  <c r="D757" i="4"/>
  <c r="F757" i="4" s="1"/>
  <c r="C757" i="4"/>
  <c r="A757" i="4"/>
  <c r="D756" i="4"/>
  <c r="C756" i="4"/>
  <c r="A756" i="4"/>
  <c r="G756" i="4" s="1"/>
  <c r="D755" i="4"/>
  <c r="F755" i="4" s="1"/>
  <c r="C755" i="4"/>
  <c r="A755" i="4"/>
  <c r="D754" i="4"/>
  <c r="F754" i="4" s="1"/>
  <c r="C754" i="4"/>
  <c r="A754" i="4"/>
  <c r="D753" i="4"/>
  <c r="F753" i="4" s="1"/>
  <c r="C753" i="4"/>
  <c r="A753" i="4"/>
  <c r="D752" i="4"/>
  <c r="F752" i="4" s="1"/>
  <c r="C752" i="4"/>
  <c r="A752" i="4"/>
  <c r="G752" i="4" s="1"/>
  <c r="D751" i="4"/>
  <c r="F751" i="4" s="1"/>
  <c r="C751" i="4"/>
  <c r="A751" i="4"/>
  <c r="G751" i="4" s="1"/>
  <c r="D750" i="4"/>
  <c r="F750" i="4" s="1"/>
  <c r="C750" i="4"/>
  <c r="A750" i="4"/>
  <c r="D749" i="4"/>
  <c r="F749" i="4" s="1"/>
  <c r="C749" i="4"/>
  <c r="A749" i="4"/>
  <c r="G749" i="4" s="1"/>
  <c r="D748" i="4"/>
  <c r="F748" i="4" s="1"/>
  <c r="C748" i="4"/>
  <c r="A748" i="4"/>
  <c r="G748" i="4" s="1"/>
  <c r="D747" i="4"/>
  <c r="F747" i="4" s="1"/>
  <c r="C747" i="4"/>
  <c r="A747" i="4"/>
  <c r="G747" i="4" s="1"/>
  <c r="D746" i="4"/>
  <c r="F746" i="4" s="1"/>
  <c r="C746" i="4"/>
  <c r="A746" i="4"/>
  <c r="G746" i="4" s="1"/>
  <c r="D745" i="4"/>
  <c r="C745" i="4"/>
  <c r="A745" i="4"/>
  <c r="G745" i="4" s="1"/>
  <c r="D744" i="4"/>
  <c r="F744" i="4" s="1"/>
  <c r="C744" i="4"/>
  <c r="A744" i="4"/>
  <c r="D743" i="4"/>
  <c r="F743" i="4" s="1"/>
  <c r="C743" i="4"/>
  <c r="A743" i="4"/>
  <c r="D742" i="4"/>
  <c r="F742" i="4" s="1"/>
  <c r="C742" i="4"/>
  <c r="A742" i="4"/>
  <c r="D741" i="4"/>
  <c r="F741" i="4" s="1"/>
  <c r="C741" i="4"/>
  <c r="A741" i="4"/>
  <c r="D740" i="4"/>
  <c r="F740" i="4" s="1"/>
  <c r="C740" i="4"/>
  <c r="A740" i="4"/>
  <c r="D739" i="4"/>
  <c r="F739" i="4" s="1"/>
  <c r="C739" i="4"/>
  <c r="A739" i="4"/>
  <c r="G739" i="4" s="1"/>
  <c r="D738" i="4"/>
  <c r="F738" i="4" s="1"/>
  <c r="C738" i="4"/>
  <c r="A738" i="4"/>
  <c r="G738" i="4" s="1"/>
  <c r="D737" i="4"/>
  <c r="F737" i="4" s="1"/>
  <c r="C737" i="4"/>
  <c r="A737" i="4"/>
  <c r="G737" i="4" s="1"/>
  <c r="D736" i="4"/>
  <c r="F736" i="4" s="1"/>
  <c r="C736" i="4"/>
  <c r="A736" i="4"/>
  <c r="D735" i="4"/>
  <c r="F735" i="4" s="1"/>
  <c r="C735" i="4"/>
  <c r="A735" i="4"/>
  <c r="D734" i="4"/>
  <c r="F734" i="4" s="1"/>
  <c r="C734" i="4"/>
  <c r="A734" i="4"/>
  <c r="G734" i="4" s="1"/>
  <c r="D733" i="4"/>
  <c r="F733" i="4" s="1"/>
  <c r="C733" i="4"/>
  <c r="A733" i="4"/>
  <c r="G733" i="4" s="1"/>
  <c r="D732" i="4"/>
  <c r="F732" i="4" s="1"/>
  <c r="C732" i="4"/>
  <c r="A732" i="4"/>
  <c r="G732" i="4" s="1"/>
  <c r="D731" i="4"/>
  <c r="F731" i="4" s="1"/>
  <c r="C731" i="4"/>
  <c r="A731" i="4"/>
  <c r="D730" i="4"/>
  <c r="C730" i="4"/>
  <c r="A730" i="4"/>
  <c r="G730" i="4" s="1"/>
  <c r="D729" i="4"/>
  <c r="F729" i="4" s="1"/>
  <c r="C729" i="4"/>
  <c r="A729" i="4"/>
  <c r="D728" i="4"/>
  <c r="C728" i="4"/>
  <c r="A728" i="4"/>
  <c r="G728" i="4" s="1"/>
  <c r="D727" i="4"/>
  <c r="F727" i="4" s="1"/>
  <c r="C727" i="4"/>
  <c r="A727" i="4"/>
  <c r="G727" i="4" s="1"/>
  <c r="D726" i="4"/>
  <c r="C726" i="4"/>
  <c r="A726" i="4"/>
  <c r="G726" i="4" s="1"/>
  <c r="D725" i="4"/>
  <c r="F725" i="4" s="1"/>
  <c r="C725" i="4"/>
  <c r="A725" i="4"/>
  <c r="D724" i="4"/>
  <c r="F724" i="4" s="1"/>
  <c r="C724" i="4"/>
  <c r="A724" i="4"/>
  <c r="G724" i="4" s="1"/>
  <c r="D723" i="4"/>
  <c r="F723" i="4" s="1"/>
  <c r="C723" i="4"/>
  <c r="A723" i="4"/>
  <c r="G723" i="4" s="1"/>
  <c r="D722" i="4"/>
  <c r="F722" i="4" s="1"/>
  <c r="C722" i="4"/>
  <c r="A722" i="4"/>
  <c r="G722" i="4" s="1"/>
  <c r="D721" i="4"/>
  <c r="F721" i="4" s="1"/>
  <c r="C721" i="4"/>
  <c r="A721" i="4"/>
  <c r="D720" i="4"/>
  <c r="F720" i="4" s="1"/>
  <c r="C720" i="4"/>
  <c r="A720" i="4"/>
  <c r="G720" i="4" s="1"/>
  <c r="D719" i="4"/>
  <c r="F719" i="4" s="1"/>
  <c r="C719" i="4"/>
  <c r="A719" i="4"/>
  <c r="D718" i="4"/>
  <c r="F718" i="4" s="1"/>
  <c r="C718" i="4"/>
  <c r="A718" i="4"/>
  <c r="G718" i="4" s="1"/>
  <c r="D717" i="4"/>
  <c r="F717" i="4" s="1"/>
  <c r="C717" i="4"/>
  <c r="A717" i="4"/>
  <c r="G717" i="4" s="1"/>
  <c r="D716" i="4"/>
  <c r="F716" i="4" s="1"/>
  <c r="C716" i="4"/>
  <c r="A716" i="4"/>
  <c r="G716" i="4" s="1"/>
  <c r="D715" i="4"/>
  <c r="F715" i="4" s="1"/>
  <c r="C715" i="4"/>
  <c r="A715" i="4"/>
  <c r="D714" i="4"/>
  <c r="F714" i="4" s="1"/>
  <c r="C714" i="4"/>
  <c r="A714" i="4"/>
  <c r="D713" i="4"/>
  <c r="F713" i="4" s="1"/>
  <c r="C713" i="4"/>
  <c r="A713" i="4"/>
  <c r="G713" i="4" s="1"/>
  <c r="D712" i="4"/>
  <c r="F712" i="4" s="1"/>
  <c r="C712" i="4"/>
  <c r="A712" i="4"/>
  <c r="D711" i="4"/>
  <c r="F711" i="4" s="1"/>
  <c r="C711" i="4"/>
  <c r="A711" i="4"/>
  <c r="G711" i="4" s="1"/>
  <c r="D710" i="4"/>
  <c r="F710" i="4" s="1"/>
  <c r="C710" i="4"/>
  <c r="A710" i="4"/>
  <c r="G710" i="4" s="1"/>
  <c r="D709" i="4"/>
  <c r="F709" i="4" s="1"/>
  <c r="C709" i="4"/>
  <c r="A709" i="4"/>
  <c r="D708" i="4"/>
  <c r="F708" i="4" s="1"/>
  <c r="C708" i="4"/>
  <c r="A708" i="4"/>
  <c r="G708" i="4" s="1"/>
  <c r="D707" i="4"/>
  <c r="F707" i="4" s="1"/>
  <c r="C707" i="4"/>
  <c r="A707" i="4"/>
  <c r="D706" i="4"/>
  <c r="F706" i="4" s="1"/>
  <c r="C706" i="4"/>
  <c r="A706" i="4"/>
  <c r="G706" i="4" s="1"/>
  <c r="D705" i="4"/>
  <c r="F705" i="4" s="1"/>
  <c r="C705" i="4"/>
  <c r="A705" i="4"/>
  <c r="D704" i="4"/>
  <c r="F704" i="4" s="1"/>
  <c r="C704" i="4"/>
  <c r="A704" i="4"/>
  <c r="G704" i="4" s="1"/>
  <c r="D703" i="4"/>
  <c r="F703" i="4" s="1"/>
  <c r="C703" i="4"/>
  <c r="A703" i="4"/>
  <c r="G703" i="4" s="1"/>
  <c r="D702" i="4"/>
  <c r="F702" i="4" s="1"/>
  <c r="C702" i="4"/>
  <c r="A702" i="4"/>
  <c r="D701" i="4"/>
  <c r="F701" i="4" s="1"/>
  <c r="C701" i="4"/>
  <c r="A701" i="4"/>
  <c r="D700" i="4"/>
  <c r="F700" i="4" s="1"/>
  <c r="C700" i="4"/>
  <c r="A700" i="4"/>
  <c r="D699" i="4"/>
  <c r="F699" i="4" s="1"/>
  <c r="C699" i="4"/>
  <c r="A699" i="4"/>
  <c r="G699" i="4" s="1"/>
  <c r="D698" i="4"/>
  <c r="F698" i="4" s="1"/>
  <c r="C698" i="4"/>
  <c r="A698" i="4"/>
  <c r="D697" i="4"/>
  <c r="F697" i="4" s="1"/>
  <c r="C697" i="4"/>
  <c r="A697" i="4"/>
  <c r="G697" i="4" s="1"/>
  <c r="D696" i="4"/>
  <c r="F696" i="4" s="1"/>
  <c r="C696" i="4"/>
  <c r="A696" i="4"/>
  <c r="G696" i="4" s="1"/>
  <c r="D695" i="4"/>
  <c r="F695" i="4" s="1"/>
  <c r="C695" i="4"/>
  <c r="A695" i="4"/>
  <c r="D694" i="4"/>
  <c r="F694" i="4" s="1"/>
  <c r="C694" i="4"/>
  <c r="A694" i="4"/>
  <c r="G694" i="4" s="1"/>
  <c r="D693" i="4"/>
  <c r="C693" i="4"/>
  <c r="A693" i="4"/>
  <c r="G693" i="4" s="1"/>
  <c r="D692" i="4"/>
  <c r="F692" i="4" s="1"/>
  <c r="C692" i="4"/>
  <c r="A692" i="4"/>
  <c r="D691" i="4"/>
  <c r="F691" i="4" s="1"/>
  <c r="C691" i="4"/>
  <c r="A691" i="4"/>
  <c r="G691" i="4" s="1"/>
  <c r="D690" i="4"/>
  <c r="F690" i="4" s="1"/>
  <c r="C690" i="4"/>
  <c r="A690" i="4"/>
  <c r="D689" i="4"/>
  <c r="F689" i="4" s="1"/>
  <c r="C689" i="4"/>
  <c r="A689" i="4"/>
  <c r="D688" i="4"/>
  <c r="F688" i="4" s="1"/>
  <c r="C688" i="4"/>
  <c r="A688" i="4"/>
  <c r="G688" i="4" s="1"/>
  <c r="D687" i="4"/>
  <c r="F687" i="4" s="1"/>
  <c r="C687" i="4"/>
  <c r="A687" i="4"/>
  <c r="G687" i="4" s="1"/>
  <c r="D686" i="4"/>
  <c r="F686" i="4" s="1"/>
  <c r="C686" i="4"/>
  <c r="A686" i="4"/>
  <c r="G686" i="4" s="1"/>
  <c r="D685" i="4"/>
  <c r="F685" i="4" s="1"/>
  <c r="C685" i="4"/>
  <c r="A685" i="4"/>
  <c r="G685" i="4" s="1"/>
  <c r="D684" i="4"/>
  <c r="F684" i="4" s="1"/>
  <c r="C684" i="4"/>
  <c r="A684" i="4"/>
  <c r="G684" i="4" s="1"/>
  <c r="D683" i="4"/>
  <c r="F683" i="4" s="1"/>
  <c r="C683" i="4"/>
  <c r="A683" i="4"/>
  <c r="G683" i="4" s="1"/>
  <c r="D682" i="4"/>
  <c r="F682" i="4" s="1"/>
  <c r="C682" i="4"/>
  <c r="A682" i="4"/>
  <c r="G682" i="4" s="1"/>
  <c r="D681" i="4"/>
  <c r="F681" i="4" s="1"/>
  <c r="C681" i="4"/>
  <c r="A681" i="4"/>
  <c r="G681" i="4" s="1"/>
  <c r="D680" i="4"/>
  <c r="F680" i="4" s="1"/>
  <c r="C680" i="4"/>
  <c r="A680" i="4"/>
  <c r="G680" i="4" s="1"/>
  <c r="D679" i="4"/>
  <c r="F679" i="4" s="1"/>
  <c r="C679" i="4"/>
  <c r="A679" i="4"/>
  <c r="G679" i="4" s="1"/>
  <c r="D678" i="4"/>
  <c r="F678" i="4" s="1"/>
  <c r="C678" i="4"/>
  <c r="A678" i="4"/>
  <c r="G678" i="4" s="1"/>
  <c r="D677" i="4"/>
  <c r="F677" i="4" s="1"/>
  <c r="C677" i="4"/>
  <c r="A677" i="4"/>
  <c r="D676" i="4"/>
  <c r="C676" i="4"/>
  <c r="A676" i="4"/>
  <c r="G676" i="4" s="1"/>
  <c r="D675" i="4"/>
  <c r="F675" i="4" s="1"/>
  <c r="C675" i="4"/>
  <c r="A675" i="4"/>
  <c r="D674" i="4"/>
  <c r="F674" i="4" s="1"/>
  <c r="C674" i="4"/>
  <c r="A674" i="4"/>
  <c r="G674" i="4" s="1"/>
  <c r="D673" i="4"/>
  <c r="F673" i="4" s="1"/>
  <c r="C673" i="4"/>
  <c r="A673" i="4"/>
  <c r="D672" i="4"/>
  <c r="F672" i="4" s="1"/>
  <c r="C672" i="4"/>
  <c r="A672" i="4"/>
  <c r="D671" i="4"/>
  <c r="F671" i="4" s="1"/>
  <c r="C671" i="4"/>
  <c r="A671" i="4"/>
  <c r="G671" i="4" s="1"/>
  <c r="D670" i="4"/>
  <c r="F670" i="4" s="1"/>
  <c r="C670" i="4"/>
  <c r="A670" i="4"/>
  <c r="G670" i="4" s="1"/>
  <c r="D669" i="4"/>
  <c r="F669" i="4" s="1"/>
  <c r="C669" i="4"/>
  <c r="A669" i="4"/>
  <c r="D668" i="4"/>
  <c r="F668" i="4" s="1"/>
  <c r="C668" i="4"/>
  <c r="A668" i="4"/>
  <c r="G668" i="4" s="1"/>
  <c r="D667" i="4"/>
  <c r="C667" i="4"/>
  <c r="A667" i="4"/>
  <c r="D666" i="4"/>
  <c r="F666" i="4" s="1"/>
  <c r="C666" i="4"/>
  <c r="A666" i="4"/>
  <c r="G666" i="4" s="1"/>
  <c r="D665" i="4"/>
  <c r="F665" i="4" s="1"/>
  <c r="C665" i="4"/>
  <c r="A665" i="4"/>
  <c r="G665" i="4" s="1"/>
  <c r="D664" i="4"/>
  <c r="F664" i="4" s="1"/>
  <c r="C664" i="4"/>
  <c r="A664" i="4"/>
  <c r="D663" i="4"/>
  <c r="F663" i="4" s="1"/>
  <c r="C663" i="4"/>
  <c r="A663" i="4"/>
  <c r="G663" i="4" s="1"/>
  <c r="D662" i="4"/>
  <c r="F662" i="4" s="1"/>
  <c r="C662" i="4"/>
  <c r="A662" i="4"/>
  <c r="G662" i="4" s="1"/>
  <c r="D661" i="4"/>
  <c r="F661" i="4" s="1"/>
  <c r="C661" i="4"/>
  <c r="A661" i="4"/>
  <c r="G661" i="4" s="1"/>
  <c r="D660" i="4"/>
  <c r="F660" i="4" s="1"/>
  <c r="C660" i="4"/>
  <c r="A660" i="4"/>
  <c r="D659" i="4"/>
  <c r="F659" i="4" s="1"/>
  <c r="C659" i="4"/>
  <c r="A659" i="4"/>
  <c r="G659" i="4" s="1"/>
  <c r="D658" i="4"/>
  <c r="F658" i="4" s="1"/>
  <c r="C658" i="4"/>
  <c r="A658" i="4"/>
  <c r="G658" i="4" s="1"/>
  <c r="D657" i="4"/>
  <c r="F657" i="4" s="1"/>
  <c r="C657" i="4"/>
  <c r="A657" i="4"/>
  <c r="D656" i="4"/>
  <c r="F656" i="4" s="1"/>
  <c r="C656" i="4"/>
  <c r="A656" i="4"/>
  <c r="G656" i="4" s="1"/>
  <c r="D655" i="4"/>
  <c r="F655" i="4" s="1"/>
  <c r="C655" i="4"/>
  <c r="A655" i="4"/>
  <c r="D654" i="4"/>
  <c r="F654" i="4" s="1"/>
  <c r="C654" i="4"/>
  <c r="A654" i="4"/>
  <c r="D653" i="4"/>
  <c r="F653" i="4" s="1"/>
  <c r="C653" i="4"/>
  <c r="A653" i="4"/>
  <c r="D652" i="4"/>
  <c r="F652" i="4" s="1"/>
  <c r="C652" i="4"/>
  <c r="A652" i="4"/>
  <c r="G652" i="4" s="1"/>
  <c r="D651" i="4"/>
  <c r="F651" i="4" s="1"/>
  <c r="C651" i="4"/>
  <c r="A651" i="4"/>
  <c r="G651" i="4" s="1"/>
  <c r="D650" i="4"/>
  <c r="F650" i="4" s="1"/>
  <c r="C650" i="4"/>
  <c r="A650" i="4"/>
  <c r="D649" i="4"/>
  <c r="F649" i="4" s="1"/>
  <c r="C649" i="4"/>
  <c r="A649" i="4"/>
  <c r="D648" i="4"/>
  <c r="F648" i="4" s="1"/>
  <c r="C648" i="4"/>
  <c r="A648" i="4"/>
  <c r="G648" i="4" s="1"/>
  <c r="D647" i="4"/>
  <c r="F647" i="4" s="1"/>
  <c r="C647" i="4"/>
  <c r="A647" i="4"/>
  <c r="G647" i="4" s="1"/>
  <c r="D646" i="4"/>
  <c r="F646" i="4" s="1"/>
  <c r="C646" i="4"/>
  <c r="A646" i="4"/>
  <c r="D645" i="4"/>
  <c r="F645" i="4" s="1"/>
  <c r="C645" i="4"/>
  <c r="A645" i="4"/>
  <c r="G645" i="4" s="1"/>
  <c r="D644" i="4"/>
  <c r="F644" i="4" s="1"/>
  <c r="C644" i="4"/>
  <c r="A644" i="4"/>
  <c r="G644" i="4" s="1"/>
  <c r="D643" i="4"/>
  <c r="C643" i="4"/>
  <c r="A643" i="4"/>
  <c r="G643" i="4" s="1"/>
  <c r="D642" i="4"/>
  <c r="F642" i="4" s="1"/>
  <c r="C642" i="4"/>
  <c r="A642" i="4"/>
  <c r="G642" i="4" s="1"/>
  <c r="D641" i="4"/>
  <c r="F641" i="4" s="1"/>
  <c r="C641" i="4"/>
  <c r="A641" i="4"/>
  <c r="D640" i="4"/>
  <c r="F640" i="4" s="1"/>
  <c r="C640" i="4"/>
  <c r="A640" i="4"/>
  <c r="D639" i="4"/>
  <c r="F639" i="4" s="1"/>
  <c r="C639" i="4"/>
  <c r="A639" i="4"/>
  <c r="G639" i="4" s="1"/>
  <c r="D638" i="4"/>
  <c r="F638" i="4" s="1"/>
  <c r="C638" i="4"/>
  <c r="A638" i="4"/>
  <c r="D637" i="4"/>
  <c r="F637" i="4" s="1"/>
  <c r="C637" i="4"/>
  <c r="A637" i="4"/>
  <c r="G637" i="4" s="1"/>
  <c r="D636" i="4"/>
  <c r="F636" i="4" s="1"/>
  <c r="C636" i="4"/>
  <c r="A636" i="4"/>
  <c r="G636" i="4" s="1"/>
  <c r="D635" i="4"/>
  <c r="F635" i="4" s="1"/>
  <c r="C635" i="4"/>
  <c r="A635" i="4"/>
  <c r="G635" i="4" s="1"/>
  <c r="D634" i="4"/>
  <c r="F634" i="4" s="1"/>
  <c r="C634" i="4"/>
  <c r="A634" i="4"/>
  <c r="G634" i="4" s="1"/>
  <c r="D633" i="4"/>
  <c r="F633" i="4" s="1"/>
  <c r="C633" i="4"/>
  <c r="A633" i="4"/>
  <c r="G633" i="4" s="1"/>
  <c r="D632" i="4"/>
  <c r="F632" i="4" s="1"/>
  <c r="C632" i="4"/>
  <c r="A632" i="4"/>
  <c r="G632" i="4" s="1"/>
  <c r="D631" i="4"/>
  <c r="F631" i="4" s="1"/>
  <c r="C631" i="4"/>
  <c r="A631" i="4"/>
  <c r="D630" i="4"/>
  <c r="F630" i="4" s="1"/>
  <c r="C630" i="4"/>
  <c r="A630" i="4"/>
  <c r="G630" i="4" s="1"/>
  <c r="D629" i="4"/>
  <c r="F629" i="4" s="1"/>
  <c r="C629" i="4"/>
  <c r="A629" i="4"/>
  <c r="D628" i="4"/>
  <c r="F628" i="4" s="1"/>
  <c r="C628" i="4"/>
  <c r="A628" i="4"/>
  <c r="G628" i="4" s="1"/>
  <c r="D627" i="4"/>
  <c r="F627" i="4" s="1"/>
  <c r="C627" i="4"/>
  <c r="A627" i="4"/>
  <c r="G627" i="4" s="1"/>
  <c r="D626" i="4"/>
  <c r="F626" i="4" s="1"/>
  <c r="C626" i="4"/>
  <c r="A626" i="4"/>
  <c r="D625" i="4"/>
  <c r="F625" i="4" s="1"/>
  <c r="C625" i="4"/>
  <c r="A625" i="4"/>
  <c r="D624" i="4"/>
  <c r="F624" i="4" s="1"/>
  <c r="C624" i="4"/>
  <c r="A624" i="4"/>
  <c r="D623" i="4"/>
  <c r="C623" i="4"/>
  <c r="A623" i="4"/>
  <c r="G623" i="4" s="1"/>
  <c r="D622" i="4"/>
  <c r="F622" i="4" s="1"/>
  <c r="C622" i="4"/>
  <c r="A622" i="4"/>
  <c r="G622" i="4" s="1"/>
  <c r="D621" i="4"/>
  <c r="C621" i="4"/>
  <c r="A621" i="4"/>
  <c r="G621" i="4" s="1"/>
  <c r="D620" i="4"/>
  <c r="C620" i="4"/>
  <c r="A620" i="4"/>
  <c r="G620" i="4" s="1"/>
  <c r="D619" i="4"/>
  <c r="F619" i="4" s="1"/>
  <c r="C619" i="4"/>
  <c r="A619" i="4"/>
  <c r="G619" i="4" s="1"/>
  <c r="D618" i="4"/>
  <c r="F618" i="4" s="1"/>
  <c r="C618" i="4"/>
  <c r="A618" i="4"/>
  <c r="D617" i="4"/>
  <c r="F617" i="4" s="1"/>
  <c r="C617" i="4"/>
  <c r="A617" i="4"/>
  <c r="G617" i="4" s="1"/>
  <c r="D616" i="4"/>
  <c r="F616" i="4" s="1"/>
  <c r="C616" i="4"/>
  <c r="A616" i="4"/>
  <c r="G616" i="4" s="1"/>
  <c r="D615" i="4"/>
  <c r="F615" i="4" s="1"/>
  <c r="C615" i="4"/>
  <c r="A615" i="4"/>
  <c r="G615" i="4" s="1"/>
  <c r="D614" i="4"/>
  <c r="F614" i="4" s="1"/>
  <c r="C614" i="4"/>
  <c r="A614" i="4"/>
  <c r="G614" i="4" s="1"/>
  <c r="D613" i="4"/>
  <c r="F613" i="4" s="1"/>
  <c r="C613" i="4"/>
  <c r="A613" i="4"/>
  <c r="G613" i="4" s="1"/>
  <c r="D612" i="4"/>
  <c r="F612" i="4" s="1"/>
  <c r="C612" i="4"/>
  <c r="A612" i="4"/>
  <c r="D611" i="4"/>
  <c r="F611" i="4" s="1"/>
  <c r="C611" i="4"/>
  <c r="A611" i="4"/>
  <c r="D610" i="4"/>
  <c r="F610" i="4" s="1"/>
  <c r="C610" i="4"/>
  <c r="A610" i="4"/>
  <c r="D609" i="4"/>
  <c r="F609" i="4" s="1"/>
  <c r="C609" i="4"/>
  <c r="A609" i="4"/>
  <c r="D608" i="4"/>
  <c r="F608" i="4" s="1"/>
  <c r="C608" i="4"/>
  <c r="A608" i="4"/>
  <c r="D607" i="4"/>
  <c r="F607" i="4" s="1"/>
  <c r="C607" i="4"/>
  <c r="A607" i="4"/>
  <c r="G607" i="4" s="1"/>
  <c r="D606" i="4"/>
  <c r="F606" i="4" s="1"/>
  <c r="C606" i="4"/>
  <c r="A606" i="4"/>
  <c r="G606" i="4" s="1"/>
  <c r="D605" i="4"/>
  <c r="F605" i="4" s="1"/>
  <c r="C605" i="4"/>
  <c r="A605" i="4"/>
  <c r="G605" i="4" s="1"/>
  <c r="D604" i="4"/>
  <c r="F604" i="4" s="1"/>
  <c r="C604" i="4"/>
  <c r="A604" i="4"/>
  <c r="G604" i="4" s="1"/>
  <c r="D603" i="4"/>
  <c r="F603" i="4" s="1"/>
  <c r="C603" i="4"/>
  <c r="A603" i="4"/>
  <c r="G603" i="4" s="1"/>
  <c r="D602" i="4"/>
  <c r="F602" i="4" s="1"/>
  <c r="C602" i="4"/>
  <c r="A602" i="4"/>
  <c r="D601" i="4"/>
  <c r="F601" i="4" s="1"/>
  <c r="C601" i="4"/>
  <c r="A601" i="4"/>
  <c r="G601" i="4" s="1"/>
  <c r="D600" i="4"/>
  <c r="F600" i="4" s="1"/>
  <c r="C600" i="4"/>
  <c r="A600" i="4"/>
  <c r="D599" i="4"/>
  <c r="F599" i="4" s="1"/>
  <c r="C599" i="4"/>
  <c r="A599" i="4"/>
  <c r="D598" i="4"/>
  <c r="F598" i="4" s="1"/>
  <c r="C598" i="4"/>
  <c r="A598" i="4"/>
  <c r="D597" i="4"/>
  <c r="F597" i="4" s="1"/>
  <c r="C597" i="4"/>
  <c r="A597" i="4"/>
  <c r="G597" i="4" s="1"/>
  <c r="D596" i="4"/>
  <c r="C596" i="4"/>
  <c r="A596" i="4"/>
  <c r="G596" i="4" s="1"/>
  <c r="D595" i="4"/>
  <c r="F595" i="4" s="1"/>
  <c r="C595" i="4"/>
  <c r="A595" i="4"/>
  <c r="G595" i="4" s="1"/>
  <c r="D594" i="4"/>
  <c r="F594" i="4" s="1"/>
  <c r="C594" i="4"/>
  <c r="A594" i="4"/>
  <c r="G594" i="4" s="1"/>
  <c r="D593" i="4"/>
  <c r="F593" i="4" s="1"/>
  <c r="C593" i="4"/>
  <c r="A593" i="4"/>
  <c r="G593" i="4" s="1"/>
  <c r="D592" i="4"/>
  <c r="F592" i="4" s="1"/>
  <c r="C592" i="4"/>
  <c r="A592" i="4"/>
  <c r="G592" i="4" s="1"/>
  <c r="D591" i="4"/>
  <c r="F591" i="4" s="1"/>
  <c r="C591" i="4"/>
  <c r="A591" i="4"/>
  <c r="D590" i="4"/>
  <c r="F590" i="4" s="1"/>
  <c r="C590" i="4"/>
  <c r="A590" i="4"/>
  <c r="D589" i="4"/>
  <c r="F589" i="4" s="1"/>
  <c r="C589" i="4"/>
  <c r="A589" i="4"/>
  <c r="G589" i="4" s="1"/>
  <c r="D588" i="4"/>
  <c r="F588" i="4" s="1"/>
  <c r="C588" i="4"/>
  <c r="A588" i="4"/>
  <c r="D587" i="4"/>
  <c r="F587" i="4" s="1"/>
  <c r="C587" i="4"/>
  <c r="A587" i="4"/>
  <c r="G587" i="4" s="1"/>
  <c r="D586" i="4"/>
  <c r="F586" i="4" s="1"/>
  <c r="C586" i="4"/>
  <c r="A586" i="4"/>
  <c r="G586" i="4" s="1"/>
  <c r="D585" i="4"/>
  <c r="F585" i="4" s="1"/>
  <c r="C585" i="4"/>
  <c r="A585" i="4"/>
  <c r="G585" i="4" s="1"/>
  <c r="D584" i="4"/>
  <c r="F584" i="4" s="1"/>
  <c r="C584" i="4"/>
  <c r="A584" i="4"/>
  <c r="G584" i="4" s="1"/>
  <c r="D583" i="4"/>
  <c r="F583" i="4" s="1"/>
  <c r="C583" i="4"/>
  <c r="A583" i="4"/>
  <c r="G583" i="4" s="1"/>
  <c r="D582" i="4"/>
  <c r="F582" i="4" s="1"/>
  <c r="C582" i="4"/>
  <c r="A582" i="4"/>
  <c r="G582" i="4" s="1"/>
  <c r="D581" i="4"/>
  <c r="F581" i="4" s="1"/>
  <c r="C581" i="4"/>
  <c r="A581" i="4"/>
  <c r="G581" i="4" s="1"/>
  <c r="D580" i="4"/>
  <c r="F580" i="4" s="1"/>
  <c r="C580" i="4"/>
  <c r="A580" i="4"/>
  <c r="D579" i="4"/>
  <c r="F579" i="4" s="1"/>
  <c r="C579" i="4"/>
  <c r="A579" i="4"/>
  <c r="D578" i="4"/>
  <c r="F578" i="4" s="1"/>
  <c r="C578" i="4"/>
  <c r="A578" i="4"/>
  <c r="G578" i="4" s="1"/>
  <c r="D577" i="4"/>
  <c r="F577" i="4" s="1"/>
  <c r="C577" i="4"/>
  <c r="A577" i="4"/>
  <c r="D576" i="4"/>
  <c r="F576" i="4" s="1"/>
  <c r="C576" i="4"/>
  <c r="A576" i="4"/>
  <c r="D575" i="4"/>
  <c r="F575" i="4" s="1"/>
  <c r="C575" i="4"/>
  <c r="A575" i="4"/>
  <c r="D574" i="4"/>
  <c r="F574" i="4" s="1"/>
  <c r="C574" i="4"/>
  <c r="A574" i="4"/>
  <c r="D573" i="4"/>
  <c r="C573" i="4"/>
  <c r="A573" i="4"/>
  <c r="G573" i="4" s="1"/>
  <c r="D572" i="4"/>
  <c r="F572" i="4" s="1"/>
  <c r="C572" i="4"/>
  <c r="A572" i="4"/>
  <c r="D571" i="4"/>
  <c r="F571" i="4" s="1"/>
  <c r="C571" i="4"/>
  <c r="A571" i="4"/>
  <c r="G571" i="4" s="1"/>
  <c r="D570" i="4"/>
  <c r="F570" i="4" s="1"/>
  <c r="C570" i="4"/>
  <c r="A570" i="4"/>
  <c r="G570" i="4" s="1"/>
  <c r="D569" i="4"/>
  <c r="F569" i="4" s="1"/>
  <c r="C569" i="4"/>
  <c r="A569" i="4"/>
  <c r="G569" i="4" s="1"/>
  <c r="D568" i="4"/>
  <c r="F568" i="4" s="1"/>
  <c r="C568" i="4"/>
  <c r="A568" i="4"/>
  <c r="G568" i="4" s="1"/>
  <c r="D567" i="4"/>
  <c r="F567" i="4" s="1"/>
  <c r="C567" i="4"/>
  <c r="A567" i="4"/>
  <c r="G567" i="4" s="1"/>
  <c r="D566" i="4"/>
  <c r="F566" i="4" s="1"/>
  <c r="C566" i="4"/>
  <c r="A566" i="4"/>
  <c r="D565" i="4"/>
  <c r="F565" i="4" s="1"/>
  <c r="C565" i="4"/>
  <c r="A565" i="4"/>
  <c r="D564" i="4"/>
  <c r="F564" i="4" s="1"/>
  <c r="C564" i="4"/>
  <c r="A564" i="4"/>
  <c r="D563" i="4"/>
  <c r="F563" i="4" s="1"/>
  <c r="C563" i="4"/>
  <c r="A563" i="4"/>
  <c r="D562" i="4"/>
  <c r="F562" i="4" s="1"/>
  <c r="C562" i="4"/>
  <c r="A562" i="4"/>
  <c r="G562" i="4" s="1"/>
  <c r="D561" i="4"/>
  <c r="F561" i="4" s="1"/>
  <c r="C561" i="4"/>
  <c r="A561" i="4"/>
  <c r="D560" i="4"/>
  <c r="F560" i="4" s="1"/>
  <c r="C560" i="4"/>
  <c r="A560" i="4"/>
  <c r="G560" i="4" s="1"/>
  <c r="D559" i="4"/>
  <c r="F559" i="4" s="1"/>
  <c r="C559" i="4"/>
  <c r="A559" i="4"/>
  <c r="G559" i="4" s="1"/>
  <c r="D558" i="4"/>
  <c r="F558" i="4" s="1"/>
  <c r="C558" i="4"/>
  <c r="A558" i="4"/>
  <c r="G558" i="4" s="1"/>
  <c r="D557" i="4"/>
  <c r="F557" i="4" s="1"/>
  <c r="C557" i="4"/>
  <c r="A557" i="4"/>
  <c r="G557" i="4" s="1"/>
  <c r="D556" i="4"/>
  <c r="F556" i="4" s="1"/>
  <c r="C556" i="4"/>
  <c r="A556" i="4"/>
  <c r="D555" i="4"/>
  <c r="F555" i="4" s="1"/>
  <c r="C555" i="4"/>
  <c r="A555" i="4"/>
  <c r="D554" i="4"/>
  <c r="F554" i="4" s="1"/>
  <c r="C554" i="4"/>
  <c r="A554" i="4"/>
  <c r="G554" i="4" s="1"/>
  <c r="D553" i="4"/>
  <c r="F553" i="4" s="1"/>
  <c r="C553" i="4"/>
  <c r="A553" i="4"/>
  <c r="G553" i="4" s="1"/>
  <c r="D552" i="4"/>
  <c r="F552" i="4" s="1"/>
  <c r="C552" i="4"/>
  <c r="A552" i="4"/>
  <c r="G552" i="4" s="1"/>
  <c r="D551" i="4"/>
  <c r="F551" i="4" s="1"/>
  <c r="C551" i="4"/>
  <c r="A551" i="4"/>
  <c r="G551" i="4" s="1"/>
  <c r="D550" i="4"/>
  <c r="C550" i="4"/>
  <c r="A550" i="4"/>
  <c r="G550" i="4" s="1"/>
  <c r="D549" i="4"/>
  <c r="F549" i="4" s="1"/>
  <c r="C549" i="4"/>
  <c r="A549" i="4"/>
  <c r="D548" i="4"/>
  <c r="F548" i="4" s="1"/>
  <c r="C548" i="4"/>
  <c r="A548" i="4"/>
  <c r="D547" i="4"/>
  <c r="F547" i="4" s="1"/>
  <c r="C547" i="4"/>
  <c r="A547" i="4"/>
  <c r="D546" i="4"/>
  <c r="F546" i="4" s="1"/>
  <c r="C546" i="4"/>
  <c r="A546" i="4"/>
  <c r="D545" i="4"/>
  <c r="F545" i="4" s="1"/>
  <c r="C545" i="4"/>
  <c r="A545" i="4"/>
  <c r="G545" i="4" s="1"/>
  <c r="D544" i="4"/>
  <c r="F544" i="4" s="1"/>
  <c r="C544" i="4"/>
  <c r="A544" i="4"/>
  <c r="G544" i="4" s="1"/>
  <c r="D543" i="4"/>
  <c r="F543" i="4" s="1"/>
  <c r="C543" i="4"/>
  <c r="A543" i="4"/>
  <c r="G543" i="4" s="1"/>
  <c r="D542" i="4"/>
  <c r="F542" i="4" s="1"/>
  <c r="C542" i="4"/>
  <c r="A542" i="4"/>
  <c r="D541" i="4"/>
  <c r="F541" i="4" s="1"/>
  <c r="C541" i="4"/>
  <c r="A541" i="4"/>
  <c r="D540" i="4"/>
  <c r="F540" i="4" s="1"/>
  <c r="C540" i="4"/>
  <c r="A540" i="4"/>
  <c r="D539" i="4"/>
  <c r="C539" i="4"/>
  <c r="A539" i="4"/>
  <c r="G539" i="4" s="1"/>
  <c r="D538" i="4"/>
  <c r="F538" i="4" s="1"/>
  <c r="C538" i="4"/>
  <c r="A538" i="4"/>
  <c r="G538" i="4" s="1"/>
  <c r="D537" i="4"/>
  <c r="F537" i="4" s="1"/>
  <c r="C537" i="4"/>
  <c r="A537" i="4"/>
  <c r="G537" i="4" s="1"/>
  <c r="D536" i="4"/>
  <c r="F536" i="4" s="1"/>
  <c r="C536" i="4"/>
  <c r="A536" i="4"/>
  <c r="D535" i="4"/>
  <c r="F535" i="4" s="1"/>
  <c r="C535" i="4"/>
  <c r="A535" i="4"/>
  <c r="G535" i="4" s="1"/>
  <c r="D534" i="4"/>
  <c r="F534" i="4" s="1"/>
  <c r="C534" i="4"/>
  <c r="A534" i="4"/>
  <c r="G534" i="4" s="1"/>
  <c r="D533" i="4"/>
  <c r="F533" i="4" s="1"/>
  <c r="C533" i="4"/>
  <c r="A533" i="4"/>
  <c r="D532" i="4"/>
  <c r="F532" i="4" s="1"/>
  <c r="C532" i="4"/>
  <c r="A532" i="4"/>
  <c r="G532" i="4" s="1"/>
  <c r="D531" i="4"/>
  <c r="C531" i="4"/>
  <c r="A531" i="4"/>
  <c r="G531" i="4" s="1"/>
  <c r="D530" i="4"/>
  <c r="F530" i="4" s="1"/>
  <c r="C530" i="4"/>
  <c r="A530" i="4"/>
  <c r="G530" i="4" s="1"/>
  <c r="D529" i="4"/>
  <c r="F529" i="4" s="1"/>
  <c r="C529" i="4"/>
  <c r="A529" i="4"/>
  <c r="G529" i="4" s="1"/>
  <c r="D528" i="4"/>
  <c r="F528" i="4" s="1"/>
  <c r="C528" i="4"/>
  <c r="A528" i="4"/>
  <c r="D527" i="4"/>
  <c r="F527" i="4" s="1"/>
  <c r="C527" i="4"/>
  <c r="A527" i="4"/>
  <c r="D526" i="4"/>
  <c r="F526" i="4" s="1"/>
  <c r="C526" i="4"/>
  <c r="A526" i="4"/>
  <c r="D525" i="4"/>
  <c r="F525" i="4" s="1"/>
  <c r="C525" i="4"/>
  <c r="A525" i="4"/>
  <c r="G525" i="4" s="1"/>
  <c r="D524" i="4"/>
  <c r="F524" i="4" s="1"/>
  <c r="C524" i="4"/>
  <c r="A524" i="4"/>
  <c r="G524" i="4" s="1"/>
  <c r="D523" i="4"/>
  <c r="F523" i="4" s="1"/>
  <c r="C523" i="4"/>
  <c r="A523" i="4"/>
  <c r="D522" i="4"/>
  <c r="F522" i="4" s="1"/>
  <c r="C522" i="4"/>
  <c r="A522" i="4"/>
  <c r="G522" i="4" s="1"/>
  <c r="D521" i="4"/>
  <c r="F521" i="4" s="1"/>
  <c r="C521" i="4"/>
  <c r="A521" i="4"/>
  <c r="D520" i="4"/>
  <c r="F520" i="4" s="1"/>
  <c r="C520" i="4"/>
  <c r="A520" i="4"/>
  <c r="G520" i="4" s="1"/>
  <c r="D519" i="4"/>
  <c r="F519" i="4" s="1"/>
  <c r="C519" i="4"/>
  <c r="A519" i="4"/>
  <c r="G519" i="4" s="1"/>
  <c r="D518" i="4"/>
  <c r="C518" i="4"/>
  <c r="A518" i="4"/>
  <c r="G518" i="4" s="1"/>
  <c r="D517" i="4"/>
  <c r="F517" i="4" s="1"/>
  <c r="C517" i="4"/>
  <c r="A517" i="4"/>
  <c r="G517" i="4" s="1"/>
  <c r="D516" i="4"/>
  <c r="F516" i="4" s="1"/>
  <c r="C516" i="4"/>
  <c r="A516" i="4"/>
  <c r="D515" i="4"/>
  <c r="F515" i="4" s="1"/>
  <c r="C515" i="4"/>
  <c r="A515" i="4"/>
  <c r="G515" i="4" s="1"/>
  <c r="D514" i="4"/>
  <c r="F514" i="4" s="1"/>
  <c r="C514" i="4"/>
  <c r="A514" i="4"/>
  <c r="G514" i="4" s="1"/>
  <c r="D513" i="4"/>
  <c r="F513" i="4" s="1"/>
  <c r="C513" i="4"/>
  <c r="A513" i="4"/>
  <c r="G513" i="4" s="1"/>
  <c r="D512" i="4"/>
  <c r="F512" i="4" s="1"/>
  <c r="C512" i="4"/>
  <c r="A512" i="4"/>
  <c r="G512" i="4" s="1"/>
  <c r="D511" i="4"/>
  <c r="F511" i="4" s="1"/>
  <c r="C511" i="4"/>
  <c r="A511" i="4"/>
  <c r="D510" i="4"/>
  <c r="F510" i="4" s="1"/>
  <c r="C510" i="4"/>
  <c r="A510" i="4"/>
  <c r="G510" i="4" s="1"/>
  <c r="D509" i="4"/>
  <c r="F509" i="4" s="1"/>
  <c r="C509" i="4"/>
  <c r="A509" i="4"/>
  <c r="G509" i="4" s="1"/>
  <c r="D508" i="4"/>
  <c r="F508" i="4" s="1"/>
  <c r="C508" i="4"/>
  <c r="A508" i="4"/>
  <c r="G508" i="4" s="1"/>
  <c r="D507" i="4"/>
  <c r="C507" i="4"/>
  <c r="A507" i="4"/>
  <c r="G507" i="4" s="1"/>
  <c r="D506" i="4"/>
  <c r="F506" i="4" s="1"/>
  <c r="C506" i="4"/>
  <c r="A506" i="4"/>
  <c r="G506" i="4" s="1"/>
  <c r="D505" i="4"/>
  <c r="C505" i="4"/>
  <c r="A505" i="4"/>
  <c r="G505" i="4" s="1"/>
  <c r="D504" i="4"/>
  <c r="F504" i="4" s="1"/>
  <c r="C504" i="4"/>
  <c r="A504" i="4"/>
  <c r="D503" i="4"/>
  <c r="C503" i="4"/>
  <c r="A503" i="4"/>
  <c r="G503" i="4" s="1"/>
  <c r="D502" i="4"/>
  <c r="F502" i="4" s="1"/>
  <c r="C502" i="4"/>
  <c r="A502" i="4"/>
  <c r="G502" i="4" s="1"/>
  <c r="D501" i="4"/>
  <c r="F501" i="4" s="1"/>
  <c r="C501" i="4"/>
  <c r="A501" i="4"/>
  <c r="D500" i="4"/>
  <c r="F500" i="4" s="1"/>
  <c r="C500" i="4"/>
  <c r="A500" i="4"/>
  <c r="D499" i="4"/>
  <c r="F499" i="4" s="1"/>
  <c r="C499" i="4"/>
  <c r="A499" i="4"/>
  <c r="D498" i="4"/>
  <c r="F498" i="4" s="1"/>
  <c r="C498" i="4"/>
  <c r="A498" i="4"/>
  <c r="G498" i="4" s="1"/>
  <c r="D497" i="4"/>
  <c r="F497" i="4" s="1"/>
  <c r="C497" i="4"/>
  <c r="A497" i="4"/>
  <c r="D496" i="4"/>
  <c r="F496" i="4" s="1"/>
  <c r="C496" i="4"/>
  <c r="A496" i="4"/>
  <c r="D495" i="4"/>
  <c r="F495" i="4" s="1"/>
  <c r="C495" i="4"/>
  <c r="A495" i="4"/>
  <c r="G495" i="4" s="1"/>
  <c r="D494" i="4"/>
  <c r="F494" i="4" s="1"/>
  <c r="C494" i="4"/>
  <c r="A494" i="4"/>
  <c r="G494" i="4" s="1"/>
  <c r="D493" i="4"/>
  <c r="F493" i="4" s="1"/>
  <c r="C493" i="4"/>
  <c r="A493" i="4"/>
  <c r="D492" i="4"/>
  <c r="F492" i="4" s="1"/>
  <c r="C492" i="4"/>
  <c r="A492" i="4"/>
  <c r="G492" i="4" s="1"/>
  <c r="D491" i="4"/>
  <c r="C491" i="4"/>
  <c r="A491" i="4"/>
  <c r="G491" i="4" s="1"/>
  <c r="D490" i="4"/>
  <c r="F490" i="4" s="1"/>
  <c r="C490" i="4"/>
  <c r="A490" i="4"/>
  <c r="G490" i="4" s="1"/>
  <c r="D489" i="4"/>
  <c r="F489" i="4" s="1"/>
  <c r="C489" i="4"/>
  <c r="A489" i="4"/>
  <c r="G489" i="4" s="1"/>
  <c r="D488" i="4"/>
  <c r="F488" i="4" s="1"/>
  <c r="C488" i="4"/>
  <c r="A488" i="4"/>
  <c r="D487" i="4"/>
  <c r="F487" i="4" s="1"/>
  <c r="C487" i="4"/>
  <c r="A487" i="4"/>
  <c r="G487" i="4" s="1"/>
  <c r="D486" i="4"/>
  <c r="F486" i="4" s="1"/>
  <c r="C486" i="4"/>
  <c r="A486" i="4"/>
  <c r="D485" i="4"/>
  <c r="F485" i="4" s="1"/>
  <c r="C485" i="4"/>
  <c r="A485" i="4"/>
  <c r="G485" i="4" s="1"/>
  <c r="D484" i="4"/>
  <c r="F484" i="4" s="1"/>
  <c r="C484" i="4"/>
  <c r="A484" i="4"/>
  <c r="G484" i="4" s="1"/>
  <c r="D483" i="4"/>
  <c r="F483" i="4" s="1"/>
  <c r="C483" i="4"/>
  <c r="A483" i="4"/>
  <c r="G483" i="4" s="1"/>
  <c r="D482" i="4"/>
  <c r="F482" i="4" s="1"/>
  <c r="C482" i="4"/>
  <c r="A482" i="4"/>
  <c r="G482" i="4" s="1"/>
  <c r="D481" i="4"/>
  <c r="C481" i="4"/>
  <c r="A481" i="4"/>
  <c r="G481" i="4" s="1"/>
  <c r="D480" i="4"/>
  <c r="F480" i="4" s="1"/>
  <c r="C480" i="4"/>
  <c r="A480" i="4"/>
  <c r="G480" i="4" s="1"/>
  <c r="D479" i="4"/>
  <c r="F479" i="4" s="1"/>
  <c r="C479" i="4"/>
  <c r="A479" i="4"/>
  <c r="G479" i="4" s="1"/>
  <c r="D478" i="4"/>
  <c r="F478" i="4" s="1"/>
  <c r="C478" i="4"/>
  <c r="A478" i="4"/>
  <c r="G478" i="4" s="1"/>
  <c r="D477" i="4"/>
  <c r="C477" i="4"/>
  <c r="A477" i="4"/>
  <c r="G477" i="4" s="1"/>
  <c r="D476" i="4"/>
  <c r="F476" i="4" s="1"/>
  <c r="C476" i="4"/>
  <c r="A476" i="4"/>
  <c r="D475" i="4"/>
  <c r="F475" i="4" s="1"/>
  <c r="C475" i="4"/>
  <c r="A475" i="4"/>
  <c r="G475" i="4" s="1"/>
  <c r="D474" i="4"/>
  <c r="F474" i="4" s="1"/>
  <c r="C474" i="4"/>
  <c r="A474" i="4"/>
  <c r="D473" i="4"/>
  <c r="F473" i="4" s="1"/>
  <c r="C473" i="4"/>
  <c r="A473" i="4"/>
  <c r="D472" i="4"/>
  <c r="C472" i="4"/>
  <c r="A472" i="4"/>
  <c r="G472" i="4" s="1"/>
  <c r="D471" i="4"/>
  <c r="F471" i="4" s="1"/>
  <c r="C471" i="4"/>
  <c r="A471" i="4"/>
  <c r="G471" i="4" s="1"/>
  <c r="D470" i="4"/>
  <c r="F470" i="4" s="1"/>
  <c r="C470" i="4"/>
  <c r="A470" i="4"/>
  <c r="G470" i="4" s="1"/>
  <c r="D469" i="4"/>
  <c r="F469" i="4" s="1"/>
  <c r="C469" i="4"/>
  <c r="A469" i="4"/>
  <c r="D468" i="4"/>
  <c r="F468" i="4" s="1"/>
  <c r="C468" i="4"/>
  <c r="A468" i="4"/>
  <c r="D467" i="4"/>
  <c r="F467" i="4" s="1"/>
  <c r="C467" i="4"/>
  <c r="A467" i="4"/>
  <c r="G467" i="4" s="1"/>
  <c r="D466" i="4"/>
  <c r="F466" i="4" s="1"/>
  <c r="C466" i="4"/>
  <c r="A466" i="4"/>
  <c r="G466" i="4" s="1"/>
  <c r="D465" i="4"/>
  <c r="F465" i="4" s="1"/>
  <c r="C465" i="4"/>
  <c r="A465" i="4"/>
  <c r="D464" i="4"/>
  <c r="C464" i="4"/>
  <c r="A464" i="4"/>
  <c r="G464" i="4" s="1"/>
  <c r="D463" i="4"/>
  <c r="F463" i="4" s="1"/>
  <c r="C463" i="4"/>
  <c r="A463" i="4"/>
  <c r="D462" i="4"/>
  <c r="F462" i="4" s="1"/>
  <c r="C462" i="4"/>
  <c r="A462" i="4"/>
  <c r="G462" i="4" s="1"/>
  <c r="D461" i="4"/>
  <c r="F461" i="4" s="1"/>
  <c r="C461" i="4"/>
  <c r="A461" i="4"/>
  <c r="D460" i="4"/>
  <c r="F460" i="4" s="1"/>
  <c r="C460" i="4"/>
  <c r="A460" i="4"/>
  <c r="G460" i="4" s="1"/>
  <c r="D459" i="4"/>
  <c r="F459" i="4" s="1"/>
  <c r="C459" i="4"/>
  <c r="A459" i="4"/>
  <c r="G459" i="4" s="1"/>
  <c r="D458" i="4"/>
  <c r="F458" i="4" s="1"/>
  <c r="C458" i="4"/>
  <c r="A458" i="4"/>
  <c r="D457" i="4"/>
  <c r="F457" i="4" s="1"/>
  <c r="C457" i="4"/>
  <c r="A457" i="4"/>
  <c r="G457" i="4" s="1"/>
  <c r="D456" i="4"/>
  <c r="F456" i="4" s="1"/>
  <c r="C456" i="4"/>
  <c r="A456" i="4"/>
  <c r="G456" i="4" s="1"/>
  <c r="D455" i="4"/>
  <c r="F455" i="4" s="1"/>
  <c r="C455" i="4"/>
  <c r="A455" i="4"/>
  <c r="G455" i="4" s="1"/>
  <c r="D454" i="4"/>
  <c r="F454" i="4" s="1"/>
  <c r="C454" i="4"/>
  <c r="A454" i="4"/>
  <c r="D453" i="4"/>
  <c r="F453" i="4" s="1"/>
  <c r="C453" i="4"/>
  <c r="A453" i="4"/>
  <c r="G453" i="4" s="1"/>
  <c r="D452" i="4"/>
  <c r="F452" i="4" s="1"/>
  <c r="C452" i="4"/>
  <c r="A452" i="4"/>
  <c r="D451" i="4"/>
  <c r="F451" i="4" s="1"/>
  <c r="C451" i="4"/>
  <c r="A451" i="4"/>
  <c r="G451" i="4" s="1"/>
  <c r="D450" i="4"/>
  <c r="F450" i="4" s="1"/>
  <c r="C450" i="4"/>
  <c r="A450" i="4"/>
  <c r="G450" i="4" s="1"/>
  <c r="D449" i="4"/>
  <c r="F449" i="4" s="1"/>
  <c r="C449" i="4"/>
  <c r="A449" i="4"/>
  <c r="G449" i="4" s="1"/>
  <c r="D448" i="4"/>
  <c r="F448" i="4" s="1"/>
  <c r="C448" i="4"/>
  <c r="A448" i="4"/>
  <c r="G448" i="4" s="1"/>
  <c r="D447" i="4"/>
  <c r="F447" i="4" s="1"/>
  <c r="C447" i="4"/>
  <c r="A447" i="4"/>
  <c r="G447" i="4" s="1"/>
  <c r="D446" i="4"/>
  <c r="C446" i="4"/>
  <c r="A446" i="4"/>
  <c r="G446" i="4" s="1"/>
  <c r="D445" i="4"/>
  <c r="F445" i="4" s="1"/>
  <c r="C445" i="4"/>
  <c r="A445" i="4"/>
  <c r="D444" i="4"/>
  <c r="F444" i="4" s="1"/>
  <c r="C444" i="4"/>
  <c r="A444" i="4"/>
  <c r="G444" i="4" s="1"/>
  <c r="D443" i="4"/>
  <c r="F443" i="4" s="1"/>
  <c r="C443" i="4"/>
  <c r="A443" i="4"/>
  <c r="D442" i="4"/>
  <c r="F442" i="4" s="1"/>
  <c r="C442" i="4"/>
  <c r="A442" i="4"/>
  <c r="D441" i="4"/>
  <c r="F441" i="4" s="1"/>
  <c r="C441" i="4"/>
  <c r="A441" i="4"/>
  <c r="G441" i="4" s="1"/>
  <c r="D440" i="4"/>
  <c r="F440" i="4" s="1"/>
  <c r="C440" i="4"/>
  <c r="A440" i="4"/>
  <c r="D439" i="4"/>
  <c r="F439" i="4" s="1"/>
  <c r="C439" i="4"/>
  <c r="A439" i="4"/>
  <c r="D438" i="4"/>
  <c r="F438" i="4" s="1"/>
  <c r="C438" i="4"/>
  <c r="A438" i="4"/>
  <c r="G438" i="4" s="1"/>
  <c r="D437" i="4"/>
  <c r="F437" i="4" s="1"/>
  <c r="C437" i="4"/>
  <c r="A437" i="4"/>
  <c r="D436" i="4"/>
  <c r="C436" i="4"/>
  <c r="A436" i="4"/>
  <c r="G436" i="4" s="1"/>
  <c r="D435" i="4"/>
  <c r="F435" i="4" s="1"/>
  <c r="C435" i="4"/>
  <c r="A435" i="4"/>
  <c r="G435" i="4" s="1"/>
  <c r="D434" i="4"/>
  <c r="F434" i="4" s="1"/>
  <c r="C434" i="4"/>
  <c r="A434" i="4"/>
  <c r="G434" i="4" s="1"/>
  <c r="D433" i="4"/>
  <c r="F433" i="4" s="1"/>
  <c r="C433" i="4"/>
  <c r="A433" i="4"/>
  <c r="D432" i="4"/>
  <c r="F432" i="4" s="1"/>
  <c r="C432" i="4"/>
  <c r="A432" i="4"/>
  <c r="G432" i="4" s="1"/>
  <c r="D431" i="4"/>
  <c r="F431" i="4" s="1"/>
  <c r="C431" i="4"/>
  <c r="A431" i="4"/>
  <c r="G431" i="4" s="1"/>
  <c r="D430" i="4"/>
  <c r="C430" i="4"/>
  <c r="A430" i="4"/>
  <c r="G430" i="4" s="1"/>
  <c r="D429" i="4"/>
  <c r="F429" i="4" s="1"/>
  <c r="C429" i="4"/>
  <c r="A429" i="4"/>
  <c r="G429" i="4" s="1"/>
  <c r="D428" i="4"/>
  <c r="F428" i="4" s="1"/>
  <c r="C428" i="4"/>
  <c r="A428" i="4"/>
  <c r="D427" i="4"/>
  <c r="F427" i="4" s="1"/>
  <c r="C427" i="4"/>
  <c r="A427" i="4"/>
  <c r="G427" i="4" s="1"/>
  <c r="D426" i="4"/>
  <c r="F426" i="4" s="1"/>
  <c r="C426" i="4"/>
  <c r="A426" i="4"/>
  <c r="D425" i="4"/>
  <c r="F425" i="4" s="1"/>
  <c r="C425" i="4"/>
  <c r="A425" i="4"/>
  <c r="G425" i="4" s="1"/>
  <c r="D424" i="4"/>
  <c r="F424" i="4" s="1"/>
  <c r="C424" i="4"/>
  <c r="A424" i="4"/>
  <c r="D423" i="4"/>
  <c r="F423" i="4" s="1"/>
  <c r="C423" i="4"/>
  <c r="A423" i="4"/>
  <c r="G423" i="4" s="1"/>
  <c r="D422" i="4"/>
  <c r="C422" i="4"/>
  <c r="A422" i="4"/>
  <c r="G422" i="4" s="1"/>
  <c r="D421" i="4"/>
  <c r="F421" i="4" s="1"/>
  <c r="C421" i="4"/>
  <c r="A421" i="4"/>
  <c r="D420" i="4"/>
  <c r="F420" i="4" s="1"/>
  <c r="C420" i="4"/>
  <c r="A420" i="4"/>
  <c r="D419" i="4"/>
  <c r="F419" i="4" s="1"/>
  <c r="C419" i="4"/>
  <c r="A419" i="4"/>
  <c r="D418" i="4"/>
  <c r="F418" i="4" s="1"/>
  <c r="C418" i="4"/>
  <c r="A418" i="4"/>
  <c r="D417" i="4"/>
  <c r="F417" i="4" s="1"/>
  <c r="C417" i="4"/>
  <c r="A417" i="4"/>
  <c r="G417" i="4" s="1"/>
  <c r="D416" i="4"/>
  <c r="F416" i="4" s="1"/>
  <c r="C416" i="4"/>
  <c r="A416" i="4"/>
  <c r="D415" i="4"/>
  <c r="F415" i="4" s="1"/>
  <c r="C415" i="4"/>
  <c r="A415" i="4"/>
  <c r="G415" i="4" s="1"/>
  <c r="D414" i="4"/>
  <c r="F414" i="4" s="1"/>
  <c r="C414" i="4"/>
  <c r="A414" i="4"/>
  <c r="G414" i="4" s="1"/>
  <c r="D413" i="4"/>
  <c r="F413" i="4" s="1"/>
  <c r="C413" i="4"/>
  <c r="A413" i="4"/>
  <c r="D412" i="4"/>
  <c r="F412" i="4" s="1"/>
  <c r="C412" i="4"/>
  <c r="A412" i="4"/>
  <c r="D411" i="4"/>
  <c r="F411" i="4" s="1"/>
  <c r="C411" i="4"/>
  <c r="A411" i="4"/>
  <c r="D410" i="4"/>
  <c r="F410" i="4" s="1"/>
  <c r="C410" i="4"/>
  <c r="A410" i="4"/>
  <c r="G410" i="4" s="1"/>
  <c r="D409" i="4"/>
  <c r="F409" i="4" s="1"/>
  <c r="C409" i="4"/>
  <c r="A409" i="4"/>
  <c r="G409" i="4" s="1"/>
  <c r="D408" i="4"/>
  <c r="F408" i="4" s="1"/>
  <c r="C408" i="4"/>
  <c r="A408" i="4"/>
  <c r="G408" i="4" s="1"/>
  <c r="D407" i="4"/>
  <c r="F407" i="4" s="1"/>
  <c r="C407" i="4"/>
  <c r="A407" i="4"/>
  <c r="G407" i="4" s="1"/>
  <c r="D406" i="4"/>
  <c r="F406" i="4" s="1"/>
  <c r="C406" i="4"/>
  <c r="A406" i="4"/>
  <c r="G406" i="4" s="1"/>
  <c r="D405" i="4"/>
  <c r="F405" i="4" s="1"/>
  <c r="C405" i="4"/>
  <c r="A405" i="4"/>
  <c r="D404" i="4"/>
  <c r="F404" i="4" s="1"/>
  <c r="C404" i="4"/>
  <c r="A404" i="4"/>
  <c r="G404" i="4" s="1"/>
  <c r="D403" i="4"/>
  <c r="F403" i="4" s="1"/>
  <c r="C403" i="4"/>
  <c r="A403" i="4"/>
  <c r="G403" i="4" s="1"/>
  <c r="D402" i="4"/>
  <c r="C402" i="4"/>
  <c r="A402" i="4"/>
  <c r="G402" i="4" s="1"/>
  <c r="D401" i="4"/>
  <c r="F401" i="4" s="1"/>
  <c r="C401" i="4"/>
  <c r="A401" i="4"/>
  <c r="G401" i="4" s="1"/>
  <c r="D400" i="4"/>
  <c r="F400" i="4" s="1"/>
  <c r="C400" i="4"/>
  <c r="A400" i="4"/>
  <c r="G400" i="4" s="1"/>
  <c r="D399" i="4"/>
  <c r="F399" i="4" s="1"/>
  <c r="C399" i="4"/>
  <c r="A399" i="4"/>
  <c r="G399" i="4" s="1"/>
  <c r="D398" i="4"/>
  <c r="C398" i="4"/>
  <c r="A398" i="4"/>
  <c r="G398" i="4" s="1"/>
  <c r="D397" i="4"/>
  <c r="F397" i="4" s="1"/>
  <c r="C397" i="4"/>
  <c r="A397" i="4"/>
  <c r="G397" i="4" s="1"/>
  <c r="D396" i="4"/>
  <c r="C396" i="4"/>
  <c r="A396" i="4"/>
  <c r="G396" i="4" s="1"/>
  <c r="D395" i="4"/>
  <c r="F395" i="4" s="1"/>
  <c r="C395" i="4"/>
  <c r="A395" i="4"/>
  <c r="D394" i="4"/>
  <c r="F394" i="4" s="1"/>
  <c r="C394" i="4"/>
  <c r="A394" i="4"/>
  <c r="G394" i="4" s="1"/>
  <c r="D393" i="4"/>
  <c r="F393" i="4" s="1"/>
  <c r="C393" i="4"/>
  <c r="A393" i="4"/>
  <c r="G393" i="4" s="1"/>
  <c r="D392" i="4"/>
  <c r="F392" i="4" s="1"/>
  <c r="C392" i="4"/>
  <c r="A392" i="4"/>
  <c r="G392" i="4" s="1"/>
  <c r="D391" i="4"/>
  <c r="C391" i="4"/>
  <c r="A391" i="4"/>
  <c r="G391" i="4" s="1"/>
  <c r="D390" i="4"/>
  <c r="F390" i="4" s="1"/>
  <c r="C390" i="4"/>
  <c r="A390" i="4"/>
  <c r="G390" i="4" s="1"/>
  <c r="D389" i="4"/>
  <c r="F389" i="4" s="1"/>
  <c r="C389" i="4"/>
  <c r="A389" i="4"/>
  <c r="G389" i="4" s="1"/>
  <c r="D388" i="4"/>
  <c r="F388" i="4" s="1"/>
  <c r="C388" i="4"/>
  <c r="A388" i="4"/>
  <c r="G388" i="4" s="1"/>
  <c r="D387" i="4"/>
  <c r="F387" i="4" s="1"/>
  <c r="C387" i="4"/>
  <c r="A387" i="4"/>
  <c r="G387" i="4" s="1"/>
  <c r="D386" i="4"/>
  <c r="F386" i="4" s="1"/>
  <c r="C386" i="4"/>
  <c r="A386" i="4"/>
  <c r="G386" i="4" s="1"/>
  <c r="D385" i="4"/>
  <c r="F385" i="4" s="1"/>
  <c r="C385" i="4"/>
  <c r="A385" i="4"/>
  <c r="G385" i="4" s="1"/>
  <c r="D384" i="4"/>
  <c r="F384" i="4" s="1"/>
  <c r="C384" i="4"/>
  <c r="A384" i="4"/>
  <c r="G384" i="4" s="1"/>
  <c r="D383" i="4"/>
  <c r="F383" i="4" s="1"/>
  <c r="C383" i="4"/>
  <c r="A383" i="4"/>
  <c r="D382" i="4"/>
  <c r="F382" i="4" s="1"/>
  <c r="C382" i="4"/>
  <c r="A382" i="4"/>
  <c r="D381" i="4"/>
  <c r="F381" i="4" s="1"/>
  <c r="C381" i="4"/>
  <c r="A381" i="4"/>
  <c r="G381" i="4" s="1"/>
  <c r="D380" i="4"/>
  <c r="F380" i="4" s="1"/>
  <c r="C380" i="4"/>
  <c r="A380" i="4"/>
  <c r="G380" i="4" s="1"/>
  <c r="D379" i="4"/>
  <c r="F379" i="4" s="1"/>
  <c r="C379" i="4"/>
  <c r="A379" i="4"/>
  <c r="D378" i="4"/>
  <c r="F378" i="4" s="1"/>
  <c r="C378" i="4"/>
  <c r="A378" i="4"/>
  <c r="G378" i="4" s="1"/>
  <c r="D377" i="4"/>
  <c r="F377" i="4" s="1"/>
  <c r="C377" i="4"/>
  <c r="A377" i="4"/>
  <c r="G377" i="4" s="1"/>
  <c r="D376" i="4"/>
  <c r="F376" i="4" s="1"/>
  <c r="C376" i="4"/>
  <c r="A376" i="4"/>
  <c r="D375" i="4"/>
  <c r="F375" i="4" s="1"/>
  <c r="C375" i="4"/>
  <c r="A375" i="4"/>
  <c r="D374" i="4"/>
  <c r="F374" i="4" s="1"/>
  <c r="C374" i="4"/>
  <c r="A374" i="4"/>
  <c r="G374" i="4" s="1"/>
  <c r="D373" i="4"/>
  <c r="F373" i="4" s="1"/>
  <c r="C373" i="4"/>
  <c r="A373" i="4"/>
  <c r="D372" i="4"/>
  <c r="F372" i="4" s="1"/>
  <c r="C372" i="4"/>
  <c r="A372" i="4"/>
  <c r="G372" i="4" s="1"/>
  <c r="D371" i="4"/>
  <c r="F371" i="4" s="1"/>
  <c r="C371" i="4"/>
  <c r="A371" i="4"/>
  <c r="G371" i="4" s="1"/>
  <c r="D370" i="4"/>
  <c r="F370" i="4" s="1"/>
  <c r="C370" i="4"/>
  <c r="A370" i="4"/>
  <c r="G370" i="4" s="1"/>
  <c r="D369" i="4"/>
  <c r="F369" i="4" s="1"/>
  <c r="C369" i="4"/>
  <c r="A369" i="4"/>
  <c r="G369" i="4" s="1"/>
  <c r="D368" i="4"/>
  <c r="F368" i="4" s="1"/>
  <c r="C368" i="4"/>
  <c r="A368" i="4"/>
  <c r="D367" i="4"/>
  <c r="C367" i="4"/>
  <c r="A367" i="4"/>
  <c r="G367" i="4" s="1"/>
  <c r="D366" i="4"/>
  <c r="F366" i="4" s="1"/>
  <c r="C366" i="4"/>
  <c r="A366" i="4"/>
  <c r="G366" i="4" s="1"/>
  <c r="D365" i="4"/>
  <c r="F365" i="4" s="1"/>
  <c r="C365" i="4"/>
  <c r="A365" i="4"/>
  <c r="D364" i="4"/>
  <c r="F364" i="4" s="1"/>
  <c r="C364" i="4"/>
  <c r="A364" i="4"/>
  <c r="G364" i="4" s="1"/>
  <c r="D363" i="4"/>
  <c r="F363" i="4" s="1"/>
  <c r="C363" i="4"/>
  <c r="A363" i="4"/>
  <c r="D362" i="4"/>
  <c r="F362" i="4" s="1"/>
  <c r="C362" i="4"/>
  <c r="A362" i="4"/>
  <c r="G362" i="4" s="1"/>
  <c r="D361" i="4"/>
  <c r="F361" i="4" s="1"/>
  <c r="C361" i="4"/>
  <c r="A361" i="4"/>
  <c r="G361" i="4" s="1"/>
  <c r="D360" i="4"/>
  <c r="F360" i="4" s="1"/>
  <c r="C360" i="4"/>
  <c r="A360" i="4"/>
  <c r="D359" i="4"/>
  <c r="F359" i="4" s="1"/>
  <c r="C359" i="4"/>
  <c r="A359" i="4"/>
  <c r="D358" i="4"/>
  <c r="F358" i="4" s="1"/>
  <c r="C358" i="4"/>
  <c r="A358" i="4"/>
  <c r="G358" i="4" s="1"/>
  <c r="D357" i="4"/>
  <c r="F357" i="4" s="1"/>
  <c r="C357" i="4"/>
  <c r="A357" i="4"/>
  <c r="D356" i="4"/>
  <c r="F356" i="4" s="1"/>
  <c r="C356" i="4"/>
  <c r="A356" i="4"/>
  <c r="G356" i="4" s="1"/>
  <c r="D355" i="4"/>
  <c r="F355" i="4" s="1"/>
  <c r="C355" i="4"/>
  <c r="A355" i="4"/>
  <c r="G355" i="4" s="1"/>
  <c r="D354" i="4"/>
  <c r="F354" i="4" s="1"/>
  <c r="C354" i="4"/>
  <c r="A354" i="4"/>
  <c r="G354" i="4" s="1"/>
  <c r="D353" i="4"/>
  <c r="F353" i="4" s="1"/>
  <c r="C353" i="4"/>
  <c r="A353" i="4"/>
  <c r="D352" i="4"/>
  <c r="F352" i="4" s="1"/>
  <c r="C352" i="4"/>
  <c r="A352" i="4"/>
  <c r="G352" i="4" s="1"/>
  <c r="D351" i="4"/>
  <c r="F351" i="4" s="1"/>
  <c r="C351" i="4"/>
  <c r="A351" i="4"/>
  <c r="G351" i="4" s="1"/>
  <c r="D350" i="4"/>
  <c r="F350" i="4" s="1"/>
  <c r="C350" i="4"/>
  <c r="A350" i="4"/>
  <c r="D349" i="4"/>
  <c r="F349" i="4" s="1"/>
  <c r="C349" i="4"/>
  <c r="A349" i="4"/>
  <c r="G349" i="4" s="1"/>
  <c r="D348" i="4"/>
  <c r="F348" i="4" s="1"/>
  <c r="C348" i="4"/>
  <c r="A348" i="4"/>
  <c r="G348" i="4" s="1"/>
  <c r="D347" i="4"/>
  <c r="F347" i="4" s="1"/>
  <c r="C347" i="4"/>
  <c r="A347" i="4"/>
  <c r="G347" i="4" s="1"/>
  <c r="D346" i="4"/>
  <c r="F346" i="4" s="1"/>
  <c r="C346" i="4"/>
  <c r="A346" i="4"/>
  <c r="D345" i="4"/>
  <c r="F345" i="4" s="1"/>
  <c r="C345" i="4"/>
  <c r="A345" i="4"/>
  <c r="G345" i="4" s="1"/>
  <c r="D344" i="4"/>
  <c r="F344" i="4" s="1"/>
  <c r="C344" i="4"/>
  <c r="A344" i="4"/>
  <c r="D343" i="4"/>
  <c r="F343" i="4" s="1"/>
  <c r="C343" i="4"/>
  <c r="A343" i="4"/>
  <c r="D342" i="4"/>
  <c r="F342" i="4" s="1"/>
  <c r="C342" i="4"/>
  <c r="A342" i="4"/>
  <c r="G342" i="4" s="1"/>
  <c r="D341" i="4"/>
  <c r="C341" i="4"/>
  <c r="A341" i="4"/>
  <c r="G341" i="4" s="1"/>
  <c r="D340" i="4"/>
  <c r="F340" i="4" s="1"/>
  <c r="C340" i="4"/>
  <c r="A340" i="4"/>
  <c r="D339" i="4"/>
  <c r="F339" i="4" s="1"/>
  <c r="C339" i="4"/>
  <c r="A339" i="4"/>
  <c r="G339" i="4" s="1"/>
  <c r="D338" i="4"/>
  <c r="F338" i="4" s="1"/>
  <c r="C338" i="4"/>
  <c r="A338" i="4"/>
  <c r="D337" i="4"/>
  <c r="F337" i="4" s="1"/>
  <c r="C337" i="4"/>
  <c r="A337" i="4"/>
  <c r="D336" i="4"/>
  <c r="C336" i="4"/>
  <c r="A336" i="4"/>
  <c r="G336" i="4" s="1"/>
  <c r="D335" i="4"/>
  <c r="F335" i="4" s="1"/>
  <c r="C335" i="4"/>
  <c r="A335" i="4"/>
  <c r="G335" i="4" s="1"/>
  <c r="D334" i="4"/>
  <c r="F334" i="4" s="1"/>
  <c r="C334" i="4"/>
  <c r="A334" i="4"/>
  <c r="G334" i="4" s="1"/>
  <c r="D333" i="4"/>
  <c r="F333" i="4" s="1"/>
  <c r="C333" i="4"/>
  <c r="A333" i="4"/>
  <c r="D332" i="4"/>
  <c r="F332" i="4" s="1"/>
  <c r="C332" i="4"/>
  <c r="A332" i="4"/>
  <c r="D331" i="4"/>
  <c r="F331" i="4" s="1"/>
  <c r="C331" i="4"/>
  <c r="A331" i="4"/>
  <c r="G331" i="4" s="1"/>
  <c r="D330" i="4"/>
  <c r="C330" i="4"/>
  <c r="A330" i="4"/>
  <c r="G330" i="4" s="1"/>
  <c r="D329" i="4"/>
  <c r="F329" i="4" s="1"/>
  <c r="C329" i="4"/>
  <c r="A329" i="4"/>
  <c r="G329" i="4" s="1"/>
  <c r="D328" i="4"/>
  <c r="F328" i="4" s="1"/>
  <c r="C328" i="4"/>
  <c r="A328" i="4"/>
  <c r="G328" i="4" s="1"/>
  <c r="D327" i="4"/>
  <c r="F327" i="4" s="1"/>
  <c r="C327" i="4"/>
  <c r="A327" i="4"/>
  <c r="G327" i="4" s="1"/>
  <c r="D326" i="4"/>
  <c r="F326" i="4" s="1"/>
  <c r="C326" i="4"/>
  <c r="A326" i="4"/>
  <c r="D325" i="4"/>
  <c r="C325" i="4"/>
  <c r="A325" i="4"/>
  <c r="G325" i="4" s="1"/>
  <c r="D324" i="4"/>
  <c r="F324" i="4" s="1"/>
  <c r="C324" i="4"/>
  <c r="A324" i="4"/>
  <c r="D323" i="4"/>
  <c r="F323" i="4" s="1"/>
  <c r="C323" i="4"/>
  <c r="A323" i="4"/>
  <c r="G323" i="4" s="1"/>
  <c r="D322" i="4"/>
  <c r="F322" i="4" s="1"/>
  <c r="C322" i="4"/>
  <c r="A322" i="4"/>
  <c r="G322" i="4" s="1"/>
  <c r="D321" i="4"/>
  <c r="F321" i="4" s="1"/>
  <c r="C321" i="4"/>
  <c r="A321" i="4"/>
  <c r="D320" i="4"/>
  <c r="F320" i="4" s="1"/>
  <c r="C320" i="4"/>
  <c r="A320" i="4"/>
  <c r="G320" i="4" s="1"/>
  <c r="D319" i="4"/>
  <c r="F319" i="4" s="1"/>
  <c r="C319" i="4"/>
  <c r="A319" i="4"/>
  <c r="G319" i="4" s="1"/>
  <c r="D318" i="4"/>
  <c r="C318" i="4"/>
  <c r="A318" i="4"/>
  <c r="G318" i="4" s="1"/>
  <c r="D317" i="4"/>
  <c r="F317" i="4" s="1"/>
  <c r="C317" i="4"/>
  <c r="A317" i="4"/>
  <c r="D316" i="4"/>
  <c r="F316" i="4" s="1"/>
  <c r="C316" i="4"/>
  <c r="A316" i="4"/>
  <c r="G316" i="4" s="1"/>
  <c r="D315" i="4"/>
  <c r="F315" i="4" s="1"/>
  <c r="C315" i="4"/>
  <c r="A315" i="4"/>
  <c r="D314" i="4"/>
  <c r="F314" i="4" s="1"/>
  <c r="C314" i="4"/>
  <c r="A314" i="4"/>
  <c r="G314" i="4" s="1"/>
  <c r="D313" i="4"/>
  <c r="F313" i="4" s="1"/>
  <c r="C313" i="4"/>
  <c r="A313" i="4"/>
  <c r="G313" i="4" s="1"/>
  <c r="D312" i="4"/>
  <c r="F312" i="4" s="1"/>
  <c r="C312" i="4"/>
  <c r="A312" i="4"/>
  <c r="D311" i="4"/>
  <c r="F311" i="4" s="1"/>
  <c r="C311" i="4"/>
  <c r="A311" i="4"/>
  <c r="D310" i="4"/>
  <c r="F310" i="4" s="1"/>
  <c r="C310" i="4"/>
  <c r="A310" i="4"/>
  <c r="G310" i="4" s="1"/>
  <c r="D309" i="4"/>
  <c r="F309" i="4" s="1"/>
  <c r="C309" i="4"/>
  <c r="A309" i="4"/>
  <c r="D308" i="4"/>
  <c r="F308" i="4" s="1"/>
  <c r="C308" i="4"/>
  <c r="A308" i="4"/>
  <c r="G308" i="4" s="1"/>
  <c r="D307" i="4"/>
  <c r="F307" i="4" s="1"/>
  <c r="C307" i="4"/>
  <c r="A307" i="4"/>
  <c r="D306" i="4"/>
  <c r="F306" i="4" s="1"/>
  <c r="C306" i="4"/>
  <c r="A306" i="4"/>
  <c r="G306" i="4" s="1"/>
  <c r="D305" i="4"/>
  <c r="F305" i="4" s="1"/>
  <c r="C305" i="4"/>
  <c r="A305" i="4"/>
  <c r="D304" i="4"/>
  <c r="F304" i="4" s="1"/>
  <c r="C304" i="4"/>
  <c r="A304" i="4"/>
  <c r="G304" i="4" s="1"/>
  <c r="D303" i="4"/>
  <c r="F303" i="4" s="1"/>
  <c r="C303" i="4"/>
  <c r="A303" i="4"/>
  <c r="G303" i="4" s="1"/>
  <c r="D302" i="4"/>
  <c r="F302" i="4" s="1"/>
  <c r="C302" i="4"/>
  <c r="A302" i="4"/>
  <c r="G302" i="4" s="1"/>
  <c r="D301" i="4"/>
  <c r="F301" i="4" s="1"/>
  <c r="C301" i="4"/>
  <c r="A301" i="4"/>
  <c r="D300" i="4"/>
  <c r="F300" i="4" s="1"/>
  <c r="C300" i="4"/>
  <c r="A300" i="4"/>
  <c r="G300" i="4" s="1"/>
  <c r="D299" i="4"/>
  <c r="C299" i="4"/>
  <c r="A299" i="4"/>
  <c r="G299" i="4" s="1"/>
  <c r="D298" i="4"/>
  <c r="F298" i="4" s="1"/>
  <c r="C298" i="4"/>
  <c r="A298" i="4"/>
  <c r="D297" i="4"/>
  <c r="F297" i="4" s="1"/>
  <c r="C297" i="4"/>
  <c r="A297" i="4"/>
  <c r="D296" i="4"/>
  <c r="F296" i="4" s="1"/>
  <c r="C296" i="4"/>
  <c r="A296" i="4"/>
  <c r="G296" i="4" s="1"/>
  <c r="D295" i="4"/>
  <c r="F295" i="4" s="1"/>
  <c r="C295" i="4"/>
  <c r="A295" i="4"/>
  <c r="D294" i="4"/>
  <c r="F294" i="4" s="1"/>
  <c r="C294" i="4"/>
  <c r="A294" i="4"/>
  <c r="G294" i="4" s="1"/>
  <c r="D293" i="4"/>
  <c r="F293" i="4" s="1"/>
  <c r="C293" i="4"/>
  <c r="A293" i="4"/>
  <c r="D292" i="4"/>
  <c r="F292" i="4" s="1"/>
  <c r="C292" i="4"/>
  <c r="A292" i="4"/>
  <c r="G292" i="4" s="1"/>
  <c r="D291" i="4"/>
  <c r="F291" i="4" s="1"/>
  <c r="C291" i="4"/>
  <c r="A291" i="4"/>
  <c r="G291" i="4" s="1"/>
  <c r="D290" i="4"/>
  <c r="F290" i="4" s="1"/>
  <c r="C290" i="4"/>
  <c r="A290" i="4"/>
  <c r="G290" i="4" s="1"/>
  <c r="D289" i="4"/>
  <c r="F289" i="4" s="1"/>
  <c r="C289" i="4"/>
  <c r="A289" i="4"/>
  <c r="G289" i="4" s="1"/>
  <c r="D288" i="4"/>
  <c r="F288" i="4" s="1"/>
  <c r="C288" i="4"/>
  <c r="A288" i="4"/>
  <c r="G288" i="4" s="1"/>
  <c r="D287" i="4"/>
  <c r="F287" i="4" s="1"/>
  <c r="C287" i="4"/>
  <c r="A287" i="4"/>
  <c r="G287" i="4" s="1"/>
  <c r="D286" i="4"/>
  <c r="F286" i="4" s="1"/>
  <c r="C286" i="4"/>
  <c r="A286" i="4"/>
  <c r="D285" i="4"/>
  <c r="C285" i="4"/>
  <c r="A285" i="4"/>
  <c r="G285" i="4" s="1"/>
  <c r="D284" i="4"/>
  <c r="F284" i="4" s="1"/>
  <c r="C284" i="4"/>
  <c r="A284" i="4"/>
  <c r="D283" i="4"/>
  <c r="C283" i="4"/>
  <c r="A283" i="4"/>
  <c r="G283" i="4" s="1"/>
  <c r="D282" i="4"/>
  <c r="F282" i="4" s="1"/>
  <c r="C282" i="4"/>
  <c r="A282" i="4"/>
  <c r="G282" i="4" s="1"/>
  <c r="D281" i="4"/>
  <c r="F281" i="4" s="1"/>
  <c r="C281" i="4"/>
  <c r="A281" i="4"/>
  <c r="G281" i="4" s="1"/>
  <c r="D280" i="4"/>
  <c r="F280" i="4" s="1"/>
  <c r="C280" i="4"/>
  <c r="A280" i="4"/>
  <c r="G280" i="4" s="1"/>
  <c r="D279" i="4"/>
  <c r="F279" i="4" s="1"/>
  <c r="C279" i="4"/>
  <c r="A279" i="4"/>
  <c r="D278" i="4"/>
  <c r="F278" i="4" s="1"/>
  <c r="C278" i="4"/>
  <c r="A278" i="4"/>
  <c r="G278" i="4" s="1"/>
  <c r="D277" i="4"/>
  <c r="C277" i="4"/>
  <c r="A277" i="4"/>
  <c r="G277" i="4" s="1"/>
  <c r="D276" i="4"/>
  <c r="C276" i="4"/>
  <c r="A276" i="4"/>
  <c r="G276" i="4" s="1"/>
  <c r="D275" i="4"/>
  <c r="F275" i="4" s="1"/>
  <c r="C275" i="4"/>
  <c r="A275" i="4"/>
  <c r="D274" i="4"/>
  <c r="F274" i="4" s="1"/>
  <c r="C274" i="4"/>
  <c r="A274" i="4"/>
  <c r="D273" i="4"/>
  <c r="F273" i="4" s="1"/>
  <c r="C273" i="4"/>
  <c r="A273" i="4"/>
  <c r="G273" i="4" s="1"/>
  <c r="D272" i="4"/>
  <c r="F272" i="4" s="1"/>
  <c r="C272" i="4"/>
  <c r="A272" i="4"/>
  <c r="D271" i="4"/>
  <c r="F271" i="4" s="1"/>
  <c r="C271" i="4"/>
  <c r="A271" i="4"/>
  <c r="D270" i="4"/>
  <c r="F270" i="4" s="1"/>
  <c r="C270" i="4"/>
  <c r="A270" i="4"/>
  <c r="G270" i="4" s="1"/>
  <c r="D269" i="4"/>
  <c r="F269" i="4" s="1"/>
  <c r="C269" i="4"/>
  <c r="A269" i="4"/>
  <c r="D268" i="4"/>
  <c r="F268" i="4" s="1"/>
  <c r="C268" i="4"/>
  <c r="A268" i="4"/>
  <c r="G268" i="4" s="1"/>
  <c r="D267" i="4"/>
  <c r="F267" i="4" s="1"/>
  <c r="C267" i="4"/>
  <c r="A267" i="4"/>
  <c r="D266" i="4"/>
  <c r="C266" i="4"/>
  <c r="A266" i="4"/>
  <c r="G266" i="4" s="1"/>
  <c r="D265" i="4"/>
  <c r="F265" i="4" s="1"/>
  <c r="C265" i="4"/>
  <c r="A265" i="4"/>
  <c r="G265" i="4" s="1"/>
  <c r="D264" i="4"/>
  <c r="F264" i="4" s="1"/>
  <c r="C264" i="4"/>
  <c r="A264" i="4"/>
  <c r="D263" i="4"/>
  <c r="F263" i="4" s="1"/>
  <c r="C263" i="4"/>
  <c r="A263" i="4"/>
  <c r="G263" i="4" s="1"/>
  <c r="D262" i="4"/>
  <c r="F262" i="4" s="1"/>
  <c r="C262" i="4"/>
  <c r="A262" i="4"/>
  <c r="G262" i="4" s="1"/>
  <c r="D261" i="4"/>
  <c r="F261" i="4" s="1"/>
  <c r="C261" i="4"/>
  <c r="A261" i="4"/>
  <c r="D260" i="4"/>
  <c r="F260" i="4" s="1"/>
  <c r="C260" i="4"/>
  <c r="A260" i="4"/>
  <c r="D259" i="4"/>
  <c r="F259" i="4" s="1"/>
  <c r="C259" i="4"/>
  <c r="A259" i="4"/>
  <c r="D258" i="4"/>
  <c r="F258" i="4" s="1"/>
  <c r="C258" i="4"/>
  <c r="A258" i="4"/>
  <c r="D257" i="4"/>
  <c r="F257" i="4" s="1"/>
  <c r="C257" i="4"/>
  <c r="A257" i="4"/>
  <c r="G257" i="4" s="1"/>
  <c r="D256" i="4"/>
  <c r="F256" i="4" s="1"/>
  <c r="C256" i="4"/>
  <c r="A256" i="4"/>
  <c r="D255" i="4"/>
  <c r="F255" i="4" s="1"/>
  <c r="C255" i="4"/>
  <c r="A255" i="4"/>
  <c r="D254" i="4"/>
  <c r="F254" i="4" s="1"/>
  <c r="C254" i="4"/>
  <c r="A254" i="4"/>
  <c r="G254" i="4" s="1"/>
  <c r="D253" i="4"/>
  <c r="F253" i="4" s="1"/>
  <c r="C253" i="4"/>
  <c r="A253" i="4"/>
  <c r="G253" i="4" s="1"/>
  <c r="D252" i="4"/>
  <c r="C252" i="4"/>
  <c r="A252" i="4"/>
  <c r="G252" i="4" s="1"/>
  <c r="D251" i="4"/>
  <c r="F251" i="4" s="1"/>
  <c r="C251" i="4"/>
  <c r="A251" i="4"/>
  <c r="G251" i="4" s="1"/>
  <c r="D250" i="4"/>
  <c r="F250" i="4" s="1"/>
  <c r="C250" i="4"/>
  <c r="A250" i="4"/>
  <c r="D249" i="4"/>
  <c r="F249" i="4" s="1"/>
  <c r="C249" i="4"/>
  <c r="A249" i="4"/>
  <c r="G249" i="4" s="1"/>
  <c r="D248" i="4"/>
  <c r="F248" i="4" s="1"/>
  <c r="C248" i="4"/>
  <c r="A248" i="4"/>
  <c r="G248" i="4" s="1"/>
  <c r="D247" i="4"/>
  <c r="C247" i="4"/>
  <c r="A247" i="4"/>
  <c r="G247" i="4" s="1"/>
  <c r="D246" i="4"/>
  <c r="F246" i="4" s="1"/>
  <c r="C246" i="4"/>
  <c r="A246" i="4"/>
  <c r="G246" i="4" s="1"/>
  <c r="D245" i="4"/>
  <c r="F245" i="4" s="1"/>
  <c r="C245" i="4"/>
  <c r="A245" i="4"/>
  <c r="D244" i="4"/>
  <c r="F244" i="4" s="1"/>
  <c r="C244" i="4"/>
  <c r="A244" i="4"/>
  <c r="D243" i="4"/>
  <c r="F243" i="4" s="1"/>
  <c r="C243" i="4"/>
  <c r="A243" i="4"/>
  <c r="G243" i="4" s="1"/>
  <c r="D242" i="4"/>
  <c r="F242" i="4" s="1"/>
  <c r="C242" i="4"/>
  <c r="A242" i="4"/>
  <c r="D241" i="4"/>
  <c r="F241" i="4" s="1"/>
  <c r="C241" i="4"/>
  <c r="A241" i="4"/>
  <c r="G241" i="4" s="1"/>
  <c r="D240" i="4"/>
  <c r="C240" i="4"/>
  <c r="A240" i="4"/>
  <c r="G240" i="4" s="1"/>
  <c r="D239" i="4"/>
  <c r="F239" i="4" s="1"/>
  <c r="C239" i="4"/>
  <c r="A239" i="4"/>
  <c r="G239" i="4" s="1"/>
  <c r="D238" i="4"/>
  <c r="F238" i="4" s="1"/>
  <c r="C238" i="4"/>
  <c r="A238" i="4"/>
  <c r="G238" i="4" s="1"/>
  <c r="D237" i="4"/>
  <c r="F237" i="4" s="1"/>
  <c r="C237" i="4"/>
  <c r="A237" i="4"/>
  <c r="G237" i="4" s="1"/>
  <c r="D236" i="4"/>
  <c r="F236" i="4" s="1"/>
  <c r="C236" i="4"/>
  <c r="A236" i="4"/>
  <c r="G236" i="4" s="1"/>
  <c r="D235" i="4"/>
  <c r="C235" i="4"/>
  <c r="A235" i="4"/>
  <c r="G235" i="4" s="1"/>
  <c r="D234" i="4"/>
  <c r="F234" i="4" s="1"/>
  <c r="C234" i="4"/>
  <c r="A234" i="4"/>
  <c r="G234" i="4" s="1"/>
  <c r="D233" i="4"/>
  <c r="F233" i="4" s="1"/>
  <c r="C233" i="4"/>
  <c r="A233" i="4"/>
  <c r="G233" i="4" s="1"/>
  <c r="D232" i="4"/>
  <c r="F232" i="4" s="1"/>
  <c r="C232" i="4"/>
  <c r="A232" i="4"/>
  <c r="G232" i="4" s="1"/>
  <c r="D231" i="4"/>
  <c r="F231" i="4" s="1"/>
  <c r="C231" i="4"/>
  <c r="A231" i="4"/>
  <c r="D230" i="4"/>
  <c r="C230" i="4"/>
  <c r="A230" i="4"/>
  <c r="G230" i="4" s="1"/>
  <c r="D229" i="4"/>
  <c r="F229" i="4" s="1"/>
  <c r="C229" i="4"/>
  <c r="A229" i="4"/>
  <c r="G229" i="4" s="1"/>
  <c r="D228" i="4"/>
  <c r="C228" i="4"/>
  <c r="A228" i="4"/>
  <c r="G228" i="4" s="1"/>
  <c r="D227" i="4"/>
  <c r="F227" i="4" s="1"/>
  <c r="C227" i="4"/>
  <c r="A227" i="4"/>
  <c r="G227" i="4" s="1"/>
  <c r="D226" i="4"/>
  <c r="C226" i="4"/>
  <c r="A226" i="4"/>
  <c r="G226" i="4" s="1"/>
  <c r="D225" i="4"/>
  <c r="F225" i="4" s="1"/>
  <c r="C225" i="4"/>
  <c r="A225" i="4"/>
  <c r="G225" i="4" s="1"/>
  <c r="D224" i="4"/>
  <c r="F224" i="4" s="1"/>
  <c r="C224" i="4"/>
  <c r="A224" i="4"/>
  <c r="G224" i="4" s="1"/>
  <c r="D223" i="4"/>
  <c r="F223" i="4" s="1"/>
  <c r="C223" i="4"/>
  <c r="A223" i="4"/>
  <c r="D222" i="4"/>
  <c r="F222" i="4" s="1"/>
  <c r="C222" i="4"/>
  <c r="A222" i="4"/>
  <c r="D221" i="4"/>
  <c r="F221" i="4" s="1"/>
  <c r="C221" i="4"/>
  <c r="A221" i="4"/>
  <c r="G221" i="4" s="1"/>
  <c r="D220" i="4"/>
  <c r="F220" i="4" s="1"/>
  <c r="C220" i="4"/>
  <c r="A220" i="4"/>
  <c r="D219" i="4"/>
  <c r="F219" i="4" s="1"/>
  <c r="C219" i="4"/>
  <c r="A219" i="4"/>
  <c r="G219" i="4" s="1"/>
  <c r="D218" i="4"/>
  <c r="F218" i="4" s="1"/>
  <c r="C218" i="4"/>
  <c r="A218" i="4"/>
  <c r="G218" i="4" s="1"/>
  <c r="D217" i="4"/>
  <c r="F217" i="4" s="1"/>
  <c r="C217" i="4"/>
  <c r="A217" i="4"/>
  <c r="G217" i="4" s="1"/>
  <c r="D216" i="4"/>
  <c r="F216" i="4" s="1"/>
  <c r="C216" i="4"/>
  <c r="A216" i="4"/>
  <c r="G216" i="4" s="1"/>
  <c r="D215" i="4"/>
  <c r="F215" i="4" s="1"/>
  <c r="C215" i="4"/>
  <c r="A215" i="4"/>
  <c r="D214" i="4"/>
  <c r="F214" i="4" s="1"/>
  <c r="C214" i="4"/>
  <c r="A214" i="4"/>
  <c r="G214" i="4" s="1"/>
  <c r="D213" i="4"/>
  <c r="F213" i="4" s="1"/>
  <c r="C213" i="4"/>
  <c r="A213" i="4"/>
  <c r="G213" i="4" s="1"/>
  <c r="D212" i="4"/>
  <c r="F212" i="4" s="1"/>
  <c r="C212" i="4"/>
  <c r="A212" i="4"/>
  <c r="G212" i="4" s="1"/>
  <c r="D211" i="4"/>
  <c r="F211" i="4" s="1"/>
  <c r="C211" i="4"/>
  <c r="A211" i="4"/>
  <c r="G211" i="4" s="1"/>
  <c r="D210" i="4"/>
  <c r="F210" i="4" s="1"/>
  <c r="C210" i="4"/>
  <c r="A210" i="4"/>
  <c r="G210" i="4" s="1"/>
  <c r="D209" i="4"/>
  <c r="C209" i="4"/>
  <c r="A209" i="4"/>
  <c r="G209" i="4" s="1"/>
  <c r="D208" i="4"/>
  <c r="F208" i="4" s="1"/>
  <c r="C208" i="4"/>
  <c r="A208" i="4"/>
  <c r="G208" i="4" s="1"/>
  <c r="D207" i="4"/>
  <c r="F207" i="4" s="1"/>
  <c r="C207" i="4"/>
  <c r="A207" i="4"/>
  <c r="G207" i="4" s="1"/>
  <c r="D206" i="4"/>
  <c r="F206" i="4" s="1"/>
  <c r="C206" i="4"/>
  <c r="A206" i="4"/>
  <c r="G206" i="4" s="1"/>
  <c r="D205" i="4"/>
  <c r="F205" i="4" s="1"/>
  <c r="C205" i="4"/>
  <c r="A205" i="4"/>
  <c r="G205" i="4" s="1"/>
  <c r="D204" i="4"/>
  <c r="F204" i="4" s="1"/>
  <c r="C204" i="4"/>
  <c r="A204" i="4"/>
  <c r="G204" i="4" s="1"/>
  <c r="D203" i="4"/>
  <c r="F203" i="4" s="1"/>
  <c r="C203" i="4"/>
  <c r="A203" i="4"/>
  <c r="G203" i="4" s="1"/>
  <c r="D202" i="4"/>
  <c r="F202" i="4" s="1"/>
  <c r="C202" i="4"/>
  <c r="A202" i="4"/>
  <c r="G202" i="4" s="1"/>
  <c r="D201" i="4"/>
  <c r="F201" i="4" s="1"/>
  <c r="C201" i="4"/>
  <c r="A201" i="4"/>
  <c r="G201" i="4" s="1"/>
  <c r="D200" i="4"/>
  <c r="F200" i="4" s="1"/>
  <c r="C200" i="4"/>
  <c r="A200" i="4"/>
  <c r="G200" i="4" s="1"/>
  <c r="D199" i="4"/>
  <c r="F199" i="4" s="1"/>
  <c r="C199" i="4"/>
  <c r="A199" i="4"/>
  <c r="D198" i="4"/>
  <c r="F198" i="4" s="1"/>
  <c r="C198" i="4"/>
  <c r="A198" i="4"/>
  <c r="G198" i="4" s="1"/>
  <c r="D197" i="4"/>
  <c r="C197" i="4"/>
  <c r="A197" i="4"/>
  <c r="G197" i="4" s="1"/>
  <c r="D196" i="4"/>
  <c r="C196" i="4"/>
  <c r="A196" i="4"/>
  <c r="G196" i="4" s="1"/>
  <c r="D195" i="4"/>
  <c r="F195" i="4" s="1"/>
  <c r="C195" i="4"/>
  <c r="A195" i="4"/>
  <c r="G195" i="4" s="1"/>
  <c r="D194" i="4"/>
  <c r="F194" i="4" s="1"/>
  <c r="C194" i="4"/>
  <c r="A194" i="4"/>
  <c r="G194" i="4" s="1"/>
  <c r="D193" i="4"/>
  <c r="F193" i="4" s="1"/>
  <c r="C193" i="4"/>
  <c r="A193" i="4"/>
  <c r="G193" i="4" s="1"/>
  <c r="D192" i="4"/>
  <c r="F192" i="4" s="1"/>
  <c r="C192" i="4"/>
  <c r="A192" i="4"/>
  <c r="D191" i="4"/>
  <c r="F191" i="4" s="1"/>
  <c r="C191" i="4"/>
  <c r="A191" i="4"/>
  <c r="G191" i="4" s="1"/>
  <c r="D190" i="4"/>
  <c r="F190" i="4" s="1"/>
  <c r="C190" i="4"/>
  <c r="A190" i="4"/>
  <c r="G190" i="4" s="1"/>
  <c r="D189" i="4"/>
  <c r="F189" i="4" s="1"/>
  <c r="C189" i="4"/>
  <c r="A189" i="4"/>
  <c r="D188" i="4"/>
  <c r="F188" i="4" s="1"/>
  <c r="C188" i="4"/>
  <c r="A188" i="4"/>
  <c r="D187" i="4"/>
  <c r="F187" i="4" s="1"/>
  <c r="C187" i="4"/>
  <c r="A187" i="4"/>
  <c r="G187" i="4" s="1"/>
  <c r="D186" i="4"/>
  <c r="F186" i="4" s="1"/>
  <c r="C186" i="4"/>
  <c r="A186" i="4"/>
  <c r="G186" i="4" s="1"/>
  <c r="D185" i="4"/>
  <c r="F185" i="4" s="1"/>
  <c r="C185" i="4"/>
  <c r="A185" i="4"/>
  <c r="G185" i="4" s="1"/>
  <c r="D184" i="4"/>
  <c r="F184" i="4" s="1"/>
  <c r="C184" i="4"/>
  <c r="A184" i="4"/>
  <c r="D183" i="4"/>
  <c r="C183" i="4"/>
  <c r="A183" i="4"/>
  <c r="G183" i="4" s="1"/>
  <c r="D182" i="4"/>
  <c r="F182" i="4" s="1"/>
  <c r="C182" i="4"/>
  <c r="A182" i="4"/>
  <c r="G182" i="4" s="1"/>
  <c r="D181" i="4"/>
  <c r="F181" i="4" s="1"/>
  <c r="C181" i="4"/>
  <c r="A181" i="4"/>
  <c r="D180" i="4"/>
  <c r="F180" i="4" s="1"/>
  <c r="C180" i="4"/>
  <c r="A180" i="4"/>
  <c r="D179" i="4"/>
  <c r="F179" i="4" s="1"/>
  <c r="C179" i="4"/>
  <c r="A179" i="4"/>
  <c r="G179" i="4" s="1"/>
  <c r="D178" i="4"/>
  <c r="F178" i="4" s="1"/>
  <c r="C178" i="4"/>
  <c r="A178" i="4"/>
  <c r="D177" i="4"/>
  <c r="F177" i="4" s="1"/>
  <c r="C177" i="4"/>
  <c r="A177" i="4"/>
  <c r="G177" i="4" s="1"/>
  <c r="D176" i="4"/>
  <c r="F176" i="4" s="1"/>
  <c r="C176" i="4"/>
  <c r="A176" i="4"/>
  <c r="G176" i="4" s="1"/>
  <c r="D175" i="4"/>
  <c r="F175" i="4" s="1"/>
  <c r="C175" i="4"/>
  <c r="A175" i="4"/>
  <c r="G175" i="4" s="1"/>
  <c r="D174" i="4"/>
  <c r="F174" i="4" s="1"/>
  <c r="C174" i="4"/>
  <c r="A174" i="4"/>
  <c r="G174" i="4" s="1"/>
  <c r="D173" i="4"/>
  <c r="F173" i="4" s="1"/>
  <c r="C173" i="4"/>
  <c r="A173" i="4"/>
  <c r="G173" i="4" s="1"/>
  <c r="D172" i="4"/>
  <c r="F172" i="4" s="1"/>
  <c r="C172" i="4"/>
  <c r="A172" i="4"/>
  <c r="D171" i="4"/>
  <c r="F171" i="4" s="1"/>
  <c r="C171" i="4"/>
  <c r="A171" i="4"/>
  <c r="G171" i="4" s="1"/>
  <c r="D170" i="4"/>
  <c r="F170" i="4" s="1"/>
  <c r="C170" i="4"/>
  <c r="A170" i="4"/>
  <c r="D169" i="4"/>
  <c r="F169" i="4" s="1"/>
  <c r="C169" i="4"/>
  <c r="A169" i="4"/>
  <c r="G169" i="4" s="1"/>
  <c r="D168" i="4"/>
  <c r="F168" i="4" s="1"/>
  <c r="C168" i="4"/>
  <c r="A168" i="4"/>
  <c r="G168" i="4" s="1"/>
  <c r="D167" i="4"/>
  <c r="F167" i="4" s="1"/>
  <c r="C167" i="4"/>
  <c r="A167" i="4"/>
  <c r="D166" i="4"/>
  <c r="F166" i="4" s="1"/>
  <c r="C166" i="4"/>
  <c r="A166" i="4"/>
  <c r="G166" i="4" s="1"/>
  <c r="D165" i="4"/>
  <c r="F165" i="4" s="1"/>
  <c r="C165" i="4"/>
  <c r="A165" i="4"/>
  <c r="G165" i="4" s="1"/>
  <c r="D164" i="4"/>
  <c r="F164" i="4" s="1"/>
  <c r="C164" i="4"/>
  <c r="A164" i="4"/>
  <c r="G164" i="4" s="1"/>
  <c r="D163" i="4"/>
  <c r="F163" i="4" s="1"/>
  <c r="C163" i="4"/>
  <c r="A163" i="4"/>
  <c r="G163" i="4" s="1"/>
  <c r="D162" i="4"/>
  <c r="F162" i="4" s="1"/>
  <c r="C162" i="4"/>
  <c r="A162" i="4"/>
  <c r="D161" i="4"/>
  <c r="F161" i="4" s="1"/>
  <c r="C161" i="4"/>
  <c r="A161" i="4"/>
  <c r="G161" i="4" s="1"/>
  <c r="D160" i="4"/>
  <c r="F160" i="4" s="1"/>
  <c r="C160" i="4"/>
  <c r="A160" i="4"/>
  <c r="G160" i="4" s="1"/>
  <c r="D159" i="4"/>
  <c r="F159" i="4" s="1"/>
  <c r="C159" i="4"/>
  <c r="A159" i="4"/>
  <c r="D158" i="4"/>
  <c r="F158" i="4" s="1"/>
  <c r="C158" i="4"/>
  <c r="A158" i="4"/>
  <c r="D157" i="4"/>
  <c r="F157" i="4" s="1"/>
  <c r="C157" i="4"/>
  <c r="A157" i="4"/>
  <c r="G157" i="4" s="1"/>
  <c r="D156" i="4"/>
  <c r="F156" i="4" s="1"/>
  <c r="C156" i="4"/>
  <c r="A156" i="4"/>
  <c r="G156" i="4" s="1"/>
  <c r="D155" i="4"/>
  <c r="F155" i="4" s="1"/>
  <c r="C155" i="4"/>
  <c r="A155" i="4"/>
  <c r="D154" i="4"/>
  <c r="F154" i="4" s="1"/>
  <c r="C154" i="4"/>
  <c r="A154" i="4"/>
  <c r="G154" i="4" s="1"/>
  <c r="D153" i="4"/>
  <c r="C153" i="4"/>
  <c r="A153" i="4"/>
  <c r="G153" i="4" s="1"/>
  <c r="D152" i="4"/>
  <c r="F152" i="4" s="1"/>
  <c r="C152" i="4"/>
  <c r="A152" i="4"/>
  <c r="G152" i="4" s="1"/>
  <c r="D151" i="4"/>
  <c r="F151" i="4" s="1"/>
  <c r="C151" i="4"/>
  <c r="A151" i="4"/>
  <c r="G151" i="4" s="1"/>
  <c r="D150" i="4"/>
  <c r="F150" i="4" s="1"/>
  <c r="C150" i="4"/>
  <c r="A150" i="4"/>
  <c r="G150" i="4" s="1"/>
  <c r="D149" i="4"/>
  <c r="F149" i="4" s="1"/>
  <c r="C149" i="4"/>
  <c r="A149" i="4"/>
  <c r="D148" i="4"/>
  <c r="F148" i="4" s="1"/>
  <c r="C148" i="4"/>
  <c r="A148" i="4"/>
  <c r="G148" i="4" s="1"/>
  <c r="D147" i="4"/>
  <c r="F147" i="4" s="1"/>
  <c r="C147" i="4"/>
  <c r="A147" i="4"/>
  <c r="G147" i="4" s="1"/>
  <c r="D146" i="4"/>
  <c r="F146" i="4" s="1"/>
  <c r="C146" i="4"/>
  <c r="A146" i="4"/>
  <c r="G146" i="4" s="1"/>
  <c r="D145" i="4"/>
  <c r="F145" i="4" s="1"/>
  <c r="C145" i="4"/>
  <c r="A145" i="4"/>
  <c r="D144" i="4"/>
  <c r="F144" i="4" s="1"/>
  <c r="C144" i="4"/>
  <c r="A144" i="4"/>
  <c r="G144" i="4" s="1"/>
  <c r="D143" i="4"/>
  <c r="F143" i="4" s="1"/>
  <c r="C143" i="4"/>
  <c r="A143" i="4"/>
  <c r="D142" i="4"/>
  <c r="F142" i="4" s="1"/>
  <c r="C142" i="4"/>
  <c r="A142" i="4"/>
  <c r="G142" i="4" s="1"/>
  <c r="D141" i="4"/>
  <c r="F141" i="4" s="1"/>
  <c r="C141" i="4"/>
  <c r="A141" i="4"/>
  <c r="G141" i="4" s="1"/>
  <c r="D140" i="4"/>
  <c r="F140" i="4" s="1"/>
  <c r="C140" i="4"/>
  <c r="A140" i="4"/>
  <c r="D139" i="4"/>
  <c r="F139" i="4" s="1"/>
  <c r="C139" i="4"/>
  <c r="A139" i="4"/>
  <c r="G139" i="4" s="1"/>
  <c r="D138" i="4"/>
  <c r="F138" i="4" s="1"/>
  <c r="C138" i="4"/>
  <c r="A138" i="4"/>
  <c r="G138" i="4" s="1"/>
  <c r="D137" i="4"/>
  <c r="F137" i="4" s="1"/>
  <c r="C137" i="4"/>
  <c r="A137" i="4"/>
  <c r="G137" i="4" s="1"/>
  <c r="D136" i="4"/>
  <c r="F136" i="4" s="1"/>
  <c r="C136" i="4"/>
  <c r="A136" i="4"/>
  <c r="D135" i="4"/>
  <c r="C135" i="4"/>
  <c r="A135" i="4"/>
  <c r="G135" i="4" s="1"/>
  <c r="D134" i="4"/>
  <c r="F134" i="4" s="1"/>
  <c r="C134" i="4"/>
  <c r="A134" i="4"/>
  <c r="G134" i="4" s="1"/>
  <c r="D133" i="4"/>
  <c r="F133" i="4" s="1"/>
  <c r="C133" i="4"/>
  <c r="A133" i="4"/>
  <c r="G133" i="4" s="1"/>
  <c r="D132" i="4"/>
  <c r="F132" i="4" s="1"/>
  <c r="C132" i="4"/>
  <c r="A132" i="4"/>
  <c r="G132" i="4" s="1"/>
  <c r="D131" i="4"/>
  <c r="C131" i="4"/>
  <c r="A131" i="4"/>
  <c r="G131" i="4" s="1"/>
  <c r="D130" i="4"/>
  <c r="F130" i="4" s="1"/>
  <c r="C130" i="4"/>
  <c r="A130" i="4"/>
  <c r="G130" i="4" s="1"/>
  <c r="D129" i="4"/>
  <c r="F129" i="4" s="1"/>
  <c r="C129" i="4"/>
  <c r="A129" i="4"/>
  <c r="D128" i="4"/>
  <c r="F128" i="4" s="1"/>
  <c r="C128" i="4"/>
  <c r="A128" i="4"/>
  <c r="D127" i="4"/>
  <c r="F127" i="4" s="1"/>
  <c r="C127" i="4"/>
  <c r="A127" i="4"/>
  <c r="G127" i="4" s="1"/>
  <c r="D126" i="4"/>
  <c r="F126" i="4" s="1"/>
  <c r="C126" i="4"/>
  <c r="A126" i="4"/>
  <c r="D125" i="4"/>
  <c r="F125" i="4" s="1"/>
  <c r="C125" i="4"/>
  <c r="A125" i="4"/>
  <c r="G125" i="4" s="1"/>
  <c r="D124" i="4"/>
  <c r="F124" i="4" s="1"/>
  <c r="C124" i="4"/>
  <c r="A124" i="4"/>
  <c r="D123" i="4"/>
  <c r="F123" i="4" s="1"/>
  <c r="C123" i="4"/>
  <c r="A123" i="4"/>
  <c r="G123" i="4" s="1"/>
  <c r="D122" i="4"/>
  <c r="F122" i="4" s="1"/>
  <c r="C122" i="4"/>
  <c r="A122" i="4"/>
  <c r="D121" i="4"/>
  <c r="F121" i="4" s="1"/>
  <c r="C121" i="4"/>
  <c r="A121" i="4"/>
  <c r="G121" i="4" s="1"/>
  <c r="D120" i="4"/>
  <c r="F120" i="4" s="1"/>
  <c r="C120" i="4"/>
  <c r="A120" i="4"/>
  <c r="G120" i="4" s="1"/>
  <c r="D119" i="4"/>
  <c r="F119" i="4" s="1"/>
  <c r="C119" i="4"/>
  <c r="A119" i="4"/>
  <c r="G119" i="4" s="1"/>
  <c r="D118" i="4"/>
  <c r="F118" i="4" s="1"/>
  <c r="C118" i="4"/>
  <c r="A118" i="4"/>
  <c r="G118" i="4" s="1"/>
  <c r="D117" i="4"/>
  <c r="F117" i="4" s="1"/>
  <c r="C117" i="4"/>
  <c r="A117" i="4"/>
  <c r="G117" i="4" s="1"/>
  <c r="D116" i="4"/>
  <c r="F116" i="4" s="1"/>
  <c r="C116" i="4"/>
  <c r="A116" i="4"/>
  <c r="G116" i="4" s="1"/>
  <c r="D115" i="4"/>
  <c r="F115" i="4" s="1"/>
  <c r="C115" i="4"/>
  <c r="A115" i="4"/>
  <c r="G115" i="4" s="1"/>
  <c r="D114" i="4"/>
  <c r="F114" i="4" s="1"/>
  <c r="C114" i="4"/>
  <c r="A114" i="4"/>
  <c r="G114" i="4" s="1"/>
  <c r="D113" i="4"/>
  <c r="F113" i="4" s="1"/>
  <c r="C113" i="4"/>
  <c r="A113" i="4"/>
  <c r="D112" i="4"/>
  <c r="F112" i="4" s="1"/>
  <c r="C112" i="4"/>
  <c r="A112" i="4"/>
  <c r="G112" i="4" s="1"/>
  <c r="D111" i="4"/>
  <c r="F111" i="4" s="1"/>
  <c r="C111" i="4"/>
  <c r="A111" i="4"/>
  <c r="G111" i="4" s="1"/>
  <c r="D110" i="4"/>
  <c r="F110" i="4" s="1"/>
  <c r="C110" i="4"/>
  <c r="A110" i="4"/>
  <c r="G110" i="4" s="1"/>
  <c r="D109" i="4"/>
  <c r="F109" i="4" s="1"/>
  <c r="C109" i="4"/>
  <c r="A109" i="4"/>
  <c r="D108" i="4"/>
  <c r="F108" i="4" s="1"/>
  <c r="C108" i="4"/>
  <c r="A108" i="4"/>
  <c r="G108" i="4" s="1"/>
  <c r="D107" i="4"/>
  <c r="F107" i="4" s="1"/>
  <c r="C107" i="4"/>
  <c r="A107" i="4"/>
  <c r="D106" i="4"/>
  <c r="F106" i="4" s="1"/>
  <c r="C106" i="4"/>
  <c r="A106" i="4"/>
  <c r="D105" i="4"/>
  <c r="F105" i="4" s="1"/>
  <c r="C105" i="4"/>
  <c r="A105" i="4"/>
  <c r="G105" i="4" s="1"/>
  <c r="D104" i="4"/>
  <c r="F104" i="4" s="1"/>
  <c r="C104" i="4"/>
  <c r="A104" i="4"/>
  <c r="G104" i="4" s="1"/>
  <c r="D103" i="4"/>
  <c r="F103" i="4" s="1"/>
  <c r="C103" i="4"/>
  <c r="A103" i="4"/>
  <c r="G103" i="4" s="1"/>
  <c r="D102" i="4"/>
  <c r="F102" i="4" s="1"/>
  <c r="C102" i="4"/>
  <c r="A102" i="4"/>
  <c r="D101" i="4"/>
  <c r="F101" i="4" s="1"/>
  <c r="C101" i="4"/>
  <c r="A101" i="4"/>
  <c r="D100" i="4"/>
  <c r="F100" i="4" s="1"/>
  <c r="C100" i="4"/>
  <c r="A100" i="4"/>
  <c r="D99" i="4"/>
  <c r="F99" i="4" s="1"/>
  <c r="C99" i="4"/>
  <c r="A99" i="4"/>
  <c r="G99" i="4" s="1"/>
  <c r="D98" i="4"/>
  <c r="F98" i="4" s="1"/>
  <c r="C98" i="4"/>
  <c r="A98" i="4"/>
  <c r="G98" i="4" s="1"/>
  <c r="D97" i="4"/>
  <c r="F97" i="4" s="1"/>
  <c r="C97" i="4"/>
  <c r="A97" i="4"/>
  <c r="G97" i="4" s="1"/>
  <c r="D96" i="4"/>
  <c r="F96" i="4" s="1"/>
  <c r="C96" i="4"/>
  <c r="A96" i="4"/>
  <c r="G96" i="4" s="1"/>
  <c r="D95" i="4"/>
  <c r="F95" i="4" s="1"/>
  <c r="C95" i="4"/>
  <c r="A95" i="4"/>
  <c r="G95" i="4" s="1"/>
  <c r="D94" i="4"/>
  <c r="F94" i="4" s="1"/>
  <c r="C94" i="4"/>
  <c r="A94" i="4"/>
  <c r="G94" i="4" s="1"/>
  <c r="D93" i="4"/>
  <c r="F93" i="4" s="1"/>
  <c r="C93" i="4"/>
  <c r="A93" i="4"/>
  <c r="D92" i="4"/>
  <c r="F92" i="4" s="1"/>
  <c r="C92" i="4"/>
  <c r="A92" i="4"/>
  <c r="G92" i="4" s="1"/>
  <c r="D91" i="4"/>
  <c r="F91" i="4" s="1"/>
  <c r="C91" i="4"/>
  <c r="A91" i="4"/>
  <c r="G91" i="4" s="1"/>
  <c r="D90" i="4"/>
  <c r="F90" i="4" s="1"/>
  <c r="C90" i="4"/>
  <c r="A90" i="4"/>
  <c r="G90" i="4" s="1"/>
  <c r="D89" i="4"/>
  <c r="C89" i="4"/>
  <c r="A89" i="4"/>
  <c r="G89" i="4" s="1"/>
  <c r="D88" i="4"/>
  <c r="F88" i="4" s="1"/>
  <c r="C88" i="4"/>
  <c r="A88" i="4"/>
  <c r="G88" i="4" s="1"/>
  <c r="D87" i="4"/>
  <c r="C87" i="4"/>
  <c r="A87" i="4"/>
  <c r="G87" i="4" s="1"/>
  <c r="D86" i="4"/>
  <c r="F86" i="4" s="1"/>
  <c r="C86" i="4"/>
  <c r="A86" i="4"/>
  <c r="G86" i="4" s="1"/>
  <c r="D85" i="4"/>
  <c r="F85" i="4" s="1"/>
  <c r="C85" i="4"/>
  <c r="A85" i="4"/>
  <c r="D84" i="4"/>
  <c r="F84" i="4" s="1"/>
  <c r="C84" i="4"/>
  <c r="A84" i="4"/>
  <c r="G84" i="4" s="1"/>
  <c r="D83" i="4"/>
  <c r="F83" i="4" s="1"/>
  <c r="C83" i="4"/>
  <c r="A83" i="4"/>
  <c r="G83" i="4" s="1"/>
  <c r="D82" i="4"/>
  <c r="C82" i="4"/>
  <c r="A82" i="4"/>
  <c r="G82" i="4" s="1"/>
  <c r="D81" i="4"/>
  <c r="F81" i="4" s="1"/>
  <c r="C81" i="4"/>
  <c r="A81" i="4"/>
  <c r="D80" i="4"/>
  <c r="F80" i="4" s="1"/>
  <c r="C80" i="4"/>
  <c r="A80" i="4"/>
  <c r="D79" i="4"/>
  <c r="C79" i="4"/>
  <c r="A79" i="4"/>
  <c r="G79" i="4" s="1"/>
  <c r="D78" i="4"/>
  <c r="F78" i="4" s="1"/>
  <c r="C78" i="4"/>
  <c r="A78" i="4"/>
  <c r="D77" i="4"/>
  <c r="F77" i="4" s="1"/>
  <c r="C77" i="4"/>
  <c r="A77" i="4"/>
  <c r="D76" i="4"/>
  <c r="F76" i="4" s="1"/>
  <c r="C76" i="4"/>
  <c r="A76" i="4"/>
  <c r="G76" i="4" s="1"/>
  <c r="D75" i="4"/>
  <c r="F75" i="4" s="1"/>
  <c r="C75" i="4"/>
  <c r="A75" i="4"/>
  <c r="D74" i="4"/>
  <c r="F74" i="4" s="1"/>
  <c r="C74" i="4"/>
  <c r="A74" i="4"/>
  <c r="D73" i="4"/>
  <c r="F73" i="4" s="1"/>
  <c r="C73" i="4"/>
  <c r="A73" i="4"/>
  <c r="G73" i="4" s="1"/>
  <c r="D72" i="4"/>
  <c r="F72" i="4" s="1"/>
  <c r="C72" i="4"/>
  <c r="A72" i="4"/>
  <c r="G72" i="4" s="1"/>
  <c r="D71" i="4"/>
  <c r="F71" i="4" s="1"/>
  <c r="C71" i="4"/>
  <c r="A71" i="4"/>
  <c r="D70" i="4"/>
  <c r="F70" i="4" s="1"/>
  <c r="C70" i="4"/>
  <c r="A70" i="4"/>
  <c r="D69" i="4"/>
  <c r="F69" i="4" s="1"/>
  <c r="C69" i="4"/>
  <c r="A69" i="4"/>
  <c r="G69" i="4" s="1"/>
  <c r="D68" i="4"/>
  <c r="F68" i="4" s="1"/>
  <c r="C68" i="4"/>
  <c r="A68" i="4"/>
  <c r="D67" i="4"/>
  <c r="F67" i="4" s="1"/>
  <c r="C67" i="4"/>
  <c r="A67" i="4"/>
  <c r="D66" i="4"/>
  <c r="F66" i="4" s="1"/>
  <c r="C66" i="4"/>
  <c r="A66" i="4"/>
  <c r="G66" i="4" s="1"/>
  <c r="D65" i="4"/>
  <c r="C65" i="4"/>
  <c r="A65" i="4"/>
  <c r="G65" i="4" s="1"/>
  <c r="D64" i="4"/>
  <c r="C64" i="4"/>
  <c r="A64" i="4"/>
  <c r="G64" i="4" s="1"/>
  <c r="D63" i="4"/>
  <c r="C63" i="4"/>
  <c r="A63" i="4"/>
  <c r="G63" i="4" s="1"/>
  <c r="D62" i="4"/>
  <c r="F62" i="4" s="1"/>
  <c r="C62" i="4"/>
  <c r="A62" i="4"/>
  <c r="D61" i="4"/>
  <c r="F61" i="4" s="1"/>
  <c r="C61" i="4"/>
  <c r="A61" i="4"/>
  <c r="G61" i="4" s="1"/>
  <c r="D60" i="4"/>
  <c r="C60" i="4"/>
  <c r="A60" i="4"/>
  <c r="G60" i="4" s="1"/>
  <c r="D59" i="4"/>
  <c r="F59" i="4" s="1"/>
  <c r="C59" i="4"/>
  <c r="A59" i="4"/>
  <c r="G59" i="4" s="1"/>
  <c r="D58" i="4"/>
  <c r="F58" i="4" s="1"/>
  <c r="C58" i="4"/>
  <c r="A58" i="4"/>
  <c r="D57" i="4"/>
  <c r="F57" i="4" s="1"/>
  <c r="C57" i="4"/>
  <c r="A57" i="4"/>
  <c r="D56" i="4"/>
  <c r="F56" i="4" s="1"/>
  <c r="C56" i="4"/>
  <c r="A56" i="4"/>
  <c r="G56" i="4" s="1"/>
  <c r="D55" i="4"/>
  <c r="F55" i="4" s="1"/>
  <c r="C55" i="4"/>
  <c r="A55" i="4"/>
  <c r="G55" i="4" s="1"/>
  <c r="D54" i="4"/>
  <c r="F54" i="4" s="1"/>
  <c r="C54" i="4"/>
  <c r="A54" i="4"/>
  <c r="G54" i="4" s="1"/>
  <c r="D53" i="4"/>
  <c r="F53" i="4" s="1"/>
  <c r="C53" i="4"/>
  <c r="A53" i="4"/>
  <c r="G53" i="4" s="1"/>
  <c r="D52" i="4"/>
  <c r="F52" i="4" s="1"/>
  <c r="C52" i="4"/>
  <c r="A52" i="4"/>
  <c r="G52" i="4" s="1"/>
  <c r="D51" i="4"/>
  <c r="C51" i="4"/>
  <c r="A51" i="4"/>
  <c r="G51" i="4" s="1"/>
  <c r="D50" i="4"/>
  <c r="F50" i="4" s="1"/>
  <c r="C50" i="4"/>
  <c r="A50" i="4"/>
  <c r="G50" i="4" s="1"/>
  <c r="D49" i="4"/>
  <c r="F49" i="4" s="1"/>
  <c r="C49" i="4"/>
  <c r="A49" i="4"/>
  <c r="G49" i="4" s="1"/>
  <c r="D48" i="4"/>
  <c r="F48" i="4" s="1"/>
  <c r="C48" i="4"/>
  <c r="A48" i="4"/>
  <c r="G48" i="4" s="1"/>
  <c r="D47" i="4"/>
  <c r="F47" i="4" s="1"/>
  <c r="C47" i="4"/>
  <c r="A47" i="4"/>
  <c r="D46" i="4"/>
  <c r="F46" i="4" s="1"/>
  <c r="C46" i="4"/>
  <c r="A46" i="4"/>
  <c r="G46" i="4" s="1"/>
  <c r="D45" i="4"/>
  <c r="F45" i="4" s="1"/>
  <c r="C45" i="4"/>
  <c r="A45" i="4"/>
  <c r="G45" i="4" s="1"/>
  <c r="D44" i="4"/>
  <c r="F44" i="4" s="1"/>
  <c r="C44" i="4"/>
  <c r="A44" i="4"/>
  <c r="D43" i="4"/>
  <c r="F43" i="4" s="1"/>
  <c r="C43" i="4"/>
  <c r="A43" i="4"/>
  <c r="G43" i="4" s="1"/>
  <c r="D42" i="4"/>
  <c r="F42" i="4" s="1"/>
  <c r="C42" i="4"/>
  <c r="A42" i="4"/>
  <c r="D41" i="4"/>
  <c r="F41" i="4" s="1"/>
  <c r="C41" i="4"/>
  <c r="A41" i="4"/>
  <c r="D40" i="4"/>
  <c r="F40" i="4" s="1"/>
  <c r="C40" i="4"/>
  <c r="A40" i="4"/>
  <c r="D39" i="4"/>
  <c r="F39" i="4" s="1"/>
  <c r="C39" i="4"/>
  <c r="A39" i="4"/>
  <c r="G39" i="4" s="1"/>
  <c r="D38" i="4"/>
  <c r="F38" i="4" s="1"/>
  <c r="C38" i="4"/>
  <c r="A38" i="4"/>
  <c r="D37" i="4"/>
  <c r="F37" i="4" s="1"/>
  <c r="C37" i="4"/>
  <c r="A37" i="4"/>
  <c r="D36" i="4"/>
  <c r="F36" i="4" s="1"/>
  <c r="C36" i="4"/>
  <c r="A36" i="4"/>
  <c r="D35" i="4"/>
  <c r="F35" i="4" s="1"/>
  <c r="C35" i="4"/>
  <c r="A35" i="4"/>
  <c r="D34" i="4"/>
  <c r="F34" i="4" s="1"/>
  <c r="C34" i="4"/>
  <c r="A34" i="4"/>
  <c r="D33" i="4"/>
  <c r="F33" i="4" s="1"/>
  <c r="C33" i="4"/>
  <c r="A33" i="4"/>
  <c r="G33" i="4" s="1"/>
  <c r="D32" i="4"/>
  <c r="F32" i="4" s="1"/>
  <c r="C32" i="4"/>
  <c r="A32" i="4"/>
  <c r="D31" i="4"/>
  <c r="F31" i="4" s="1"/>
  <c r="C31" i="4"/>
  <c r="A31" i="4"/>
  <c r="D30" i="4"/>
  <c r="F30" i="4" s="1"/>
  <c r="C30" i="4"/>
  <c r="A30" i="4"/>
  <c r="D29" i="4"/>
  <c r="F29" i="4" s="1"/>
  <c r="C29" i="4"/>
  <c r="A29" i="4"/>
  <c r="G29" i="4" s="1"/>
  <c r="D28" i="4"/>
  <c r="F28" i="4" s="1"/>
  <c r="C28" i="4"/>
  <c r="A28" i="4"/>
  <c r="G28" i="4" s="1"/>
  <c r="D27" i="4"/>
  <c r="F27" i="4" s="1"/>
  <c r="C27" i="4"/>
  <c r="A27" i="4"/>
  <c r="G27" i="4" s="1"/>
  <c r="D26" i="4"/>
  <c r="F26" i="4" s="1"/>
  <c r="C26" i="4"/>
  <c r="A26" i="4"/>
  <c r="G26" i="4" s="1"/>
  <c r="D25" i="4"/>
  <c r="C25" i="4"/>
  <c r="A25" i="4"/>
  <c r="G25" i="4" s="1"/>
  <c r="D24" i="4"/>
  <c r="F24" i="4" s="1"/>
  <c r="C24" i="4"/>
  <c r="A24" i="4"/>
  <c r="G24" i="4" s="1"/>
  <c r="D23" i="4"/>
  <c r="F23" i="4" s="1"/>
  <c r="C23" i="4"/>
  <c r="A23" i="4"/>
  <c r="D22" i="4"/>
  <c r="F22" i="4" s="1"/>
  <c r="C22" i="4"/>
  <c r="A22" i="4"/>
  <c r="D21" i="4"/>
  <c r="F21" i="4" s="1"/>
  <c r="C21" i="4"/>
  <c r="A21" i="4"/>
  <c r="G21" i="4" s="1"/>
  <c r="D20" i="4"/>
  <c r="F20" i="4" s="1"/>
  <c r="C20" i="4"/>
  <c r="A20" i="4"/>
  <c r="D19" i="4"/>
  <c r="F19" i="4" s="1"/>
  <c r="C19" i="4"/>
  <c r="A19" i="4"/>
  <c r="D18" i="4"/>
  <c r="F18" i="4" s="1"/>
  <c r="C18" i="4"/>
  <c r="A18" i="4"/>
  <c r="G18" i="4" s="1"/>
  <c r="D17" i="4"/>
  <c r="F17" i="4" s="1"/>
  <c r="C17" i="4"/>
  <c r="A17" i="4"/>
  <c r="G17" i="4" s="1"/>
  <c r="D16" i="4"/>
  <c r="F16" i="4" s="1"/>
  <c r="C16" i="4"/>
  <c r="A16" i="4"/>
  <c r="D15" i="4"/>
  <c r="C15" i="4"/>
  <c r="A15" i="4"/>
  <c r="G15" i="4" s="1"/>
  <c r="D14" i="4"/>
  <c r="F14" i="4" s="1"/>
  <c r="C14" i="4"/>
  <c r="A14" i="4"/>
  <c r="D13" i="4"/>
  <c r="F13" i="4" s="1"/>
  <c r="C13" i="4"/>
  <c r="A13" i="4"/>
  <c r="G13" i="4" s="1"/>
  <c r="D12" i="4"/>
  <c r="F12" i="4" s="1"/>
  <c r="C12" i="4"/>
  <c r="A12" i="4"/>
  <c r="D11" i="4"/>
  <c r="F11" i="4" s="1"/>
  <c r="C11" i="4"/>
  <c r="A11" i="4"/>
  <c r="D10" i="4"/>
  <c r="F10" i="4" s="1"/>
  <c r="C10" i="4"/>
  <c r="A10" i="4"/>
  <c r="G10" i="4" s="1"/>
  <c r="D9" i="4"/>
  <c r="F9" i="4" s="1"/>
  <c r="C9" i="4"/>
  <c r="A9" i="4"/>
  <c r="G9" i="4" s="1"/>
  <c r="D8" i="4"/>
  <c r="F8" i="4" s="1"/>
  <c r="C8" i="4"/>
  <c r="A8" i="4"/>
  <c r="D7" i="4"/>
  <c r="F7" i="4" s="1"/>
  <c r="C7" i="4"/>
  <c r="A7" i="4"/>
  <c r="D6" i="4"/>
  <c r="F6" i="4" s="1"/>
  <c r="C6" i="4"/>
  <c r="A6" i="4"/>
  <c r="G6" i="4" s="1"/>
  <c r="D5" i="4"/>
  <c r="F5" i="4" s="1"/>
  <c r="C5" i="4"/>
  <c r="A5" i="4"/>
  <c r="G5" i="4" s="1"/>
  <c r="D4" i="4"/>
  <c r="F4" i="4" s="1"/>
  <c r="C4" i="4"/>
  <c r="A4" i="4"/>
  <c r="D3" i="4"/>
  <c r="F3" i="4" s="1"/>
  <c r="C3" i="4"/>
  <c r="A3" i="4"/>
  <c r="G3" i="4" s="1"/>
  <c r="D2" i="4"/>
  <c r="F2" i="4" s="1"/>
  <c r="C2" i="4"/>
  <c r="A2" i="4"/>
  <c r="G1" i="4"/>
  <c r="F1" i="4"/>
  <c r="E1" i="4"/>
  <c r="C53" i="10"/>
  <c r="C48" i="10"/>
  <c r="F40" i="10"/>
  <c r="F41" i="10" s="1"/>
  <c r="C33" i="10"/>
  <c r="C32" i="10"/>
  <c r="AB31" i="10"/>
  <c r="AB33" i="10" s="1"/>
  <c r="AA31" i="10"/>
  <c r="AA33" i="10" s="1"/>
  <c r="Z31" i="10"/>
  <c r="Z33" i="10" s="1"/>
  <c r="Y31" i="10"/>
  <c r="Y33" i="10" s="1"/>
  <c r="X31" i="10"/>
  <c r="X33" i="10" s="1"/>
  <c r="W31" i="10"/>
  <c r="W33" i="10" s="1"/>
  <c r="V31" i="10"/>
  <c r="V33" i="10" s="1"/>
  <c r="U31" i="10"/>
  <c r="U33" i="10" s="1"/>
  <c r="T31" i="10"/>
  <c r="T33" i="10" s="1"/>
  <c r="S31" i="10"/>
  <c r="S33" i="10" s="1"/>
  <c r="R31" i="10"/>
  <c r="R33" i="10" s="1"/>
  <c r="Q31" i="10"/>
  <c r="Q33" i="10" s="1"/>
  <c r="P31" i="10"/>
  <c r="P33" i="10" s="1"/>
  <c r="O31" i="10"/>
  <c r="O33" i="10" s="1"/>
  <c r="N31" i="10"/>
  <c r="N33" i="10" s="1"/>
  <c r="M31" i="10"/>
  <c r="M33" i="10" s="1"/>
  <c r="L31" i="10"/>
  <c r="L33" i="10" s="1"/>
  <c r="K31" i="10"/>
  <c r="K33" i="10" s="1"/>
  <c r="J31" i="10"/>
  <c r="J33" i="10" s="1"/>
  <c r="I31" i="10"/>
  <c r="I33" i="10" s="1"/>
  <c r="H31" i="10"/>
  <c r="H33" i="10" s="1"/>
  <c r="G31" i="10"/>
  <c r="G33" i="10" s="1"/>
  <c r="F31" i="10"/>
  <c r="F33" i="10" s="1"/>
  <c r="E31" i="10"/>
  <c r="E33" i="10" s="1"/>
  <c r="D31" i="10"/>
  <c r="D33" i="10" s="1"/>
  <c r="AB30" i="10"/>
  <c r="AB32" i="10" s="1"/>
  <c r="AA30" i="10"/>
  <c r="AA32" i="10" s="1"/>
  <c r="Z30" i="10"/>
  <c r="Z32" i="10" s="1"/>
  <c r="Y30" i="10"/>
  <c r="Y32" i="10" s="1"/>
  <c r="X30" i="10"/>
  <c r="X32" i="10" s="1"/>
  <c r="W30" i="10"/>
  <c r="W32" i="10" s="1"/>
  <c r="V30" i="10"/>
  <c r="V32" i="10" s="1"/>
  <c r="U30" i="10"/>
  <c r="U32" i="10" s="1"/>
  <c r="T30" i="10"/>
  <c r="T32" i="10" s="1"/>
  <c r="S30" i="10"/>
  <c r="S32" i="10" s="1"/>
  <c r="R30" i="10"/>
  <c r="R32" i="10" s="1"/>
  <c r="Q30" i="10"/>
  <c r="Q32" i="10" s="1"/>
  <c r="P30" i="10"/>
  <c r="P32" i="10" s="1"/>
  <c r="O30" i="10"/>
  <c r="O32" i="10" s="1"/>
  <c r="N30" i="10"/>
  <c r="N32" i="10" s="1"/>
  <c r="M30" i="10"/>
  <c r="M32" i="10" s="1"/>
  <c r="L30" i="10"/>
  <c r="L32" i="10" s="1"/>
  <c r="K30" i="10"/>
  <c r="K32" i="10" s="1"/>
  <c r="J30" i="10"/>
  <c r="J32" i="10" s="1"/>
  <c r="I30" i="10"/>
  <c r="I32" i="10" s="1"/>
  <c r="H30" i="10"/>
  <c r="H32" i="10" s="1"/>
  <c r="G30" i="10"/>
  <c r="G32" i="10" s="1"/>
  <c r="F30" i="10"/>
  <c r="F32" i="10" s="1"/>
  <c r="E30" i="10"/>
  <c r="E32" i="10" s="1"/>
  <c r="D30" i="10"/>
  <c r="D32" i="10" s="1"/>
  <c r="C24" i="10"/>
  <c r="C23" i="10"/>
  <c r="AB22" i="10"/>
  <c r="AB24" i="10" s="1"/>
  <c r="AA22" i="10"/>
  <c r="AA24" i="10" s="1"/>
  <c r="Z22" i="10"/>
  <c r="Z24" i="10" s="1"/>
  <c r="Y22" i="10"/>
  <c r="Y24" i="10" s="1"/>
  <c r="X22" i="10"/>
  <c r="X24" i="10" s="1"/>
  <c r="W22" i="10"/>
  <c r="W24" i="10" s="1"/>
  <c r="V22" i="10"/>
  <c r="V24" i="10" s="1"/>
  <c r="U22" i="10"/>
  <c r="U24" i="10" s="1"/>
  <c r="T22" i="10"/>
  <c r="T24" i="10" s="1"/>
  <c r="S22" i="10"/>
  <c r="S24" i="10" s="1"/>
  <c r="R22" i="10"/>
  <c r="R24" i="10" s="1"/>
  <c r="Q22" i="10"/>
  <c r="Q24" i="10" s="1"/>
  <c r="P22" i="10"/>
  <c r="P24" i="10" s="1"/>
  <c r="O22" i="10"/>
  <c r="O24" i="10" s="1"/>
  <c r="N22" i="10"/>
  <c r="N24" i="10" s="1"/>
  <c r="M22" i="10"/>
  <c r="M24" i="10" s="1"/>
  <c r="L22" i="10"/>
  <c r="L24" i="10" s="1"/>
  <c r="K22" i="10"/>
  <c r="K24" i="10" s="1"/>
  <c r="J22" i="10"/>
  <c r="J24" i="10" s="1"/>
  <c r="I22" i="10"/>
  <c r="I24" i="10" s="1"/>
  <c r="H22" i="10"/>
  <c r="H24" i="10" s="1"/>
  <c r="G22" i="10"/>
  <c r="G24" i="10" s="1"/>
  <c r="F22" i="10"/>
  <c r="F24" i="10" s="1"/>
  <c r="E22" i="10"/>
  <c r="E24" i="10" s="1"/>
  <c r="D22" i="10"/>
  <c r="D24" i="10" s="1"/>
  <c r="AB21" i="10"/>
  <c r="AB23" i="10" s="1"/>
  <c r="AA21" i="10"/>
  <c r="AA23" i="10" s="1"/>
  <c r="Z21" i="10"/>
  <c r="Z23" i="10" s="1"/>
  <c r="Y21" i="10"/>
  <c r="Y23" i="10" s="1"/>
  <c r="X21" i="10"/>
  <c r="X23" i="10" s="1"/>
  <c r="W21" i="10"/>
  <c r="W23" i="10" s="1"/>
  <c r="V21" i="10"/>
  <c r="V23" i="10" s="1"/>
  <c r="U21" i="10"/>
  <c r="U23" i="10" s="1"/>
  <c r="T21" i="10"/>
  <c r="T23" i="10" s="1"/>
  <c r="S21" i="10"/>
  <c r="S23" i="10" s="1"/>
  <c r="R21" i="10"/>
  <c r="R23" i="10" s="1"/>
  <c r="Q21" i="10"/>
  <c r="Q23" i="10" s="1"/>
  <c r="P21" i="10"/>
  <c r="P23" i="10" s="1"/>
  <c r="O21" i="10"/>
  <c r="O23" i="10" s="1"/>
  <c r="N21" i="10"/>
  <c r="N23" i="10" s="1"/>
  <c r="M21" i="10"/>
  <c r="M23" i="10" s="1"/>
  <c r="L21" i="10"/>
  <c r="L23" i="10" s="1"/>
  <c r="K21" i="10"/>
  <c r="K23" i="10" s="1"/>
  <c r="J21" i="10"/>
  <c r="J23" i="10" s="1"/>
  <c r="I21" i="10"/>
  <c r="I23" i="10" s="1"/>
  <c r="H21" i="10"/>
  <c r="H23" i="10" s="1"/>
  <c r="G21" i="10"/>
  <c r="G23" i="10" s="1"/>
  <c r="F21" i="10"/>
  <c r="F23" i="10" s="1"/>
  <c r="E21" i="10"/>
  <c r="E23" i="10" s="1"/>
  <c r="D21" i="10"/>
  <c r="D23" i="10" s="1"/>
  <c r="AB12" i="10"/>
  <c r="AB10" i="10" s="1"/>
  <c r="C12" i="10"/>
  <c r="C10" i="10" s="1"/>
  <c r="AA8" i="10"/>
  <c r="AA12" i="10" s="1"/>
  <c r="AA10" i="10" s="1"/>
  <c r="Z8" i="10"/>
  <c r="Y8" i="10"/>
  <c r="Y6" i="10" s="1"/>
  <c r="X8" i="10"/>
  <c r="X12" i="10" s="1"/>
  <c r="X10" i="10" s="1"/>
  <c r="W8" i="10"/>
  <c r="W6" i="10" s="1"/>
  <c r="V8" i="10"/>
  <c r="V6" i="10" s="1"/>
  <c r="U8" i="10"/>
  <c r="T8" i="10"/>
  <c r="T12" i="10" s="1"/>
  <c r="T10" i="10" s="1"/>
  <c r="S8" i="10"/>
  <c r="R8" i="10"/>
  <c r="Q8" i="10"/>
  <c r="P8" i="10"/>
  <c r="P6" i="10" s="1"/>
  <c r="O8" i="10"/>
  <c r="N8" i="10"/>
  <c r="N6" i="10" s="1"/>
  <c r="M8" i="10"/>
  <c r="L8" i="10"/>
  <c r="K8" i="10"/>
  <c r="J8" i="10"/>
  <c r="I8" i="10"/>
  <c r="H8" i="10"/>
  <c r="G8" i="10"/>
  <c r="F8" i="10"/>
  <c r="E8" i="10"/>
  <c r="E12" i="10" s="1"/>
  <c r="E10" i="10" s="1"/>
  <c r="D8" i="10"/>
  <c r="D6" i="10" s="1"/>
  <c r="AB6" i="10"/>
  <c r="C6" i="10"/>
  <c r="G53" i="1"/>
  <c r="F53" i="1"/>
  <c r="E53" i="1"/>
  <c r="C53" i="1"/>
  <c r="G48" i="1"/>
  <c r="F48" i="1"/>
  <c r="E48" i="1"/>
  <c r="C48" i="1"/>
  <c r="V36" i="1"/>
  <c r="X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C33" i="1"/>
  <c r="Z32" i="1"/>
  <c r="Y32" i="1"/>
  <c r="X32" i="1"/>
  <c r="W32" i="1"/>
  <c r="W26" i="1" s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C32" i="1"/>
  <c r="X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C24" i="1"/>
  <c r="X23" i="1"/>
  <c r="W23" i="1"/>
  <c r="W17" i="1" s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C23" i="1"/>
  <c r="X12" i="1"/>
  <c r="X10" i="1" s="1"/>
  <c r="W12" i="1"/>
  <c r="W10" i="1" s="1"/>
  <c r="V12" i="1"/>
  <c r="V10" i="1" s="1"/>
  <c r="U12" i="1"/>
  <c r="U10" i="1" s="1"/>
  <c r="T12" i="1"/>
  <c r="T10" i="1" s="1"/>
  <c r="S12" i="1"/>
  <c r="S10" i="1" s="1"/>
  <c r="R12" i="1"/>
  <c r="R10" i="1" s="1"/>
  <c r="Q12" i="1"/>
  <c r="Q10" i="1" s="1"/>
  <c r="P12" i="1"/>
  <c r="P10" i="1" s="1"/>
  <c r="O12" i="1"/>
  <c r="O10" i="1" s="1"/>
  <c r="N12" i="1"/>
  <c r="N10" i="1" s="1"/>
  <c r="M12" i="1"/>
  <c r="M10" i="1" s="1"/>
  <c r="L12" i="1"/>
  <c r="L10" i="1" s="1"/>
  <c r="K12" i="1"/>
  <c r="K10" i="1" s="1"/>
  <c r="J12" i="1"/>
  <c r="J10" i="1" s="1"/>
  <c r="I12" i="1"/>
  <c r="I10" i="1" s="1"/>
  <c r="H12" i="1"/>
  <c r="H10" i="1" s="1"/>
  <c r="G12" i="1"/>
  <c r="G10" i="1" s="1"/>
  <c r="F12" i="1"/>
  <c r="F10" i="1" s="1"/>
  <c r="E12" i="1"/>
  <c r="E10" i="1" s="1"/>
  <c r="C12" i="1"/>
  <c r="C10" i="1" s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C6" i="1"/>
  <c r="B6" i="24"/>
  <c r="B8" i="24" s="1"/>
  <c r="B5" i="24"/>
  <c r="D13" i="28"/>
  <c r="D11" i="28"/>
  <c r="C11" i="30"/>
  <c r="D25" i="33"/>
  <c r="D30" i="20"/>
  <c r="D32" i="20" s="1"/>
  <c r="J29" i="20"/>
  <c r="I30" i="20"/>
  <c r="E9" i="20"/>
  <c r="H12" i="20"/>
  <c r="B12" i="26"/>
  <c r="B11" i="26"/>
  <c r="B36" i="40"/>
  <c r="B31" i="40"/>
  <c r="G30" i="40" s="1"/>
  <c r="B20" i="40"/>
  <c r="B21" i="40" s="1"/>
  <c r="B11" i="40"/>
  <c r="B17" i="37"/>
  <c r="B18" i="37" s="1"/>
  <c r="G11" i="27"/>
  <c r="F11" i="27"/>
  <c r="E11" i="27"/>
  <c r="D11" i="27"/>
  <c r="C11" i="27"/>
  <c r="D18" i="45"/>
  <c r="B17" i="31"/>
  <c r="B20" i="31" s="1"/>
  <c r="C37" i="29"/>
  <c r="H19" i="29"/>
  <c r="G19" i="29"/>
  <c r="F19" i="29"/>
  <c r="H17" i="29"/>
  <c r="G17" i="29"/>
  <c r="F17" i="29"/>
  <c r="E17" i="29"/>
  <c r="G13" i="29"/>
  <c r="F13" i="29"/>
  <c r="E13" i="29"/>
  <c r="G11" i="29"/>
  <c r="F11" i="29"/>
  <c r="E11" i="29"/>
  <c r="B28" i="44"/>
  <c r="B20" i="44"/>
  <c r="B13" i="44"/>
  <c r="H99" i="23"/>
  <c r="H98" i="23" s="1"/>
  <c r="H93" i="23"/>
  <c r="J75" i="23"/>
  <c r="J76" i="23" s="1"/>
  <c r="M76" i="23" s="1"/>
  <c r="J67" i="23"/>
  <c r="I67" i="23"/>
  <c r="J66" i="23"/>
  <c r="I66" i="23"/>
  <c r="J65" i="23"/>
  <c r="I65" i="23"/>
  <c r="J64" i="23"/>
  <c r="I64" i="23"/>
  <c r="J63" i="23"/>
  <c r="I63" i="23"/>
  <c r="J62" i="23"/>
  <c r="I62" i="23"/>
  <c r="J61" i="23"/>
  <c r="I61" i="23"/>
  <c r="J60" i="23"/>
  <c r="I60" i="23"/>
  <c r="D50" i="23"/>
  <c r="D44" i="23"/>
  <c r="J40" i="23"/>
  <c r="I40" i="23"/>
  <c r="J39" i="23"/>
  <c r="I39" i="23"/>
  <c r="J38" i="23"/>
  <c r="I38" i="23"/>
  <c r="J37" i="23"/>
  <c r="I37" i="23"/>
  <c r="D28" i="23"/>
  <c r="F14" i="23"/>
  <c r="E14" i="23"/>
  <c r="D14" i="43"/>
  <c r="D7" i="43"/>
  <c r="C36" i="25"/>
  <c r="C35" i="25"/>
  <c r="F7" i="25"/>
  <c r="E7" i="25"/>
  <c r="D7" i="25"/>
  <c r="C7" i="25"/>
  <c r="B7" i="25"/>
  <c r="G1132" i="4"/>
  <c r="G833" i="4"/>
  <c r="G1350" i="4"/>
  <c r="G1239" i="4"/>
  <c r="F1590" i="4"/>
  <c r="G1681" i="4"/>
  <c r="G667" i="4"/>
  <c r="G1409" i="4"/>
  <c r="G1485" i="4"/>
  <c r="G861" i="4"/>
  <c r="G821" i="4"/>
  <c r="G1573" i="4"/>
  <c r="G1429" i="4"/>
  <c r="G1565" i="4"/>
  <c r="G1802" i="4"/>
  <c r="G1834" i="4"/>
  <c r="G1814" i="4"/>
  <c r="G1660" i="4"/>
  <c r="G1015" i="4"/>
  <c r="G1466" i="4"/>
  <c r="G1314" i="4"/>
  <c r="G1412" i="4"/>
  <c r="G1438" i="4"/>
  <c r="C88" i="27"/>
  <c r="B91" i="27"/>
  <c r="C91" i="27" s="1"/>
  <c r="E1783" i="4" l="1"/>
  <c r="B7" i="24"/>
  <c r="E1200" i="4"/>
  <c r="E1584" i="4"/>
  <c r="E1648" i="4"/>
  <c r="E1420" i="4"/>
  <c r="E981" i="4"/>
  <c r="B42" i="27"/>
  <c r="E557" i="4"/>
  <c r="E1582" i="4"/>
  <c r="AA6" i="10"/>
  <c r="E1451" i="4"/>
  <c r="E1408" i="4"/>
  <c r="Q17" i="1"/>
  <c r="E467" i="4"/>
  <c r="E1781" i="4"/>
  <c r="E1824" i="4"/>
  <c r="E101" i="20"/>
  <c r="G101" i="20"/>
  <c r="E1448" i="4"/>
  <c r="Y26" i="10"/>
  <c r="E1004" i="4"/>
  <c r="E615" i="4"/>
  <c r="E1823" i="4"/>
  <c r="E1743" i="4"/>
  <c r="E1324" i="4"/>
  <c r="E1939" i="4"/>
  <c r="E308" i="4"/>
  <c r="E1028" i="4"/>
  <c r="E1536" i="4"/>
  <c r="G1584" i="4"/>
  <c r="C27" i="27"/>
  <c r="E1979" i="4"/>
  <c r="E410" i="4"/>
  <c r="E874" i="4"/>
  <c r="E28" i="4"/>
  <c r="E973" i="4"/>
  <c r="E1020" i="4"/>
  <c r="E1445" i="4"/>
  <c r="E1782" i="4"/>
  <c r="E1787" i="4"/>
  <c r="E1798" i="4"/>
  <c r="E1822" i="4"/>
  <c r="E1854" i="4"/>
  <c r="E1894" i="4"/>
  <c r="E1915" i="4"/>
  <c r="G1939" i="4"/>
  <c r="E2002" i="4"/>
  <c r="E2004" i="4"/>
  <c r="E1094" i="4"/>
  <c r="E1818" i="4"/>
  <c r="E627" i="4"/>
  <c r="E221" i="4"/>
  <c r="E636" i="4"/>
  <c r="E1452" i="4"/>
  <c r="E1107" i="4"/>
  <c r="E1115" i="4"/>
  <c r="E1180" i="4"/>
  <c r="E1613" i="4"/>
  <c r="E1832" i="4"/>
  <c r="E1417" i="4"/>
  <c r="E945" i="4"/>
  <c r="E1140" i="4"/>
  <c r="E1932" i="4"/>
  <c r="E1723" i="4"/>
  <c r="D26" i="10"/>
  <c r="E417" i="4"/>
  <c r="E792" i="4"/>
  <c r="E1101" i="4"/>
  <c r="E1507" i="4"/>
  <c r="E1573" i="4"/>
  <c r="E1615" i="4"/>
  <c r="E1638" i="4"/>
  <c r="E1834" i="4"/>
  <c r="G1545" i="4"/>
  <c r="E1545" i="4"/>
  <c r="G272" i="4"/>
  <c r="E272" i="4"/>
  <c r="G719" i="4"/>
  <c r="E719" i="4"/>
  <c r="G42" i="4"/>
  <c r="E42" i="4"/>
  <c r="E679" i="4"/>
  <c r="G690" i="4"/>
  <c r="E690" i="4"/>
  <c r="G790" i="4"/>
  <c r="E790" i="4"/>
  <c r="E824" i="4"/>
  <c r="G983" i="4"/>
  <c r="E983" i="4"/>
  <c r="E985" i="4"/>
  <c r="G31" i="4"/>
  <c r="E31" i="4"/>
  <c r="G753" i="4"/>
  <c r="E753" i="4"/>
  <c r="G1449" i="4"/>
  <c r="E1449" i="4"/>
  <c r="G511" i="4"/>
  <c r="E511" i="4"/>
  <c r="G580" i="4"/>
  <c r="E580" i="4"/>
  <c r="F1819" i="4"/>
  <c r="E1819" i="4"/>
  <c r="F1355" i="4"/>
  <c r="E1355" i="4"/>
  <c r="G540" i="4"/>
  <c r="E540" i="4"/>
  <c r="G412" i="4"/>
  <c r="E412" i="4"/>
  <c r="E1640" i="4"/>
  <c r="G1640" i="4"/>
  <c r="E224" i="4"/>
  <c r="G1098" i="4"/>
  <c r="E1098" i="4"/>
  <c r="F1219" i="4"/>
  <c r="E1219" i="4"/>
  <c r="E1040" i="4"/>
  <c r="E1441" i="4"/>
  <c r="E1576" i="4"/>
  <c r="E1740" i="4"/>
  <c r="E1981" i="4"/>
  <c r="E400" i="4"/>
  <c r="E1730" i="4"/>
  <c r="E1265" i="4"/>
  <c r="E1904" i="4"/>
  <c r="E1365" i="4"/>
  <c r="T17" i="1"/>
  <c r="X26" i="1"/>
  <c r="E8" i="4"/>
  <c r="E33" i="4"/>
  <c r="E723" i="4"/>
  <c r="E763" i="4"/>
  <c r="E1568" i="4"/>
  <c r="E1634" i="4"/>
  <c r="E1676" i="4"/>
  <c r="E1233" i="4"/>
  <c r="E772" i="4"/>
  <c r="G1638" i="4"/>
  <c r="L26" i="1"/>
  <c r="G26" i="10"/>
  <c r="E127" i="4"/>
  <c r="E722" i="4"/>
  <c r="E759" i="4"/>
  <c r="E1125" i="4"/>
  <c r="E1311" i="4"/>
  <c r="E1359" i="4"/>
  <c r="E1369" i="4"/>
  <c r="E1389" i="4"/>
  <c r="E1490" i="4"/>
  <c r="E1916" i="4"/>
  <c r="E1645" i="4"/>
  <c r="E1807" i="4"/>
  <c r="E1828" i="4"/>
  <c r="V17" i="1"/>
  <c r="E1530" i="4"/>
  <c r="E1724" i="4"/>
  <c r="E1127" i="4"/>
  <c r="F17" i="1"/>
  <c r="E1714" i="4"/>
  <c r="E415" i="4"/>
  <c r="E1765" i="4"/>
  <c r="E1476" i="4"/>
  <c r="E6" i="10"/>
  <c r="O26" i="1"/>
  <c r="E1289" i="4"/>
  <c r="E1443" i="4"/>
  <c r="E1816" i="4"/>
  <c r="E1851" i="4"/>
  <c r="E1872" i="4"/>
  <c r="E1917" i="4"/>
  <c r="G1973" i="4"/>
  <c r="E1973" i="4"/>
  <c r="G2002" i="4"/>
  <c r="E1701" i="4"/>
  <c r="E1295" i="4"/>
  <c r="E1526" i="4"/>
  <c r="E1685" i="4"/>
  <c r="E1012" i="4"/>
  <c r="E1495" i="4"/>
  <c r="E1524" i="4"/>
  <c r="Q6" i="10"/>
  <c r="Q12" i="10"/>
  <c r="Q10" i="10" s="1"/>
  <c r="E1853" i="4"/>
  <c r="E1518" i="4"/>
  <c r="E1438" i="4"/>
  <c r="E494" i="4"/>
  <c r="E1607" i="4"/>
  <c r="E1189" i="4"/>
  <c r="G1541" i="4"/>
  <c r="E1541" i="4"/>
  <c r="E1457" i="4"/>
  <c r="E1436" i="4"/>
  <c r="E55" i="4"/>
  <c r="E1381" i="4"/>
  <c r="E1479" i="4"/>
  <c r="E1735" i="4"/>
  <c r="E1841" i="4"/>
  <c r="E1220" i="4"/>
  <c r="F1787" i="4"/>
  <c r="E1165" i="4"/>
  <c r="E372" i="4"/>
  <c r="G740" i="4"/>
  <c r="E740" i="4"/>
  <c r="E1387" i="4"/>
  <c r="E1395" i="4"/>
  <c r="E1511" i="4"/>
  <c r="E1869" i="4"/>
  <c r="E2024" i="4"/>
  <c r="E1988" i="4"/>
  <c r="E1609" i="4"/>
  <c r="E1162" i="4"/>
  <c r="E1169" i="4"/>
  <c r="G1780" i="4"/>
  <c r="E1780" i="4"/>
  <c r="E1793" i="4"/>
  <c r="E168" i="4"/>
  <c r="E1852" i="4"/>
  <c r="E1199" i="4"/>
  <c r="E1465" i="4"/>
  <c r="E1084" i="4"/>
  <c r="E1922" i="4"/>
  <c r="G261" i="4"/>
  <c r="E261" i="4"/>
  <c r="E1079" i="4"/>
  <c r="E1330" i="4"/>
  <c r="E948" i="4"/>
  <c r="G1648" i="4"/>
  <c r="E1565" i="4"/>
  <c r="E1154" i="4"/>
  <c r="G1324" i="4"/>
  <c r="E652" i="4"/>
  <c r="E1286" i="4"/>
  <c r="E1336" i="4"/>
  <c r="E1940" i="4"/>
  <c r="G1538" i="4"/>
  <c r="E1538" i="4"/>
  <c r="G1635" i="4"/>
  <c r="E1635" i="4"/>
  <c r="E1533" i="4"/>
  <c r="G1591" i="4"/>
  <c r="E1591" i="4"/>
  <c r="E1658" i="4"/>
  <c r="E1687" i="4"/>
  <c r="G1687" i="4"/>
  <c r="E112" i="4"/>
  <c r="E1332" i="4"/>
  <c r="E1571" i="4"/>
  <c r="E1502" i="4"/>
  <c r="E1471" i="4"/>
  <c r="M17" i="10"/>
  <c r="E811" i="4"/>
  <c r="E1745" i="4"/>
  <c r="E1814" i="4"/>
  <c r="E9" i="4"/>
  <c r="E123" i="4"/>
  <c r="E594" i="4"/>
  <c r="E859" i="4"/>
  <c r="E1608" i="4"/>
  <c r="E1636" i="4"/>
  <c r="E1670" i="4"/>
  <c r="E1678" i="4"/>
  <c r="E451" i="4"/>
  <c r="E513" i="4"/>
  <c r="E708" i="4"/>
  <c r="E752" i="4"/>
  <c r="E1174" i="4"/>
  <c r="E1187" i="4"/>
  <c r="E1197" i="4"/>
  <c r="E1253" i="4"/>
  <c r="E1255" i="4"/>
  <c r="E1284" i="4"/>
  <c r="E1660" i="4"/>
  <c r="E1847" i="4"/>
  <c r="E1871" i="4"/>
  <c r="E1879" i="4"/>
  <c r="E1921" i="4"/>
  <c r="E776" i="4"/>
  <c r="E1260" i="4"/>
  <c r="E1262" i="4"/>
  <c r="E1750" i="4"/>
  <c r="E1046" i="4"/>
  <c r="E1975" i="4"/>
  <c r="E1967" i="4"/>
  <c r="G1289" i="4"/>
  <c r="E1621" i="4"/>
  <c r="E1759" i="4"/>
  <c r="E1667" i="4"/>
  <c r="G1253" i="4"/>
  <c r="L12" i="10"/>
  <c r="L10" i="10" s="1"/>
  <c r="L6" i="10"/>
  <c r="F1206" i="4"/>
  <c r="E1206" i="4"/>
  <c r="E1652" i="4"/>
  <c r="E2022" i="4"/>
  <c r="E1299" i="4"/>
  <c r="E1769" i="4"/>
  <c r="G1783" i="4"/>
  <c r="E616" i="4"/>
  <c r="E1512" i="4"/>
  <c r="E562" i="4"/>
  <c r="G1709" i="4"/>
  <c r="E1709" i="4"/>
  <c r="F1191" i="4"/>
  <c r="E1191" i="4"/>
  <c r="M26" i="1"/>
  <c r="H6" i="10"/>
  <c r="H12" i="10"/>
  <c r="H10" i="10" s="1"/>
  <c r="G500" i="4"/>
  <c r="E500" i="4"/>
  <c r="E1190" i="4"/>
  <c r="E1482" i="4"/>
  <c r="E1729" i="4"/>
  <c r="G1445" i="4"/>
  <c r="E1184" i="4"/>
  <c r="E388" i="4"/>
  <c r="F341" i="4"/>
  <c r="E341" i="4"/>
  <c r="G600" i="4"/>
  <c r="E600" i="4"/>
  <c r="G1637" i="4"/>
  <c r="E1637" i="4"/>
  <c r="G1650" i="4"/>
  <c r="E1650" i="4"/>
  <c r="E1919" i="4"/>
  <c r="E26" i="1"/>
  <c r="E1166" i="4"/>
  <c r="E1147" i="4"/>
  <c r="E570" i="4"/>
  <c r="E214" i="4"/>
  <c r="E1315" i="4"/>
  <c r="E1066" i="4"/>
  <c r="E921" i="4"/>
  <c r="E795" i="4"/>
  <c r="E1844" i="4"/>
  <c r="E117" i="4"/>
  <c r="E1910" i="4"/>
  <c r="E1135" i="4"/>
  <c r="Z12" i="10"/>
  <c r="Z10" i="10" s="1"/>
  <c r="Z6" i="10"/>
  <c r="G1505" i="4"/>
  <c r="E1505" i="4"/>
  <c r="E1899" i="4"/>
  <c r="F1461" i="4"/>
  <c r="E1461" i="4"/>
  <c r="F518" i="4"/>
  <c r="E518" i="4"/>
  <c r="E912" i="4"/>
  <c r="E919" i="4"/>
  <c r="E781" i="4"/>
  <c r="P12" i="10"/>
  <c r="P10" i="10" s="1"/>
  <c r="E1907" i="4"/>
  <c r="E319" i="4"/>
  <c r="E1985" i="4"/>
  <c r="E1105" i="4"/>
  <c r="E836" i="4"/>
  <c r="K17" i="1"/>
  <c r="G26" i="1"/>
  <c r="P26" i="1"/>
  <c r="E358" i="4"/>
  <c r="E1237" i="4"/>
  <c r="E1909" i="4"/>
  <c r="Q26" i="1"/>
  <c r="X26" i="10"/>
  <c r="E202" i="4"/>
  <c r="E310" i="4"/>
  <c r="E558" i="4"/>
  <c r="E685" i="4"/>
  <c r="E768" i="4"/>
  <c r="E801" i="4"/>
  <c r="E1082" i="4"/>
  <c r="E1307" i="4"/>
  <c r="E1866" i="4"/>
  <c r="P26" i="10"/>
  <c r="E218" i="4"/>
  <c r="E1339" i="4"/>
  <c r="E1493" i="4"/>
  <c r="E1551" i="4"/>
  <c r="E1556" i="4"/>
  <c r="E1835" i="4"/>
  <c r="E1840" i="4"/>
  <c r="E569" i="4"/>
  <c r="E970" i="4"/>
  <c r="E1572" i="4"/>
  <c r="E1776" i="4"/>
  <c r="E1870" i="4"/>
  <c r="E1913" i="4"/>
  <c r="E1933" i="4"/>
  <c r="E1964" i="4"/>
  <c r="E2041" i="4"/>
  <c r="E457" i="4"/>
  <c r="E780" i="4"/>
  <c r="E1446" i="4"/>
  <c r="E1466" i="4"/>
  <c r="M40" i="23"/>
  <c r="V12" i="10"/>
  <c r="V10" i="10" s="1"/>
  <c r="I17" i="10"/>
  <c r="U17" i="10"/>
  <c r="C26" i="10"/>
  <c r="E4" i="4"/>
  <c r="E35" i="4"/>
  <c r="E154" i="4"/>
  <c r="E241" i="4"/>
  <c r="E254" i="4"/>
  <c r="E360" i="4"/>
  <c r="E362" i="4"/>
  <c r="E404" i="4"/>
  <c r="E199" i="4"/>
  <c r="H26" i="1"/>
  <c r="I26" i="1"/>
  <c r="E320" i="4"/>
  <c r="E355" i="4"/>
  <c r="E497" i="4"/>
  <c r="E103" i="4"/>
  <c r="E160" i="4"/>
  <c r="E555" i="4"/>
  <c r="G555" i="4"/>
  <c r="S26" i="1"/>
  <c r="G17" i="10"/>
  <c r="E146" i="4"/>
  <c r="E333" i="4"/>
  <c r="E370" i="4"/>
  <c r="E431" i="4"/>
  <c r="E444" i="4"/>
  <c r="E681" i="4"/>
  <c r="E823" i="4"/>
  <c r="E37" i="29"/>
  <c r="G37" i="29"/>
  <c r="T26" i="10"/>
  <c r="E3" i="4"/>
  <c r="E54" i="4"/>
  <c r="E378" i="4"/>
  <c r="E52" i="4"/>
  <c r="E445" i="4"/>
  <c r="E644" i="4"/>
  <c r="E693" i="4"/>
  <c r="E701" i="4"/>
  <c r="E724" i="4"/>
  <c r="E739" i="4"/>
  <c r="E864" i="4"/>
  <c r="E876" i="4"/>
  <c r="E959" i="4"/>
  <c r="E964" i="4"/>
  <c r="E993" i="4"/>
  <c r="E1000" i="4"/>
  <c r="E1089" i="4"/>
  <c r="E1106" i="4"/>
  <c r="E1114" i="4"/>
  <c r="E1151" i="4"/>
  <c r="E1301" i="4"/>
  <c r="E1333" i="4"/>
  <c r="E1397" i="4"/>
  <c r="E1569" i="4"/>
  <c r="E1692" i="4"/>
  <c r="E1752" i="4"/>
  <c r="E1777" i="4"/>
  <c r="E1794" i="4"/>
  <c r="E1820" i="4"/>
  <c r="E1929" i="4"/>
  <c r="E2005" i="4"/>
  <c r="E2025" i="4"/>
  <c r="M107" i="23"/>
  <c r="E438" i="4"/>
  <c r="E542" i="4"/>
  <c r="E916" i="4"/>
  <c r="E952" i="4"/>
  <c r="E1070" i="4"/>
  <c r="E1157" i="4"/>
  <c r="E1257" i="4"/>
  <c r="E1261" i="4"/>
  <c r="E1275" i="4"/>
  <c r="E1297" i="4"/>
  <c r="E1413" i="4"/>
  <c r="E1500" i="4"/>
  <c r="E1540" i="4"/>
  <c r="E1644" i="4"/>
  <c r="E1649" i="4"/>
  <c r="E1682" i="4"/>
  <c r="E1684" i="4"/>
  <c r="E1918" i="4"/>
  <c r="E1920" i="4"/>
  <c r="E1937" i="4"/>
  <c r="E1947" i="4"/>
  <c r="E1950" i="4"/>
  <c r="E1976" i="4"/>
  <c r="E1978" i="4"/>
  <c r="E2006" i="4"/>
  <c r="E2010" i="4"/>
  <c r="E2026" i="4"/>
  <c r="E765" i="4"/>
  <c r="E791" i="4"/>
  <c r="E793" i="4"/>
  <c r="E805" i="4"/>
  <c r="E1034" i="4"/>
  <c r="E1401" i="4"/>
  <c r="E1426" i="4"/>
  <c r="E1431" i="4"/>
  <c r="E1474" i="4"/>
  <c r="E1525" i="4"/>
  <c r="E1529" i="4"/>
  <c r="E1543" i="4"/>
  <c r="E1631" i="4"/>
  <c r="E1655" i="4"/>
  <c r="E1657" i="4"/>
  <c r="E1662" i="4"/>
  <c r="E1808" i="4"/>
  <c r="E1928" i="4"/>
  <c r="E2013" i="4"/>
  <c r="E2015" i="4"/>
  <c r="E459" i="4"/>
  <c r="E775" i="4"/>
  <c r="E922" i="4"/>
  <c r="E1075" i="4"/>
  <c r="E1245" i="4"/>
  <c r="E1468" i="4"/>
  <c r="E1550" i="4"/>
  <c r="E1599" i="4"/>
  <c r="E1647" i="4"/>
  <c r="E1680" i="4"/>
  <c r="E1764" i="4"/>
  <c r="E1800" i="4"/>
  <c r="E1821" i="4"/>
  <c r="E1885" i="4"/>
  <c r="E1953" i="4"/>
  <c r="E1970" i="4"/>
  <c r="E997" i="4"/>
  <c r="E813" i="4"/>
  <c r="E844" i="4"/>
  <c r="E846" i="4"/>
  <c r="E871" i="4"/>
  <c r="E938" i="4"/>
  <c r="E1303" i="4"/>
  <c r="E1328" i="4"/>
  <c r="E1343" i="4"/>
  <c r="E1363" i="4"/>
  <c r="E1412" i="4"/>
  <c r="E1424" i="4"/>
  <c r="E1439" i="4"/>
  <c r="E1492" i="4"/>
  <c r="E1842" i="4"/>
  <c r="E1905" i="4"/>
  <c r="E1931" i="4"/>
  <c r="E971" i="4"/>
  <c r="E1827" i="4"/>
  <c r="D37" i="29"/>
  <c r="M27" i="27"/>
  <c r="E27" i="27"/>
  <c r="E326" i="4"/>
  <c r="G326" i="4"/>
  <c r="E1367" i="4"/>
  <c r="G1367" i="4"/>
  <c r="E1784" i="4"/>
  <c r="E546" i="4"/>
  <c r="G546" i="4"/>
  <c r="F228" i="4"/>
  <c r="E228" i="4"/>
  <c r="E440" i="4"/>
  <c r="G440" i="4"/>
  <c r="G654" i="4"/>
  <c r="E654" i="4"/>
  <c r="G906" i="4"/>
  <c r="E906" i="4"/>
  <c r="G932" i="4"/>
  <c r="E932" i="4"/>
  <c r="E1671" i="4"/>
  <c r="G1777" i="4"/>
  <c r="G701" i="4"/>
  <c r="E233" i="4"/>
  <c r="E348" i="4"/>
  <c r="E88" i="4"/>
  <c r="E278" i="4"/>
  <c r="G564" i="4"/>
  <c r="E564" i="4"/>
  <c r="E884" i="4"/>
  <c r="G884" i="4"/>
  <c r="G1504" i="4"/>
  <c r="E1504" i="4"/>
  <c r="E1677" i="4"/>
  <c r="E1930" i="4"/>
  <c r="G1930" i="4"/>
  <c r="E1935" i="4"/>
  <c r="G1935" i="4"/>
  <c r="E782" i="4"/>
  <c r="G2006" i="4"/>
  <c r="G1301" i="4"/>
  <c r="E1117" i="4"/>
  <c r="E111" i="4"/>
  <c r="E47" i="4"/>
  <c r="G47" i="4"/>
  <c r="E113" i="4"/>
  <c r="G113" i="4"/>
  <c r="F505" i="4"/>
  <c r="E505" i="4"/>
  <c r="G1488" i="4"/>
  <c r="E1488" i="4"/>
  <c r="F1797" i="4"/>
  <c r="E1797" i="4"/>
  <c r="E1960" i="4"/>
  <c r="G1960" i="4"/>
  <c r="E810" i="4"/>
  <c r="G952" i="4"/>
  <c r="E296" i="4"/>
  <c r="E1944" i="4"/>
  <c r="G1950" i="4"/>
  <c r="E1513" i="4"/>
  <c r="E1340" i="4"/>
  <c r="E1810" i="4"/>
  <c r="E238" i="4"/>
  <c r="C38" i="25"/>
  <c r="R26" i="1"/>
  <c r="W12" i="10"/>
  <c r="W10" i="10" s="1"/>
  <c r="E27" i="4"/>
  <c r="G35" i="4"/>
  <c r="E156" i="4"/>
  <c r="F209" i="4"/>
  <c r="E209" i="4"/>
  <c r="E212" i="4"/>
  <c r="E436" i="4"/>
  <c r="E447" i="4"/>
  <c r="E449" i="4"/>
  <c r="G608" i="4"/>
  <c r="E608" i="4"/>
  <c r="E630" i="4"/>
  <c r="G655" i="4"/>
  <c r="E655" i="4"/>
  <c r="E702" i="4"/>
  <c r="G702" i="4"/>
  <c r="E704" i="4"/>
  <c r="E873" i="4"/>
  <c r="G873" i="4"/>
  <c r="F1088" i="4"/>
  <c r="E1088" i="4"/>
  <c r="E1103" i="4"/>
  <c r="G1103" i="4"/>
  <c r="E1158" i="4"/>
  <c r="G1158" i="4"/>
  <c r="E1477" i="4"/>
  <c r="G1477" i="4"/>
  <c r="E1706" i="4"/>
  <c r="G1706" i="4"/>
  <c r="E1829" i="4"/>
  <c r="G1829" i="4"/>
  <c r="G1880" i="4"/>
  <c r="E1880" i="4"/>
  <c r="E1892" i="4"/>
  <c r="F196" i="4"/>
  <c r="E196" i="4"/>
  <c r="G974" i="4"/>
  <c r="E974" i="4"/>
  <c r="E962" i="4"/>
  <c r="E751" i="4"/>
  <c r="M26" i="10"/>
  <c r="E2031" i="4"/>
  <c r="G1808" i="4"/>
  <c r="E532" i="4"/>
  <c r="G199" i="4"/>
  <c r="H17" i="1"/>
  <c r="P17" i="1"/>
  <c r="R17" i="1"/>
  <c r="D12" i="10"/>
  <c r="D10" i="10" s="1"/>
  <c r="V26" i="10"/>
  <c r="Z26" i="10"/>
  <c r="E225" i="4"/>
  <c r="G245" i="4"/>
  <c r="E245" i="4"/>
  <c r="E274" i="4"/>
  <c r="G274" i="4"/>
  <c r="E405" i="4"/>
  <c r="G405" i="4"/>
  <c r="E548" i="4"/>
  <c r="E599" i="4"/>
  <c r="G599" i="4"/>
  <c r="F930" i="4"/>
  <c r="E930" i="4"/>
  <c r="G956" i="4"/>
  <c r="E956" i="4"/>
  <c r="E1161" i="4"/>
  <c r="G1161" i="4"/>
  <c r="E1867" i="4"/>
  <c r="E1875" i="4"/>
  <c r="S6" i="10"/>
  <c r="S12" i="10"/>
  <c r="S10" i="10" s="1"/>
  <c r="E318" i="4"/>
  <c r="F318" i="4"/>
  <c r="G1126" i="4"/>
  <c r="E1126" i="4"/>
  <c r="F1757" i="4"/>
  <c r="E1757" i="4"/>
  <c r="E164" i="4"/>
  <c r="E253" i="4"/>
  <c r="E36" i="4"/>
  <c r="G36" i="4"/>
  <c r="E1409" i="4"/>
  <c r="F1409" i="4"/>
  <c r="F1578" i="4"/>
  <c r="E1578" i="4"/>
  <c r="E1884" i="4"/>
  <c r="G1884" i="4"/>
  <c r="E2035" i="4"/>
  <c r="G1692" i="4"/>
  <c r="F226" i="4"/>
  <c r="E226" i="4"/>
  <c r="E766" i="4"/>
  <c r="G1425" i="4"/>
  <c r="E1425" i="4"/>
  <c r="G1590" i="4"/>
  <c r="E1590" i="4"/>
  <c r="E313" i="4"/>
  <c r="F1372" i="4"/>
  <c r="E1372" i="4"/>
  <c r="E1897" i="4"/>
  <c r="G1897" i="4"/>
  <c r="E1911" i="4"/>
  <c r="G1911" i="4"/>
  <c r="E1435" i="4"/>
  <c r="G1879" i="4"/>
  <c r="E1837" i="4"/>
  <c r="E1720" i="4"/>
  <c r="E1597" i="4"/>
  <c r="G1794" i="4"/>
  <c r="E1321" i="4"/>
  <c r="E967" i="4"/>
  <c r="E175" i="4"/>
  <c r="G1655" i="4"/>
  <c r="E1442" i="4"/>
  <c r="E1331" i="4"/>
  <c r="G1682" i="4"/>
  <c r="E1559" i="4"/>
  <c r="E1523" i="4"/>
  <c r="E764" i="4"/>
  <c r="D20" i="28"/>
  <c r="T26" i="1"/>
  <c r="T35" i="1" s="1"/>
  <c r="E43" i="1" s="1"/>
  <c r="F40" i="1" s="1"/>
  <c r="D17" i="10"/>
  <c r="AA17" i="10"/>
  <c r="S26" i="10"/>
  <c r="E223" i="4"/>
  <c r="G360" i="4"/>
  <c r="E393" i="4"/>
  <c r="E462" i="4"/>
  <c r="E492" i="4"/>
  <c r="E514" i="4"/>
  <c r="E550" i="4"/>
  <c r="F550" i="4"/>
  <c r="G618" i="4"/>
  <c r="E618" i="4"/>
  <c r="E761" i="4"/>
  <c r="G864" i="4"/>
  <c r="E866" i="4"/>
  <c r="F925" i="4"/>
  <c r="E925" i="4"/>
  <c r="E1153" i="4"/>
  <c r="E1178" i="4"/>
  <c r="F1178" i="4"/>
  <c r="G1223" i="4"/>
  <c r="E1223" i="4"/>
  <c r="E1510" i="4"/>
  <c r="F1683" i="4"/>
  <c r="E1683" i="4"/>
  <c r="E1704" i="4"/>
  <c r="G1704" i="4"/>
  <c r="E1812" i="4"/>
  <c r="G1812" i="4"/>
  <c r="G1928" i="4"/>
  <c r="E1254" i="4"/>
  <c r="F2035" i="4"/>
  <c r="E387" i="4"/>
  <c r="E2008" i="4"/>
  <c r="N12" i="10"/>
  <c r="N10" i="10" s="1"/>
  <c r="E1329" i="4"/>
  <c r="E762" i="4"/>
  <c r="G445" i="4"/>
  <c r="M16" i="23"/>
  <c r="F37" i="29"/>
  <c r="N26" i="1"/>
  <c r="G8" i="4"/>
  <c r="E26" i="4"/>
  <c r="E180" i="4"/>
  <c r="G180" i="4"/>
  <c r="F277" i="4"/>
  <c r="E277" i="4"/>
  <c r="E287" i="4"/>
  <c r="G333" i="4"/>
  <c r="G383" i="4"/>
  <c r="E383" i="4"/>
  <c r="E476" i="4"/>
  <c r="G476" i="4"/>
  <c r="E551" i="4"/>
  <c r="E651" i="4"/>
  <c r="E671" i="4"/>
  <c r="F693" i="4"/>
  <c r="E720" i="4"/>
  <c r="E727" i="4"/>
  <c r="E926" i="4"/>
  <c r="E954" i="4"/>
  <c r="E1109" i="4"/>
  <c r="E1553" i="4"/>
  <c r="F1553" i="4"/>
  <c r="E1594" i="4"/>
  <c r="E1611" i="4"/>
  <c r="F1618" i="4"/>
  <c r="E1618" i="4"/>
  <c r="F1641" i="4"/>
  <c r="E1641" i="4"/>
  <c r="E1669" i="4"/>
  <c r="E1674" i="4"/>
  <c r="E2033" i="4"/>
  <c r="E1027" i="4"/>
  <c r="G1027" i="4"/>
  <c r="E1181" i="4"/>
  <c r="E1802" i="4"/>
  <c r="E1914" i="4"/>
  <c r="G2034" i="4"/>
  <c r="E2034" i="4"/>
  <c r="E1259" i="4"/>
  <c r="E1491" i="4"/>
  <c r="E1032" i="4"/>
  <c r="L17" i="10"/>
  <c r="AB17" i="10"/>
  <c r="E176" i="4"/>
  <c r="E191" i="4"/>
  <c r="E288" i="4"/>
  <c r="E420" i="4"/>
  <c r="E471" i="4"/>
  <c r="E787" i="4"/>
  <c r="E979" i="4"/>
  <c r="E988" i="4"/>
  <c r="E995" i="4"/>
  <c r="E1037" i="4"/>
  <c r="E1414" i="4"/>
  <c r="E1519" i="4"/>
  <c r="E1653" i="4"/>
  <c r="E797" i="4"/>
  <c r="F797" i="4"/>
  <c r="E1063" i="4"/>
  <c r="E1186" i="4"/>
  <c r="E234" i="4"/>
  <c r="E553" i="4"/>
  <c r="E1956" i="4"/>
  <c r="G1776" i="4"/>
  <c r="E1007" i="4"/>
  <c r="G844" i="4"/>
  <c r="Q17" i="10"/>
  <c r="W17" i="10"/>
  <c r="AB26" i="10"/>
  <c r="E1496" i="4"/>
  <c r="E1258" i="4"/>
  <c r="E1763" i="4"/>
  <c r="E1317" i="4"/>
  <c r="E936" i="4"/>
  <c r="M37" i="23"/>
  <c r="E17" i="1"/>
  <c r="K26" i="10"/>
  <c r="G81" i="4"/>
  <c r="E81" i="4"/>
  <c r="E169" i="4"/>
  <c r="E552" i="4"/>
  <c r="E559" i="4"/>
  <c r="E566" i="4"/>
  <c r="G566" i="4"/>
  <c r="E595" i="4"/>
  <c r="E606" i="4"/>
  <c r="E673" i="4"/>
  <c r="E950" i="4"/>
  <c r="E1023" i="4"/>
  <c r="E1064" i="4"/>
  <c r="G1064" i="4"/>
  <c r="E1392" i="4"/>
  <c r="E1416" i="4"/>
  <c r="E1484" i="4"/>
  <c r="E1728" i="4"/>
  <c r="E1795" i="4"/>
  <c r="G1795" i="4"/>
  <c r="E1805" i="4"/>
  <c r="E1815" i="4"/>
  <c r="E104" i="4"/>
  <c r="E263" i="4"/>
  <c r="E291" i="4"/>
  <c r="E375" i="4"/>
  <c r="G375" i="4"/>
  <c r="E573" i="4"/>
  <c r="F573" i="4"/>
  <c r="E634" i="4"/>
  <c r="E639" i="4"/>
  <c r="E770" i="4"/>
  <c r="E890" i="4"/>
  <c r="E892" i="4"/>
  <c r="E1160" i="4"/>
  <c r="E1242" i="4"/>
  <c r="E1247" i="4"/>
  <c r="G1263" i="4"/>
  <c r="E1263" i="4"/>
  <c r="E1357" i="4"/>
  <c r="E1373" i="4"/>
  <c r="G1373" i="4"/>
  <c r="E1400" i="4"/>
  <c r="E1681" i="4"/>
  <c r="E1689" i="4"/>
  <c r="E1694" i="4"/>
  <c r="E1699" i="4"/>
  <c r="E1925" i="4"/>
  <c r="E1959" i="4"/>
  <c r="E1962" i="4"/>
  <c r="E2028" i="4"/>
  <c r="E118" i="4"/>
  <c r="E161" i="4"/>
  <c r="E198" i="4"/>
  <c r="E247" i="4"/>
  <c r="E357" i="4"/>
  <c r="E361" i="4"/>
  <c r="E381" i="4"/>
  <c r="E392" i="4"/>
  <c r="E394" i="4"/>
  <c r="E403" i="4"/>
  <c r="E411" i="4"/>
  <c r="E466" i="4"/>
  <c r="E482" i="4"/>
  <c r="E507" i="4"/>
  <c r="E556" i="4"/>
  <c r="E593" i="4"/>
  <c r="E643" i="4"/>
  <c r="E653" i="4"/>
  <c r="E717" i="4"/>
  <c r="E747" i="4"/>
  <c r="E806" i="4"/>
  <c r="E872" i="4"/>
  <c r="E902" i="4"/>
  <c r="E1059" i="4"/>
  <c r="E1196" i="4"/>
  <c r="E1304" i="4"/>
  <c r="E1464" i="4"/>
  <c r="E1469" i="4"/>
  <c r="E1742" i="4"/>
  <c r="E1882" i="4"/>
  <c r="E1903" i="4"/>
  <c r="E1934" i="4"/>
  <c r="R26" i="10"/>
  <c r="U26" i="10"/>
  <c r="E98" i="4"/>
  <c r="E157" i="4"/>
  <c r="E328" i="4"/>
  <c r="E352" i="4"/>
  <c r="E386" i="4"/>
  <c r="E399" i="4"/>
  <c r="E433" i="4"/>
  <c r="F507" i="4"/>
  <c r="E783" i="4"/>
  <c r="E785" i="4"/>
  <c r="E786" i="4"/>
  <c r="E834" i="4"/>
  <c r="E1009" i="4"/>
  <c r="E1083" i="4"/>
  <c r="E1093" i="4"/>
  <c r="E1095" i="4"/>
  <c r="E1282" i="4"/>
  <c r="E1325" i="4"/>
  <c r="E1349" i="4"/>
  <c r="E1403" i="4"/>
  <c r="E1487" i="4"/>
  <c r="F1487" i="4"/>
  <c r="E1628" i="4"/>
  <c r="E1688" i="4"/>
  <c r="E1691" i="4"/>
  <c r="E1696" i="4"/>
  <c r="E1843" i="4"/>
  <c r="E1848" i="4"/>
  <c r="E1927" i="4"/>
  <c r="E1983" i="4"/>
  <c r="E1998" i="4"/>
  <c r="E2030" i="4"/>
  <c r="E535" i="4"/>
  <c r="E592" i="4"/>
  <c r="E706" i="4"/>
  <c r="E711" i="4"/>
  <c r="E831" i="4"/>
  <c r="E833" i="4"/>
  <c r="E898" i="4"/>
  <c r="E905" i="4"/>
  <c r="E966" i="4"/>
  <c r="E968" i="4"/>
  <c r="E1029" i="4"/>
  <c r="E1081" i="4"/>
  <c r="E1172" i="4"/>
  <c r="E1194" i="4"/>
  <c r="E1256" i="4"/>
  <c r="E1360" i="4"/>
  <c r="F1360" i="4"/>
  <c r="E1432" i="4"/>
  <c r="E1651" i="4"/>
  <c r="E1744" i="4"/>
  <c r="E1746" i="4"/>
  <c r="E1073" i="4"/>
  <c r="E1163" i="4"/>
  <c r="E1221" i="4"/>
  <c r="E1391" i="4"/>
  <c r="E1405" i="4"/>
  <c r="E1429" i="4"/>
  <c r="E1459" i="4"/>
  <c r="E1549" i="4"/>
  <c r="E1642" i="4"/>
  <c r="E1654" i="4"/>
  <c r="E1773" i="4"/>
  <c r="E1778" i="4"/>
  <c r="E1788" i="4"/>
  <c r="I27" i="27"/>
  <c r="E1086" i="4"/>
  <c r="E1241" i="4"/>
  <c r="E1334" i="4"/>
  <c r="E1362" i="4"/>
  <c r="E1364" i="4"/>
  <c r="E1375" i="4"/>
  <c r="E1377" i="4"/>
  <c r="E1385" i="4"/>
  <c r="E1396" i="4"/>
  <c r="E1422" i="4"/>
  <c r="E1453" i="4"/>
  <c r="E1514" i="4"/>
  <c r="E1581" i="4"/>
  <c r="E1583" i="4"/>
  <c r="E1587" i="4"/>
  <c r="E1589" i="4"/>
  <c r="E1693" i="4"/>
  <c r="E1698" i="4"/>
  <c r="E1705" i="4"/>
  <c r="E1712" i="4"/>
  <c r="E1734" i="4"/>
  <c r="E1736" i="4"/>
  <c r="E1755" i="4"/>
  <c r="E1760" i="4"/>
  <c r="E1791" i="4"/>
  <c r="E1804" i="4"/>
  <c r="E1809" i="4"/>
  <c r="E1863" i="4"/>
  <c r="E1881" i="4"/>
  <c r="E1888" i="4"/>
  <c r="E1893" i="4"/>
  <c r="E1895" i="4"/>
  <c r="E1999" i="4"/>
  <c r="E676" i="4"/>
  <c r="F676" i="4"/>
  <c r="E1011" i="4"/>
  <c r="G1077" i="4"/>
  <c r="E1077" i="4"/>
  <c r="E1133" i="4"/>
  <c r="F1133" i="4"/>
  <c r="F1269" i="4"/>
  <c r="E1269" i="4"/>
  <c r="F1353" i="4"/>
  <c r="E1353" i="4"/>
  <c r="G1615" i="4"/>
  <c r="E935" i="4"/>
  <c r="E957" i="4"/>
  <c r="G107" i="4"/>
  <c r="E107" i="4"/>
  <c r="E470" i="4"/>
  <c r="G473" i="4"/>
  <c r="E473" i="4"/>
  <c r="E484" i="4"/>
  <c r="E875" i="4"/>
  <c r="E903" i="4"/>
  <c r="F965" i="4"/>
  <c r="E965" i="4"/>
  <c r="F1313" i="4"/>
  <c r="E1313" i="4"/>
  <c r="E1358" i="4"/>
  <c r="F1358" i="4"/>
  <c r="E1394" i="4"/>
  <c r="G1394" i="4"/>
  <c r="G1560" i="4"/>
  <c r="E1560" i="4"/>
  <c r="F1661" i="4"/>
  <c r="E1661" i="4"/>
  <c r="E1727" i="4"/>
  <c r="G1727" i="4"/>
  <c r="G1751" i="4"/>
  <c r="E1751" i="4"/>
  <c r="F1850" i="4"/>
  <c r="E1850" i="4"/>
  <c r="F596" i="4"/>
  <c r="E596" i="4"/>
  <c r="G777" i="4"/>
  <c r="E777" i="4"/>
  <c r="G1090" i="4"/>
  <c r="E1090" i="4"/>
  <c r="G1111" i="4"/>
  <c r="E1111" i="4"/>
  <c r="F1290" i="4"/>
  <c r="E1290" i="4"/>
  <c r="F1605" i="4"/>
  <c r="E1605" i="4"/>
  <c r="F1659" i="4"/>
  <c r="E1659" i="4"/>
  <c r="E1739" i="4"/>
  <c r="G1976" i="4"/>
  <c r="G1037" i="4"/>
  <c r="E1246" i="4"/>
  <c r="G556" i="4"/>
  <c r="E1068" i="4"/>
  <c r="E1318" i="4"/>
  <c r="E1293" i="4"/>
  <c r="E560" i="4"/>
  <c r="E1860" i="4"/>
  <c r="G1804" i="4"/>
  <c r="G1742" i="4"/>
  <c r="E1926" i="4"/>
  <c r="E1013" i="4"/>
  <c r="G1953" i="4"/>
  <c r="E1886" i="4"/>
  <c r="E1430" i="4"/>
  <c r="E1679" i="4"/>
  <c r="E1942" i="4"/>
  <c r="E2019" i="4"/>
  <c r="G1247" i="4"/>
  <c r="E498" i="4"/>
  <c r="E390" i="4"/>
  <c r="E335" i="4"/>
  <c r="F230" i="4"/>
  <c r="E230" i="4"/>
  <c r="G260" i="4"/>
  <c r="E260" i="4"/>
  <c r="E301" i="4"/>
  <c r="G301" i="4"/>
  <c r="E315" i="4"/>
  <c r="G315" i="4"/>
  <c r="E579" i="4"/>
  <c r="E581" i="4"/>
  <c r="G771" i="4"/>
  <c r="E771" i="4"/>
  <c r="G788" i="4"/>
  <c r="E788" i="4"/>
  <c r="E849" i="4"/>
  <c r="G856" i="4"/>
  <c r="E856" i="4"/>
  <c r="E1017" i="4"/>
  <c r="F1017" i="4"/>
  <c r="E1132" i="4"/>
  <c r="F1132" i="4"/>
  <c r="G1204" i="4"/>
  <c r="E1204" i="4"/>
  <c r="E1421" i="4"/>
  <c r="F1421" i="4"/>
  <c r="F1508" i="4"/>
  <c r="E1508" i="4"/>
  <c r="G1520" i="4"/>
  <c r="E1520" i="4"/>
  <c r="F1817" i="4"/>
  <c r="E1817" i="4"/>
  <c r="E1859" i="4"/>
  <c r="F1859" i="4"/>
  <c r="E1475" i="4"/>
  <c r="G1242" i="4"/>
  <c r="E1444" i="4"/>
  <c r="E1224" i="4"/>
  <c r="E1831" i="4"/>
  <c r="E1741" i="4"/>
  <c r="E1702" i="4"/>
  <c r="G1809" i="4"/>
  <c r="G1691" i="4"/>
  <c r="G805" i="4"/>
  <c r="G1075" i="4"/>
  <c r="G357" i="4"/>
  <c r="E512" i="4"/>
  <c r="E896" i="4"/>
  <c r="E845" i="4"/>
  <c r="E1388" i="4"/>
  <c r="E843" i="4"/>
  <c r="E294" i="4"/>
  <c r="M39" i="23"/>
  <c r="R6" i="10"/>
  <c r="R12" i="10"/>
  <c r="R10" i="10" s="1"/>
  <c r="J17" i="10"/>
  <c r="Z17" i="10"/>
  <c r="E13" i="4"/>
  <c r="E16" i="4"/>
  <c r="G16" i="4"/>
  <c r="E48" i="4"/>
  <c r="E50" i="4"/>
  <c r="F135" i="4"/>
  <c r="E135" i="4"/>
  <c r="E171" i="4"/>
  <c r="G337" i="4"/>
  <c r="E337" i="4"/>
  <c r="E349" i="4"/>
  <c r="E483" i="4"/>
  <c r="G496" i="4"/>
  <c r="E496" i="4"/>
  <c r="G501" i="4"/>
  <c r="E501" i="4"/>
  <c r="E537" i="4"/>
  <c r="E577" i="4"/>
  <c r="G577" i="4"/>
  <c r="G602" i="4"/>
  <c r="E602" i="4"/>
  <c r="E664" i="4"/>
  <c r="G664" i="4"/>
  <c r="E745" i="4"/>
  <c r="F745" i="4"/>
  <c r="G767" i="4"/>
  <c r="E767" i="4"/>
  <c r="E835" i="4"/>
  <c r="F837" i="4"/>
  <c r="E837" i="4"/>
  <c r="G840" i="4"/>
  <c r="E840" i="4"/>
  <c r="E847" i="4"/>
  <c r="G922" i="4"/>
  <c r="G977" i="4"/>
  <c r="E977" i="4"/>
  <c r="G1001" i="4"/>
  <c r="E1001" i="4"/>
  <c r="G1003" i="4"/>
  <c r="E1003" i="4"/>
  <c r="E1005" i="4"/>
  <c r="F1010" i="4"/>
  <c r="E1010" i="4"/>
  <c r="G1085" i="4"/>
  <c r="E1085" i="4"/>
  <c r="F1121" i="4"/>
  <c r="E1121" i="4"/>
  <c r="E1128" i="4"/>
  <c r="F1145" i="4"/>
  <c r="E1145" i="4"/>
  <c r="E1264" i="4"/>
  <c r="G1264" i="4"/>
  <c r="E1312" i="4"/>
  <c r="F1312" i="4"/>
  <c r="E1531" i="4"/>
  <c r="F131" i="4"/>
  <c r="E131" i="4"/>
  <c r="M6" i="10"/>
  <c r="M12" i="10"/>
  <c r="M10" i="10" s="1"/>
  <c r="E441" i="4"/>
  <c r="E413" i="4"/>
  <c r="G413" i="4"/>
  <c r="G443" i="4"/>
  <c r="E443" i="4"/>
  <c r="G452" i="4"/>
  <c r="E452" i="4"/>
  <c r="G913" i="4"/>
  <c r="E913" i="4"/>
  <c r="G1598" i="4"/>
  <c r="E1598" i="4"/>
  <c r="G1620" i="4"/>
  <c r="E1620" i="4"/>
  <c r="F1969" i="4"/>
  <c r="E1969" i="4"/>
  <c r="G1991" i="4"/>
  <c r="E1991" i="4"/>
  <c r="F2000" i="4"/>
  <c r="E2000" i="4"/>
  <c r="E825" i="4"/>
  <c r="E1249" i="4"/>
  <c r="G1249" i="4"/>
  <c r="F1855" i="4"/>
  <c r="E1855" i="4"/>
  <c r="F1878" i="4"/>
  <c r="E1878" i="4"/>
  <c r="F1883" i="4"/>
  <c r="E1883" i="4"/>
  <c r="G1898" i="4"/>
  <c r="E1898" i="4"/>
  <c r="E2001" i="4"/>
  <c r="G2001" i="4"/>
  <c r="E822" i="4"/>
  <c r="E334" i="4"/>
  <c r="I26" i="10"/>
  <c r="F25" i="4"/>
  <c r="E25" i="4"/>
  <c r="G541" i="4"/>
  <c r="E541" i="4"/>
  <c r="G705" i="4"/>
  <c r="E705" i="4"/>
  <c r="G729" i="4"/>
  <c r="E729" i="4"/>
  <c r="G978" i="4"/>
  <c r="E978" i="4"/>
  <c r="E1118" i="4"/>
  <c r="E1356" i="4"/>
  <c r="G1418" i="4"/>
  <c r="E1418" i="4"/>
  <c r="G1463" i="4"/>
  <c r="E1463" i="4"/>
  <c r="E342" i="4"/>
  <c r="E331" i="4"/>
  <c r="G1744" i="4"/>
  <c r="E1719" i="4"/>
  <c r="I17" i="1"/>
  <c r="I35" i="1" s="1"/>
  <c r="G40" i="1" s="1"/>
  <c r="F64" i="4"/>
  <c r="E64" i="4"/>
  <c r="F1786" i="4"/>
  <c r="E1786" i="4"/>
  <c r="G102" i="4"/>
  <c r="E102" i="4"/>
  <c r="G657" i="4"/>
  <c r="E657" i="4"/>
  <c r="F907" i="4"/>
  <c r="E907" i="4"/>
  <c r="G499" i="4"/>
  <c r="E499" i="4"/>
  <c r="E646" i="4"/>
  <c r="G646" i="4"/>
  <c r="G789" i="4"/>
  <c r="E789" i="4"/>
  <c r="E1285" i="4"/>
  <c r="G1581" i="4"/>
  <c r="F861" i="4"/>
  <c r="E861" i="4"/>
  <c r="G2021" i="4"/>
  <c r="E2021" i="4"/>
  <c r="E450" i="4"/>
  <c r="G1978" i="4"/>
  <c r="G1705" i="4"/>
  <c r="E432" i="4"/>
  <c r="E82" i="4"/>
  <c r="F82" i="4"/>
  <c r="G426" i="4"/>
  <c r="E426" i="4"/>
  <c r="G565" i="4"/>
  <c r="E565" i="4"/>
  <c r="E1527" i="4"/>
  <c r="E1686" i="4"/>
  <c r="E1890" i="4"/>
  <c r="F806" i="4"/>
  <c r="E863" i="4"/>
  <c r="G579" i="4"/>
  <c r="E1168" i="4"/>
  <c r="J17" i="1"/>
  <c r="H17" i="10"/>
  <c r="R17" i="10"/>
  <c r="E85" i="4"/>
  <c r="G85" i="4"/>
  <c r="E89" i="4"/>
  <c r="F89" i="4"/>
  <c r="G353" i="4"/>
  <c r="E353" i="4"/>
  <c r="G373" i="4"/>
  <c r="E373" i="4"/>
  <c r="E397" i="4"/>
  <c r="G421" i="4"/>
  <c r="E421" i="4"/>
  <c r="E554" i="4"/>
  <c r="E574" i="4"/>
  <c r="G574" i="4"/>
  <c r="F621" i="4"/>
  <c r="E621" i="4"/>
  <c r="E624" i="4"/>
  <c r="G624" i="4"/>
  <c r="E628" i="4"/>
  <c r="E637" i="4"/>
  <c r="E642" i="4"/>
  <c r="E697" i="4"/>
  <c r="E756" i="4"/>
  <c r="F756" i="4"/>
  <c r="E855" i="4"/>
  <c r="G1035" i="4"/>
  <c r="E1035" i="4"/>
  <c r="E1213" i="4"/>
  <c r="G1213" i="4"/>
  <c r="E1428" i="4"/>
  <c r="G1428" i="4"/>
  <c r="G1522" i="4"/>
  <c r="E1522" i="4"/>
  <c r="E1535" i="4"/>
  <c r="G1535" i="4"/>
  <c r="F1539" i="4"/>
  <c r="E1539" i="4"/>
  <c r="F1548" i="4"/>
  <c r="E1548" i="4"/>
  <c r="F367" i="4"/>
  <c r="E367" i="4"/>
  <c r="G533" i="4"/>
  <c r="E533" i="4"/>
  <c r="G575" i="4"/>
  <c r="E575" i="4"/>
  <c r="F900" i="4"/>
  <c r="E900" i="4"/>
  <c r="E46" i="4"/>
  <c r="E12" i="4"/>
  <c r="G12" i="4"/>
  <c r="F330" i="4"/>
  <c r="E330" i="4"/>
  <c r="E506" i="4"/>
  <c r="G809" i="4"/>
  <c r="E809" i="4"/>
  <c r="G1120" i="4"/>
  <c r="E1120" i="4"/>
  <c r="F1707" i="4"/>
  <c r="E1707" i="4"/>
  <c r="E1799" i="4"/>
  <c r="G1799" i="4"/>
  <c r="G1891" i="4"/>
  <c r="E1891" i="4"/>
  <c r="E1994" i="4"/>
  <c r="G1994" i="4"/>
  <c r="E545" i="4"/>
  <c r="E1858" i="4"/>
  <c r="E951" i="4"/>
  <c r="G951" i="4"/>
  <c r="E1437" i="4"/>
  <c r="G1437" i="4"/>
  <c r="E632" i="4"/>
  <c r="E1989" i="4"/>
  <c r="G1669" i="4"/>
  <c r="E435" i="4"/>
  <c r="E1371" i="4"/>
  <c r="E1239" i="4"/>
  <c r="E961" i="4"/>
  <c r="G516" i="4"/>
  <c r="E516" i="4"/>
  <c r="G590" i="4"/>
  <c r="E590" i="4"/>
  <c r="G1116" i="4"/>
  <c r="E1116" i="4"/>
  <c r="E1713" i="4"/>
  <c r="G1713" i="4"/>
  <c r="F1826" i="4"/>
  <c r="E1826" i="4"/>
  <c r="F1961" i="4"/>
  <c r="E1961" i="4"/>
  <c r="E1968" i="4"/>
  <c r="E1974" i="4"/>
  <c r="E1980" i="4"/>
  <c r="E1982" i="4"/>
  <c r="E1984" i="4"/>
  <c r="E1997" i="4"/>
  <c r="F2012" i="4"/>
  <c r="E2012" i="4"/>
  <c r="E1838" i="4"/>
  <c r="E1351" i="4"/>
  <c r="G1023" i="4"/>
  <c r="G548" i="4"/>
  <c r="E1600" i="4"/>
  <c r="G1934" i="4"/>
  <c r="E1113" i="4"/>
  <c r="E1354" i="4"/>
  <c r="E812" i="4"/>
  <c r="T6" i="10"/>
  <c r="E1830" i="4"/>
  <c r="E1846" i="4"/>
  <c r="G1468" i="4"/>
  <c r="E734" i="4"/>
  <c r="E1902" i="4"/>
  <c r="E1813" i="4"/>
  <c r="E1690" i="4"/>
  <c r="E1695" i="4"/>
  <c r="E1244" i="4"/>
  <c r="G787" i="4"/>
  <c r="G653" i="4"/>
  <c r="E1945" i="4"/>
  <c r="G433" i="4"/>
  <c r="E678" i="4"/>
  <c r="C17" i="1"/>
  <c r="G4" i="4"/>
  <c r="E60" i="4"/>
  <c r="F60" i="4"/>
  <c r="E292" i="4"/>
  <c r="F446" i="4"/>
  <c r="E446" i="4"/>
  <c r="G542" i="4"/>
  <c r="G640" i="4"/>
  <c r="E640" i="4"/>
  <c r="E670" i="4"/>
  <c r="E710" i="4"/>
  <c r="E735" i="4"/>
  <c r="G735" i="4"/>
  <c r="G750" i="4"/>
  <c r="E750" i="4"/>
  <c r="E819" i="4"/>
  <c r="G819" i="4"/>
  <c r="G849" i="4"/>
  <c r="G853" i="4"/>
  <c r="E853" i="4"/>
  <c r="E883" i="4"/>
  <c r="G883" i="4"/>
  <c r="E1150" i="4"/>
  <c r="G1150" i="4"/>
  <c r="F1194" i="4"/>
  <c r="E1201" i="4"/>
  <c r="E1218" i="4"/>
  <c r="E1238" i="4"/>
  <c r="F1314" i="4"/>
  <c r="E1314" i="4"/>
  <c r="G1322" i="4"/>
  <c r="E1322" i="4"/>
  <c r="F1386" i="4"/>
  <c r="E1386" i="4"/>
  <c r="E1423" i="4"/>
  <c r="F1423" i="4"/>
  <c r="E1480" i="4"/>
  <c r="G1566" i="4"/>
  <c r="E1566" i="4"/>
  <c r="C26" i="1"/>
  <c r="K26" i="1"/>
  <c r="G58" i="4"/>
  <c r="E58" i="4"/>
  <c r="E129" i="4"/>
  <c r="G129" i="4"/>
  <c r="E189" i="4"/>
  <c r="G189" i="4"/>
  <c r="E369" i="4"/>
  <c r="E371" i="4"/>
  <c r="E401" i="4"/>
  <c r="E416" i="4"/>
  <c r="G416" i="4"/>
  <c r="E418" i="4"/>
  <c r="G418" i="4"/>
  <c r="E668" i="4"/>
  <c r="E684" i="4"/>
  <c r="E1022" i="4"/>
  <c r="E1130" i="4"/>
  <c r="F1291" i="4"/>
  <c r="E1291" i="4"/>
  <c r="E1298" i="4"/>
  <c r="E1305" i="4"/>
  <c r="E1310" i="4"/>
  <c r="G1596" i="4"/>
  <c r="E1596" i="4"/>
  <c r="G1811" i="4"/>
  <c r="E1811" i="4"/>
  <c r="E130" i="4"/>
  <c r="E524" i="4"/>
  <c r="E677" i="4"/>
  <c r="G677" i="4"/>
  <c r="E882" i="4"/>
  <c r="G1080" i="4"/>
  <c r="E1080" i="4"/>
  <c r="E1104" i="4"/>
  <c r="F1283" i="4"/>
  <c r="E1283" i="4"/>
  <c r="F1288" i="4"/>
  <c r="E1288" i="4"/>
  <c r="F1323" i="4"/>
  <c r="E1323" i="4"/>
  <c r="F1580" i="4"/>
  <c r="E1580" i="4"/>
  <c r="E1629" i="4"/>
  <c r="F1943" i="4"/>
  <c r="E1943" i="4"/>
  <c r="G1977" i="4"/>
  <c r="E1977" i="4"/>
  <c r="G2017" i="4"/>
  <c r="E2017" i="4"/>
  <c r="E2023" i="4"/>
  <c r="E1251" i="4"/>
  <c r="E1625" i="4"/>
  <c r="G1310" i="4"/>
  <c r="S17" i="1"/>
  <c r="K6" i="10"/>
  <c r="K12" i="10"/>
  <c r="K10" i="10" s="1"/>
  <c r="E108" i="4"/>
  <c r="E110" i="4"/>
  <c r="E134" i="4"/>
  <c r="E138" i="4"/>
  <c r="E152" i="4"/>
  <c r="E222" i="4"/>
  <c r="E255" i="4"/>
  <c r="G255" i="4"/>
  <c r="E323" i="4"/>
  <c r="E366" i="4"/>
  <c r="G493" i="4"/>
  <c r="E493" i="4"/>
  <c r="G672" i="4"/>
  <c r="E672" i="4"/>
  <c r="E714" i="4"/>
  <c r="G714" i="4"/>
  <c r="E757" i="4"/>
  <c r="G757" i="4"/>
  <c r="E862" i="4"/>
  <c r="G1102" i="4"/>
  <c r="E1102" i="4"/>
  <c r="E1231" i="4"/>
  <c r="G1271" i="4"/>
  <c r="E1271" i="4"/>
  <c r="G1335" i="4"/>
  <c r="E1335" i="4"/>
  <c r="F1643" i="4"/>
  <c r="E1643" i="4"/>
  <c r="G1672" i="4"/>
  <c r="E1672" i="4"/>
  <c r="F1874" i="4"/>
  <c r="E1874" i="4"/>
  <c r="E1236" i="4"/>
  <c r="G1629" i="4"/>
  <c r="E520" i="4"/>
  <c r="G223" i="4"/>
  <c r="E1558" i="4"/>
  <c r="E1144" i="4"/>
  <c r="E867" i="4"/>
  <c r="E803" i="4"/>
  <c r="L17" i="1"/>
  <c r="T17" i="10"/>
  <c r="Y17" i="10"/>
  <c r="G20" i="4"/>
  <c r="E20" i="4"/>
  <c r="E24" i="4"/>
  <c r="G67" i="4"/>
  <c r="E67" i="4"/>
  <c r="E97" i="4"/>
  <c r="E179" i="4"/>
  <c r="E210" i="4"/>
  <c r="E248" i="4"/>
  <c r="G309" i="4"/>
  <c r="E309" i="4"/>
  <c r="E527" i="4"/>
  <c r="G527" i="4"/>
  <c r="E658" i="4"/>
  <c r="E665" i="4"/>
  <c r="F667" i="4"/>
  <c r="E667" i="4"/>
  <c r="F726" i="4"/>
  <c r="E726" i="4"/>
  <c r="E744" i="4"/>
  <c r="E755" i="4"/>
  <c r="G755" i="4"/>
  <c r="E858" i="4"/>
  <c r="G870" i="4"/>
  <c r="E870" i="4"/>
  <c r="G889" i="4"/>
  <c r="E889" i="4"/>
  <c r="G895" i="4"/>
  <c r="E895" i="4"/>
  <c r="E897" i="4"/>
  <c r="E947" i="4"/>
  <c r="E1036" i="4"/>
  <c r="F1036" i="4"/>
  <c r="E1043" i="4"/>
  <c r="E1048" i="4"/>
  <c r="E1050" i="4"/>
  <c r="E1052" i="4"/>
  <c r="E1054" i="4"/>
  <c r="E1074" i="4"/>
  <c r="G1501" i="4"/>
  <c r="E1501" i="4"/>
  <c r="E1579" i="4"/>
  <c r="E1604" i="4"/>
  <c r="E1627" i="4"/>
  <c r="M17" i="1"/>
  <c r="M35" i="1" s="1"/>
  <c r="G42" i="1" s="1"/>
  <c r="H26" i="10"/>
  <c r="E114" i="4"/>
  <c r="E193" i="4"/>
  <c r="E208" i="4"/>
  <c r="E257" i="4"/>
  <c r="E279" i="4"/>
  <c r="G279" i="4"/>
  <c r="F336" i="4"/>
  <c r="E336" i="4"/>
  <c r="E339" i="4"/>
  <c r="E687" i="4"/>
  <c r="E691" i="4"/>
  <c r="E718" i="4"/>
  <c r="E725" i="4"/>
  <c r="G725" i="4"/>
  <c r="E732" i="4"/>
  <c r="E778" i="4"/>
  <c r="E802" i="4"/>
  <c r="G802" i="4"/>
  <c r="G804" i="4"/>
  <c r="E804" i="4"/>
  <c r="E865" i="4"/>
  <c r="E878" i="4"/>
  <c r="F878" i="4"/>
  <c r="E942" i="4"/>
  <c r="E976" i="4"/>
  <c r="E1138" i="4"/>
  <c r="E1215" i="4"/>
  <c r="G1215" i="4"/>
  <c r="E1229" i="4"/>
  <c r="E1494" i="4"/>
  <c r="F1498" i="4"/>
  <c r="E1498" i="4"/>
  <c r="G1516" i="4"/>
  <c r="E1516" i="4"/>
  <c r="E1547" i="4"/>
  <c r="E1561" i="4"/>
  <c r="G1564" i="4"/>
  <c r="E1564" i="4"/>
  <c r="E1575" i="4"/>
  <c r="E1946" i="4"/>
  <c r="B13" i="47"/>
  <c r="W35" i="1"/>
  <c r="U17" i="1"/>
  <c r="P17" i="10"/>
  <c r="V17" i="10"/>
  <c r="N26" i="10"/>
  <c r="E21" i="4"/>
  <c r="E53" i="4"/>
  <c r="E148" i="4"/>
  <c r="E178" i="4"/>
  <c r="E200" i="4"/>
  <c r="E232" i="4"/>
  <c r="E239" i="4"/>
  <c r="E280" i="4"/>
  <c r="E290" i="4"/>
  <c r="E314" i="4"/>
  <c r="E354" i="4"/>
  <c r="E414" i="4"/>
  <c r="E534" i="4"/>
  <c r="E587" i="4"/>
  <c r="E622" i="4"/>
  <c r="E774" i="4"/>
  <c r="E838" i="4"/>
  <c r="E994" i="4"/>
  <c r="E1250" i="4"/>
  <c r="E1347" i="4"/>
  <c r="E1454" i="4"/>
  <c r="E1606" i="4"/>
  <c r="U26" i="1"/>
  <c r="K17" i="10"/>
  <c r="E165" i="4"/>
  <c r="E519" i="4"/>
  <c r="E796" i="4"/>
  <c r="E818" i="4"/>
  <c r="G818" i="4"/>
  <c r="E980" i="4"/>
  <c r="E1345" i="4"/>
  <c r="E1721" i="4"/>
  <c r="E1949" i="4"/>
  <c r="E760" i="4"/>
  <c r="E1626" i="4"/>
  <c r="G1778" i="4"/>
  <c r="E1665" i="4"/>
  <c r="E1711" i="4"/>
  <c r="M38" i="23"/>
  <c r="H37" i="29"/>
  <c r="N17" i="1"/>
  <c r="G17" i="1"/>
  <c r="X17" i="1"/>
  <c r="J26" i="1"/>
  <c r="F17" i="10"/>
  <c r="F26" i="10"/>
  <c r="G7" i="4"/>
  <c r="E7" i="4"/>
  <c r="E73" i="4"/>
  <c r="E91" i="4"/>
  <c r="E133" i="4"/>
  <c r="E163" i="4"/>
  <c r="E207" i="4"/>
  <c r="E237" i="4"/>
  <c r="E273" i="4"/>
  <c r="E282" i="4"/>
  <c r="E343" i="4"/>
  <c r="E517" i="4"/>
  <c r="E583" i="4"/>
  <c r="E663" i="4"/>
  <c r="E694" i="4"/>
  <c r="E696" i="4"/>
  <c r="E794" i="4"/>
  <c r="E949" i="4"/>
  <c r="E990" i="4"/>
  <c r="E996" i="4"/>
  <c r="E998" i="4"/>
  <c r="E1123" i="4"/>
  <c r="E1142" i="4"/>
  <c r="G1142" i="4"/>
  <c r="E1176" i="4"/>
  <c r="G1176" i="4"/>
  <c r="E1203" i="4"/>
  <c r="E1212" i="4"/>
  <c r="E1222" i="4"/>
  <c r="E1268" i="4"/>
  <c r="E1390" i="4"/>
  <c r="E1456" i="4"/>
  <c r="D100" i="27"/>
  <c r="K27" i="27"/>
  <c r="E79" i="20"/>
  <c r="N17" i="10"/>
  <c r="E18" i="4"/>
  <c r="E76" i="4"/>
  <c r="E94" i="4"/>
  <c r="E105" i="4"/>
  <c r="E119" i="4"/>
  <c r="E125" i="4"/>
  <c r="E141" i="4"/>
  <c r="E147" i="4"/>
  <c r="E153" i="4"/>
  <c r="E166" i="4"/>
  <c r="E194" i="4"/>
  <c r="E236" i="4"/>
  <c r="E249" i="4"/>
  <c r="E316" i="4"/>
  <c r="E322" i="4"/>
  <c r="E347" i="4"/>
  <c r="E351" i="4"/>
  <c r="E374" i="4"/>
  <c r="E453" i="4"/>
  <c r="E455" i="4"/>
  <c r="E474" i="4"/>
  <c r="E529" i="4"/>
  <c r="E578" i="4"/>
  <c r="E582" i="4"/>
  <c r="E662" i="4"/>
  <c r="E666" i="4"/>
  <c r="E699" i="4"/>
  <c r="E749" i="4"/>
  <c r="E816" i="4"/>
  <c r="E832" i="4"/>
  <c r="E881" i="4"/>
  <c r="E911" i="4"/>
  <c r="E927" i="4"/>
  <c r="E960" i="4"/>
  <c r="F960" i="4"/>
  <c r="E1047" i="4"/>
  <c r="G1155" i="4"/>
  <c r="E1155" i="4"/>
  <c r="E1350" i="4"/>
  <c r="F1350" i="4"/>
  <c r="E1737" i="4"/>
  <c r="E1772" i="4"/>
  <c r="E1923" i="4"/>
  <c r="E1966" i="4"/>
  <c r="E2011" i="4"/>
  <c r="G2039" i="4"/>
  <c r="E2039" i="4"/>
  <c r="E17" i="10"/>
  <c r="X17" i="10"/>
  <c r="C17" i="10"/>
  <c r="AA26" i="10"/>
  <c r="W26" i="10"/>
  <c r="E5" i="4"/>
  <c r="E59" i="4"/>
  <c r="E86" i="4"/>
  <c r="E90" i="4"/>
  <c r="E121" i="4"/>
  <c r="E173" i="4"/>
  <c r="E186" i="4"/>
  <c r="E262" i="4"/>
  <c r="E300" i="4"/>
  <c r="E302" i="4"/>
  <c r="E306" i="4"/>
  <c r="E345" i="4"/>
  <c r="E448" i="4"/>
  <c r="E502" i="4"/>
  <c r="E509" i="4"/>
  <c r="E525" i="4"/>
  <c r="E589" i="4"/>
  <c r="E645" i="4"/>
  <c r="E656" i="4"/>
  <c r="E736" i="4"/>
  <c r="E738" i="4"/>
  <c r="E829" i="4"/>
  <c r="E841" i="4"/>
  <c r="E850" i="4"/>
  <c r="E893" i="4"/>
  <c r="E899" i="4"/>
  <c r="E904" i="4"/>
  <c r="E909" i="4"/>
  <c r="E914" i="4"/>
  <c r="E918" i="4"/>
  <c r="E984" i="4"/>
  <c r="E1038" i="4"/>
  <c r="E1042" i="4"/>
  <c r="E1076" i="4"/>
  <c r="E1078" i="4"/>
  <c r="E1276" i="4"/>
  <c r="E1411" i="4"/>
  <c r="E1427" i="4"/>
  <c r="E1481" i="4"/>
  <c r="E1726" i="4"/>
  <c r="E1768" i="4"/>
  <c r="E1770" i="4"/>
  <c r="E934" i="4"/>
  <c r="E969" i="4"/>
  <c r="E975" i="4"/>
  <c r="E1061" i="4"/>
  <c r="E1065" i="4"/>
  <c r="E1072" i="4"/>
  <c r="E1171" i="4"/>
  <c r="E1182" i="4"/>
  <c r="E1214" i="4"/>
  <c r="E1234" i="4"/>
  <c r="E1252" i="4"/>
  <c r="E1280" i="4"/>
  <c r="E1316" i="4"/>
  <c r="E1382" i="4"/>
  <c r="E1473" i="4"/>
  <c r="E1703" i="4"/>
  <c r="E1710" i="4"/>
  <c r="E1912" i="4"/>
  <c r="E1129" i="4"/>
  <c r="E1167" i="4"/>
  <c r="E1211" i="4"/>
  <c r="E1228" i="4"/>
  <c r="E1232" i="4"/>
  <c r="E1243" i="4"/>
  <c r="E1266" i="4"/>
  <c r="E1292" i="4"/>
  <c r="E1296" i="4"/>
  <c r="E1300" i="4"/>
  <c r="E1348" i="4"/>
  <c r="E1361" i="4"/>
  <c r="G1376" i="4"/>
  <c r="E1376" i="4"/>
  <c r="E1402" i="4"/>
  <c r="E1433" i="4"/>
  <c r="E1483" i="4"/>
  <c r="E1485" i="4"/>
  <c r="E1663" i="4"/>
  <c r="E1668" i="4"/>
  <c r="E1748" i="4"/>
  <c r="E1762" i="4"/>
  <c r="E1766" i="4"/>
  <c r="E1856" i="4"/>
  <c r="E1877" i="4"/>
  <c r="E1993" i="4"/>
  <c r="E2020" i="4"/>
  <c r="G2037" i="4"/>
  <c r="E2037" i="4"/>
  <c r="J27" i="27"/>
  <c r="H156" i="23"/>
  <c r="E1521" i="4"/>
  <c r="E1619" i="4"/>
  <c r="E1632" i="4"/>
  <c r="E1666" i="4"/>
  <c r="E1673" i="4"/>
  <c r="E1749" i="4"/>
  <c r="E1758" i="4"/>
  <c r="E1971" i="4"/>
  <c r="E2018" i="4"/>
  <c r="G27" i="27"/>
  <c r="E1380" i="4"/>
  <c r="E1393" i="4"/>
  <c r="E1410" i="4"/>
  <c r="E1455" i="4"/>
  <c r="E1534" i="4"/>
  <c r="E1570" i="4"/>
  <c r="E1603" i="4"/>
  <c r="E1630" i="4"/>
  <c r="E1718" i="4"/>
  <c r="E1731" i="4"/>
  <c r="E1738" i="4"/>
  <c r="E1767" i="4"/>
  <c r="E1789" i="4"/>
  <c r="E1801" i="4"/>
  <c r="E1806" i="4"/>
  <c r="E1825" i="4"/>
  <c r="E1833" i="4"/>
  <c r="E1836" i="4"/>
  <c r="E1845" i="4"/>
  <c r="E1857" i="4"/>
  <c r="E1864" i="4"/>
  <c r="E1887" i="4"/>
  <c r="E1896" i="4"/>
  <c r="E1952" i="4"/>
  <c r="E1954" i="4"/>
  <c r="E1963" i="4"/>
  <c r="E1965" i="4"/>
  <c r="E1990" i="4"/>
  <c r="E2014" i="4"/>
  <c r="F27" i="27"/>
  <c r="B18" i="45"/>
  <c r="M15" i="23"/>
  <c r="B41" i="40"/>
  <c r="B37" i="40"/>
  <c r="B23" i="40"/>
  <c r="E56" i="20"/>
  <c r="B95" i="27"/>
  <c r="C95" i="27" s="1"/>
  <c r="D95" i="27" s="1"/>
  <c r="D98" i="27"/>
  <c r="D88" i="27"/>
  <c r="D27" i="27"/>
  <c r="Q27" i="27"/>
  <c r="P27" i="27"/>
  <c r="H27" i="27"/>
  <c r="O27" i="27"/>
  <c r="D99" i="27"/>
  <c r="E74" i="4"/>
  <c r="G74" i="4"/>
  <c r="F65" i="4"/>
  <c r="E65" i="4"/>
  <c r="E68" i="4"/>
  <c r="G68" i="4"/>
  <c r="G70" i="4"/>
  <c r="E70" i="4"/>
  <c r="F183" i="4"/>
  <c r="E183" i="4"/>
  <c r="E285" i="4"/>
  <c r="F285" i="4"/>
  <c r="F398" i="4"/>
  <c r="E398" i="4"/>
  <c r="F402" i="4"/>
  <c r="E402" i="4"/>
  <c r="F531" i="4"/>
  <c r="E531" i="4"/>
  <c r="G57" i="4"/>
  <c r="E57" i="4"/>
  <c r="E857" i="4"/>
  <c r="G857" i="4"/>
  <c r="I12" i="10"/>
  <c r="I10" i="10" s="1"/>
  <c r="I6" i="10"/>
  <c r="E32" i="4"/>
  <c r="G32" i="4"/>
  <c r="G40" i="4"/>
  <c r="E40" i="4"/>
  <c r="F63" i="4"/>
  <c r="E63" i="4"/>
  <c r="F491" i="4"/>
  <c r="E491" i="4"/>
  <c r="G11" i="4"/>
  <c r="E11" i="4"/>
  <c r="E23" i="4"/>
  <c r="G23" i="4"/>
  <c r="F266" i="4"/>
  <c r="E266" i="4"/>
  <c r="G275" i="4"/>
  <c r="E275" i="4"/>
  <c r="G284" i="4"/>
  <c r="E284" i="4"/>
  <c r="G395" i="4"/>
  <c r="E395" i="4"/>
  <c r="E489" i="4"/>
  <c r="E2" i="4"/>
  <c r="G2" i="4"/>
  <c r="F391" i="4"/>
  <c r="E391" i="4"/>
  <c r="E481" i="4"/>
  <c r="F481" i="4"/>
  <c r="J30" i="20"/>
  <c r="J32" i="20" s="1"/>
  <c r="G244" i="4"/>
  <c r="E244" i="4"/>
  <c r="G317" i="4"/>
  <c r="E317" i="4"/>
  <c r="G321" i="4"/>
  <c r="E321" i="4"/>
  <c r="E325" i="4"/>
  <c r="F325" i="4"/>
  <c r="E346" i="4"/>
  <c r="G346" i="4"/>
  <c r="G359" i="4"/>
  <c r="E359" i="4"/>
  <c r="E454" i="4"/>
  <c r="G454" i="4"/>
  <c r="G458" i="4"/>
  <c r="E458" i="4"/>
  <c r="F472" i="4"/>
  <c r="E472" i="4"/>
  <c r="E477" i="4"/>
  <c r="F477" i="4"/>
  <c r="E78" i="4"/>
  <c r="G78" i="4"/>
  <c r="B26" i="40"/>
  <c r="E407" i="4"/>
  <c r="G100" i="4"/>
  <c r="E100" i="4"/>
  <c r="E297" i="4"/>
  <c r="G297" i="4"/>
  <c r="G312" i="4"/>
  <c r="E312" i="4"/>
  <c r="F430" i="4"/>
  <c r="E430" i="4"/>
  <c r="E629" i="4"/>
  <c r="G629" i="4"/>
  <c r="E396" i="4"/>
  <c r="F396" i="4"/>
  <c r="F79" i="4"/>
  <c r="E79" i="4"/>
  <c r="E293" i="4"/>
  <c r="G293" i="4"/>
  <c r="D94" i="27"/>
  <c r="D91" i="27"/>
  <c r="E1008" i="4"/>
  <c r="E30" i="4"/>
  <c r="G30" i="4"/>
  <c r="E267" i="4"/>
  <c r="G267" i="4"/>
  <c r="E299" i="4"/>
  <c r="F299" i="4"/>
  <c r="E591" i="4"/>
  <c r="G591" i="4"/>
  <c r="F620" i="4"/>
  <c r="E620" i="4"/>
  <c r="E625" i="4"/>
  <c r="G625" i="4"/>
  <c r="E1041" i="4"/>
  <c r="E1876" i="4"/>
  <c r="G1674" i="4"/>
  <c r="E1378" i="4"/>
  <c r="E879" i="4"/>
  <c r="E15" i="4"/>
  <c r="F15" i="4"/>
  <c r="G170" i="4"/>
  <c r="E170" i="4"/>
  <c r="E486" i="4"/>
  <c r="G486" i="4"/>
  <c r="E536" i="4"/>
  <c r="G536" i="4"/>
  <c r="G695" i="4"/>
  <c r="E695" i="4"/>
  <c r="X6" i="10"/>
  <c r="E953" i="4"/>
  <c r="E429" i="4"/>
  <c r="G101" i="4"/>
  <c r="E101" i="4"/>
  <c r="E340" i="4"/>
  <c r="G340" i="4"/>
  <c r="G2032" i="4"/>
  <c r="E2032" i="4"/>
  <c r="E1051" i="4"/>
  <c r="G673" i="4"/>
  <c r="G1009" i="4"/>
  <c r="E586" i="4"/>
  <c r="E43" i="4"/>
  <c r="S17" i="10"/>
  <c r="Q26" i="10"/>
  <c r="E10" i="4"/>
  <c r="E22" i="4"/>
  <c r="G22" i="4"/>
  <c r="F240" i="4"/>
  <c r="E240" i="4"/>
  <c r="E332" i="4"/>
  <c r="G332" i="4"/>
  <c r="G376" i="4"/>
  <c r="E376" i="4"/>
  <c r="G442" i="4"/>
  <c r="E442" i="4"/>
  <c r="G641" i="4"/>
  <c r="E641" i="4"/>
  <c r="G650" i="4"/>
  <c r="E650" i="4"/>
  <c r="G880" i="4"/>
  <c r="E880" i="4"/>
  <c r="G172" i="4"/>
  <c r="E172" i="4"/>
  <c r="E184" i="4"/>
  <c r="G184" i="4"/>
  <c r="E252" i="4"/>
  <c r="F252" i="4"/>
  <c r="G259" i="4"/>
  <c r="E259" i="4"/>
  <c r="F799" i="4"/>
  <c r="E799" i="4"/>
  <c r="E877" i="4"/>
  <c r="G877" i="4"/>
  <c r="F1368" i="4"/>
  <c r="E1368" i="4"/>
  <c r="E1612" i="4"/>
  <c r="F1612" i="4"/>
  <c r="E891" i="4"/>
  <c r="O26" i="10"/>
  <c r="G155" i="4"/>
  <c r="E155" i="4"/>
  <c r="E235" i="4"/>
  <c r="F235" i="4"/>
  <c r="F422" i="4"/>
  <c r="E422" i="4"/>
  <c r="G610" i="4"/>
  <c r="E610" i="4"/>
  <c r="E707" i="4"/>
  <c r="G707" i="4"/>
  <c r="E982" i="4"/>
  <c r="F982" i="4"/>
  <c r="E1058" i="4"/>
  <c r="E1071" i="4"/>
  <c r="G1071" i="4"/>
  <c r="E1195" i="4"/>
  <c r="F1195" i="4"/>
  <c r="G1207" i="4"/>
  <c r="E1207" i="4"/>
  <c r="E1277" i="4"/>
  <c r="G1277" i="4"/>
  <c r="G1294" i="4"/>
  <c r="E1294" i="4"/>
  <c r="E1185" i="4"/>
  <c r="E1143" i="4"/>
  <c r="U6" i="10"/>
  <c r="U12" i="10"/>
  <c r="U10" i="10" s="1"/>
  <c r="E298" i="4"/>
  <c r="G298" i="4"/>
  <c r="G382" i="4"/>
  <c r="E382" i="4"/>
  <c r="F1119" i="4"/>
  <c r="E1119" i="4"/>
  <c r="E1159" i="4"/>
  <c r="F1159" i="4"/>
  <c r="E1995" i="4"/>
  <c r="G1995" i="4"/>
  <c r="E265" i="4"/>
  <c r="G1325" i="4"/>
  <c r="E1592" i="4"/>
  <c r="E1379" i="4"/>
  <c r="E944" i="4"/>
  <c r="F12" i="10"/>
  <c r="F10" i="10" s="1"/>
  <c r="F6" i="10"/>
  <c r="G71" i="4"/>
  <c r="E71" i="4"/>
  <c r="G75" i="4"/>
  <c r="E75" i="4"/>
  <c r="E77" i="4"/>
  <c r="G77" i="4"/>
  <c r="F153" i="4"/>
  <c r="E338" i="4"/>
  <c r="G338" i="4"/>
  <c r="G368" i="4"/>
  <c r="E368" i="4"/>
  <c r="E461" i="4"/>
  <c r="G461" i="4"/>
  <c r="F503" i="4"/>
  <c r="E503" i="4"/>
  <c r="G563" i="4"/>
  <c r="E563" i="4"/>
  <c r="F623" i="4"/>
  <c r="E623" i="4"/>
  <c r="G669" i="4"/>
  <c r="E669" i="4"/>
  <c r="F800" i="4"/>
  <c r="E800" i="4"/>
  <c r="G1122" i="4"/>
  <c r="E1122" i="4"/>
  <c r="G1124" i="4"/>
  <c r="E1124" i="4"/>
  <c r="G1136" i="4"/>
  <c r="E1136" i="4"/>
  <c r="E1326" i="4"/>
  <c r="G1326" i="4"/>
  <c r="G1334" i="4"/>
  <c r="F1555" i="4"/>
  <c r="E1555" i="4"/>
  <c r="E1906" i="4"/>
  <c r="G1906" i="4"/>
  <c r="G1908" i="4"/>
  <c r="E1908" i="4"/>
  <c r="F1948" i="4"/>
  <c r="E1948" i="4"/>
  <c r="E1951" i="4"/>
  <c r="G1951" i="4"/>
  <c r="F1972" i="4"/>
  <c r="E1972" i="4"/>
  <c r="G2009" i="4"/>
  <c r="E2009" i="4"/>
  <c r="E808" i="4"/>
  <c r="E1470" i="4"/>
  <c r="E185" i="4"/>
  <c r="E733" i="4"/>
  <c r="E384" i="4"/>
  <c r="E251" i="4"/>
  <c r="G1048" i="4"/>
  <c r="G1728" i="4"/>
  <c r="E2029" i="4"/>
  <c r="E1774" i="4"/>
  <c r="E1697" i="4"/>
  <c r="E1601" i="4"/>
  <c r="E1045" i="4"/>
  <c r="E917" i="4"/>
  <c r="G1401" i="4"/>
  <c r="G947" i="4"/>
  <c r="E713" i="4"/>
  <c r="E648" i="4"/>
  <c r="E1134" i="4"/>
  <c r="E1554" i="4"/>
  <c r="E2003" i="4"/>
  <c r="E1544" i="4"/>
  <c r="E1577" i="4"/>
  <c r="E1056" i="4"/>
  <c r="E1193" i="4"/>
  <c r="E830" i="4"/>
  <c r="G497" i="4"/>
  <c r="E635" i="4"/>
  <c r="E568" i="4"/>
  <c r="E617" i="4"/>
  <c r="G12" i="10"/>
  <c r="G10" i="10" s="1"/>
  <c r="G6" i="10"/>
  <c r="E14" i="4"/>
  <c r="G14" i="4"/>
  <c r="E39" i="4"/>
  <c r="E84" i="4"/>
  <c r="E128" i="4"/>
  <c r="G128" i="4"/>
  <c r="G162" i="4"/>
  <c r="E162" i="4"/>
  <c r="E177" i="4"/>
  <c r="E195" i="4"/>
  <c r="F197" i="4"/>
  <c r="E197" i="4"/>
  <c r="E201" i="4"/>
  <c r="E213" i="4"/>
  <c r="E217" i="4"/>
  <c r="G222" i="4"/>
  <c r="F276" i="4"/>
  <c r="E276" i="4"/>
  <c r="G420" i="4"/>
  <c r="F436" i="4"/>
  <c r="G504" i="4"/>
  <c r="E504" i="4"/>
  <c r="E508" i="4"/>
  <c r="G626" i="4"/>
  <c r="E626" i="4"/>
  <c r="F643" i="4"/>
  <c r="F730" i="4"/>
  <c r="E730" i="4"/>
  <c r="G736" i="4"/>
  <c r="G744" i="4"/>
  <c r="G876" i="4"/>
  <c r="G928" i="4"/>
  <c r="E928" i="4"/>
  <c r="G1112" i="4"/>
  <c r="E1112" i="4"/>
  <c r="F1248" i="4"/>
  <c r="E1248" i="4"/>
  <c r="E1267" i="4"/>
  <c r="E1278" i="4"/>
  <c r="G1278" i="4"/>
  <c r="F1309" i="4"/>
  <c r="E1309" i="4"/>
  <c r="F1450" i="4"/>
  <c r="E1450" i="4"/>
  <c r="F1646" i="4"/>
  <c r="E1646" i="4"/>
  <c r="F1675" i="4"/>
  <c r="E1675" i="4"/>
  <c r="E1715" i="4"/>
  <c r="G1717" i="4"/>
  <c r="E1717" i="4"/>
  <c r="G1785" i="4"/>
  <c r="E1785" i="4"/>
  <c r="G1790" i="4"/>
  <c r="E1790" i="4"/>
  <c r="E1792" i="4"/>
  <c r="G1792" i="4"/>
  <c r="G1849" i="4"/>
  <c r="E1849" i="4"/>
  <c r="G1868" i="4"/>
  <c r="E1868" i="4"/>
  <c r="G1924" i="4"/>
  <c r="E1924" i="4"/>
  <c r="F42" i="10"/>
  <c r="E34" i="4"/>
  <c r="G34" i="4"/>
  <c r="E192" i="4"/>
  <c r="G192" i="4"/>
  <c r="G286" i="4"/>
  <c r="E286" i="4"/>
  <c r="F464" i="4"/>
  <c r="E464" i="4"/>
  <c r="G721" i="4"/>
  <c r="E721" i="4"/>
  <c r="G1108" i="4"/>
  <c r="E1108" i="4"/>
  <c r="G1319" i="4"/>
  <c r="E1319" i="4"/>
  <c r="F1803" i="4"/>
  <c r="E1803" i="4"/>
  <c r="F1873" i="4"/>
  <c r="E1873" i="4"/>
  <c r="F1889" i="4"/>
  <c r="E1889" i="4"/>
  <c r="E2027" i="4"/>
  <c r="G2027" i="4"/>
  <c r="G949" i="4"/>
  <c r="E603" i="4"/>
  <c r="G1836" i="4"/>
  <c r="E1209" i="4"/>
  <c r="E1031" i="4"/>
  <c r="F1059" i="4"/>
  <c r="E683" i="4"/>
  <c r="G109" i="4"/>
  <c r="E109" i="4"/>
  <c r="G149" i="4"/>
  <c r="E149" i="4"/>
  <c r="G660" i="4"/>
  <c r="E660" i="4"/>
  <c r="E958" i="4"/>
  <c r="G958" i="4"/>
  <c r="G991" i="4"/>
  <c r="E991" i="4"/>
  <c r="E2040" i="4"/>
  <c r="G2040" i="4"/>
  <c r="E1532" i="4"/>
  <c r="E1173" i="4"/>
  <c r="E674" i="4"/>
  <c r="E682" i="4"/>
  <c r="E92" i="4"/>
  <c r="E1039" i="4"/>
  <c r="E211" i="4"/>
  <c r="E1664" i="4"/>
  <c r="E187" i="4"/>
  <c r="G1579" i="4"/>
  <c r="E920" i="4"/>
  <c r="G881" i="4"/>
  <c r="E69" i="4"/>
  <c r="E29" i="4"/>
  <c r="E93" i="4"/>
  <c r="G93" i="4"/>
  <c r="G158" i="4"/>
  <c r="E158" i="4"/>
  <c r="E350" i="4"/>
  <c r="G350" i="4"/>
  <c r="G428" i="4"/>
  <c r="E428" i="4"/>
  <c r="G609" i="4"/>
  <c r="E609" i="4"/>
  <c r="F728" i="4"/>
  <c r="E728" i="4"/>
  <c r="G731" i="4"/>
  <c r="E731" i="4"/>
  <c r="G758" i="4"/>
  <c r="E758" i="4"/>
  <c r="F817" i="4"/>
  <c r="E817" i="4"/>
  <c r="F943" i="4"/>
  <c r="E943" i="4"/>
  <c r="G1091" i="4"/>
  <c r="E1091" i="4"/>
  <c r="G1210" i="4"/>
  <c r="E1210" i="4"/>
  <c r="E1240" i="4"/>
  <c r="G1240" i="4"/>
  <c r="J12" i="10"/>
  <c r="J10" i="10" s="1"/>
  <c r="J6" i="10"/>
  <c r="E271" i="4"/>
  <c r="G271" i="4"/>
  <c r="E344" i="4"/>
  <c r="G344" i="4"/>
  <c r="G754" i="4"/>
  <c r="E754" i="4"/>
  <c r="G784" i="4"/>
  <c r="E784" i="4"/>
  <c r="F992" i="4"/>
  <c r="E992" i="4"/>
  <c r="G1033" i="4"/>
  <c r="E1033" i="4"/>
  <c r="E1060" i="4"/>
  <c r="G1060" i="4"/>
  <c r="E1399" i="4"/>
  <c r="G1399" i="4"/>
  <c r="G1557" i="4"/>
  <c r="E1557" i="4"/>
  <c r="E937" i="4"/>
  <c r="E66" i="4"/>
  <c r="E1302" i="4"/>
  <c r="E848" i="4"/>
  <c r="E686" i="4"/>
  <c r="E38" i="4"/>
  <c r="G38" i="4"/>
  <c r="G269" i="4"/>
  <c r="E269" i="4"/>
  <c r="G324" i="4"/>
  <c r="E324" i="4"/>
  <c r="E465" i="4"/>
  <c r="G465" i="4"/>
  <c r="G488" i="4"/>
  <c r="E488" i="4"/>
  <c r="G709" i="4"/>
  <c r="E709" i="4"/>
  <c r="F1274" i="4"/>
  <c r="E1274" i="4"/>
  <c r="E1460" i="4"/>
  <c r="G1460" i="4"/>
  <c r="E1499" i="4"/>
  <c r="G1499" i="4"/>
  <c r="G1503" i="4"/>
  <c r="E1503" i="4"/>
  <c r="E1546" i="4"/>
  <c r="E604" i="4"/>
  <c r="E41" i="4"/>
  <c r="G41" i="4"/>
  <c r="F51" i="4"/>
  <c r="E51" i="4"/>
  <c r="G215" i="4"/>
  <c r="E215" i="4"/>
  <c r="F1467" i="4"/>
  <c r="E1467" i="4"/>
  <c r="F1478" i="4"/>
  <c r="E1478" i="4"/>
  <c r="E2036" i="4"/>
  <c r="E1708" i="4"/>
  <c r="G1806" i="4"/>
  <c r="E246" i="4"/>
  <c r="E571" i="4"/>
  <c r="E174" i="4"/>
  <c r="G178" i="4"/>
  <c r="E1341" i="4"/>
  <c r="E1062" i="4"/>
  <c r="E1588" i="4"/>
  <c r="E227" i="4"/>
  <c r="E304" i="4"/>
  <c r="G1768" i="4"/>
  <c r="E1862" i="4"/>
  <c r="E1014" i="4"/>
  <c r="E584" i="4"/>
  <c r="E515" i="4"/>
  <c r="E1415" i="4"/>
  <c r="O17" i="10"/>
  <c r="E26" i="10"/>
  <c r="G37" i="4"/>
  <c r="E37" i="4"/>
  <c r="G106" i="4"/>
  <c r="E106" i="4"/>
  <c r="E124" i="4"/>
  <c r="E150" i="4"/>
  <c r="E220" i="4"/>
  <c r="G220" i="4"/>
  <c r="E258" i="4"/>
  <c r="G258" i="4"/>
  <c r="E307" i="4"/>
  <c r="G307" i="4"/>
  <c r="G365" i="4"/>
  <c r="E365" i="4"/>
  <c r="F539" i="4"/>
  <c r="E539" i="4"/>
  <c r="G572" i="4"/>
  <c r="E572" i="4"/>
  <c r="E607" i="4"/>
  <c r="G692" i="4"/>
  <c r="E692" i="4"/>
  <c r="E700" i="4"/>
  <c r="G700" i="4"/>
  <c r="G743" i="4"/>
  <c r="E743" i="4"/>
  <c r="E854" i="4"/>
  <c r="G854" i="4"/>
  <c r="E887" i="4"/>
  <c r="G887" i="4"/>
  <c r="G924" i="4"/>
  <c r="E924" i="4"/>
  <c r="G946" i="4"/>
  <c r="E946" i="4"/>
  <c r="F1019" i="4"/>
  <c r="E1019" i="4"/>
  <c r="F1216" i="4"/>
  <c r="E1216" i="4"/>
  <c r="E1639" i="4"/>
  <c r="G1639" i="4"/>
  <c r="E409" i="4"/>
  <c r="E901" i="4"/>
  <c r="G474" i="4"/>
  <c r="E1146" i="4"/>
  <c r="G124" i="4"/>
  <c r="E510" i="4"/>
  <c r="E910" i="4"/>
  <c r="E95" i="4"/>
  <c r="E1725" i="4"/>
  <c r="G1689" i="4"/>
  <c r="E1623" i="4"/>
  <c r="E1779" i="4"/>
  <c r="E885" i="4"/>
  <c r="E1177" i="4"/>
  <c r="G1043" i="4"/>
  <c r="E860" i="4"/>
  <c r="E1002" i="4"/>
  <c r="G829" i="4"/>
  <c r="E56" i="4"/>
  <c r="E364" i="4"/>
  <c r="G411" i="4"/>
  <c r="E1225" i="4"/>
  <c r="E1567" i="4"/>
  <c r="E986" i="4"/>
  <c r="E1202" i="4"/>
  <c r="E1100" i="4"/>
  <c r="G823" i="4"/>
  <c r="E613" i="4"/>
  <c r="E49" i="4"/>
  <c r="E116" i="4"/>
  <c r="G122" i="4"/>
  <c r="E122" i="4"/>
  <c r="G140" i="4"/>
  <c r="E140" i="4"/>
  <c r="E142" i="4"/>
  <c r="E144" i="4"/>
  <c r="E167" i="4"/>
  <c r="G167" i="4"/>
  <c r="E216" i="4"/>
  <c r="F247" i="4"/>
  <c r="E256" i="4"/>
  <c r="G256" i="4"/>
  <c r="E283" i="4"/>
  <c r="F283" i="4"/>
  <c r="E295" i="4"/>
  <c r="G295" i="4"/>
  <c r="E329" i="4"/>
  <c r="G424" i="4"/>
  <c r="E424" i="4"/>
  <c r="G521" i="4"/>
  <c r="E521" i="4"/>
  <c r="G523" i="4"/>
  <c r="E523" i="4"/>
  <c r="E544" i="4"/>
  <c r="E576" i="4"/>
  <c r="G576" i="4"/>
  <c r="G588" i="4"/>
  <c r="E588" i="4"/>
  <c r="E688" i="4"/>
  <c r="F1097" i="4"/>
  <c r="E1097" i="4"/>
  <c r="G1110" i="4"/>
  <c r="E1110" i="4"/>
  <c r="F1164" i="4"/>
  <c r="E1164" i="4"/>
  <c r="E1183" i="4"/>
  <c r="G1183" i="4"/>
  <c r="G1327" i="4"/>
  <c r="E1327" i="4"/>
  <c r="F1344" i="4"/>
  <c r="E1344" i="4"/>
  <c r="F1402" i="4"/>
  <c r="G1419" i="4"/>
  <c r="E1419" i="4"/>
  <c r="E1440" i="4"/>
  <c r="E1756" i="4"/>
  <c r="G1756" i="4"/>
  <c r="G1771" i="4"/>
  <c r="E1771" i="4"/>
  <c r="F1936" i="4"/>
  <c r="E1936" i="4"/>
  <c r="G1941" i="4"/>
  <c r="E1941" i="4"/>
  <c r="E1996" i="4"/>
  <c r="G1996" i="4"/>
  <c r="F2007" i="4"/>
  <c r="E2007" i="4"/>
  <c r="G631" i="4"/>
  <c r="E631" i="4"/>
  <c r="F769" i="4"/>
  <c r="E769" i="4"/>
  <c r="G940" i="4"/>
  <c r="E940" i="4"/>
  <c r="E1006" i="4"/>
  <c r="G1006" i="4"/>
  <c r="E1016" i="4"/>
  <c r="G1016" i="4"/>
  <c r="G1018" i="4"/>
  <c r="E1018" i="4"/>
  <c r="G1137" i="4"/>
  <c r="E1137" i="4"/>
  <c r="G1148" i="4"/>
  <c r="E1148" i="4"/>
  <c r="G1384" i="4"/>
  <c r="E1384" i="4"/>
  <c r="E1398" i="4"/>
  <c r="F1398" i="4"/>
  <c r="E1506" i="4"/>
  <c r="F1506" i="4"/>
  <c r="E1517" i="4"/>
  <c r="G1517" i="4"/>
  <c r="E1528" i="4"/>
  <c r="G1528" i="4"/>
  <c r="E1722" i="4"/>
  <c r="G1722" i="4"/>
  <c r="E96" i="4"/>
  <c r="E243" i="4"/>
  <c r="E915" i="4"/>
  <c r="E659" i="4"/>
  <c r="G979" i="4"/>
  <c r="G343" i="4"/>
  <c r="E585" i="4"/>
  <c r="L26" i="10"/>
  <c r="E45" i="4"/>
  <c r="E126" i="4"/>
  <c r="G126" i="4"/>
  <c r="E145" i="4"/>
  <c r="G145" i="4"/>
  <c r="G181" i="4"/>
  <c r="E181" i="4"/>
  <c r="E242" i="4"/>
  <c r="G242" i="4"/>
  <c r="G250" i="4"/>
  <c r="E250" i="4"/>
  <c r="E289" i="4"/>
  <c r="G305" i="4"/>
  <c r="E305" i="4"/>
  <c r="E311" i="4"/>
  <c r="G311" i="4"/>
  <c r="G379" i="4"/>
  <c r="E379" i="4"/>
  <c r="E423" i="4"/>
  <c r="E434" i="4"/>
  <c r="E463" i="4"/>
  <c r="G463" i="4"/>
  <c r="E469" i="4"/>
  <c r="G469" i="4"/>
  <c r="E478" i="4"/>
  <c r="E490" i="4"/>
  <c r="E526" i="4"/>
  <c r="G526" i="4"/>
  <c r="G528" i="4"/>
  <c r="E528" i="4"/>
  <c r="E538" i="4"/>
  <c r="E601" i="4"/>
  <c r="E605" i="4"/>
  <c r="G612" i="4"/>
  <c r="E612" i="4"/>
  <c r="E742" i="4"/>
  <c r="G742" i="4"/>
  <c r="E748" i="4"/>
  <c r="E798" i="4"/>
  <c r="G798" i="4"/>
  <c r="G815" i="4"/>
  <c r="E815" i="4"/>
  <c r="E821" i="4"/>
  <c r="F827" i="4"/>
  <c r="E827" i="4"/>
  <c r="E851" i="4"/>
  <c r="G851" i="4"/>
  <c r="E888" i="4"/>
  <c r="F888" i="4"/>
  <c r="F1015" i="4"/>
  <c r="E1015" i="4"/>
  <c r="G1030" i="4"/>
  <c r="E1030" i="4"/>
  <c r="F1053" i="4"/>
  <c r="E1053" i="4"/>
  <c r="E1057" i="4"/>
  <c r="E1152" i="4"/>
  <c r="G1152" i="4"/>
  <c r="E1205" i="4"/>
  <c r="F1279" i="4"/>
  <c r="E1279" i="4"/>
  <c r="E1281" i="4"/>
  <c r="G1489" i="4"/>
  <c r="E1489" i="4"/>
  <c r="V26" i="1"/>
  <c r="J26" i="10"/>
  <c r="E17" i="4"/>
  <c r="E19" i="4"/>
  <c r="G19" i="4"/>
  <c r="F87" i="4"/>
  <c r="E87" i="4"/>
  <c r="E136" i="4"/>
  <c r="G136" i="4"/>
  <c r="E190" i="4"/>
  <c r="E204" i="4"/>
  <c r="E206" i="4"/>
  <c r="E229" i="4"/>
  <c r="G231" i="4"/>
  <c r="E231" i="4"/>
  <c r="E408" i="4"/>
  <c r="G439" i="4"/>
  <c r="E439" i="4"/>
  <c r="G468" i="4"/>
  <c r="E468" i="4"/>
  <c r="E485" i="4"/>
  <c r="G547" i="4"/>
  <c r="E547" i="4"/>
  <c r="G549" i="4"/>
  <c r="E549" i="4"/>
  <c r="G561" i="4"/>
  <c r="E561" i="4"/>
  <c r="E567" i="4"/>
  <c r="E675" i="4"/>
  <c r="G675" i="4"/>
  <c r="G698" i="4"/>
  <c r="E698" i="4"/>
  <c r="E779" i="4"/>
  <c r="G779" i="4"/>
  <c r="G931" i="4"/>
  <c r="E931" i="4"/>
  <c r="E1179" i="4"/>
  <c r="G1188" i="4"/>
  <c r="E1188" i="4"/>
  <c r="G1306" i="4"/>
  <c r="E1306" i="4"/>
  <c r="G1404" i="4"/>
  <c r="E1404" i="4"/>
  <c r="E1406" i="4"/>
  <c r="E1486" i="4"/>
  <c r="F1509" i="4"/>
  <c r="E1509" i="4"/>
  <c r="G1562" i="4"/>
  <c r="E1562" i="4"/>
  <c r="E1593" i="4"/>
  <c r="E1617" i="4"/>
  <c r="G1617" i="4"/>
  <c r="E1733" i="4"/>
  <c r="G1747" i="4"/>
  <c r="E1747" i="4"/>
  <c r="F1775" i="4"/>
  <c r="E1775" i="4"/>
  <c r="G1796" i="4"/>
  <c r="E1796" i="4"/>
  <c r="G1900" i="4"/>
  <c r="E1900" i="4"/>
  <c r="F1957" i="4"/>
  <c r="E1957" i="4"/>
  <c r="O6" i="10"/>
  <c r="O12" i="10"/>
  <c r="O10" i="10" s="1"/>
  <c r="E61" i="4"/>
  <c r="E115" i="4"/>
  <c r="E151" i="4"/>
  <c r="E159" i="4"/>
  <c r="G159" i="4"/>
  <c r="G188" i="4"/>
  <c r="E188" i="4"/>
  <c r="E205" i="4"/>
  <c r="G264" i="4"/>
  <c r="E264" i="4"/>
  <c r="E268" i="4"/>
  <c r="E270" i="4"/>
  <c r="E281" i="4"/>
  <c r="E356" i="4"/>
  <c r="E425" i="4"/>
  <c r="E427" i="4"/>
  <c r="E597" i="4"/>
  <c r="E614" i="4"/>
  <c r="E638" i="4"/>
  <c r="G638" i="4"/>
  <c r="E647" i="4"/>
  <c r="E661" i="4"/>
  <c r="E680" i="4"/>
  <c r="G852" i="4"/>
  <c r="E852" i="4"/>
  <c r="G972" i="4"/>
  <c r="E972" i="4"/>
  <c r="G1024" i="4"/>
  <c r="E1024" i="4"/>
  <c r="E1044" i="4"/>
  <c r="G1067" i="4"/>
  <c r="E1067" i="4"/>
  <c r="E1175" i="4"/>
  <c r="G1192" i="4"/>
  <c r="E1192" i="4"/>
  <c r="E1270" i="4"/>
  <c r="G1270" i="4"/>
  <c r="G1272" i="4"/>
  <c r="E1272" i="4"/>
  <c r="E1320" i="4"/>
  <c r="F1320" i="4"/>
  <c r="G1342" i="4"/>
  <c r="E1342" i="4"/>
  <c r="G1383" i="4"/>
  <c r="E1383" i="4"/>
  <c r="E1458" i="4"/>
  <c r="E1542" i="4"/>
  <c r="G1542" i="4"/>
  <c r="E1574" i="4"/>
  <c r="G1574" i="4"/>
  <c r="F1633" i="4"/>
  <c r="E1633" i="4"/>
  <c r="Y12" i="10"/>
  <c r="Y10" i="10" s="1"/>
  <c r="E203" i="4"/>
  <c r="O17" i="1"/>
  <c r="G44" i="4"/>
  <c r="E44" i="4"/>
  <c r="G80" i="4"/>
  <c r="E80" i="4"/>
  <c r="E83" i="4"/>
  <c r="E99" i="4"/>
  <c r="E137" i="4"/>
  <c r="E139" i="4"/>
  <c r="G143" i="4"/>
  <c r="E143" i="4"/>
  <c r="E377" i="4"/>
  <c r="E385" i="4"/>
  <c r="E389" i="4"/>
  <c r="E406" i="4"/>
  <c r="E419" i="4"/>
  <c r="G419" i="4"/>
  <c r="G437" i="4"/>
  <c r="E437" i="4"/>
  <c r="E480" i="4"/>
  <c r="E487" i="4"/>
  <c r="E495" i="4"/>
  <c r="E611" i="4"/>
  <c r="G611" i="4"/>
  <c r="E633" i="4"/>
  <c r="E689" i="4"/>
  <c r="G689" i="4"/>
  <c r="E703" i="4"/>
  <c r="E715" i="4"/>
  <c r="G715" i="4"/>
  <c r="E741" i="4"/>
  <c r="G741" i="4"/>
  <c r="E773" i="4"/>
  <c r="E807" i="4"/>
  <c r="G826" i="4"/>
  <c r="E826" i="4"/>
  <c r="E828" i="4"/>
  <c r="E886" i="4"/>
  <c r="G894" i="4"/>
  <c r="E894" i="4"/>
  <c r="G923" i="4"/>
  <c r="E923" i="4"/>
  <c r="G963" i="4"/>
  <c r="E963" i="4"/>
  <c r="G999" i="4"/>
  <c r="E999" i="4"/>
  <c r="E1021" i="4"/>
  <c r="E1092" i="4"/>
  <c r="G1156" i="4"/>
  <c r="E1156" i="4"/>
  <c r="G1230" i="4"/>
  <c r="E1230" i="4"/>
  <c r="F26" i="1"/>
  <c r="E6" i="4"/>
  <c r="G62" i="4"/>
  <c r="E62" i="4"/>
  <c r="E72" i="4"/>
  <c r="E120" i="4"/>
  <c r="E132" i="4"/>
  <c r="E182" i="4"/>
  <c r="E303" i="4"/>
  <c r="E327" i="4"/>
  <c r="G363" i="4"/>
  <c r="E363" i="4"/>
  <c r="E456" i="4"/>
  <c r="E460" i="4"/>
  <c r="E475" i="4"/>
  <c r="E479" i="4"/>
  <c r="E598" i="4"/>
  <c r="G598" i="4"/>
  <c r="E814" i="4"/>
  <c r="E820" i="4"/>
  <c r="E839" i="4"/>
  <c r="E868" i="4"/>
  <c r="G908" i="4"/>
  <c r="E908" i="4"/>
  <c r="E1026" i="4"/>
  <c r="G1026" i="4"/>
  <c r="E1069" i="4"/>
  <c r="E1087" i="4"/>
  <c r="E1096" i="4"/>
  <c r="G1139" i="4"/>
  <c r="E1139" i="4"/>
  <c r="E1141" i="4"/>
  <c r="G1170" i="4"/>
  <c r="E1170" i="4"/>
  <c r="E1208" i="4"/>
  <c r="G1227" i="4"/>
  <c r="E1227" i="4"/>
  <c r="E1287" i="4"/>
  <c r="G1287" i="4"/>
  <c r="E1308" i="4"/>
  <c r="E1337" i="4"/>
  <c r="G1346" i="4"/>
  <c r="E1346" i="4"/>
  <c r="E1352" i="4"/>
  <c r="E1537" i="4"/>
  <c r="E1602" i="4"/>
  <c r="G1602" i="4"/>
  <c r="E522" i="4"/>
  <c r="E530" i="4"/>
  <c r="E716" i="4"/>
  <c r="E933" i="4"/>
  <c r="E1049" i="4"/>
  <c r="E1338" i="4"/>
  <c r="F1407" i="4"/>
  <c r="E1407" i="4"/>
  <c r="F1434" i="4"/>
  <c r="E1434" i="4"/>
  <c r="G1462" i="4"/>
  <c r="E1462" i="4"/>
  <c r="F1754" i="4"/>
  <c r="E1754" i="4"/>
  <c r="E1986" i="4"/>
  <c r="E543" i="4"/>
  <c r="E619" i="4"/>
  <c r="G712" i="4"/>
  <c r="E712" i="4"/>
  <c r="E737" i="4"/>
  <c r="E929" i="4"/>
  <c r="G939" i="4"/>
  <c r="E939" i="4"/>
  <c r="E941" i="4"/>
  <c r="E955" i="4"/>
  <c r="G1025" i="4"/>
  <c r="E1025" i="4"/>
  <c r="E1198" i="4"/>
  <c r="G1198" i="4"/>
  <c r="G1226" i="4"/>
  <c r="E1226" i="4"/>
  <c r="E1235" i="4"/>
  <c r="G1497" i="4"/>
  <c r="E1497" i="4"/>
  <c r="E1552" i="4"/>
  <c r="E1586" i="4"/>
  <c r="F1656" i="4"/>
  <c r="E1656" i="4"/>
  <c r="F1700" i="4"/>
  <c r="E1700" i="4"/>
  <c r="E1716" i="4"/>
  <c r="G1761" i="4"/>
  <c r="E1761" i="4"/>
  <c r="F1861" i="4"/>
  <c r="E1861" i="4"/>
  <c r="F1987" i="4"/>
  <c r="E1987" i="4"/>
  <c r="G1992" i="4"/>
  <c r="E1992" i="4"/>
  <c r="M66" i="23"/>
  <c r="E219" i="4"/>
  <c r="E380" i="4"/>
  <c r="G649" i="4"/>
  <c r="E649" i="4"/>
  <c r="E987" i="4"/>
  <c r="E989" i="4"/>
  <c r="E1131" i="4"/>
  <c r="E1217" i="4"/>
  <c r="G1217" i="4"/>
  <c r="E1273" i="4"/>
  <c r="E1374" i="4"/>
  <c r="E1515" i="4"/>
  <c r="E842" i="4"/>
  <c r="E1055" i="4"/>
  <c r="E1099" i="4"/>
  <c r="E1149" i="4"/>
  <c r="G1447" i="4"/>
  <c r="E1447" i="4"/>
  <c r="E1624" i="4"/>
  <c r="E746" i="4"/>
  <c r="E869" i="4"/>
  <c r="G1366" i="4"/>
  <c r="E1366" i="4"/>
  <c r="E1472" i="4"/>
  <c r="E1595" i="4"/>
  <c r="E1616" i="4"/>
  <c r="E1732" i="4"/>
  <c r="E1370" i="4"/>
  <c r="E1622" i="4"/>
  <c r="E1839" i="4"/>
  <c r="E1865" i="4"/>
  <c r="F1901" i="4"/>
  <c r="E1901" i="4"/>
  <c r="E1955" i="4"/>
  <c r="E1585" i="4"/>
  <c r="E1610" i="4"/>
  <c r="E1614" i="4"/>
  <c r="E1753" i="4"/>
  <c r="E1958" i="4"/>
  <c r="E2016" i="4"/>
  <c r="E2038" i="4"/>
  <c r="E1563" i="4"/>
  <c r="C49" i="25"/>
  <c r="E1938" i="4"/>
  <c r="N27" i="27"/>
  <c r="D89" i="27"/>
  <c r="L27" i="27"/>
  <c r="B96" i="27"/>
  <c r="C96" i="27" s="1"/>
  <c r="D96" i="27" s="1"/>
  <c r="D90" i="27"/>
  <c r="E42" i="27"/>
  <c r="F42" i="27" s="1"/>
  <c r="H107" i="23"/>
  <c r="C44" i="20"/>
  <c r="C46" i="20" s="1"/>
  <c r="E14" i="20"/>
  <c r="B49" i="27"/>
  <c r="B53" i="27"/>
  <c r="B56" i="27" s="1"/>
  <c r="B65" i="27" s="1"/>
  <c r="F32" i="20"/>
  <c r="G32" i="20"/>
  <c r="I32" i="20"/>
  <c r="B16" i="26"/>
  <c r="E69" i="20"/>
  <c r="F67" i="20"/>
  <c r="F69" i="20" s="1"/>
  <c r="M60" i="23"/>
  <c r="M64" i="23"/>
  <c r="M61" i="23"/>
  <c r="M65" i="23"/>
  <c r="M62" i="23"/>
  <c r="M63" i="23"/>
  <c r="M67" i="23"/>
  <c r="H35" i="1" l="1"/>
  <c r="V35" i="1"/>
  <c r="D35" i="10"/>
  <c r="E40" i="10" s="1"/>
  <c r="Q35" i="1"/>
  <c r="E40" i="1" s="1"/>
  <c r="X35" i="1"/>
  <c r="E35" i="1"/>
  <c r="C35" i="10"/>
  <c r="E39" i="10" s="1"/>
  <c r="G35" i="1"/>
  <c r="G39" i="1" s="1"/>
  <c r="L35" i="1"/>
  <c r="C40" i="1" s="1"/>
  <c r="S35" i="1"/>
  <c r="E42" i="1" s="1"/>
  <c r="F39" i="1" s="1"/>
  <c r="G35" i="10"/>
  <c r="W35" i="10"/>
  <c r="R35" i="1"/>
  <c r="E41" i="1" s="1"/>
  <c r="F35" i="1"/>
  <c r="K35" i="10"/>
  <c r="Z35" i="10"/>
  <c r="O35" i="1"/>
  <c r="G43" i="1" s="1"/>
  <c r="K35" i="1"/>
  <c r="G41" i="1" s="1"/>
  <c r="N35" i="1"/>
  <c r="C41" i="1" s="1"/>
  <c r="L35" i="10"/>
  <c r="P35" i="1"/>
  <c r="E39" i="1" s="1"/>
  <c r="V35" i="10"/>
  <c r="AA35" i="10"/>
  <c r="P35" i="10"/>
  <c r="M35" i="10"/>
  <c r="N35" i="10"/>
  <c r="C35" i="1"/>
  <c r="AB35" i="10"/>
  <c r="Q35" i="10"/>
  <c r="S35" i="10"/>
  <c r="U35" i="1"/>
  <c r="E44" i="1" s="1"/>
  <c r="F41" i="1" s="1"/>
  <c r="E35" i="10"/>
  <c r="E41" i="10" s="1"/>
  <c r="H35" i="10"/>
  <c r="T35" i="10"/>
  <c r="Y35" i="10"/>
  <c r="I35" i="10"/>
  <c r="X35" i="10"/>
  <c r="J35" i="1"/>
  <c r="C39" i="1" s="1"/>
  <c r="R35" i="10"/>
  <c r="J35" i="10"/>
  <c r="U35" i="10"/>
  <c r="O35" i="10"/>
  <c r="F43" i="10"/>
  <c r="F35" i="10"/>
  <c r="E42" i="10" s="1"/>
  <c r="B68" i="27"/>
  <c r="B77" i="27" s="1"/>
  <c r="B61" i="27"/>
  <c r="B54" i="27"/>
  <c r="E43" i="10" l="1"/>
  <c r="F44" i="10"/>
  <c r="B66" i="27"/>
  <c r="B73" i="27"/>
  <c r="E44" i="10" l="1"/>
  <c r="F45" i="10"/>
  <c r="B78" i="27"/>
  <c r="F46" i="10" l="1"/>
  <c r="E45" i="10"/>
  <c r="E46" i="10" l="1"/>
  <c r="F47" i="10"/>
  <c r="E47" i="10" l="1"/>
  <c r="F48" i="10"/>
  <c r="E48" i="10" l="1"/>
  <c r="F49" i="10"/>
  <c r="F50" i="10" l="1"/>
  <c r="E49" i="10"/>
  <c r="E50" i="10" l="1"/>
  <c r="F51" i="10"/>
  <c r="E51" i="10" l="1"/>
  <c r="F52" i="10"/>
  <c r="E52" i="10" l="1"/>
  <c r="F53" i="10"/>
  <c r="E53" i="10" l="1"/>
  <c r="F54" i="10"/>
  <c r="E54" i="10" l="1"/>
  <c r="F55" i="10"/>
  <c r="F56" i="10" l="1"/>
  <c r="E55" i="10"/>
  <c r="F57" i="10" l="1"/>
  <c r="E56" i="10"/>
  <c r="E57" i="10" l="1"/>
  <c r="F58" i="10"/>
  <c r="E58" i="10" l="1"/>
  <c r="F59" i="10"/>
  <c r="F60" i="10" l="1"/>
  <c r="E59" i="10"/>
  <c r="F61" i="10" l="1"/>
  <c r="E60" i="10"/>
  <c r="E61" i="10" l="1"/>
  <c r="F62" i="10"/>
  <c r="F63" i="10" l="1"/>
  <c r="E63" i="10" s="1"/>
  <c r="E62" i="10"/>
  <c r="E131" i="2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hIP_seq_samples" type="6" refreshedVersion="4" background="1" saveData="1">
    <textPr codePage="437" sourceFile="P:\projects\ChIP_seq\ChIP_seq_samples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ChIP_seq_samples1" type="6" refreshedVersion="4" background="1" saveData="1">
    <textPr codePage="437" sourceFile="P:\projects\ChIP_seq\ChIP_seq_samples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ChIP_seq_samples2" type="6" refreshedVersion="4" background="1" saveData="1">
    <textPr codePage="437" sourceFile="P:\projects\ChIP_seq\ChIP_seq_samples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4000000}" name="SampleFactors" type="6" refreshedVersion="4" background="1" saveData="1">
    <textPr codePage="437" sourceFile="H:\RNAseq\Probe Lists\SampleFactors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<sst xmlns="http://schemas.openxmlformats.org/spreadsheetml/2006/main" count="77927" uniqueCount="12555">
  <si>
    <t>1)</t>
  </si>
  <si>
    <t>Cuffdiff program location</t>
  </si>
  <si>
    <t>/usr/local/cufflinks/cuffdiff</t>
  </si>
  <si>
    <t>2)</t>
  </si>
  <si>
    <t>Lables</t>
  </si>
  <si>
    <t>3)</t>
  </si>
  <si>
    <t>DMSO</t>
  </si>
  <si>
    <t>Control name</t>
  </si>
  <si>
    <t>JQ1</t>
  </si>
  <si>
    <t>Treatment name</t>
  </si>
  <si>
    <t>4)</t>
  </si>
  <si>
    <t>Output file</t>
  </si>
  <si>
    <t>name</t>
  </si>
  <si>
    <t>cell line, condition</t>
  </si>
  <si>
    <t>RH41</t>
  </si>
  <si>
    <t>path</t>
  </si>
  <si>
    <t>Cuffdiff options</t>
  </si>
  <si>
    <t xml:space="preserve">5) </t>
  </si>
  <si>
    <t>Merged GTF file</t>
  </si>
  <si>
    <t>6)</t>
  </si>
  <si>
    <t>Samples, control</t>
  </si>
  <si>
    <t xml:space="preserve">7) </t>
  </si>
  <si>
    <t>Samples, treatment</t>
  </si>
  <si>
    <t>/data/khanlab/projects/working_DATA/</t>
  </si>
  <si>
    <t>Directory</t>
  </si>
  <si>
    <t>**NAME**</t>
  </si>
  <si>
    <t>100545A1-3149_Brain_Hippocampus</t>
  </si>
  <si>
    <t>103869A1-3089_Tonsil</t>
  </si>
  <si>
    <t>1056206F-3021_Brain_Pituitary-Gland</t>
  </si>
  <si>
    <t>1093898F-3089_Nipple</t>
  </si>
  <si>
    <t>1096032F-3089_Brain_Amygdala</t>
  </si>
  <si>
    <t>1099482F-3055_Uterus_Endometrium</t>
  </si>
  <si>
    <t>1099492F-3055_Uterus_Endometrium</t>
  </si>
  <si>
    <t>112019A1-3149_Brain_Frontal-Lobe-NOS</t>
  </si>
  <si>
    <t>11233C1-3089_Esophagus</t>
  </si>
  <si>
    <t>1139576F-3089_Prostate-Gland</t>
  </si>
  <si>
    <t>1143071F-3055_Liver</t>
  </si>
  <si>
    <t>1144384F-3149_Skin</t>
  </si>
  <si>
    <t>1144489F-3149_Spleen</t>
  </si>
  <si>
    <t>1151674F-3089_Lymph-Node</t>
  </si>
  <si>
    <t>1152366F-3089_Testis</t>
  </si>
  <si>
    <t>1153512F-3149_Small-Intestine_Ileum</t>
  </si>
  <si>
    <t>1155234F-3149_Brain_Subthalamic-Nucleus</t>
  </si>
  <si>
    <t>116255A1-3021_Brain_Occipital-Cortex</t>
  </si>
  <si>
    <t>117370C1-3089_Salivary-Gland_Submandibular-Gland</t>
  </si>
  <si>
    <t>122403B1-3149_Corpus-Uteri_Myometrium</t>
  </si>
  <si>
    <t>13817A1-3055_Brain_Entorhinal-Cortex</t>
  </si>
  <si>
    <t>13818A1-3089_Brain_Corpus-Callosum</t>
  </si>
  <si>
    <t>16624A1-3149_Brain_Hippocampus</t>
  </si>
  <si>
    <t>16654A1-3055_Brain_Putamen</t>
  </si>
  <si>
    <t>21972A1-3055_Adrenal_Gland</t>
  </si>
  <si>
    <t>23055B1-3089_Large-Intestine_Cecum</t>
  </si>
  <si>
    <t>31020C1-3055_Corpus-Uteri_Myometrium</t>
  </si>
  <si>
    <t>31064C1-3055_Corpus-Uteri_Myometrium</t>
  </si>
  <si>
    <t>49961A2-3089_Small-Intestine_Jejunum</t>
  </si>
  <si>
    <t>71940A2-3149_Corpus-Uteri_Endometrium</t>
  </si>
  <si>
    <t>7227A1-3149_Brain_Substantia-Nigra</t>
  </si>
  <si>
    <t>7241A1-3055_Brain_Temporal-Lobe-L</t>
  </si>
  <si>
    <t>7273A1-3055_Brain_Accumbens</t>
  </si>
  <si>
    <t>72892B1-3149_Skin</t>
  </si>
  <si>
    <t>7662A1-3055_Skeletal-Muscle_Quadriceps-Femoris</t>
  </si>
  <si>
    <t>76635A1-3149_Bronchus</t>
  </si>
  <si>
    <t>7934C1-3149_Heart</t>
  </si>
  <si>
    <t>7960AB1-3089_Brain_Amygdala</t>
  </si>
  <si>
    <t>8098M3-3021_Brain_Thalamus</t>
  </si>
  <si>
    <t>9048K1-3055_Brain_Accumbens</t>
  </si>
  <si>
    <t>9048S1-3056</t>
  </si>
  <si>
    <t>98495A1-3089_Prostate-Gland</t>
  </si>
  <si>
    <t>ERR030872_Thyroid</t>
  </si>
  <si>
    <t>ERR030873_Testis</t>
  </si>
  <si>
    <t>ERR030874_Ovary</t>
  </si>
  <si>
    <t>ERR030875_Leukocyte</t>
  </si>
  <si>
    <t>ERR030876_Skeletal_muscle</t>
  </si>
  <si>
    <t>ERR030877_Prostate</t>
  </si>
  <si>
    <t>ERR030878_Lymph_Node</t>
  </si>
  <si>
    <t>ERR030879_Lung</t>
  </si>
  <si>
    <t>ERR030880_Adipose</t>
  </si>
  <si>
    <t>ERR030881_Adrenal</t>
  </si>
  <si>
    <t>ERR030882_Brain</t>
  </si>
  <si>
    <t>ERR030883_Breast</t>
  </si>
  <si>
    <t>ERR030884_Colon</t>
  </si>
  <si>
    <t>ERR030885_Kidney</t>
  </si>
  <si>
    <t>ERR030886_Heart</t>
  </si>
  <si>
    <t>ERR030887_Liver</t>
  </si>
  <si>
    <t>Sample_6647seq_T_D2AHCACXX</t>
  </si>
  <si>
    <t>Sample_A204dtp_T_C28HYACXX</t>
  </si>
  <si>
    <t>Sample_A23FFPE_T_C34P6ACXX</t>
  </si>
  <si>
    <t>Sample_A673dtp_T_C28HYACXX</t>
  </si>
  <si>
    <t>Sample_A673seq_T_D26GWACXX</t>
  </si>
  <si>
    <t>Sample_ACA001tumor_T_D1UE8ACXX</t>
  </si>
  <si>
    <t>Sample_ACC001tumor_T_D21H2ACXX</t>
  </si>
  <si>
    <t>Sample_ACC002tumor_T_D21H2ACXX</t>
  </si>
  <si>
    <t>Sample_ASP14Con_T_C3D6WACXX</t>
  </si>
  <si>
    <t>Sample_ASP14Dox_T_C3D6WACXX</t>
  </si>
  <si>
    <t>Sample_ASPS001tumor_T_D1PR6ACXX</t>
  </si>
  <si>
    <t>Sample_ASPS002tumor_T_D1PR6ACXX</t>
  </si>
  <si>
    <t>Sample_ASPS003tumor_T_D1UALACXX</t>
  </si>
  <si>
    <t>Sample_ASPS004tumor_T_D1UALACXX</t>
  </si>
  <si>
    <t>Sample_ASPS005tumor_T_D1UALACXX</t>
  </si>
  <si>
    <t>Sample_ASPS007tumor_T_D1UALACXX</t>
  </si>
  <si>
    <t>Sample_ASPS008tumor_T_D1UALACXX</t>
  </si>
  <si>
    <t>Sample_ASPS009tumor_T_D1UALACXX</t>
  </si>
  <si>
    <t>Sample_ASPS010tumor_T_D1UALACXX</t>
  </si>
  <si>
    <t>Sample_ASPS012tumor_T_D1UALACXX</t>
  </si>
  <si>
    <t>Sample_ASPS013tumor_T_D1UALACXX</t>
  </si>
  <si>
    <t>Sample_ASPS014tumor_T_D1UALACXX</t>
  </si>
  <si>
    <t>Sample_ASPS015tumor_T_C1PMAACXX</t>
  </si>
  <si>
    <t>Sample_ASPS017tumor_T_C1PMAACXX</t>
  </si>
  <si>
    <t>Sample_ASPS018tumor_T_C1PMAACXX</t>
  </si>
  <si>
    <t>Sample_ASPS019tumor_T_C1PMAACXX</t>
  </si>
  <si>
    <t>Sample_ASPS1dtp_T_C28HYACXX</t>
  </si>
  <si>
    <t>Sample_ASPS4c159_T_D2ED5ACXX</t>
  </si>
  <si>
    <t>Sample_BIRCHSeq_T_D21KAACXX</t>
  </si>
  <si>
    <t>Sample_CCA_T_C28D2ACXX</t>
  </si>
  <si>
    <t>Sample_CCS001tumor_T_D21H2ACXX</t>
  </si>
  <si>
    <t>Sample_CCSK002tumor_T_C2D7YACXX</t>
  </si>
  <si>
    <t>Sample_CCSK003tumor_T_C2D7YACXX</t>
  </si>
  <si>
    <t>Sample_CCSK004tumor_T_C2D7YACXX</t>
  </si>
  <si>
    <t>Sample_CCSK005tumor_T_C2D7YACXX</t>
  </si>
  <si>
    <t>Sample_CCSK006tumor_T_C2D7YACXX</t>
  </si>
  <si>
    <t>Sample_CCSK007tumor_T_C2D7YACXX</t>
  </si>
  <si>
    <t>Sample_CCSK008tumor_T_C2D7YACXX</t>
  </si>
  <si>
    <t>Sample_CCSK009tumor_T_C2D7YACXX</t>
  </si>
  <si>
    <t>Sample_CCSK010tumor_T_C2D7YACXX</t>
  </si>
  <si>
    <t>Sample_CCSK011tumor_T_C2D7YACXX</t>
  </si>
  <si>
    <t>Sample_CCSK012tumor_T_C2D7YACXX</t>
  </si>
  <si>
    <t>Sample_CCSK013tumor_T_C2D7YACXX</t>
  </si>
  <si>
    <t>Sample_CCSK014tumor_T_C2D7YACXX</t>
  </si>
  <si>
    <t>Sample_CHA59dtp_T_C28HYACXX</t>
  </si>
  <si>
    <t>Sample_CHLA10dtp_T_C28HYACXX</t>
  </si>
  <si>
    <t>Sample_CHLA258dtp_T_C28HYACXX</t>
  </si>
  <si>
    <t>Sample_CHLA258seq_T_D2AHCACXX</t>
  </si>
  <si>
    <t>Sample_CHLA25dtp_T_C28HYACXX</t>
  </si>
  <si>
    <t>Sample_CHLA25seq_T_D2AHCACXX</t>
  </si>
  <si>
    <t>Sample_CHLA32dtp_T_C28HYACXX</t>
  </si>
  <si>
    <t>Sample_CHLA352seq_T_D2AHCACXX</t>
  </si>
  <si>
    <t>Sample_CHLA9dtp_T_C28HYACXX</t>
  </si>
  <si>
    <t>Sample_CHP100Lseq_T_D2AHCACXX</t>
  </si>
  <si>
    <t>Sample_CHP100dtp_T_C28RYACXX</t>
  </si>
  <si>
    <t>Sample_CHP134seq_T_C259NACXX</t>
  </si>
  <si>
    <t>Sample_COGE352dtp_T_C28RYACXX</t>
  </si>
  <si>
    <t>Sample_CPC001tumor_T_D21H2ACXX</t>
  </si>
  <si>
    <t>Sample_CT10Seq_T_D21KAACXX</t>
  </si>
  <si>
    <t>Sample_CTRSeq_T_D21KAACXX</t>
  </si>
  <si>
    <t>Sample_DDLSdtp_T_C28RYACXX</t>
  </si>
  <si>
    <t>Sample_DRCT001tumor_T_C1NELACXX</t>
  </si>
  <si>
    <t>Sample_DRCT002tumor_T_C1JC7ACXX</t>
  </si>
  <si>
    <t>Sample_DRCT003tumor_T_C1JC7ACXX</t>
  </si>
  <si>
    <t>Sample_DRCT004tumor_T_C1JC7ACXX</t>
  </si>
  <si>
    <t>Sample_DRCT005tumor_T_C1JC7ACXX</t>
  </si>
  <si>
    <t>Sample_DRCT007tumor_T_C1JC7ACXX</t>
  </si>
  <si>
    <t>Sample_DRCT008tumor_T_C1PTMACXX</t>
  </si>
  <si>
    <t>Sample_DRCT009tumor_T_C1PTMACXX</t>
  </si>
  <si>
    <t>Sample_DRCT010tumor_T_C1PTMACXX</t>
  </si>
  <si>
    <t>Sample_DRCT011tumor_T_C1PTMACXX</t>
  </si>
  <si>
    <t>Sample_DRCT012tumor_T_C1PTMACXX</t>
  </si>
  <si>
    <t>Sample_DRCT013tumor_T_C1PTMACXX</t>
  </si>
  <si>
    <t>Sample_DRCT014tumor_T_C1PTMACXX</t>
  </si>
  <si>
    <t>Sample_DRCT015tumor_T_C1PTMACXX</t>
  </si>
  <si>
    <t>Sample_DRCT016tumor_T_C1PTMACXX</t>
  </si>
  <si>
    <t>Sample_DRCT017tumor_T_C1PTMACXX</t>
  </si>
  <si>
    <t>Sample_DRCT018tumor_T_C1PTMACXX</t>
  </si>
  <si>
    <t>Sample_DRCT019tumor_T_C1PTMACXX</t>
  </si>
  <si>
    <t>Sample_DRCT020tumor_T_C1PTMACXX</t>
  </si>
  <si>
    <t>Sample_DRCT021tumor_T_C1PTMACXX</t>
  </si>
  <si>
    <t>Sample_DRCT022tumor_T_C1PTMACXX</t>
  </si>
  <si>
    <t>Sample_DRCT023tumor_T_C1PTMACXX</t>
  </si>
  <si>
    <t>Sample_DRCT024tumor_T_C1NELACXX</t>
  </si>
  <si>
    <t>Sample_DRCT025tumor_T_C1NELACXX</t>
  </si>
  <si>
    <t>Sample_ES1dtp_T_C28RYACXX</t>
  </si>
  <si>
    <t>Sample_ES2dtp_T_C28RYACXX</t>
  </si>
  <si>
    <t>Sample_ES3dtp_T_C28RYACXX</t>
  </si>
  <si>
    <t>Sample_ES4dtp_T_C28RYACXX</t>
  </si>
  <si>
    <t>Sample_ES6dtp_T_C28RYACXX</t>
  </si>
  <si>
    <t>Sample_ES7dtp_T_C28RYACXX</t>
  </si>
  <si>
    <t>Sample_ES8dtp_T_C28RYACXX</t>
  </si>
  <si>
    <t>Sample_EW8dtp_T_C28RYACXX</t>
  </si>
  <si>
    <t>Sample_EWS101tumor_T_C1NELACXX</t>
  </si>
  <si>
    <t>Sample_EWS102tumor_T_C1NELACXX</t>
  </si>
  <si>
    <t>Sample_EWS103tumor_T_C1NELACXX</t>
  </si>
  <si>
    <t>Sample_EWS104tumor_T_C1NELACXX</t>
  </si>
  <si>
    <t>Sample_EWS105tumor_T_C1NELACXX</t>
  </si>
  <si>
    <t>Sample_EWS106tumor_T_C1NELACXX</t>
  </si>
  <si>
    <t>Sample_EWS107tumor_T_C1P2WACXX</t>
  </si>
  <si>
    <t>Sample_EWS108tumor_T_C1P2WACXX</t>
  </si>
  <si>
    <t>Sample_EWS109tumor_T_C1P2WACXX</t>
  </si>
  <si>
    <t>Sample_EWS110tumor_T_C1P2WACXX</t>
  </si>
  <si>
    <t>Sample_EWS111tumor_T_C1P2WACXX</t>
  </si>
  <si>
    <t>Sample_EWS112tumor_T_C1P2WACXX</t>
  </si>
  <si>
    <t>Sample_EWS113tumor_T_C1P2WACXX</t>
  </si>
  <si>
    <t>Sample_EWS114tumor_T_C1P2WACXX</t>
  </si>
  <si>
    <t>Sample_EWS115tumor_T_C1P2WACXX</t>
  </si>
  <si>
    <t>Sample_EWS116tumor_T_C1P2WACXX</t>
  </si>
  <si>
    <t>Sample_EWS118tumor_T_C1P2WACXX</t>
  </si>
  <si>
    <t>Sample_EWS119tumor_T_C1P2WACXX</t>
  </si>
  <si>
    <t>Sample_EWS120tumor_T_D1UALACXX</t>
  </si>
  <si>
    <t>Sample_EWS121tumor_T_D1UALACXX</t>
  </si>
  <si>
    <t>Sample_EWS122tumor_T_D1UALACXX</t>
  </si>
  <si>
    <t>Sample_EWS123tumor_T_D1UALACXX</t>
  </si>
  <si>
    <t>Sample_EWS124tumor_T_D1UALACXX</t>
  </si>
  <si>
    <t>Sample_EWS125tumor_T_D1UALACXX</t>
  </si>
  <si>
    <t>Sample_EWS126tumor_T_C1P2WACXX</t>
  </si>
  <si>
    <t>Sample_EWS127tumor_T_C1P2WACXX</t>
  </si>
  <si>
    <t>Sample_EWS128tumor_T_C1P2WACXX</t>
  </si>
  <si>
    <t>Sample_EWS129tumor_T_C1P2WACXX</t>
  </si>
  <si>
    <t>Sample_EWS130tumor_T_D1MF5ACXX</t>
  </si>
  <si>
    <t>Sample_EWS132tumor_T_D1MF5ACXX</t>
  </si>
  <si>
    <t>Sample_EWS133tumor_T_D1MF5ACXX</t>
  </si>
  <si>
    <t>Sample_EWS135tumor_T_D1MF5ACXX</t>
  </si>
  <si>
    <t>Sample_EWS136tumor_T_D1MF5ACXX</t>
  </si>
  <si>
    <t>Sample_EWS137tumor_T_D1MF5ACXX</t>
  </si>
  <si>
    <t>Sample_EWS138tumor_T_D1MF5ACXX</t>
  </si>
  <si>
    <t>Sample_EWS139tumor_T_D1MF5ACXX</t>
  </si>
  <si>
    <t>Sample_EWS140tumor_T_D1MF5ACXX</t>
  </si>
  <si>
    <t>Sample_EWS2001tumor_T_D1MF5ACXX</t>
  </si>
  <si>
    <t>Sample_EWS2004tumor_T_D1MF5ACXX</t>
  </si>
  <si>
    <t>Sample_EWS2005tumor_T_D1MF5ACXX</t>
  </si>
  <si>
    <t>Sample_EWS2006tumor_T_C1JC7ACXX</t>
  </si>
  <si>
    <t>Sample_EWS2007tumor_T_C1JC7ACXX</t>
  </si>
  <si>
    <t>Sample_EWS2008tumor_T_C1JC7ACXX</t>
  </si>
  <si>
    <t>Sample_EWS2009tumor_T_C1JC7ACXX</t>
  </si>
  <si>
    <t>Sample_EWS2012tumor_T_C1JC7ACXX</t>
  </si>
  <si>
    <t>Sample_EWS2013tumor_T_C1JC7ACXX</t>
  </si>
  <si>
    <t>Sample_EWS2016tumor_T_C1JC7ACXX</t>
  </si>
  <si>
    <t>Sample_EWS2017tumor_T_C1JC7ACXX</t>
  </si>
  <si>
    <t>Sample_EWS2019tumor_T_C1JC7ACXX</t>
  </si>
  <si>
    <t>Sample_EWS2020tumor_T_C1JC7ACXX</t>
  </si>
  <si>
    <t>Sample_EWS2023tumor_T_D1PR6ACXX</t>
  </si>
  <si>
    <t>Sample_FUUR1p28_T_D2ED5ACXX</t>
  </si>
  <si>
    <t>Sample_G401dtp_T_C28RYACXX</t>
  </si>
  <si>
    <t>Sample_GCG001tumor_T_D21H2ACXX</t>
  </si>
  <si>
    <t>Sample_GCT001tumor_T_D21H2ACXX</t>
  </si>
  <si>
    <t>Sample_GCT002tumor_T_D21H2ACXX</t>
  </si>
  <si>
    <t>Sample_GILINseq_T_C259NACXX</t>
  </si>
  <si>
    <t>Sample_HBL001tumor_T_D1T6TACXX</t>
  </si>
  <si>
    <t>Sample_HBL003tumor_T_D2259ACXX</t>
  </si>
  <si>
    <t>Sample_HBL004tumor_T_D2259ACXX</t>
  </si>
  <si>
    <t>Sample_HBL006tumor_T_D2259ACXX</t>
  </si>
  <si>
    <t>Sample_HBL008tumor_T_D2259ACXX</t>
  </si>
  <si>
    <t>Sample_HBL009tumor_T_D2259ACXX</t>
  </si>
  <si>
    <t>Sample_HBL010tumor_T_D2259ACXX</t>
  </si>
  <si>
    <t>Sample_HBL011tumor_T_D2259ACXX</t>
  </si>
  <si>
    <t>Sample_HBL012tumor_T_D2259ACXX</t>
  </si>
  <si>
    <t>Sample_HBL013tumor_T_D21HAACXX</t>
  </si>
  <si>
    <t>Sample_HBL014tumor_T_D21HAACXX</t>
  </si>
  <si>
    <t>Sample_HBL015tumor_T_D21HAACXX</t>
  </si>
  <si>
    <t>Sample_HBL016tumor_T_D21HAACXX</t>
  </si>
  <si>
    <t>Sample_HBL017tumor_T_D21HAACXX</t>
  </si>
  <si>
    <t>Sample_HBL019tumor_T_D21HAACXX</t>
  </si>
  <si>
    <t>Sample_HBL020tumor_T_D21HAACXX</t>
  </si>
  <si>
    <t>Sample_HBL021tumor_T_D21HAACXX</t>
  </si>
  <si>
    <t>Sample_HBL022tumor_T_D21HAACXX</t>
  </si>
  <si>
    <t>Sample_HBL023tumor_T_D21HAACXX</t>
  </si>
  <si>
    <t>Sample_HBL024tumor_T_D21HAACXX</t>
  </si>
  <si>
    <t>Sample_HBL025tumor_T_D21HAACXX</t>
  </si>
  <si>
    <t>Sample_HBL026tumor_T_D21HAACXX</t>
  </si>
  <si>
    <t>Sample_HBL027tumor_T_D21HAACXX</t>
  </si>
  <si>
    <t>Sample_HBL028tumor_T_D21HAACXX</t>
  </si>
  <si>
    <t>Sample_HBL029tumor_T_D21HAACXX</t>
  </si>
  <si>
    <t>Sample_HBL030tumor_T_D24DGACXX</t>
  </si>
  <si>
    <t>Sample_HBL031tumor_T_D24DGACXX</t>
  </si>
  <si>
    <t>Sample_HBL033tumor_T_D24DGACXX</t>
  </si>
  <si>
    <t>Sample_HBL034tumor_T_D24DGACXX</t>
  </si>
  <si>
    <t>Sample_HBL035tumor_T_D23N9ACXX</t>
  </si>
  <si>
    <t>Sample_HOSdtp_T_C28RYACXX</t>
  </si>
  <si>
    <t>Sample_HSSY11dtp_T_C28RYACXX</t>
  </si>
  <si>
    <t>Sample_HT1080dtp_T_C2DAHACXX</t>
  </si>
  <si>
    <t>Sample_Hs312Tdtp_T_D2ED5ACXX</t>
  </si>
  <si>
    <t>Sample_Hs414Tdtp_T_D2ED5ACXX</t>
  </si>
  <si>
    <t>Sample_Hs706Tdtp_T_C28RYACXX</t>
  </si>
  <si>
    <t>Sample_Hs729dtp_T_D2ED5ACXX</t>
  </si>
  <si>
    <t>Sample_Hs819Tdtp_T_C2D7YACXX</t>
  </si>
  <si>
    <t>Sample_Hs913Tdtp_T_C28RYACXX</t>
  </si>
  <si>
    <t>Sample_Hs93Tdtp_T_C2D7YACXX</t>
  </si>
  <si>
    <t>Sample_Hu09dtp_T_C2DAHACXX</t>
  </si>
  <si>
    <t>Sample_IMR32TGENseq_T_C259NACXX</t>
  </si>
  <si>
    <t>Sample_IMR32_High2_T_D1T6TACXX</t>
  </si>
  <si>
    <t>Sample_IMR32_No1_T_D1T6TACXX</t>
  </si>
  <si>
    <t>Sample_IMR5TGENseq_T_D26GWACXX</t>
  </si>
  <si>
    <t>Sample_IMR5_High2_T_D1T6TACXX</t>
  </si>
  <si>
    <t>Sample_IMR5_No1_T_D1T6TACXX</t>
  </si>
  <si>
    <t>Sample_JJ012dtp_T_C28D2ACXX</t>
  </si>
  <si>
    <t>Sample_JRseq_T_D26GWACXX</t>
  </si>
  <si>
    <t>Sample_KCNRseq_T_C259NACXX</t>
  </si>
  <si>
    <t>Sample_KHOS240Sdtp_T_C2DAHACXX</t>
  </si>
  <si>
    <t>Sample_KHOS312Hdtp_T_C2DAHACXX</t>
  </si>
  <si>
    <t>Sample_KHOSNPdtp_T_C2DAHACXX</t>
  </si>
  <si>
    <t>Sample_LAN1seq_T_C259NACXX</t>
  </si>
  <si>
    <t>Sample_LAN5seq_T_C259NACXX</t>
  </si>
  <si>
    <t>Sample_LCH001tumor_T_D21H2ACXX</t>
  </si>
  <si>
    <t>Sample_LNCXNILC_T_D26GWACXX</t>
  </si>
  <si>
    <t>Sample_LNCXPF19_T_D26GWACXX</t>
  </si>
  <si>
    <t>Sample_LPS001tumor_T_D21H2ACXX</t>
  </si>
  <si>
    <t>Sample_LS141dtp_T_C2DAHACXX</t>
  </si>
  <si>
    <t>Sample_LWSacral_T_C28PUACXX</t>
  </si>
  <si>
    <t>Sample_LWmuscle_T_D23N9ACXX</t>
  </si>
  <si>
    <t>Sample_LWtumor13_T_D23N9ACXX</t>
  </si>
  <si>
    <t>Sample_MESSADx5dtp_T_C2DAHACXX</t>
  </si>
  <si>
    <t>Sample_MESSAdtp_T_C2DAHACXX</t>
  </si>
  <si>
    <t>Sample_MHM25dtp_T_C2DAHACXX</t>
  </si>
  <si>
    <t>Sample_MHM8dtp_T_C2DAHACXX</t>
  </si>
  <si>
    <t>Sample_MPNSTdtp_T_C2DAHACXX</t>
  </si>
  <si>
    <t>Sample_NB008tumor_T_C1E55ACXX</t>
  </si>
  <si>
    <t>Sample_NB012tumor_T_C1E55ACXX</t>
  </si>
  <si>
    <t>Sample_NB021tumor_T_C1E55ACXX</t>
  </si>
  <si>
    <t>Sample_NB027tumor_T_C1E55ACXX</t>
  </si>
  <si>
    <t>Sample_NB040tumor_T_C1E55ACXX</t>
  </si>
  <si>
    <t>Sample_NB062tumor_T_C1E55ACXX</t>
  </si>
  <si>
    <t>Sample_NB082tumor_T_C1E55ACXX</t>
  </si>
  <si>
    <t>Sample_NB084tumor_T_C1E55ACXX</t>
  </si>
  <si>
    <t>Sample_NB089tumor_T_C1E55ACXX</t>
  </si>
  <si>
    <t>Sample_NB106tumor_T_C1E55ACXX</t>
  </si>
  <si>
    <t>Sample_NB107tumor_T_C1E55ACXX</t>
  </si>
  <si>
    <t>Sample_NB1691seq_T_C259NACXX</t>
  </si>
  <si>
    <t>Sample_NB2001_T_81K4NABXX</t>
  </si>
  <si>
    <t>Sample_NB2002_T_81NC5ABXX</t>
  </si>
  <si>
    <t>Sample_NB2003_T_81GRYABXX</t>
  </si>
  <si>
    <t>Sample_NB2005_T_81GTFABXX</t>
  </si>
  <si>
    <t>Sample_NB2006_T_804MFABXX</t>
  </si>
  <si>
    <t>Sample_NB2008_T_804MFABXX</t>
  </si>
  <si>
    <t>Sample_NB2009_T_81GTFABXX</t>
  </si>
  <si>
    <t>Sample_NB2011_T_D0A13ACXX</t>
  </si>
  <si>
    <t>Sample_NB2012_T_804MFABXX</t>
  </si>
  <si>
    <t>Sample_NB2013_T_804MFABXX</t>
  </si>
  <si>
    <t>Sample_NB2014_T_81GRYABXX</t>
  </si>
  <si>
    <t>Sample_NB2015tumor_T_C3WGRACXX</t>
  </si>
  <si>
    <t>Sample_NB2016_T_81GTFABXX</t>
  </si>
  <si>
    <t>Sample_NB2017_819G4ABXX</t>
  </si>
  <si>
    <t>Sample_NB2018_T_804MFABXX</t>
  </si>
  <si>
    <t>Sample_NB2019_T_81GTFABXX</t>
  </si>
  <si>
    <t>Sample_NB2020_T_81GTFABXX</t>
  </si>
  <si>
    <t>Sample_NB2021_T_81GTFABXX</t>
  </si>
  <si>
    <t>Sample_NB2022_819G4ABXX</t>
  </si>
  <si>
    <t>Sample_NB2023_T_81GTFABXX</t>
  </si>
  <si>
    <t>Sample_NB2024_T_D0A13ACXX</t>
  </si>
  <si>
    <t>Sample_NB2025_T_804MFABXX</t>
  </si>
  <si>
    <t>Sample_NB2026_T_81NC5ABXX</t>
  </si>
  <si>
    <t>Sample_NB2027_T_804MFABXX</t>
  </si>
  <si>
    <t>Sample_NB2045_T_804MFABXX</t>
  </si>
  <si>
    <t>Sample_NB2047tumor_T_D1T6TACXX</t>
  </si>
  <si>
    <t>Sample_NB2048tumor_T_D1T6TACXX</t>
  </si>
  <si>
    <t>Sample_NB2049_T_819CAABXX</t>
  </si>
  <si>
    <t>Sample_NB2050tumor_T_D1T6TACXX</t>
  </si>
  <si>
    <t>Sample_NB2051_T_81NC5ABXX</t>
  </si>
  <si>
    <t>Sample_NB2052_T_81NC5ABXX</t>
  </si>
  <si>
    <t>Sample_NB2053_T_81NC5ABXX</t>
  </si>
  <si>
    <t>Sample_NB2054_T_81MG7ABXX</t>
  </si>
  <si>
    <t>Sample_NB2055_T_81KU5ABXX</t>
  </si>
  <si>
    <t>Sample_NB2056_T_2081FABXX</t>
  </si>
  <si>
    <t>Sample_NB2057tumor_T_C1NELACXX</t>
  </si>
  <si>
    <t>Sample_NB2058_T_81K4NABXX</t>
  </si>
  <si>
    <t>Sample_NB2059_T_81MG7ABXX</t>
  </si>
  <si>
    <t>Sample_NB205tumor_T_C1E55ACXX</t>
  </si>
  <si>
    <t>Sample_NB2060_T_2081FABXX</t>
  </si>
  <si>
    <t>Sample_NB2061_T_D03LHACXX</t>
  </si>
  <si>
    <t>Sample_NB2062tumor_T_C1NELACXX</t>
  </si>
  <si>
    <t>Sample_NB2063tumor_T_C1NELACXX</t>
  </si>
  <si>
    <t>Sample_NB2064tumor_T_C1NELACXX</t>
  </si>
  <si>
    <t>Sample_NB2065tumor_T_C1NELACXX</t>
  </si>
  <si>
    <t>Sample_NB2066tumor_T_C1NELACXX</t>
  </si>
  <si>
    <t>Sample_NB2067tumor_T_C1NELACXX</t>
  </si>
  <si>
    <t>Sample_NB206tumor_T_D1JLEACXX</t>
  </si>
  <si>
    <t>Sample_NB207tumor_T_D1JLEACXX</t>
  </si>
  <si>
    <t>Sample_NB209tumor_T_D1JLEACXX</t>
  </si>
  <si>
    <t>Sample_NB210tumor_T_D1JLEACXX</t>
  </si>
  <si>
    <t>Sample_NB2217tumor_T_D1JJVACXX</t>
  </si>
  <si>
    <t>Sample_NB2218tumor_T_C0N8BACXX</t>
  </si>
  <si>
    <t>Sample_NB2219tumor_T_C1DYFACXX</t>
  </si>
  <si>
    <t>Sample_NB2220tumor_T_C0N83ACXX</t>
  </si>
  <si>
    <t>Sample_NB2221tumor_T_D1JJVACXX</t>
  </si>
  <si>
    <t>Sample_NB2222tumor_T_D1JJVACXX</t>
  </si>
  <si>
    <t>Sample_NB2223tumor_T_C0N83ACXX</t>
  </si>
  <si>
    <t>Sample_NB2224tumor_T_C0N8BACXX</t>
  </si>
  <si>
    <t>Sample_NB2225tumor_T_C0N83ACXX</t>
  </si>
  <si>
    <t>Sample_NB2226tumor_T_C1DYFACXX</t>
  </si>
  <si>
    <t>Sample_NB2227tumor_T_D1JJVACXX</t>
  </si>
  <si>
    <t>Sample_NB2228tumor_T_C0N8BACXX</t>
  </si>
  <si>
    <t>Sample_NB2229tumor_T_C1DYFACXX</t>
  </si>
  <si>
    <t>Sample_NB2230tumor_T_C1E55ACXX</t>
  </si>
  <si>
    <t>Sample_NB2231tumor_T_C1DYFACXX</t>
  </si>
  <si>
    <t>Sample_NB2232tumor_T_C1DYFACXX</t>
  </si>
  <si>
    <t>Sample_NB2233tumor_T_C0N8BACXX</t>
  </si>
  <si>
    <t>Sample_NB2234tumor_T_D1JJVACXX</t>
  </si>
  <si>
    <t>Sample_NB2235tumor_T_D1JJVACXX</t>
  </si>
  <si>
    <t>Sample_NB2236tumor_T_C0N83ACXX</t>
  </si>
  <si>
    <t>Sample_NB2237tumor_T_C0N83ACXX</t>
  </si>
  <si>
    <t>Sample_NB2238tumor_T_D1JJVACXX</t>
  </si>
  <si>
    <t>Sample_NB2239tumor_T_C1DYFACXX</t>
  </si>
  <si>
    <t>Sample_NB2240tumor_T_D1JJVACXX</t>
  </si>
  <si>
    <t>Sample_NB2241tumor_T_D1JJVACXX</t>
  </si>
  <si>
    <t>Sample_NB2242tumor_T_D1JJVACXX</t>
  </si>
  <si>
    <t>Sample_NB2243tumor_T_C0N83ACXX</t>
  </si>
  <si>
    <t>Sample_NB2244tumor_T_C1DYFACXX</t>
  </si>
  <si>
    <t>Sample_NB2245tumor_T_C0N83ACXX</t>
  </si>
  <si>
    <t>Sample_NB2246tumor_T_C0N8BACXX</t>
  </si>
  <si>
    <t>Sample_NB2247tumor_T_D1JJVACXX</t>
  </si>
  <si>
    <t>Sample_NB2248tumor_T_C1DYFACXX</t>
  </si>
  <si>
    <t>Sample_NB2249tumor_T_C0N8BACXX</t>
  </si>
  <si>
    <t>Sample_NB2250tumor_T_C0N8BACXX</t>
  </si>
  <si>
    <t>Sample_NB2251tumor_T_C1DYFACXX</t>
  </si>
  <si>
    <t>Sample_NB2252tumor_T_C0N83ACXX</t>
  </si>
  <si>
    <t>Sample_NB2253tumor_T_C0N83ACXX</t>
  </si>
  <si>
    <t>Sample_NB2254tumor_T_D1JJVACXX</t>
  </si>
  <si>
    <t>Sample_NB2255tumor_T_C0N8BACXX</t>
  </si>
  <si>
    <t>Sample_NB2256tumor_T_C1DYFACXX</t>
  </si>
  <si>
    <t>Sample_NB2257tumor_T_D1JJVACXX</t>
  </si>
  <si>
    <t>Sample_NB2258tumor_T_C0N8BACXX</t>
  </si>
  <si>
    <t>Sample_NB2259tumor_T_C0N8BACXX</t>
  </si>
  <si>
    <t>Sample_NB2260tumor_T_C0N83ACXX</t>
  </si>
  <si>
    <t>Sample_NB2261tumor_T_C1DYFACXX</t>
  </si>
  <si>
    <t>Sample_NB2262tumor_T_C0N83ACXX</t>
  </si>
  <si>
    <t>Sample_NB2263tumor_T_D1JJVACXX</t>
  </si>
  <si>
    <t>Sample_NB2264tumor_T_C1DYFACXX</t>
  </si>
  <si>
    <t>Sample_NB2265tumor_T_C0N8BACXX</t>
  </si>
  <si>
    <t>Sample_NB2266tumor_T_C0N8BACXX</t>
  </si>
  <si>
    <t>Sample_NB2267tumor_T_D1JJVACXX</t>
  </si>
  <si>
    <t>Sample_NB2268tumor_T_C1DYFACXX</t>
  </si>
  <si>
    <t>Sample_NB2269tumor_T_C0N83ACXX</t>
  </si>
  <si>
    <t>Sample_NB2270tumor_T_C1DYFACXX</t>
  </si>
  <si>
    <t>Sample_NB2271tumor_T_C1DYFACXX</t>
  </si>
  <si>
    <t>Sample_NB2272tumor_T_D1JJVACXX</t>
  </si>
  <si>
    <t>Sample_NB2273tumor_T_C0N83ACXX</t>
  </si>
  <si>
    <t>Sample_NB2274tumor_T_C0N83ACXX</t>
  </si>
  <si>
    <t>Sample_NB2275tumor_T_C1DYFACXX</t>
  </si>
  <si>
    <t>Sample_NB2276tumor_T_C1E55ACXX</t>
  </si>
  <si>
    <t>Sample_NB2277tumor_T_C0N8BACXX</t>
  </si>
  <si>
    <t>Sample_NB2278tumor_T_C1E55ACXX</t>
  </si>
  <si>
    <t>Sample_NB2279tumor_T_C0N8BACXX</t>
  </si>
  <si>
    <t>Sample_NB2281tumor_T_D247WACXX</t>
  </si>
  <si>
    <t>Sample_NB2283tumor_T_D247WACXX</t>
  </si>
  <si>
    <t>Sample_NB2284tumor_T_D247WACXX</t>
  </si>
  <si>
    <t>Sample_NB2285tumor_T_D247WACXX</t>
  </si>
  <si>
    <t>Sample_NB2287tumor_T_D247WACXX</t>
  </si>
  <si>
    <t>Sample_NB2288tumor_T_D247WACXX</t>
  </si>
  <si>
    <t>Sample_NB2289tumor_T_D247WACXX</t>
  </si>
  <si>
    <t>Sample_NB2290tumor_T_D247WACXX</t>
  </si>
  <si>
    <t>Sample_NB2291tumor_T_D247WACXX</t>
  </si>
  <si>
    <t>Sample_NB2292tumor_T_D247WACXX</t>
  </si>
  <si>
    <t>Sample_NB2293tumor_T_D247WACXX</t>
  </si>
  <si>
    <t>Sample_NB2294tumor_T_C2568ACXX</t>
  </si>
  <si>
    <t>Sample_NB2295tumor_T_C2568ACXX</t>
  </si>
  <si>
    <t>Sample_NB2296tumor_T_C2568ACXX</t>
  </si>
  <si>
    <t>Sample_NB2297tumor_T_C2568ACXX</t>
  </si>
  <si>
    <t>Sample_NB2299tumor_T_C2568ACXX</t>
  </si>
  <si>
    <t>Sample_NB2300tumor_T_C2568ACXX</t>
  </si>
  <si>
    <t>Sample_NB2301tumor_T_C2568ACXX</t>
  </si>
  <si>
    <t>Sample_NB2302tumor_T_C2568ACXX</t>
  </si>
  <si>
    <t>Sample_NB2303tumor_T_C2568ACXX</t>
  </si>
  <si>
    <t>Sample_NB2304tumor_T_C2568ACXX</t>
  </si>
  <si>
    <t>Sample_NB2305tumor2_T_C3WGRACXX</t>
  </si>
  <si>
    <t>Sample_NB2305tumor_T_C2568ACXX</t>
  </si>
  <si>
    <t>Sample_NB2306tumor_T_C2568ACXX</t>
  </si>
  <si>
    <t>Sample_NB2307tumor2_T_C3WGRACXX</t>
  </si>
  <si>
    <t>Sample_NB2307tumor_T_C2568ACXX</t>
  </si>
  <si>
    <t>Sample_NB2308tumor2_T_C3WGRACXX</t>
  </si>
  <si>
    <t>Sample_NB2308tumor_T_C2568ACXX</t>
  </si>
  <si>
    <t>Sample_NB2309tumor2_T_C3WFVACXX</t>
  </si>
  <si>
    <t>Sample_NB2309tumor_T_C2568ACXX</t>
  </si>
  <si>
    <t>Sample_NB2310tumor2_T_C3WFVACXX</t>
  </si>
  <si>
    <t>Sample_NB2310tumor_T_C2568ACXX</t>
  </si>
  <si>
    <t>Sample_NB2311tumor_T_C3WFVACXX</t>
  </si>
  <si>
    <t>Sample_NB2312tumor_T_C3WFVACXX</t>
  </si>
  <si>
    <t>Sample_NB2313tumor_T_C3WFVACXX</t>
  </si>
  <si>
    <t>Sample_NB2314tumor_T_C3WFVACXX</t>
  </si>
  <si>
    <t>Sample_NB2315tumor_T_C3WFVACXX</t>
  </si>
  <si>
    <t>Sample_NB2318tumor1_T_C3WFVACXX</t>
  </si>
  <si>
    <t>Sample_NB2318tumor2_T_C3D6WACXX</t>
  </si>
  <si>
    <t>Sample_NB2319tumor1_T_C3D6WACXX</t>
  </si>
  <si>
    <t>Sample_NB2319tumor2_T_C3D6WACXX</t>
  </si>
  <si>
    <t>Sample_NB2320tumor_T_C3D6WACXX</t>
  </si>
  <si>
    <t>Sample_NB2320tumor_T_C3WFVACXX</t>
  </si>
  <si>
    <t>Sample_NB2321tumor_T_C3WFVACXX</t>
  </si>
  <si>
    <t>Sample_NB2322tumor_T_C3WFVACXX</t>
  </si>
  <si>
    <t>Sample_NB2323tumor_T_C3WFVACXX</t>
  </si>
  <si>
    <t>Sample_NB2324tumor_T_C3WFVACXX</t>
  </si>
  <si>
    <t>Sample_NB2325tumor_T_C3WFVACXX</t>
  </si>
  <si>
    <t>Sample_NB2326tumor_T_C3WFVACXX</t>
  </si>
  <si>
    <t>Sample_NB2327tumor_T_C3WFVACXX</t>
  </si>
  <si>
    <t>Sample_NB2328tumor_T_C3WFVACXX</t>
  </si>
  <si>
    <t>Sample_NB2329tumor_T_C3WFVACXX</t>
  </si>
  <si>
    <t>Sample_NB2330tumor_T_C3WFVACXX</t>
  </si>
  <si>
    <t>Sample_NB2331tumor_T_C3WFVACXX</t>
  </si>
  <si>
    <t>Sample_NB236tumor_T_D1JLEACXX</t>
  </si>
  <si>
    <t>Sample_NB239tumor_T_D1JLEACXX</t>
  </si>
  <si>
    <t>Sample_NB265tumor_T_D1JLEACXX</t>
  </si>
  <si>
    <t>Sample_NB266tumor_T_D1JLEACXX</t>
  </si>
  <si>
    <t>Sample_NB278tumor_T_D1JLEACXX</t>
  </si>
  <si>
    <t>Sample_NB283tumor_T_D1JLEACXX</t>
  </si>
  <si>
    <t>Sample_NB536tumor_T_D1JLEACXX</t>
  </si>
  <si>
    <t>Sample_NB540tumor_T_D1JLEACXX</t>
  </si>
  <si>
    <t>Sample_NB541tumor_T_D1JLEACXX</t>
  </si>
  <si>
    <t>Sample_NB545tumor_T_D1JLEACXX</t>
  </si>
  <si>
    <t>Sample_NB547tumor_T_D1JLEACXX</t>
  </si>
  <si>
    <t>Sample_NB581tumor_T_D1JLEACXX</t>
  </si>
  <si>
    <t>Sample_NB583tumor_T_D1MF5ACXX</t>
  </si>
  <si>
    <t>Sample_NB586tumor_T_D1MF5ACXX</t>
  </si>
  <si>
    <t>Sample_NBEBTGENseq_T_D26GWACXX</t>
  </si>
  <si>
    <t>Sample_NBEB_High2_T_D1T6TACXX</t>
  </si>
  <si>
    <t>Sample_NBEB_No1_T_D1T6TACXX</t>
  </si>
  <si>
    <t>Sample_NC001HNA2_T_C3D6WACXX</t>
  </si>
  <si>
    <t>Sample_NC001HNA3_T_C3D6WACXX</t>
  </si>
  <si>
    <t>Sample_NC001HNQ3_T_C3D6WACXX</t>
  </si>
  <si>
    <t>Sample_NC001siNeg_T_C3D6WACXX</t>
  </si>
  <si>
    <t>Sample_NCI0002tumor_T_C1N2HACXX</t>
  </si>
  <si>
    <t>Sample_NCI0003tumor_T_D1UTYACXX</t>
  </si>
  <si>
    <t>Sample_NCI0004tumor3_T_C1N2HACXX</t>
  </si>
  <si>
    <t>Sample_NCI0005tumor_T_D1PR6ACXX</t>
  </si>
  <si>
    <t>Sample_NCI0010tumor_T_C1N2HACXX</t>
  </si>
  <si>
    <t>Sample_NCI0011tumor_T_C1N2HACXX</t>
  </si>
  <si>
    <t>Sample_NCI0012tumor_T_C1N2HACXX</t>
  </si>
  <si>
    <t>Sample_NCI0013tumor_T_D1UTYACXX</t>
  </si>
  <si>
    <t>Sample_NCI0014tumor_T_D1MF5ACXX</t>
  </si>
  <si>
    <t>Sample_NCI0015tumor_T_C1N2HACXX</t>
  </si>
  <si>
    <t>Sample_NCI0017_D0A13ACXX</t>
  </si>
  <si>
    <t>Sample_NCI0017tumor3_T_D1PR6ACXX</t>
  </si>
  <si>
    <t>Sample_NCI0017tumor4_T_D1PR6ACXX</t>
  </si>
  <si>
    <t>Sample_NCI0019tumor_T_D1PR6ACXX</t>
  </si>
  <si>
    <t>Sample_NCI0021tumor_T_C1JC7ACXX</t>
  </si>
  <si>
    <t>Sample_NCI0037tumor_T_C1N2HACXX</t>
  </si>
  <si>
    <t>Sample_NCI0039tumor1_T_D1UE8ACXX</t>
  </si>
  <si>
    <t>Sample_NCI0039tumor2_T_D1UE8ACXX</t>
  </si>
  <si>
    <t>Sample_NCI0041tumor_T_C1N2HACXX</t>
  </si>
  <si>
    <t>Sample_NCI0043tumor_T_D1UTYACXX</t>
  </si>
  <si>
    <t>Sample_NCI0047tumor_T_C1N2HACXX</t>
  </si>
  <si>
    <t>Sample_NCI0064tumor_T_C291CACXX</t>
  </si>
  <si>
    <t>Sample_NCI0070tumor_T_D1UTYACXX</t>
  </si>
  <si>
    <t>Sample_NCI0071tumor_T_D1PR6ACXX</t>
  </si>
  <si>
    <t>Sample_NCI0072tumor_T_C1N2HACXX</t>
  </si>
  <si>
    <t>Sample_NCI0074tumor_T_D1PR6ACXX</t>
  </si>
  <si>
    <t>Sample_NCI0075tumor_T_D1UTYACXX</t>
  </si>
  <si>
    <t>Sample_NCI0078tumor_T_D1MF5ACXX</t>
  </si>
  <si>
    <t>Sample_NCI0082tumor_T_D1PR6ACXX</t>
  </si>
  <si>
    <t>Sample_NCI0097tumor3_T_D1UE8ACXX</t>
  </si>
  <si>
    <t>Sample_NCI0097tumor4_T_D1UE8ACXX</t>
  </si>
  <si>
    <t>Sample_NCI0102tumor2_T_C1N2HACXX</t>
  </si>
  <si>
    <t>Sample_NCI0107tumor1_T_D1UTYACXX</t>
  </si>
  <si>
    <t>Sample_NCI0107tumor2_T_D1UTYACXX</t>
  </si>
  <si>
    <t>Sample_NCI0108tumor_T_D1PR6ACXX</t>
  </si>
  <si>
    <t>Sample_NCI0111tumor1_T_D1UTYACXX</t>
  </si>
  <si>
    <t>Sample_NCI0111tumor2_T_D1UTYACXX</t>
  </si>
  <si>
    <t>Sample_NCI0115tumor_T_C1N2HACXX</t>
  </si>
  <si>
    <t>Sample_NCI0117tumor3_T_C1N2HACXX</t>
  </si>
  <si>
    <t>Sample_NCI0128tumor_T_C28HYACXX</t>
  </si>
  <si>
    <t>Sample_NCI0130tumor_T_D1PR6ACXX</t>
  </si>
  <si>
    <t>Sample_NCI0132tumor2_T_C28D2ACXX</t>
  </si>
  <si>
    <t>Sample_NCI0132tumor4-T_C28D2ACXX</t>
  </si>
  <si>
    <t>Sample_NCI0133tumor_T_C1N2HACXX</t>
  </si>
  <si>
    <t>Sample_NCI0135tumor1_T_D1UE8ACXX</t>
  </si>
  <si>
    <t>Sample_NCI0135tumor5_T_D1UE8ACXX</t>
  </si>
  <si>
    <t>Sample_NCI0136tumor2_T_C1N2HACXX</t>
  </si>
  <si>
    <t>Sample_NCI0139cell_T_D2ED5ACXX</t>
  </si>
  <si>
    <t>Sample_NCI0150tumor1_T_C1NGHACXX</t>
  </si>
  <si>
    <t>Sample_NCI0150tumor2_T_C1NGHACXX</t>
  </si>
  <si>
    <t>Sample_NCI0152tumor1_T_D1UTYACXX</t>
  </si>
  <si>
    <t>Sample_NCI0152tumor2_T_D1PR6ACXX</t>
  </si>
  <si>
    <t>Sample_NCI0153tumor_T_D1T6TACXX</t>
  </si>
  <si>
    <t>Sample_NCI0155tumor2_T_C2V4TACXX</t>
  </si>
  <si>
    <t>Sample_NCI0155tumor_T_C1N2HACXX</t>
  </si>
  <si>
    <t>Sample_NCI0160tumor_T_C1E55ACXX</t>
  </si>
  <si>
    <t>Sample_NCI0163tumor3_T_C1J9VACXX</t>
  </si>
  <si>
    <t>Sample_NCI0163tumor4_T_C1J9VACXX</t>
  </si>
  <si>
    <t>Sample_NCI0165tumor1_T_D247WACXX</t>
  </si>
  <si>
    <t>Sample_NCI0165tumor2_T_D247WACXX</t>
  </si>
  <si>
    <t>Sample_NCI0167tumor3_T_C3JV2ACXX</t>
  </si>
  <si>
    <t>Sample_NCI0167tumor4_T_C3JV2ACXX</t>
  </si>
  <si>
    <t>Sample_NCI0167tumor_T_D247WACXX</t>
  </si>
  <si>
    <t>Sample_NCI0171tumor_T_D247WACXX</t>
  </si>
  <si>
    <t>Sample_NCI0172tumor1_T_C28HYACXX</t>
  </si>
  <si>
    <t>Sample_NCI0172tumor2_T_C28HYACXX</t>
  </si>
  <si>
    <t>Sample_NCI0173tumor_T_C28D2ACXX</t>
  </si>
  <si>
    <t>Sample_NCI0174tumor_T_C28HYACXX</t>
  </si>
  <si>
    <t>Sample_NCI0183tumor_T_D2ED5ACXX</t>
  </si>
  <si>
    <t>Sample_NCI0185tumor_T_D2ED5ACXX</t>
  </si>
  <si>
    <t>Sample_NCI0198tumor_T_C2D7YACXX</t>
  </si>
  <si>
    <t>Sample_NCI0201brother2tumor_T_C3WFVACXX</t>
  </si>
  <si>
    <t>Sample_NCI0201selftumor2_T_C3JV2ACXX</t>
  </si>
  <si>
    <t>Sample_NCI0201selftumor_T_C3WFVACXX</t>
  </si>
  <si>
    <t>Sample_NCI0203tumor2_T_C291CACXX</t>
  </si>
  <si>
    <t>Sample_NCI0203tumor4_T_C291CACXX</t>
  </si>
  <si>
    <t>Sample_NCI0204tumor_T_C291CACXX</t>
  </si>
  <si>
    <t>Sample_NCI0210tumor_T_C2YY9ACXX</t>
  </si>
  <si>
    <t>Sample_NCI0211tumor_T_C3WFVACXX</t>
  </si>
  <si>
    <t>Sample_NCI0213tumor_T_C2V4TACXX</t>
  </si>
  <si>
    <t>Sample_NCI0215tumor_T_C2V4TACXX</t>
  </si>
  <si>
    <t>Sample_NCI0218tumor_T_C2V4TACXX</t>
  </si>
  <si>
    <t>Sample_NCI0223tumor_T_C3WFVACXX</t>
  </si>
  <si>
    <t>Sample_NCI0226tumor_T_C3WFVACXX</t>
  </si>
  <si>
    <t>Sample_NCI0228normal_T_C3JV2ACXX</t>
  </si>
  <si>
    <t>Sample_NCI0228tumor_T_C3JV2ACXX</t>
  </si>
  <si>
    <t>Sample_NCI0232normal_T_C3JV2ACXX</t>
  </si>
  <si>
    <t>Sample_NCI0232tumor1_T_C3JV2ACXX</t>
  </si>
  <si>
    <t>Sample_NCI0232tumor2_T_C3JV2ACXX</t>
  </si>
  <si>
    <t>Sample_NCI0244tumor3_T_H144EBGXX</t>
  </si>
  <si>
    <t>Sample_NCI0244tumor5_T_H144EBGXX</t>
  </si>
  <si>
    <t>Sample_NCIARMS1seq_T_D26GWACXX</t>
  </si>
  <si>
    <t>Sample_NCIBPMtumor1_T_D1UTYACXX</t>
  </si>
  <si>
    <t>Sample_NCIBPMtumor2_T_D1UTYACXX</t>
  </si>
  <si>
    <t>Sample_NCIEWSLW112811tumor_T_D23N9ACXX</t>
  </si>
  <si>
    <t>Sample_NCIMGtumor1_T_D1UTYACXX</t>
  </si>
  <si>
    <t>Sample_NCIMGtumor2_T_D1UTYACXX</t>
  </si>
  <si>
    <t>Sample_NCIPM001tumor1_T_D1UTYACXX</t>
  </si>
  <si>
    <t>Sample_NCIPM001tumor2_T_D1UTYACXX</t>
  </si>
  <si>
    <t>Sample_NCIRMS052seq_T_D26GWACXX</t>
  </si>
  <si>
    <t>Sample_NCI_0040_tumorRNA_D1C5FACXX</t>
  </si>
  <si>
    <t>Sample_NHACkndtp_T_C290CACXX</t>
  </si>
  <si>
    <t>Sample_NHDFdtp_T_C290CACXX</t>
  </si>
  <si>
    <t>Sample_NHOstdtp_T_C290CACXX</t>
  </si>
  <si>
    <t>Sample_NS001_T_C2TDVACXX</t>
  </si>
  <si>
    <t>Sample_NS002_T_C2TDVACXX</t>
  </si>
  <si>
    <t>Sample_NS003_T_C2TDVACXX</t>
  </si>
  <si>
    <t>Sample_NS005_T_C2TDVACXX</t>
  </si>
  <si>
    <t>Sample_NS006_T_C2TDVACXX</t>
  </si>
  <si>
    <t>Sample_NS007_T_C2TDVACXX</t>
  </si>
  <si>
    <t>Sample_NS009_T_C2TDVACXX</t>
  </si>
  <si>
    <t>Sample_NS011_T_C2TDVACXX</t>
  </si>
  <si>
    <t>Sample_NS013_T_C2TDVACXX</t>
  </si>
  <si>
    <t>Sample_NS014_T_C2TDVACXX</t>
  </si>
  <si>
    <t>Sample_NS015_T_C2TDVACXX</t>
  </si>
  <si>
    <t>Sample_NS016_T_C2TDVACXX</t>
  </si>
  <si>
    <t>Sample_NS017_T_C2TDVACXX</t>
  </si>
  <si>
    <t>Sample_NS019_T_C2TDVACXX</t>
  </si>
  <si>
    <t>Sample_NS020_T_C2TDVACXX</t>
  </si>
  <si>
    <t>Sample_NS021_T_C2TDVACXX</t>
  </si>
  <si>
    <t>Sample_NS022_T_C2TDVACXX</t>
  </si>
  <si>
    <t>Sample_NS023_T_C2TDVACXX</t>
  </si>
  <si>
    <t>Sample_NS024_T_C2TDVACXX</t>
  </si>
  <si>
    <t>Sample_NS025_T_C2TDVACXX</t>
  </si>
  <si>
    <t>Sample_NS026_T_C2TDVACXX</t>
  </si>
  <si>
    <t>Sample_NS027_T_C2TDVACXX</t>
  </si>
  <si>
    <t>Sample_NS028_T_D26RRACXX</t>
  </si>
  <si>
    <t>Sample_NS029_T_D26RRACXX</t>
  </si>
  <si>
    <t>Sample_NS030_T_C2TDVACXX</t>
  </si>
  <si>
    <t>Sample_NS031_T_C2TDVACXX</t>
  </si>
  <si>
    <t>Sample_NS032_T_C2TDVACXX</t>
  </si>
  <si>
    <t>Sample_NS033_T_C2TDVACXX</t>
  </si>
  <si>
    <t>Sample_NS035_T_C2TDVACXX</t>
  </si>
  <si>
    <t>Sample_NS036_T_C2TDVACXX</t>
  </si>
  <si>
    <t>Sample_NS037_T_C2TDVACXX</t>
  </si>
  <si>
    <t>Sample_NS039_T_C2TDVACXX</t>
  </si>
  <si>
    <t>Sample_NS040_T_C2TDVACXX</t>
  </si>
  <si>
    <t>Sample_NS041_T_C2TDVACXX</t>
  </si>
  <si>
    <t>Sample_NS043_T_C2V4TACXX</t>
  </si>
  <si>
    <t>Sample_NS044_T_C2V4TACXX</t>
  </si>
  <si>
    <t>Sample_NS045_T_C2V4TACXX</t>
  </si>
  <si>
    <t>Sample_NS046_T_C2V4TACXX</t>
  </si>
  <si>
    <t>Sample_NS048_T_C2V4TACXX</t>
  </si>
  <si>
    <t>Sample_NS049_T_C2V4TACXX</t>
  </si>
  <si>
    <t>Sample_NS050_T_C2V4TACXX</t>
  </si>
  <si>
    <t>Sample_NS051_T_C2V4TACXX</t>
  </si>
  <si>
    <t>Sample_NS052_T_C2V4TACXX</t>
  </si>
  <si>
    <t>Sample_NS055_T_C2V4TACXX</t>
  </si>
  <si>
    <t>Sample_NS056_T_C2V4TACXX</t>
  </si>
  <si>
    <t>Sample_NS059_T_C2V4TACXX</t>
  </si>
  <si>
    <t>Sample_NS060_T_C2V4TACXX</t>
  </si>
  <si>
    <t>Sample_NS061_T_C2V4TACXX</t>
  </si>
  <si>
    <t>Sample_NS062_T_C2V4TACXX</t>
  </si>
  <si>
    <t>Sample_NS064_T_C2V4TACXX</t>
  </si>
  <si>
    <t>Sample_NS065_T_C2V4TACXX</t>
  </si>
  <si>
    <t>Sample_NS068_T_C2V4TACXX</t>
  </si>
  <si>
    <t>Sample_NS069_T_C2V4TACXX</t>
  </si>
  <si>
    <t>Sample_NS070_T_C2V4TACXX</t>
  </si>
  <si>
    <t>Sample_NS071_T_C2V4TACXX</t>
  </si>
  <si>
    <t>Sample_NS072_T_C2V4TACXX</t>
  </si>
  <si>
    <t>Sample_NS073_T_C2V4TACXX</t>
  </si>
  <si>
    <t>Sample_NS074_T_C2V4TACXX</t>
  </si>
  <si>
    <t>Sample_NS076_T_C3W83ACXX</t>
  </si>
  <si>
    <t>Sample_NS080_T_C3W83ACXX</t>
  </si>
  <si>
    <t>Sample_NS083_T_C3W83ACXX</t>
  </si>
  <si>
    <t>Sample_NS084_T_C3W83ACXX</t>
  </si>
  <si>
    <t>Sample_NS086_T_C3W83ACXX</t>
  </si>
  <si>
    <t>Sample_NS087_T_C3W83ACXX</t>
  </si>
  <si>
    <t>Sample_NS088_T_C3W83ACXX</t>
  </si>
  <si>
    <t>Sample_NS089_T_C3W83ACXX</t>
  </si>
  <si>
    <t>Sample_NS090_T_C3W83ACXX</t>
  </si>
  <si>
    <t>Sample_NS091_T_C3W83ACXX</t>
  </si>
  <si>
    <t>Sample_NS092_T_C3W83ACXX</t>
  </si>
  <si>
    <t>Sample_NS094_T_C3W83ACXX</t>
  </si>
  <si>
    <t>Sample_NS095_T_C3W83ACXX</t>
  </si>
  <si>
    <t>Sample_NS096_T_C3W83ACXX</t>
  </si>
  <si>
    <t>Sample_NS097_T_C3W83ACXX</t>
  </si>
  <si>
    <t>Sample_NS099_T_C3W83ACXX</t>
  </si>
  <si>
    <t>Sample_NS102_T_C3W83ACXX</t>
  </si>
  <si>
    <t>Sample_NS103_T_C3W83ACXX</t>
  </si>
  <si>
    <t>Sample_NS106_T_C3W83ACXX</t>
  </si>
  <si>
    <t>Sample_NS108_T_C3W83ACXX</t>
  </si>
  <si>
    <t>Sample_NS111_T_C3W83ACXX</t>
  </si>
  <si>
    <t>Sample_NS112_T_C3W83ACXX</t>
  </si>
  <si>
    <t>Sample_NS113_T_D2ARAACXX</t>
  </si>
  <si>
    <t>Sample_NS114_T_C3W83ACXX</t>
  </si>
  <si>
    <t>Sample_NS116_T_C3W83ACXX</t>
  </si>
  <si>
    <t>Sample_NS118_T_C3W83ACXX</t>
  </si>
  <si>
    <t>Sample_NS119_T_C3W83ACXX</t>
  </si>
  <si>
    <t>Sample_NS120_T_C3W83ACXX</t>
  </si>
  <si>
    <t>Sample_NS121_T_C3W83ACXX</t>
  </si>
  <si>
    <t>Sample_NS122_T_D2ARAACXX</t>
  </si>
  <si>
    <t>Sample_NS123_T_C3W83ACXX</t>
  </si>
  <si>
    <t>Sample_NS124_T_C3W83ACXX</t>
  </si>
  <si>
    <t>Sample_NS125_T_C3W83ACXX</t>
  </si>
  <si>
    <t>Sample_NS126_T_C3W83ACXX</t>
  </si>
  <si>
    <t>Sample_NS127_T_D2ARAACXX</t>
  </si>
  <si>
    <t>Sample_NS127muscle_T_D24DGACXX</t>
  </si>
  <si>
    <t>Sample_NS128muscle_T_D24DGACXX</t>
  </si>
  <si>
    <t>Sample_NS129muscle_T_D24DGACXX</t>
  </si>
  <si>
    <t>Sample_NS130_T_C2V74ACXX</t>
  </si>
  <si>
    <t>Sample_NS131_T_D2ARAACXX</t>
  </si>
  <si>
    <t>Sample_NS132_T_D2ARAACXX</t>
  </si>
  <si>
    <t>Sample_NS132muscle_T_D24DGACXX</t>
  </si>
  <si>
    <t>Sample_NS133_T_C2V74ACXX</t>
  </si>
  <si>
    <t>Sample_NS134muscle_T_D247WACXX</t>
  </si>
  <si>
    <t>Sample_NS135_T_C2V74ACXX</t>
  </si>
  <si>
    <t>Sample_NS136_T_C2V74ACXX</t>
  </si>
  <si>
    <t>Sample_NS137_T_C3WGRACXX</t>
  </si>
  <si>
    <t>Sample_NS139_T_C3WGRACXX</t>
  </si>
  <si>
    <t>Sample_NS143_T_D2ARAACXX</t>
  </si>
  <si>
    <t>Sample_NS145_T_C3WGRACXX</t>
  </si>
  <si>
    <t>Sample_NS146_T_D2ARAACXX</t>
  </si>
  <si>
    <t>Sample_NS147_T_C3WGRACXX</t>
  </si>
  <si>
    <t>Sample_NS149_T_C3WGRACXX</t>
  </si>
  <si>
    <t>Sample_NS150_T_C3WGRACXX</t>
  </si>
  <si>
    <t>Sample_NS151_T_C3WGRACXX</t>
  </si>
  <si>
    <t>Sample_NS152_T_C3WGRACXX</t>
  </si>
  <si>
    <t>Sample_NS153_T_D2ARAACXX</t>
  </si>
  <si>
    <t>Sample_NS156_T_C3WGRACXX</t>
  </si>
  <si>
    <t>Sample_NS158_T_C3WGRACXX</t>
  </si>
  <si>
    <t>Sample_NS159_T_C3WGRACXX</t>
  </si>
  <si>
    <t>Sample_NS160dtp_T_C28HYACXX</t>
  </si>
  <si>
    <t>Sample_NS161dtp_T_C28HYACXX</t>
  </si>
  <si>
    <t>Sample_NS162_T_C3WGRACXX</t>
  </si>
  <si>
    <t>Sample_NS163_T_C3WGRACXX</t>
  </si>
  <si>
    <t>Sample_NS164_T_C3WGRACXX</t>
  </si>
  <si>
    <t>Sample_NS165_T_C3WGRACXX</t>
  </si>
  <si>
    <t>Sample_NS166_T_C3WGRACXX</t>
  </si>
  <si>
    <t>Sample_NS167_T_C3WGRACXX</t>
  </si>
  <si>
    <t>Sample_NS169_T_C3WGRACXX</t>
  </si>
  <si>
    <t>Sample_NS170_T_C3WGRACXX</t>
  </si>
  <si>
    <t>Sample_NS171_T_C3WGRACXX</t>
  </si>
  <si>
    <t>Sample_NS172_T_C3WGRACXX</t>
  </si>
  <si>
    <t>Sample_NS173_T_C3WGRACXX</t>
  </si>
  <si>
    <t>Sample_NS174_T_C3WGRACXX</t>
  </si>
  <si>
    <t>Sample_NS175_T_C3WGRACXX</t>
  </si>
  <si>
    <t>Sample_NS177_T_C3WB4ACXX</t>
  </si>
  <si>
    <t>Sample_NS178_T_C3WB4ACXX</t>
  </si>
  <si>
    <t>Sample_NS180_T_C3WB4ACXX</t>
  </si>
  <si>
    <t>Sample_NS181_T_C3WB4ACXX</t>
  </si>
  <si>
    <t>Sample_NS184_T_C28HYACXX</t>
  </si>
  <si>
    <t>Sample_NS185_T_C3WB4ACXX</t>
  </si>
  <si>
    <t>Sample_NS186_T_C3WB4ACXX</t>
  </si>
  <si>
    <t>Sample_OHSdtp_T_C2DAHACXX</t>
  </si>
  <si>
    <t>Sample_PNET001tumor_T_D21H2ACXX</t>
  </si>
  <si>
    <t>Sample_PPB001tumor_T_D21H2ACXX</t>
  </si>
  <si>
    <t>Sample_RCC001tumor_T_D21H2ACXX</t>
  </si>
  <si>
    <t>Sample_RCC002tumor_T_D21H2ACXX</t>
  </si>
  <si>
    <t>Sample_RDESdtp_T_C2DAHACXX</t>
  </si>
  <si>
    <t>Sample_RDSeq_T_D21KAACXX</t>
  </si>
  <si>
    <t>Sample_RDTram1_T_C4JM1ACXX</t>
  </si>
  <si>
    <t>Sample_RDTram2_T_C4JM1ACXX</t>
  </si>
  <si>
    <t>Sample_RDTram3_T_C4JM1ACXX</t>
  </si>
  <si>
    <t>Sample_RDTram4_T_C4JM1ACXX</t>
  </si>
  <si>
    <t>Sample_RDTram5_T_C4JM1ACXX</t>
  </si>
  <si>
    <t>Sample_RDTram6_T_C4JM1ACXX</t>
  </si>
  <si>
    <t>Sample_RDTram7_T_C4JM1ACXX</t>
  </si>
  <si>
    <t>Sample_RDTram8_T_C4JM1ACXX</t>
  </si>
  <si>
    <t>Sample_RDdtp_T_C2DAHACXX</t>
  </si>
  <si>
    <t>Sample_RH18Seq_T_D21KAACXX</t>
  </si>
  <si>
    <t>Sample_RH1seq_T_D26GWACXX</t>
  </si>
  <si>
    <t>Sample_RH28PX11LPAMdtp_T_D2ED5ACXX</t>
  </si>
  <si>
    <t>Sample_RH28seq_T_D2AHCACXX</t>
  </si>
  <si>
    <t>Sample_RH30seq_T_D26GWACXX</t>
  </si>
  <si>
    <t>Sample_RH36seq_T_D2AHCACXX</t>
  </si>
  <si>
    <t>Sample_RH41Cpd50high_T_C4JM1ACXX</t>
  </si>
  <si>
    <t>Sample_RH41Cpd50low_T_C4JM1ACXX</t>
  </si>
  <si>
    <t>Sample_RH41DMSOhigh_T_C4JM1ACXX</t>
  </si>
  <si>
    <t>Sample_RH41DMSOhigh_T_H144EBGXX</t>
  </si>
  <si>
    <t>Sample_RH41DMSOlow_T_C4JM1ACXX</t>
  </si>
  <si>
    <t>Sample_RH41DMSOlow_T_H144EBGXX</t>
  </si>
  <si>
    <t>Sample_RH41GSKJ4high_T_C4JM1ACXX</t>
  </si>
  <si>
    <t>Sample_RH41GSKJ4low_T_C4JM1ACXX</t>
  </si>
  <si>
    <t>Sample_RH41GSKLSD1high_T_H0VWNAGXX</t>
  </si>
  <si>
    <t>Sample_RH41GSKLSD1low_T_H0VWNAGXX</t>
  </si>
  <si>
    <t>Sample_RH41JQ1high_T_C4JM1ACXX</t>
  </si>
  <si>
    <t>Sample_RH41JQ1low_T_C4JM1ACXX</t>
  </si>
  <si>
    <t>Sample_RH41LAQ824high_T_H144EBGXX</t>
  </si>
  <si>
    <t>Sample_RH41LAQ824low_T_H144EBGXX</t>
  </si>
  <si>
    <t>Sample_RH41MC1568high_T_H144EBGXX</t>
  </si>
  <si>
    <t>Sample_RH41MC1568low_T_H144EBGXX</t>
  </si>
  <si>
    <t>Sample_RH41TrLSD690high2_T_H0VWNAGXX</t>
  </si>
  <si>
    <t>Sample_RH41TrLSD690high_T_H0VWNAGXX</t>
  </si>
  <si>
    <t>Sample_RH41TrLSD690low2_T_H0VWNAGXX</t>
  </si>
  <si>
    <t>Sample_RH41TrLSD690low_T_H0VWNAGXX</t>
  </si>
  <si>
    <t>Sample_RH41UNC1215high_T_H0VWNAGXX</t>
  </si>
  <si>
    <t>Sample_RH41UNC1215low_T_H0VWNAGXX</t>
  </si>
  <si>
    <t>Sample_RH41seq_T_D26GWACXX</t>
  </si>
  <si>
    <t>Sample_RH4Seq_T_D21KAACXX</t>
  </si>
  <si>
    <t>Sample_RH5Seq_T_D21KAACXX</t>
  </si>
  <si>
    <t>Sample_RMS007tumor_T_D21KAACXX</t>
  </si>
  <si>
    <t>Sample_RMS008tumor_T_D21KAACXX</t>
  </si>
  <si>
    <t>Sample_RMS049tumor_T_D21KAACXX</t>
  </si>
  <si>
    <t>Sample_RMS051tumor_T_D21KAACXX</t>
  </si>
  <si>
    <t>Sample_RMS055tumor_T_D21KAACXX</t>
  </si>
  <si>
    <t>Sample_RMS057tumor_T_D21KAACXX</t>
  </si>
  <si>
    <t>Sample_RMS061tumor_T_D21KAACXX</t>
  </si>
  <si>
    <t>Sample_RMS13dtp_T_C2D5DACXX</t>
  </si>
  <si>
    <t>Sample_RMS2015_C13TEACXX</t>
  </si>
  <si>
    <t>Sample_RMS2021tumor_T_C222MACXX</t>
  </si>
  <si>
    <t>Sample_RMS2022tumor_T_C222MACXX</t>
  </si>
  <si>
    <t>Sample_RMS2024_C141JACXX</t>
  </si>
  <si>
    <t>Sample_RMS2026tumor_T_C222MACXX</t>
  </si>
  <si>
    <t>Sample_RMS2028tumor_T_C222MACXX</t>
  </si>
  <si>
    <t>Sample_RMS2029tumor_T_C222MACXX</t>
  </si>
  <si>
    <t>Sample_RMS202_2x_D12TBACXX</t>
  </si>
  <si>
    <t>Sample_RMS202_tumor_RNA_C0JGKACXX</t>
  </si>
  <si>
    <t>Sample_RMS2030tumor_T_C222MACXX</t>
  </si>
  <si>
    <t>Sample_RMS2031tumor_T_C222MACXX</t>
  </si>
  <si>
    <t>Sample_RMS2032_D1D34ACXX</t>
  </si>
  <si>
    <t>Sample_RMS2033tumor_T_C222MACXX</t>
  </si>
  <si>
    <t>Sample_RMS2034_D1D34ACXX</t>
  </si>
  <si>
    <t>Sample_RMS2037tumor_T_C222MACXX</t>
  </si>
  <si>
    <t>Sample_RMS2038_D18PDACXX</t>
  </si>
  <si>
    <t>Sample_RMS2039_D18PDACXX</t>
  </si>
  <si>
    <t>Sample_RMS2040_C141JACXX</t>
  </si>
  <si>
    <t>Sample_RMS2041tumor_T_C222MACXX</t>
  </si>
  <si>
    <t>Sample_RMS2046_C0VPBACXX</t>
  </si>
  <si>
    <t>Sample_RMS2047_D1D34ACXX</t>
  </si>
  <si>
    <t>Sample_RMS2049_D1D34ACXX</t>
  </si>
  <si>
    <t>Sample_RMS2051_D1D34ACXX</t>
  </si>
  <si>
    <t>Sample_RMS2052_D1D34ACXX</t>
  </si>
  <si>
    <t>Sample_RMS2053tumor_T_C222MACXX</t>
  </si>
  <si>
    <t>Sample_RMS2054_D1C5FACXX</t>
  </si>
  <si>
    <t>Sample_RMS2056tumor_T_D24DGACXX</t>
  </si>
  <si>
    <t>Sample_RMS2058_C141JACXX</t>
  </si>
  <si>
    <t>Sample_RMS2059tumor_T_D24DGACXX</t>
  </si>
  <si>
    <t>Sample_RMS205_2x_D12TBACXX</t>
  </si>
  <si>
    <t>Sample_RMS205_tumor_RNA_C0JGKACXX</t>
  </si>
  <si>
    <t>Sample_RMS2060tumor_T_D24DGACXX</t>
  </si>
  <si>
    <t>Sample_RMS2061tumor_T_D24DGACXX</t>
  </si>
  <si>
    <t>Sample_RMS2063_C141JACXX</t>
  </si>
  <si>
    <t>Sample_RMS2065tumor_T_D24DGACXX</t>
  </si>
  <si>
    <t>Sample_RMS206_2x_D12TBACXX</t>
  </si>
  <si>
    <t>Sample_RMS206_tumor_RNA_C0JGKACXX</t>
  </si>
  <si>
    <t>Sample_RMS2071tumor_T_D24DGACXX</t>
  </si>
  <si>
    <t>Sample_RMS2072_D18PDACXX</t>
  </si>
  <si>
    <t>Sample_RMS2074_D1C5FACXX</t>
  </si>
  <si>
    <t>Sample_RMS2075_C141JACXX</t>
  </si>
  <si>
    <t>Sample_RMS2076_D18PDACXX</t>
  </si>
  <si>
    <t>Sample_RMS2078_C16PCACXX</t>
  </si>
  <si>
    <t>Sample_RMS2079tumor_T_D24DGACXX</t>
  </si>
  <si>
    <t>Sample_RMS2080_C16PCACXX</t>
  </si>
  <si>
    <t>Sample_RMS2081_C141JACXX</t>
  </si>
  <si>
    <t>Sample_RMS2083tumor_T_D24DGACXX</t>
  </si>
  <si>
    <t>Sample_RMS2084_C141JACXX</t>
  </si>
  <si>
    <t>Sample_RMS2085_D1C5FACXX</t>
  </si>
  <si>
    <t>Sample_RMS208_D12TBACXX</t>
  </si>
  <si>
    <t>Sample_RMS2090_D1C5FACXX</t>
  </si>
  <si>
    <t>Sample_RMS2093_D18PDACXX</t>
  </si>
  <si>
    <t>Sample_RMS2094_D18PDACXX</t>
  </si>
  <si>
    <t>Sample_RMS2096_C16PCACXX</t>
  </si>
  <si>
    <t>Sample_RMS209_2x_D195DACXX</t>
  </si>
  <si>
    <t>Sample_RMS209_D12TBACXX</t>
  </si>
  <si>
    <t>Sample_RMS2103_C14C7ACXX</t>
  </si>
  <si>
    <t>Sample_RMS2104_D18PDACXX</t>
  </si>
  <si>
    <t>Sample_RMS2105_C14C7ACXX</t>
  </si>
  <si>
    <t>Sample_RMS2107_C13TEACXX</t>
  </si>
  <si>
    <t>Sample_RMS210_D139YACXX</t>
  </si>
  <si>
    <t>Sample_RMS2110_C14C7ACXX</t>
  </si>
  <si>
    <t>Sample_RMS2111_C14C7ACXX</t>
  </si>
  <si>
    <t>Sample_RMS2114_C14C7ACXX</t>
  </si>
  <si>
    <t>Sample_RMS2117_D1C5FACXX</t>
  </si>
  <si>
    <t>Sample_RMS2119tumor_T_D1PR6ACXX</t>
  </si>
  <si>
    <t>Sample_RMS211_D139YACXX</t>
  </si>
  <si>
    <t>Sample_RMS212tumor_T_D21KAACXX</t>
  </si>
  <si>
    <t>Sample_RMS214_D133UACXX</t>
  </si>
  <si>
    <t>Sample_RMS216_D133UACXX</t>
  </si>
  <si>
    <t>Sample_RMS217_D133UACXX</t>
  </si>
  <si>
    <t>Sample_RMS222_2x_D195DACXX</t>
  </si>
  <si>
    <t>Sample_RMS222_D133UACXX</t>
  </si>
  <si>
    <t>Sample_RMS222tumor_T_D1D34ACXX</t>
  </si>
  <si>
    <t>Sample_RMS223_D16M1ACXX</t>
  </si>
  <si>
    <t>Sample_RMS224_D16M1ACXX</t>
  </si>
  <si>
    <t>Sample_RMS225_D16M1ACXX</t>
  </si>
  <si>
    <t>Sample_RMS226_D18LTACXX</t>
  </si>
  <si>
    <t>Sample_RMS227_D18LTACXX</t>
  </si>
  <si>
    <t>Sample_RMS228tumor_T_C222MACXX</t>
  </si>
  <si>
    <t>Sample_RMS230_D18LTACXX</t>
  </si>
  <si>
    <t>Sample_RMS231_D18LTACXX</t>
  </si>
  <si>
    <t>Sample_RMS232_D18LTACXX</t>
  </si>
  <si>
    <t>Sample_RMS235_D18LTACXX</t>
  </si>
  <si>
    <t>Sample_RMS238_D18MPACXX</t>
  </si>
  <si>
    <t>Sample_RMS239_D18MPACXX</t>
  </si>
  <si>
    <t>Sample_RMS240_D18MPACXX</t>
  </si>
  <si>
    <t>Sample_RMS240tumor_T_D1C5FACXX</t>
  </si>
  <si>
    <t>Sample_RMS242_D18MPACXX</t>
  </si>
  <si>
    <t>Sample_RMS244_D18MPACXX</t>
  </si>
  <si>
    <t>Sample_RMS246_D18MPACXX</t>
  </si>
  <si>
    <t>Sample_RMS247_C14C7ACXX</t>
  </si>
  <si>
    <t>Sample_RMS248_C14C7ACXX</t>
  </si>
  <si>
    <t>Sample_RMS559seq_T_D26GWACXX</t>
  </si>
  <si>
    <t>Sample_RMZRC2_T_C28D2ACXX</t>
  </si>
  <si>
    <t>Sample_RTK001tumor_T_D21H2ACXX</t>
  </si>
  <si>
    <t>Sample_Rh18dtp_T_D2ED5ACXX</t>
  </si>
  <si>
    <t>Sample_Rh28dtp_T_D2ED5ACXX</t>
  </si>
  <si>
    <t>Sample_Rh30dtp_T_D2ED5ACXX</t>
  </si>
  <si>
    <t>Sample_Rh30p3f24dox_T_C3JV2ACXX</t>
  </si>
  <si>
    <t>Sample_Rh30sc24dox_T_C3JV2ACXX</t>
  </si>
  <si>
    <t>Sample_Rh36dtp_T_C2D5DACXX</t>
  </si>
  <si>
    <t>Sample_Rh41dtp_T_C2D5DACXX</t>
  </si>
  <si>
    <t>Sample_Rh4p3f24dox_T_C3JV2ACXX</t>
  </si>
  <si>
    <t>Sample_Rh4sc24dox_T_C3JV2ACXX</t>
  </si>
  <si>
    <t>Sample_SAOS2dtp_T_C2D5DACXX</t>
  </si>
  <si>
    <t>Sample_SHSY5Yseq_T_C259NACXX</t>
  </si>
  <si>
    <t>Sample_SJSA1dtp_T_C2D5DACXX</t>
  </si>
  <si>
    <t>Sample_SKES1dtp_T_C2D5DACXX</t>
  </si>
  <si>
    <t>Sample_SKES1seq_T_D26RRACXX</t>
  </si>
  <si>
    <t>Sample_SKLMS1dtp_T_C2D5DACXX</t>
  </si>
  <si>
    <t>Sample_SKNASTGENseq_T_D26GWACXX</t>
  </si>
  <si>
    <t>Sample_SKNAS_High2_T_D1T6TACXX</t>
  </si>
  <si>
    <t>Sample_SKNAS_No1_T_D1T6TACXX</t>
  </si>
  <si>
    <t>Sample_SKNBE2seq_T_C259NACXX</t>
  </si>
  <si>
    <t>Sample_SKNDZseq_T_C259NACXX</t>
  </si>
  <si>
    <t>Sample_SKNEP1ucsf_T_C28D2ACXX</t>
  </si>
  <si>
    <t>Sample_SKNFIseq_T_C259NACXX</t>
  </si>
  <si>
    <t>Sample_SKNLOseq_T_D2AHCACXX</t>
  </si>
  <si>
    <t>Sample_SKNMCdtp_T_C2D5DACXX</t>
  </si>
  <si>
    <t>Sample_SKNMCseq_T_D2AHCACXX</t>
  </si>
  <si>
    <t>Sample_SKNSHseq_T_C259NACXX</t>
  </si>
  <si>
    <t>Sample_SKPNETLiucsf_T_C2YY9ACXX</t>
  </si>
  <si>
    <t>Sample_SKUT1Bdtp_T_C2D5DACXX</t>
  </si>
  <si>
    <t>Sample_SKUT1dtp_T_C2D5DACXX</t>
  </si>
  <si>
    <t>Sample_SS001tumor_T_C1PMAACXX</t>
  </si>
  <si>
    <t>Sample_SS002tumor_T_C1PMAACXX</t>
  </si>
  <si>
    <t>Sample_SS003tumor_T_C1PMAACXX</t>
  </si>
  <si>
    <t>Sample_SS004tumor_T_C1PMAACXX</t>
  </si>
  <si>
    <t>Sample_SS005tumor_T_C1PMAACXX</t>
  </si>
  <si>
    <t>Sample_SS006tumor_T_C1PMAACXX</t>
  </si>
  <si>
    <t>Sample_SS007tumor_T_C1PMAACXX</t>
  </si>
  <si>
    <t>Sample_SS008tumor_T_C1PMAACXX</t>
  </si>
  <si>
    <t>Sample_SS009tumor_T_C1PMAACXX</t>
  </si>
  <si>
    <t>Sample_SS010tumor_T_C1PMAACXX</t>
  </si>
  <si>
    <t>Sample_SS011tumor_T_C1PMAACXX</t>
  </si>
  <si>
    <t>Sample_SS012tumor_T_C1PMAACXX</t>
  </si>
  <si>
    <t>Sample_SS013tumor_T_D1UE8ACXX</t>
  </si>
  <si>
    <t>Sample_SS014tumor_T_D1UE8ACXX</t>
  </si>
  <si>
    <t>Sample_SS015tumor_T_D1UE8ACXX</t>
  </si>
  <si>
    <t>Sample_SS016tumor_T_D1UE8ACXX</t>
  </si>
  <si>
    <t>Sample_SS017tumor_T_D1UE8ACXX</t>
  </si>
  <si>
    <t>Sample_SS018tumor_T_D1UE8ACXX</t>
  </si>
  <si>
    <t>Sample_SS019tumor_T_D1UE8ACXX</t>
  </si>
  <si>
    <t>Sample_SS020tumor_T_D1UE8ACXX</t>
  </si>
  <si>
    <t>Sample_SS021tumor_T_D1UE8ACXX</t>
  </si>
  <si>
    <t>Sample_ST8814dtp_T_C2D5DACXX</t>
  </si>
  <si>
    <t>Sample_SW1353dtp_T_C2D5DACXX</t>
  </si>
  <si>
    <t>Sample_SW684dtp_T_C2D5DACXX</t>
  </si>
  <si>
    <t>Sample_SW982dtp_T_C2D5DACXX</t>
  </si>
  <si>
    <t>Sample_SYO1dtp_T_C2D5DACXX</t>
  </si>
  <si>
    <t>Sample_SkMCdtp_T_C290CACXX</t>
  </si>
  <si>
    <t>Sample_TC106seq_T_D2AHCACXX</t>
  </si>
  <si>
    <t>Sample_TC138seq_T_C28PUACXX</t>
  </si>
  <si>
    <t>Sample_TC167seq_T_D2AHCACXX</t>
  </si>
  <si>
    <t>Sample_TC177seq_T_D2AHCACXX</t>
  </si>
  <si>
    <t>Sample_TC215seq_T_D26RRACXX</t>
  </si>
  <si>
    <t>Sample_TC233seq_T_D2AHCACXX</t>
  </si>
  <si>
    <t>Sample_TC240ucsf_T_C28D2ACXX</t>
  </si>
  <si>
    <t>Sample_TC244seq_T_D26RRACXX</t>
  </si>
  <si>
    <t>Sample_TC248seq_T_D2AHCACXX</t>
  </si>
  <si>
    <t>Sample_TC253seq_T_C28PUACXX</t>
  </si>
  <si>
    <t>Sample_TC32dtp_T_C2D5DACXX</t>
  </si>
  <si>
    <t>Sample_TC32seq_T_D26RRACXX</t>
  </si>
  <si>
    <t>Sample_TC487seq_T_D2AHCACXX</t>
  </si>
  <si>
    <t>Sample_TC4Cseq_T_D26RRACXX</t>
  </si>
  <si>
    <t>Sample_TC71dtp_T_C290CACXX</t>
  </si>
  <si>
    <t>Sample_TTC442Seq_T_D21KAACXX</t>
  </si>
  <si>
    <t>Sample_TTC466seq_T_D26RRACXX</t>
  </si>
  <si>
    <t>Sample_TTC475seq_T_D2AHCACXX</t>
  </si>
  <si>
    <t>Sample_TTC516seq_T_D26GWACXX</t>
  </si>
  <si>
    <t>Sample_TTC547seq_T_C28PUACXX</t>
  </si>
  <si>
    <t>Sample_Teratoma001tumor_T_D21H2ACXX</t>
  </si>
  <si>
    <t>Sample_Teratoma002tumor_T_D21H2ACXX</t>
  </si>
  <si>
    <t>Sample_Teratoma003tumor_T_D2259ACXX</t>
  </si>
  <si>
    <t>Sample_Teratoma004tumor_T_D2259ACXX</t>
  </si>
  <si>
    <t>Sample_U2OSdtp_T_C290CACXX</t>
  </si>
  <si>
    <t>Sample_UDS002tumor_T_D2259ACXX</t>
  </si>
  <si>
    <t>Sample_UDS003tumor_T_D2259ACXX</t>
  </si>
  <si>
    <t>Sample_UDS004tumor_T_D2259ACXX</t>
  </si>
  <si>
    <t>Sample_UDS005tumor_T_D2259ACXX</t>
  </si>
  <si>
    <t>Sample_VAESBJdtp_T_C290CACXX</t>
  </si>
  <si>
    <t>Sample_WT101tumor_T_C3WB4ACXX</t>
  </si>
  <si>
    <t>Sample_WT102tumor_T_C3WB4ACXX</t>
  </si>
  <si>
    <t>Sample_WT105tumor_T_C3WB4ACXX</t>
  </si>
  <si>
    <t>Sample_WT106tumor_T_C3WB4ACXX</t>
  </si>
  <si>
    <t>Sample_WT107tumor_T_C3WB4ACXX</t>
  </si>
  <si>
    <t>Sample_WT109tumor_T_C3WB4ACXX</t>
  </si>
  <si>
    <t>Sample_WT110tumor_T_C3WB4ACXX</t>
  </si>
  <si>
    <t>Sample_WT111tumor_T_C3WB4ACXX</t>
  </si>
  <si>
    <t>Sample_WT112tumor_T_C3WB4ACXX</t>
  </si>
  <si>
    <t>Sample_WT113tumor_T_C3WB4ACXX</t>
  </si>
  <si>
    <t>Sample_WT115tumor_T_C3WB4ACXX</t>
  </si>
  <si>
    <t>Sample_WT116tumor_T_C3WB4ACXX</t>
  </si>
  <si>
    <t>Sample_WT117tumor_T_C3WB4ACXX</t>
  </si>
  <si>
    <t>Sample_WT118tumor_T_C3WB4ACXX</t>
  </si>
  <si>
    <t>Sample_WT119tumor_T_C3WB4ACXX</t>
  </si>
  <si>
    <t>Sample_WT120tumor_T_C3WB4ACXX</t>
  </si>
  <si>
    <t>Sample_WT121tumor_T_C3WB4ACXX</t>
  </si>
  <si>
    <t>Sample_WT122tumor_T_C3WB4ACXX</t>
  </si>
  <si>
    <t>Sample_WT123tumor_T_C3WB4ACXX</t>
  </si>
  <si>
    <t>Sample_WT124tumor_T_C3WB4ACXX</t>
  </si>
  <si>
    <t>Sample_WT125tumor_T_C3WB4ACXX</t>
  </si>
  <si>
    <t>Sample_WT126tumor_T_C3WB4ACXX</t>
  </si>
  <si>
    <t>Sample_WT127tumor_T_C3WB4ACXX</t>
  </si>
  <si>
    <t>Sample_WT128tumor_T_C3WB4ACXX</t>
  </si>
  <si>
    <t>Sample_WT129tumor_T_C3WB4ACXX</t>
  </si>
  <si>
    <t>Sample_WT130tumor_T_C3WB4ACXX</t>
  </si>
  <si>
    <t>Sample_Y26RFFPE_T_C34P6ACXX</t>
  </si>
  <si>
    <t>Sample_YST001tumor_T_D2259ACXX</t>
  </si>
  <si>
    <t>Sample_YST002tumor_T_D2259ACXX</t>
  </si>
  <si>
    <t>Sample_YST003tumor_T_D1T6TACXX</t>
  </si>
  <si>
    <t>Sample_YST004tumor_T_D1T6TACXX</t>
  </si>
  <si>
    <t>Sample_YST006tumor_T_D1T6TACXX</t>
  </si>
  <si>
    <t>Sample_YamatoshCtrl0h_T_H144EBGXX</t>
  </si>
  <si>
    <t>Sample_YamatoshCtrl96h_T_H144EBGXX</t>
  </si>
  <si>
    <t>Sample_hMSCdtp_T_C290CACXX</t>
  </si>
  <si>
    <t>.Processed/</t>
  </si>
  <si>
    <t>.bam</t>
  </si>
  <si>
    <t>folder</t>
  </si>
  <si>
    <t>type</t>
  </si>
  <si>
    <t>name 1</t>
  </si>
  <si>
    <t>name 2</t>
  </si>
  <si>
    <t>path 1</t>
  </si>
  <si>
    <t>path 2</t>
  </si>
  <si>
    <t>/home/gryderbe/gryderbe/cuffdiff/</t>
  </si>
  <si>
    <t>8)</t>
  </si>
  <si>
    <t>DMSOhseq</t>
  </si>
  <si>
    <t>DMSOnxseq</t>
  </si>
  <si>
    <t>/home/gryderbe/gryderbe/cuffdiff/rh41-epidrugs/</t>
  </si>
  <si>
    <t>LAQ824</t>
  </si>
  <si>
    <t>--multi-read-correct -p 6</t>
  </si>
  <si>
    <t>MC1568</t>
  </si>
  <si>
    <t>/data/khanlab/ref/Homo_sapiens.GRCh37.71.gtf</t>
  </si>
  <si>
    <t>command:</t>
  </si>
  <si>
    <t>paste to command line:</t>
  </si>
  <si>
    <t>/data/khanlab/projects/working_DATA</t>
  </si>
  <si>
    <t>RD-untreated</t>
  </si>
  <si>
    <t>RD-DMSO</t>
  </si>
  <si>
    <t>RD-Tram6hr-10nM</t>
  </si>
  <si>
    <t>RD-Tram24hr-10nM</t>
  </si>
  <si>
    <t>RD-Tram48hr-10nM</t>
  </si>
  <si>
    <t>RD-Tram6hr-100nM</t>
  </si>
  <si>
    <t>RD-Tram24hr-100nM</t>
  </si>
  <si>
    <t>RD-Tram48hr-100nM</t>
  </si>
  <si>
    <t>CTR-untreated</t>
  </si>
  <si>
    <t>CTR-DMSO</t>
  </si>
  <si>
    <t>CTR-Tram6hr-10nM</t>
  </si>
  <si>
    <t>CTR-Tram24hr-10nM</t>
  </si>
  <si>
    <t>CTR-Tram48hr-10nM</t>
  </si>
  <si>
    <t>CTR-Tram6hr-100nM</t>
  </si>
  <si>
    <t>CTR-Tram24hr-100nM</t>
  </si>
  <si>
    <t>CTR-Tram48hr-100nM</t>
  </si>
  <si>
    <t>Sample_RH41Merck60low_T_C5JW5ACXX</t>
  </si>
  <si>
    <t>Sample_RH41Merck60high_T_C5JW5ACXX</t>
  </si>
  <si>
    <t>Sample_RH41OJI1low_T_C5JW5ACXX</t>
  </si>
  <si>
    <t>Sample_RH41OJI1high_T_C5JW5ACXX</t>
  </si>
  <si>
    <t>Sample_RH41WT161low_T_C5JW5ACXX</t>
  </si>
  <si>
    <t>Sample_RH41WT161high_T_C5JW5ACXX</t>
  </si>
  <si>
    <t>Merck60</t>
  </si>
  <si>
    <t>OJI1</t>
  </si>
  <si>
    <t>WT161</t>
  </si>
  <si>
    <t>9)</t>
  </si>
  <si>
    <t>filename:</t>
  </si>
  <si>
    <t>cuffdiff-swarm-HDACi_RH41</t>
  </si>
  <si>
    <t>swarm style:</t>
  </si>
  <si>
    <t>swarm -g 24 -t 24 -f</t>
  </si>
  <si>
    <t>cuffdiff-swarm-Tram_RD_CTR</t>
  </si>
  <si>
    <t>10)</t>
  </si>
  <si>
    <t>make a swarm file!</t>
  </si>
  <si>
    <t>command, 1 per line: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</si>
  <si>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</si>
  <si>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</si>
  <si>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</si>
  <si>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</si>
  <si>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</si>
  <si>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</si>
  <si>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</si>
  <si>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</si>
  <si>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Tram6hr</t>
  </si>
  <si>
    <t>RD</t>
  </si>
  <si>
    <t>Tram24hr</t>
  </si>
  <si>
    <t>Tram48hr</t>
  </si>
  <si>
    <t>Contr</t>
  </si>
  <si>
    <t>CTR</t>
  </si>
  <si>
    <t>Sample_CTRTram1_T_C5JW5ACXX</t>
  </si>
  <si>
    <t>Sample_CTRTram2_T_C5JW5ACXX</t>
  </si>
  <si>
    <t>Sample_CTRTram3_T_C5JW5ACXX</t>
  </si>
  <si>
    <t>Sample_CTRTram4_T_C5JW5ACXX</t>
  </si>
  <si>
    <t>Sample_CTRTram5_T_C5JW5ACXX</t>
  </si>
  <si>
    <t>Sample_CTRTram6_T_C5JW5ACXX</t>
  </si>
  <si>
    <t>Sample_CTRTram7_T_C5JW5ACXX</t>
  </si>
  <si>
    <t>Sample_CTRTram8_T_C5JW5ACXX</t>
  </si>
  <si>
    <t>cuffdiff-swarm-Tram_CTR</t>
  </si>
  <si>
    <r>
      <rPr>
        <b/>
        <sz val="11"/>
        <color theme="1"/>
        <rFont val="Calibri"/>
        <family val="2"/>
        <scheme val="minor"/>
      </rPr>
      <t>swarm!</t>
    </r>
    <r>
      <rPr>
        <sz val="11"/>
        <color theme="1"/>
        <rFont val="Calibri"/>
        <family val="2"/>
        <scheme val="minor"/>
      </rPr>
      <t xml:space="preserve"> (combination of many commands all at once. execute with: swarm -g24 -c24 -f filename)</t>
    </r>
  </si>
  <si>
    <t>/data/khanlab/projects/working_DATA/HSMM_Rinn</t>
  </si>
  <si>
    <t>HSMM</t>
  </si>
  <si>
    <t>Sample_RH4SC36H_T_C628WANXX</t>
  </si>
  <si>
    <t>Sample_RH4P3F36H_T_C628WANXX</t>
  </si>
  <si>
    <t>shP3F</t>
  </si>
  <si>
    <t>RH4</t>
  </si>
  <si>
    <t>36scr</t>
  </si>
  <si>
    <t xml:space="preserve">## this setup is for running a single cuffduff command on a series (usually 2 vs 2) of bam files.  </t>
  </si>
  <si>
    <r>
      <t xml:space="preserve">command line script         </t>
    </r>
    <r>
      <rPr>
        <sz val="11"/>
        <color theme="1"/>
        <rFont val="Calibri"/>
        <family val="2"/>
        <scheme val="minor"/>
      </rPr>
      <t>Save as a .sh and run with: qsub -l nodes=1:c24:g24 file_name.sh</t>
    </r>
  </si>
  <si>
    <t>MC1568hi</t>
  </si>
  <si>
    <t>Merck60hi</t>
  </si>
  <si>
    <t>OJI1hi</t>
  </si>
  <si>
    <t>WT161hi</t>
  </si>
  <si>
    <t>LAQ824hi</t>
  </si>
  <si>
    <t>cuff-swarm-hiHDAC_RH41</t>
  </si>
  <si>
    <t>Sample_RH41Bromosporinhigh_T_C5JW5ACXX</t>
  </si>
  <si>
    <t>Sample_RH41Bromosporinlow_T_C5JW5ACXX</t>
  </si>
  <si>
    <t>Sample_RH41EZ-005high_T_C5JW5ACXX</t>
  </si>
  <si>
    <t>Sample_RH41EZ-005low_T_C5JW5ACXX</t>
  </si>
  <si>
    <t>Sample_RH41LSD519high_T_C5JW5ACXX</t>
  </si>
  <si>
    <t>Sample_RH41LSD519low_T_C5JW5ACXX</t>
  </si>
  <si>
    <t>Sample_RH41LSD690high_T_C5JW5ACXX</t>
  </si>
  <si>
    <t>Sample_RH41LSD690low_T_C5JW5ACXX</t>
  </si>
  <si>
    <t>Sample_RH41PFI2high_T_C5JW5ACXX</t>
  </si>
  <si>
    <t>Sample_RH41PFI2low_T_C5JW5ACXX</t>
  </si>
  <si>
    <t>Sample_RH41PFI3high_T_C5JW5ACXX</t>
  </si>
  <si>
    <t>Sample_RH41PFI3low_T_C5JW5ACXX</t>
  </si>
  <si>
    <t>Sample_RH41SGC0946high_T_C5JW5ACXX</t>
  </si>
  <si>
    <t>Sample_RH41SGC0946low_T_C5JW5ACXX</t>
  </si>
  <si>
    <t>Sample_RH41SGCCBP30high_T_C5JW5ACXX</t>
  </si>
  <si>
    <t>Sample_RH41SGCCBP30low_T_C5JW5ACXX</t>
  </si>
  <si>
    <t>Sample_RH41TrCpd50high_T_C5JW5ACXX</t>
  </si>
  <si>
    <t>Sample_RH41TrCpd50low_T_C5JW5ACXX</t>
  </si>
  <si>
    <t>Sample_RH41Tramhigh_T_C5JW5ACXX</t>
  </si>
  <si>
    <t>Sample_RH41Tramlow_T_C5JW5ACXX</t>
  </si>
  <si>
    <t>Sample_RH41UNC0638high_T_C5JW5ACXX</t>
  </si>
  <si>
    <t>Sample_RH41UNC0638low_T_C5JW5ACXX</t>
  </si>
  <si>
    <t>Sample_RH41UNC1999high_T_C5JW5ACXX</t>
  </si>
  <si>
    <t>Sample_RH41UNC1999low_T_C5JW5ACXX</t>
  </si>
  <si>
    <t>Sample</t>
  </si>
  <si>
    <t>FileName</t>
  </si>
  <si>
    <t>Tissue Type</t>
  </si>
  <si>
    <t>Tumor Diagnosis</t>
  </si>
  <si>
    <t>Normal Tissue Type</t>
  </si>
  <si>
    <t>Normal Tissue extended</t>
  </si>
  <si>
    <t>Fusion Oncogene</t>
  </si>
  <si>
    <t>Mutation</t>
  </si>
  <si>
    <t>GEO#</t>
  </si>
  <si>
    <t>Detail</t>
  </si>
  <si>
    <t>Tissue</t>
  </si>
  <si>
    <t>Normal Sample</t>
  </si>
  <si>
    <t>Brain</t>
  </si>
  <si>
    <t>Hippocampus</t>
  </si>
  <si>
    <t>Tonsil</t>
  </si>
  <si>
    <t>Pituitary-Gland</t>
  </si>
  <si>
    <t>Nipple</t>
  </si>
  <si>
    <t>Amygdala</t>
  </si>
  <si>
    <t>Uterus</t>
  </si>
  <si>
    <t>Endometrium</t>
  </si>
  <si>
    <t>Frontal-Lobe-NOS</t>
  </si>
  <si>
    <t>Esophagus</t>
  </si>
  <si>
    <t>Prostate-Gland</t>
  </si>
  <si>
    <t>Liver</t>
  </si>
  <si>
    <t>Skin</t>
  </si>
  <si>
    <t>Spleen</t>
  </si>
  <si>
    <t>Lymph-Node</t>
  </si>
  <si>
    <t>Testis</t>
  </si>
  <si>
    <t>Small-Intestine</t>
  </si>
  <si>
    <t>Ileum</t>
  </si>
  <si>
    <t>Subthalamic-Nucleus</t>
  </si>
  <si>
    <t>Occipital-Cortex</t>
  </si>
  <si>
    <t>Salivary-Gland</t>
  </si>
  <si>
    <t>Submandibular-Gland</t>
  </si>
  <si>
    <t>Corpus-Uteri</t>
  </si>
  <si>
    <t>Myometrium</t>
  </si>
  <si>
    <t>Entorhinal-Cortex</t>
  </si>
  <si>
    <t>Corpus-Callosum</t>
  </si>
  <si>
    <t>Putamen</t>
  </si>
  <si>
    <t>Adrenal</t>
  </si>
  <si>
    <t>Gland</t>
  </si>
  <si>
    <t>Large-Intestine</t>
  </si>
  <si>
    <t>Cecum</t>
  </si>
  <si>
    <t>Jejunum</t>
  </si>
  <si>
    <t>Substantia-Nigra</t>
  </si>
  <si>
    <t>Temporal-Lobe-L</t>
  </si>
  <si>
    <t>Accumbens</t>
  </si>
  <si>
    <t>Skeletal-Muscle</t>
  </si>
  <si>
    <t>Quadriceps-Femoris</t>
  </si>
  <si>
    <t>Bronchus</t>
  </si>
  <si>
    <t>Heart</t>
  </si>
  <si>
    <t>Thalamus</t>
  </si>
  <si>
    <t>Unknown</t>
  </si>
  <si>
    <t>Thyroid</t>
  </si>
  <si>
    <t>Ovary</t>
  </si>
  <si>
    <t>Leukocyte</t>
  </si>
  <si>
    <t>Skeletal</t>
  </si>
  <si>
    <t>muscle</t>
  </si>
  <si>
    <t>Prostate</t>
  </si>
  <si>
    <t>Lymph</t>
  </si>
  <si>
    <t>Node</t>
  </si>
  <si>
    <t>Lung</t>
  </si>
  <si>
    <t>Adipose</t>
  </si>
  <si>
    <t>Breast</t>
  </si>
  <si>
    <t>Colon</t>
  </si>
  <si>
    <t>Kidney</t>
  </si>
  <si>
    <t>Adrenal gland</t>
  </si>
  <si>
    <t>Cerebrum</t>
  </si>
  <si>
    <t>Bladder</t>
  </si>
  <si>
    <t>Descending Colon</t>
  </si>
  <si>
    <t>Cell line</t>
  </si>
  <si>
    <t>Normal human mesenchymal stem cell</t>
  </si>
  <si>
    <t>Normal human chondrocyte</t>
  </si>
  <si>
    <t>Normal human dermal fibroblast</t>
  </si>
  <si>
    <t>Normal human osteoblast</t>
  </si>
  <si>
    <t>Brain_Cerebellum</t>
  </si>
  <si>
    <t>Ascending Colon</t>
  </si>
  <si>
    <t>Pancreas</t>
  </si>
  <si>
    <t>Skeletal Muscle</t>
  </si>
  <si>
    <t>Diaphragm</t>
  </si>
  <si>
    <t>Psoas</t>
  </si>
  <si>
    <t>Stomach</t>
  </si>
  <si>
    <t>Ureter</t>
  </si>
  <si>
    <t>SkMCdtp</t>
  </si>
  <si>
    <t>Rhabdomyosarcoma</t>
  </si>
  <si>
    <t>PAX3-FOXO1</t>
  </si>
  <si>
    <t>PAX7-FOXO1</t>
  </si>
  <si>
    <t>PIK3CA, MYCN amp</t>
  </si>
  <si>
    <t>FGFR4</t>
  </si>
  <si>
    <t>MDM2 &amp; CDK4 amp</t>
  </si>
  <si>
    <t>MDM2 amp</t>
  </si>
  <si>
    <t>KRAS, FGFR4, BCOR</t>
  </si>
  <si>
    <t>FGFR4, TP53</t>
  </si>
  <si>
    <t>PAX3-NCOA1</t>
  </si>
  <si>
    <t>NRAS, FBXW7</t>
  </si>
  <si>
    <t>NRAS</t>
  </si>
  <si>
    <t>HRAS, PIK3CA, BCOR</t>
  </si>
  <si>
    <t>CDK4 amp</t>
  </si>
  <si>
    <t>PAX3-INO80D</t>
  </si>
  <si>
    <t>MYCN amp</t>
  </si>
  <si>
    <t>NRAS, CCND1</t>
  </si>
  <si>
    <t>NF1, FBXW7, PIK3CA, CDKN2A LOH</t>
  </si>
  <si>
    <t>IGF2</t>
  </si>
  <si>
    <t>PTEN LOH</t>
  </si>
  <si>
    <t>FBXW &amp; BUB1B</t>
  </si>
  <si>
    <t>FGFR4, FBXW7 LOH</t>
  </si>
  <si>
    <t>TP53</t>
  </si>
  <si>
    <t>BCOR</t>
  </si>
  <si>
    <t>CTNNB1</t>
  </si>
  <si>
    <t>MDM2 &amp; MIR-17-92 amp</t>
  </si>
  <si>
    <t>MYCN amp, BCOR</t>
  </si>
  <si>
    <t>MYCN &amp; CDK4 amp</t>
  </si>
  <si>
    <t>FGFR4, BCOR LOH</t>
  </si>
  <si>
    <t>KRAS, FGFR4</t>
  </si>
  <si>
    <t>NF1</t>
  </si>
  <si>
    <t>IGF1R amp</t>
  </si>
  <si>
    <t>KRAS, PIK3CA</t>
  </si>
  <si>
    <t>NF1, MET amp</t>
  </si>
  <si>
    <t>NRAS, PIK3CA</t>
  </si>
  <si>
    <t>BCOR, IGF1R amp</t>
  </si>
  <si>
    <t>KRAS, FGFR4, CDKN2A LOH</t>
  </si>
  <si>
    <t>FBXW7</t>
  </si>
  <si>
    <t>MIR-17-92 amp</t>
  </si>
  <si>
    <t>Rh30sc24dox</t>
  </si>
  <si>
    <t>Sample_Rh30sc24dox</t>
  </si>
  <si>
    <t>Rh30p3f24dox</t>
  </si>
  <si>
    <t>Sample_Rh30p3f24dox</t>
  </si>
  <si>
    <t>HSMM-0.1</t>
  </si>
  <si>
    <t>GSM1269332</t>
  </si>
  <si>
    <t>Human Skeletal Muscle Myoblast</t>
  </si>
  <si>
    <t>HSMM-0.2</t>
  </si>
  <si>
    <t>GSM1269333</t>
  </si>
  <si>
    <t>HSMM-0.3</t>
  </si>
  <si>
    <t>GSM1269334</t>
  </si>
  <si>
    <t>HSMM-24.1</t>
  </si>
  <si>
    <t>GSM1269335</t>
  </si>
  <si>
    <t>HSMM-24.2</t>
  </si>
  <si>
    <t>GSM1269336</t>
  </si>
  <si>
    <t>HSMM-24.3</t>
  </si>
  <si>
    <t>GSM1269337</t>
  </si>
  <si>
    <t>HSMM-48.1</t>
  </si>
  <si>
    <t>GSM1269338</t>
  </si>
  <si>
    <t>Human Skeletal Muscle Myotubes</t>
  </si>
  <si>
    <t>HSMM-48.2</t>
  </si>
  <si>
    <t>GSM1269339</t>
  </si>
  <si>
    <t>HSMM-48.3</t>
  </si>
  <si>
    <t>GSM1269340</t>
  </si>
  <si>
    <t>HSMMtubes-72.1</t>
  </si>
  <si>
    <t>GSM1269341</t>
  </si>
  <si>
    <t>HSMMtubes-72.2</t>
  </si>
  <si>
    <t>GSM1269342</t>
  </si>
  <si>
    <t>HSMMtubes-72.3</t>
  </si>
  <si>
    <t>GSM1269343</t>
  </si>
  <si>
    <t>untreated</t>
  </si>
  <si>
    <t>10 nM trametinib, 6 hours</t>
  </si>
  <si>
    <t>10 nM trametinib, 24 hours</t>
  </si>
  <si>
    <t>10 nM trametinib, 48 hours</t>
  </si>
  <si>
    <t>100 nM trametinib, 6 hours</t>
  </si>
  <si>
    <t>100 nM trametinib, 24 hours</t>
  </si>
  <si>
    <t>100 nM trametinib, 48 hours</t>
  </si>
  <si>
    <t>HRAS</t>
  </si>
  <si>
    <t>RH41JQ1low</t>
  </si>
  <si>
    <t>RH41JQ1high</t>
  </si>
  <si>
    <t>RH41GSKJ4low</t>
  </si>
  <si>
    <t>RH41GSKJ4high</t>
  </si>
  <si>
    <t>RH41Cpd50low</t>
  </si>
  <si>
    <t>RH41Cpd50high</t>
  </si>
  <si>
    <t>RH41DMSOlow</t>
  </si>
  <si>
    <t>RH41DMSOhigh</t>
  </si>
  <si>
    <t>command</t>
  </si>
  <si>
    <t>/fdb/igenomes/Homo_sapiens/UCSC/hg19/Annotation/Genes/genes.gtf</t>
  </si>
  <si>
    <t>/fdb/igenomes/Homo_sapiens/Ensembl/GRCh37/Annotation/Genes/genes.gtf</t>
  </si>
  <si>
    <t>/home/gryderbe/gryderbe/cuffdiff/aRMS_EpiprobeMergeGTF/</t>
  </si>
  <si>
    <t>SeqKit</t>
  </si>
  <si>
    <t>A204dtp</t>
  </si>
  <si>
    <t>BIRCHSeq</t>
  </si>
  <si>
    <t>CCA</t>
  </si>
  <si>
    <t>CT10Seq</t>
  </si>
  <si>
    <t>CTRSeq</t>
  </si>
  <si>
    <t>Hs729dtp</t>
  </si>
  <si>
    <t>JRseq</t>
  </si>
  <si>
    <t>LNCXNILC</t>
  </si>
  <si>
    <t>LNCXPF19</t>
  </si>
  <si>
    <t>NCI_0040umorRNA</t>
  </si>
  <si>
    <t>NCI0003</t>
  </si>
  <si>
    <t>NCI0064</t>
  </si>
  <si>
    <t>NCI0075</t>
  </si>
  <si>
    <t>NCI0082</t>
  </si>
  <si>
    <t>NCIARMS1seq</t>
  </si>
  <si>
    <t>NCIRMS052seq</t>
  </si>
  <si>
    <t>RDdtp</t>
  </si>
  <si>
    <t>RDSeq</t>
  </si>
  <si>
    <t>Rh18dtp</t>
  </si>
  <si>
    <t>RH18Seq</t>
  </si>
  <si>
    <t>RH1seq</t>
  </si>
  <si>
    <t>Rh28dtp</t>
  </si>
  <si>
    <t>RH28PX11LPAMdtp</t>
  </si>
  <si>
    <t>RH28seq</t>
  </si>
  <si>
    <t>Rh30dtp</t>
  </si>
  <si>
    <t>RH30seq</t>
  </si>
  <si>
    <t>Rh36dtp</t>
  </si>
  <si>
    <t>RH36seq</t>
  </si>
  <si>
    <t>Rh41dtp</t>
  </si>
  <si>
    <t>RH41seq</t>
  </si>
  <si>
    <t>RH4Seq</t>
  </si>
  <si>
    <t>RH5Seq</t>
  </si>
  <si>
    <t>RMS13dtp</t>
  </si>
  <si>
    <t>RMS2015</t>
  </si>
  <si>
    <t>RMS202_2x</t>
  </si>
  <si>
    <t>RMS2024</t>
  </si>
  <si>
    <t>RMS2032</t>
  </si>
  <si>
    <t>RMS2034</t>
  </si>
  <si>
    <t>RMS2038</t>
  </si>
  <si>
    <t>RMS2039</t>
  </si>
  <si>
    <t>RMS2040</t>
  </si>
  <si>
    <t>RMS2046</t>
  </si>
  <si>
    <t>RMS2047</t>
  </si>
  <si>
    <t>RMS2049</t>
  </si>
  <si>
    <t>RMS205_2x</t>
  </si>
  <si>
    <t>RMS2051</t>
  </si>
  <si>
    <t>RMS2052</t>
  </si>
  <si>
    <t>RMS2054</t>
  </si>
  <si>
    <t>RMS2058</t>
  </si>
  <si>
    <t>RMS206_2x</t>
  </si>
  <si>
    <t>RMS2063</t>
  </si>
  <si>
    <t>RMS2072</t>
  </si>
  <si>
    <t>RMS2074</t>
  </si>
  <si>
    <t>RMS2075</t>
  </si>
  <si>
    <t>RMS2076</t>
  </si>
  <si>
    <t>RMS2078</t>
  </si>
  <si>
    <t>RMS208</t>
  </si>
  <si>
    <t>RMS2080</t>
  </si>
  <si>
    <t>RMS2081</t>
  </si>
  <si>
    <t>RMS2084</t>
  </si>
  <si>
    <t>RMS2085</t>
  </si>
  <si>
    <t>RMS209_2x</t>
  </si>
  <si>
    <t>RMS209</t>
  </si>
  <si>
    <t>RMS2090</t>
  </si>
  <si>
    <t>RMS2093</t>
  </si>
  <si>
    <t>RMS2094</t>
  </si>
  <si>
    <t>RMS2096</t>
  </si>
  <si>
    <t>RMS210</t>
  </si>
  <si>
    <t>RMS2103</t>
  </si>
  <si>
    <t>RMS2104</t>
  </si>
  <si>
    <t>RMS2105</t>
  </si>
  <si>
    <t>RMS2107</t>
  </si>
  <si>
    <t>RMS211</t>
  </si>
  <si>
    <t>RMS2110</t>
  </si>
  <si>
    <t>RMS2111</t>
  </si>
  <si>
    <t>RMS2114</t>
  </si>
  <si>
    <t>RMS2117</t>
  </si>
  <si>
    <t>RMS214</t>
  </si>
  <si>
    <t>RMS216</t>
  </si>
  <si>
    <t>RMS217</t>
  </si>
  <si>
    <t>RMS222_2x</t>
  </si>
  <si>
    <t>RMS222</t>
  </si>
  <si>
    <t>RMS223</t>
  </si>
  <si>
    <t>RMS224</t>
  </si>
  <si>
    <t>RMS225</t>
  </si>
  <si>
    <t>RMS226</t>
  </si>
  <si>
    <t>RMS227</t>
  </si>
  <si>
    <t>RMS230</t>
  </si>
  <si>
    <t>RMS231</t>
  </si>
  <si>
    <t>RMS232</t>
  </si>
  <si>
    <t>RMS235</t>
  </si>
  <si>
    <t>RMS238</t>
  </si>
  <si>
    <t>RMS239</t>
  </si>
  <si>
    <t>RMS240</t>
  </si>
  <si>
    <t>RMS242</t>
  </si>
  <si>
    <t>RMS244</t>
  </si>
  <si>
    <t>RMS246</t>
  </si>
  <si>
    <t>RMS247</t>
  </si>
  <si>
    <t>RMS248</t>
  </si>
  <si>
    <t>RMS559seq</t>
  </si>
  <si>
    <t>RMZRC2</t>
  </si>
  <si>
    <t>TTC442Seq</t>
  </si>
  <si>
    <t>TTC516seq</t>
  </si>
  <si>
    <t>Rh4sc24hr</t>
  </si>
  <si>
    <t>Rh4shP3F24hr</t>
  </si>
  <si>
    <t>Rh4sc36hr</t>
  </si>
  <si>
    <t>Rh4shP3F36hr</t>
  </si>
  <si>
    <t>TruSeq SBS</t>
  </si>
  <si>
    <t>RH41DMSOhiNxSeq</t>
  </si>
  <si>
    <t>NextSeq500(2x100)</t>
  </si>
  <si>
    <t>RH41DMSOloNxSeq</t>
  </si>
  <si>
    <t>Bromodomain</t>
  </si>
  <si>
    <t>Jumonji</t>
  </si>
  <si>
    <t>RH41Bromosporinhi</t>
  </si>
  <si>
    <t>RH41Bromosporinlo</t>
  </si>
  <si>
    <t>RH41EZ-005hi</t>
  </si>
  <si>
    <t>EZH2</t>
  </si>
  <si>
    <t>RH41EZ-005lo</t>
  </si>
  <si>
    <t>RH41GSKLSD1hi</t>
  </si>
  <si>
    <t>LSD1</t>
  </si>
  <si>
    <t>RH41GSKLSD1lo</t>
  </si>
  <si>
    <t>RH41LAQ824hi</t>
  </si>
  <si>
    <t>HDAC</t>
  </si>
  <si>
    <t>RH41LAQ824lo</t>
  </si>
  <si>
    <t>RH41LSD519hi</t>
  </si>
  <si>
    <t>RH41LSD519lo</t>
  </si>
  <si>
    <t>RH41LSD690hi</t>
  </si>
  <si>
    <t>RH41LSD690lo</t>
  </si>
  <si>
    <t>RH41MC1568hi</t>
  </si>
  <si>
    <t>RH41MC1568lo</t>
  </si>
  <si>
    <t>RH41Merck60hi</t>
  </si>
  <si>
    <t>RH41Merck60lo</t>
  </si>
  <si>
    <t>RH41OJI1hi</t>
  </si>
  <si>
    <t>RH41OJI1lo</t>
  </si>
  <si>
    <t>RH41PFI2hi</t>
  </si>
  <si>
    <t>SETD7</t>
  </si>
  <si>
    <t>RH41PFI2lo</t>
  </si>
  <si>
    <t>RH41PFI3hi</t>
  </si>
  <si>
    <t>SMARCA4</t>
  </si>
  <si>
    <t>RH41PFI3lo</t>
  </si>
  <si>
    <t>RH41SGC0946hi</t>
  </si>
  <si>
    <t>DOT1L</t>
  </si>
  <si>
    <t>RH41SGC0946lo</t>
  </si>
  <si>
    <t>RH41SGCCBP30hi</t>
  </si>
  <si>
    <t>EP300</t>
  </si>
  <si>
    <t>RH41SGCCBP30lo</t>
  </si>
  <si>
    <t>RH41TrCpd50hi</t>
  </si>
  <si>
    <t>combo</t>
  </si>
  <si>
    <t>RH41TrCpd50lo</t>
  </si>
  <si>
    <t>RH41TrLSD690hi2</t>
  </si>
  <si>
    <t>RH41TrLSD690hi</t>
  </si>
  <si>
    <t>RH41TrLSD690lo2</t>
  </si>
  <si>
    <t>RH41TrLSD690lo</t>
  </si>
  <si>
    <t>RH41Tramhi</t>
  </si>
  <si>
    <t>MEK</t>
  </si>
  <si>
    <t>RH41Tramlo</t>
  </si>
  <si>
    <t>RH41UNC0638hi</t>
  </si>
  <si>
    <t>EHMT</t>
  </si>
  <si>
    <t>RH41UNC0638lo</t>
  </si>
  <si>
    <t>RH41UNC1215hi</t>
  </si>
  <si>
    <t>MBT</t>
  </si>
  <si>
    <t>RH41UNC1215lo</t>
  </si>
  <si>
    <t>RH41UNC1999hi</t>
  </si>
  <si>
    <t>EHZ2</t>
  </si>
  <si>
    <t>RH41UNC1999lo</t>
  </si>
  <si>
    <t>RH41WT161hi</t>
  </si>
  <si>
    <t>RH41WT161lo</t>
  </si>
  <si>
    <t>RMS007</t>
  </si>
  <si>
    <t>RMS008</t>
  </si>
  <si>
    <t>RMS049</t>
  </si>
  <si>
    <t>RMS051</t>
  </si>
  <si>
    <t>RMS055</t>
  </si>
  <si>
    <t>RMS057</t>
  </si>
  <si>
    <t>RMS061</t>
  </si>
  <si>
    <t>RMS2021</t>
  </si>
  <si>
    <t>RMS2022</t>
  </si>
  <si>
    <t>RMS2026</t>
  </si>
  <si>
    <t>RMS2028</t>
  </si>
  <si>
    <t>RMS2029</t>
  </si>
  <si>
    <t>RMS2030</t>
  </si>
  <si>
    <t>RMS2031</t>
  </si>
  <si>
    <t>RMS2033</t>
  </si>
  <si>
    <t>RMS2037</t>
  </si>
  <si>
    <t>RMS2041</t>
  </si>
  <si>
    <t>RMS2053</t>
  </si>
  <si>
    <t>RMS2056</t>
  </si>
  <si>
    <t>RMS2059</t>
  </si>
  <si>
    <t>RMS2060</t>
  </si>
  <si>
    <t>RMS2061</t>
  </si>
  <si>
    <t>RMS2065</t>
  </si>
  <si>
    <t>RMS2071</t>
  </si>
  <si>
    <t>RMS2079</t>
  </si>
  <si>
    <t>RMS2083</t>
  </si>
  <si>
    <t>RMS2119</t>
  </si>
  <si>
    <t>RMS212</t>
  </si>
  <si>
    <t>RMS228</t>
  </si>
  <si>
    <t>RMS202</t>
  </si>
  <si>
    <t>RMS205</t>
  </si>
  <si>
    <t>RMS206</t>
  </si>
  <si>
    <t>Name</t>
  </si>
  <si>
    <t>/fdb/igenomes/Homo_sapiens/UCSC/hg19/Sequence/WholeGenomeFasta/genome.fa</t>
  </si>
  <si>
    <t>line #</t>
  </si>
  <si>
    <t>cuffswarm_RH41_epiprobes</t>
  </si>
  <si>
    <t>/home/gryderbe/gryderbe/cuffdiff/GTF-RH41-merged/rh41-epidrugs/merged_asm/merged.gtf</t>
  </si>
  <si>
    <t>/home/gryderbe/gryderbe/cuffdiff/GTF-RH41-merged/</t>
  </si>
  <si>
    <t>--min-reps-for-js-test 2 --multi-read-correct -p 6</t>
  </si>
  <si>
    <t>WendyOmics</t>
  </si>
  <si>
    <t>Sample_109S_150_SureSelect_2_E_C676DANXX</t>
  </si>
  <si>
    <t>Sample_109S_500_SureSelect_2_E_C676DANXX</t>
  </si>
  <si>
    <t>Sample_109S_SeqCap_2_E_C676DANXX</t>
  </si>
  <si>
    <t>Sample_109T_150_SureSelect_2_E_C676DANXX</t>
  </si>
  <si>
    <t>Sample_109T_500_SureSelect_2_E_C676DANXX</t>
  </si>
  <si>
    <t>Sample_109T_SeqCap_2_E_C676DANXX</t>
  </si>
  <si>
    <t>Sample_130NSeqCap_E_C624DANXX</t>
  </si>
  <si>
    <t>Sample_130NSureSelect_E_C624DANXX</t>
  </si>
  <si>
    <t>Sample_130N_150_SureSelect_2_E_C676DANXX</t>
  </si>
  <si>
    <t>Sample_130N_500_SureSelect_2_E_C676DANXX</t>
  </si>
  <si>
    <t>Sample_130N_SeqCap_2_E_C676DANXX</t>
  </si>
  <si>
    <t>Sample_130TSeqCap_E_C624DANXX</t>
  </si>
  <si>
    <t>Sample_130TSureSelect_E_C624DANXX</t>
  </si>
  <si>
    <t>Sample_130T_150_SureSelect_2_E_C676DANXX</t>
  </si>
  <si>
    <t>Sample_130T_500_SureSelect_2_E_C676DANXX</t>
  </si>
  <si>
    <t>Sample_130T_SeqCap_2_E_C676DANXX</t>
  </si>
  <si>
    <t>Sample_32NSeqCap_E_C624DANXX</t>
  </si>
  <si>
    <t>Sample_32NSureSelect_E_C624DANXX</t>
  </si>
  <si>
    <t>Sample_32TSeqCap_E_C624DANXX</t>
  </si>
  <si>
    <t>Sample_32TSureSelect_E_C624DANXX</t>
  </si>
  <si>
    <t>Sample_6647seq_E_C2B24ACXX</t>
  </si>
  <si>
    <t>Sample_7556UK_E_C624DANXX</t>
  </si>
  <si>
    <t>Sample_7556UK_T_C628WANXX</t>
  </si>
  <si>
    <t>Sample_921_T_C676DANXX</t>
  </si>
  <si>
    <t>Sample_A204dtp_E_C2U4MACXX</t>
  </si>
  <si>
    <t>Sample_A673seqAc_T_C676DANXX</t>
  </si>
  <si>
    <t>Sample_A673seq_E_khan02_20111117_PE</t>
  </si>
  <si>
    <t>Sample_ACA001bm_E_D2AG0ACXX</t>
  </si>
  <si>
    <t>Sample_ACA001tumor_E_D2AG0ACXX</t>
  </si>
  <si>
    <t>Sample_ACC001tumor_E_D2AG0ACXX</t>
  </si>
  <si>
    <t>Sample_ACC002blood_E_D2AG0ACXX</t>
  </si>
  <si>
    <t>Sample_ACC002tumor_E_D2AG0ACXX</t>
  </si>
  <si>
    <t>Sample_ASPS001blood_E_C290CACXX</t>
  </si>
  <si>
    <t>Sample_ASPS001tumor_E_C290CACXX</t>
  </si>
  <si>
    <t>Sample_ASPS002tumor_E_C290CACXX</t>
  </si>
  <si>
    <t>Sample_ASPS003tumor_E_D2AG0ACXX</t>
  </si>
  <si>
    <t>Sample_ASPS004tumor_E_D2AG0ACXX</t>
  </si>
  <si>
    <t>Sample_ASPS005tumor_E_D2AG0ACXX</t>
  </si>
  <si>
    <t>Sample_ASPS007tumor_E_D2AG0ACXX</t>
  </si>
  <si>
    <t>Sample_ASPS008tumor_E_D2AG0ACXX</t>
  </si>
  <si>
    <t>Sample_ASPS009tumor_E_D2AG0ACXX</t>
  </si>
  <si>
    <t>Sample_ASPS010tumor_E_D2AG0ACXX</t>
  </si>
  <si>
    <t>Sample_ASPS011tumor_E_D2AG0ACXX</t>
  </si>
  <si>
    <t>Sample_ASPS012tumor_E_D2AG0ACXX</t>
  </si>
  <si>
    <t>Sample_ASPS013tumor_E_D2AG0ACXX</t>
  </si>
  <si>
    <t>Sample_ASPS014tumor_E_D2AG0ACXX</t>
  </si>
  <si>
    <t>Sample_ASPS015tumor_E_D2AG0ACXX</t>
  </si>
  <si>
    <t>Sample_ASPS017tumor_E_D2AG0ACXX</t>
  </si>
  <si>
    <t>Sample_ASPS018xeno_E_D2AG0ACXX</t>
  </si>
  <si>
    <t>Sample_ASPS019xeno_E_D2AG0ACXX</t>
  </si>
  <si>
    <t>Sample_ASPS1cell_E_D2AG0ACXX</t>
  </si>
  <si>
    <t>Sample_ASPS1dtp_E_C2U4MACXX</t>
  </si>
  <si>
    <t>Sample_AS_E_2_khan02_20100521</t>
  </si>
  <si>
    <t>Sample_ASboth_T_H19ETBGXX</t>
  </si>
  <si>
    <t>Sample_AScon2_T_H19ETBGXX</t>
  </si>
  <si>
    <t>Sample_BIRCHseq_E_C4P65ANXX</t>
  </si>
  <si>
    <t>Sample_BIRCHseq_E_khan05_20111111_PE_2</t>
  </si>
  <si>
    <t>Sample_CCAUBol_E_C2YY9ACXX</t>
  </si>
  <si>
    <t>Sample_CCS001blood_E_D2AG0ACXX</t>
  </si>
  <si>
    <t>Sample_CCS001tumor_E_D2AG0ACXX</t>
  </si>
  <si>
    <t>Sample_CHA59dtp_E_C2U4MACXX</t>
  </si>
  <si>
    <t>Sample_CHLA10dtp_E_C2U4MACXX</t>
  </si>
  <si>
    <t>Sample_CHLA258dtp_E_C2U4MACXX</t>
  </si>
  <si>
    <t>Sample_CHLA258seq_E_C2B24ACXX</t>
  </si>
  <si>
    <t>Sample_CHLA25dtp_E_C2U4MACXX</t>
  </si>
  <si>
    <t>Sample_CHLA25seq_E_C2B24ACXX</t>
  </si>
  <si>
    <t>Sample_CHLA32dtp_E_C2U4MACXX</t>
  </si>
  <si>
    <t>Sample_CHLA352seq_E_D2CE3ACXX</t>
  </si>
  <si>
    <t>Sample_CHLA9dtp_E_C2U4MACXX</t>
  </si>
  <si>
    <t>Sample_CHP100Lseq_E_D2CE3ACXX</t>
  </si>
  <si>
    <t>Sample_CHP100dtp_E_C2U4MACXX</t>
  </si>
  <si>
    <t>Sample_CHP134seq_E_khan06_20111201_PE_2</t>
  </si>
  <si>
    <t>Sample_COGE352dtp_E_C2YY9ACXX</t>
  </si>
  <si>
    <t>Sample_CPC001blood_E_D2AG0ACXX</t>
  </si>
  <si>
    <t>Sample_CPC001tumor_E_D2AG0ACXX</t>
  </si>
  <si>
    <t>Sample_CT10seq_E_C4P65ANXX</t>
  </si>
  <si>
    <t>Sample_CT10seq_E_khan06_20111028_PE</t>
  </si>
  <si>
    <t>Sample_CTRseq_E_C4P65ANXX</t>
  </si>
  <si>
    <t>Sample_CTRseq_E_khan02_20111117_PE</t>
  </si>
  <si>
    <t>Sample_CW9109seq_E_C628WANXX</t>
  </si>
  <si>
    <t>Sample_CW9109seq_T_C628WANXX</t>
  </si>
  <si>
    <t>Sample_D341MEDCR4_Cisplatin_4nM_T_C676DANXX</t>
  </si>
  <si>
    <t>Sample_D341MEDCR4_Cisplatin_500pM_T_C676DANXX</t>
  </si>
  <si>
    <t>Sample_D341MEDCR4_Vehicle_T_C676DANXX</t>
  </si>
  <si>
    <t>Sample_D341MEDWT_Cisplatin_4nM_T_C676DANXX</t>
  </si>
  <si>
    <t>Sample_D341MEDWT_Cisplatin_500pM_T_C676DANXX</t>
  </si>
  <si>
    <t>Sample_D341MEDWT_Vehicle_T_C676DANXX</t>
  </si>
  <si>
    <t>Sample_DDLSdtp_E_C2YY9ACXX</t>
  </si>
  <si>
    <t>Sample_DL10_T_C5JW5ACXX</t>
  </si>
  <si>
    <t>Sample_DL11_T_C5JW5ACXX</t>
  </si>
  <si>
    <t>Sample_DL1_T_C5JW5ACXX</t>
  </si>
  <si>
    <t>Sample_DL2_T_C5JW5ACXX</t>
  </si>
  <si>
    <t>Sample_DL3_T_C5JW5ACXX</t>
  </si>
  <si>
    <t>Sample_DL4_T_C5JW5ACXX</t>
  </si>
  <si>
    <t>Sample_DL5_T_C5JW5ACXX</t>
  </si>
  <si>
    <t>Sample_DL6_T_C5JW5ACXX</t>
  </si>
  <si>
    <t>Sample_DL7_T_C5JW5ACXX</t>
  </si>
  <si>
    <t>Sample_DL8_T_C5JW5ACXX</t>
  </si>
  <si>
    <t>Sample_DL9_T_C5JW5ACXX</t>
  </si>
  <si>
    <t>Sample_DRCT001tumor_E_C2U4MACXX</t>
  </si>
  <si>
    <t>Sample_DRCT002_E_khan04_20120418_PE</t>
  </si>
  <si>
    <t>Sample_DRCT003_E_khan04_20120418_PE_2</t>
  </si>
  <si>
    <t>Sample_DRCT004_E_khan06_20120323_PE_2</t>
  </si>
  <si>
    <t>Sample_DRCT005_E_khan04_20120418_PE_2</t>
  </si>
  <si>
    <t>Sample_DRCT007_E_khan02_20120419_PE</t>
  </si>
  <si>
    <t>Sample_DRCT008tumor_E_C2U4MACXX</t>
  </si>
  <si>
    <t>Sample_DRCT009_E_khan02_20120419_PE</t>
  </si>
  <si>
    <t>Sample_DRCT010_E_khan02_20120419_PE_2</t>
  </si>
  <si>
    <t>Sample_DRCT011_E_khan02_20120419_PE_2</t>
  </si>
  <si>
    <t>Sample_DRCT012_E_khan06_20120427_PE</t>
  </si>
  <si>
    <t>Sample_DRCT013_E_khan06_20120427_PE</t>
  </si>
  <si>
    <t>Sample_DRCT014_E_khan06_20120427_PE_2</t>
  </si>
  <si>
    <t>Sample_DRCT015_E_khan06_20120427_PE_2</t>
  </si>
  <si>
    <t>Sample_DRCT016_E_khan05_20120504_PE</t>
  </si>
  <si>
    <t>Sample_DRCT017_E_khan05_20120504_PE</t>
  </si>
  <si>
    <t>Sample_DRCT018_E_khan06_20120531_PE</t>
  </si>
  <si>
    <t>Sample_DRCT019_E_khan06_20120531_PE</t>
  </si>
  <si>
    <t>Sample_DRCT020_E_khan03_20120509_PE_2</t>
  </si>
  <si>
    <t>Sample_DRCT021tumor_E_C2U4MACXX</t>
  </si>
  <si>
    <t>Sample_DRCT022_E_khan03_20120509_PE_2</t>
  </si>
  <si>
    <t>Sample_DRCT023_E_khan06_20120531_PE_2</t>
  </si>
  <si>
    <t>Sample_DRCT024_E_khan06_20120531_PE_2</t>
  </si>
  <si>
    <t>Sample_DRCT025_E_khan04_20120815_PE</t>
  </si>
  <si>
    <t>Sample_EB_E_2_khan02_20100521</t>
  </si>
  <si>
    <t>Sample_ES1dtp_E_C2YY9ACXX</t>
  </si>
  <si>
    <t>Sample_ES2dtp_E_C2YY9ACXX</t>
  </si>
  <si>
    <t>Sample_ES3dtp_E_C2YY9ACXX</t>
  </si>
  <si>
    <t>Sample_ES4dtp_E_C2YY9ACXX</t>
  </si>
  <si>
    <t>Sample_ES6dtp_E_C2YY9ACXX</t>
  </si>
  <si>
    <t>Sample_ES7dtp_E_C2YY9ACXX</t>
  </si>
  <si>
    <t>Sample_ES8dtp_E_C34P6ACXX</t>
  </si>
  <si>
    <t>Sample_EW8dtp_E_C34P6ACXX</t>
  </si>
  <si>
    <t>Sample_EWS101tumor_E_D2CE3ACXX</t>
  </si>
  <si>
    <t>Sample_EWS102tumor_E_D2CE3ACXX</t>
  </si>
  <si>
    <t>Sample_EWS103tumor_E_D2CE3ACXX</t>
  </si>
  <si>
    <t>Sample_EWS104tumor_E_D2CE3ACXX</t>
  </si>
  <si>
    <t>Sample_EWS105tumor_E_D2CE3ACXX</t>
  </si>
  <si>
    <t>Sample_EWS106tumor_E_D2CE3ACXX</t>
  </si>
  <si>
    <t>Sample_EWS107tumor_E_D2CE3ACXX</t>
  </si>
  <si>
    <t>Sample_EWS108tumor_E_D2CE3ACXX</t>
  </si>
  <si>
    <t>Sample_EWS109tumor_E_D2CE3ACXX</t>
  </si>
  <si>
    <t>Sample_EWS110tumor_E_D2CE3ACXX</t>
  </si>
  <si>
    <t>Sample_EWS111tumor_E_D2CE3ACXX</t>
  </si>
  <si>
    <t>Sample_EWS112tumor_E_D2CE3ACXX</t>
  </si>
  <si>
    <t>Sample_EWS113tumor_E_D2CE3ACXX</t>
  </si>
  <si>
    <t>Sample_EWS114tumor_E_D2CE3ACXX</t>
  </si>
  <si>
    <t>Sample_EWS115tumor_E_D2CE3ACXX</t>
  </si>
  <si>
    <t>Sample_EWS116tumor_E_D2CE3ACXX</t>
  </si>
  <si>
    <t>Sample_EWS117tumor_E_D2CE3ACXX</t>
  </si>
  <si>
    <t>Sample_EWS118tumor_E_D2CE3ACXX</t>
  </si>
  <si>
    <t>Sample_EWS119tumor_E_C2B2NACXX</t>
  </si>
  <si>
    <t>Sample_EWS120tumor_E_C2B2NACXX</t>
  </si>
  <si>
    <t>Sample_EWS121tumor_E_C2B2NACXX</t>
  </si>
  <si>
    <t>Sample_EWS122tumor_E_C2B2NACXX</t>
  </si>
  <si>
    <t>Sample_EWS123tumor_E_C2B2NACXX</t>
  </si>
  <si>
    <t>Sample_EWS124tumor_E_C2B2NACXX</t>
  </si>
  <si>
    <t>Sample_EWS125tumor_E_C2B2NACXX</t>
  </si>
  <si>
    <t>Sample_EWS126tumor_E_C2B2NACXX</t>
  </si>
  <si>
    <t>Sample_EWS127tumor_E_C2B2NACXX</t>
  </si>
  <si>
    <t>Sample_EWS128tumor_E_C2B2NACXX</t>
  </si>
  <si>
    <t>Sample_EWS129tumor_E_C2B2NACXX</t>
  </si>
  <si>
    <t>Sample_EWS130tumor_E_C2B2NACXX</t>
  </si>
  <si>
    <t>Sample_EWS131tumor_E_C2B2NACXX</t>
  </si>
  <si>
    <t>Sample_EWS132tumor_E_C2B2NACXX</t>
  </si>
  <si>
    <t>Sample_EWS133tumor_E_C2B2NACXX</t>
  </si>
  <si>
    <t>Sample_EWS134tumor_E_C2B2NACXX</t>
  </si>
  <si>
    <t>Sample_EWS135tumor_E_D2CFJACXX</t>
  </si>
  <si>
    <t>Sample_EWS136tumor_E_C2B2NACXX</t>
  </si>
  <si>
    <t>Sample_EWS137tumor_E_D2CFJACXX</t>
  </si>
  <si>
    <t>Sample_EWS138tumor_E_D2CFJACXX</t>
  </si>
  <si>
    <t>Sample_EWS139tumor_E_C2B2NACXX</t>
  </si>
  <si>
    <t>Sample_EWS140tumor_E_D2CFJACXX</t>
  </si>
  <si>
    <t>Sample_EWS2001tumor_E_C2B2NACXX</t>
  </si>
  <si>
    <t>Sample_EWS2004blood_E_C2B2NACXX</t>
  </si>
  <si>
    <t>Sample_EWS2004tumor_E_D2CFJACXX</t>
  </si>
  <si>
    <t>Sample_EWS2005blood_E_C2B2NACXX</t>
  </si>
  <si>
    <t>Sample_EWS2005tumor_E_C2B2NACXX</t>
  </si>
  <si>
    <t>Sample_EWS2007blood_E_C2B2NACXX</t>
  </si>
  <si>
    <t>Sample_EWS2007tumor_E_C2B2NACXX</t>
  </si>
  <si>
    <t>Sample_EWS2013blood_E_C291CACXX</t>
  </si>
  <si>
    <t>Sample_EWS2013tumor_E_C291CACXX</t>
  </si>
  <si>
    <t>Sample_EWS2014blood_E_C2B2NACXX</t>
  </si>
  <si>
    <t>Sample_EWS2014tumor_E_C2B2NACXX</t>
  </si>
  <si>
    <t>Sample_EWS2016blood_E_C2B2NACXX</t>
  </si>
  <si>
    <t>Sample_EWS2016tumor_E_C2B2NACXX</t>
  </si>
  <si>
    <t>Sample_EWS2020tumor_E_C291CACXX</t>
  </si>
  <si>
    <t>Sample_EWS2021blood_E_C291CACXX</t>
  </si>
  <si>
    <t>Sample_EWS2021tumor_E_C291CACXX</t>
  </si>
  <si>
    <t>Sample_EWS2022bm_E_C291CACXX</t>
  </si>
  <si>
    <t>Sample_EWS2022tumor_E_C291CACXX</t>
  </si>
  <si>
    <t>Sample_EWS2023blood_E_C2B24ACXX</t>
  </si>
  <si>
    <t>Sample_EWS2023tumor_E_C2B24ACXX</t>
  </si>
  <si>
    <t>Sample_EWSLW112811tumor1_E_C291CACXX</t>
  </si>
  <si>
    <t>Sample_EWSLW112811tumor2_E_C291CACXX</t>
  </si>
  <si>
    <t>Sample_FUUR1cell_E_D2AG0ACXX</t>
  </si>
  <si>
    <t>Sample_G401dtp_E_C34P6ACXX</t>
  </si>
  <si>
    <t>Sample_GCG001blood_E_D2AG0ACXX</t>
  </si>
  <si>
    <t>Sample_GCG001tumor_E_D2AG0ACXX</t>
  </si>
  <si>
    <t>Sample_GCT001blood_E_D2AG0ACXX</t>
  </si>
  <si>
    <t>Sample_GCT001tumor_E_D2AG0ACXX</t>
  </si>
  <si>
    <t>Sample_GCT002blood_E_D2AG0ACXX</t>
  </si>
  <si>
    <t>Sample_GCT002tumor_E_D2AG0ACXX</t>
  </si>
  <si>
    <t>Sample_GIABSeqCap_E_C624DANXX</t>
  </si>
  <si>
    <t>Sample_GIABSureSelect_E_C624DANXX</t>
  </si>
  <si>
    <t>Sample_GIAB_150_SureSelect_2_E_C676DANXX</t>
  </si>
  <si>
    <t>Sample_GIAB_500_SureSelect_2_E_C676DANXX</t>
  </si>
  <si>
    <t>Sample_GIAB_SeqCap_2_E_C676DANXX</t>
  </si>
  <si>
    <t>Sample_GILINseq_E_khan03_20111208_PE</t>
  </si>
  <si>
    <t>Sample_H170UK_E_C628WANXX</t>
  </si>
  <si>
    <t>Sample_H170UK_T_C628WANXX</t>
  </si>
  <si>
    <t>Sample_HBL001_E_khan04_20120118_PE_2</t>
  </si>
  <si>
    <t>Sample_HBL002tumor_E_C34P6ACXX</t>
  </si>
  <si>
    <t>Sample_HBL003_E_khan06_20120202_PE</t>
  </si>
  <si>
    <t>Sample_HBL004_E_khan06_20120202_PE</t>
  </si>
  <si>
    <t>Sample_HBL005tumor_E_C34P6ACXX</t>
  </si>
  <si>
    <t>Sample_HBL006_E_khan06_20120202_PE_2</t>
  </si>
  <si>
    <t>Sample_HBL007tumor_E_C34P6ACXX</t>
  </si>
  <si>
    <t>Sample_HBL008_E_khan06_20120221_PE</t>
  </si>
  <si>
    <t>Sample_HBL009_E_khan06_20120202_PE_2</t>
  </si>
  <si>
    <t>Sample_HBL010_E_khan05_20120210_PE_2</t>
  </si>
  <si>
    <t>Sample_HBL011_E_khan05_20120210_PE_2</t>
  </si>
  <si>
    <t>Sample_HBL012_E_khan02_20120215_PE_2</t>
  </si>
  <si>
    <t>Sample_HBL013_E_khan02_20120215_PE_2</t>
  </si>
  <si>
    <t>Sample_HBL014_E_khan06_20120221_PE</t>
  </si>
  <si>
    <t>Sample_HBL015_E_khan06_20120221_PE_2</t>
  </si>
  <si>
    <t>Sample_HBL016_E_khan06_20120221_PE_2</t>
  </si>
  <si>
    <t>Sample_HBL017_E_khan03_20120329_PE</t>
  </si>
  <si>
    <t>Sample_HBL018_E_khan03_20120329_PE</t>
  </si>
  <si>
    <t>Sample_HBL019_E_khan03_20120329_PE_2</t>
  </si>
  <si>
    <t>Sample_HBL020_E_khan03_20120329_PE_2</t>
  </si>
  <si>
    <t>Sample_HBL021_E_khan05_20120406_PE</t>
  </si>
  <si>
    <t>Sample_HBL022_E_khan05_20120406_PE</t>
  </si>
  <si>
    <t>Sample_HBL023_E_khan05_20120406_PE_2</t>
  </si>
  <si>
    <t>Sample_HBL024_E_khan05_20120406_PE_2</t>
  </si>
  <si>
    <t>Sample_HBL025_E_khan04_20120418_PE</t>
  </si>
  <si>
    <t>Sample_HBL026blood_E_C28D2ACXX</t>
  </si>
  <si>
    <t>Sample_HBL026tumor_E_C28D2ACXX</t>
  </si>
  <si>
    <t>Sample_HBL027liver_E_C34P6ACXX</t>
  </si>
  <si>
    <t>Sample_HBL027tumor_E_C291CACXX</t>
  </si>
  <si>
    <t>Sample_HBL028blood_E_C291CACXX</t>
  </si>
  <si>
    <t>Sample_HBL028tumor_E_C291CACXX</t>
  </si>
  <si>
    <t>Sample_HBL029blood_E_C291CACXX</t>
  </si>
  <si>
    <t>Sample_HBL029tumor_E_C2U4MACXX</t>
  </si>
  <si>
    <t>Sample_HBL030blood_E_C2U4MACXX</t>
  </si>
  <si>
    <t>Sample_HBL030tumor_E_C2U4MACXX</t>
  </si>
  <si>
    <t>Sample_HBL031blood_E_C2U4MACXX</t>
  </si>
  <si>
    <t>Sample_HBL031tumor_E_C2U4MACXX</t>
  </si>
  <si>
    <t>Sample_HBL032blood_E_C2U4MACXX</t>
  </si>
  <si>
    <t>Sample_HBL032tumor_E_C2U4MACXX</t>
  </si>
  <si>
    <t>Sample_HBL033blood_E_C2U4MACXX</t>
  </si>
  <si>
    <t>Sample_HBL033tumor_E_C2U4MACXX</t>
  </si>
  <si>
    <t>Sample_HBL034blood_E_C2U4MACXX</t>
  </si>
  <si>
    <t>Sample_HBL034tumor_E_C2U4MACXX</t>
  </si>
  <si>
    <t>Sample_HBL035blood_E_C2U4MACXX</t>
  </si>
  <si>
    <t>Sample_HBL035tumor_E_C2U4MACXX</t>
  </si>
  <si>
    <t>Sample_HOSdtp_E_C34P6ACXX</t>
  </si>
  <si>
    <t>Sample_HRDuke_E_C624DANXX</t>
  </si>
  <si>
    <t>Sample_HRDuke_T_C628WANXX</t>
  </si>
  <si>
    <t>Sample_HSSY11dtp_E_C2V74ACXX</t>
  </si>
  <si>
    <t>Sample_HT1080dtp_E_C2V74ACXX</t>
  </si>
  <si>
    <t>Sample_Hs706Tdtp_E_C2V74ACXX</t>
  </si>
  <si>
    <t>Sample_Hs729dtp_E_C2V74ACXX</t>
  </si>
  <si>
    <t>Sample_Hu09dtp_E_C2V74ACXX</t>
  </si>
  <si>
    <t>Sample_IMR32_Barasertib_12nM_6h_T_H2VL3BGXX</t>
  </si>
  <si>
    <t>Sample_IMR32_DMSO_01Pct_6h_T_H2VL3BGXX</t>
  </si>
  <si>
    <t>Sample_IMR32_E_2_khan02_20100521</t>
  </si>
  <si>
    <t>Sample_IMR5_Barasertib_18nM_6h_T_H2VL3BGXX</t>
  </si>
  <si>
    <t>Sample_IMR5_DMSO_01Pct_6h_T_H2VL3BGXX</t>
  </si>
  <si>
    <t>Sample_IMR5_E_2_khan02_20100521</t>
  </si>
  <si>
    <t>Sample_IMR5both_T_H19ETBGXX</t>
  </si>
  <si>
    <t>Sample_IMR5con2_T_H19ETBGXX</t>
  </si>
  <si>
    <t>Sample_JJ012dtp_E_C2V74ACXX</t>
  </si>
  <si>
    <t>Sample_JR1UK_E_C624DANXX</t>
  </si>
  <si>
    <t>Sample_JR1UK_T_C628WANXX</t>
  </si>
  <si>
    <t>Sample_JRseq_E_C624DANXX</t>
  </si>
  <si>
    <t>Sample_JRseq_E_khan03_20111014_PE_2</t>
  </si>
  <si>
    <t>Sample_KCNRseq_E_khan04_20111123_PE</t>
  </si>
  <si>
    <t>Sample_KHOS240Sdtp_E_C2V74ACXX</t>
  </si>
  <si>
    <t>Sample_KHOS312Hdtp_E_C2V74ACXX</t>
  </si>
  <si>
    <t>Sample_KHOSNPdtp_E_C2V74ACXX</t>
  </si>
  <si>
    <t>Sample_L11_T_C67A1ANXX</t>
  </si>
  <si>
    <t>Sample_L12_T_C67A1ANXX</t>
  </si>
  <si>
    <t>Sample_L13_T_C67A1ANXX</t>
  </si>
  <si>
    <t>Sample_L14_T_C67A1ANXX</t>
  </si>
  <si>
    <t>Sample_L15_T_C67A1ANXX</t>
  </si>
  <si>
    <t>Sample_L16_T_C67A1ANXX</t>
  </si>
  <si>
    <t>Sample_L21_T_C67A1ANXX</t>
  </si>
  <si>
    <t>Sample_L22_T_C67A1ANXX</t>
  </si>
  <si>
    <t>Sample_L23_T_C67A1ANXX</t>
  </si>
  <si>
    <t>Sample_L24_T_C67A1ANXX</t>
  </si>
  <si>
    <t>Sample_L25_T_C67A1ANXX</t>
  </si>
  <si>
    <t>Sample_L26_T_C67A1ANXX</t>
  </si>
  <si>
    <t>Sample_L31_T_C67A1ANXX</t>
  </si>
  <si>
    <t>Sample_L32_T_C67A1ANXX</t>
  </si>
  <si>
    <t>Sample_L33_T_C67A1ANXX</t>
  </si>
  <si>
    <t>Sample_L34_T_C67A1ANXX</t>
  </si>
  <si>
    <t>Sample_L35_T_C67A1ANXX</t>
  </si>
  <si>
    <t>Sample_L36_T_C67A1ANXX</t>
  </si>
  <si>
    <t>Sample_L41_T_C67A1ANXX</t>
  </si>
  <si>
    <t>Sample_L42_T_C67A1ANXX</t>
  </si>
  <si>
    <t>Sample_L43_T_C67A1ANXX</t>
  </si>
  <si>
    <t>Sample_L44_T_C67A1ANXX</t>
  </si>
  <si>
    <t>Sample_L45_T_C67A1ANXX</t>
  </si>
  <si>
    <t>Sample_L46_T_C67A1ANXX</t>
  </si>
  <si>
    <t>Sample_L51_T_C67A1ANXX</t>
  </si>
  <si>
    <t>Sample_L52_T_C67A1ANXX</t>
  </si>
  <si>
    <t>Sample_L53_T_C67A1ANXX</t>
  </si>
  <si>
    <t>Sample_L54_T_C67A1ANXX</t>
  </si>
  <si>
    <t>Sample_L55_T_C67A1ANXX</t>
  </si>
  <si>
    <t>Sample_L56_T_C67A1ANXX</t>
  </si>
  <si>
    <t>Sample_LAN1_Barasertib_2300nM_6h_T_H2VL3BGXX</t>
  </si>
  <si>
    <t>Sample_LAN1_DMSO_01Pct_6h_T_H2VL3BGXX</t>
  </si>
  <si>
    <t>Sample_LAN1seq_E_khan02_20111117_PE_2</t>
  </si>
  <si>
    <t>Sample_LAN5seq_E_khan04_20111123_PE_2</t>
  </si>
  <si>
    <t>Sample_LCH001blood_E_C28D2ACXX</t>
  </si>
  <si>
    <t>Sample_LCH001tumor_E_C28D2ACXX</t>
  </si>
  <si>
    <t>Sample_LCH002blood_E_C28D2ACXX</t>
  </si>
  <si>
    <t>Sample_LCH002tumor_E_C28D2ACXX</t>
  </si>
  <si>
    <t>Sample_LF1_T_C5JW5ACXX</t>
  </si>
  <si>
    <t>Sample_LF2_T_C5JW5ACXX</t>
  </si>
  <si>
    <t>Sample_LF3_T_C5JW5ACXX</t>
  </si>
  <si>
    <t>Sample_LF4_T_C5JW5ACXX</t>
  </si>
  <si>
    <t>Sample_LF5_T_C5JW5ACXX</t>
  </si>
  <si>
    <t>Sample_LF6_T_C5JW5ACXX</t>
  </si>
  <si>
    <t>Sample_LF7_T_C5JW5ACXX</t>
  </si>
  <si>
    <t>Sample_LF8_T_C5JW5ACXX</t>
  </si>
  <si>
    <t>Sample_LPS001tumor_E_C28D2ACXX</t>
  </si>
  <si>
    <t>Sample_LS141dtp_E_C2V74ACXX</t>
  </si>
  <si>
    <t>Sample_LWSacral_E_C2B24ACXX</t>
  </si>
  <si>
    <t>Sample_MEL202_T_C676DANXX</t>
  </si>
  <si>
    <t>Sample_MESSADx5dtp_E_C2V74ACXX</t>
  </si>
  <si>
    <t>Sample_MESSAdtp_E_C2V74ACXX</t>
  </si>
  <si>
    <t>Sample_MHM25dtp_E_C2V74ACXX</t>
  </si>
  <si>
    <t>Sample_MHM8dtp_E_C34P6ACXX</t>
  </si>
  <si>
    <t>Sample_MP4seq_E_C628WANXX</t>
  </si>
  <si>
    <t>Sample_MP4seq_T_C628WANXX</t>
  </si>
  <si>
    <t>Sample_MPNST001blood_E_C28D2ACXX</t>
  </si>
  <si>
    <t>Sample_MPNST001tumor_E_C28D2ACXX</t>
  </si>
  <si>
    <t>Sample_MPNSTdtp_E_C34P6ACXX</t>
  </si>
  <si>
    <t>Sample_Mel270_T_C676DANXX</t>
  </si>
  <si>
    <t>Sample_NB1691seq_E_khan05_20111209_PE</t>
  </si>
  <si>
    <t>Sample_NCI0002bloodWGA_E_khan_02_20100720_2</t>
  </si>
  <si>
    <t>Sample_NCI0002bloodWGA_E_khan_04_20100422</t>
  </si>
  <si>
    <t>Sample_NCI0002blood_E_C4PJ0ANXX</t>
  </si>
  <si>
    <t>Sample_NCI0002tumorWGA_E_khan_02_20100720_2</t>
  </si>
  <si>
    <t>Sample_NCI0002tumorWGA_E_khan_04_20100422</t>
  </si>
  <si>
    <t>Sample_NCI0002tumor_E_C4PJ0ANXX</t>
  </si>
  <si>
    <t>Sample_NCI0003blood_E_C28PUACXX</t>
  </si>
  <si>
    <t>Sample_NCI0003tumor_E_C28PUACXX</t>
  </si>
  <si>
    <t>Sample_NCI0004blood_E_C28PUACXX</t>
  </si>
  <si>
    <t>Sample_NCI0004tumor_E_C28PUACXX</t>
  </si>
  <si>
    <t>Sample_NCI0005normal_E_C28PUACXX</t>
  </si>
  <si>
    <t>Sample_NCI0005tumor_E_C28PUACXX</t>
  </si>
  <si>
    <t>Sample_NCI0006bloodWGA_E_khan04_20100428</t>
  </si>
  <si>
    <t>Sample_NCI0007bloodWGA_E_khan04_20100428</t>
  </si>
  <si>
    <t>Sample_NCI0008blood_E_khan01_20100520</t>
  </si>
  <si>
    <t>Sample_NCI0009blood_E_khan01_20100520</t>
  </si>
  <si>
    <t>Sample_NCI0010blood_E_C28PUACXX</t>
  </si>
  <si>
    <t>Sample_NCI0010tumor_E_C28PUACXX</t>
  </si>
  <si>
    <t>Sample_NCI0011blood_E_C4PJ0ANXX</t>
  </si>
  <si>
    <t>Sample_NCI0011tumor_E_C4PJ0ANXX</t>
  </si>
  <si>
    <t>Sample_NCI0013blood_E_C4PJ0ANXX</t>
  </si>
  <si>
    <t>Sample_NCI0013tumor_E_C4PJ0ANXX</t>
  </si>
  <si>
    <t>Sample_NCI0014blood_E_C4PJ0ANXX</t>
  </si>
  <si>
    <t>Sample_NCI0014tumor_E_C4PJ0ANXX</t>
  </si>
  <si>
    <t>Sample_NCI0015blood_E_C4PJ0ANXX</t>
  </si>
  <si>
    <t>Sample_NCI0015tumor_E_C4PJ0ANXX</t>
  </si>
  <si>
    <t>Sample_NCI0017blood_E_C4PJ0ANXX</t>
  </si>
  <si>
    <t>Sample_NCI0017tumor2_E_C4PJ0ANXX</t>
  </si>
  <si>
    <t>Sample_NCI0017tumor3_E_C4PJ0ANXX</t>
  </si>
  <si>
    <t>Sample_NCI0019blood_E_C4PJ0ANXX</t>
  </si>
  <si>
    <t>Sample_NCI0019tumor_E_C4PJ0ANXX</t>
  </si>
  <si>
    <t>Sample_NCI0021tumor_E_D2CFJACXX</t>
  </si>
  <si>
    <t>Sample_NCI0037blood_E_C4PJ0ANXX</t>
  </si>
  <si>
    <t>Sample_NCI0037tumor_E_C4PJ0ANXX</t>
  </si>
  <si>
    <t>Sample_NCI0039blood_E_C4PJ0ANXX</t>
  </si>
  <si>
    <t>Sample_NCI0039tumor2_E_C624DANXX</t>
  </si>
  <si>
    <t>Sample_NCI0039tumor_E_C4PJ0ANXX</t>
  </si>
  <si>
    <t>Sample_NCI0041blood_E_C28PUACXX</t>
  </si>
  <si>
    <t>Sample_NCI0041tumor_E_C28PUACXX</t>
  </si>
  <si>
    <t>Sample_NCI0043blood_E_C4PJ0ANXX</t>
  </si>
  <si>
    <t>Sample_NCI0043tumor_E_C4PJ0ANXX</t>
  </si>
  <si>
    <t>Sample_NCI0047blood_E_C4PJ0ANXX</t>
  </si>
  <si>
    <t>Sample_NCI0047tumor_E_C4PJ0ANXX</t>
  </si>
  <si>
    <t>Sample_NCI0064blood_E_C2YY9ACXX</t>
  </si>
  <si>
    <t>Sample_NCI0064tumor2_E_C624DANXX</t>
  </si>
  <si>
    <t>Sample_NCI0064tumor2_T_H145DBGXX</t>
  </si>
  <si>
    <t>Sample_NCI0064tumor_E_C2YY9ACXX</t>
  </si>
  <si>
    <t>Sample_NCI0070blood_E_C4PJ0ANXX</t>
  </si>
  <si>
    <t>Sample_NCI0070tumor_E_C4PJ0ANXX</t>
  </si>
  <si>
    <t>Sample_NCI0071blood_E_C290CACXX</t>
  </si>
  <si>
    <t>Sample_NCI0071tumor_E_C290CACXX</t>
  </si>
  <si>
    <t>Sample_NCI0072blood_E_C4PJ0ANXX</t>
  </si>
  <si>
    <t>Sample_NCI0072tumor_E_C4PJ0ANXX</t>
  </si>
  <si>
    <t>Sample_NCI0075blood_E_C4PJ0ANXX</t>
  </si>
  <si>
    <t>Sample_NCI0075tumor_E_C4PJ0ANXX</t>
  </si>
  <si>
    <t>Sample_NCI0078blood_E_C4P65ANXX</t>
  </si>
  <si>
    <t>Sample_NCI0078tumor_E_C4P65ANXX</t>
  </si>
  <si>
    <t>Sample_NCI0102blood_E_C4P65ANXX</t>
  </si>
  <si>
    <t>Sample_NCI0102tumor_E_C4P65ANXX</t>
  </si>
  <si>
    <t>Sample_NCI0107blood_E_C4P65ANXX</t>
  </si>
  <si>
    <t>Sample_NCI0107blood_E_khan5_20120120_PE_2</t>
  </si>
  <si>
    <t>Sample_NCI0107tumor2_E_C624DANXX</t>
  </si>
  <si>
    <t>Sample_NCI0107tumor_E_C4P65ANXX</t>
  </si>
  <si>
    <t>Sample_NCI0107tumor_E_khan02_20111026_PE</t>
  </si>
  <si>
    <t>Sample_NCI0108blood_E_C4P65ANXX</t>
  </si>
  <si>
    <t>Sample_NCI0108blood_E_khan06_20111201_PE</t>
  </si>
  <si>
    <t>Sample_NCI0108tumor_E_C4P65ANXX</t>
  </si>
  <si>
    <t>Sample_NCI0108tumor_E_khan06_20111201_PE</t>
  </si>
  <si>
    <t>Sample_NCI0111blood_E_khan05_20120308_PE</t>
  </si>
  <si>
    <t>Sample_NCI0111tumor_E_khan05_20120308_PE</t>
  </si>
  <si>
    <t>Sample_NCI0115blood_E_C28PUACXX</t>
  </si>
  <si>
    <t>Sample_NCI0115blood_E_khan05_20120308_PE_2</t>
  </si>
  <si>
    <t>Sample_NCI0115tumor_E_C28PUACXX</t>
  </si>
  <si>
    <t>Sample_NCI0115tumor_E_khan05_20120308_PE_2</t>
  </si>
  <si>
    <t>Sample_NCI0116blood_E_C291CACXX</t>
  </si>
  <si>
    <t>Sample_NCI0116father_E_C291CACXX</t>
  </si>
  <si>
    <t>Sample_NCI0116mother_E_C291CACXX</t>
  </si>
  <si>
    <t>Sample_NCI0117blood_E_C4P65ANXX</t>
  </si>
  <si>
    <t>Sample_NCI0117blood_E_khan06_20120323_PE</t>
  </si>
  <si>
    <t>Sample_NCI0117tumor3_E_C4P65ANXX</t>
  </si>
  <si>
    <t>Sample_NCI0117tumor_E_khan06_20120323_PE</t>
  </si>
  <si>
    <t>Sample_NCI0128blood_E_C290CACXX</t>
  </si>
  <si>
    <t>Sample_NCI0128tumor_E_C290CACXX</t>
  </si>
  <si>
    <t>Sample_NCI0129father_E_C2B24ACXX</t>
  </si>
  <si>
    <t>Sample_NCI0129mother_E_C2B24ACXX</t>
  </si>
  <si>
    <t>Sample_NCI0129self_E_C2B24ACXX</t>
  </si>
  <si>
    <t>Sample_NCI0130blood_E_C28PUACXX</t>
  </si>
  <si>
    <t>Sample_NCI0130blood_E_khan02_20120611_PE</t>
  </si>
  <si>
    <t>Sample_NCI0130tumor_E_C28PUACXX</t>
  </si>
  <si>
    <t>Sample_NCI0130tumor_E_khan02_20120611_PE</t>
  </si>
  <si>
    <t>Sample_NCI0132blood_E_C2YY9ACXX</t>
  </si>
  <si>
    <t>Sample_NCI0132tumor2_E_C2YY9ACXX</t>
  </si>
  <si>
    <t>Sample_NCI0132tumor4_E_C2YY9ACXX</t>
  </si>
  <si>
    <t>Sample_NCI0133normal_E_C259NACXX</t>
  </si>
  <si>
    <t>Sample_NCI0133tumor_E_C259NACXX</t>
  </si>
  <si>
    <t>Sample_NCI0135muscle_E_C628WANXX</t>
  </si>
  <si>
    <t>Sample_NCI0135tumor1_E_C628WANXX</t>
  </si>
  <si>
    <t>Sample_NCI0136blood_E_C28PUACXX</t>
  </si>
  <si>
    <t>Sample_NCI0136blood_E_khan02_20120611_PE_2</t>
  </si>
  <si>
    <t>Sample_NCI0136tumor_E_C28PUACXX</t>
  </si>
  <si>
    <t>Sample_NCI0136tumor_E_khan02_20120611_PE_2</t>
  </si>
  <si>
    <t>Sample_NCI0138blood_E_C4P65ANXX</t>
  </si>
  <si>
    <t>Sample_NCI0138tumor1_T_H142KBGXX</t>
  </si>
  <si>
    <t>Sample_NCI0138tumor_E_C4P65ANXX</t>
  </si>
  <si>
    <t>Sample_NCI0139blood_E_khan06_20120731_PE</t>
  </si>
  <si>
    <t>Sample_NCI0139father_E_khan06_20120731_PE_2</t>
  </si>
  <si>
    <t>Sample_NCI0139mother_E_khan06_20120731_PE_2</t>
  </si>
  <si>
    <t>Sample_NCI0139saliva_E_khan06_20120731_PE</t>
  </si>
  <si>
    <t>Sample_NCI0150blood_E_D1PR6ACXX</t>
  </si>
  <si>
    <t>Sample_NCI0150blood_E_khan04_20120815_PE_2</t>
  </si>
  <si>
    <t>Sample_NCI0150blood_WG_C1J9VACXX</t>
  </si>
  <si>
    <t>Sample_NCI0150blood_WG_C1NGHACXX</t>
  </si>
  <si>
    <t>Sample_NCI0150tumor1_E_D1PR6ACXX</t>
  </si>
  <si>
    <t>Sample_NCI0150tumor1_WG_C1NGHACXX</t>
  </si>
  <si>
    <t>Sample_NCI0150tumor2_E_D1PR6ACXX</t>
  </si>
  <si>
    <t>Sample_NCI0150tumor2_WG_C1J9VACXX</t>
  </si>
  <si>
    <t>Sample_NCI0150tumor_E_khan04_20120815_PE_2</t>
  </si>
  <si>
    <t>Sample_NCI0152blood_E_C259NACXX</t>
  </si>
  <si>
    <t>Sample_NCI0152tumor1_E_C259NACXX</t>
  </si>
  <si>
    <t>Sample_NCI0152tumor2_E_C259NACXX</t>
  </si>
  <si>
    <t>Sample_NCI0153tumor_E_C290CACXX</t>
  </si>
  <si>
    <t>Sample_NCI0155blood_E_C222MACXX</t>
  </si>
  <si>
    <t>Sample_NCI0155tumor2_E_C2V74ACXX</t>
  </si>
  <si>
    <t>Sample_NCI0155tumor_E_C222MACXX</t>
  </si>
  <si>
    <t>Sample_NCI0157blood_E_C4P65ANXX</t>
  </si>
  <si>
    <t>Sample_NCI0157tumor_E_C4P65ANXX</t>
  </si>
  <si>
    <t>Sample_NCI0157tumor_T_H142KBGXX</t>
  </si>
  <si>
    <t>Sample_NCI0159blood_E_C628WANXX</t>
  </si>
  <si>
    <t>Sample_NCI0159tumor_E_C628WANXX</t>
  </si>
  <si>
    <t>Sample_NCI0159tumor_T_C628WANXX</t>
  </si>
  <si>
    <t>Sample_NCI0160blood_E_C222MACXX</t>
  </si>
  <si>
    <t>Sample_NCI0160tumor_E_C222MACXX</t>
  </si>
  <si>
    <t>Sample_NCI0163blood_E_C290CACXX</t>
  </si>
  <si>
    <t>Sample_NCI0163tumor3_E_C290CACXX</t>
  </si>
  <si>
    <t>Sample_NCI0163tumor4_E_C290CACXX</t>
  </si>
  <si>
    <t>Sample_NCI0165blood_E_C259NACXX</t>
  </si>
  <si>
    <t>Sample_NCI0165tumor1_E_C259NACXX</t>
  </si>
  <si>
    <t>Sample_NCI0165tumor2_E_C259NACXX</t>
  </si>
  <si>
    <t>Sample_NCI0167blood_E_C222MACXX</t>
  </si>
  <si>
    <t>Sample_NCI0167tumor3_E_C3JV2ACXX</t>
  </si>
  <si>
    <t>Sample_NCI0167tumor4_E_C3JV2ACXX</t>
  </si>
  <si>
    <t>Sample_NCI0167tumor_E_C222MACXX</t>
  </si>
  <si>
    <t>Sample_NCI0171normal_E_C222MACXX</t>
  </si>
  <si>
    <t>Sample_NCI0171tumor_E_C222MACXX</t>
  </si>
  <si>
    <t>Sample_NCI0172blood_E_C290CACXX</t>
  </si>
  <si>
    <t>Sample_NCI0172tumor1_E_C290CACXX</t>
  </si>
  <si>
    <t>Sample_NCI0172tumor2_E_C290CACXX</t>
  </si>
  <si>
    <t>Sample_NCI0173blood_E_C3D6WACXX</t>
  </si>
  <si>
    <t>Sample_NCI0173tumor_E_C291CACXX</t>
  </si>
  <si>
    <t>Sample_NCI0174blood_E_C290CACXX</t>
  </si>
  <si>
    <t>Sample_NCI0174tumor_E_C290CACXX</t>
  </si>
  <si>
    <t>Sample_NCI0181blood_E_C2DAHACXX</t>
  </si>
  <si>
    <t>Sample_NCI0183tumor_E_C291CACXX</t>
  </si>
  <si>
    <t>Sample_NCI0184blood_E_C291CACXX</t>
  </si>
  <si>
    <t>Sample_NCI0184tumor_E_C291CACXX</t>
  </si>
  <si>
    <t>Sample_NCI0185tumor_E_C291CACXX</t>
  </si>
  <si>
    <t>Sample_NCI0198blood_E_C291CACXX</t>
  </si>
  <si>
    <t>Sample_NCI0198tumor_E_C291CACXX</t>
  </si>
  <si>
    <t>Sample_NCI0201brother2Ac_T_C676DANXX</t>
  </si>
  <si>
    <t>Sample_NCI0201brother2_E_C3WFVACXX</t>
  </si>
  <si>
    <t>Sample_NCI0201brother_E_C2V74ACXX</t>
  </si>
  <si>
    <t>Sample_NCI0201father_E_C2V74ACXX</t>
  </si>
  <si>
    <t>Sample_NCI0201mother_E_C2V74ACXX</t>
  </si>
  <si>
    <t>Sample_NCI0201selfAc_T_C676DANXX</t>
  </si>
  <si>
    <t>Sample_NCI0201self_E_C2V74ACXX</t>
  </si>
  <si>
    <t>Sample_NCI0201selftumor_E_C3WFVACXX</t>
  </si>
  <si>
    <t>Sample_NCI0202father_E_C34P6ACXX</t>
  </si>
  <si>
    <t>Sample_NCI0202mother_E_C34P6ACXX</t>
  </si>
  <si>
    <t>Sample_NCI0202self_E_C34P6ACXX</t>
  </si>
  <si>
    <t>Sample_NCI0202sister_E_C34P6ACXX</t>
  </si>
  <si>
    <t>Sample_NCI0203blood_E_C2YY9ACXX</t>
  </si>
  <si>
    <t>Sample_NCI0203tumor2_E_C2YY9ACXX</t>
  </si>
  <si>
    <t>Sample_NCI0203tumor4_E_C2YY9ACXX</t>
  </si>
  <si>
    <t>Sample_NCI0204blood_E_C2YY9ACXX</t>
  </si>
  <si>
    <t>Sample_NCI0204tumor_E_C2YY9ACXX</t>
  </si>
  <si>
    <t>Sample_NCI0205blood_E_C4P65ANXX</t>
  </si>
  <si>
    <t>Sample_NCI0205tumor_E_C4P65ANXX</t>
  </si>
  <si>
    <t>Sample_NCI0205tumor_T_H142KBGXX</t>
  </si>
  <si>
    <t>Sample_NCI0210blood_E_C2YY9ACXX</t>
  </si>
  <si>
    <t>Sample_NCI0210tumor_E_C2YY9ACXX</t>
  </si>
  <si>
    <t>Sample_NCI0211father_E_C2YY9ACXX</t>
  </si>
  <si>
    <t>Sample_NCI0211mother_E_C2YY9ACXX</t>
  </si>
  <si>
    <t>Sample_NCI0211self_E_C2YY9ACXX</t>
  </si>
  <si>
    <t>Sample_NCI0211tumor_E_C2V74ACXX</t>
  </si>
  <si>
    <t>Sample_NCI0213blood_E_C2V74ACXX</t>
  </si>
  <si>
    <t>Sample_NCI0213tumor_E_C2V74ACXX</t>
  </si>
  <si>
    <t>Sample_NCI0215blood_E_C2V74ACXX</t>
  </si>
  <si>
    <t>Sample_NCI0215tumor_E_C2V74ACXX</t>
  </si>
  <si>
    <t>Sample_NCI0218blood_E_C2V74ACXX</t>
  </si>
  <si>
    <t>Sample_NCI0218tumor_E_C2V74ACXX</t>
  </si>
  <si>
    <t>Sample_NCI0223blood_E_C4P65ANXX</t>
  </si>
  <si>
    <t>Sample_NCI0223tumor_E_C4P65ANXX</t>
  </si>
  <si>
    <t>Sample_NCI0226blood_E_C3WFVACXX</t>
  </si>
  <si>
    <t>Sample_NCI0226brother_E_C3D6WACXX</t>
  </si>
  <si>
    <t>Sample_NCI0226father_E_C3D6WACXX</t>
  </si>
  <si>
    <t>Sample_NCI0226mother_E_C3D6WACXX</t>
  </si>
  <si>
    <t>Sample_NCI0226tumor_E_C3WFVACXX</t>
  </si>
  <si>
    <t>Sample_NCI0228blood_E_C3JV2ACXX</t>
  </si>
  <si>
    <t>Sample_NCI0228tumor_E_C3JV2ACXX</t>
  </si>
  <si>
    <t>Sample_NCI0231blood_E_C628WANXX</t>
  </si>
  <si>
    <t>Sample_NCI0232blood_E_C3JV2ACXX</t>
  </si>
  <si>
    <t>Sample_NCI0232tumor1_E_C3JV2ACXX</t>
  </si>
  <si>
    <t>Sample_NCI0232tumor2_E_C3JV2ACXX</t>
  </si>
  <si>
    <t>Sample_NCI0236tumor_E_C4P65ANXX</t>
  </si>
  <si>
    <t>Sample_NCI0236tumor_T_H145DBGXX</t>
  </si>
  <si>
    <t>Sample_NCI0238normal_E_C624DANXX</t>
  </si>
  <si>
    <t>Sample_NCI0238tumor2_E_C624DANXX</t>
  </si>
  <si>
    <t>Sample_NCI0238tumor_T_H142KBGXX</t>
  </si>
  <si>
    <t>Sample_NCI0241blood_E_C4P65ANXX</t>
  </si>
  <si>
    <t>Sample_NCI0241tumor_E_C4P65ANXX</t>
  </si>
  <si>
    <t>Sample_NCI0241tumor_T_H145DBGXX</t>
  </si>
  <si>
    <t>Sample_NCI0242blood_E_C4P65ANXX</t>
  </si>
  <si>
    <t>Sample_NCI0242tumor_E_C4P65ANXX</t>
  </si>
  <si>
    <t>Sample_NCI0242tumor_T_H145DBGXX</t>
  </si>
  <si>
    <t>Sample_NCI0244blood_E_C4PJ0ANXX</t>
  </si>
  <si>
    <t>Sample_NCI0244tumor3_E_C4PJ0ANXX</t>
  </si>
  <si>
    <t>Sample_NCI0244tumor5_E_C4PJ0ANXX</t>
  </si>
  <si>
    <t>Sample_NCI0249tumor1_E_C628WANXX</t>
  </si>
  <si>
    <t>Sample_NCI0249tumor1_T_H19ETBGXX</t>
  </si>
  <si>
    <t>Sample_NCI0249tumor2_E_C628WANXX</t>
  </si>
  <si>
    <t>Sample_NCI0249tumor2_T_H19ETBGXX</t>
  </si>
  <si>
    <t>Sample_NCI0250blood_E_C628WANXX</t>
  </si>
  <si>
    <t>Sample_NCI0250tumor_E_C628WANXX</t>
  </si>
  <si>
    <t>Sample_NCI0250tumor_T_C628WANXX</t>
  </si>
  <si>
    <t>Sample_NCI039blood_E_khan5_20120120_PE</t>
  </si>
  <si>
    <t>Sample_NCI039tumor1_E_khan5_20120120_PE</t>
  </si>
  <si>
    <t>Sample_NCI039tumor2_E_khan5_20120120_PE_2</t>
  </si>
  <si>
    <t>Sample_NCIARMS1seq_E_C624DANXX</t>
  </si>
  <si>
    <t>Sample_NCIARMS1seq_E_khan05_20120210_PE</t>
  </si>
  <si>
    <t>Sample_NCIBPMnormal_E_C28PUACXX</t>
  </si>
  <si>
    <t>Sample_NCIBPMtumor1_E_C28PUACXX</t>
  </si>
  <si>
    <t>Sample_NCIBPMtumor2_E_C28PUACXX</t>
  </si>
  <si>
    <t>Sample_NCIMGblood_E_C28PUACXX</t>
  </si>
  <si>
    <t>Sample_NCIMGtumor3_E_C28PUACXX</t>
  </si>
  <si>
    <t>Sample_NCIMGtumor4_E_C28PUACXX</t>
  </si>
  <si>
    <t>Sample_NCIPM001blood_E_C28PUACXX</t>
  </si>
  <si>
    <t>Sample_NCIPM001tumor1_E_C28PUACXX</t>
  </si>
  <si>
    <t>Sample_NCIRMS052seq_E_C624DANXX</t>
  </si>
  <si>
    <t>Sample_NCIRMS052seq_E_khan05_20120210_PE</t>
  </si>
  <si>
    <t>Sample_NEC001blood_E_C28D2ACXX</t>
  </si>
  <si>
    <t>Sample_NEC001tumor_E_C28D2ACXX</t>
  </si>
  <si>
    <t>Sample_NHDFdtp_E_C2V74ACXX</t>
  </si>
  <si>
    <t>Sample_OHSdtp_E_C34P6ACXX</t>
  </si>
  <si>
    <t>Sample_OMM13_T_C676DANXX</t>
  </si>
  <si>
    <t>Sample_OMM15_T_C676DANXX</t>
  </si>
  <si>
    <t>Sample_PNET001blood_E_C28D2ACXX</t>
  </si>
  <si>
    <t>Sample_PNET001tumor_E_C28D2ACXX</t>
  </si>
  <si>
    <t>Sample_PPB001blood_E_C28D2ACXX</t>
  </si>
  <si>
    <t>Sample_PPB001tumor_E_C28D2ACXX</t>
  </si>
  <si>
    <t>Sample_Panc3002DT_E_C2DAHACXX</t>
  </si>
  <si>
    <t>Sample_Panc3002FN_E_C2DAHACXX</t>
  </si>
  <si>
    <t>Sample_Panc3002IT_E_C2DAHACXX</t>
  </si>
  <si>
    <t>Sample_RCC001blood_E_C2B24ACXX</t>
  </si>
  <si>
    <t>Sample_RCC001tumor_E_C2B24ACXX</t>
  </si>
  <si>
    <t>Sample_RCC002blood_E_C2B24ACXX</t>
  </si>
  <si>
    <t>Sample_RCC002tumor_E_C2B24ACXX</t>
  </si>
  <si>
    <t>Sample_RDCtrl_T_C5JW5ACXX</t>
  </si>
  <si>
    <t>Sample_RDESdtp_E_C34P6ACXX</t>
  </si>
  <si>
    <t>Sample_RDMEK1_T_C5JW5ACXX</t>
  </si>
  <si>
    <t>Sample_RD_E_khan03_20100325_2</t>
  </si>
  <si>
    <t>Sample_RDdtp_E_C34P6ACXX</t>
  </si>
  <si>
    <t>Sample_RDseq_E_C4P65ANXX</t>
  </si>
  <si>
    <t>Sample_RDseq_E_khan06_20120323_PE_2</t>
  </si>
  <si>
    <t>Sample_RDtramR_T_C676DANXX</t>
  </si>
  <si>
    <t>Sample_RH18seq_E_C4P65ANXX</t>
  </si>
  <si>
    <t>Sample_RH18seq_E_khan05_20111209_PE</t>
  </si>
  <si>
    <t>Sample_RH1seq_E_khan02_20111026_PE_2</t>
  </si>
  <si>
    <t>Sample_RH28PX11LPAMdtp_E_C34P6ACXX</t>
  </si>
  <si>
    <t>Sample_RH28seq_E_C4P65ANXX</t>
  </si>
  <si>
    <t>Sample_RH28seq_E_khan06_20111028_PE_2</t>
  </si>
  <si>
    <t>Sample_RH2UK_E_C624DANXX</t>
  </si>
  <si>
    <t>Sample_RH2UK_T_C628WANXX</t>
  </si>
  <si>
    <t>Sample_RH30seqAc_T_C676DANXX</t>
  </si>
  <si>
    <t>Sample_RH30seq_E_C624DANXX</t>
  </si>
  <si>
    <t>Sample_RH30seq_E_khan03_20111014_PE_2</t>
  </si>
  <si>
    <t>Sample_RH36seq_E_khan03_20111208_PE_2</t>
  </si>
  <si>
    <t>Sample_RH3UK_E_C624DANXX</t>
  </si>
  <si>
    <t>Sample_RH3UK_T_C628WANXX</t>
  </si>
  <si>
    <t>Sample_RH41seqAc_T_C676DANXX</t>
  </si>
  <si>
    <t>Sample_RH41seq_E_khan05_20111111_PE_2</t>
  </si>
  <si>
    <t>Sample_RH4seq_E_C4P65ANXX</t>
  </si>
  <si>
    <t>Sample_RH4seq_E_khan02_20111026_PE_2</t>
  </si>
  <si>
    <t>Sample_RH5seq_E_C4P65ANXX</t>
  </si>
  <si>
    <t>Sample_RH5seq_E_khan06_20111028_PE_2</t>
  </si>
  <si>
    <t>Sample_RMS13dtp_E_C34P6ACXX</t>
  </si>
  <si>
    <t>Sample_RMS2040tumor_E_C628WANXX</t>
  </si>
  <si>
    <t>Sample_RMS2044tumor_E_C628WANXX</t>
  </si>
  <si>
    <t>Sample_RMS2048tumor_E_C67A1ANXX</t>
  </si>
  <si>
    <t>Sample_RMS2053tumor_E_C67A1ANXX</t>
  </si>
  <si>
    <t>Sample_RMS2055tumor_E_C67A1ANXX</t>
  </si>
  <si>
    <t>Sample_RMS2058tumor_E_C67A1ANXX</t>
  </si>
  <si>
    <t>Sample_RMS205tumor_E_C67A1ANXX</t>
  </si>
  <si>
    <t>Sample_RMS2065tumor_E_C676DANXX</t>
  </si>
  <si>
    <t>Sample_RMS2075tumor_E_C676DANXX</t>
  </si>
  <si>
    <t>Sample_RMS2077tumor_E_C676DANXX</t>
  </si>
  <si>
    <t>Sample_RMS2080tumor_E_C676DANXX</t>
  </si>
  <si>
    <t>Sample_RMS2081tumor_E_C676DANXX</t>
  </si>
  <si>
    <t>Sample_RMS2085tumor_E_C676DANXX</t>
  </si>
  <si>
    <t>Sample_RMS2088tumor_E_C676DANXX</t>
  </si>
  <si>
    <t>Sample_RMS2089tumor_E_C676DANXX</t>
  </si>
  <si>
    <t>Sample_RMS2091tumor_E_C67A1ANXX</t>
  </si>
  <si>
    <t>Sample_RMS2096blood_E_C2FWPACXX</t>
  </si>
  <si>
    <t>Sample_RMS2096tumor_E_C2FWPACXX</t>
  </si>
  <si>
    <t>Sample_RMS2097tumor_E_C67A1ANXX</t>
  </si>
  <si>
    <t>Sample_RMS2098tumor_E_C67A1ANXX</t>
  </si>
  <si>
    <t>Sample_RMS2099tumor_E_C67A1ANXX</t>
  </si>
  <si>
    <t>Sample_RMS2103blood_E_D2ED5ACXX</t>
  </si>
  <si>
    <t>Sample_RMS2103tumor_E_D2ED5ACXX</t>
  </si>
  <si>
    <t>Sample_RMS2119blood_E_D2ED5ACXX</t>
  </si>
  <si>
    <t>Sample_RMS2119tumor_E_D2ED5ACXX</t>
  </si>
  <si>
    <t>Sample_RMS228tumor_E_C67A1ANXX</t>
  </si>
  <si>
    <t>Sample_RMS230tumor_E_C67A1ANXX</t>
  </si>
  <si>
    <t>Sample_RMS242tumor_E_C67A1ANXX</t>
  </si>
  <si>
    <t>Sample_RMS559seq_E_C624DANXX</t>
  </si>
  <si>
    <t>Sample_RMS559seq_E_khan04_20120815_PE</t>
  </si>
  <si>
    <t>Sample_RMSYMUK_E_C628WANXX</t>
  </si>
  <si>
    <t>Sample_RMSYMUK_T_C628WANXX</t>
  </si>
  <si>
    <t>Sample_RMZRC2UBol_E_C2YY9ACXX</t>
  </si>
  <si>
    <t>Sample_RTK001blood_E_C2B24ACXX</t>
  </si>
  <si>
    <t>Sample_RTK001tumor_E_C2B24ACXX</t>
  </si>
  <si>
    <t>Sample_RUCH2UK_E_C624DANXX</t>
  </si>
  <si>
    <t>Sample_RUCH2UK_T_C628WANXX</t>
  </si>
  <si>
    <t>Sample_RUCH3UK_E_C624DANXX</t>
  </si>
  <si>
    <t>Sample_RUCH3UK_T_C628WANXX</t>
  </si>
  <si>
    <t>Sample_Rh18dtp_E_C34P6ACXX</t>
  </si>
  <si>
    <t>Sample_Rh28dtp_E_C34P6ACXX</t>
  </si>
  <si>
    <t>Sample_Rh3020120524_E_D2CE3ACXX</t>
  </si>
  <si>
    <t>Sample_Rh30_E_khan03_20100325_2</t>
  </si>
  <si>
    <t>Sample_Rh30dtp_E_C34P6ACXX</t>
  </si>
  <si>
    <t>Sample_Rh36dtp_E_C34P6ACXX</t>
  </si>
  <si>
    <t>Sample_Rh41dtp_E_C34P6ACXX</t>
  </si>
  <si>
    <t>Sample_SAOS2dtp_E_C34P6ACXX</t>
  </si>
  <si>
    <t>Sample_SCMCUK_E_C624DANXX</t>
  </si>
  <si>
    <t>Sample_SCMCUK_T_C628WANXX</t>
  </si>
  <si>
    <t>Sample_SJSA1dtp_E_C34P6ACXX</t>
  </si>
  <si>
    <t>Sample_SKES1dtp_E_C34P6ACXX</t>
  </si>
  <si>
    <t>Sample_SKES1seqAc_T_C676DANXX</t>
  </si>
  <si>
    <t>Sample_SKES1seq_E_D2CE3ACXX</t>
  </si>
  <si>
    <t>Sample_SKLMS1dtp_E_C34P6ACXX</t>
  </si>
  <si>
    <t>Sample_SKNAS_Barasertib_3uM_6h_T_H2VL3BGXX</t>
  </si>
  <si>
    <t>Sample_SKNAS_DMSO_01Pct_6h_T_H2VL3BGXX</t>
  </si>
  <si>
    <t>Sample_SKNBE2_Barasertib_10uM_6h_T_H2VL3BGXX</t>
  </si>
  <si>
    <t>Sample_SKNBE2_DMSO_01Pct_6h_T_H2VL3BGXX</t>
  </si>
  <si>
    <t>Sample_SKNBE2seq_E_khan04_20111123_PE_2</t>
  </si>
  <si>
    <t>Sample_SKNDZseq_E_khan06_20111201_PE_2</t>
  </si>
  <si>
    <t>Sample_SKNEP1ucsf_E_C2YY9ACXX</t>
  </si>
  <si>
    <t>Sample_SKNFIseq_E_khan03_20111208_PE_2</t>
  </si>
  <si>
    <t>Sample_SKNLOseq_E_C2B24ACXX</t>
  </si>
  <si>
    <t>Sample_SKNMCdtp_E_C2FWPACXX</t>
  </si>
  <si>
    <t>Sample_SKNMCseq_E_D2CE3ACXX</t>
  </si>
  <si>
    <t>Sample_SKNSHseq_E_khan03_20111208_PE</t>
  </si>
  <si>
    <t>Sample_SKPNETLiucsf_E_C2YY9ACXX</t>
  </si>
  <si>
    <t>Sample_SKUT1Bdtp_E_C2FWPACXX</t>
  </si>
  <si>
    <t>Sample_SKUT1dtp_E_C2FWPACXX</t>
  </si>
  <si>
    <t>Sample_SS001tumor_E_C28D2ACXX</t>
  </si>
  <si>
    <t>Sample_SS002_E_khan05_20111209_PE_2</t>
  </si>
  <si>
    <t>Sample_SS003_E_khan05_20111209_PE_2</t>
  </si>
  <si>
    <t>Sample_SS004_E_khan03_20120302_PE</t>
  </si>
  <si>
    <t>Sample_SS005_E_khan03_20120302_PE</t>
  </si>
  <si>
    <t>Sample_SS006_E_khan03_20120302_PE_2</t>
  </si>
  <si>
    <t>Sample_SS007_E_khan03_20120302_PE_2</t>
  </si>
  <si>
    <t>Sample_SS008_E_khan04_20111219_PE</t>
  </si>
  <si>
    <t>Sample_SS009tumor_E_C2U4MACXX</t>
  </si>
  <si>
    <t>Sample_SS010_E_khan04_20111219_PE</t>
  </si>
  <si>
    <t>Sample_SS011_E_khan04_20111219_PE_2</t>
  </si>
  <si>
    <t>Sample_SS012_E_khan04_20111219_PE_2</t>
  </si>
  <si>
    <t>Sample_SS013_E_khan06_20111222_PE</t>
  </si>
  <si>
    <t>Sample_SS014_E_khan06_20111222_PE</t>
  </si>
  <si>
    <t>Sample_SS015_E_khan06_20111222_PE_2</t>
  </si>
  <si>
    <t>Sample_SS016_E_khan06_20111222_PE_2</t>
  </si>
  <si>
    <t>Sample_SS018_E_khan02_20120112_PE_2</t>
  </si>
  <si>
    <t>Sample_SS019_E_khan04_20120118_PE</t>
  </si>
  <si>
    <t>Sample_SS020_E_khan04_20120118_PE</t>
  </si>
  <si>
    <t>Sample_SS021_E_khan04_20120118_PE_2</t>
  </si>
  <si>
    <t>Sample_SS022tumor_E_C2U4MACXX</t>
  </si>
  <si>
    <t>Sample_ST8814dtp_E_C2FWPACXX</t>
  </si>
  <si>
    <t>Sample_SW1353dtp_E_C2FWPACXX</t>
  </si>
  <si>
    <t>Sample_SW684dtp_E_C2FWPACXX</t>
  </si>
  <si>
    <t>Sample_SW982dtp_E_C2FWPACXX</t>
  </si>
  <si>
    <t>Sample_SY5Y_Barasertib_10uM_6h_T_H2VL3BGXX</t>
  </si>
  <si>
    <t>Sample_SY5Y_DMSO_01Pct_6h_T_H2VL3BGXX</t>
  </si>
  <si>
    <t>Sample_SY5Yseq_E_khan04_20111123_PE</t>
  </si>
  <si>
    <t>Sample_SYO1dtp_E_C2FWPACXX</t>
  </si>
  <si>
    <t>Sample_SkMCdtp_E_C2V74ACXX</t>
  </si>
  <si>
    <t>Sample_T9195UK_E_C628WANXX</t>
  </si>
  <si>
    <t>Sample_T9195UK_T_C628WANXX</t>
  </si>
  <si>
    <t>Sample_TC106seq_E_C2B24ACXX</t>
  </si>
  <si>
    <t>Sample_TC138seq_E_C2B24ACXX</t>
  </si>
  <si>
    <t>Sample_TC167seq_E_C2B24ACXX</t>
  </si>
  <si>
    <t>Sample_TC177seq_E_D2CE3ACXX</t>
  </si>
  <si>
    <t>Sample_TC215seq_E_D2CE3ACXX</t>
  </si>
  <si>
    <t>Sample_TC233seq_E_D2CE3ACXX</t>
  </si>
  <si>
    <t>Sample_TC240ucsf_E_C2YY9ACXX</t>
  </si>
  <si>
    <t>Sample_TC244seq_E_D2CE3ACXX</t>
  </si>
  <si>
    <t>Sample_TC248seq_E_D2CE3ACXX</t>
  </si>
  <si>
    <t>Sample_TC249seq_E_C291CACXX</t>
  </si>
  <si>
    <t>Sample_TC253seq_E_C2B24ACXX</t>
  </si>
  <si>
    <t>Sample_TC32dtp_E_C2FWPACXX</t>
  </si>
  <si>
    <t>Sample_TC32seq_E_D2CE3ACXX</t>
  </si>
  <si>
    <t>Sample_TC487seq_E_D2CE3ACXX</t>
  </si>
  <si>
    <t>Sample_TC4Cseq_E_D2CE3ACXX</t>
  </si>
  <si>
    <t>Sample_TC71dtp_E_C2FWPACXX</t>
  </si>
  <si>
    <t>Sample_TE617TUK_E_C624DANXX</t>
  </si>
  <si>
    <t>Sample_TE617TUK_T_C628WANXX</t>
  </si>
  <si>
    <t>Sample_TTC442p25seq_E_C4P65ANXX</t>
  </si>
  <si>
    <t>Sample_TTC442p25seq_E_khan06_20111028_PE</t>
  </si>
  <si>
    <t>Sample_TTC466seq_E_D2CE3ACXX</t>
  </si>
  <si>
    <t>Sample_TTC475seq_E_C2B24ACXX</t>
  </si>
  <si>
    <t>Sample_TTC516seq_E_C624DANXX</t>
  </si>
  <si>
    <t>Sample_TTC516seq_E_khan02_20111117_PE_2</t>
  </si>
  <si>
    <t>Sample_TTC547seq_E_C2B24ACXX</t>
  </si>
  <si>
    <t>Sample_Teratoma001blood_E_C2B24ACXX</t>
  </si>
  <si>
    <t>Sample_Teratoma001tumor_E_C2B24ACXX</t>
  </si>
  <si>
    <t>Sample_Teratoma002blood_E_C2B24ACXX</t>
  </si>
  <si>
    <t>Sample_Teratoma002tumor_E_C2B24ACXX</t>
  </si>
  <si>
    <t>Sample_Teratoma003blood_E_C2B2NACXX</t>
  </si>
  <si>
    <t>Sample_Teratoma003tumor_E_C2B2NACXX</t>
  </si>
  <si>
    <t>Sample_Teratoma004blood_E_C2B24ACXX</t>
  </si>
  <si>
    <t>Sample_Teratoma004tumor_E_C2B24ACXX</t>
  </si>
  <si>
    <t>Sample_U2OSdtp_E_C2FWPACXX</t>
  </si>
  <si>
    <t>Sample_UDS001blood_E_D2ED5ACXX</t>
  </si>
  <si>
    <t>Sample_UDS001tumor_E_D2ED5ACXX</t>
  </si>
  <si>
    <t>Sample_UDS002blood_E_D2ED5ACXX</t>
  </si>
  <si>
    <t>Sample_UDS002tumor_E_D2ED5ACXX</t>
  </si>
  <si>
    <t>Sample_UDS003blood_E_C2FWPACXX</t>
  </si>
  <si>
    <t>Sample_UDS003tumor_E_C2FWPACXX</t>
  </si>
  <si>
    <t>Sample_UDS004blood_E_C2FWPACXX</t>
  </si>
  <si>
    <t>Sample_UDS004tumor_E_C2FWPACXX</t>
  </si>
  <si>
    <t>Sample_UDS005blood_E_C2FWPACXX</t>
  </si>
  <si>
    <t>Sample_UDS005tumor_E_C2FWPACXX</t>
  </si>
  <si>
    <t>Sample_VAESBJdtp_E_C2FWPACXX</t>
  </si>
  <si>
    <t>Sample_YST001blood_E_C2FWPACXX</t>
  </si>
  <si>
    <t>Sample_YST001tumor_E_C2FWPACXX</t>
  </si>
  <si>
    <t>Sample_YST002blood_E_C2FWPACXX</t>
  </si>
  <si>
    <t>Sample_YST002tumor_E_C2FWPACXX</t>
  </si>
  <si>
    <t>Sample_YST003blood_E_C2FWPACXX</t>
  </si>
  <si>
    <t>Sample_YST003tumor_E_C2FWPACXX</t>
  </si>
  <si>
    <t>Sample_YST004blood_E_C2FWPACXX</t>
  </si>
  <si>
    <t>Sample_YST004tumor_E_C2FWPACXX</t>
  </si>
  <si>
    <t>Sample_YST005blood_E_C2FWPACXX</t>
  </si>
  <si>
    <t>Sample_YST005tumor_E_C2FWPACXX</t>
  </si>
  <si>
    <t>Sample_YST006blood_E_C2FWPACXX</t>
  </si>
  <si>
    <t>Sample_YST006tumor_E_C2FWPACXX</t>
  </si>
  <si>
    <t>Sample_YamatoshSYTSSX0h_T_H144EBGXX</t>
  </si>
  <si>
    <t>Sample_YamatoshSYTSSX96h_T_H144EBGXX</t>
  </si>
  <si>
    <t>Sample_bNCI0012WGA_E_khan04_20110210_PE_2</t>
  </si>
  <si>
    <t>Sample_bNCI100_E_khan02_20110921_PE</t>
  </si>
  <si>
    <t>Sample_bNCI102_E_khan05_20111111_PE</t>
  </si>
  <si>
    <t>Sample_bNCI10_E_khan04_20100623</t>
  </si>
  <si>
    <t>Sample_bNCI11_E_khan04_20100623_2</t>
  </si>
  <si>
    <t>Sample_bNCI13_E_khan05_20100713_PE_2</t>
  </si>
  <si>
    <t>Sample_bNCI14_E_khan06_20100702_PE_2</t>
  </si>
  <si>
    <t>Sample_bNCI15_E_khan06_20100702_PE</t>
  </si>
  <si>
    <t>Sample_bNCI16_E_khan05_20100803_PE</t>
  </si>
  <si>
    <t>Sample_bNCI17_E_khan04_20100806_PE</t>
  </si>
  <si>
    <t>Sample_bNCI19_E_khan04_20100806_PE_2</t>
  </si>
  <si>
    <t>Sample_bNCI37_E_khan03_20110511_PE</t>
  </si>
  <si>
    <t>Sample_bNCI40_E_khan03_20110527_PE</t>
  </si>
  <si>
    <t>Sample_bNCI42_E_khan04_20110930_PE_2</t>
  </si>
  <si>
    <t>Sample_bNCI43_E_khan05_20110513_PE_2</t>
  </si>
  <si>
    <t>Sample_bNCI47_E_khan04_20110520_PE</t>
  </si>
  <si>
    <t>Sample_bNCI70_E_khan03_20110622_PE</t>
  </si>
  <si>
    <t>Sample_bNCI71_E_khan04_20110520_PE_2</t>
  </si>
  <si>
    <t>Sample_bNCI72_E_khan06_20110527_PE</t>
  </si>
  <si>
    <t>Sample_bNCI74_E_khan01_20110527_PE</t>
  </si>
  <si>
    <t>Sample_bNCI75_E_khan03_20111110_PE</t>
  </si>
  <si>
    <t>Sample_bNCI78_E_khan03_20111110_PE_2</t>
  </si>
  <si>
    <t>Sample_bNCI94_E_khan06_20111004_PE_2</t>
  </si>
  <si>
    <t>Sample_bNCI95_E_khan06_20111004_PE_2</t>
  </si>
  <si>
    <t>Sample_tNCI0012WGA_E_khan04_20110210_PE_2</t>
  </si>
  <si>
    <t>Sample_tNCI0017bm_E_khan06_20110916_PE</t>
  </si>
  <si>
    <t>Sample_tNCI0017tumor2_E_khan06_20110916_PE</t>
  </si>
  <si>
    <t>Sample_tNCI100bm_E_khan02_20110921_PE</t>
  </si>
  <si>
    <t>Sample_tNCI102_E_khan05_20111111_PE</t>
  </si>
  <si>
    <t>Sample_tNCI10_E_khan04_20100623</t>
  </si>
  <si>
    <t>Sample_tNCI11_E_khan04_20100623_2</t>
  </si>
  <si>
    <t>Sample_tNCI13_E_khan05_20100713_PE_2</t>
  </si>
  <si>
    <t>Sample_tNCI14_E_khan03_20111014_PE</t>
  </si>
  <si>
    <t>Sample_tNCI15_E_khan06_20100702_PE</t>
  </si>
  <si>
    <t>Sample_tNCI17_E_khan04_20100806_PE</t>
  </si>
  <si>
    <t>Sample_tNCI19_E_khan04_20100806_PE_2</t>
  </si>
  <si>
    <t>Sample_tNCI37_E_khan03_20110511_PE</t>
  </si>
  <si>
    <t>Sample_tNCI40_E_khan03_20110527_PE</t>
  </si>
  <si>
    <t>Sample_tNCI43_E_khan05_20110513_PE_2</t>
  </si>
  <si>
    <t>Sample_tNCI47_E_khan04_20110520_PE</t>
  </si>
  <si>
    <t>Sample_tNCI70_E_khan03_20110622_PE</t>
  </si>
  <si>
    <t>Sample_tNCI71_E_khan04_20110520_PE_2</t>
  </si>
  <si>
    <t>Sample_tNCI72_E_khan06_20110527_PE</t>
  </si>
  <si>
    <t>Sample_tNCI74_E_khan01_20110527_PE</t>
  </si>
  <si>
    <t>Sample_tNCI75_E_khan03_20111110_PE</t>
  </si>
  <si>
    <t>Sample_tNCI78_E_khan03_20111110_PE_2</t>
  </si>
  <si>
    <t>Sample_tNCI97_E_khan03_20111014_PE</t>
  </si>
  <si>
    <t>Brain_Pituitary-Gland</t>
  </si>
  <si>
    <t>Uterus_Endometrium</t>
  </si>
  <si>
    <t>Brain_Frontal-Lobe-NOS</t>
  </si>
  <si>
    <t>Small-Intestine_Ileum</t>
  </si>
  <si>
    <t>Brain_Subthalamic-Nucleus</t>
  </si>
  <si>
    <t>Brain_Occipital-Cortex</t>
  </si>
  <si>
    <t>Salivary-Gland_Submandibular-Gland</t>
  </si>
  <si>
    <t>Brain_Entorhinal-Cortex</t>
  </si>
  <si>
    <t>Brain_Corpus-Callosum</t>
  </si>
  <si>
    <t>Brain_Putamen</t>
  </si>
  <si>
    <t>Large-Intestine_Cecum</t>
  </si>
  <si>
    <t>Small-Intestine_Jejunum</t>
  </si>
  <si>
    <t>Corpus-Uteri_Endometrium</t>
  </si>
  <si>
    <t>Brain_Substantia-Nigra</t>
  </si>
  <si>
    <t>Brain_Temporal-Lobe-L</t>
  </si>
  <si>
    <t>Skeletal-Muscle_Quadriceps-Femoris</t>
  </si>
  <si>
    <t>Brain_Thalamus</t>
  </si>
  <si>
    <t>Skeletal_muscle</t>
  </si>
  <si>
    <t>NCI0002</t>
  </si>
  <si>
    <t>NCI0004</t>
  </si>
  <si>
    <t>EWSR1-ATF1</t>
  </si>
  <si>
    <t>NCI0005</t>
  </si>
  <si>
    <t>NCI0010</t>
  </si>
  <si>
    <t>NCI0011</t>
  </si>
  <si>
    <t>Relapse</t>
  </si>
  <si>
    <t>NCI0013</t>
  </si>
  <si>
    <t>NCI0014</t>
  </si>
  <si>
    <t>EWSR1-WT1</t>
  </si>
  <si>
    <t>Primary</t>
  </si>
  <si>
    <t>NCI0015</t>
  </si>
  <si>
    <t>NCI0017</t>
  </si>
  <si>
    <t>NCI0019</t>
  </si>
  <si>
    <t>NCI0037</t>
  </si>
  <si>
    <t>NCI0039</t>
  </si>
  <si>
    <t>EWSR1-FLI1</t>
  </si>
  <si>
    <t>NCI0041</t>
  </si>
  <si>
    <t>NCI0043</t>
  </si>
  <si>
    <t>NCI0047</t>
  </si>
  <si>
    <t>NCI0070</t>
  </si>
  <si>
    <t>SS18-SSX2B</t>
  </si>
  <si>
    <t>NCI0071</t>
  </si>
  <si>
    <t>NCI0072</t>
  </si>
  <si>
    <t>NCI0078</t>
  </si>
  <si>
    <t>NCI0102</t>
  </si>
  <si>
    <t>NCI0107</t>
  </si>
  <si>
    <t>NCI0108</t>
  </si>
  <si>
    <t>NET</t>
  </si>
  <si>
    <t>relapse, change in diagnosis, initial diagnosis NB</t>
  </si>
  <si>
    <t>NCI0115</t>
  </si>
  <si>
    <t>NCI0117</t>
  </si>
  <si>
    <t>NCI0130</t>
  </si>
  <si>
    <t>ASPSCR1-TFE1</t>
  </si>
  <si>
    <t>NCI0132.2</t>
  </si>
  <si>
    <t>Relapse Lymph Node Metastasis</t>
  </si>
  <si>
    <t>NCI0132.4</t>
  </si>
  <si>
    <t>Relapse Retroperitoneal Tumor</t>
  </si>
  <si>
    <t>NCI0135</t>
  </si>
  <si>
    <t>EWSR1-ERG</t>
  </si>
  <si>
    <t>NCI0136</t>
  </si>
  <si>
    <t>NCI0138</t>
  </si>
  <si>
    <t>NCI0150.1</t>
  </si>
  <si>
    <t xml:space="preserve">Adrenal Relapse 1 </t>
  </si>
  <si>
    <t>NCI0150.2</t>
  </si>
  <si>
    <t>Brain Relapse 1</t>
  </si>
  <si>
    <t>NCI0152.1</t>
  </si>
  <si>
    <t>change in diagnosis, initial diagnosis SS</t>
  </si>
  <si>
    <t>NCI0152.2</t>
  </si>
  <si>
    <t>NCI0155.1</t>
  </si>
  <si>
    <t>Parotid Lymph Node Relapse 1</t>
  </si>
  <si>
    <t>NCI0155.2</t>
  </si>
  <si>
    <t>Lymph Node Relapse 2</t>
  </si>
  <si>
    <t>NCI0157</t>
  </si>
  <si>
    <t>NCI0159</t>
  </si>
  <si>
    <t>NCI0160</t>
  </si>
  <si>
    <t>NCI0163.3</t>
  </si>
  <si>
    <t>ASPS</t>
  </si>
  <si>
    <t>Lung Primary</t>
  </si>
  <si>
    <t>NCI0163.4</t>
  </si>
  <si>
    <t xml:space="preserve">Brain Metastasis </t>
  </si>
  <si>
    <t>NCI0165.1</t>
  </si>
  <si>
    <t>CIC-FOXO4</t>
  </si>
  <si>
    <t>Primary Scalp</t>
  </si>
  <si>
    <t>NCI0165.2</t>
  </si>
  <si>
    <t>Relapse Scalp</t>
  </si>
  <si>
    <t>NCI0167.1</t>
  </si>
  <si>
    <t xml:space="preserve">Left Lung Refractory Metastasis </t>
  </si>
  <si>
    <t>NCI0167.3</t>
  </si>
  <si>
    <t xml:space="preserve">Left Lung Relapse </t>
  </si>
  <si>
    <t>NCI0167.4</t>
  </si>
  <si>
    <t xml:space="preserve">Right Lung Relapse  </t>
  </si>
  <si>
    <t>NCI0173</t>
  </si>
  <si>
    <t>NCI0174</t>
  </si>
  <si>
    <t>BCOR-CCNB3</t>
  </si>
  <si>
    <t>change in diagnosis, initial diagnosis CCS</t>
  </si>
  <si>
    <t>NCI0198</t>
  </si>
  <si>
    <t>NCI0203.2</t>
  </si>
  <si>
    <t>Relapse Chest</t>
  </si>
  <si>
    <t>NCI0203.4</t>
  </si>
  <si>
    <t>Relapse Lung</t>
  </si>
  <si>
    <t>NCI0204</t>
  </si>
  <si>
    <t>NCI0205</t>
  </si>
  <si>
    <t>NCI0211</t>
  </si>
  <si>
    <t>NCI0215</t>
  </si>
  <si>
    <t>NCI0226</t>
  </si>
  <si>
    <t>NCI0228</t>
  </si>
  <si>
    <t>NCI0238</t>
  </si>
  <si>
    <t>NCI0241</t>
  </si>
  <si>
    <t>SS18-SSX2</t>
  </si>
  <si>
    <t>NCI0242</t>
  </si>
  <si>
    <t>NCI0244.3</t>
  </si>
  <si>
    <t>RANBP2-ALK</t>
  </si>
  <si>
    <t>Peritoneal Nodule Relapse 1</t>
  </si>
  <si>
    <t>NCI0244.5</t>
  </si>
  <si>
    <t xml:space="preserve">Liver Relapse 2 </t>
  </si>
  <si>
    <t>NCI0250</t>
  </si>
  <si>
    <t>change in diagnosis, initial diagnosis US</t>
  </si>
  <si>
    <t>NCIBPM.1</t>
  </si>
  <si>
    <t>Relapse Pancreas</t>
  </si>
  <si>
    <t>NCIBPM.2</t>
  </si>
  <si>
    <t>Relapse Liver</t>
  </si>
  <si>
    <t>NCIMG.1</t>
  </si>
  <si>
    <t>NCIMG.2</t>
  </si>
  <si>
    <t>NCIPM</t>
  </si>
  <si>
    <t>Sample_NS160_T_C28HYACXX</t>
  </si>
  <si>
    <t>Sample_NS161_T_C28HYACXX</t>
  </si>
  <si>
    <t>7556UK</t>
  </si>
  <si>
    <t>CW9109seq</t>
  </si>
  <si>
    <t>H170UK</t>
  </si>
  <si>
    <t>HRDuke</t>
  </si>
  <si>
    <t>JR1UK</t>
  </si>
  <si>
    <t>MP4seq</t>
  </si>
  <si>
    <t>RH2UK</t>
  </si>
  <si>
    <t>RH3UK</t>
  </si>
  <si>
    <t>RMSYMUK</t>
  </si>
  <si>
    <t>RUCH2UK</t>
  </si>
  <si>
    <t>RUCH3UK</t>
  </si>
  <si>
    <t>SCMCUK</t>
  </si>
  <si>
    <t>T9195UK</t>
  </si>
  <si>
    <t>TE617UK</t>
  </si>
  <si>
    <t>RMS222tumor</t>
  </si>
  <si>
    <t>RMS240tumor</t>
  </si>
  <si>
    <t>Notes</t>
  </si>
  <si>
    <t>Sample Quality</t>
  </si>
  <si>
    <t>Source Biomaterial ID</t>
  </si>
  <si>
    <t>Subject ID</t>
  </si>
  <si>
    <t>Type</t>
  </si>
  <si>
    <t>Diagnosis</t>
  </si>
  <si>
    <t>Project</t>
  </si>
  <si>
    <t>NCI0139.cell.RNA</t>
  </si>
  <si>
    <t>Allprep DNA/RNA; QC 2/22/2013 RIN9.7</t>
  </si>
  <si>
    <t>Apparent Quality-Best</t>
  </si>
  <si>
    <t>cell line RNA</t>
  </si>
  <si>
    <t>Lymphocytosis</t>
  </si>
  <si>
    <t>Germline_Lymphocytosis</t>
  </si>
  <si>
    <t>NCI0139.cell.RNA.3</t>
  </si>
  <si>
    <t>Allprep DNA/RNA; QC 7/3/2013; RIN: 9.80</t>
  </si>
  <si>
    <t>ASPS-1 4c-159.RNA.2</t>
  </si>
  <si>
    <t>Allprep DNA/RNA; QC 7/15/2013; RIN 9.4</t>
  </si>
  <si>
    <t>Alveolar soft part sarcoma</t>
  </si>
  <si>
    <t>FU-UR-1 p28.RNA</t>
  </si>
  <si>
    <t>Allprep DNA/RNA; QC 7/12/2013; RIN: 10</t>
  </si>
  <si>
    <t>SKNAS.RNA</t>
  </si>
  <si>
    <t>NB Cell line RNA</t>
  </si>
  <si>
    <t>Neuroblastoma</t>
  </si>
  <si>
    <t>IMR32.RNA</t>
  </si>
  <si>
    <t>SHSY5Y.RNA</t>
  </si>
  <si>
    <t>SKNAS-TGEN.RNA</t>
  </si>
  <si>
    <t>Trizol RNeasy; RIN 9.3</t>
  </si>
  <si>
    <t>TGEN</t>
  </si>
  <si>
    <t>NB-EB-TGEN.RNA</t>
  </si>
  <si>
    <t>Trizol RNeasy; RIN 8.6</t>
  </si>
  <si>
    <t>IMR5-TGEN.RNA</t>
  </si>
  <si>
    <t>IMR32-TGEN.RNA</t>
  </si>
  <si>
    <t>Trizol RNeasy; RIN 9.1</t>
  </si>
  <si>
    <t>RD.RNA</t>
  </si>
  <si>
    <t>Trizol RNeasy; RIN 9.6</t>
  </si>
  <si>
    <t>Rh30.RNA</t>
  </si>
  <si>
    <t>Trizol RNeasy; RIN 9.5</t>
  </si>
  <si>
    <t>RD.seq.RNA</t>
  </si>
  <si>
    <t>Not specified</t>
  </si>
  <si>
    <t>BIRCH.seq.RNA</t>
  </si>
  <si>
    <t>CT-10.seq.RNA</t>
  </si>
  <si>
    <t>RH18.seq.RNA</t>
  </si>
  <si>
    <t>RH4.seq.RNA</t>
  </si>
  <si>
    <t>RH5.seq.RNA</t>
  </si>
  <si>
    <t>TTC-442.p25.seq.RNA</t>
  </si>
  <si>
    <t>CTR.seq.RNA</t>
  </si>
  <si>
    <t>JR.seq.RNA</t>
  </si>
  <si>
    <t>RH1.seq.RNA</t>
  </si>
  <si>
    <t>RH30.seq.RNA</t>
  </si>
  <si>
    <t>Allprep DNA/RNA</t>
  </si>
  <si>
    <t>A673.seq.RNA</t>
  </si>
  <si>
    <t>Ewing's sarcoma</t>
  </si>
  <si>
    <t>RH28.seq.RNA</t>
  </si>
  <si>
    <t>RH36.seq.RNA</t>
  </si>
  <si>
    <t>RH41.seq.RNA</t>
  </si>
  <si>
    <t>TTC-1318.seq.RNA</t>
  </si>
  <si>
    <t>TTC-516.seq.RNA</t>
  </si>
  <si>
    <t>NCI-RMS-052.seq.RNA</t>
  </si>
  <si>
    <t>NCI-ARMS1.seq.RNA</t>
  </si>
  <si>
    <t>RMS559.seq.RNA</t>
  </si>
  <si>
    <t>Allprep DNA/RNA; QC 2/10/2012 RIN:10</t>
  </si>
  <si>
    <t>7250.LNCX.NILC.RNA</t>
  </si>
  <si>
    <t>Allprep</t>
  </si>
  <si>
    <t>PAX3_FOXO1</t>
  </si>
  <si>
    <t>7250.LNCX.PF19.RNA</t>
  </si>
  <si>
    <t>SKNAS_TGEN.seq.RNA</t>
  </si>
  <si>
    <t>IMR5_TGEN.seq.RNA</t>
  </si>
  <si>
    <t>NBEB_TGEN.seq.RNA</t>
  </si>
  <si>
    <t>IMR32_TGEN.seq.RNA</t>
  </si>
  <si>
    <t>LAN1.seq.RNA</t>
  </si>
  <si>
    <t>CHP134.seq.RNA</t>
  </si>
  <si>
    <t>SKNDZ.seq.RNA</t>
  </si>
  <si>
    <t>GILIN.seq.RNA</t>
  </si>
  <si>
    <t>SKNSH.seq.RNA</t>
  </si>
  <si>
    <t>SKNFI.seq.RNA</t>
  </si>
  <si>
    <t>SHSY5Y.seq.RNA</t>
  </si>
  <si>
    <t>KCNR.seq.RNA</t>
  </si>
  <si>
    <t>LAN5.seq.RNA</t>
  </si>
  <si>
    <t>SKNBE2.seq.RNA</t>
  </si>
  <si>
    <t>NB1691.seq.RNA</t>
  </si>
  <si>
    <t>LW_Sacral.RNA</t>
  </si>
  <si>
    <t>EWS cell line, Allprep, QC 7/9/12</t>
  </si>
  <si>
    <t>LW_HeartBlood.RNA</t>
  </si>
  <si>
    <t>EWS cell line, Allprep, QC 7/10/12</t>
  </si>
  <si>
    <t>TC253.seq.RNA</t>
  </si>
  <si>
    <t>TC138.seq.RNA</t>
  </si>
  <si>
    <t>TTC547.seq.RNA</t>
  </si>
  <si>
    <t>CHLA258.seq.RNA</t>
  </si>
  <si>
    <t>TC106.seq.RNA</t>
  </si>
  <si>
    <t>TC167.seq.RNA</t>
  </si>
  <si>
    <t>TTC475.seq.RNA</t>
  </si>
  <si>
    <t>CHLA25.seq.RNA</t>
  </si>
  <si>
    <t>6647.seq.RNA</t>
  </si>
  <si>
    <t>SKNLO.seq.RNA</t>
  </si>
  <si>
    <t>CHLA352.seq.RNA</t>
  </si>
  <si>
    <t>SKNMC.seq.RNA</t>
  </si>
  <si>
    <t>TC233.seq.RNA</t>
  </si>
  <si>
    <t>TC177.seq.RNA</t>
  </si>
  <si>
    <t>TC248.seq.RNA</t>
  </si>
  <si>
    <t>TC249.seq.RNA</t>
  </si>
  <si>
    <t>EWS cell line, Allprep, QC not done due to low RNA</t>
  </si>
  <si>
    <t>CHP100L.seq.RNA</t>
  </si>
  <si>
    <t>TC487.seq.RNA</t>
  </si>
  <si>
    <t>TTC466.seq.RNA</t>
  </si>
  <si>
    <t>TC244.seq.RNA</t>
  </si>
  <si>
    <t>TC4C.seq.RNA</t>
  </si>
  <si>
    <t>TC215.seq.RNA</t>
  </si>
  <si>
    <t>TC32.seq.RNA</t>
  </si>
  <si>
    <t>SKES1.seq.RNA</t>
  </si>
  <si>
    <t>ASP14_Dox.RNA.2</t>
  </si>
  <si>
    <t>Allprep DNA/RNA QC 4/18/2014 RIN 10</t>
  </si>
  <si>
    <t>ASP14_Con.RNA.2</t>
  </si>
  <si>
    <t>Allprep DNA/RNA; QC 4/18/2014 RIN 10</t>
  </si>
  <si>
    <t>SKNAS No1</t>
  </si>
  <si>
    <t>Trizol; QC 12/6/2012 RIN 10</t>
  </si>
  <si>
    <t>NB Topo</t>
  </si>
  <si>
    <t>SKNAS Low1</t>
  </si>
  <si>
    <t>SKNAS High1</t>
  </si>
  <si>
    <t>IMR5 No1</t>
  </si>
  <si>
    <t>IMR5 Low1</t>
  </si>
  <si>
    <t>IMR5 High1</t>
  </si>
  <si>
    <t>IMR32 No2</t>
  </si>
  <si>
    <t>IMR32 Low2</t>
  </si>
  <si>
    <t>IMR32 High2</t>
  </si>
  <si>
    <t>NBEB No2</t>
  </si>
  <si>
    <t>NBEB Low2</t>
  </si>
  <si>
    <t>NBEB High2</t>
  </si>
  <si>
    <t>A204.dtp.RNA</t>
  </si>
  <si>
    <t>Ambion miRNA</t>
  </si>
  <si>
    <t>A673.dtp.RNA</t>
  </si>
  <si>
    <t>ASPS1.dtp.RNA</t>
  </si>
  <si>
    <t>CHA59.dtp.RNA</t>
  </si>
  <si>
    <t>Osteosarcoma</t>
  </si>
  <si>
    <t>CHLA10.dtp.RNA</t>
  </si>
  <si>
    <t>CHLA25.dtp.RNA</t>
  </si>
  <si>
    <t>CHLA258.dtp.RNA</t>
  </si>
  <si>
    <t>CHLA32.dtp.RNA</t>
  </si>
  <si>
    <t>CHLA9.dtp.RNA</t>
  </si>
  <si>
    <t>CHP100.dtp.RNA</t>
  </si>
  <si>
    <t>COGE352.dtp.RNA</t>
  </si>
  <si>
    <t>DDLS.dtp.RNA</t>
  </si>
  <si>
    <t>Liposarcoma</t>
  </si>
  <si>
    <t>ES1.dtp.RNA</t>
  </si>
  <si>
    <t>ES2.dtp.RNA</t>
  </si>
  <si>
    <t>ES3.dtp.RNA</t>
  </si>
  <si>
    <t>ES4.dtp.RNA</t>
  </si>
  <si>
    <t>ES6.dtp.RNA</t>
  </si>
  <si>
    <t>ES7.dtp.RNA</t>
  </si>
  <si>
    <t>ES8.dtp.RNA</t>
  </si>
  <si>
    <t>EW8.dtp.RNA</t>
  </si>
  <si>
    <t>G401.dtp.RNA</t>
  </si>
  <si>
    <t>Rhabdoid tumor of kidney</t>
  </si>
  <si>
    <t>HOS.dtp.RNA</t>
  </si>
  <si>
    <t>Hs706T.dtp.RNA</t>
  </si>
  <si>
    <t>Giant cell sarcoma</t>
  </si>
  <si>
    <t>Hs913T.dtp.RNA</t>
  </si>
  <si>
    <t>Fibrosarcoma</t>
  </si>
  <si>
    <t>HSSY11.dtp.RNA</t>
  </si>
  <si>
    <t>Synovial sarcoma</t>
  </si>
  <si>
    <t>HT1080.dtp.RNA</t>
  </si>
  <si>
    <t>Hu09.dtp.RNA</t>
  </si>
  <si>
    <t>KHOSNP.dtp.RNA</t>
  </si>
  <si>
    <t>KHOS240S.dtp.RNA</t>
  </si>
  <si>
    <t>KHOS312H.dtp.RNA</t>
  </si>
  <si>
    <t>LS141.dtp.RNA</t>
  </si>
  <si>
    <t>MESSA.dtp.RNA</t>
  </si>
  <si>
    <t>Uterine sarcoma</t>
  </si>
  <si>
    <t>MESSADx5.dtp.RNA</t>
  </si>
  <si>
    <t>MHM25.dtp.RNA</t>
  </si>
  <si>
    <t>Sarcoma</t>
  </si>
  <si>
    <t>MHM8.dtp.RNA</t>
  </si>
  <si>
    <t>MPNST.dtp.RNA</t>
  </si>
  <si>
    <t>Malignant peripheral nerve sheath tumor</t>
  </si>
  <si>
    <t>OHS.dtp.RNA</t>
  </si>
  <si>
    <t>RD.dtp.RNA</t>
  </si>
  <si>
    <t>RDES.dtp.RNA</t>
  </si>
  <si>
    <t>Rh18.dtp.RNA</t>
  </si>
  <si>
    <t>Rh28.dtp.RNA</t>
  </si>
  <si>
    <t>RH28PX11LPAM.dtp.RNA</t>
  </si>
  <si>
    <t>Rh30.dtp.RNA</t>
  </si>
  <si>
    <t>Rh36.dtp.RNA</t>
  </si>
  <si>
    <t>Rh41.dtp.RNA</t>
  </si>
  <si>
    <t>SAOS2.dtp.RNA</t>
  </si>
  <si>
    <t>RMS13.dtp.RNA</t>
  </si>
  <si>
    <t>SJSA1.dtp.RNA</t>
  </si>
  <si>
    <t>SKES1.dtp.RNA</t>
  </si>
  <si>
    <t>SKLMS1.dtp.RNA</t>
  </si>
  <si>
    <t>Leiomyosarcoma</t>
  </si>
  <si>
    <t>SKNMC.dtp.RNA</t>
  </si>
  <si>
    <t>SKUT1.dtp.RNA</t>
  </si>
  <si>
    <t>SKUT1B.dtp.RNA</t>
  </si>
  <si>
    <t>ST8814.dtp.RNA</t>
  </si>
  <si>
    <t>SW1353.dtp.RNA</t>
  </si>
  <si>
    <t>Chondrosarcoma</t>
  </si>
  <si>
    <t>SW684.dtp.RNA</t>
  </si>
  <si>
    <t>SW982.dtp.RNA</t>
  </si>
  <si>
    <t>SYO1.dtp.RNA</t>
  </si>
  <si>
    <t>TC32.dtp.RNA</t>
  </si>
  <si>
    <t>TC71.dtp.RNA</t>
  </si>
  <si>
    <t>U2OS.dtp.RNA</t>
  </si>
  <si>
    <t>VAESBJ.dtp.RNA</t>
  </si>
  <si>
    <t>Epitheloid carcinoma</t>
  </si>
  <si>
    <t>hMSC.dtp.RNA</t>
  </si>
  <si>
    <t>NHACkn.dtp.RNA</t>
  </si>
  <si>
    <t>NHDF.dtp.RNA</t>
  </si>
  <si>
    <t>NHOst.dtp.RNA</t>
  </si>
  <si>
    <t>SkMC.dtp.RNA</t>
  </si>
  <si>
    <t>Normal human skeletal muscle</t>
  </si>
  <si>
    <t>Hs729.dtp.RNA</t>
  </si>
  <si>
    <t>Hs312T.dtp.RNA</t>
  </si>
  <si>
    <t>Spindle cell sarcoma</t>
  </si>
  <si>
    <t>Hs414T.dtp.RNA</t>
  </si>
  <si>
    <t>Hs93T.dtp.RNA</t>
  </si>
  <si>
    <t>Hs819T.dtp.RNA</t>
  </si>
  <si>
    <t>JJ012.dtp.RNA</t>
  </si>
  <si>
    <t>RMZRC2.UBol.RNA</t>
  </si>
  <si>
    <t>Allprep DNA/RNA; QC 9/16/2013; RIN: 10</t>
  </si>
  <si>
    <t>CCA.UBol.RNA</t>
  </si>
  <si>
    <t>SKNEP1.ucsf.RNA</t>
  </si>
  <si>
    <t>Allprep DNA/RNA; QC 9/16/2013; RIN: 9.7</t>
  </si>
  <si>
    <t>TC240.ucsf.RNA</t>
  </si>
  <si>
    <t>SKPNETLi.ucsf.RNA</t>
  </si>
  <si>
    <t>Rh4sc24con.RNA</t>
  </si>
  <si>
    <t>Rh4 control shRNA no treatment 24hr</t>
  </si>
  <si>
    <t>RMS siRNA</t>
  </si>
  <si>
    <t>Rh4sc24dox.RNA</t>
  </si>
  <si>
    <t>Rh4 control shRNA dox treatment 24hr</t>
  </si>
  <si>
    <t>Rh4p3f24con.RNA</t>
  </si>
  <si>
    <t>Rh4 p3f shRNA no treatment 24hr</t>
  </si>
  <si>
    <t>Rh4p3f24dox.RNA</t>
  </si>
  <si>
    <t>Rh4 p3f shRNA dox treatment 24hr</t>
  </si>
  <si>
    <t>RH30sc24con.RNA</t>
  </si>
  <si>
    <t>Rh30 control shRNA no treatment 24hr</t>
  </si>
  <si>
    <t>RH30sc24dox.RNA</t>
  </si>
  <si>
    <t>Rh30 control shRNA dox treatment 24hr</t>
  </si>
  <si>
    <t>RH30p3f24con.RNA</t>
  </si>
  <si>
    <t>Rh30 p3f shRNA no treatment 24hr</t>
  </si>
  <si>
    <t>RH30p3f24dox.RNA</t>
  </si>
  <si>
    <t>Rh30 p3f shRNA dox treatment 24hr</t>
  </si>
  <si>
    <t>Rh4sc36dox.RNA</t>
  </si>
  <si>
    <t>Allprep DNA/RNA; QC 12/8/2014 RIN10</t>
  </si>
  <si>
    <t>Rh4p3f36dox.RNA</t>
  </si>
  <si>
    <t>Rh4sc48con.RNA</t>
  </si>
  <si>
    <t>Rh4 control shRNA no treatment 48hr</t>
  </si>
  <si>
    <t>Rh4sc48dox.RNA</t>
  </si>
  <si>
    <t>Rh4 control shRNA dox treatment 48hr</t>
  </si>
  <si>
    <t>Rh4p3f48con.RNA</t>
  </si>
  <si>
    <t>Rh4 p3f shRNA no treatment 48hr</t>
  </si>
  <si>
    <t>Rh4p3f48dox.RNA</t>
  </si>
  <si>
    <t>Rh4 p3f shRNA dox treatment 48hr</t>
  </si>
  <si>
    <t>RH30sc48con.RNA</t>
  </si>
  <si>
    <t>Rh30 control shRNA no treatment 48hr</t>
  </si>
  <si>
    <t>RH30sc48dox.RNA</t>
  </si>
  <si>
    <t>Rh30 control shRNA dox treatment 48hr</t>
  </si>
  <si>
    <t>RH30p3f48con.RNA</t>
  </si>
  <si>
    <t>Rh30 p3f shRNA no treatment 48hr</t>
  </si>
  <si>
    <t>RH30p3f48dox.RNA</t>
  </si>
  <si>
    <t>Rh30 p3f shRNA dox treatment 48hr</t>
  </si>
  <si>
    <t>Rh4sc72con.RNA</t>
  </si>
  <si>
    <t>Rh4 control shRNA no treatment 72hr</t>
  </si>
  <si>
    <t>Rh4sc72dox.RNA</t>
  </si>
  <si>
    <t>Rh4 control shRNA dox treatment 72hr</t>
  </si>
  <si>
    <t>Rh4p3f72con.RNA</t>
  </si>
  <si>
    <t>Rh4 p3f shRNA no treatment 72hr</t>
  </si>
  <si>
    <t>Rh4p3f72dox.RNA</t>
  </si>
  <si>
    <t>Rh4 p3f shRNA dox treatment 72hr</t>
  </si>
  <si>
    <t>RH30sc72con.RNA</t>
  </si>
  <si>
    <t>Rh30 control shRNA no treatment 72hr</t>
  </si>
  <si>
    <t>RH30sc72dox.RNA</t>
  </si>
  <si>
    <t>Rh30 control shRNA dox treatment 72hr</t>
  </si>
  <si>
    <t>RH30p3f72con.RNA</t>
  </si>
  <si>
    <t>Rh30 p3f shRNA no treatment 72hr</t>
  </si>
  <si>
    <t>RH30p3f72dox.RNA</t>
  </si>
  <si>
    <t>Rh30 p3f shRNA dox treatment 72hr</t>
  </si>
  <si>
    <t>RH41-JQ1-1.RNA</t>
  </si>
  <si>
    <t>RH41-seq JQ1 0.5 µM 6 hours</t>
  </si>
  <si>
    <t>RMS EpiDrug</t>
  </si>
  <si>
    <t>RH41-JQ1-2.RNA</t>
  </si>
  <si>
    <t>RH41-seq JQ1 5 µM 6 hours</t>
  </si>
  <si>
    <t>RH41-GSK-J4-1.RNA</t>
  </si>
  <si>
    <t>RH41-seq GSK-J4 0.5 µM 6 hours</t>
  </si>
  <si>
    <t>RH41-GSK-J4-2.RNA</t>
  </si>
  <si>
    <t>RH41-seq GSK-J4 5 µM 6 hours</t>
  </si>
  <si>
    <t>RH41-Cpd50-1.RNA</t>
  </si>
  <si>
    <t>RH41-seq Cpd50 0.5 µM 6 hours</t>
  </si>
  <si>
    <t>RH41-Cpd50-2.RNA</t>
  </si>
  <si>
    <t>RH41-seq Cpd50 5 µM 6 hours</t>
  </si>
  <si>
    <t>RH41-Merck60-1.RNA</t>
  </si>
  <si>
    <t>RH41-seq Merck60 1 µM 6.2 hours</t>
  </si>
  <si>
    <t>RH41-Merck60-2.RNA</t>
  </si>
  <si>
    <t>RH41-seq Merck60 10 µM 6.2 hours</t>
  </si>
  <si>
    <t>RH41-WT161-1.RNA</t>
  </si>
  <si>
    <t>RH41-seq WT161 1 µM 6.2 hours</t>
  </si>
  <si>
    <t>RH41-WT161-2.RNA</t>
  </si>
  <si>
    <t>RH41-seq WT161 10 µM 6.2 hours</t>
  </si>
  <si>
    <t>RH41-OJI-1-1.RNA</t>
  </si>
  <si>
    <t>RH41-seq OJI-1 1 µM 6.2 hours</t>
  </si>
  <si>
    <t>RH41-OJI-1-2.RNA</t>
  </si>
  <si>
    <t>RH41-seq OJI-1 10 µM 6.2 hours</t>
  </si>
  <si>
    <t>RH41-LSD519-1.RNA</t>
  </si>
  <si>
    <t>RH41-seq LSD-519 1 µM 6.4 hours</t>
  </si>
  <si>
    <t>RH41-LSD519-2.RNA</t>
  </si>
  <si>
    <t>RH41-seq LSD-519 10 µM 6.4 hours</t>
  </si>
  <si>
    <t>RH41-LSD690-1.RNA</t>
  </si>
  <si>
    <t>RH41-seq LSD-690 1 µM 6.4 hours</t>
  </si>
  <si>
    <t>RH41-LSD690-2.RNA</t>
  </si>
  <si>
    <t>RH41-seq LSD-690 10 µM 6.4 hours</t>
  </si>
  <si>
    <t>RH41-EZ-005-1.RNA</t>
  </si>
  <si>
    <t>RH41-seq EZ-005 1 µM 6.4 hours</t>
  </si>
  <si>
    <t>RH41-EZ-005-2.RNA</t>
  </si>
  <si>
    <t>RH41-seq EZ-005 10 µM 6.4 hours</t>
  </si>
  <si>
    <t>RH41-Tremat-1.RNA</t>
  </si>
  <si>
    <t>RH41-seq Tremat 1 µM 6.6 hours</t>
  </si>
  <si>
    <t>RH41-Tremat-2.RNA</t>
  </si>
  <si>
    <t>RH41-seq Tremat 10 µM 6.6 hours</t>
  </si>
  <si>
    <t>RH41-Tr+Cpd50-1.RNA</t>
  </si>
  <si>
    <t>RH41-seq Tr+Cpd50 1 + 0.5 µM 6.6 hours</t>
  </si>
  <si>
    <t>RH41-Tr+Cpd50-2.RNA</t>
  </si>
  <si>
    <t>RH41-seq Tr+Cpd50 10 + 5 µM 6.6 hours</t>
  </si>
  <si>
    <t>RH41-Tr+LSD690-1.RNA</t>
  </si>
  <si>
    <t>RH41-seq Tr+LSD690 1 µM ea 6.6 hours</t>
  </si>
  <si>
    <t>RH41-Tr+LSD690-2.RNA</t>
  </si>
  <si>
    <t>RH41-seq Tr+LSD690 10 µM ea 6.6 hours</t>
  </si>
  <si>
    <t>RH41-DMSO-1.RNA</t>
  </si>
  <si>
    <t>RH41-seq DMSO 0.001 6.3 hours</t>
  </si>
  <si>
    <t>RH41-DMSO-2.RNA</t>
  </si>
  <si>
    <t>RH41-seq DMSO 0.002 6.3 hours</t>
  </si>
  <si>
    <t>RH41-GSK-LSD1-1.RNA</t>
  </si>
  <si>
    <t>RH41-seq GSK-LSD1 1 uM 6 hours</t>
  </si>
  <si>
    <t>RH41-GSK-LSD1-2.RNA</t>
  </si>
  <si>
    <t>RH41-seq GSK-LSD1 10 uM 6 hours</t>
  </si>
  <si>
    <t>RH41-UNC-1215-1.RNA</t>
  </si>
  <si>
    <t>RH41-seq UNC-1215 1 uM 6 hours</t>
  </si>
  <si>
    <t>RH41-UNC-1215-2.RNA</t>
  </si>
  <si>
    <t>RH41-seq UNC-1215 10 uM 6 hours</t>
  </si>
  <si>
    <t>RH41-PFI-2-1.RNA</t>
  </si>
  <si>
    <t>RH41-seq PFI-2 1 uM 6 hours</t>
  </si>
  <si>
    <t>RH41-PFI-2-2.RNA</t>
  </si>
  <si>
    <t>RH41-seq PFI-2 10 uM 6 hours</t>
  </si>
  <si>
    <t>RH41-SGC0946-1.RNA</t>
  </si>
  <si>
    <t>RH41-seq SGC0946 1 uM 6 hours</t>
  </si>
  <si>
    <t>RH41-SGC0946-2.RNA</t>
  </si>
  <si>
    <t>RH41-seq SGC0946 10 uM 6 hours</t>
  </si>
  <si>
    <t>RH41-UNC1999-1.RNA</t>
  </si>
  <si>
    <t>RH41-seq UNC1999 1 uM 6 hours</t>
  </si>
  <si>
    <t>RH41-UNC1999-2.RNA</t>
  </si>
  <si>
    <t>RH41-seq UNC1999 10 uM 6 hours</t>
  </si>
  <si>
    <t>RH41-UNC0638-1.RNA</t>
  </si>
  <si>
    <t>RH41-seq UNC0638 1 uM 6 hours</t>
  </si>
  <si>
    <t>RH41-UNC0638-2.RNA</t>
  </si>
  <si>
    <t>RH41-seq UNC0638 10 uM 6 hours</t>
  </si>
  <si>
    <t>RH41-LLY-507-1.RNA</t>
  </si>
  <si>
    <t>RH41-seq LLY-507 1 uM 6 hours</t>
  </si>
  <si>
    <t>RH41-LLY-507-2.RNA</t>
  </si>
  <si>
    <t>RH41-seq LLY-507 10 uM 6 hours</t>
  </si>
  <si>
    <t>RH41-EX527-1.RNA</t>
  </si>
  <si>
    <t>RH41-seq EX527 1 uM 6 hours</t>
  </si>
  <si>
    <t>RH41-EX527-2.RNA</t>
  </si>
  <si>
    <t>RH41-seq EX527 10 uM 6.1 hours</t>
  </si>
  <si>
    <t>RH41-MC 1568-1.RNA</t>
  </si>
  <si>
    <t>RH41-seq MC 1568 1 uM 6.1 hours</t>
  </si>
  <si>
    <t>RH41-MC 1568-2.RNA</t>
  </si>
  <si>
    <t>RH41-seq MC 1568 10 uM 6.1 hours</t>
  </si>
  <si>
    <t>RH41-LAQ824-1.RNA</t>
  </si>
  <si>
    <t>RH41-seq LAQ824 0.5 uM 6.1 hours</t>
  </si>
  <si>
    <t>RH41-LAQ824-2.RNA</t>
  </si>
  <si>
    <t>RH41-seq LAQ824 5 uM 6.1 hours</t>
  </si>
  <si>
    <t>RH41-PFI-3-1.RNA</t>
  </si>
  <si>
    <t>RH41-seq PFI-3 1 uM 6.1 hours</t>
  </si>
  <si>
    <t>RH41-PFI-3-2.RNA</t>
  </si>
  <si>
    <t>RH41-seq PFI-3 10 uM 6.1 hours</t>
  </si>
  <si>
    <t>RH41-Bromosporin-1.RNA</t>
  </si>
  <si>
    <t>RH41-seq Bromosporin 1 uM 6.1 hours</t>
  </si>
  <si>
    <t>RH41-Bromosporin-2.RNA</t>
  </si>
  <si>
    <t>RH41-seq Bromosporin 10 uM 6.1 hours</t>
  </si>
  <si>
    <t>RH41-SGC-CBP30-1.RNA</t>
  </si>
  <si>
    <t>RH41-seq SGC-CBP30 1 uM 6.2 hours</t>
  </si>
  <si>
    <t>RH41-SGC-CBP30-2.RNA</t>
  </si>
  <si>
    <t>RH41-seq SGC-CBP30 10 uM 6.2 hours</t>
  </si>
  <si>
    <t>RH41-Tram+LSD690-3.RNA</t>
  </si>
  <si>
    <t>RH41-seq Tram+LSD690 1 uM 6.2 hours</t>
  </si>
  <si>
    <t>RH41-Tram+LSD690-4.RNA</t>
  </si>
  <si>
    <t>RH41-seq Tram+LSD690 10 uM 6.2 hours</t>
  </si>
  <si>
    <t>RH41-DMSO-3.RNA</t>
  </si>
  <si>
    <t>RH41-seq DMSO 0.1% 6.2 hours</t>
  </si>
  <si>
    <t>RH41-DMSO-4.RNA</t>
  </si>
  <si>
    <t>RH41-seq DMSO 0.2% 6.2 hours</t>
  </si>
  <si>
    <t>RDTram1.RNA</t>
  </si>
  <si>
    <t>RD.seq untreated</t>
  </si>
  <si>
    <t>RDTram2.RNA</t>
  </si>
  <si>
    <t>RD.seq DMSO 48hr</t>
  </si>
  <si>
    <t>RDTram3.RNA</t>
  </si>
  <si>
    <t>RD.seq Trametinib 10nM 6hr</t>
  </si>
  <si>
    <t>RDTram4.RNA</t>
  </si>
  <si>
    <t>RD.seq Trametinib 10nM 24hr</t>
  </si>
  <si>
    <t>RDTram5.RNA</t>
  </si>
  <si>
    <t>RD.seq Trametinib 10nM 48hr</t>
  </si>
  <si>
    <t>RDTram6.RNA</t>
  </si>
  <si>
    <t>RD.seq Trametinib 100nM 6hr</t>
  </si>
  <si>
    <t>RDTram7.RNA</t>
  </si>
  <si>
    <t>RD.seq Trametinib 100nM 24hr</t>
  </si>
  <si>
    <t>RDTram8.RNA</t>
  </si>
  <si>
    <t>RD.seq Trametinib 100nM 48hr</t>
  </si>
  <si>
    <t>RDCtrl.RNA</t>
  </si>
  <si>
    <t>RD.seq control siRNA 72hr</t>
  </si>
  <si>
    <t>RDMEK1.RNA</t>
  </si>
  <si>
    <t>RD.seq MEK1 siRNA 72hr</t>
  </si>
  <si>
    <t>CTRTram1.RNA</t>
  </si>
  <si>
    <t>CTR.seq untreated</t>
  </si>
  <si>
    <t>CTRTram2.RNA</t>
  </si>
  <si>
    <t>CTR.seq DMSO 48hr</t>
  </si>
  <si>
    <t>CTRTram3.RNA</t>
  </si>
  <si>
    <t>CTR.seq Trametinib 10nM 6hr</t>
  </si>
  <si>
    <t>CTRTram4.RNA</t>
  </si>
  <si>
    <t>CTR.seq Trametinib 10nM 24hr</t>
  </si>
  <si>
    <t>CTRTram5.RNA</t>
  </si>
  <si>
    <t>CTR.seq Trametinib 10nM 48hr</t>
  </si>
  <si>
    <t>CTRTram6.RNA</t>
  </si>
  <si>
    <t>CTR.seq Trametinib 100nM 6hr</t>
  </si>
  <si>
    <t>CTRTram7.RNA</t>
  </si>
  <si>
    <t>CTR.seq Trametinib 100nM 24hr</t>
  </si>
  <si>
    <t>CTRTram8.RNA</t>
  </si>
  <si>
    <t>CTR.seq Trametinib 100nM 48hr</t>
  </si>
  <si>
    <t>Yamato.shCtrl.0h.RNA</t>
  </si>
  <si>
    <t>Yamato sh(-) dox 0hr</t>
  </si>
  <si>
    <t>SS siRNA</t>
  </si>
  <si>
    <t>Yamato.shCtrl.96h.RNA</t>
  </si>
  <si>
    <t>Yamato sh(-) dox 96hr</t>
  </si>
  <si>
    <t>Yamato.shSYT.SSX.0h.RNA</t>
  </si>
  <si>
    <t>Yamato sh_SYT-SSX1 dox 0hr</t>
  </si>
  <si>
    <t>Yamato.shSYT.SSX.96h.RNA</t>
  </si>
  <si>
    <t>Yamato shSYT-SSX1 dox 96hr</t>
  </si>
  <si>
    <t>RH3.UK.RNA</t>
  </si>
  <si>
    <t>Allprep DNA/RNA; QC 2/27/2014 RIN 10</t>
  </si>
  <si>
    <t>RH18.UK.RNA</t>
  </si>
  <si>
    <t>RUCH2.UK.RNA</t>
  </si>
  <si>
    <t>CT-10.UK.RNA</t>
  </si>
  <si>
    <t>7556.UK.RNA</t>
  </si>
  <si>
    <t>RD.UK.RNA</t>
  </si>
  <si>
    <t>Hs729.T.UK.RNA</t>
  </si>
  <si>
    <t>RH5.UK.RNA</t>
  </si>
  <si>
    <t>Allprep DNA/RNA; QC 4/4/2014 RIN 10</t>
  </si>
  <si>
    <t>RH41.UK.RNA</t>
  </si>
  <si>
    <t>RH2.UK.RNA</t>
  </si>
  <si>
    <t>SCMC.UK.RNA</t>
  </si>
  <si>
    <t>H170.UK.RNA</t>
  </si>
  <si>
    <t>RUCH3.UK.RNA</t>
  </si>
  <si>
    <t>HR.Duke.RNA</t>
  </si>
  <si>
    <t>RD2.Duke.RNA</t>
  </si>
  <si>
    <t>JR1.UK.RNA</t>
  </si>
  <si>
    <t>Allprep DNA/RNA; QC 4/8/2014 RIN 10</t>
  </si>
  <si>
    <t>TE617.T.UK.RNA</t>
  </si>
  <si>
    <t>TE381.T.UK.RNA</t>
  </si>
  <si>
    <t>T91-95.UK.RNA</t>
  </si>
  <si>
    <t>RH36.UK.RNA</t>
  </si>
  <si>
    <t>RH3.Duke.RNA</t>
  </si>
  <si>
    <t>JR.Duke.RNA</t>
  </si>
  <si>
    <t>RMS.UK.RNA</t>
  </si>
  <si>
    <t>RH30.UK.RNA</t>
  </si>
  <si>
    <t>RMS-YM.UK.RNA</t>
  </si>
  <si>
    <t>MP4.seq.RNA</t>
  </si>
  <si>
    <t>Allprep DNA/RNA; QC 9/29/2014 RIN 9.6</t>
  </si>
  <si>
    <t>RH6.seq.RNA</t>
  </si>
  <si>
    <t>Allprep DNA/RNA; QC 9/29/2014 RIN 9.9</t>
  </si>
  <si>
    <t>CW9109.seq.RNA</t>
  </si>
  <si>
    <t>Allprep DNA/RNA; QC 9/29/2014 RIN 9.7</t>
  </si>
  <si>
    <t>LF-1</t>
  </si>
  <si>
    <t>WT luc-GFP M23 (K-RasV12); QC 8/15/2014; RIN: 9.3</t>
  </si>
  <si>
    <t>KathyKelly</t>
  </si>
  <si>
    <t>LF-2</t>
  </si>
  <si>
    <t>WT luc-GFP M25 (control); QC 8/15/2014; RIN: 9.5</t>
  </si>
  <si>
    <t>LF-3</t>
  </si>
  <si>
    <t>TMPRSS2-ERG luc-GFP M23 (K-RasV12); QC 8/15/2014; RIN: 9.2</t>
  </si>
  <si>
    <t>LF-4</t>
  </si>
  <si>
    <t>TMPRSS2-ERG luc-GFP M25 (control); QC 8/15/2014; RIN: 9.5</t>
  </si>
  <si>
    <t>DL-1</t>
  </si>
  <si>
    <t>B6WT (control); QC 8/15/2014; RIN: 9.7</t>
  </si>
  <si>
    <t>DL-2</t>
  </si>
  <si>
    <t>B6WT (10nM DHT treatment); QC 8/15/2014; RIN: 10</t>
  </si>
  <si>
    <t>DL-3</t>
  </si>
  <si>
    <t>B6WT (10uM MDV treatment); QC 8/15/2014; RIN: 9.6</t>
  </si>
  <si>
    <t>DL-4</t>
  </si>
  <si>
    <t>1322 Intact Pten/P53 Cko (control); QC 8/15/2014; RIN: 9.7</t>
  </si>
  <si>
    <t>DL-5</t>
  </si>
  <si>
    <t>1322 Intact Pten/P53 Cko (10nM DHT treatment); QC 8/15/2014; RIN: 9.9</t>
  </si>
  <si>
    <t>DL-6</t>
  </si>
  <si>
    <t>1322 Intact Pten/P53 Cko (10uM MDV treatment); QC 8/15/2014; RIN: 10</t>
  </si>
  <si>
    <t>DL-7</t>
  </si>
  <si>
    <t>1293 Castrated Pten/P53 Cko (control); QC 8/15/2014; RIN: 9.9</t>
  </si>
  <si>
    <t>DL-8</t>
  </si>
  <si>
    <t>1293 Castrated Pten/P53 Cko (10nM DHT treatment); QC 8/15/2014; RIN: 10</t>
  </si>
  <si>
    <t>DL-9</t>
  </si>
  <si>
    <t>1293 Castrated Pten/P53 Cko (10uM MDV treatment); QC 8/15/2014; RIN: 10</t>
  </si>
  <si>
    <t>DL-10</t>
  </si>
  <si>
    <t>4060 Intact Pten/P53 Cko; QC 8/15/2014; RIN: 10</t>
  </si>
  <si>
    <t>DL-11</t>
  </si>
  <si>
    <t>4481 Castrated Pten/P53 Cko; QC 8/15/2014; RIN: 10</t>
  </si>
  <si>
    <t>LF-5</t>
  </si>
  <si>
    <t>TMPRSS2-ERG luc-GFP Tet-on inducible K-RasV12 no TX</t>
  </si>
  <si>
    <t>LF-6</t>
  </si>
  <si>
    <t>TMPRSS2-ERG luc-GFP Tet-on inducible K-RasV12 Dox Day 2</t>
  </si>
  <si>
    <t>LF-7</t>
  </si>
  <si>
    <t>TMPRSS2-ERG luc-GFP Tet-on inducible K-RasV12 Dox Day 4</t>
  </si>
  <si>
    <t>LF-8</t>
  </si>
  <si>
    <t>TMPRSS2-ERG luc-GFP Tet-on inducible K-RasV12 Dox Day 6</t>
  </si>
  <si>
    <t>L1-1</t>
  </si>
  <si>
    <t>CD133 WT -1</t>
  </si>
  <si>
    <t>L1-2</t>
  </si>
  <si>
    <t>CD49 WT -1</t>
  </si>
  <si>
    <t>L1-3</t>
  </si>
  <si>
    <t>CD133 PB -1</t>
  </si>
  <si>
    <t>L1-4</t>
  </si>
  <si>
    <t>CD49 PB-1</t>
  </si>
  <si>
    <t>L1-5</t>
  </si>
  <si>
    <t>CD133 CAS-1</t>
  </si>
  <si>
    <t>L1-6</t>
  </si>
  <si>
    <t>CD49 CAS-1</t>
  </si>
  <si>
    <t>L2-1</t>
  </si>
  <si>
    <t>CD133 WT -2</t>
  </si>
  <si>
    <t>L2-2</t>
  </si>
  <si>
    <t>CD49 WT -2</t>
  </si>
  <si>
    <t>L2-3</t>
  </si>
  <si>
    <t>CD133 PB -2</t>
  </si>
  <si>
    <t>L2-4</t>
  </si>
  <si>
    <t>CD49 PB-2</t>
  </si>
  <si>
    <t>L2-5</t>
  </si>
  <si>
    <t>CD133 CAS-2</t>
  </si>
  <si>
    <t>L2-6</t>
  </si>
  <si>
    <t>CD49 CAS-2</t>
  </si>
  <si>
    <t>L3-1</t>
  </si>
  <si>
    <t>CD133 WT -3</t>
  </si>
  <si>
    <t>L3-2</t>
  </si>
  <si>
    <t>CD49 WT -3</t>
  </si>
  <si>
    <t>L3-3</t>
  </si>
  <si>
    <t>CD133 PB -3</t>
  </si>
  <si>
    <t>L3-4</t>
  </si>
  <si>
    <t>CD49 PB-3</t>
  </si>
  <si>
    <t>L3-5</t>
  </si>
  <si>
    <t>CD133 CAS-3</t>
  </si>
  <si>
    <t>L3-6</t>
  </si>
  <si>
    <t>CD49 CAS-3</t>
  </si>
  <si>
    <t>L4-1</t>
  </si>
  <si>
    <t>CD133 WT -4</t>
  </si>
  <si>
    <t>L4-2</t>
  </si>
  <si>
    <t>CD49 WT -4</t>
  </si>
  <si>
    <t>L4-3</t>
  </si>
  <si>
    <t>CD133 PB -4</t>
  </si>
  <si>
    <t>L4-4</t>
  </si>
  <si>
    <t>CD49 PB-4</t>
  </si>
  <si>
    <t>L4-5</t>
  </si>
  <si>
    <t>CD133 CAS-4</t>
  </si>
  <si>
    <t>L4-6</t>
  </si>
  <si>
    <t>CD49 CAS-4</t>
  </si>
  <si>
    <t>L5-1</t>
  </si>
  <si>
    <t>CD533 WT -5</t>
  </si>
  <si>
    <t>L5-2</t>
  </si>
  <si>
    <t>CD49 WT -5</t>
  </si>
  <si>
    <t>L5-3</t>
  </si>
  <si>
    <t>CD533 PB -5</t>
  </si>
  <si>
    <t>L5-4</t>
  </si>
  <si>
    <t>CD49 PB-5</t>
  </si>
  <si>
    <t>L5-5</t>
  </si>
  <si>
    <t>CD533 CAS-5</t>
  </si>
  <si>
    <t>L5-6</t>
  </si>
  <si>
    <t>CD49 CAS-5</t>
  </si>
  <si>
    <t>IMR5.con1.RNA</t>
  </si>
  <si>
    <t>single control; Trizol/Rneasy QC 10/16/2014 RIN 10</t>
  </si>
  <si>
    <t>Shile</t>
  </si>
  <si>
    <t>IMR5.con2.RNA</t>
  </si>
  <si>
    <t>double control; Trizol/Rneasy QC 10/16/2014 RIN 10</t>
  </si>
  <si>
    <t>IMR5.P1.RNA</t>
  </si>
  <si>
    <t>PTBP1 siRNA; Trizol/Rneasy QC 10/16/2014 RIN 10</t>
  </si>
  <si>
    <t>IMR5.H1.RNA</t>
  </si>
  <si>
    <t>HNRNPA1 siRNA; Trizol/Rneasy QC 10/16/2014 RIN 9.8</t>
  </si>
  <si>
    <t>IMR5.both.RNA</t>
  </si>
  <si>
    <t>both siRNA; Trizol/Rneasy QC 10/16/2014 RIN 10</t>
  </si>
  <si>
    <t>AS.con1.RNA</t>
  </si>
  <si>
    <t>single control; Trizol/Rneasy QC 10/16/2014 RIN 9.9</t>
  </si>
  <si>
    <t>AS.con2.RNA</t>
  </si>
  <si>
    <t>double control; Trizol/Rneasy QC 10/16/2014 RIN 9.8</t>
  </si>
  <si>
    <t>AS.P1.RNA</t>
  </si>
  <si>
    <t>AS.H1.RNA</t>
  </si>
  <si>
    <t>HNRNPA1 siRNA; Trizol/Rneasy QC 10/16/2014 RIN 10</t>
  </si>
  <si>
    <t>AS.both.RNA</t>
  </si>
  <si>
    <t>IMR5_DMSO_01Pct_6h_RNA</t>
  </si>
  <si>
    <t>Rneasy plus; QC 12/22/2014 RIN10</t>
  </si>
  <si>
    <t>NB_Barasertib</t>
  </si>
  <si>
    <t>IMR5_Barasertib_6nM_6h_RNA</t>
  </si>
  <si>
    <t>IMR5_Barasertib_18nM_6h_RNA</t>
  </si>
  <si>
    <t>IMR32_DMSO_01Pct_6h_RNA</t>
  </si>
  <si>
    <t>IMR32_Barasertib_4nM_6h_RNA</t>
  </si>
  <si>
    <t>IMR32_Barasertib_12nM_6h_RNA</t>
  </si>
  <si>
    <t>SKNAS_DMSO_01Pct_6h_RNA</t>
  </si>
  <si>
    <t>SKNAS_Barasertib_4.5nM_6h_RNA</t>
  </si>
  <si>
    <t>SKNAS_Barasertib_3uM_6h_RNA</t>
  </si>
  <si>
    <t>SKNBE2_DMSO_01Pct_6h_RNA</t>
  </si>
  <si>
    <t>SKNBE2_Barasertib_45nM_6h_RNA</t>
  </si>
  <si>
    <t>SKNBE2_Barasertib_10uM_6h_RNA</t>
  </si>
  <si>
    <t>SHSY5Y_DMSO_01Pct_6h_RNA</t>
  </si>
  <si>
    <t>SHSY5Y_Barasertib_390nM_6h_RNA</t>
  </si>
  <si>
    <t>Rneasy plus; QC 12/22/2014 RIN9.7</t>
  </si>
  <si>
    <t>SHSY5Y_Barasertib_10uM_6h_RNA</t>
  </si>
  <si>
    <t>LAN1_DMSO_01Pct_6h_RNA</t>
  </si>
  <si>
    <t>LAN1_Barasertib_400nM_6h_RNA</t>
  </si>
  <si>
    <t>LAN1_Barasertib_2300nM_6h_RNA</t>
  </si>
  <si>
    <t>MEL202.RNA</t>
  </si>
  <si>
    <t>Allprep mini; QC 1/8/2015 RIN 10</t>
  </si>
  <si>
    <t>Uveal melanoma</t>
  </si>
  <si>
    <t>Mel270.RNA</t>
  </si>
  <si>
    <t>OMM1.3.RNA</t>
  </si>
  <si>
    <t>OMM1.5.RNA</t>
  </si>
  <si>
    <t>92.1.RNA</t>
  </si>
  <si>
    <t>RDtramR.RNA</t>
  </si>
  <si>
    <t>D341MEDWT_Vehicle</t>
  </si>
  <si>
    <t>RneasyPlus; QC 1/14/2015 RIN 10</t>
  </si>
  <si>
    <t>Medulloblastoma</t>
  </si>
  <si>
    <t>D341MEDWT_Cisplatin_500pM</t>
  </si>
  <si>
    <t>RneasyPlus; QC 1/14/2015 RIN 9.9</t>
  </si>
  <si>
    <t>D341MEDWT_Cisplatin_4nM</t>
  </si>
  <si>
    <t>D341MEDCR4_Vehicle</t>
  </si>
  <si>
    <t>D341MEDCR4_Cisplatin_500pM</t>
  </si>
  <si>
    <t>RneasyPlus; QC 1/14/2015 RIN 9.8</t>
  </si>
  <si>
    <t>D341MEDCR4_Cisplatin_4nM</t>
  </si>
  <si>
    <t>TC32_Parent.RNA</t>
  </si>
  <si>
    <t>Allprep DNA/RNA; QC 2/9/2015 RIN 10</t>
  </si>
  <si>
    <t>TC32_RX3.RNA</t>
  </si>
  <si>
    <t>TC32_RX5.RNA</t>
  </si>
  <si>
    <t>TC32_Luc.RNA</t>
  </si>
  <si>
    <t>TC32_Luc_RX.RNA</t>
  </si>
  <si>
    <t>Adrenal gland 10</t>
  </si>
  <si>
    <t>Adrenal gland 3</t>
  </si>
  <si>
    <t>Adrenal gland 4</t>
  </si>
  <si>
    <t>Adrenal gland 5</t>
  </si>
  <si>
    <t>Adrenal gland 6</t>
  </si>
  <si>
    <t>Adrenal gland 7</t>
  </si>
  <si>
    <t>Adrenal gland 8</t>
  </si>
  <si>
    <t>Adrenal gland 9</t>
  </si>
  <si>
    <t>Bladder 2</t>
  </si>
  <si>
    <t>Bladder 3</t>
  </si>
  <si>
    <t>Bladder 4</t>
  </si>
  <si>
    <t>Bladder 5</t>
  </si>
  <si>
    <t>Bladder 6</t>
  </si>
  <si>
    <t>Bladder 7</t>
  </si>
  <si>
    <t>Bladder 8</t>
  </si>
  <si>
    <t>Brain_Accumbens 1</t>
  </si>
  <si>
    <t>Brain_Accumbens 2</t>
  </si>
  <si>
    <t>Brain_Amygdala 1</t>
  </si>
  <si>
    <t>Brain_Amygdala 2</t>
  </si>
  <si>
    <t>Brain_Cerebellum 1</t>
  </si>
  <si>
    <t>Brain_Cerebellum 10</t>
  </si>
  <si>
    <t>Brain_Cerebellum 2</t>
  </si>
  <si>
    <t>Brain_Cerebellum 3</t>
  </si>
  <si>
    <t>Brain_Cerebellum 4</t>
  </si>
  <si>
    <t>Brain_Cerebellum 5</t>
  </si>
  <si>
    <t>Brain_Cerebellum 6</t>
  </si>
  <si>
    <t>Brain_Cerebellum 7</t>
  </si>
  <si>
    <t>Brain_Cerebellum 8</t>
  </si>
  <si>
    <t>Brain_Cerebellum 9</t>
  </si>
  <si>
    <t>Brain_Hippocampus 1</t>
  </si>
  <si>
    <t>Brain_Hippocampus 2</t>
  </si>
  <si>
    <t>Cerebrum 3</t>
  </si>
  <si>
    <t>Cerebrum 4</t>
  </si>
  <si>
    <t>Cerebrum 5</t>
  </si>
  <si>
    <t>Cerebrum 6</t>
  </si>
  <si>
    <t>Cerebrum 7</t>
  </si>
  <si>
    <t>Cerebrum 8</t>
  </si>
  <si>
    <t>Cerebrum 9</t>
  </si>
  <si>
    <t>Colon 1</t>
  </si>
  <si>
    <t>Colon 2</t>
  </si>
  <si>
    <t>Colon 3</t>
  </si>
  <si>
    <t>Colon 4</t>
  </si>
  <si>
    <t>Colon_Ascending Colon 1</t>
  </si>
  <si>
    <t>Colon_Ascending Colon 2</t>
  </si>
  <si>
    <t>Colon_Descending Colon 2</t>
  </si>
  <si>
    <t>Colon_Descending Colon 3</t>
  </si>
  <si>
    <t>Colon_Descending Colon 4</t>
  </si>
  <si>
    <t>Corpus-Uteri_Myometrium 1</t>
  </si>
  <si>
    <t>Corpus-Uteri_Myometrium 2</t>
  </si>
  <si>
    <t>Corpus-Uteri_Myometrium 3</t>
  </si>
  <si>
    <t>Heart 1</t>
  </si>
  <si>
    <t>Heart 10</t>
  </si>
  <si>
    <t>Heart 2</t>
  </si>
  <si>
    <t>Heart 3</t>
  </si>
  <si>
    <t>Heart 4</t>
  </si>
  <si>
    <t>Heart 5</t>
  </si>
  <si>
    <t>Heart 6</t>
  </si>
  <si>
    <t>Heart 7</t>
  </si>
  <si>
    <t>Heart 8</t>
  </si>
  <si>
    <t>Heart 9</t>
  </si>
  <si>
    <t>Ileum 2</t>
  </si>
  <si>
    <t>Ileum 3</t>
  </si>
  <si>
    <t>Ileum 4</t>
  </si>
  <si>
    <t>Ileum 5</t>
  </si>
  <si>
    <t>Ileum 6</t>
  </si>
  <si>
    <t>Ileum 7</t>
  </si>
  <si>
    <t>Ileum 8</t>
  </si>
  <si>
    <t>Kidney 1</t>
  </si>
  <si>
    <t>Kidney 10</t>
  </si>
  <si>
    <t>Kidney 2</t>
  </si>
  <si>
    <t>Kidney 3</t>
  </si>
  <si>
    <t>Kidney 4</t>
  </si>
  <si>
    <t>Kidney 5</t>
  </si>
  <si>
    <t>Kidney 6</t>
  </si>
  <si>
    <t>Kidney 7</t>
  </si>
  <si>
    <t>Kidney 8</t>
  </si>
  <si>
    <t>Kidney 9</t>
  </si>
  <si>
    <t>Liver 1</t>
  </si>
  <si>
    <t>Liver 10</t>
  </si>
  <si>
    <t>Liver 2</t>
  </si>
  <si>
    <t>Liver 3</t>
  </si>
  <si>
    <t>Liver 4</t>
  </si>
  <si>
    <t>Liver 5</t>
  </si>
  <si>
    <t>Liver 6</t>
  </si>
  <si>
    <t>Liver 7</t>
  </si>
  <si>
    <t>Liver 8</t>
  </si>
  <si>
    <t>Liver 9</t>
  </si>
  <si>
    <t>Lung 1</t>
  </si>
  <si>
    <t>Lung 10</t>
  </si>
  <si>
    <t>Lung 11</t>
  </si>
  <si>
    <t>Lung 2</t>
  </si>
  <si>
    <t>Lung 3</t>
  </si>
  <si>
    <t>Lung 4</t>
  </si>
  <si>
    <t>Lung 5</t>
  </si>
  <si>
    <t>Lung 6</t>
  </si>
  <si>
    <t>Lung 7</t>
  </si>
  <si>
    <t>Lung 8</t>
  </si>
  <si>
    <t>Lung 9</t>
  </si>
  <si>
    <t>Lymph_Node 1</t>
  </si>
  <si>
    <t>Lymph_Node 2</t>
  </si>
  <si>
    <t>Ovary 1</t>
  </si>
  <si>
    <t>Ovary 2</t>
  </si>
  <si>
    <t>Ovary 3</t>
  </si>
  <si>
    <t>Ovary 4</t>
  </si>
  <si>
    <t>Ovary 5</t>
  </si>
  <si>
    <t>Ovary 6</t>
  </si>
  <si>
    <t>Pancreas 1</t>
  </si>
  <si>
    <t>Pancreas 2</t>
  </si>
  <si>
    <t>Pancreas 3</t>
  </si>
  <si>
    <t>Pancreas 4</t>
  </si>
  <si>
    <t>Pancreas 5</t>
  </si>
  <si>
    <t>Pancreas 6</t>
  </si>
  <si>
    <t>Prostate 1</t>
  </si>
  <si>
    <t>Prostate 10</t>
  </si>
  <si>
    <t>Prostate 2</t>
  </si>
  <si>
    <t>Prostate 3</t>
  </si>
  <si>
    <t>Prostate 4</t>
  </si>
  <si>
    <t>Prostate 5</t>
  </si>
  <si>
    <t>Prostate 6</t>
  </si>
  <si>
    <t>Prostate 7</t>
  </si>
  <si>
    <t>Prostate 8</t>
  </si>
  <si>
    <t>Prostate 9</t>
  </si>
  <si>
    <t>Prostate-Gland 1</t>
  </si>
  <si>
    <t>Prostate-Gland 2</t>
  </si>
  <si>
    <t>Skeletal Muscle 1</t>
  </si>
  <si>
    <t>Skeletal Muscle 2</t>
  </si>
  <si>
    <t>Skeletal Muscle_Diaphragm 1</t>
  </si>
  <si>
    <t>Skeletal Muscle_Diaphragm 2</t>
  </si>
  <si>
    <t>Skeletal Muscle_Diaphragm 4</t>
  </si>
  <si>
    <t>Skeletal Muscle_Psoas 1</t>
  </si>
  <si>
    <t>Skeletal Muscle_Psoas 2</t>
  </si>
  <si>
    <t>Skeletal Muscle_Psoas 4</t>
  </si>
  <si>
    <t>Skin 1</t>
  </si>
  <si>
    <t>Skin 2</t>
  </si>
  <si>
    <t>Spleen 1</t>
  </si>
  <si>
    <t>Spleen 2</t>
  </si>
  <si>
    <t>Spleen 3</t>
  </si>
  <si>
    <t>Spleen 4</t>
  </si>
  <si>
    <t>Spleen 5</t>
  </si>
  <si>
    <t>Spleen 6</t>
  </si>
  <si>
    <t>Stomach 1</t>
  </si>
  <si>
    <t>Stomach 2</t>
  </si>
  <si>
    <t>Stomach 3</t>
  </si>
  <si>
    <t>Stomach 4</t>
  </si>
  <si>
    <t>Stomach 5</t>
  </si>
  <si>
    <t>Stomach 6</t>
  </si>
  <si>
    <t>Stomach 7</t>
  </si>
  <si>
    <t>Testis 1</t>
  </si>
  <si>
    <t>Testis 10</t>
  </si>
  <si>
    <t>Testis 11</t>
  </si>
  <si>
    <t>Testis 2</t>
  </si>
  <si>
    <t>Testis 3</t>
  </si>
  <si>
    <t>Testis 4</t>
  </si>
  <si>
    <t>Testis 5</t>
  </si>
  <si>
    <t>Testis 6</t>
  </si>
  <si>
    <t>Testis 7</t>
  </si>
  <si>
    <t>Testis 8</t>
  </si>
  <si>
    <t>Testis 9</t>
  </si>
  <si>
    <t>Ureter 1</t>
  </si>
  <si>
    <t>Ureter 10</t>
  </si>
  <si>
    <t>Ureter 11</t>
  </si>
  <si>
    <t>Ureter 12</t>
  </si>
  <si>
    <t>Ureter 13</t>
  </si>
  <si>
    <t>Ureter 14</t>
  </si>
  <si>
    <t>Ureter 15</t>
  </si>
  <si>
    <t>Ureter 2</t>
  </si>
  <si>
    <t>Ureter 3</t>
  </si>
  <si>
    <t>Ureter 4</t>
  </si>
  <si>
    <t>Ureter 5</t>
  </si>
  <si>
    <t>Ureter 6</t>
  </si>
  <si>
    <t>Ureter 7</t>
  </si>
  <si>
    <t>Ureter 8</t>
  </si>
  <si>
    <t>Ureter 9</t>
  </si>
  <si>
    <t>Uterus_Endometrium2</t>
  </si>
  <si>
    <t>Skeletal Muscle_Diaphragm 3</t>
  </si>
  <si>
    <t>Skeletal Muscle_Psoas 3</t>
  </si>
  <si>
    <t>Skeletal Muscle_Psoas 5</t>
  </si>
  <si>
    <t>Skeletal Muscle_Psoas 6</t>
  </si>
  <si>
    <t>TC32.seq</t>
  </si>
  <si>
    <t>NCI_0040</t>
  </si>
  <si>
    <t>Epiprobes</t>
  </si>
  <si>
    <t>RD-TramResistant</t>
  </si>
  <si>
    <t>NCI0039.2</t>
  </si>
  <si>
    <t>NCI0064.2</t>
  </si>
  <si>
    <t>NCI0107.2</t>
  </si>
  <si>
    <t>siRNA_MEK</t>
  </si>
  <si>
    <t>siRNA_MEKi</t>
  </si>
  <si>
    <t>RD_siRNA_MEK.sh</t>
  </si>
  <si>
    <t>/data/khanlab/ref/genes_REMOVE_chr.gtf</t>
  </si>
  <si>
    <t>SampleName</t>
  </si>
  <si>
    <t>Amplified_Sample_Library_Name</t>
  </si>
  <si>
    <t>SampleFiles</t>
  </si>
  <si>
    <t>Experiment_SRA</t>
  </si>
  <si>
    <t>SequencingRun_GEO</t>
  </si>
  <si>
    <t>Date</t>
  </si>
  <si>
    <t>ChIPtarget</t>
  </si>
  <si>
    <t>Function</t>
  </si>
  <si>
    <t>Chromatin</t>
  </si>
  <si>
    <t>PairedInput</t>
  </si>
  <si>
    <t>ngDNA</t>
  </si>
  <si>
    <t>LibraryType</t>
  </si>
  <si>
    <t>kit</t>
  </si>
  <si>
    <t>LibrarySize</t>
  </si>
  <si>
    <t>CTR_H3K27ac</t>
  </si>
  <si>
    <t>Sample_CTR_H3K27ac_001_C_H5TLGBGXX</t>
  </si>
  <si>
    <t>H5TLGBGXX</t>
  </si>
  <si>
    <t>RMS</t>
  </si>
  <si>
    <t>H3K27ac</t>
  </si>
  <si>
    <t>Active enhancers</t>
  </si>
  <si>
    <t>CTR-d2</t>
  </si>
  <si>
    <t>Single End</t>
  </si>
  <si>
    <t>TruSeq ChIP sample prep</t>
  </si>
  <si>
    <t>CTR_H3K27me3</t>
  </si>
  <si>
    <t>Sample_CTR_H3K27me3_001_C_H5TLGBGXX</t>
  </si>
  <si>
    <t>H3K27me3</t>
  </si>
  <si>
    <t>Polycomb Repressed and Heterochromatin</t>
  </si>
  <si>
    <t>CTR_Input</t>
  </si>
  <si>
    <t>Sample_CTR_Input_001_C_H5TLGBGXX</t>
  </si>
  <si>
    <t>Input</t>
  </si>
  <si>
    <t>control</t>
  </si>
  <si>
    <t>.</t>
  </si>
  <si>
    <t>CTR_MYC</t>
  </si>
  <si>
    <t>Sample_CTR_MYC_001_C_H5TLGBGXX</t>
  </si>
  <si>
    <t>MYC</t>
  </si>
  <si>
    <t>General Amplification Transcription Factor</t>
  </si>
  <si>
    <t>CTR-d1</t>
  </si>
  <si>
    <t>CTR_MYOD1</t>
  </si>
  <si>
    <t>Sample_CTR_MYOD1_001_C_H5TLGBGXX</t>
  </si>
  <si>
    <t>MYOD1</t>
  </si>
  <si>
    <t>Myogenic Transcription Factor</t>
  </si>
  <si>
    <t>RH4_H3K27ac</t>
  </si>
  <si>
    <t>Sample_RH4_H3K27ac_001_C_H5TLGBGXX</t>
  </si>
  <si>
    <t>RH4-d4</t>
  </si>
  <si>
    <t>RH4_H3K27me3</t>
  </si>
  <si>
    <t>Sample_RH4_H3K27me3_001_C_H5TLGBGXX</t>
  </si>
  <si>
    <t>RH4_H3K4me2</t>
  </si>
  <si>
    <t>Sample_RH4_H3K4me2_001_C_H5TLGBGXX</t>
  </si>
  <si>
    <t>H3K4me2</t>
  </si>
  <si>
    <t>RH4_H3K4me3</t>
  </si>
  <si>
    <t>Sample_RH4_H3K4me3_001_C_H5TLGBGXX</t>
  </si>
  <si>
    <t>H3K4me3</t>
  </si>
  <si>
    <t>Active genes/promoters</t>
  </si>
  <si>
    <t>RH4_Input</t>
  </si>
  <si>
    <t>Sample_RH4_Input_001_C_H5TLGBGXX</t>
  </si>
  <si>
    <t>RH4_MYOD1</t>
  </si>
  <si>
    <t>Sample_RH4_MYOD1_001_C_H5TLGBGXX</t>
  </si>
  <si>
    <t>RH4-d3</t>
  </si>
  <si>
    <t>SRR039131</t>
  </si>
  <si>
    <t>GSE19063</t>
  </si>
  <si>
    <t>SRR039134</t>
  </si>
  <si>
    <t>RH4_PAX3FOXO1</t>
  </si>
  <si>
    <t>SRR039132</t>
  </si>
  <si>
    <t>PAX3FOXO1</t>
  </si>
  <si>
    <t>Fusion Transcription Factor</t>
  </si>
  <si>
    <t>SRR039135</t>
  </si>
  <si>
    <t>HSMM_H3K27ac</t>
  </si>
  <si>
    <t>Sample_HSMM_H3K27ac_C_SRR227600</t>
  </si>
  <si>
    <t>SRR227600</t>
  </si>
  <si>
    <t>GSE29611</t>
  </si>
  <si>
    <t>ENCODE</t>
  </si>
  <si>
    <t>HSMMtube_H3K27ac</t>
  </si>
  <si>
    <t>Sample_HSMMtube_H3K27ac_C_SRR227407</t>
  </si>
  <si>
    <t>SRR227407</t>
  </si>
  <si>
    <t>HSMMtube</t>
  </si>
  <si>
    <t>Group</t>
  </si>
  <si>
    <t>shell script:</t>
  </si>
  <si>
    <t>configure file:</t>
  </si>
  <si>
    <t>submit job:</t>
  </si>
  <si>
    <t>RMS_Epig</t>
  </si>
  <si>
    <t>/home/gryderbe/khanlab/apps/ChIPseq/makeIGVsession.pl</t>
  </si>
  <si>
    <t>perl</t>
  </si>
  <si>
    <t>script</t>
  </si>
  <si>
    <t>input file</t>
  </si>
  <si>
    <t>igv.RMS_Epig.input.txt</t>
  </si>
  <si>
    <t>Sample_RH4_Input_SRR039131_C_GSE19063</t>
  </si>
  <si>
    <t>Sample_RH4_Input_SRR039134_C_GSE19063</t>
  </si>
  <si>
    <t>Sample_RH4_PAX3FOXO1_SRR039132_C_GSE19063</t>
  </si>
  <si>
    <t>Sample_RH4_PAX3FOXO1_SRR039135_C_GSE19063</t>
  </si>
  <si>
    <t>output name:</t>
  </si>
  <si>
    <t>BAMs</t>
  </si>
  <si>
    <t>Regions</t>
  </si>
  <si>
    <t>RH4_PAX3FOXO1_SRR039132_C_GSE19063.only.bed</t>
  </si>
  <si>
    <t>RH4_MYOD1_001_C_H5TLGBGXX_inter_RH4_PAX3FOXO1_SRR039132_C_GSE19063.bed</t>
  </si>
  <si>
    <t>RH4_MYOD1_001_C_H5TLGBGXX.only.bed</t>
  </si>
  <si>
    <t>Region path</t>
  </si>
  <si>
    <t>BAM path</t>
  </si>
  <si>
    <t>/data/khanlab/projects/ChIP_seq/DATA/</t>
  </si>
  <si>
    <t>Fragment</t>
  </si>
  <si>
    <t>Color</t>
  </si>
  <si>
    <t>goldenrod1</t>
  </si>
  <si>
    <t>gray</t>
  </si>
  <si>
    <t>forestgreen</t>
  </si>
  <si>
    <t>coral1</t>
  </si>
  <si>
    <t>darkturquoise</t>
  </si>
  <si>
    <t>firebrick</t>
  </si>
  <si>
    <t>/data/khanlab/projects/ChIP_seq/data_by_file_type/bed/comparison/RH4_MYOD1_001_C_H5TLGBGXX_vs_RH4_PAX3FOXO1_SRR039132_C_GSE19063/</t>
  </si>
  <si>
    <t>Region mods:</t>
  </si>
  <si>
    <t>.1000.bed</t>
  </si>
  <si>
    <t>.3000.bed</t>
  </si>
  <si>
    <t>goldenrod3</t>
  </si>
  <si>
    <t>goldenrod4</t>
  </si>
  <si>
    <t>heat map options:</t>
  </si>
  <si>
    <t>MYOD_and_P3F_ALL.bed</t>
  </si>
  <si>
    <t>red3</t>
  </si>
  <si>
    <t>rosybrown</t>
  </si>
  <si>
    <t>RH4_MYOD1_001_C_H5TLGBGXX.only.bed.1000r300.bed</t>
  </si>
  <si>
    <t>RH4_H3K27ac_dd</t>
  </si>
  <si>
    <t>RH4_H3K27ac_nodd</t>
  </si>
  <si>
    <t>RH4_SuperEnh_H3K27ac.10000.bed</t>
  </si>
  <si>
    <t>RH4_TypicalEnh_H3K27ac.10000.bed</t>
  </si>
  <si>
    <t xml:space="preserve">/data/khanlab/apps/ChIPseq/xls2tsv ChIP_seq_samples.xls &gt; ChIP_seq_samples.txt
</t>
  </si>
  <si>
    <t>Update ChIPseq Master File</t>
  </si>
  <si>
    <t>ReadLength</t>
  </si>
  <si>
    <t>H1482BGXX</t>
  </si>
  <si>
    <t>eRMS MEKi</t>
  </si>
  <si>
    <t>RD MEK siRNA</t>
  </si>
  <si>
    <t>chgrp -R khanlab folder/</t>
  </si>
  <si>
    <t>chgrp khanlab file</t>
  </si>
  <si>
    <t>$input_file</t>
  </si>
  <si>
    <t>$output_file</t>
  </si>
  <si>
    <t>genome</t>
  </si>
  <si>
    <t>$output_directory</t>
  </si>
  <si>
    <t>igvtools count</t>
  </si>
  <si>
    <t>copy and paste this column into swarm file</t>
  </si>
  <si>
    <t>module load igvtools</t>
  </si>
  <si>
    <t>/data/khanlab/projects/ChIP_seq/projects/RNAseq_DATA/</t>
  </si>
  <si>
    <t>navigate biowulf to:</t>
  </si>
  <si>
    <t>#view BAM header</t>
  </si>
  <si>
    <t>samtools view -H SRR039135_SRR039132_combined_Rh4_pFM2.bam\</t>
  </si>
  <si>
    <t>#help of bamToBed</t>
  </si>
  <si>
    <t>bamToBed -h</t>
  </si>
  <si>
    <t># submit a job to default (4gb, 2 cores)node</t>
  </si>
  <si>
    <t>qsub -l nodes=1 cmd.file.sh</t>
  </si>
  <si>
    <t># submit a job to 8gb node</t>
  </si>
  <si>
    <t>qsub -l nodes=1:g8 cmd.file.sh</t>
  </si>
  <si>
    <t># Delete a job</t>
  </si>
  <si>
    <t xml:space="preserve">#write </t>
  </si>
  <si>
    <t>for i in *.bam; do echo "bamToBed -i $i -split &gt;$i.bed"; done &gt;filename.sh</t>
  </si>
  <si>
    <t>## get the 4th column (read count) from a BAM file, in only a specific region</t>
  </si>
  <si>
    <t>samtools mpileup -r chr1:8152851-8152950 Dedup_SRR039132.fastq.clean.filtered.Dedup_SRR039135.fastq.clean.filtered.bam |cut -f4</t>
  </si>
  <si>
    <t>## run a shell</t>
  </si>
  <si>
    <t>swarm -f /data/khanlab/projects/ChIP_seq/scripts/runMACS.sh</t>
  </si>
  <si>
    <t>## run series of parallel commands (like many cuffdiffs at once); g=size of node memory, c=amound memory used/node/job</t>
  </si>
  <si>
    <t>swarm -g 24 -t 24 -f filename</t>
  </si>
  <si>
    <t>## check status</t>
  </si>
  <si>
    <t>##run Motif Finder</t>
  </si>
  <si>
    <t>/home/gryderbe/scripts/MotifFinder.pl P3F-Enh_Primers.input P3F-EnhPrimers</t>
  </si>
  <si>
    <t>(this is out of date; now run R code in manage_samples folder)</t>
  </si>
  <si>
    <t>#to mount a node</t>
  </si>
  <si>
    <t>hg19</t>
  </si>
  <si>
    <t>swarm front:</t>
  </si>
  <si>
    <t>swarm back:</t>
  </si>
  <si>
    <t>-module igvtools</t>
  </si>
  <si>
    <t>chgrp khanlab *.tdf</t>
  </si>
  <si>
    <t>permission change:</t>
  </si>
  <si>
    <t>Sample_921_E_C6FECANXX</t>
  </si>
  <si>
    <t>Sample_A673dtp_E_C2V74ACXX</t>
  </si>
  <si>
    <t>Sample_APNF10_E_gl</t>
  </si>
  <si>
    <t>Sample_APNF10_E_tum</t>
  </si>
  <si>
    <t>Sample_APNF11_E_gl</t>
  </si>
  <si>
    <t>Sample_APNF11_E_tum1</t>
  </si>
  <si>
    <t>Sample_APNF11_E_tum2</t>
  </si>
  <si>
    <t>Sample_APNF12_E_gl</t>
  </si>
  <si>
    <t>Sample_APNF12_E_tum1</t>
  </si>
  <si>
    <t>Sample_APNF13_E_gl</t>
  </si>
  <si>
    <t>Sample_APNF13_E_tum</t>
  </si>
  <si>
    <t>Sample_APNF14_E_gl</t>
  </si>
  <si>
    <t>Sample_APNF14_E_tum1</t>
  </si>
  <si>
    <t>Sample_APNF14_E_tum2</t>
  </si>
  <si>
    <t>Sample_APNF15_E_gl</t>
  </si>
  <si>
    <t>Sample_APNF15_E_tum</t>
  </si>
  <si>
    <t>Sample_APNF1_E_gl2</t>
  </si>
  <si>
    <t>Sample_APNF1_E_tum</t>
  </si>
  <si>
    <t>Sample_APNF2_E_gl</t>
  </si>
  <si>
    <t>Sample_APNF2_E_tum</t>
  </si>
  <si>
    <t>Sample_APNF3_E_gl</t>
  </si>
  <si>
    <t>Sample_APNF3_E_tum</t>
  </si>
  <si>
    <t>Sample_APNF4_E_gl</t>
  </si>
  <si>
    <t>Sample_APNF4_E_tum</t>
  </si>
  <si>
    <t>Sample_APNF5_E_gl</t>
  </si>
  <si>
    <t>Sample_APNF5_E_tum</t>
  </si>
  <si>
    <t>Sample_APNF6_E_gl2</t>
  </si>
  <si>
    <t>Sample_APNF6_E_tum</t>
  </si>
  <si>
    <t>Sample_APNF7_E_gl</t>
  </si>
  <si>
    <t>Sample_APNF7_E_tum</t>
  </si>
  <si>
    <t>Sample_APNF8_E_gl</t>
  </si>
  <si>
    <t>Sample_APNF8_E_tum</t>
  </si>
  <si>
    <t>Sample_APNF9_E_gl</t>
  </si>
  <si>
    <t>Sample_APNF9_E_tum</t>
  </si>
  <si>
    <t>Sample_CHA59dtp_T_D26RRACXX</t>
  </si>
  <si>
    <t>Sample_CHLA10dtp_T_D26RRACXX</t>
  </si>
  <si>
    <t>Sample_CHLA258dtp_T_D26RRACXX</t>
  </si>
  <si>
    <t>Sample_CHLA25dtp_T_D26RRACXX</t>
  </si>
  <si>
    <t>Sample_CHLA32dtp_T_D26RRACXX</t>
  </si>
  <si>
    <t>Sample_CHLA9dtp_T_D26RRACXX</t>
  </si>
  <si>
    <t>Sample_CHP100dtp_T_D26RRACXX</t>
  </si>
  <si>
    <t>Sample_COGE352dtp_T_D26RRACXX</t>
  </si>
  <si>
    <t>Sample_DDLSdtp_T_D2ARAACXX</t>
  </si>
  <si>
    <t>Sample_ES1dtp_T_D2ARAACXX</t>
  </si>
  <si>
    <t>Sample_ES2dtp_T_D2ARAACXX</t>
  </si>
  <si>
    <t>Sample_ES3dtp_T_D2ARAACXX</t>
  </si>
  <si>
    <t>Sample_ES4dtp_T_D2ARAACXX</t>
  </si>
  <si>
    <t>Sample_ES6dtp_T_D2ARAACXX</t>
  </si>
  <si>
    <t>Sample_ES7dtp_T_D2ARAACXX</t>
  </si>
  <si>
    <t>Sample_ES8dtp_T_D2ARAACXX</t>
  </si>
  <si>
    <t>Sample_Hs913Tdtp_E_C2U4MACXX</t>
  </si>
  <si>
    <t>Sample_KCNR_24h_C1_T_C6HU8ANXX</t>
  </si>
  <si>
    <t>Sample_KCNR_24h_C2_T_C6HU8ANXX</t>
  </si>
  <si>
    <t>Sample_KCNR_24h_C3_2_T_C6HU8ANXX</t>
  </si>
  <si>
    <t>Sample_KCNR_24h_RA1_T_C6HU8ANXX</t>
  </si>
  <si>
    <t>Sample_KCNR_24h_RA2_T_C6HU8ANXX</t>
  </si>
  <si>
    <t>Sample_KCNR_24h_RA3_2_T_C6HU8ANXX</t>
  </si>
  <si>
    <t>Sample_MEL202_E_C6FECANXX</t>
  </si>
  <si>
    <t>Sample_Mel270_E_C6FECANXX</t>
  </si>
  <si>
    <t>Sample_NCI0002tumor_T_D1UTYACXX</t>
  </si>
  <si>
    <t>Sample_NCI0013tumor_T_C1N2HACXX</t>
  </si>
  <si>
    <t>Sample_NCI0175liver_E_C6FECANXX</t>
  </si>
  <si>
    <t>Sample_NCI0175tumor_E_C6FECANXX</t>
  </si>
  <si>
    <t>Sample_NCI0175tumor_T_H2N5CBGXX</t>
  </si>
  <si>
    <t>Sample_NCI0229blood_E_C6FECANXX</t>
  </si>
  <si>
    <t>Sample_NCI0229tumor1_E_C6FECANXX</t>
  </si>
  <si>
    <t>Sample_NCI0229tumor1_T_H2N5CBGXX</t>
  </si>
  <si>
    <t>Sample_NCI0229tumor2_E_C6FECANXX</t>
  </si>
  <si>
    <t>Sample_NCI0229tumor2_T_H2N5CBGXX</t>
  </si>
  <si>
    <t>Sample_NCI0231tumor_E_C6FECANXX</t>
  </si>
  <si>
    <t>Sample_NCI0243blood_E_C6FECANXX</t>
  </si>
  <si>
    <t>Sample_NCI0245blood_E_C6FECANXX</t>
  </si>
  <si>
    <t>Sample_NCI0245tumor1_E_C6FECANXX</t>
  </si>
  <si>
    <t>Sample_NCI0245tumor1_T_H2N5CBGXX</t>
  </si>
  <si>
    <t>Sample_NCI0245tumor2_E_C6FECANXX</t>
  </si>
  <si>
    <t>Sample_NCI0245tumor2_T_H2N5CBGXX</t>
  </si>
  <si>
    <t>Sample_NCI0249blood_E_C6FECANXX</t>
  </si>
  <si>
    <t>Sample_NCI0254blood_E_C6FECANXX</t>
  </si>
  <si>
    <t>Sample_NCI0254tumor_E_C6FECANXX</t>
  </si>
  <si>
    <t>Sample_NCI0254tumor_T_H2N5CBGXX</t>
  </si>
  <si>
    <t>Sample_NCI0255blood_E_C6FECANXX</t>
  </si>
  <si>
    <t>Sample_NCI0255father_E_C6FECANXX</t>
  </si>
  <si>
    <t>Sample_NCI0255mother_E_C6FECANXX</t>
  </si>
  <si>
    <t>Sample_NCI0259father_E_C6FECANXX</t>
  </si>
  <si>
    <t>Sample_NCI0259mother_E_C6FECANXX</t>
  </si>
  <si>
    <t>Sample_NCI0259self_E_C6FECANXX</t>
  </si>
  <si>
    <t>Sample_NCIMGtumor2_T_C1N2HACXX</t>
  </si>
  <si>
    <t>Sample_NS004_T_C28HYACXX</t>
  </si>
  <si>
    <t>Sample_NS008_T_C28HYACXX</t>
  </si>
  <si>
    <t>Sample_NS012_T_C28HYACXX</t>
  </si>
  <si>
    <t>Sample_NS034_T_C28HYACXX</t>
  </si>
  <si>
    <t>Sample_NS038_T_C28HYACXX</t>
  </si>
  <si>
    <t>Sample_NS047_T_C28HYACXX</t>
  </si>
  <si>
    <t>Sample_NS054_T_C28RYACXX</t>
  </si>
  <si>
    <t>Sample_NS057_T_C28RYACXX</t>
  </si>
  <si>
    <t>Sample_NS063_T_C28RYACXX</t>
  </si>
  <si>
    <t>Sample_NS077_T_C28RYACXX</t>
  </si>
  <si>
    <t>Sample_NS078_T_C28RYACXX</t>
  </si>
  <si>
    <t>Sample_NS079_T_C28RYACXX</t>
  </si>
  <si>
    <t>Sample_NS081_T_C28RYACXX</t>
  </si>
  <si>
    <t>Sample_NS093_T_C28RYACXX</t>
  </si>
  <si>
    <t>Sample_NS098_T_C28RYACXX</t>
  </si>
  <si>
    <t>Sample_NS105_T_C28RYACXX</t>
  </si>
  <si>
    <t>Sample_OMM13_E_C6FECANXX</t>
  </si>
  <si>
    <t>Sample_OMM15_E_C6FECANXX</t>
  </si>
  <si>
    <t>Sample_RD_12ng_A_H3FHYAFXX</t>
  </si>
  <si>
    <t>Sample_RD_62ng_A_H3FHYAFXX</t>
  </si>
  <si>
    <t>Sample_RDtramR_E_C6FECANXX</t>
  </si>
  <si>
    <t>Sample_RMS001_A_H3FHYAFXX</t>
  </si>
  <si>
    <t>Sample_RMS003_A_H3FHYAFXX</t>
  </si>
  <si>
    <t>Sample_RMS004_A_H3FHYAFXX</t>
  </si>
  <si>
    <t>Sample_RMS005_A_H3FHYAFXX</t>
  </si>
  <si>
    <t>Sample_RMS006_A_H3FHYAFXX</t>
  </si>
  <si>
    <t>Sample_RMS007_A_H3FHYAFXX</t>
  </si>
  <si>
    <t>Sample_RMS008_A_H3FHYAFXX</t>
  </si>
  <si>
    <t>Sample_RMS009_A_H3FHYAFXX</t>
  </si>
  <si>
    <t>Sample_RMS010_A_H3FHYAFXX</t>
  </si>
  <si>
    <t>Sample_RMS011_A_H3FHYAFXX</t>
  </si>
  <si>
    <t>Sample_RMS012_A_H3FHYAFXX</t>
  </si>
  <si>
    <t>Sample_RMS013_A_H3FHYAFXX</t>
  </si>
  <si>
    <t>Sample_RMS014_A_H3FHYAFXX</t>
  </si>
  <si>
    <t>Sample_RMS015_A_H3FHYAFXX</t>
  </si>
  <si>
    <t>Sample_RMS018_A_H3FHYAFXX</t>
  </si>
  <si>
    <t>Sample_RMS023_A_H3FHYAFXX</t>
  </si>
  <si>
    <t>Sample_RMS030_A_H3FHYAFXX</t>
  </si>
  <si>
    <t>Sample_RMS031_A_H3FHYAFXX</t>
  </si>
  <si>
    <t>Sample_RMS032_A_H3FHYAFXX</t>
  </si>
  <si>
    <t>Sample_RMS033_A_H3FHYAFXX</t>
  </si>
  <si>
    <t>Sample_RMS034_A_H3FHYAFXX</t>
  </si>
  <si>
    <t>Sample_RMS035_A_H3FHYAFXX</t>
  </si>
  <si>
    <t>Sample_RMS036_A_H3FHYAFXX</t>
  </si>
  <si>
    <t>Sample_RMS037_A_H3FHYAFXX</t>
  </si>
  <si>
    <t>Sample_RMS038_A_H3FHYAFXX</t>
  </si>
  <si>
    <t>Sample_RMS039_A_H3FHYAFXX</t>
  </si>
  <si>
    <t>Sample_RMS201_A_H3FHYAFXX</t>
  </si>
  <si>
    <t>Sample_RMS204_A_H3FHYAFXX</t>
  </si>
  <si>
    <t>Sample_RMS208_A_H3FHYAFXX</t>
  </si>
  <si>
    <t>Sample_RMS209_A_H3FHYAFXX</t>
  </si>
  <si>
    <t>Sample_RMS210_A_H3FHYAFXX</t>
  </si>
  <si>
    <t>Sample_RMS211_A_H3FHYAFXX</t>
  </si>
  <si>
    <t>Sample_RMS2120PHL_A_H3FHYAFXX</t>
  </si>
  <si>
    <t>Sample_RMS2121PHL_A_H3FHYAFXX</t>
  </si>
  <si>
    <t>Sample_RMS2122PHL_A_H3FHYAFXX</t>
  </si>
  <si>
    <t>Sample_RMS2123PHL_A_H3FHYAFXX</t>
  </si>
  <si>
    <t>Sample_RMS2124PHL_A_H3FHYAFXX</t>
  </si>
  <si>
    <t>Sample_RMS2126PHL_A_H3FHYAFXX</t>
  </si>
  <si>
    <t>Sample_RMS2127PHL_A_H3FHYAFXX</t>
  </si>
  <si>
    <t>Sample_RMS2128PHL_A_H3FHYAFXX</t>
  </si>
  <si>
    <t>Sample_RMS2129PHL_A_H3FHYAFXX</t>
  </si>
  <si>
    <t>Sample_RMS2130PHL_A_H3FHYAFXX</t>
  </si>
  <si>
    <t>Sample_RMS2131YS_A_H3FHYAFXX</t>
  </si>
  <si>
    <t>Sample_RMS2132YS_A_H3FHYAFXX</t>
  </si>
  <si>
    <t>Sample_RMS2134YS_A_H3FHYAFXX</t>
  </si>
  <si>
    <t>Sample_RMS2135YS_A_H3FHYAFXX</t>
  </si>
  <si>
    <t>Sample_RMS2137PHL_A_H3FHYAFXX</t>
  </si>
  <si>
    <t>Sample_RMS2138YS_A_H3FHYAFXX</t>
  </si>
  <si>
    <t>Sample_RMS2139YS_A_H3FHYAFXX</t>
  </si>
  <si>
    <t>Sample_RMS2140PHL_A_H3FHYAFXX</t>
  </si>
  <si>
    <t>Sample_RMS2141YS_A_H3FHYAFXX</t>
  </si>
  <si>
    <t>Sample_RMS2142YS_A_H3FHYAFXX</t>
  </si>
  <si>
    <t>Sample_RMS2143YS_A_H3FHYAFXX</t>
  </si>
  <si>
    <t>Sample_RMS2145PHL_A_H3FHYAFXX</t>
  </si>
  <si>
    <t>Sample_RMS2148YS_A_H3FHYAFXX</t>
  </si>
  <si>
    <t>Sample_RMS2149YS_A_H3FHYAFXX</t>
  </si>
  <si>
    <t>Sample_RMS218_A_H3FHYAFXX</t>
  </si>
  <si>
    <t>Sample_RMS219_A_H3FHYAFXX</t>
  </si>
  <si>
    <t>Sample_RMS220_A_H3FHYAFXX</t>
  </si>
  <si>
    <t>Sample_RMS222_A_H3FHYAFXX</t>
  </si>
  <si>
    <t>Sample_RMS226_A_H3FHYAFXX</t>
  </si>
  <si>
    <t>Sample_RMS229_A_H3FHYAFXX</t>
  </si>
  <si>
    <t>Sample_RMS231_A_H3FHYAFXX</t>
  </si>
  <si>
    <t>Sample_RMS234_A_H3FHYAFXX</t>
  </si>
  <si>
    <t>Sample_RMS238_A_H3FHYAFXX</t>
  </si>
  <si>
    <t>Sample_RMS241_A_H3FHYAFXX</t>
  </si>
  <si>
    <t>Sample_RMS244_A_H3FHYAFXX</t>
  </si>
  <si>
    <t>Sample_RMS245_A_H3FHYAFXX</t>
  </si>
  <si>
    <t>Sample_RMS248_A_H3FHYAFXX</t>
  </si>
  <si>
    <t>Sample_TC32_Luc_RX_T_C6FECANXX</t>
  </si>
  <si>
    <t>Sample_TC32_Luc_T_C6FECANXX</t>
  </si>
  <si>
    <t>Sample_TC32_Parent_T_C6FECANXX</t>
  </si>
  <si>
    <t>Sample_TC32_RX3_T_C6FECANXX</t>
  </si>
  <si>
    <t>Sample_TC32_RX5_T_C6FECANXX</t>
  </si>
  <si>
    <t>Sample_RH4_Input_SRR.31.34_C_Combined</t>
  </si>
  <si>
    <t>Sample file name:</t>
  </si>
  <si>
    <t>Sample_RH4_PAX3FOXO1_SRR.32.35_C_Combined</t>
  </si>
  <si>
    <t>MYC and MYOD</t>
  </si>
  <si>
    <t>PairedExpression</t>
  </si>
  <si>
    <t>EnhancePipe</t>
  </si>
  <si>
    <t>cell_line_s</t>
  </si>
  <si>
    <t>chip_antibody_s</t>
  </si>
  <si>
    <t>source_name_s</t>
  </si>
  <si>
    <t>time_s</t>
  </si>
  <si>
    <t>treatment_s</t>
  </si>
  <si>
    <t>001</t>
  </si>
  <si>
    <t>yes</t>
  </si>
  <si>
    <t>no</t>
  </si>
  <si>
    <t>SRR.31.34</t>
  </si>
  <si>
    <t>Combined</t>
  </si>
  <si>
    <t>SRR.32.35</t>
  </si>
  <si>
    <t>H3K4me1</t>
  </si>
  <si>
    <t>p300</t>
  </si>
  <si>
    <t>Paired End</t>
  </si>
  <si>
    <t>MYCN</t>
  </si>
  <si>
    <t>CTR_H3K4me1_002</t>
  </si>
  <si>
    <t>002</t>
  </si>
  <si>
    <t>HCK7HBGXX</t>
  </si>
  <si>
    <t>Poised enhancers and promoters</t>
  </si>
  <si>
    <t>CTR_D48</t>
  </si>
  <si>
    <t>Sample_CTR_D48_input_002_C_HCK7HBGXX</t>
  </si>
  <si>
    <t>CTR_H3K4me2_002</t>
  </si>
  <si>
    <t>CTR_D48_MYC_002</t>
  </si>
  <si>
    <t>CTR_D48_MYOD1_002</t>
  </si>
  <si>
    <t>CTR_T48_MYC_002</t>
  </si>
  <si>
    <t>CTR_T48</t>
  </si>
  <si>
    <t>Sample_CTR_T48_input_002_C_HCK7HBGXX</t>
  </si>
  <si>
    <t>CTR_T48_MYOD1_002</t>
  </si>
  <si>
    <t>CTR_ERK_002</t>
  </si>
  <si>
    <t>ERK</t>
  </si>
  <si>
    <t>CTR_b2</t>
  </si>
  <si>
    <t>CTR_T48_H3K27ac_002</t>
  </si>
  <si>
    <t>CTR_D48_input_002</t>
  </si>
  <si>
    <t>input</t>
  </si>
  <si>
    <t>input control</t>
  </si>
  <si>
    <t>CTR_T48_input_002</t>
  </si>
  <si>
    <t>RH4_p300SC_002</t>
  </si>
  <si>
    <t>Acetylated Lysine Writer, Active enhancers</t>
  </si>
  <si>
    <t>RH4_t5</t>
  </si>
  <si>
    <t>Sample_RH4_t6_input_002_C_HCK7HBGXX</t>
  </si>
  <si>
    <t>RH4_MYCN_002</t>
  </si>
  <si>
    <t>RH4_MYOG_002</t>
  </si>
  <si>
    <t>MYOG</t>
  </si>
  <si>
    <t>RH4_MED_002</t>
  </si>
  <si>
    <t>RH4_t6</t>
  </si>
  <si>
    <t>RH4_H3K4me1_002</t>
  </si>
  <si>
    <t>MED1</t>
  </si>
  <si>
    <t>Chromatin Looping</t>
  </si>
  <si>
    <t>RH4_t6_BRD4_002</t>
  </si>
  <si>
    <t>BRD4</t>
  </si>
  <si>
    <t>Acetylated Lysine Reader, Active Enhancers</t>
  </si>
  <si>
    <t>RH4_t6_input_002</t>
  </si>
  <si>
    <t>Sample_CTR_H3K4me1_002_C_HCK7HBGXX</t>
  </si>
  <si>
    <t>Sample_CTR_H3K4me2_002_C_HCK7HBGXX</t>
  </si>
  <si>
    <t>Sample_CTR_D48_MYC_002_C_HCK7HBGXX</t>
  </si>
  <si>
    <t>Sample_CTR_D48_MYOD1_002_C_HCK7HBGXX</t>
  </si>
  <si>
    <t>Sample_CTR_T48_MYC_002_C_HCK7HBGXX</t>
  </si>
  <si>
    <t>Sample_CTR_T48_MYOD1_002_C_HCK7HBGXX</t>
  </si>
  <si>
    <t>Sample_CTR_ERK_002_C_HCK7HBGXX</t>
  </si>
  <si>
    <t>Sample_CTR_T48_H3K27ac_002_C_HCK7HBGXX</t>
  </si>
  <si>
    <t>/data/khanlab/projects/ChIP_seq/</t>
  </si>
  <si>
    <t>darkkhaki</t>
  </si>
  <si>
    <t>aquamarine3</t>
  </si>
  <si>
    <t>aquamarine4</t>
  </si>
  <si>
    <t>magenta3</t>
  </si>
  <si>
    <t>magenta4</t>
  </si>
  <si>
    <t>purple4</t>
  </si>
  <si>
    <t xml:space="preserve">qsub -N chipseq_pipe -l nodes=1:gpfs,mem=250gb,ncpus=32 -v </t>
  </si>
  <si>
    <t>runChipseqPipeline.sh</t>
  </si>
  <si>
    <t>Sample_CTR_T48_MYC_002_C_HCK7HBGXX.narrowvs.narrow.only.bed.3000.bed</t>
  </si>
  <si>
    <t>Bedgraph Path</t>
  </si>
  <si>
    <t xml:space="preserve">macs2 bdgdiff </t>
  </si>
  <si>
    <t xml:space="preserve">--t2 </t>
  </si>
  <si>
    <t xml:space="preserve">--t1 </t>
  </si>
  <si>
    <t xml:space="preserve">--c1 </t>
  </si>
  <si>
    <t xml:space="preserve">--c2 </t>
  </si>
  <si>
    <t xml:space="preserve">--d1 </t>
  </si>
  <si>
    <t xml:space="preserve">--d2 </t>
  </si>
  <si>
    <t xml:space="preserve">--o-prefix </t>
  </si>
  <si>
    <t>CTR_H3K27ac_DvT48</t>
  </si>
  <si>
    <t>mount node:</t>
  </si>
  <si>
    <t>qsub -l nodes=1:g128 -I -q ccr</t>
  </si>
  <si>
    <t>module load macs</t>
  </si>
  <si>
    <t>load macs:</t>
  </si>
  <si>
    <t>CTR_MYOD_DvT_ranked_forBG.bed</t>
  </si>
  <si>
    <t xml:space="preserve"> config_file=/data/khanlab/projects/ChIP_seq/chipseq.conf </t>
  </si>
  <si>
    <t>load module:</t>
  </si>
  <si>
    <t xml:space="preserve"> -a </t>
  </si>
  <si>
    <t>$bed_1:</t>
  </si>
  <si>
    <t xml:space="preserve"> -b </t>
  </si>
  <si>
    <t>$bed_2:</t>
  </si>
  <si>
    <t xml:space="preserve"> &gt; </t>
  </si>
  <si>
    <t>$intersect_bed</t>
  </si>
  <si>
    <t>example:</t>
  </si>
  <si>
    <t>bedtools intersect -a $bed_1 -b $bed_2 &gt; $intersect_bed</t>
  </si>
  <si>
    <t>findMotifsGenome.pl $input_file $genome $output_dir -size $size -len $len -preparsedDir $preparsedDir -p $p</t>
  </si>
  <si>
    <t xml:space="preserve"> -l nodes=1:gpfs,mem=250gb,ncpus=32</t>
  </si>
  <si>
    <t>#</t>
  </si>
  <si>
    <t xml:space="preserve"> -q ccr -l nodes=1:g128 </t>
  </si>
  <si>
    <t>bed input, no ext:</t>
  </si>
  <si>
    <t>working directory:</t>
  </si>
  <si>
    <t xml:space="preserve"> -o /data/khanlab/projects/ChIP_seq/data_by_file_type/test/data_by_file_type/log/findMotif.Sample_CTR_H3K27ac_001_C_H5TLGBGXX_summit_regular.bed.o</t>
  </si>
  <si>
    <t>options and vairable:</t>
  </si>
  <si>
    <t xml:space="preserve"> -e /data/khanlab/projects/ChIP_seq/data_by_file_type/test/data_by_file_type/log/findMotif.Sample_CTR_H3K27ac_001_C_H5TLGBGXX_summit_regular.bed.e</t>
  </si>
  <si>
    <t xml:space="preserve"> /data/khanlab/projects/ChIP_seq/data_by_file_type/test/scripts/findMotif.sh</t>
  </si>
  <si>
    <t xml:space="preserve">        </t>
  </si>
  <si>
    <t>node:</t>
  </si>
  <si>
    <t>EDEN_bed.pl -e /data/khanlab/projects/ChIP_seq/projects/RNAseq_DATA/cuffdiff/RD_ContrvTram6hr/gene_exp.diff -d /data/khanlab/projects/ChIP_seq/data_by_file_type/test/data_by_file_type/genome_bins/TADs/IMR90_domains_hg19.bed -o . -x test -b test_super.bed -t DIFF -c -s 200000 -f 0</t>
  </si>
  <si>
    <t>expression file:</t>
  </si>
  <si>
    <t>domain:</t>
  </si>
  <si>
    <t xml:space="preserve"> .</t>
  </si>
  <si>
    <t xml:space="preserve"> test</t>
  </si>
  <si>
    <t xml:space="preserve"> -x</t>
  </si>
  <si>
    <t xml:space="preserve"> -o</t>
  </si>
  <si>
    <t xml:space="preserve"> -e</t>
  </si>
  <si>
    <t xml:space="preserve"> /data/khanlab/projects/ChIP_seq/projects/RNAseq_DATA/cuffdiff/RD_ContrvTram6hr/gene_exp.diff</t>
  </si>
  <si>
    <t xml:space="preserve"> -d</t>
  </si>
  <si>
    <t xml:space="preserve"> /data/khanlab/projects/ChIP_seq/data_by_file_type/test/data_by_file_type/genome_bins/TADs/IMR90_domains_hg19.bed</t>
  </si>
  <si>
    <t>output directory:</t>
  </si>
  <si>
    <t xml:space="preserve"> -b</t>
  </si>
  <si>
    <t>input BED file:</t>
  </si>
  <si>
    <t xml:space="preserve"> test_super.bed</t>
  </si>
  <si>
    <t xml:space="preserve"> -t</t>
  </si>
  <si>
    <t xml:space="preserve"> DIFF</t>
  </si>
  <si>
    <t xml:space="preserve"> -c</t>
  </si>
  <si>
    <t>Output expression columns:</t>
  </si>
  <si>
    <t xml:space="preserve"> -s</t>
  </si>
  <si>
    <t xml:space="preserve"> 200000</t>
  </si>
  <si>
    <t xml:space="preserve"> -f</t>
  </si>
  <si>
    <t>FPKM cutoff:</t>
  </si>
  <si>
    <t>expression type:</t>
  </si>
  <si>
    <t xml:space="preserve"> 1</t>
  </si>
  <si>
    <t xml:space="preserve"> -l</t>
  </si>
  <si>
    <t xml:space="preserve">    </t>
  </si>
  <si>
    <t>Log fold change cutoff for differentially expressed genes(absolute value, default: 1)</t>
  </si>
  <si>
    <t xml:space="preserve"> -q</t>
  </si>
  <si>
    <t>q-value cutoff for differentially expressed genes (default: 0.05. Ignored if -p specified)</t>
  </si>
  <si>
    <t xml:space="preserve"> -n</t>
  </si>
  <si>
    <t xml:space="preserve"> (default: 500000)</t>
  </si>
  <si>
    <t>Max distance to nearest gene:</t>
  </si>
  <si>
    <t>Super loci stitch length cutoff:</t>
  </si>
  <si>
    <t xml:space="preserve"> 500000</t>
  </si>
  <si>
    <t xml:space="preserve"> 0.05</t>
  </si>
  <si>
    <t>EDEN.pl</t>
  </si>
  <si>
    <t>/data/khanlab/projects/ChIP_seq/data_by_file_type/test/scripts/EDEN.pl</t>
  </si>
  <si>
    <t xml:space="preserve"> /data/khanlab/projects/ChIP_seq/projects/RMS_Epigenetics/EDEN/</t>
  </si>
  <si>
    <t>launch directory:</t>
  </si>
  <si>
    <t>experiment group name:</t>
  </si>
  <si>
    <t>[gryderbe@biowulf TFBSites]$ seq2profile.pl GTAAACA 1 FOXO1 &gt; FOXO1.motif</t>
  </si>
  <si>
    <t>[gryderbe@biowulf TFBSites]$ scanMotifGenomeWide.pl FOXO1.motif hg19 -bed &gt; homer.FOXO1.motifs.bed</t>
  </si>
  <si>
    <t xml:space="preserve"> -f       &lt;integer&gt;   the flank length (default: $flank_length)</t>
  </si>
  <si>
    <t xml:space="preserve"> -i       &lt;string&gt;    the input bed file</t>
  </si>
  <si>
    <t xml:space="preserve"> -o       &lt;string&gt;    the output file</t>
  </si>
  <si>
    <t xml:space="preserve"> -f </t>
  </si>
  <si>
    <t>/data/khanlab/projects/ChIP_seq/scripts/bedFlank.pl</t>
  </si>
  <si>
    <t>module load bedtools</t>
  </si>
  <si>
    <t>qsub -I -V -q ccr -l nodes=1:g128</t>
  </si>
  <si>
    <t>RH18dtp</t>
  </si>
  <si>
    <t>RH36dtp</t>
  </si>
  <si>
    <t>RH28dtp</t>
  </si>
  <si>
    <t>RH30dtp</t>
  </si>
  <si>
    <t>RH30p3f24dox</t>
  </si>
  <si>
    <t>RH30sc24dox</t>
  </si>
  <si>
    <t>RH41dtp</t>
  </si>
  <si>
    <t>RH4sc24hr</t>
  </si>
  <si>
    <t>RH4sc36hr</t>
  </si>
  <si>
    <t>RH4shP3F24hr</t>
  </si>
  <si>
    <t>RH4shP3F36hr</t>
  </si>
  <si>
    <t>bedtools intersect -wa</t>
  </si>
  <si>
    <t>Sample_RH4_MED_002_C_HCK7HBGXX</t>
  </si>
  <si>
    <t>Sample_RH4_H3K4me1_002_C_HCK7HBGXX</t>
  </si>
  <si>
    <t>PeakCalling</t>
  </si>
  <si>
    <t>narrow</t>
  </si>
  <si>
    <t>NA</t>
  </si>
  <si>
    <t>Sample_RH4_p300SC_002_C_HCK7HBGXX</t>
  </si>
  <si>
    <t>Sample_RH4_MYCN_002_C_HCK7HBGXX</t>
  </si>
  <si>
    <t>Sample_RH4_MYOG_002_C_HCK7HBGXX</t>
  </si>
  <si>
    <t>Sample_RH4_t6_BRD4_002_C_HCK7HBGXX</t>
  </si>
  <si>
    <t>goldenrod</t>
  </si>
  <si>
    <t>indianred1</t>
  </si>
  <si>
    <t>salmon</t>
  </si>
  <si>
    <t>gold</t>
  </si>
  <si>
    <t>lightblue3</t>
  </si>
  <si>
    <t>RH4_P3F_SRR32.35.4000.bed</t>
  </si>
  <si>
    <t xml:space="preserve">qsub -N chipseq_pipe -l nodes=1:gpfs,mem=250gb,ncpus=32 </t>
  </si>
  <si>
    <t>1. Gather BEDs to compare</t>
  </si>
  <si>
    <t>newBatch</t>
  </si>
  <si>
    <t>regular</t>
  </si>
  <si>
    <t xml:space="preserve"> -v config_file=/data/khanlab/projects/ChIP_seq/chipseq.conf </t>
  </si>
  <si>
    <t>newBatch2</t>
  </si>
  <si>
    <t xml:space="preserve"> -v config_file=/data/khanlab/projects/ChIP_seq/chipseq_newBatch2.conf </t>
  </si>
  <si>
    <t>turquoise3</t>
  </si>
  <si>
    <t>turquoise4</t>
  </si>
  <si>
    <t>(blank for BCHN usage)</t>
  </si>
  <si>
    <t>2. Gather BAM locations to map; place in BCHN.conf file</t>
  </si>
  <si>
    <t xml:space="preserve"> runBCHN.sh</t>
  </si>
  <si>
    <t>RH4_H3K27ac_TE.bed</t>
  </si>
  <si>
    <t>element type:</t>
  </si>
  <si>
    <t>target:</t>
  </si>
  <si>
    <t>Usage: replot.r command -I input.zip -O name</t>
  </si>
  <si>
    <t xml:space="preserve">  command: prof OR heatmap</t>
  </si>
  <si>
    <t>## Mandatory parameters:</t>
  </si>
  <si>
    <t xml:space="preserve">    -I  Result zip file created by ngs.plot</t>
  </si>
  <si>
    <t xml:space="preserve">    -O  Output name</t>
  </si>
  <si>
    <t>heatmap</t>
  </si>
  <si>
    <t>replot! first mount node:</t>
  </si>
  <si>
    <t>then load ngsplot:</t>
  </si>
  <si>
    <t>module load ngsplot</t>
  </si>
  <si>
    <t>common directory</t>
  </si>
  <si>
    <t>BCHN.conf</t>
  </si>
  <si>
    <t xml:space="preserve"> -i </t>
  </si>
  <si>
    <t xml:space="preserve"> -o </t>
  </si>
  <si>
    <t>none</t>
  </si>
  <si>
    <t>prof</t>
  </si>
  <si>
    <t xml:space="preserve">replot.r </t>
  </si>
  <si>
    <t xml:space="preserve"> -I </t>
  </si>
  <si>
    <t xml:space="preserve"> -O </t>
  </si>
  <si>
    <t xml:space="preserve"> -GO  </t>
  </si>
  <si>
    <t>goldenrod2</t>
  </si>
  <si>
    <t>4MTF_SEs.bed</t>
  </si>
  <si>
    <t>3MTF_SEs.bed</t>
  </si>
  <si>
    <t>2MTF_SEs.bed</t>
  </si>
  <si>
    <t>1MTF_SEs.bed</t>
  </si>
  <si>
    <t xml:space="preserve"> /data/khanlab/projects/ChIP_seq/scripts/runNGSPlot2.sh</t>
  </si>
  <si>
    <t>MTF_ranked_SEs.zip</t>
  </si>
  <si>
    <t xml:space="preserve"> -RR </t>
  </si>
  <si>
    <t xml:space="preserve"> -FC </t>
  </si>
  <si>
    <t>0.2</t>
  </si>
  <si>
    <t>5</t>
  </si>
  <si>
    <t>RR5.FC20</t>
  </si>
  <si>
    <t xml:space="preserve"> -YAS </t>
  </si>
  <si>
    <t>mediumseagreen</t>
  </si>
  <si>
    <t>lightseagreen</t>
  </si>
  <si>
    <t>deepskyblue2</t>
  </si>
  <si>
    <t>SE_MTFs.700.bed</t>
  </si>
  <si>
    <t>BED columns to keep in output:</t>
  </si>
  <si>
    <t xml:space="preserve"> -a</t>
  </si>
  <si>
    <t xml:space="preserve"> EXP</t>
  </si>
  <si>
    <t xml:space="preserve"> 0</t>
  </si>
  <si>
    <t>(place in output folder)</t>
  </si>
  <si>
    <t xml:space="preserve"> "4,5,6,7,8,9,10,11,12"</t>
  </si>
  <si>
    <t xml:space="preserve"> -e </t>
  </si>
  <si>
    <t>RH4_SEvTE_wMTFs</t>
  </si>
  <si>
    <t>bed name:</t>
  </si>
  <si>
    <t>name prefix suffix:</t>
  </si>
  <si>
    <t xml:space="preserve"> 250000</t>
  </si>
  <si>
    <t>RH4Seq_T_D21KAACXX.UCSC.fpkm</t>
  </si>
  <si>
    <t>run from folder:</t>
  </si>
  <si>
    <t>orginal file:</t>
  </si>
  <si>
    <t>txt file of gene list:</t>
  </si>
  <si>
    <t>output filename:</t>
  </si>
  <si>
    <t xml:space="preserve">sh /data/khanlab/projects/ChIP_seq/scripts/get_gene_expression_v2.sh </t>
  </si>
  <si>
    <t>codegene</t>
  </si>
  <si>
    <t>runChipseqPipeline_biowulf1.sh</t>
  </si>
  <si>
    <t>RH4_JQ1_6hr</t>
  </si>
  <si>
    <t>RH4_DMSO_6hr</t>
  </si>
  <si>
    <t>RH4_siP3F_48hr</t>
  </si>
  <si>
    <t>RH4_siscr_48hr</t>
  </si>
  <si>
    <t>RH4_SE_RE_JQ1</t>
  </si>
  <si>
    <t xml:space="preserve"> -p</t>
  </si>
  <si>
    <t>RH4_SE_RE_P3F</t>
  </si>
  <si>
    <t xml:space="preserve"> </t>
  </si>
  <si>
    <t>expression file name:</t>
  </si>
  <si>
    <t>MYCN_SNP</t>
  </si>
  <si>
    <t>Inflammatory myofibroblastic tumor</t>
  </si>
  <si>
    <t>Model</t>
  </si>
  <si>
    <t>Unknown cell line</t>
  </si>
  <si>
    <t>Normal cell line</t>
  </si>
  <si>
    <t>Bulk RNA.Seq, 0 hrs, replicate 1</t>
  </si>
  <si>
    <t>Bulk RNA.Seq, 0 hrs, replicate 2</t>
  </si>
  <si>
    <t>Bulk RNA.Seq, 0 hrs, replicate 3</t>
  </si>
  <si>
    <t>Bulk RNA.Seq, 24 hrs, replicate 1</t>
  </si>
  <si>
    <t>Bulk RNA.Seq, 24 hrs, replicate 2</t>
  </si>
  <si>
    <t>Bulk RNA.Seq, 24 hrs, replicate 3</t>
  </si>
  <si>
    <t>Bulk RNA.Seq, 48 hrs, replicate 1</t>
  </si>
  <si>
    <t>Normal tissue</t>
  </si>
  <si>
    <t>Ewing sarcoma</t>
  </si>
  <si>
    <t>Malignant rhabdoid tumor</t>
  </si>
  <si>
    <t>Bulk RNA.Seq, 48 hrs, replicate 2</t>
  </si>
  <si>
    <t>Bulk RNA.Seq, 48 hrs, replicate 3</t>
  </si>
  <si>
    <t>Adrenocortical carcinoma</t>
  </si>
  <si>
    <t>Clear cell sarcoma</t>
  </si>
  <si>
    <t>Desmoplastic small round cell tumor</t>
  </si>
  <si>
    <t>Ewing-like sarcoma</t>
  </si>
  <si>
    <t>Medullary thyroid carcinoma</t>
  </si>
  <si>
    <t>Melanoma</t>
  </si>
  <si>
    <t>Mesothelioma</t>
  </si>
  <si>
    <t>NCIPM.2</t>
  </si>
  <si>
    <t>WendyOmics_leftout</t>
  </si>
  <si>
    <t>Myoepithelial carcinoma</t>
  </si>
  <si>
    <t>NB</t>
  </si>
  <si>
    <t>WendyOmics_swap</t>
  </si>
  <si>
    <t>NCI0017.4</t>
  </si>
  <si>
    <t>NCINET1.1</t>
  </si>
  <si>
    <t>NCINET1.2</t>
  </si>
  <si>
    <t>NCINET2.1</t>
  </si>
  <si>
    <t>NCINET2.2</t>
  </si>
  <si>
    <t>NCI0013.re</t>
  </si>
  <si>
    <t>Renal cell carcinoma</t>
  </si>
  <si>
    <t>Bulk RNA.Seq, 72 hrs, replicate 1</t>
  </si>
  <si>
    <t>Bulk RNA.Seq, 72 hrs, replicate 2</t>
  </si>
  <si>
    <t>Bulk RNA.Seq, 72 hrs, replicate 3</t>
  </si>
  <si>
    <t>FN RMS cell line</t>
  </si>
  <si>
    <t>FP RMS cell line</t>
  </si>
  <si>
    <t>Sample_Rh4_jq1_6h_rz_T_H3YCHBGXX</t>
  </si>
  <si>
    <t>RZ</t>
  </si>
  <si>
    <t>Sample_Rh4_dmso_6h_rz_T_H3YCHBGXX</t>
  </si>
  <si>
    <t>doesn't match RH3 or other RH28s by genotyping</t>
  </si>
  <si>
    <t>shRNA.treated</t>
  </si>
  <si>
    <t>FN RMS tissue</t>
  </si>
  <si>
    <t>Transitional cell carcinoma</t>
  </si>
  <si>
    <t>FP RMS tissue</t>
  </si>
  <si>
    <t>Sample_Rh4p3f48dox_T_H3YCHBGXX</t>
  </si>
  <si>
    <t>siRNA</t>
  </si>
  <si>
    <t>Sample_Rh4sc48dox_T_H3YCHBGXX</t>
  </si>
  <si>
    <t>Yamato sh(.) dox 0hr</t>
  </si>
  <si>
    <t>Yamato sh(.) dox 96hr</t>
  </si>
  <si>
    <t>Yamato sh_SYT.SSX1 dox 0hr</t>
  </si>
  <si>
    <t>Yamato shSYT.SSX1 dox 96hr</t>
  </si>
  <si>
    <t>Undifferentiated sarcoma</t>
  </si>
  <si>
    <t>Wilms tumor</t>
  </si>
  <si>
    <t xml:space="preserve">transcriptome unlike RMS </t>
  </si>
  <si>
    <t>[gryderbe@biowulf2 ChIPseq]$ crontab -e</t>
  </si>
  <si>
    <t>For automating FASTQ to BAM part of the pipeline</t>
  </si>
  <si>
    <t>#can be launched from any folder in biowulf2</t>
  </si>
  <si>
    <t>#To relaunch failed sample, delete it from SampleList</t>
  </si>
  <si>
    <t>/data/khanlab/apps/ChIPseq/SampleList</t>
  </si>
  <si>
    <t>#-d gets only folders</t>
  </si>
  <si>
    <t xml:space="preserve"> 0.5</t>
  </si>
  <si>
    <t>RH4_JQ1_6h_PCgene_exp.diff</t>
  </si>
  <si>
    <t>RH4_shP3F48h_PCgene_exp.diff</t>
  </si>
  <si>
    <t>.noTAD.p1.lfc0.PCgenes</t>
  </si>
  <si>
    <t xml:space="preserve"> -v config_file=/data/khanlab/projects/ChIP_seq/manage_samples/chipseq_newBatch.conf </t>
  </si>
  <si>
    <t>http://bedtools.readthedocs.org/en/latest/content/tools/closest.html</t>
  </si>
  <si>
    <t>transcription factor:</t>
  </si>
  <si>
    <t>coactivator:</t>
  </si>
  <si>
    <t>pipeline bed name</t>
  </si>
  <si>
    <t>new short name</t>
  </si>
  <si>
    <t>BRD4.bed</t>
  </si>
  <si>
    <t>Biowulf1</t>
  </si>
  <si>
    <t>qsub -N chipseq_pipe -l nodes=1,mem=23gb,ncpus=20</t>
  </si>
  <si>
    <t>navigate to:</t>
  </si>
  <si>
    <t>cd /home/gryderbe/khanlab/projects/ChIP_seq/scripts/</t>
  </si>
  <si>
    <t>from MACS out</t>
  </si>
  <si>
    <t>navigate to folder:</t>
  </si>
  <si>
    <t>cd /home/gryderbe/khanlab/projects/ChIP_seq/projects/RMS_Epigenetics/BCHN/P3FclosestCofactor</t>
  </si>
  <si>
    <t>p_1e-4</t>
  </si>
  <si>
    <t>Sample_RH4_t6_BRD4_002_C_HCK7HBGXX_summits.bed</t>
  </si>
  <si>
    <t>BRD4.summits.bed</t>
  </si>
  <si>
    <t xml:space="preserve">bedtools closest -D ref </t>
  </si>
  <si>
    <t xml:space="preserve"> -k </t>
  </si>
  <si>
    <t>1</t>
  </si>
  <si>
    <t>purple</t>
  </si>
  <si>
    <t>darkmagenta</t>
  </si>
  <si>
    <t>mediumpurple1</t>
  </si>
  <si>
    <t>004</t>
  </si>
  <si>
    <t>HH7C5BGXX</t>
  </si>
  <si>
    <t>Sample_CTR_D48_EZH2_004_C_HH7C5BGXX</t>
  </si>
  <si>
    <t>H3K27ac, Active Motif (cat39133 lot pAb)</t>
  </si>
  <si>
    <t>H3K27me3, Active Motif (cat39155 lot pAb)</t>
  </si>
  <si>
    <t>H3K4me2, Active Motif (cat39141 lot01008001 pAb)</t>
  </si>
  <si>
    <t>H3K4me3, Active Motif (cat39159 lot pAb)</t>
  </si>
  <si>
    <t>H3K36me3</t>
  </si>
  <si>
    <t>H3K36me3, Active Motif (cat61021 lot01515006 mAb)</t>
  </si>
  <si>
    <t>H3K4me1, Active Motif (cat39141 lot01008001 pAb)</t>
  </si>
  <si>
    <t>MYCN, Santa Cruz (catsc-53993 lot mAb)</t>
  </si>
  <si>
    <t>7250_NILC_20X</t>
  </si>
  <si>
    <t>7250_NILC_20X_D_C6FEFANXX</t>
  </si>
  <si>
    <t>Sample_7250_NILC_20X_D_C6FEFANXX</t>
  </si>
  <si>
    <t>003_D</t>
  </si>
  <si>
    <t>C6FEFANXX</t>
  </si>
  <si>
    <t>NILC</t>
  </si>
  <si>
    <t>RMS_D</t>
  </si>
  <si>
    <t>DNase</t>
  </si>
  <si>
    <t>LNCX-NILC</t>
  </si>
  <si>
    <t>7250_NILC_30X</t>
  </si>
  <si>
    <t>7250_NILC_30X_D_C6FEFANXX</t>
  </si>
  <si>
    <t>Sample_7250_NILC_30X_D_C6FEFANXX</t>
  </si>
  <si>
    <t>7250_NILC_40X</t>
  </si>
  <si>
    <t>7250_NILC_40X_D_C6FEFANXX</t>
  </si>
  <si>
    <t>Sample_7250_NILC_40X_D_C6FEFANXX</t>
  </si>
  <si>
    <t>7250_PF19_20X</t>
  </si>
  <si>
    <t>7250_PF19_20X_D_C6FEFANXX</t>
  </si>
  <si>
    <t>Sample_7250_PF19_20X_D_C6FEFANXX</t>
  </si>
  <si>
    <t>PF19</t>
  </si>
  <si>
    <t>LNCX-PF19</t>
  </si>
  <si>
    <t>7250_PF19_30X</t>
  </si>
  <si>
    <t>7250_PF19_30X_D_C6FEFANXX</t>
  </si>
  <si>
    <t>Sample_7250_PF19_30X_D_C6FEFANXX</t>
  </si>
  <si>
    <t>7250_PF19_40X</t>
  </si>
  <si>
    <t>7250_PF19_40X_D_C6FEFANXX</t>
  </si>
  <si>
    <t>Sample_7250_PF19_40X_D_C6FEFANXX</t>
  </si>
  <si>
    <t>CTR_48h_20X</t>
  </si>
  <si>
    <t>CTR_48h_20X_D_C6FEFANXX</t>
  </si>
  <si>
    <t>Sample_CTR_48h_20X_D_C6FEFANXX</t>
  </si>
  <si>
    <t>48 hr</t>
  </si>
  <si>
    <t>CTR_48h_30X</t>
  </si>
  <si>
    <t>CTR_48h_30X_D_C6FEFANXX</t>
  </si>
  <si>
    <t>Sample_CTR_48h_30X_D_C6FEFANXX</t>
  </si>
  <si>
    <t>CTR_48h_40X</t>
  </si>
  <si>
    <t>CTR_48h_40X_D_C6FEFANXX</t>
  </si>
  <si>
    <t>Sample_CTR_48h_40X_D_C6FEFANXX</t>
  </si>
  <si>
    <t>CTR_DMSO_48h_20X</t>
  </si>
  <si>
    <t>CTR_DMSO_48h_20X_D_C6FEFANXX</t>
  </si>
  <si>
    <t>Sample_CTR_DMSO_48h_20X_D_C6FEFANXX</t>
  </si>
  <si>
    <t>CTR_DMSO_48h_30X</t>
  </si>
  <si>
    <t>CTR_DMSO_48h_30X_D_C6FEFANXX</t>
  </si>
  <si>
    <t>Sample_CTR_DMSO_48h_30X_D_C6FEFANXX</t>
  </si>
  <si>
    <t>CTR_DMSO_48h_40X</t>
  </si>
  <si>
    <t>CTR_DMSO_48h_40X_D_C6FEFANXX</t>
  </si>
  <si>
    <t>Sample_CTR_DMSO_48h_40X_D_C6FEFANXX</t>
  </si>
  <si>
    <t>CTR_Tram_48h_20X</t>
  </si>
  <si>
    <t>CTR_Tram_48h_20X_D_C6FEFANXX</t>
  </si>
  <si>
    <t>Sample_CTR_Tram_48h_20X_D_C6FEFANXX</t>
  </si>
  <si>
    <t>CTR_Tram_48h_30X</t>
  </si>
  <si>
    <t>CTR_Tram_48h_30X_D_C6FEFANXX</t>
  </si>
  <si>
    <t>Sample_CTR_Tram_48h_30X_D_C6FEFANXX</t>
  </si>
  <si>
    <t>CTR_Tram_48h_40X</t>
  </si>
  <si>
    <t>CTR_Tram_48h_40X_D_C6FEFANXX</t>
  </si>
  <si>
    <t>Sample_CTR_Tram_48h_40X_D_C6FEFANXX</t>
  </si>
  <si>
    <t>RD_20X</t>
  </si>
  <si>
    <t>RD_20X_D_C6FEFANXX</t>
  </si>
  <si>
    <t>Sample_RD_20X_D_C6FEFANXX</t>
  </si>
  <si>
    <t>RD_30X</t>
  </si>
  <si>
    <t>RD_30X_D_C6FEFANXX</t>
  </si>
  <si>
    <t>Sample_RD_30X_D_C6FEFANXX</t>
  </si>
  <si>
    <t>RD_40X</t>
  </si>
  <si>
    <t>RD_40X_D_C6FEFANXX</t>
  </si>
  <si>
    <t>Sample_RD_40X_D_C6FEFANXX</t>
  </si>
  <si>
    <t>RH4_20X</t>
  </si>
  <si>
    <t>RH4_20X_D_C6FEFANXX</t>
  </si>
  <si>
    <t>Sample_RH4_20X_D_C6FEFANXX</t>
  </si>
  <si>
    <t>RH4_30X</t>
  </si>
  <si>
    <t>RH4_30X_D_C6FEFANXX</t>
  </si>
  <si>
    <t>Sample_RH4_30X_D_C6FEFANXX</t>
  </si>
  <si>
    <t>RH4_40X</t>
  </si>
  <si>
    <t>RH4_40X_D_C6FEFANXX</t>
  </si>
  <si>
    <t>Sample_RH4_40X_D_C6FEFANXX</t>
  </si>
  <si>
    <t>RH5_20X</t>
  </si>
  <si>
    <t>RH5_20X_D_C6FEFANXX</t>
  </si>
  <si>
    <t>Sample_RH5_20X_D_C6FEFANXX</t>
  </si>
  <si>
    <t>RH5</t>
  </si>
  <si>
    <t>RH5_30X</t>
  </si>
  <si>
    <t>RH5_30X_D_C6FEFANXX</t>
  </si>
  <si>
    <t>Sample_RH5_30X_D_C6FEFANXX</t>
  </si>
  <si>
    <t>RH5_40X</t>
  </si>
  <si>
    <t>RH5_40X_D_C6FEFANXX</t>
  </si>
  <si>
    <t>Sample_RH5_40X_D_C6FEFANXX</t>
  </si>
  <si>
    <t>RH4_D6</t>
  </si>
  <si>
    <t>/data/khanlab/projects/working_DATA/Sample_Rh4_dmso_6h_rz_T_H3YCHBGXX/</t>
  </si>
  <si>
    <t>RH4_J6</t>
  </si>
  <si>
    <t>Sample_NILC_BRD4_004_C_HH7C5BGXX</t>
  </si>
  <si>
    <t>Sample_NILC_input_004_C_HH7C5BGXX</t>
  </si>
  <si>
    <t>&lt;1</t>
  </si>
  <si>
    <t>Sample_PF19_BRD4_004_C_HH7C5BGXX</t>
  </si>
  <si>
    <t>Sample_PF19_input_004_C_HH7C5BGXX</t>
  </si>
  <si>
    <t>Sample_CTR_T48_EZH2_004_C_HH7C5BGXX</t>
  </si>
  <si>
    <t>Sample_NILC_H3K27ac_004_C_HH7C5BGXX</t>
  </si>
  <si>
    <t>Sample_PF19_H3K27ac_004_C_HH7C5BGXX</t>
  </si>
  <si>
    <t>sinteractive</t>
  </si>
  <si>
    <t>P3F_closest1BRD4summits.800.BRDorder.bed</t>
  </si>
  <si>
    <t>Sample_RH4_p300SC_002_C_HCK7HBGXX_summits.bed</t>
  </si>
  <si>
    <t>P3F_BRD4order</t>
  </si>
  <si>
    <t>RH4_DNase</t>
  </si>
  <si>
    <t>NILC_DNase</t>
  </si>
  <si>
    <t>NILC_H3K27ac</t>
  </si>
  <si>
    <t>PF19_DNase</t>
  </si>
  <si>
    <t>PF19_H3K27ac</t>
  </si>
  <si>
    <t>gray33</t>
  </si>
  <si>
    <t>gray77</t>
  </si>
  <si>
    <t>darkorchid1</t>
  </si>
  <si>
    <t>darkorchid4</t>
  </si>
  <si>
    <t>RH4_BRD4</t>
  </si>
  <si>
    <t>NILC_BRD4</t>
  </si>
  <si>
    <t>PF19_BRD4</t>
  </si>
  <si>
    <t>,bed2=</t>
  </si>
  <si>
    <t>,config=</t>
  </si>
  <si>
    <t>,output_dir=</t>
  </si>
  <si>
    <t>,bed1=</t>
  </si>
  <si>
    <t>CTR_D48_H3K27ac</t>
  </si>
  <si>
    <t>CTR_D48_MYC</t>
  </si>
  <si>
    <t>CTR_T48_MYC</t>
  </si>
  <si>
    <t>CTR_D48_MYOD1</t>
  </si>
  <si>
    <t>CTR_T48_MYOD1</t>
  </si>
  <si>
    <t>CTR_T48_H3K27ac</t>
  </si>
  <si>
    <t xml:space="preserve"> (enter file name without .bed extension for multiple concatenations)</t>
  </si>
  <si>
    <t>flank=(8000/5)/2=</t>
  </si>
  <si>
    <t>CTR_D48_EZH2</t>
  </si>
  <si>
    <t>CTR_T48_EZH2</t>
  </si>
  <si>
    <t>CTR_T48_H3K27me3</t>
  </si>
  <si>
    <t>CTR_D48_H3K27me3</t>
  </si>
  <si>
    <t>chartreuse2</t>
  </si>
  <si>
    <t>chartreuse3</t>
  </si>
  <si>
    <t>hotpink1</t>
  </si>
  <si>
    <t>hotpink3</t>
  </si>
  <si>
    <t>snow3</t>
  </si>
  <si>
    <t>snow4</t>
  </si>
  <si>
    <t>first mount node:</t>
  </si>
  <si>
    <t>output.bed name:</t>
  </si>
  <si>
    <t>sorted bed:</t>
  </si>
  <si>
    <t>sort bed:</t>
  </si>
  <si>
    <t>copy/paste columns from multiple beds into one if desired</t>
  </si>
  <si>
    <t>options:</t>
  </si>
  <si>
    <t>bedtools merge</t>
  </si>
  <si>
    <t>1. Gather BED, and BAM locations</t>
  </si>
  <si>
    <t>2. Reconfigure script variables to match inputs</t>
  </si>
  <si>
    <t>,bam_1=</t>
  </si>
  <si>
    <t>,bam_2=</t>
  </si>
  <si>
    <t>BAM directory</t>
  </si>
  <si>
    <t>bam1 location/name</t>
  </si>
  <si>
    <t>bam1 name</t>
  </si>
  <si>
    <t>bam2 name</t>
  </si>
  <si>
    <t>bam2 location/name</t>
  </si>
  <si>
    <t>job submission</t>
  </si>
  <si>
    <t>bed_file=</t>
  </si>
  <si>
    <t>outfile:</t>
  </si>
  <si>
    <t>,out_file=</t>
  </si>
  <si>
    <t>cd /data/khanlab/projects/ChIP_seq/projects/RNAseq_DATA/</t>
  </si>
  <si>
    <t>ls -d1 *_T_* &gt; T_list</t>
  </si>
  <si>
    <t>Sample_CTR_DMSO_48h_T_H3YCHBGXX</t>
  </si>
  <si>
    <t>Sample_CTR_Tram_48h_T_H3YCHBGXX</t>
  </si>
  <si>
    <t>Sample_DL10_T_C6FEFANXX</t>
  </si>
  <si>
    <t>Sample_DL11_T_C6FEFANXX</t>
  </si>
  <si>
    <t>Sample_DL2_T_C6FEFANXX</t>
  </si>
  <si>
    <t>Sample_DL3_T_C6FEFANXX</t>
  </si>
  <si>
    <t>Sample_DL4_T_H77GCBGXX</t>
  </si>
  <si>
    <t>Sample_DL5_T_C6FEFANXX</t>
  </si>
  <si>
    <t>Sample_DL6_T_H77GCBGXX</t>
  </si>
  <si>
    <t>Sample_DL7_T_H77GCBGXX</t>
  </si>
  <si>
    <t>Sample_DL9_T_H77GCBGXX</t>
  </si>
  <si>
    <t>Sample_KJ01_T_H77FWBGXX</t>
  </si>
  <si>
    <t>Sample_KJ02_T_H77FWBGXX</t>
  </si>
  <si>
    <t>Sample_KJ03_T_H77FWBGXX</t>
  </si>
  <si>
    <t>Sample_KJ04_T_H77FWBGXX</t>
  </si>
  <si>
    <t>Sample_KJ05_T_H77FWBGXX</t>
  </si>
  <si>
    <t>Sample_KJ06_T_H77FWBGXX</t>
  </si>
  <si>
    <t>Sample_KJ09_T_H77FWBGXX</t>
  </si>
  <si>
    <t>Sample_KJ10_T_H77FWBGXX</t>
  </si>
  <si>
    <t>Sample_KJ11_T_H77GCBGXX</t>
  </si>
  <si>
    <t>Sample_KJ12_T_H77GCBGXX</t>
  </si>
  <si>
    <t>Sample_KJ13_T_H77GCBGXX</t>
  </si>
  <si>
    <t>Sample_KJ14_T_H77GCBGXX</t>
  </si>
  <si>
    <t>Sample_LF3_T_C6FEFANXX</t>
  </si>
  <si>
    <t>Sample_LF4_T_C6FEFANXX</t>
  </si>
  <si>
    <t>Sample_LF5_T_C6FEFANXX</t>
  </si>
  <si>
    <t>Sample_LF6_T_C6FEFANXX</t>
  </si>
  <si>
    <t>Sample_LF7_T_C6FEFANXX</t>
  </si>
  <si>
    <t>Sample_RH28_Barr_T_H3YCHBGXX</t>
  </si>
  <si>
    <t>Sample_SG08_T_C6FEFANXX</t>
  </si>
  <si>
    <t>Sample_SG09_T_C6FEFANXX</t>
  </si>
  <si>
    <t>Sample_SG10_T_C6FEFANXX</t>
  </si>
  <si>
    <t>Sample_SG13_T_C6FEFANXX</t>
  </si>
  <si>
    <t>Sample_SG14_T_C6FEFANXX</t>
  </si>
  <si>
    <t>Sample_SG15_T_C6FEFANXX</t>
  </si>
  <si>
    <t>Sample_SG18_T_C6FEFANXX</t>
  </si>
  <si>
    <t>Sample_SG19_T_C6FEFANXX</t>
  </si>
  <si>
    <t>Sample_SG23_T_C6FEFANXX</t>
  </si>
  <si>
    <t>Sample_SG24_T_C6FEFANXX</t>
  </si>
  <si>
    <t>Sample_SG26_T_C6FEFANXX</t>
  </si>
  <si>
    <t>Sample_SG27_T_C6FEFANXX</t>
  </si>
  <si>
    <t>Sample_SG28_T_C6FEFANXX</t>
  </si>
  <si>
    <t>Sample_SG29_T_C6FEFANXX</t>
  </si>
  <si>
    <t>Sample_SG30_T_C6FEFANXX</t>
  </si>
  <si>
    <t>Sample_SG31_T_C6FEFANXX</t>
  </si>
  <si>
    <t>Sample_SG32_T_C6FEFANXX</t>
  </si>
  <si>
    <t>Sample_SG33_T_C6FEFANXX</t>
  </si>
  <si>
    <t>Sample_SG34_T_C6FEFANXX</t>
  </si>
  <si>
    <t>Sample_SG35_T_C6FEFANXX</t>
  </si>
  <si>
    <t>Sample_SG36_T_C6FEFANXX</t>
  </si>
  <si>
    <t>Sample_SG37_T_C6FEFANXX</t>
  </si>
  <si>
    <t>Sample_SG38_T_C6FEFANXX</t>
  </si>
  <si>
    <t>Sample_SG40_T_C6FEFANXX</t>
  </si>
  <si>
    <r>
      <rPr>
        <b/>
        <sz val="11"/>
        <color theme="1"/>
        <rFont val="Calibri"/>
        <family val="2"/>
        <scheme val="minor"/>
      </rPr>
      <t>swarm!</t>
    </r>
    <r>
      <rPr>
        <sz val="11"/>
        <color theme="1"/>
        <rFont val="Calibri"/>
        <family val="2"/>
        <scheme val="minor"/>
      </rPr>
      <t xml:space="preserve"> (combination of many commands all at once. execute with: swarm -f filename)</t>
    </r>
  </si>
  <si>
    <t>swarm --partition=ibfdr -g 32 -J make_tdfs -f</t>
  </si>
  <si>
    <t>navigate to folder before launching:</t>
  </si>
  <si>
    <t>NILCclosed_and_P3Factivated2.800.bed</t>
  </si>
  <si>
    <t>bedtools intersect -wa -u</t>
  </si>
  <si>
    <t>1. Gather BED file to pair, and expression file (make PC only), into the same directory</t>
  </si>
  <si>
    <t>/home/gryderbe/gryderbe/cuffdiff/RH4_JQ1_shP3F/</t>
  </si>
  <si>
    <t>scancel 3456985</t>
  </si>
  <si>
    <t>/data/khanlab/projects/ChIP_seq/DATA/Sample_RH4_PAX3FOXO1_SRR.32.35_C_Combined/Sample_RH4_PAX3FOXO1_SRR.32.35_C_Combined.bam</t>
  </si>
  <si>
    <t>/data/khanlab/projects/ChIP_seq/DATA/Sample_RH4_H3K27ac_001_C_H5TLGBGXX/Sample_RH4_H3K27ac_001_C_H5TLGBGXX.bam</t>
  </si>
  <si>
    <t>MusclePs_H3K27ac</t>
  </si>
  <si>
    <t>Sample_MusclePs_H3K27ac_C_SRR1045537</t>
  </si>
  <si>
    <t>SRR1045537</t>
  </si>
  <si>
    <t>GSE16256</t>
  </si>
  <si>
    <t>RoadmapEpi</t>
  </si>
  <si>
    <t>MusclePs</t>
  </si>
  <si>
    <t>Psoas Muscle Tissue</t>
  </si>
  <si>
    <t>H3K27ac_RH4</t>
  </si>
  <si>
    <t>module load R</t>
  </si>
  <si>
    <t>Extract BED!! first mount node:</t>
  </si>
  <si>
    <t>load modules:</t>
  </si>
  <si>
    <t>script:</t>
  </si>
  <si>
    <t>zip file:</t>
  </si>
  <si>
    <t xml:space="preserve">Rscript /data/khanlab/projects/ChIP_seq/scripts/ExtractGname.R </t>
  </si>
  <si>
    <t>ngs -LG number:</t>
  </si>
  <si>
    <t>RH4_PAX3FOXO1_p-5.800.En.wHSMM.bed</t>
  </si>
  <si>
    <t>TDF files of RNA-seq data</t>
  </si>
  <si>
    <t>TDF files of 4C data</t>
  </si>
  <si>
    <t>4C-tdf.swarm</t>
  </si>
  <si>
    <t>options</t>
  </si>
  <si>
    <t xml:space="preserve"> --includeDuplicates </t>
  </si>
  <si>
    <t>directory:</t>
  </si>
  <si>
    <t>cd /data/khanlab/projects/ChIP_seq/</t>
  </si>
  <si>
    <t>chgrp -R khanlab DATA/</t>
  </si>
  <si>
    <t>Sample_RH4_H3K9ac_005_C_H7WKVBGXX</t>
  </si>
  <si>
    <t>Sample_RH4_HDAC2_005_C_H7WKVBGXX</t>
  </si>
  <si>
    <t>Sample_RH4_CHD4p_005_C_H7WKVBGXX</t>
  </si>
  <si>
    <t>deepskyblue1</t>
  </si>
  <si>
    <t>lightblue1</t>
  </si>
  <si>
    <t>darkgoldenrod</t>
  </si>
  <si>
    <t>chocolate3</t>
  </si>
  <si>
    <t>H3K9</t>
  </si>
  <si>
    <t>H3K9me1</t>
  </si>
  <si>
    <t>H3K9me2</t>
  </si>
  <si>
    <t>H3K9me3</t>
  </si>
  <si>
    <t>H3K9ac</t>
  </si>
  <si>
    <t>HDAC2</t>
  </si>
  <si>
    <t>CHD4p</t>
  </si>
  <si>
    <t>Scripts/smoothTDF.pl –i test.tdf –o test_smoothed.tdf –w 5</t>
  </si>
  <si>
    <t>Smooth TDF files</t>
  </si>
  <si>
    <t xml:space="preserve"> -w </t>
  </si>
  <si>
    <t>/data/khanlab/projects/ChIP_seq/scripts/smoothTDF.pl</t>
  </si>
  <si>
    <t>first load:</t>
  </si>
  <si>
    <t>-e</t>
  </si>
  <si>
    <t>-w</t>
  </si>
  <si>
    <t>BCompP3F_HDAC2.bed</t>
  </si>
  <si>
    <t>4C_Split</t>
  </si>
  <si>
    <t xml:space="preserve"> --export=config_file=/data/khanlab/projects/ChIP_seq/manage_samples/4C_Split_batch.conf </t>
  </si>
  <si>
    <t>(find first)</t>
  </si>
  <si>
    <t>(find and delete)</t>
  </si>
  <si>
    <t>Sample_RH4_PAX3_SE_4C_H7WKVBGXX_FirstCut</t>
  </si>
  <si>
    <t>Sample_RH4_P3F_prom_4C_H7WKVBGXX_FirstCut</t>
  </si>
  <si>
    <t>Sample_RH4_FOXO1_intE_4C_H7WKVBGXX_FirstCut</t>
  </si>
  <si>
    <t>Sample_RH4_FOXO1_SE_4C_H7WKVBGXX_FirstCut</t>
  </si>
  <si>
    <t xml:space="preserve"> --export=i=/data/khanlab/projects/ChIP_seq/manage_samples/4C_samples.tsv,m=2</t>
  </si>
  <si>
    <t xml:space="preserve"> /home/gryderbe/khanlab/projects/ChIP_seq/scripts/removeViewpoints.pl </t>
  </si>
  <si>
    <t>sbatch -J Split4C</t>
  </si>
  <si>
    <t xml:space="preserve">perl removeViewpoints.pl </t>
  </si>
  <si>
    <t xml:space="preserve">mount a node </t>
  </si>
  <si>
    <t>Swarm Split4C</t>
  </si>
  <si>
    <t>(unresolved error with variable passing)</t>
  </si>
  <si>
    <t>ref bin</t>
  </si>
  <si>
    <t>then load:</t>
  </si>
  <si>
    <t>1000.dup.smoothed.w5</t>
  </si>
  <si>
    <t>ChIP-seq smoothing</t>
  </si>
  <si>
    <t>smoothBatch</t>
  </si>
  <si>
    <t xml:space="preserve"> --export=config_file=/data/khanlab/projects/ChIP_seq/manage_samples/smoothBatch.conf </t>
  </si>
  <si>
    <t>Delta TDF files</t>
  </si>
  <si>
    <r>
      <t>sbatch [SBATCH OPTIONS] export=in_file1=[</t>
    </r>
    <r>
      <rPr>
        <sz val="11"/>
        <color rgb="FFFF0000"/>
        <rFont val="Calibri"/>
        <family val="2"/>
        <scheme val="minor"/>
      </rPr>
      <t>IN_TDF1.tdf]</t>
    </r>
    <r>
      <rPr>
        <sz val="11"/>
        <color rgb="FF1F497D"/>
        <rFont val="Calibri"/>
        <family val="2"/>
        <scheme val="minor"/>
      </rPr>
      <t>,in_file2=[</t>
    </r>
    <r>
      <rPr>
        <sz val="11"/>
        <color rgb="FFFF0000"/>
        <rFont val="Calibri"/>
        <family val="2"/>
        <scheme val="minor"/>
      </rPr>
      <t>IN_TDF2.tdf</t>
    </r>
    <r>
      <rPr>
        <sz val="11"/>
        <color rgb="FF1F497D"/>
        <rFont val="Calibri"/>
        <family val="2"/>
        <scheme val="minor"/>
      </rPr>
      <t>],out_file=[</t>
    </r>
    <r>
      <rPr>
        <sz val="11"/>
        <color rgb="FFFF0000"/>
        <rFont val="Calibri"/>
        <family val="2"/>
        <scheme val="minor"/>
      </rPr>
      <t>OUT.tdf</t>
    </r>
    <r>
      <rPr>
        <sz val="11"/>
        <color rgb="FF1F497D"/>
        <rFont val="Calibri"/>
        <family val="2"/>
        <scheme val="minor"/>
      </rPr>
      <t>] /data/khanlab/projects/ChIP_seq/scripts/runTdfDelta.sh</t>
    </r>
  </si>
  <si>
    <t xml:space="preserve"> --export=in_file1=</t>
  </si>
  <si>
    <t>,in_file2=</t>
  </si>
  <si>
    <t xml:space="preserve"> /data/khanlab/projects/ChIP_seq/scripts/runTdfDelta.sh</t>
  </si>
  <si>
    <t xml:space="preserve"> --export=config_file=/data/khanlab/projects/ChIP_seq/manage_samples/chipseq_newBatch.conf</t>
  </si>
  <si>
    <t xml:space="preserve"> runChipseqPipeline.sh</t>
  </si>
  <si>
    <t>Sample_CTR_D48_E2A_005_C_H7WKVBGXX</t>
  </si>
  <si>
    <t>Sample_CTR_T48_E2A_005_C_H7WKVBGXX</t>
  </si>
  <si>
    <t>DNase_test.bed</t>
  </si>
  <si>
    <t>DNase_40x_D48</t>
  </si>
  <si>
    <t>DNase_40x_T48</t>
  </si>
  <si>
    <t>E2A_D48</t>
  </si>
  <si>
    <t>E2A_T48</t>
  </si>
  <si>
    <t>Genome</t>
  </si>
  <si>
    <t>ExcludeView</t>
  </si>
  <si>
    <t>CTR_D48_E2A</t>
  </si>
  <si>
    <t>CTR_D48_E2A_005_C</t>
  </si>
  <si>
    <t>005</t>
  </si>
  <si>
    <t>H7WKVBGXX</t>
  </si>
  <si>
    <t>E2A</t>
  </si>
  <si>
    <t>Fusion negative rhabdomyosarcoma</t>
  </si>
  <si>
    <t>CTR_T48_E2A</t>
  </si>
  <si>
    <t>CTR_T48_E2A_005_C</t>
  </si>
  <si>
    <t>KCNR_C_EZH2</t>
  </si>
  <si>
    <t>KCNR_C_EZH2_C_C66Y2ANXX</t>
  </si>
  <si>
    <t>Sample_KCNR_C_EZH2_C_C66Y2ANXX_C67WJANXX</t>
  </si>
  <si>
    <t>EZH2_C</t>
  </si>
  <si>
    <t>C66Y2ANXX_C67WJANXX</t>
  </si>
  <si>
    <t>NB_Thiele</t>
  </si>
  <si>
    <t>PRC2 protein</t>
  </si>
  <si>
    <t>KCNR_C</t>
  </si>
  <si>
    <t>Sample_KCNR_C2_Input_C_C66Y2ANXX_C67WJANXX</t>
  </si>
  <si>
    <t>Neuroblastoma line KCNR</t>
  </si>
  <si>
    <t>EZH2 (Active motif, 39901)</t>
  </si>
  <si>
    <t>KCNR after 24hrs Eth_Con</t>
  </si>
  <si>
    <t>Ethanol</t>
  </si>
  <si>
    <t>EZH2_C1</t>
  </si>
  <si>
    <t>C67CBANXX</t>
  </si>
  <si>
    <t>KCNR_C1</t>
  </si>
  <si>
    <t>Sample_KCNR_RA_EZH2_C_C66Y2ANXX_C67WJANXX</t>
  </si>
  <si>
    <t>EZH2_R2</t>
  </si>
  <si>
    <t>KCNR_R2</t>
  </si>
  <si>
    <t>Sample_KCNR_C_H3K27ac_C_C66Y2ANXX_C67WJANXX</t>
  </si>
  <si>
    <t>KCNR after 24hrs 5uM RA</t>
  </si>
  <si>
    <t>24hrs</t>
  </si>
  <si>
    <t>5uM RA</t>
  </si>
  <si>
    <t>KCNR_RA_EZH2</t>
  </si>
  <si>
    <t>KCNR_RA_EZH2_C_C66Y2ANXX</t>
  </si>
  <si>
    <t>EZH2_RA</t>
  </si>
  <si>
    <t>KCNR_RA</t>
  </si>
  <si>
    <t>Sample_KCNR_RA2_Input_C_C66Y2ANXX_C67WJANXX</t>
  </si>
  <si>
    <t>KCNR_C_H3K27ac</t>
  </si>
  <si>
    <t>KCNR_C_H3K27ac_C_C66Y2ANXX</t>
  </si>
  <si>
    <t>H3K27Ac_C</t>
  </si>
  <si>
    <t>H3K27ac (Active Motif, 39133)</t>
  </si>
  <si>
    <t>KCNR_RA_H3K27ac</t>
  </si>
  <si>
    <t>KCNR_RA_H3K27ac_C_C66Y2ANXX</t>
  </si>
  <si>
    <t>Sample_KCNR_RA_H3K27ac_C_C66Y2ANXX_C67WJANXX</t>
  </si>
  <si>
    <t>H3K27Ac_RA</t>
  </si>
  <si>
    <t>KCNR_C_H3K27me3</t>
  </si>
  <si>
    <t>KCNR_C_H3K27me3_C_C66Y2ANXX</t>
  </si>
  <si>
    <t>Sample_KCNR_C_H3K27me3_C_C66Y2ANXX_C67WJANXX</t>
  </si>
  <si>
    <t>H3K27me3_C</t>
  </si>
  <si>
    <t>H3K27me3 (Millipore, 07-449)</t>
  </si>
  <si>
    <t>KCNR_RA_H3K27me3</t>
  </si>
  <si>
    <t>KCNR_RA_H3K27me3_C_C66Y2ANXX</t>
  </si>
  <si>
    <t>Sample_KCNR_RA_H3K27me3_C_C66Y2ANXX_C67WJANXX</t>
  </si>
  <si>
    <t>H3K27me3_RA</t>
  </si>
  <si>
    <t>Sample_KCNR_C_H3K4me1_C_C66Y2ANXX</t>
  </si>
  <si>
    <t>H3K4me1_C</t>
  </si>
  <si>
    <t>C66Y2ANXX</t>
  </si>
  <si>
    <t>Enahncer mark</t>
  </si>
  <si>
    <t>Sample_KCNR_C3_Input_C_C66Y2ANXX</t>
  </si>
  <si>
    <t>H3K4me1 (Abcam, ab8895)</t>
  </si>
  <si>
    <t>Sample_KCNR_RA_H3K4me1_C_C66Y2ANXX</t>
  </si>
  <si>
    <t>H3K4me1_RA</t>
  </si>
  <si>
    <t>Sample_KCNR_RA3_Input_C_C66Y2ANXX</t>
  </si>
  <si>
    <t>Sample_KCNR_C_H3K4me3_C_C66Y2ANXX</t>
  </si>
  <si>
    <t>H3K4me3_C</t>
  </si>
  <si>
    <t>H3K4me3 (Abcam, ab8580)</t>
  </si>
  <si>
    <t>Sample_KCNR_RA_H3K4me3_C_C66Y2ANXX</t>
  </si>
  <si>
    <t>H3K4me3_RA</t>
  </si>
  <si>
    <t>Input_C1</t>
  </si>
  <si>
    <t>Control</t>
  </si>
  <si>
    <t>KCNR_C2_Input</t>
  </si>
  <si>
    <t>KCNR_C2_Input_C_C66Y2ANXX</t>
  </si>
  <si>
    <t>Input_C2</t>
  </si>
  <si>
    <t>KCNR_C2</t>
  </si>
  <si>
    <t>-</t>
  </si>
  <si>
    <t>Input_C3</t>
  </si>
  <si>
    <t>KCNR_C3</t>
  </si>
  <si>
    <t>Input_R2</t>
  </si>
  <si>
    <t>KCNR_RA2_Input</t>
  </si>
  <si>
    <t>KCNR_RA2_Input_C_C66Y2ANXX</t>
  </si>
  <si>
    <t>Input_RA2</t>
  </si>
  <si>
    <t>KCNR_RA2</t>
  </si>
  <si>
    <t>Input_RA3</t>
  </si>
  <si>
    <t>KCNR_RA3</t>
  </si>
  <si>
    <t>Sample_KCNR_C_MYCN_C_C66Y2ANXX</t>
  </si>
  <si>
    <t>MYCN_C</t>
  </si>
  <si>
    <t>MYCN(Abcam, ab16898)</t>
  </si>
  <si>
    <t>Sample_KCNR_RA_MYCN_C_C66Y2ANXX</t>
  </si>
  <si>
    <t>MYCN_RA</t>
  </si>
  <si>
    <t>HCT116_p53</t>
  </si>
  <si>
    <t>SRR1427726</t>
  </si>
  <si>
    <t>GSE58714</t>
  </si>
  <si>
    <t>Ashish</t>
  </si>
  <si>
    <t>p53 DO-1</t>
  </si>
  <si>
    <t>HCT116</t>
  </si>
  <si>
    <t>SRR1427727</t>
  </si>
  <si>
    <t>SRR1593960</t>
  </si>
  <si>
    <t>GSE61944</t>
  </si>
  <si>
    <t>EWS</t>
  </si>
  <si>
    <t>FLI1</t>
  </si>
  <si>
    <t>SKMNC</t>
  </si>
  <si>
    <t>Ewing sarcoma cell line SKMNC</t>
  </si>
  <si>
    <t>FLI1 (Santa Cruz, sc-356)</t>
  </si>
  <si>
    <t>SRR1593961</t>
  </si>
  <si>
    <t>GSE61945</t>
  </si>
  <si>
    <t>H3K27ac (Abcam, ab4729)</t>
  </si>
  <si>
    <t>SRR1593962</t>
  </si>
  <si>
    <t>GSE61952</t>
  </si>
  <si>
    <t>SRR1593963</t>
  </si>
  <si>
    <t>GSE61946</t>
  </si>
  <si>
    <t>SRR1593964</t>
  </si>
  <si>
    <t>GSE61947</t>
  </si>
  <si>
    <t>H3K4me3 (Millipore, 07-473)</t>
  </si>
  <si>
    <t>SRR1593965</t>
  </si>
  <si>
    <t>GSE61951</t>
  </si>
  <si>
    <t>WDR5</t>
  </si>
  <si>
    <t>WDR5 (Bethyl, A302-429A)</t>
  </si>
  <si>
    <t>SRR1593966</t>
  </si>
  <si>
    <t>GSE61948</t>
  </si>
  <si>
    <t>WCE</t>
  </si>
  <si>
    <t>SRR1593967</t>
  </si>
  <si>
    <t>GSE61949</t>
  </si>
  <si>
    <t>SKMNC_48shGFP</t>
  </si>
  <si>
    <t>SKMNC after 48 hrs shGFP</t>
  </si>
  <si>
    <t>48hrs</t>
  </si>
  <si>
    <t>shGFP</t>
  </si>
  <si>
    <t>SRR1593968</t>
  </si>
  <si>
    <t>GSE61950</t>
  </si>
  <si>
    <t>SRR1593969</t>
  </si>
  <si>
    <t>GSE61955</t>
  </si>
  <si>
    <t>SKMNC_96shGFP</t>
  </si>
  <si>
    <t>SKMNC after 96 hrs shGFP</t>
  </si>
  <si>
    <t>96hrs</t>
  </si>
  <si>
    <t>SRR1593970</t>
  </si>
  <si>
    <t>GSE61956</t>
  </si>
  <si>
    <t>SRR1593971</t>
  </si>
  <si>
    <t>GSE61958</t>
  </si>
  <si>
    <t>SRR1593972</t>
  </si>
  <si>
    <t>GSE61953</t>
  </si>
  <si>
    <t>SRR1593973</t>
  </si>
  <si>
    <t>GSE61954</t>
  </si>
  <si>
    <t>GABPA</t>
  </si>
  <si>
    <t>GABPA (Santa Cruz, sc-22810)</t>
  </si>
  <si>
    <t>SRR1593974</t>
  </si>
  <si>
    <t>GSE61964</t>
  </si>
  <si>
    <t>ELF1</t>
  </si>
  <si>
    <t>ELF1 (Santa Cruz, sc-631)</t>
  </si>
  <si>
    <t>SRR1593975</t>
  </si>
  <si>
    <t>GSE61960</t>
  </si>
  <si>
    <t>p300 (Santa Cruz, sc-585)</t>
  </si>
  <si>
    <t>SRR1593976</t>
  </si>
  <si>
    <t>GSE61957</t>
  </si>
  <si>
    <t>SKMNC_48shFLI1</t>
  </si>
  <si>
    <t>SKMNC after 48 hrs shFLI1</t>
  </si>
  <si>
    <t>shFLI1</t>
  </si>
  <si>
    <t>SRR1593977</t>
  </si>
  <si>
    <t>GSE61962</t>
  </si>
  <si>
    <t>SRR1593978</t>
  </si>
  <si>
    <t>GSE61959</t>
  </si>
  <si>
    <t>SKMNC_96shFLI1</t>
  </si>
  <si>
    <t>SKMNC after 96 hrs shFLI1</t>
  </si>
  <si>
    <t>SRR1593979</t>
  </si>
  <si>
    <t>GSE61969</t>
  </si>
  <si>
    <t>SRR1593980</t>
  </si>
  <si>
    <t>GSE61961</t>
  </si>
  <si>
    <t>SRR1593981</t>
  </si>
  <si>
    <t>GSE61966</t>
  </si>
  <si>
    <t>SRR1593982</t>
  </si>
  <si>
    <t>GSE61963</t>
  </si>
  <si>
    <t>SRR1593983</t>
  </si>
  <si>
    <t>GSE61968</t>
  </si>
  <si>
    <t>SRR1593984</t>
  </si>
  <si>
    <t>GSE61965</t>
  </si>
  <si>
    <t>SRR1593985</t>
  </si>
  <si>
    <t>GSE61977</t>
  </si>
  <si>
    <t>A673</t>
  </si>
  <si>
    <t>Ewing sarcoma cell line A673</t>
  </si>
  <si>
    <t>SRR1593986</t>
  </si>
  <si>
    <t>GSE61967</t>
  </si>
  <si>
    <t>SRR1593987</t>
  </si>
  <si>
    <t>GSE61971</t>
  </si>
  <si>
    <t>SRR1593988</t>
  </si>
  <si>
    <t>GSE61974</t>
  </si>
  <si>
    <t>SRR1593989</t>
  </si>
  <si>
    <t>GSE61970</t>
  </si>
  <si>
    <t>SRR1593990</t>
  </si>
  <si>
    <t>GSE61981</t>
  </si>
  <si>
    <t>SRR1593991</t>
  </si>
  <si>
    <t>GSE61972</t>
  </si>
  <si>
    <t>SRR1593992</t>
  </si>
  <si>
    <t>GSE61973</t>
  </si>
  <si>
    <t>A673_48shGFP</t>
  </si>
  <si>
    <t>A673 after 48 hrs shGFP</t>
  </si>
  <si>
    <t>SRR1593993</t>
  </si>
  <si>
    <t>GSE61979</t>
  </si>
  <si>
    <t>SRR1593994</t>
  </si>
  <si>
    <t>GSE61975</t>
  </si>
  <si>
    <t>A673_96shGFP</t>
  </si>
  <si>
    <t>A673 after 96 hrs shGFP</t>
  </si>
  <si>
    <t>SRR1593995</t>
  </si>
  <si>
    <t>GSE61976</t>
  </si>
  <si>
    <t>A673_48shFLI1</t>
  </si>
  <si>
    <t>A673 after 48 hrs shFLI1</t>
  </si>
  <si>
    <t>SRR1593996</t>
  </si>
  <si>
    <t>GSE61980</t>
  </si>
  <si>
    <t>SRR1593997</t>
  </si>
  <si>
    <t>GSE61978</t>
  </si>
  <si>
    <t>A673_96shFLI1</t>
  </si>
  <si>
    <t>A673 after 96 hrs shFLI1</t>
  </si>
  <si>
    <t>SRR1920909</t>
  </si>
  <si>
    <t>GSE67108</t>
  </si>
  <si>
    <t>VSV-p53</t>
  </si>
  <si>
    <t>SW480</t>
  </si>
  <si>
    <t>SRR1920910</t>
  </si>
  <si>
    <t>VSV-control</t>
  </si>
  <si>
    <t>MCF7_p53</t>
  </si>
  <si>
    <t>SRR287796</t>
  </si>
  <si>
    <t>SRP007261</t>
  </si>
  <si>
    <t>p53</t>
  </si>
  <si>
    <t>MCF7</t>
  </si>
  <si>
    <t>Breast Cancer MCF7</t>
  </si>
  <si>
    <t>MCF7 Untreated, IP p53</t>
  </si>
  <si>
    <t>MCF7_p53_100nM_RITA</t>
  </si>
  <si>
    <t>SRR287797</t>
  </si>
  <si>
    <t>(8hours)</t>
  </si>
  <si>
    <t>MCF 0.1uM RITA (8hours) IP p53</t>
  </si>
  <si>
    <t>MCF7_p53_1uM_RITA</t>
  </si>
  <si>
    <t>SRR287798</t>
  </si>
  <si>
    <t>MCF 1uM RITA (8hours) IP p53</t>
  </si>
  <si>
    <t>MCF7_p53_10uM_Nutlin3a</t>
  </si>
  <si>
    <t>SRR287799</t>
  </si>
  <si>
    <t>MCF 10uM Nutlin3a (8hours) IP p53</t>
  </si>
  <si>
    <t>MCF7_p53_100uM_5FU</t>
  </si>
  <si>
    <t>SRR287800</t>
  </si>
  <si>
    <t>MCF7 100uM 5FU (8hours) IP p53</t>
  </si>
  <si>
    <t>SRR287801</t>
  </si>
  <si>
    <t>IgG</t>
  </si>
  <si>
    <t>MCF7 IP IgG</t>
  </si>
  <si>
    <t>U2OS_DMSO_p53chip</t>
  </si>
  <si>
    <t>SRR847010</t>
  </si>
  <si>
    <t>GSE46641</t>
  </si>
  <si>
    <t>U2OS</t>
  </si>
  <si>
    <t>Osteosarcoma U2OS</t>
  </si>
  <si>
    <t xml:space="preserve"> p53 DO-1 (Santa Cruz, sc-126)</t>
  </si>
  <si>
    <t>U2OS_DMSO_input</t>
  </si>
  <si>
    <t>SRR847011</t>
  </si>
  <si>
    <t xml:space="preserve"> none</t>
  </si>
  <si>
    <t>U2OS_DXR_p53chip</t>
  </si>
  <si>
    <t>SRR847012</t>
  </si>
  <si>
    <t>U2OS_DXR_input</t>
  </si>
  <si>
    <t>SRR847013</t>
  </si>
  <si>
    <t>U2OS_Nutlin_p53chip</t>
  </si>
  <si>
    <t>SRR847014</t>
  </si>
  <si>
    <t>U2OS_Nutlin_input</t>
  </si>
  <si>
    <t>SRR847015</t>
  </si>
  <si>
    <t>U2OS_NT_p53chip</t>
  </si>
  <si>
    <t>SRR847016</t>
  </si>
  <si>
    <t>U2OS_NT_input</t>
  </si>
  <si>
    <t>SRR847017</t>
  </si>
  <si>
    <t>Sample_MusclePs_H3K27ac_C_SRR1045536</t>
  </si>
  <si>
    <t>SRR1045536</t>
  </si>
  <si>
    <t>Sample_MusclePs_H3K27ac_C_SRR1045535</t>
  </si>
  <si>
    <t>SRR1045535</t>
  </si>
  <si>
    <t>RH4_H3K9</t>
  </si>
  <si>
    <t>RH4_H3K9_005_C</t>
  </si>
  <si>
    <t>PAX-Fusion rhabdomyosarcoma</t>
  </si>
  <si>
    <t>RH4_H3K9me1</t>
  </si>
  <si>
    <t>RH4_H3K9me1_005_C</t>
  </si>
  <si>
    <t>RH4_H3K9me2</t>
  </si>
  <si>
    <t>RH4_H3K9me2_005_C</t>
  </si>
  <si>
    <t>RH4_H3K9me3</t>
  </si>
  <si>
    <t>RH4_H3K9me3_005_C</t>
  </si>
  <si>
    <t>RH4_H3K9ac</t>
  </si>
  <si>
    <t>RH4_H3K9ac_005_C</t>
  </si>
  <si>
    <t>RH4_H3K36me3</t>
  </si>
  <si>
    <t>RH4_H3K36me3_005_C</t>
  </si>
  <si>
    <t>RH4_HDAC2</t>
  </si>
  <si>
    <t>RH4_HDAC2_005_C</t>
  </si>
  <si>
    <t>RH4_CHD4m</t>
  </si>
  <si>
    <t>RH4_CHD4m_005_C</t>
  </si>
  <si>
    <t>CHD4m</t>
  </si>
  <si>
    <t>RH4_CHD4p</t>
  </si>
  <si>
    <t>RH4_CHD4p_005_C</t>
  </si>
  <si>
    <t>RH4shscr_72_P3F</t>
  </si>
  <si>
    <t>RH4shscr_72_P3F_005_C</t>
  </si>
  <si>
    <t>RH4shscr</t>
  </si>
  <si>
    <t>RH4shP3F_72_P3F</t>
  </si>
  <si>
    <t>RH4shP3F_72_P3F_005_C</t>
  </si>
  <si>
    <t>RH4shP3F</t>
  </si>
  <si>
    <t>RH4shCHD4_72_P3F</t>
  </si>
  <si>
    <t>RH4shCHD4_72_P3F_005_C</t>
  </si>
  <si>
    <t>RH4shCHD4</t>
  </si>
  <si>
    <t>RH4_PAX3_SE</t>
  </si>
  <si>
    <t>RH4_PAX3_SE_4C</t>
  </si>
  <si>
    <t>RMS_4C</t>
  </si>
  <si>
    <t>PAX3_SE</t>
  </si>
  <si>
    <t>viewpoint</t>
  </si>
  <si>
    <t>RH4_P3F_prom</t>
  </si>
  <si>
    <t>RH4_P3F_prom_4C</t>
  </si>
  <si>
    <t>P3F_prom</t>
  </si>
  <si>
    <t>RH4_MYCN_SE0</t>
  </si>
  <si>
    <t>RH4_MYCN_SE0_4C</t>
  </si>
  <si>
    <t>MYCN_SE0</t>
  </si>
  <si>
    <t>RH4_MYCN_intE</t>
  </si>
  <si>
    <t>RH4_MYCN_intE_4C</t>
  </si>
  <si>
    <t>MYCN_intE</t>
  </si>
  <si>
    <t>RH4_MYCN_SE2</t>
  </si>
  <si>
    <t>RH4_MYCN_SE2_4C</t>
  </si>
  <si>
    <t>MYCN_SE2</t>
  </si>
  <si>
    <t>RH4_MYCN_SE2p</t>
  </si>
  <si>
    <t>RH4_MYCN_SE2p_4C</t>
  </si>
  <si>
    <t>MYCN_SE2p</t>
  </si>
  <si>
    <t>RH4_FOXO1_intE</t>
  </si>
  <si>
    <t>RH4_FOXO1_intE_4C</t>
  </si>
  <si>
    <t>FOXO1_intE</t>
  </si>
  <si>
    <t>RH4_FOXO1_SE</t>
  </si>
  <si>
    <t>RH4_FOXO1_SE_4C</t>
  </si>
  <si>
    <t>FOXO1_SE</t>
  </si>
  <si>
    <t>RH4_MYOD_SE1</t>
  </si>
  <si>
    <t>RH4_MYOD_SE1_4C</t>
  </si>
  <si>
    <t>MYOD_SE1</t>
  </si>
  <si>
    <t>RH4_J6_MYOD_SE1</t>
  </si>
  <si>
    <t>RH4_J6_MYOD_SE1_4C</t>
  </si>
  <si>
    <t>6 hours</t>
  </si>
  <si>
    <t>500 nM JQ1</t>
  </si>
  <si>
    <t>Sample_mm_ALLE2aPBX_H3K27ac_006_C_HH7KKBGXX</t>
  </si>
  <si>
    <t>006</t>
  </si>
  <si>
    <t>HH7KKBGXX</t>
  </si>
  <si>
    <t>Fry</t>
  </si>
  <si>
    <t>mm9</t>
  </si>
  <si>
    <t>mm_ALLE2aPBX</t>
  </si>
  <si>
    <t>Sample_mm_ALLE2aPBX_input_006_C_HH7KKBGXX</t>
  </si>
  <si>
    <t>mouse ALL models</t>
  </si>
  <si>
    <t>Sample_mm_ALL304_H3K27ac_006_C_HH7KKBGXX</t>
  </si>
  <si>
    <t>mm_ALL304</t>
  </si>
  <si>
    <t>Sample_mm_ALL304_input_006_C_HH7KKBGXX</t>
  </si>
  <si>
    <t>Sample_mm_ALL5961_H3K27ac_006_C_HH7KKBGXX</t>
  </si>
  <si>
    <t>mm_ALL5961</t>
  </si>
  <si>
    <t>Sample_mm_ALL5961_input_006_C_HH7KKBGXX</t>
  </si>
  <si>
    <t>Sample_mm_ALL246_H3K27ac_006_C_HH7KKBGXX</t>
  </si>
  <si>
    <t>mm_ALL246</t>
  </si>
  <si>
    <t>Sample_mm_ALL246_input_006_C_HH7KKBGXX</t>
  </si>
  <si>
    <t>Sample_mm_ALL252_H3K27ac_006_C_HH7KKBGXX</t>
  </si>
  <si>
    <t>mm_ALL252</t>
  </si>
  <si>
    <t>Sample_mm_ALL252_input_006_C_HH7KKBGXX</t>
  </si>
  <si>
    <t>E2aPBX</t>
  </si>
  <si>
    <t>sbatch --partition=ccr --ntasks=32 --mem=32g -J BCHN --export=</t>
  </si>
  <si>
    <t>Usage:</t>
  </si>
  <si>
    <t>$0 [options]</t>
  </si>
  <si>
    <t>required options:</t>
  </si>
  <si>
    <t xml:space="preserve">  -a</t>
  </si>
  <si>
    <t>BED1</t>
  </si>
  <si>
    <t xml:space="preserve">  -b</t>
  </si>
  <si>
    <t>BED2</t>
  </si>
  <si>
    <t xml:space="preserve">  -c</t>
  </si>
  <si>
    <t>Config file</t>
  </si>
  <si>
    <t xml:space="preserve">  -o</t>
  </si>
  <si>
    <t>Output directory</t>
  </si>
  <si>
    <t xml:space="preserve">  </t>
  </si>
  <si>
    <t xml:space="preserve">optional options:    </t>
  </si>
  <si>
    <t xml:space="preserve">  -e</t>
  </si>
  <si>
    <t xml:space="preserve">BED extention length (default: $bed_ext_len)  </t>
  </si>
  <si>
    <t xml:space="preserve">  -s</t>
  </si>
  <si>
    <t>The column to be sorted (e.g -s 5 : sort by 5th column)</t>
  </si>
  <si>
    <t xml:space="preserve">  -u</t>
  </si>
  <si>
    <t>sbatch option (default: $sbatch_option)</t>
  </si>
  <si>
    <t xml:space="preserve">  -m</t>
  </si>
  <si>
    <t>No NGSPlot</t>
  </si>
  <si>
    <t xml:space="preserve">  -t</t>
  </si>
  <si>
    <t>NGSPlot option (default: $ngsplot_option)</t>
  </si>
  <si>
    <t xml:space="preserve"> HOMER optional options:</t>
  </si>
  <si>
    <t xml:space="preserve">  -n</t>
  </si>
  <si>
    <t>Do not run HOMER</t>
  </si>
  <si>
    <t xml:space="preserve">  -g</t>
  </si>
  <si>
    <t>Genome (default: $homer_genome)</t>
  </si>
  <si>
    <t xml:space="preserve">  -r</t>
  </si>
  <si>
    <t>Preparsed dir (default: $homer_preparsedDir)</t>
  </si>
  <si>
    <t xml:space="preserve">  -p</t>
  </si>
  <si>
    <t>Number of threads (default: $homer_p)</t>
  </si>
  <si>
    <t xml:space="preserve">  -z</t>
  </si>
  <si>
    <t>Motif search size (default: $homer_size)</t>
  </si>
  <si>
    <t xml:space="preserve">  -l</t>
  </si>
  <si>
    <t xml:space="preserve">Motif length (default: $homer_len) </t>
  </si>
  <si>
    <t xml:space="preserve"> --export=config_file=/data/khanlab/projects/ChIP_seq/manage_samples/chipseq_mouseBatch.conf</t>
  </si>
  <si>
    <t>mouse!!</t>
  </si>
  <si>
    <t>/data/khanlab/projects/ChIP_seq/projects/Fry/BCHN/</t>
  </si>
  <si>
    <t>ALL304</t>
  </si>
  <si>
    <t>ALL5961</t>
  </si>
  <si>
    <t>ALL246</t>
  </si>
  <si>
    <t>ALL252</t>
  </si>
  <si>
    <t>ALL2aPBX</t>
  </si>
  <si>
    <t>,g=mm9</t>
  </si>
  <si>
    <t>mm_ALL5961_H3K27ac_p-7.bed</t>
  </si>
  <si>
    <t>mm_ALL304_H3K27ac_p-7.bed</t>
  </si>
  <si>
    <t>/scratch/leihaiyan/bam/</t>
  </si>
  <si>
    <t>304_v_5961_p7_3</t>
  </si>
  <si>
    <t>bedtools intersect -wa -v</t>
  </si>
  <si>
    <t>bed</t>
  </si>
  <si>
    <t>red</t>
  </si>
  <si>
    <t>blue</t>
  </si>
  <si>
    <t>/data/khanlab/projects/ChIP_seq/DATA/Sample_RH4_p300SC_002_C_HCK7HBGXX/Sample_RH4_p300SC_002_C_HCK7HBGXX.bam</t>
  </si>
  <si>
    <t>/data/khanlab/projects/ChIP_seq/DATA/Sample_RH4_MED_002_C_HCK7HBGXX/Sample_RH4_MED_002_C_HCK7HBGXX.bam</t>
  </si>
  <si>
    <t>/data/khanlab/projects/ChIP_seq/DATA/Sample_RH4_t6_BRD4_002_C_HCK7HBGXX/Sample_RH4_t6_BRD4_002_C_HCK7HBGXX.bam</t>
  </si>
  <si>
    <t>ALLtop4Ken_grouped.800.bed</t>
  </si>
  <si>
    <t>,len=8</t>
  </si>
  <si>
    <t>,preparsedDir=/data/khanlab/projects/ChIP_seq/data_by_file_type/test/data_by_file_type/preparse</t>
  </si>
  <si>
    <t>,p=32</t>
  </si>
  <si>
    <t>sbatch --partition=ccr --ntasks=32 --mem=32g -J HOMER --export=</t>
  </si>
  <si>
    <t>/data/khanlab/projects/ChIP_seq/projects/Fry/HOMER/</t>
  </si>
  <si>
    <t>246only_ALL</t>
  </si>
  <si>
    <t>252only_ALL</t>
  </si>
  <si>
    <t>,genome=mm9</t>
  </si>
  <si>
    <t>,size=500</t>
  </si>
  <si>
    <t>shared_ALL</t>
  </si>
  <si>
    <t>Pax5_ALL</t>
  </si>
  <si>
    <t>Pax5off_ALL</t>
  </si>
  <si>
    <t>E2aPBXonly</t>
  </si>
  <si>
    <t>304only_ALL</t>
  </si>
  <si>
    <t>5961only_ALL</t>
  </si>
  <si>
    <t>deepskyblue4</t>
  </si>
  <si>
    <t>,g=hg19</t>
  </si>
  <si>
    <t>P3F</t>
  </si>
  <si>
    <t xml:space="preserve"> --export=config_file=/data/khanlab/projects/ChIP_seq/manage_samples/chipseq_GEOBatch.conf</t>
  </si>
  <si>
    <t>--time=16:00:00</t>
  </si>
  <si>
    <t>chipseq_GEOBatch</t>
  </si>
  <si>
    <t xml:space="preserve">for i in `cat reset.list`; do rm -rf $i/$i.*; done </t>
  </si>
  <si>
    <t xml:space="preserve">for i in `cat reset.list`; do ls -l $i/$i.*; done </t>
  </si>
  <si>
    <t>sbatch -J smoothBatch --partition=ccr --time=24:00:00</t>
  </si>
  <si>
    <t>ROSE data gathering</t>
  </si>
  <si>
    <t>perl /data/khanlab/projects/ChIP_seq/scripts/concatROSE.pl</t>
  </si>
  <si>
    <t>RD_HDAC2</t>
  </si>
  <si>
    <t>RH5_HDAC2</t>
  </si>
  <si>
    <t>SCMC_HDAC2</t>
  </si>
  <si>
    <t>RH5_P3F</t>
  </si>
  <si>
    <t>Sample_HSMMtube_input_C_SRR227369</t>
  </si>
  <si>
    <t>Sample_HSMM_input_C_SRR227400</t>
  </si>
  <si>
    <t>007</t>
  </si>
  <si>
    <t>HHF57BGXX</t>
  </si>
  <si>
    <t>NS129</t>
  </si>
  <si>
    <t>human muscle tissue</t>
  </si>
  <si>
    <t>NS134</t>
  </si>
  <si>
    <t>RMS primary tumor, P3F</t>
  </si>
  <si>
    <t>RMS primary tumor, P3F, MYCN amp</t>
  </si>
  <si>
    <t>RMS primary tumor, P7F</t>
  </si>
  <si>
    <t>RMS primary tumor, NRAS</t>
  </si>
  <si>
    <t>RMS primary tumor, KRAS, PIK3CA</t>
  </si>
  <si>
    <t>RMS237</t>
  </si>
  <si>
    <t>RMS primary tumor, HRAS</t>
  </si>
  <si>
    <t>RMS primary tumor</t>
  </si>
  <si>
    <t>na</t>
  </si>
  <si>
    <t>human RMS primary tumor</t>
  </si>
  <si>
    <t>SHSY5Y_H3K27ac</t>
  </si>
  <si>
    <t>SHSY5Y_H3K27ac_SRR1790657_C_GSE65664</t>
  </si>
  <si>
    <t>Sample_SHSY5Y_H3K27ac_SRR1790657_C_GSE65664</t>
  </si>
  <si>
    <t>SRR1790657</t>
  </si>
  <si>
    <t>GSE65664</t>
  </si>
  <si>
    <t>NB_Marris</t>
  </si>
  <si>
    <t>SHSY5Y</t>
  </si>
  <si>
    <t>Sample_SHSY5Y_Input_SRR1790661_C_GSE65664</t>
  </si>
  <si>
    <t>H3K27ac (Abcam ab4729)</t>
  </si>
  <si>
    <t>Neuroblastoma cell line</t>
  </si>
  <si>
    <t>Kelly_GATA3</t>
  </si>
  <si>
    <t>Kelly_GATA3_SRR1790658_C_GSE65664</t>
  </si>
  <si>
    <t>Sample_Kelly_GATA3_SRR1790658_C_GSE65664</t>
  </si>
  <si>
    <t>SRR1790658</t>
  </si>
  <si>
    <t>GATA3</t>
  </si>
  <si>
    <t>Kelly</t>
  </si>
  <si>
    <t>GATA3 (Santa Cruz sc-22206X)</t>
  </si>
  <si>
    <t>SHSY5Y_GATA3</t>
  </si>
  <si>
    <t>SHSY5Y_GATA3_SRR1790659_C_GSE65664</t>
  </si>
  <si>
    <t>Sample_SHSY5Y_GATA3_SRR1790659_C_GSE65664</t>
  </si>
  <si>
    <t>SRR1790659</t>
  </si>
  <si>
    <t>BE2C_GATA3</t>
  </si>
  <si>
    <t>BE2C_GATA3_SRR1790660_C_GSE65664</t>
  </si>
  <si>
    <t>Sample_BE2C_GATA3_SRR1790660_C_GSE65664</t>
  </si>
  <si>
    <t>SRR1790660</t>
  </si>
  <si>
    <t>BE2C</t>
  </si>
  <si>
    <t>Sample_BE2C_Input_SRR1790662_C_GSE65664</t>
  </si>
  <si>
    <t>SHSY5Y_Input</t>
  </si>
  <si>
    <t>SHSY5Y_Input_SRR1790661_C_GSE65664</t>
  </si>
  <si>
    <t>SRR1790661</t>
  </si>
  <si>
    <t>BE2C_Input</t>
  </si>
  <si>
    <t>BE2C_Input_SRR1790662_C_GSE65664</t>
  </si>
  <si>
    <t>SRR1790662</t>
  </si>
  <si>
    <t>BE2_H3K27ac</t>
  </si>
  <si>
    <t>BE2_H3K27ac_SRR2016192_C_GSE65664</t>
  </si>
  <si>
    <t>Sample_BE2_H3K27ac_SRR2016192_C_GSE65664</t>
  </si>
  <si>
    <t>SRR2016192</t>
  </si>
  <si>
    <t>BE2</t>
  </si>
  <si>
    <t>Sample_BE2_Input_SRR2016194_C_GSE65664</t>
  </si>
  <si>
    <t>BE2_GATA3</t>
  </si>
  <si>
    <t>BE2_GATA3_SRR2016193_C_GSE65664</t>
  </si>
  <si>
    <t>Sample_BE2_GATA3_SRR2016193_C_GSE65664</t>
  </si>
  <si>
    <t>SRR2016193</t>
  </si>
  <si>
    <t>BE2_Input</t>
  </si>
  <si>
    <t>BE2_Input_SRR2016194_C_GSE65664</t>
  </si>
  <si>
    <t>SRR2016194</t>
  </si>
  <si>
    <t>NGP_H3K27ac</t>
  </si>
  <si>
    <t>NGP_H3K27ac_SRR2016195_C_GSE65664</t>
  </si>
  <si>
    <t>Sample_NGP_H3K27ac_SRR2016195_C_GSE65664</t>
  </si>
  <si>
    <t>SRR2016195</t>
  </si>
  <si>
    <t>NGP</t>
  </si>
  <si>
    <t>Sample_NGP_Input_SRR2016197_C_GSE65664</t>
  </si>
  <si>
    <t>NGP_GATA3</t>
  </si>
  <si>
    <t>NGP_GATA3_SRR2016196_C_GSE65664</t>
  </si>
  <si>
    <t>Sample_NGP_GATA3_SRR2016196_C_GSE65664</t>
  </si>
  <si>
    <t>SRR2016196</t>
  </si>
  <si>
    <t>NGP_Input</t>
  </si>
  <si>
    <t>NGP_Input_SRR2016197_C_GSE65664</t>
  </si>
  <si>
    <t>SRR2016197</t>
  </si>
  <si>
    <t>BE2C_H3K27ac</t>
  </si>
  <si>
    <t>BE2C_H3K27ac_SRR2016198_C_GSE65664</t>
  </si>
  <si>
    <t>Sample_BE2C_H3K27ac_SRR2016198_C_GSE65664</t>
  </si>
  <si>
    <t>SRR2016198</t>
  </si>
  <si>
    <t>Sample_BE2C_Input_SRR2016199_C_GSE65664</t>
  </si>
  <si>
    <t>BE2C_Input_SRR2016199_C_GSE65664</t>
  </si>
  <si>
    <t>SRR2016199</t>
  </si>
  <si>
    <t>Kelly_DMSO_H3K27ac</t>
  </si>
  <si>
    <t>SRR1631226</t>
  </si>
  <si>
    <t>GSE62725</t>
  </si>
  <si>
    <t>NB_George</t>
  </si>
  <si>
    <t>Sample_Kelly_DMSO_Input_DNA_1_SRR1631228_C_GSE62725</t>
  </si>
  <si>
    <t>high-MYCN-Neuroblastoma cell line</t>
  </si>
  <si>
    <t>Kelly_DMSO_H3K4me1</t>
  </si>
  <si>
    <t>SRR1631227</t>
  </si>
  <si>
    <t>H3K4me1 (Abcam ab8895)</t>
  </si>
  <si>
    <t>Kelly_DMSO_Input_DNA_1</t>
  </si>
  <si>
    <t>SRR1631228</t>
  </si>
  <si>
    <t>Kelly_DMSO_Input_DNA_2</t>
  </si>
  <si>
    <t>SRR1631229</t>
  </si>
  <si>
    <t>Kelly_DMSO_Pol_II</t>
  </si>
  <si>
    <t>SRR1631230</t>
  </si>
  <si>
    <t>Pol_II</t>
  </si>
  <si>
    <t>Sample_Kelly_DMSO_Input_DNA_2_SRR1631229_C_GSE62725</t>
  </si>
  <si>
    <t>Pol_II (SantaCruz sc-899)</t>
  </si>
  <si>
    <t>Kelly_THZ1_Input_DNA</t>
  </si>
  <si>
    <t>SRR1631231</t>
  </si>
  <si>
    <t>TZH1</t>
  </si>
  <si>
    <t>Kelly_THZ1_Pol_II</t>
  </si>
  <si>
    <t>SRR1631232</t>
  </si>
  <si>
    <t>Sample_Kelly_THZ1_Input_DNA_SRR1631231_C_GSE62725</t>
  </si>
  <si>
    <t>THZ1</t>
  </si>
  <si>
    <t>SHSY5Y_DMSO_H3K27ac</t>
  </si>
  <si>
    <t>SRR1631233</t>
  </si>
  <si>
    <t>Sample_SHSY5Y_DMSO_Input_DNA_SRR1631235_C_GSE62725</t>
  </si>
  <si>
    <t>low_MYCN-Neuroblastoma cell line</t>
  </si>
  <si>
    <t>SHSY5Y_DMSO_H3K4me1</t>
  </si>
  <si>
    <t>SRR1631234</t>
  </si>
  <si>
    <t>SHSY5Y_DMSO_Input_DNA</t>
  </si>
  <si>
    <t>SRR1631235</t>
  </si>
  <si>
    <t>SHSY5Y_DMSO_Pol_II</t>
  </si>
  <si>
    <t>SRR1631236</t>
  </si>
  <si>
    <t>SHSY5Y_THZ1_Input_DNA</t>
  </si>
  <si>
    <t>SRR1631237</t>
  </si>
  <si>
    <t>SHSY5Y_THZ1_Pol_II</t>
  </si>
  <si>
    <t>SRR1631238</t>
  </si>
  <si>
    <t>Sample_SHSY5Y_THZ1_Input_DNA_SRR1631237_C_GSE62725</t>
  </si>
  <si>
    <t>NB1_H3K27ac</t>
  </si>
  <si>
    <t>SRR1631239</t>
  </si>
  <si>
    <t>NB1</t>
  </si>
  <si>
    <t>Sample_NB2_Input_DNA_SRR1631241_C_GSE62725</t>
  </si>
  <si>
    <t>high-MYCN-Neuroblastoma patient cells</t>
  </si>
  <si>
    <t>NB2_H3K27ac</t>
  </si>
  <si>
    <t>SRR1631240</t>
  </si>
  <si>
    <t>NB2</t>
  </si>
  <si>
    <t>NB2_Input_DNA</t>
  </si>
  <si>
    <t>SRR1631241</t>
  </si>
  <si>
    <t>NB3_H3K27ac</t>
  </si>
  <si>
    <t>SRR1631242</t>
  </si>
  <si>
    <t>NB3</t>
  </si>
  <si>
    <t>Sample_NB3_Input_DNA_SRR1631243_C_GSE62725</t>
  </si>
  <si>
    <t>low-MYCN-Neuroblastoma patient cells</t>
  </si>
  <si>
    <t>NB3_Input_DNA</t>
  </si>
  <si>
    <t>SRR1631243</t>
  </si>
  <si>
    <t>008</t>
  </si>
  <si>
    <t>HHC7JBGXX</t>
  </si>
  <si>
    <t>SCMC</t>
  </si>
  <si>
    <t>Sample_SCMC_input_008_C_HHC7JBGXX</t>
  </si>
  <si>
    <t>RMS cell line</t>
  </si>
  <si>
    <t>Sample_RH5_input_008_C_HHC7JBGXX</t>
  </si>
  <si>
    <t>Sample_RD_input_008_C_HHC7JBGXX</t>
  </si>
  <si>
    <t>CTCF</t>
  </si>
  <si>
    <t>RH4_2</t>
  </si>
  <si>
    <t>RAD21</t>
  </si>
  <si>
    <t>RBBP4</t>
  </si>
  <si>
    <t>RH4scr</t>
  </si>
  <si>
    <t>SRR1616138</t>
  </si>
  <si>
    <t>GSE62499</t>
  </si>
  <si>
    <t>RAS</t>
  </si>
  <si>
    <t>MPNST908TL</t>
  </si>
  <si>
    <t>Sample_MPNST908TL_input_SRR1616139_C_GSE62499</t>
  </si>
  <si>
    <t>MPNST 90-8TL</t>
  </si>
  <si>
    <t>H3K27ac (ab4729)</t>
  </si>
  <si>
    <t>MPNST cell line</t>
  </si>
  <si>
    <t>SRR1616139</t>
  </si>
  <si>
    <t>SRR969189</t>
  </si>
  <si>
    <t>GSE50610</t>
  </si>
  <si>
    <t>SRR507789</t>
  </si>
  <si>
    <t>GSE38447</t>
  </si>
  <si>
    <t>Breast Cancer cell line</t>
  </si>
  <si>
    <t>SRR507800</t>
  </si>
  <si>
    <t>SRR639067</t>
  </si>
  <si>
    <t>GSE43070</t>
  </si>
  <si>
    <t>IMR90</t>
  </si>
  <si>
    <t>IMR90 cells</t>
  </si>
  <si>
    <t>fetal lung fibroblast</t>
  </si>
  <si>
    <t>SRR882022</t>
  </si>
  <si>
    <t>HUVEC</t>
  </si>
  <si>
    <t>HUVEC cells</t>
  </si>
  <si>
    <t>SRR568435</t>
  </si>
  <si>
    <t>A549</t>
  </si>
  <si>
    <t>SRR568222</t>
  </si>
  <si>
    <t>DND41</t>
  </si>
  <si>
    <t>Dnd41</t>
  </si>
  <si>
    <t>SRR353688</t>
  </si>
  <si>
    <t>GSE31755</t>
  </si>
  <si>
    <t>PANC1</t>
  </si>
  <si>
    <t>PANC-1</t>
  </si>
  <si>
    <t>Pancreatic cancer cell line</t>
  </si>
  <si>
    <t>SRR353689</t>
  </si>
  <si>
    <t>PANC1_2</t>
  </si>
  <si>
    <t>SRR227575</t>
  </si>
  <si>
    <t>GSE51334</t>
  </si>
  <si>
    <t>HepG2</t>
  </si>
  <si>
    <t>hepatocellular carcinoma cell line</t>
  </si>
  <si>
    <t>SRR227369</t>
  </si>
  <si>
    <t>SRR227400</t>
  </si>
  <si>
    <t>Sample_SCMC_H3K27ac_008_C_HHC7JBGXX</t>
  </si>
  <si>
    <t>Sample_RH5_H3K27ac_008_C_HHC7JBGXX</t>
  </si>
  <si>
    <t>Sample_RD_H3K27ac_008_C_HHC7JBGXX</t>
  </si>
  <si>
    <t>Sample_RH4_RAD21_008_C_HHC7JBGXX</t>
  </si>
  <si>
    <t>Sample_RH4_RBBP4_008_C_HHC7JBGXX</t>
  </si>
  <si>
    <t>Sample_SCMC_HDAC2_008_C_HHC7JBGXX</t>
  </si>
  <si>
    <t>Sample_RH5_HDAC2_008_C_HHC7JBGXX</t>
  </si>
  <si>
    <t>Sample_RD_HDAC2_008_C_HHC7JBGXX</t>
  </si>
  <si>
    <t>Sample_CTR_HDAC2_008_C_HHC7JBGXX</t>
  </si>
  <si>
    <t>Sample_RH4scr_P3F_008_C_HHC7JBGXX</t>
  </si>
  <si>
    <t>Sample_RH5_P3F_008_C_HHC7JBGXX</t>
  </si>
  <si>
    <t>red2</t>
  </si>
  <si>
    <t>coral2</t>
  </si>
  <si>
    <t>brown1</t>
  </si>
  <si>
    <t>brown2</t>
  </si>
  <si>
    <t>brown3</t>
  </si>
  <si>
    <t>darkgoldenrod4</t>
  </si>
  <si>
    <t>red4</t>
  </si>
  <si>
    <t>yellow4</t>
  </si>
  <si>
    <t>Sample_</t>
  </si>
  <si>
    <t>RH4scr_P3F</t>
  </si>
  <si>
    <t>RH4_RBBP4</t>
  </si>
  <si>
    <t>RH4_RAD21</t>
  </si>
  <si>
    <t>SCMC_H3K27ac</t>
  </si>
  <si>
    <t>RH5_H3K27ac</t>
  </si>
  <si>
    <t>RD_H3K27ac</t>
  </si>
  <si>
    <t>CTR_HDAC2</t>
  </si>
  <si>
    <t>RH4_p300</t>
  </si>
  <si>
    <t>RH4_PAX3FOXO1_SRR.32.35</t>
  </si>
  <si>
    <t>blueviolet</t>
  </si>
  <si>
    <t>deeppink</t>
  </si>
  <si>
    <t>input extension</t>
  </si>
  <si>
    <t>output extension</t>
  </si>
  <si>
    <t>Sample_RMS237_H3K27ac_007_C_HHF57BGXX</t>
  </si>
  <si>
    <t>sinteractive --cpus-per-task=4</t>
  </si>
  <si>
    <t>sinteractive --cpus-per-task=4 --mem-per-cpu=16</t>
  </si>
  <si>
    <t>HOMER data gathering</t>
  </si>
  <si>
    <t>perl /data/khanlab/projects/ChIP_seq/scripts/summarizeMotifs.pl</t>
  </si>
  <si>
    <t>Sample_NS129_H3K27ac_007_C_HHF57BGXX</t>
  </si>
  <si>
    <t>Sample_NS134_H3K27ac_007_C_HHF57BGXX</t>
  </si>
  <si>
    <t>Sample_RMS238_H3K27ac_007_C_HHF57BGXX</t>
  </si>
  <si>
    <t>Sample_RMS209_H3K27ac_007_C_HHF57BGXX</t>
  </si>
  <si>
    <t>Sample_NCI0082_H3K27ac_007_C_HHF57BGXX</t>
  </si>
  <si>
    <t>Sample_RMS206_H3K27ac_007_C_HHF57BGXX</t>
  </si>
  <si>
    <t>Sample_RMS216_H3K27ac_007_C_HHF57BGXX</t>
  </si>
  <si>
    <t>Sample_RMS008_H3K27ac_007_C_HHF57BGXX</t>
  </si>
  <si>
    <t>Sample_NCI0075_H3K27ac_007_C_HHF57BGXX</t>
  </si>
  <si>
    <t>deepskyblue3</t>
  </si>
  <si>
    <t>steelblue1</t>
  </si>
  <si>
    <t>steelblue2</t>
  </si>
  <si>
    <t>steelblue3</t>
  </si>
  <si>
    <t>steelblue4</t>
  </si>
  <si>
    <t>firebrick1</t>
  </si>
  <si>
    <t>firebrick2</t>
  </si>
  <si>
    <t>firebrick3</t>
  </si>
  <si>
    <t>red1</t>
  </si>
  <si>
    <t>steelblue</t>
  </si>
  <si>
    <t xml:space="preserve">sbatch --partition=ccr --cpus-per-task=32 --ntasks=1 --mem=32g --time=24:00:00 -J NGSplot </t>
  </si>
  <si>
    <t>1. Create a Unix formated list of BED file locations</t>
  </si>
  <si>
    <t>batch parameters:</t>
  </si>
  <si>
    <t>--export=sample_list=</t>
  </si>
  <si>
    <t>/data/khanlab/projects/ChIP_seq/data_by_file_type/test/scripts/corr/Mari/sample_list.txt</t>
  </si>
  <si>
    <t>,bed_file_list=</t>
  </si>
  <si>
    <t>,bam_file_list=</t>
  </si>
  <si>
    <t>/data/khanlab/projects/ChIP_seq/data_by_file_type/test/scripts/corr/Mari/bam_list.txt</t>
  </si>
  <si>
    <t xml:space="preserve"> /data/khanlab/projects/ChIP_seq/data_by_file_type/test/scripts/corBedList.sh</t>
  </si>
  <si>
    <t>/data/khanlab/projects/ChIP_seq/data_by_file_type/test/scripts/corr/Mari/bed_list_SuperEnhancers.txt</t>
  </si>
  <si>
    <t>/data/khanlab/projects/ChIP_seq/data_by_file_type/test/scripts/corr/Mari/runSE/out.matrix</t>
  </si>
  <si>
    <t>create correlation matrix!</t>
  </si>
  <si>
    <t xml:space="preserve">plot from preexisting merged.cov.bed with modified plot_corr.R </t>
  </si>
  <si>
    <t>sample_list=</t>
  </si>
  <si>
    <t xml:space="preserve"> bed_file_list=</t>
  </si>
  <si>
    <t xml:space="preserve"> bam_file_list=</t>
  </si>
  <si>
    <t xml:space="preserve"> out_file=</t>
  </si>
  <si>
    <t>Running BWA for Drosophila Spike in of ChIP-seq</t>
  </si>
  <si>
    <t xml:space="preserve">sbatch -J ChIPseq --exclusive --mem=60g --cpus-per-task=30 --partition=ccr --gres=lscratch:40 </t>
  </si>
  <si>
    <t>Sample_RH4shscr_48_P3F_009_C_HHC7KBGXX</t>
  </si>
  <si>
    <t>/data/khanlab/apps/ChIPseq/bwa.dm3.sh</t>
  </si>
  <si>
    <t xml:space="preserve"> --workdir=/data/khanlab/projects/ChIP_seq/DATA/</t>
  </si>
  <si>
    <t>Sample_RH4sh404_48_P3F_009_C_HHC7KBGXX</t>
  </si>
  <si>
    <t>Sample_RH4shP3F_48_P3F_009_C_HHC7KBGXX</t>
  </si>
  <si>
    <t>Running ChIP-seq pipeline:</t>
  </si>
  <si>
    <t>4C Smoothing</t>
  </si>
  <si>
    <t>/data/khanlab/projects/ChIP_seq/DATA/4C_009/</t>
  </si>
  <si>
    <t>RH18_MYF5</t>
  </si>
  <si>
    <t>RH18_H3K27ac</t>
  </si>
  <si>
    <t>anti MYOD1 (Santa Cruz)</t>
  </si>
  <si>
    <t>BRD4, Bethyl A301-985A50</t>
  </si>
  <si>
    <t>H3K9me0, Active Motif (cat61399 lot34612001 mAb)</t>
  </si>
  <si>
    <t>H3K9me1, Active Motif (cat39887 lot04413002 pAb)</t>
  </si>
  <si>
    <t>H3K9me2, Active Motif (cat39683 lot35813009 mAb)</t>
  </si>
  <si>
    <t>H3K9me3, Active Motif (cat39765 lot16513004 pAb)</t>
  </si>
  <si>
    <t>H3K9ac, Active Motif (cat61663 lot04415001 mAb)</t>
  </si>
  <si>
    <t>CTCF, EMD Millipore (cat07-729 lot2628833 pAb)</t>
  </si>
  <si>
    <t>Rad21, Abcam (cat992 lotGR221348-3 pAb)</t>
  </si>
  <si>
    <t>RBBP4, Epigentek (catA-2703 lotA511004 pAb)</t>
  </si>
  <si>
    <t>HDAC2, Abcam (cat7029 lotGR88809-14 pAb)</t>
  </si>
  <si>
    <t>009</t>
  </si>
  <si>
    <t>HHC7KBGXX</t>
  </si>
  <si>
    <t>RH4shscr_48</t>
  </si>
  <si>
    <t>RH4 modified</t>
  </si>
  <si>
    <t>In house</t>
  </si>
  <si>
    <t>shscramble</t>
  </si>
  <si>
    <t xml:space="preserve"> 48 hours</t>
  </si>
  <si>
    <t>doxycyclin induction</t>
  </si>
  <si>
    <t>RH4sh404_48</t>
  </si>
  <si>
    <t>RH4shP3F_48</t>
  </si>
  <si>
    <t>shCHD4</t>
  </si>
  <si>
    <t>Mast118</t>
  </si>
  <si>
    <t>Sample_Mast118_input_009_C_HHC7KBGXX</t>
  </si>
  <si>
    <t>Mast118 (St. Jude PDX)</t>
  </si>
  <si>
    <t>Tumor PDX</t>
  </si>
  <si>
    <t>RMS_DL</t>
  </si>
  <si>
    <t>RH18</t>
  </si>
  <si>
    <t>Sample_RH18_input_009_C_HHC7KBGXX</t>
  </si>
  <si>
    <t>MYF5</t>
  </si>
  <si>
    <t>Open Chromatin</t>
  </si>
  <si>
    <t>broad</t>
  </si>
  <si>
    <t>Transcription Factor</t>
  </si>
  <si>
    <t>Sample_CTR_D48_H3K36me3_004_C_HH7C5BGXX</t>
  </si>
  <si>
    <t>Sample_CTR_D48_H3K4me3_004_C_HH7C5BGXX</t>
  </si>
  <si>
    <t>Histone Acetyl Transferase</t>
  </si>
  <si>
    <t>Sample_RH4_H3K9_005_C_H7WKVBGXX</t>
  </si>
  <si>
    <t>Sample_RH4_H3K9me1_005_C_H7WKVBGXX</t>
  </si>
  <si>
    <t>Sample_RH4_H3K9me2_005_C_H7WKVBGXX</t>
  </si>
  <si>
    <t>Sample_RH4_H3K9me3_005_C_H7WKVBGXX</t>
  </si>
  <si>
    <t>Sample_RH4_H3K36me3_005_C_H7WKVBGXX</t>
  </si>
  <si>
    <t>NuRD Complex</t>
  </si>
  <si>
    <t>Sample_NS129_input_007_C_HHF57BGXX</t>
  </si>
  <si>
    <t>Sample_NS134_input_007_C_HHF57BGXX</t>
  </si>
  <si>
    <t>Sample_RMS238_input_007_C_HHF57BGXX</t>
  </si>
  <si>
    <t>Sample_RMS209_input_007_C_HHF57BGXX</t>
  </si>
  <si>
    <t>Sample_NCI0082_input_007_C_HHF57BGXX</t>
  </si>
  <si>
    <t>Sample_RMS206_input_007_C_HHF57BGXX</t>
  </si>
  <si>
    <t>Sample_RMS216_input_007_C_HHF57BGXX</t>
  </si>
  <si>
    <t>Sample_RMS237_input_007_C_HHF57BGXX</t>
  </si>
  <si>
    <t>Sample_RMS008_input_007_C_HHF57BGXX</t>
  </si>
  <si>
    <t>Sample_NCI0075_input_007_C_HHF57BGXX</t>
  </si>
  <si>
    <t>Sample_RH4_CTCF_008_C_HHC7JBGXX</t>
  </si>
  <si>
    <t>RH4shscr_48_P3F</t>
  </si>
  <si>
    <t>RH4shP3F_48_P3F</t>
  </si>
  <si>
    <t>Mast118_P3F</t>
  </si>
  <si>
    <t>Sample_Mast118_P3F_009_C_HHC7KBGXX</t>
  </si>
  <si>
    <t>Mast118_H3K9ac</t>
  </si>
  <si>
    <t>Sample_Mast118_H3K9ac_009_C_HHC7KBGXX</t>
  </si>
  <si>
    <t>Mast118_HDAC2</t>
  </si>
  <si>
    <t>Sample_Mast118_HDAC2_009_C_HHC7KBGXX</t>
  </si>
  <si>
    <t>Sample_RH18_H3K27ac_009_C_HHC7KBGXX</t>
  </si>
  <si>
    <t>Sample_RH18_MYF5_009_C_HHC7KBGXX</t>
  </si>
  <si>
    <t>Sample_CTR_CTCF_009_C_HHC7KBGXX</t>
  </si>
  <si>
    <t>green</t>
  </si>
  <si>
    <t xml:space="preserve"> -c 5</t>
  </si>
  <si>
    <t xml:space="preserve"> -o median</t>
  </si>
  <si>
    <t>bed file name root:</t>
  </si>
  <si>
    <t>(.bed)</t>
  </si>
  <si>
    <t>maroon4</t>
  </si>
  <si>
    <t>P3F_nearBRD4</t>
  </si>
  <si>
    <t>P3F_nearBRD4.800.bed</t>
  </si>
  <si>
    <t>,bam_3=</t>
  </si>
  <si>
    <t xml:space="preserve"> /data/khanlab/projects/ChIP_seq/data_by_file_type/test/scripts/runBedCov3bam.sh</t>
  </si>
  <si>
    <t>sbatch --partition=ccr --ntasks=4 --mem=32g --cpus-per-task=32 -J bedCov --export=</t>
  </si>
  <si>
    <t>P3Fscram</t>
  </si>
  <si>
    <t>P3FshP3F</t>
  </si>
  <si>
    <t xml:space="preserve"> -SC </t>
  </si>
  <si>
    <t>RH4_P3F</t>
  </si>
  <si>
    <t>NILC_P3F</t>
  </si>
  <si>
    <t>PF19_P3F</t>
  </si>
  <si>
    <t>lightcoral</t>
  </si>
  <si>
    <t>010</t>
  </si>
  <si>
    <t>HMKGLBGXX</t>
  </si>
  <si>
    <t>PolII</t>
  </si>
  <si>
    <t>Trametinib 100nM</t>
  </si>
  <si>
    <t>ERKmp</t>
  </si>
  <si>
    <t>ERKabc</t>
  </si>
  <si>
    <t>Abcam</t>
  </si>
  <si>
    <t>RD_MYOD1</t>
  </si>
  <si>
    <t>SRR959021</t>
  </si>
  <si>
    <t>GSM1218851</t>
  </si>
  <si>
    <t>Transcription factor</t>
  </si>
  <si>
    <t>Tapscott lab</t>
  </si>
  <si>
    <t>Sample_NILC_P3F_010_C_HMKGLBGXX</t>
  </si>
  <si>
    <t>Sample_PF19_P3F_010_C_HMKGLBGXX</t>
  </si>
  <si>
    <t>0,1</t>
  </si>
  <si>
    <t>Sample_RD_MYOD1_C_SRR959021</t>
  </si>
  <si>
    <t>2 BAM multicov!</t>
  </si>
  <si>
    <t>3 BAM multicov!</t>
  </si>
  <si>
    <t>bam3 name</t>
  </si>
  <si>
    <t>bam3 location/name</t>
  </si>
  <si>
    <t>Sample_CTR_D48_ERKmp_010_C_HMKGLBGXX</t>
  </si>
  <si>
    <t>Sample_CTR_T48_ERKmp_010_C_HMKGLBGXX</t>
  </si>
  <si>
    <t xml:space="preserve"> /data/khanlab/projects/ChIP_seq/data_by_file_type/test/scripts/runBedCov2bam.sh</t>
  </si>
  <si>
    <t>CTR_D48_ERKmp</t>
  </si>
  <si>
    <t>CTR_T48_ERKmp</t>
  </si>
  <si>
    <t>Sample_CTR_D48_H3K27me3_010_C_HMKGLBGXX</t>
  </si>
  <si>
    <t>Sample_CTR_T48_H3K27me3_010_C_HMKGLBGXX</t>
  </si>
  <si>
    <t>Sample_CTR_D48_H3K27ac_010_C_HMKGLBGXX</t>
  </si>
  <si>
    <t>Sample_CTR_T48_H3K27ac_010_C_HMKGLBGXX</t>
  </si>
  <si>
    <t>CTR_D48_Pol2</t>
  </si>
  <si>
    <t>CTR_T48_Pol2</t>
  </si>
  <si>
    <t>Sample_CTR_D48_PolII_010_C_HMKGLBGXX</t>
  </si>
  <si>
    <t>Sample_CTR_T48_PolII_010_C_HMKGLBGXX</t>
  </si>
  <si>
    <t>turquoise1</t>
  </si>
  <si>
    <t>RNAseq_Tram48</t>
  </si>
  <si>
    <t>RNAseq_DMSO48</t>
  </si>
  <si>
    <t>honeydew3</t>
  </si>
  <si>
    <t>honeydew4</t>
  </si>
  <si>
    <t>/data/khanlab/projects/working_DATA/Sample_CTRTram2_T_C5JW5ACXX/Sample_CTRTram2_T_C5JW5ACXX.Processed/Sample_CTRTram2_T_C5JW5ACXX.bam</t>
  </si>
  <si>
    <t>/data/khanlab/projects/working_DATA/Sample_CTRTram8_T_C5JW5ACXX/Sample_CTRTram8_T_C5JW5ACXX.Processed/Sample_CTRTram8_T_C5JW5ACXX.bam</t>
  </si>
  <si>
    <t>ERKdownGeneUPlog2fc1_RNA.txt</t>
  </si>
  <si>
    <t>Sample_CTR_D48_MYOG_010_C_HMKGLBGXX</t>
  </si>
  <si>
    <t>Sample_CTR_T48_MYOG_010_C_HMKGLBGXX</t>
  </si>
  <si>
    <t>CTR_D48_MYOG</t>
  </si>
  <si>
    <t>CTR_T48_MYOG</t>
  </si>
  <si>
    <t>lawngreen</t>
  </si>
  <si>
    <t>yellowgreen</t>
  </si>
  <si>
    <t>MYOGup_ERKdown.txt</t>
  </si>
  <si>
    <t>BCHN_EZH2_DvT.anot.H327me3.cov.sorted.bed</t>
  </si>
  <si>
    <r>
      <t xml:space="preserve">3. Reconfigure script variables to match inputs. </t>
    </r>
    <r>
      <rPr>
        <sz val="11"/>
        <color rgb="FFFF0000"/>
        <rFont val="Calibri"/>
        <family val="2"/>
        <scheme val="minor"/>
      </rPr>
      <t>Change common directory!</t>
    </r>
  </si>
  <si>
    <t>/data/khanlab/projects/working_DATA/Sample_RDSeq_T_D21KAACXX/Sample_RDSeq_T_D21KAACXX.Processed/Sample_RDSeq_T_D21KAACXX.bam</t>
  </si>
  <si>
    <t>/data/khanlab/projects/working_DATA/Sample_RDTram1_T_C4JM1ACXX/Sample_RDTram1_T_C4JM1ACXX.Processed/Sample_RDTram1_T_C4JM1ACXX.bam</t>
  </si>
  <si>
    <t>RNAtdf.swarm</t>
  </si>
  <si>
    <t>Sample_RDSeq_T_D21KAACXX.tdf</t>
  </si>
  <si>
    <t>Sample_RDTram1_T_C4JM1ACXX.tdf</t>
  </si>
  <si>
    <t>prepare BED files to be merged</t>
  </si>
  <si>
    <t>RH4_p300SC</t>
  </si>
  <si>
    <t>RH4_H3K4me1</t>
  </si>
  <si>
    <t>RH4_MED</t>
  </si>
  <si>
    <t>RH4_MYOG</t>
  </si>
  <si>
    <t>RH4_MYCN</t>
  </si>
  <si>
    <t>chartreuse4</t>
  </si>
  <si>
    <t>chartreuse1</t>
  </si>
  <si>
    <t>hotpink</t>
  </si>
  <si>
    <t>orange</t>
  </si>
  <si>
    <t>cadetblue</t>
  </si>
  <si>
    <t>Summarize Enhancers</t>
  </si>
  <si>
    <t xml:space="preserve">perl /data/khanlab/projects/ChIP_seq/scripts/summarizePeaks.pl </t>
  </si>
  <si>
    <t>Sample_KCNR_8D_C_input_C_HLL3CBGXX</t>
  </si>
  <si>
    <t>011</t>
  </si>
  <si>
    <t>HLM7NBGXX</t>
  </si>
  <si>
    <t>JQ1 6 hours 1 µM</t>
  </si>
  <si>
    <t>Bethyl</t>
  </si>
  <si>
    <t>P3F_BRD4</t>
  </si>
  <si>
    <t>BRD4_P3F</t>
  </si>
  <si>
    <t>Sample_KCNR_1D_C_input_C_HKGJ3BGXX</t>
  </si>
  <si>
    <t>CCRSF003</t>
  </si>
  <si>
    <t>HKGJ3BGXX</t>
  </si>
  <si>
    <t>KCNR</t>
  </si>
  <si>
    <t>1D</t>
  </si>
  <si>
    <t>C</t>
  </si>
  <si>
    <t>Sample_KCNR_1D_RA_input_C_HKGJ3BGXX</t>
  </si>
  <si>
    <t>RA</t>
  </si>
  <si>
    <t>PolII (Millipore, 05-623B)</t>
  </si>
  <si>
    <t>Sample_KCNR_2D_C_input_C_HKGJ3BGXX</t>
  </si>
  <si>
    <t>KCNR after 48hrs Eth_Con</t>
  </si>
  <si>
    <t>2D</t>
  </si>
  <si>
    <t>Sample_KCNR_2D_RA_input_C_HKGJ3BGXX</t>
  </si>
  <si>
    <t>KCNR after 48hrs 5uM RA</t>
  </si>
  <si>
    <t>CCRSF002</t>
  </si>
  <si>
    <t>HLL3CBGXX</t>
  </si>
  <si>
    <t>KCNR after 8D Eth_Con</t>
  </si>
  <si>
    <t>8D</t>
  </si>
  <si>
    <t>Sample_KCNR_8D_RA_input_C_HLL3CBGXX</t>
  </si>
  <si>
    <t>KCNR after 8D 5uM RA</t>
  </si>
  <si>
    <t>KCNR after 2D Eth_Con</t>
  </si>
  <si>
    <t>KCNR after 2D 5uM RA</t>
  </si>
  <si>
    <t>KCNR after 4D Eth_Con</t>
  </si>
  <si>
    <t>4D</t>
  </si>
  <si>
    <t>KCNR after 4D 5uM RA</t>
  </si>
  <si>
    <t>KCNR after 16D Eth_Con</t>
  </si>
  <si>
    <t>16D</t>
  </si>
  <si>
    <t>KCNR after 16D 5uM RA</t>
  </si>
  <si>
    <t>Sample_RH4_D6_Input_011_C_HLM7NBGXX</t>
  </si>
  <si>
    <t>Sample_RH4_J6_Input_011_C_HLM7NBGXX</t>
  </si>
  <si>
    <t>/data/khanlab/projects/ChIP_seq/projects/RMS_Epigenetics/NB_Thiele/CopyROSE/Sample_KCNR_2D_C_H3K27ac_C_HLL3CBGXX_peaks_12500_STITCHED.bed</t>
  </si>
  <si>
    <t>/data/khanlab/projects/ChIP_seq/projects/NB_Thiele/CopyROSE/Sample_KCNR_2D_C_H3K27ac_C_HLL3CBGXX_peaks_12500_STITCHED.SY5Yinput-cov.bed</t>
  </si>
  <si>
    <t>Concate enhancers</t>
  </si>
  <si>
    <t>concatBeds.sh [sample_list_file] [evalue] [rose distinace] [output bed file]</t>
  </si>
  <si>
    <t xml:space="preserve"> /data/khanlab/projects/ChIP_seq/scripts/concatBeds.sh</t>
  </si>
  <si>
    <t xml:space="preserve"> /data/khanlab/projects/ChIP_seq/manage_samples/ChIP_seq_samples_NB_Ac.list.txt</t>
  </si>
  <si>
    <t xml:space="preserve"> /data/khanlab/projects/ChIP_seq/projects/NB_Thiele/ROSE/KCNR_SEs.bed</t>
  </si>
  <si>
    <t xml:space="preserve"> 1e-03_noMYCN 12500</t>
  </si>
  <si>
    <t xml:space="preserve"> -o sum</t>
  </si>
  <si>
    <t>4 BAM multicov!</t>
  </si>
  <si>
    <t>,bam_4=</t>
  </si>
  <si>
    <t>bam4 name</t>
  </si>
  <si>
    <t>bam4 location/name</t>
  </si>
  <si>
    <t xml:space="preserve"> /data/khanlab/projects/ChIP_seq/projects/NB_Thiele/EDEN/</t>
  </si>
  <si>
    <t xml:space="preserve"> "4"</t>
  </si>
  <si>
    <t>Sample_KCNR_2D_C_T_C8HJRANXX.Cufflinks_UCSCgenes.fpkm_tracking</t>
  </si>
  <si>
    <t>RH4_P3F_SRR32.35.800.bed</t>
  </si>
  <si>
    <t>RH4_H3K27me3.narrow.800.bed</t>
  </si>
  <si>
    <t>PAX3_FOXO1_targets.genelist</t>
  </si>
  <si>
    <t>Sample_AS_CTRL_20nM_T_HHC7WBGXX</t>
  </si>
  <si>
    <t>Sample_AS_PVT1_Hi_20nM_T_HHC7WBGXX</t>
  </si>
  <si>
    <t>Sample_HUM4030_T_HHC7WBGXX</t>
  </si>
  <si>
    <t>Sample_HUM4039_T_HHC7WBGXX</t>
  </si>
  <si>
    <t>Sample_KCNR_16D_C_T_C8HJRANXX</t>
  </si>
  <si>
    <t>Sample_KCNR_16D_RA_T_C8HJRANXX</t>
  </si>
  <si>
    <t>Sample_KCNR_2D_C_T_C8HJRANXX</t>
  </si>
  <si>
    <t>Sample_KCNR_2D_RA_T_C8HJRANXX</t>
  </si>
  <si>
    <t>Sample_KCNR_4D_C_T_C8HJRANXX</t>
  </si>
  <si>
    <t>Sample_KCNR_4D_RA_T_C8HJRANXX</t>
  </si>
  <si>
    <t>Sample_KCNR_8D_C_T_C8HJRANXX</t>
  </si>
  <si>
    <t>Sample_KCNR_8D_RA_T_C8HJRANXX</t>
  </si>
  <si>
    <t>Sample_MYCN3_dox12_T_HHC7WBGXX</t>
  </si>
  <si>
    <t>Sample_MYCN3_water12_T_HHC7WBGXX</t>
  </si>
  <si>
    <t>Sample_NCI0231tumor_T_HHC7WBGXX</t>
  </si>
  <si>
    <t>Sample_NCI0264Ac_T_HHC7WBGXX</t>
  </si>
  <si>
    <t>Sample_NCI0265Ac_T_HHC7WBGXX</t>
  </si>
  <si>
    <t>Sample_NCI0291_T_HHC2JBGXX</t>
  </si>
  <si>
    <t>Sample_NCI0300_T_HHC2JBGXX</t>
  </si>
  <si>
    <t>Sample_T_ folder list from workingDATA</t>
  </si>
  <si>
    <t>In Sample_T?</t>
  </si>
  <si>
    <t>KCNRseq</t>
  </si>
  <si>
    <t>KCNR 16D C</t>
  </si>
  <si>
    <t>KCNR 16D RA</t>
  </si>
  <si>
    <t>KCNR 24h C1</t>
  </si>
  <si>
    <t>KCNR 24h C2</t>
  </si>
  <si>
    <t>KCNR 24h RA1</t>
  </si>
  <si>
    <t>KCNR 24h RA2</t>
  </si>
  <si>
    <t>KCNR 2D C</t>
  </si>
  <si>
    <t>KCNR 2D RA</t>
  </si>
  <si>
    <t>KCNR 4D C</t>
  </si>
  <si>
    <t>KCNR 4D RA</t>
  </si>
  <si>
    <t>KCNR 8D C</t>
  </si>
  <si>
    <t>KCNR 8D RA</t>
  </si>
  <si>
    <t>KCNR 24h RA3</t>
  </si>
  <si>
    <t>KCNR 24h C3</t>
  </si>
  <si>
    <t>NB treated</t>
  </si>
  <si>
    <t>Thiele</t>
  </si>
  <si>
    <t>ls -d1 *Sample_* &gt; folder.list</t>
  </si>
  <si>
    <t>simple Motif tools</t>
  </si>
  <si>
    <t>BEDSplitMotif</t>
  </si>
  <si>
    <t xml:space="preserve"> /data/khanlab/projects/ChIP_seq/scripts/BEDSplitMotif.sh</t>
  </si>
  <si>
    <t>,config_file=/data/khanlab/projects/ChIP_seq/scripts/bedsplit.conf</t>
  </si>
  <si>
    <t>sbatch --partition=ccr --ntasks=4 -J BSMotif --time=24:00:00 --export=</t>
  </si>
  <si>
    <t>paste to command:</t>
  </si>
  <si>
    <t>perl summarizePeaks.pl -s /data/khanlab/projects/ChIP_seq/manage_samples/ChIP_seq_samples_newBatch.txt &gt; RMS_YoheGEO_summary.txt</t>
  </si>
  <si>
    <t xml:space="preserve"> -d 10</t>
  </si>
  <si>
    <t>bedtools intersect -loj</t>
  </si>
  <si>
    <t>KCNR_SEs_All.merged.Clusters.bed</t>
  </si>
  <si>
    <t>KCNR_SEs_All.nfr.merged.bed</t>
  </si>
  <si>
    <t>in_file=KCNR_SEs_All.peakclusters.500.bed</t>
  </si>
  <si>
    <t>KCNR_SEs_All.nfrclusters.loj.bed</t>
  </si>
  <si>
    <t>bedtools genomecov -ibam NA18152.bam -bg | awk '$4 &gt; 9' |</t>
  </si>
  <si>
    <t>merge into a BEDgraph</t>
  </si>
  <si>
    <t>bedtools genomecov</t>
  </si>
  <si>
    <t>pipe to awk filter:</t>
  </si>
  <si>
    <t>input file type:</t>
  </si>
  <si>
    <t xml:space="preserve"> -ibam</t>
  </si>
  <si>
    <t>coverage minimum:</t>
  </si>
  <si>
    <t xml:space="preserve"> -g /data/khanlab/projects/ChIP_seq/data_by_file_type/ref/hg19.genome -bg</t>
  </si>
  <si>
    <t>KCNR_SEs_All.nfr.min4.bedgraph</t>
  </si>
  <si>
    <t>KCNR_SEs_All.HOMERpeaks.merged.bed</t>
  </si>
  <si>
    <t>KCNR_SEs_All.nfr.min4.nopeaks.bedgraph</t>
  </si>
  <si>
    <t>grep to remove bad chr:</t>
  </si>
  <si>
    <t>grep style:</t>
  </si>
  <si>
    <t xml:space="preserve"> -vE "(g|s)" </t>
  </si>
  <si>
    <t>clean bed:</t>
  </si>
  <si>
    <t>MCC</t>
  </si>
  <si>
    <t>sinteractive --cpus-per-task=4 --mem=32g</t>
  </si>
  <si>
    <t>MCC13_T_HC3TJBGXY</t>
  </si>
  <si>
    <t>MCC13</t>
  </si>
  <si>
    <t>/data/khanlab/projects/processed_DATA/MCC13/20160415/MCC13_T_HC3TJBGXY/cufflinks_UCSC/genes.fpkm_tracking</t>
  </si>
  <si>
    <t>Mkl_2_T_HC3TJBGXY</t>
  </si>
  <si>
    <t>Mkl2</t>
  </si>
  <si>
    <t>/data/khanlab/projects/processed_DATA/Mkl2/20160415/Mkl_2_T_HC3TJBGXY/cufflinks_UCSC/genes.fpkm_tracking</t>
  </si>
  <si>
    <t>MCC26_T_HC3TJBGXY</t>
  </si>
  <si>
    <t>MCC26</t>
  </si>
  <si>
    <t>/data/khanlab/projects/processed_DATA/MCC26/20160415/MCC26_T_HC3TJBGXY/cufflinks_UCSC/genes.fpkm_tracking</t>
  </si>
  <si>
    <t>Mkl_1_T_HC3TJBGXY</t>
  </si>
  <si>
    <t>Mkl1</t>
  </si>
  <si>
    <t>/data/khanlab/projects/processed_DATA/Mkl1/20160415/Mkl_1_T_HC3TJBGXY/cufflinks_UCSC/genes.fpkm_tracking</t>
  </si>
  <si>
    <t>MS_1_T_HC3TJBGXY</t>
  </si>
  <si>
    <t>MS1</t>
  </si>
  <si>
    <t>/data/khanlab/projects/processed_DATA/MS1/20160415/MS_1_T_HC3TJBGXY/cufflinks_UCSC/genes.fpkm_tracking</t>
  </si>
  <si>
    <t>UISO_T_HC3TJBGXY</t>
  </si>
  <si>
    <t>UISO</t>
  </si>
  <si>
    <t>/data/khanlab/projects/processed_DATA/UISO/20160415/UISO_T_HC3TJBGXY/cufflinks_UCSC/genes.fpkm_tracking</t>
  </si>
  <si>
    <t>Waga_T_HC3TJBGXY</t>
  </si>
  <si>
    <t>Waga</t>
  </si>
  <si>
    <t>/data/khanlab/projects/processed_DATA/Waga/20160415/Waga_T_HC3TJBGXY/cufflinks_UCSC/genes.fpkm_tracking</t>
  </si>
  <si>
    <t>Merkel Cell Carcinoma</t>
  </si>
  <si>
    <t>RH4scr.24h</t>
  </si>
  <si>
    <t>RH4scr.48h</t>
  </si>
  <si>
    <t>RH4shCHD4.48h</t>
  </si>
  <si>
    <t>RH4shCHD4.72h</t>
  </si>
  <si>
    <t>RH4shP3F.48h</t>
  </si>
  <si>
    <t>RH4shP3F.72h</t>
  </si>
  <si>
    <t>Sample_RH4_scr_24_011_T_HV2TTBGXX</t>
  </si>
  <si>
    <t>Sample_RH4_scr_48_011_T_HV2TTBGXX</t>
  </si>
  <si>
    <t>Sample_RH4_shCHD4_48_011_T_HV2TTBGXX</t>
  </si>
  <si>
    <t>Sample_RH4_shCHD4_72_011_T_HV2TTBGXX</t>
  </si>
  <si>
    <t>Sample_RH4_shP3F_48_011_T_HV2TTBGXX</t>
  </si>
  <si>
    <t>Sample_RH4_shP3F_72_011_T_HV2TTBGXX</t>
  </si>
  <si>
    <t>RH4_shscr_48_30X</t>
  </si>
  <si>
    <t>HV2TTBGXX</t>
  </si>
  <si>
    <t>RH4_shscr_48hours</t>
  </si>
  <si>
    <t>48 hours</t>
  </si>
  <si>
    <t>shRNA-scramble</t>
  </si>
  <si>
    <t>RH4_shCHD4_48_30X</t>
  </si>
  <si>
    <t>RH4_shCHD4_48hours</t>
  </si>
  <si>
    <t>shRNA-CHD4</t>
  </si>
  <si>
    <t>RH4_shP3F_48_30X</t>
  </si>
  <si>
    <t>RH4_shP3F_48hours</t>
  </si>
  <si>
    <t>shRNA-PAX3-FOXO1</t>
  </si>
  <si>
    <t>Sample_RH4_shscr_48_30X_011_D_HV2TTBGXX</t>
  </si>
  <si>
    <t>Sample_RH4_shCHD4_48_30X_011_D_HV2TTBGXX</t>
  </si>
  <si>
    <t>Sample_RH4_shP3F_48_30X_011_D_HV2TTBGXX</t>
  </si>
  <si>
    <t>gray30</t>
  </si>
  <si>
    <t>gray40</t>
  </si>
  <si>
    <t>gray50</t>
  </si>
  <si>
    <t>DNase-scram</t>
  </si>
  <si>
    <t>DNase-shCHD4</t>
  </si>
  <si>
    <t>DNase-shP3F</t>
  </si>
  <si>
    <t>P3FshCHD4</t>
  </si>
  <si>
    <t>qs</t>
  </si>
  <si>
    <t>find . -name "*X_011_D_HF7LLBGXY" -type d -delete</t>
  </si>
  <si>
    <t>M column from MATRIX mode</t>
  </si>
  <si>
    <t>Sample_RH4_shC_P3F_011_C_HF7LLBGXY</t>
  </si>
  <si>
    <t>Sample_RH4_shBRD4_P3F_011_C_HF7LLBGXY</t>
  </si>
  <si>
    <t>Sample_RH4_shC_BRD4_011_C_HF7LLBGXY</t>
  </si>
  <si>
    <t>Sample_RH4_shBRD4_BRD4_011_C_HF7LLBGXY</t>
  </si>
  <si>
    <t>Sample_RH4_shScr_BRD4_011_C_HF7LLBGXY</t>
  </si>
  <si>
    <t>Sample_RH4_shP3F_BRD4_011_C_HF7LLBGXY</t>
  </si>
  <si>
    <t>/data/khanlab/projects/ChIP_seq/DATA/Sample_RH4shscr_48_P3F_009_C_HHC7KBGXX/Sample_RH4shscr_48_P3F_009_C_HHC7KBGXX.bam</t>
  </si>
  <si>
    <t>/data/khanlab/projects/ChIP_seq/DATA/Sample_RH4shP3F_48_P3F_009_C_HHC7KBGXX/Sample_RH4shP3F_48_P3F_009_C_HHC7KBGXX.bam</t>
  </si>
  <si>
    <t>purple2</t>
  </si>
  <si>
    <t>slateblue1</t>
  </si>
  <si>
    <t>slateblue3</t>
  </si>
  <si>
    <t>RH4_shC_BRD4</t>
  </si>
  <si>
    <t>RH4_shBRD4_BRD4</t>
  </si>
  <si>
    <t>RH4_shScr_BRD4</t>
  </si>
  <si>
    <t>RH4_shP3F_BRD4</t>
  </si>
  <si>
    <t>RH4_shC_P3F</t>
  </si>
  <si>
    <t>RH4_shBRD4_P3F</t>
  </si>
  <si>
    <t>RH4_shMYOD_T_H53FKAFXX</t>
  </si>
  <si>
    <t>RH4_shMYOG_T_H53FKAFXX</t>
  </si>
  <si>
    <t>RH4_shMYCN_T_H52HLAFXX</t>
  </si>
  <si>
    <t>RH4_shMED_T_H52HLAFXX</t>
  </si>
  <si>
    <t>RH4_scramble_T_H52HLAFXX</t>
  </si>
  <si>
    <t>RH4_shBRD4_T_H52HLAFXX</t>
  </si>
  <si>
    <t>RH4 shMYOD</t>
  </si>
  <si>
    <t>RH4 shMYOG</t>
  </si>
  <si>
    <t>RH4 shMYCN</t>
  </si>
  <si>
    <t>RH4 shMED</t>
  </si>
  <si>
    <t>RH4 scramble</t>
  </si>
  <si>
    <t>RH4 shBRD4</t>
  </si>
  <si>
    <t>/data/khanlab/projects/ChIP_seq/data_by_file_type/testBG/scripts/EDEN.pl</t>
  </si>
  <si>
    <t>Sample_RH4_H3K9me1_005_C_H7WKVBGXX.dd.bed</t>
  </si>
  <si>
    <t>Sample_RH4_H3K4me1_002_C_HCK7HBGXX.dd.bed</t>
  </si>
  <si>
    <t>Sample_RH4_H3K4me3_001_C_H5TLGBGXX.dd.bed</t>
  </si>
  <si>
    <t>Sample_RH4_H3K4me2_001_C_H5TLGBGXX.dd.bed</t>
  </si>
  <si>
    <t>Sample_RH4_H3K27me3_001_C_H5TLGBGXX.dd.bed</t>
  </si>
  <si>
    <t>Sample_RH4_H3K27ac_001_C_H5TLGBGXX.dd.bed</t>
  </si>
  <si>
    <t>Sample_RH4_Input_001_C_H5TLGBGXX.dd.bed</t>
  </si>
  <si>
    <t>#if cellmarkfiletable.txt already exists:</t>
  </si>
  <si>
    <t>chromHMM</t>
  </si>
  <si>
    <t>batch submit:</t>
  </si>
  <si>
    <t xml:space="preserve"> --export=sample_list=sample_list.txt</t>
  </si>
  <si>
    <t>inputs:</t>
  </si>
  <si>
    <t>#sbatch -J ChromHMM --partition=ibfdr --ntasks=32 --mem=32g --export=sample_list=sample_list.txt,output_dir=/data/khanlab/projects/ChIP_seq/data_by_file_type/test/scripts/chromHMM_Joana runChromHMM.sh</t>
  </si>
  <si>
    <t>command line:</t>
  </si>
  <si>
    <t>Example cellmarkfiletable.txt</t>
  </si>
  <si>
    <t>Example sample_list.txt</t>
  </si>
  <si>
    <t>Make sample_list.txt file (optional: make cellmarkfiletable.txt also)</t>
  </si>
  <si>
    <t>Set output directory and place sample txt files therein</t>
  </si>
  <si>
    <t>set #states as hardcoded in the runChromHMM.sh script</t>
  </si>
  <si>
    <t>set variables and execute script</t>
  </si>
  <si>
    <t xml:space="preserve"> /data/khanlab/projects/ChIP_seq/data_by_file_type/testBG/scripts/runChromHMM.sh</t>
  </si>
  <si>
    <t>bed1=</t>
  </si>
  <si>
    <t>BCHN = Bed Compare Homer NGSplot!</t>
  </si>
  <si>
    <t>Sample_RH4_H3K9ac_005_C_H7WKVBGXX.dd.bed</t>
  </si>
  <si>
    <t>sbatch -J ChromHMM --partition=ccr --ntasks=32 --time=24:00:00 --mem=32g</t>
  </si>
  <si>
    <t>#gathers all available ROSE output data per sample, combining AllEnhancers with SE Gene connections into 1 file</t>
  </si>
  <si>
    <t>Bed  intersect</t>
  </si>
  <si>
    <t>coltron</t>
  </si>
  <si>
    <t># -e $1 -b $2 -g $3 -o $4 -n $5</t>
  </si>
  <si>
    <t>enhancers:</t>
  </si>
  <si>
    <t>bam:</t>
  </si>
  <si>
    <t>genome:</t>
  </si>
  <si>
    <t xml:space="preserve"> hg19</t>
  </si>
  <si>
    <t>output folder:</t>
  </si>
  <si>
    <t>sample:</t>
  </si>
  <si>
    <t>name:</t>
  </si>
  <si>
    <t>Sample_KCNR_2D_C_H3K27ac_C_HLL3CBGXX_</t>
  </si>
  <si>
    <t xml:space="preserve"> /data/khanlab/projects/ChIP_seq/DATA/Sample_KCNR_2D_C_H3K27ac_C_HLL3CBGXX/Sample_KCNR_2D_C_H3K27ac_C_HLL3CBGXX.bam</t>
  </si>
  <si>
    <t xml:space="preserve"> /data/khanlab/projects/ChIP_seq/projects/NB_Thiele/coltron/testing_coltron/Sample_KCNR_2D_C_H3K27ac_C_HLL3CBGXX_peaks_AllEnhancers.table.txt</t>
  </si>
  <si>
    <t>-x EXPCUTOFF, --expCutoff=EXPCUTOFF</t>
  </si>
  <si>
    <t xml:space="preserve"> /data/khanlab/projects/ChIP_seq/scripts/runColtron.sh</t>
  </si>
  <si>
    <t>/data/khanlab/projects/ChIP_seq/projects/NB_Thiele/coltron/testing_coltron/runColtron.sh</t>
  </si>
  <si>
    <t># -e $1 -b $2 -g $3 -o $4 -n $5 -x $6 -a $7</t>
  </si>
  <si>
    <t>"-x EXPCUTOFF, --expCutoff=EXPCUTOFF
                      Enter the expression cutoff to be used to define candidate TFs"</t>
  </si>
  <si>
    <t>expression cutoff:</t>
  </si>
  <si>
    <t>activity file:</t>
  </si>
  <si>
    <t xml:space="preserve"> /data/khanlab/projects/ChIP_seq/projects/NB_Thiele/coltron/testing_coltron/KCNR_2D.cuff.coltron.3col.refseq.txt</t>
  </si>
  <si>
    <t xml:space="preserve"> test9</t>
  </si>
  <si>
    <t>RH5_DNase</t>
  </si>
  <si>
    <t xml:space="preserve"> /data/khanlab/projects/ChIP_seq/projects/RMS_Epigenetics/coltron/chosenPcoltron/Sample_RMS237_H3K27ac_007_C_HHF57BGXX_peaks_AllEnhancers.table.txt</t>
  </si>
  <si>
    <t xml:space="preserve"> /data/khanlab/projects/ChIP_seq/DATA/Sample_RMS237_H3K27ac_007_C_HHF57BGXX/Sample_RMS237_H3K27ac_007_C_HHF57BGXX.bam</t>
  </si>
  <si>
    <t>Sample_RMS237_H3K27ac_007_C_HHF57BGXX_</t>
  </si>
  <si>
    <t xml:space="preserve"> p5e-4</t>
  </si>
  <si>
    <t>/data/khanlab/projects/ChIP_seq/projects/RMS_Epigenetics/coltron/runColtron.sh</t>
  </si>
  <si>
    <t>Matrix of BEDs intersect</t>
  </si>
  <si>
    <t>bedtools intersect -c</t>
  </si>
  <si>
    <t>list of beds to make matrix:</t>
  </si>
  <si>
    <t>command line chain:</t>
  </si>
  <si>
    <t>reorder:</t>
  </si>
  <si>
    <t>starting bed:</t>
  </si>
  <si>
    <t>#run once for each set to tabulate</t>
  </si>
  <si>
    <t>$first_bed_list:</t>
  </si>
  <si>
    <t>$intersect_bed1</t>
  </si>
  <si>
    <t>1st set type:</t>
  </si>
  <si>
    <t>1st paste to command line:</t>
  </si>
  <si>
    <t>$2nd_bed_list:</t>
  </si>
  <si>
    <t>$intersect_bed2</t>
  </si>
  <si>
    <t>$intersect_bed3</t>
  </si>
  <si>
    <t>$3rd_bed_list:</t>
  </si>
  <si>
    <t>$bed_starting:</t>
  </si>
  <si>
    <t>2nd set type:</t>
  </si>
  <si>
    <t>2nd paste to command line:</t>
  </si>
  <si>
    <t>3rd paste to command line:</t>
  </si>
  <si>
    <t>sienna1</t>
  </si>
  <si>
    <t>sienna2</t>
  </si>
  <si>
    <t>sienna3</t>
  </si>
  <si>
    <t>sienna4</t>
  </si>
  <si>
    <t>tan3</t>
  </si>
  <si>
    <t>tan4</t>
  </si>
  <si>
    <t>800</t>
  </si>
  <si>
    <t>P3F_inTumorEnhancers.800.bed</t>
  </si>
  <si>
    <t>3rd set type:</t>
  </si>
  <si>
    <t>4th set type:</t>
  </si>
  <si>
    <t>$4th_bed_list:</t>
  </si>
  <si>
    <t>$intersect_bed4</t>
  </si>
  <si>
    <t>4th paste to command line:</t>
  </si>
  <si>
    <t>/data/khanlab/projects/ChIP_seq/DATA/Sample_7250_NILC_20X_D_C6FEFANXX/Sample_7250_NILC_20X_D_C6FEFANXX.bam</t>
  </si>
  <si>
    <t>/data/khanlab/projects/ChIP_seq/DATA/Sample_7250_PF19_20X_D_C6FEFANXX/Sample_7250_PF19_20X_D_C6FEFANXX.bam</t>
  </si>
  <si>
    <t>/data/khanlab/projects/ChIP_seq/DATA/Sample_NILC_H3K27ac_004_C_HH7C5BGXX/Sample_NILC_H3K27ac_004_C_HH7C5BGXX.bam</t>
  </si>
  <si>
    <t>/data/khanlab/projects/ChIP_seq/DATA/Sample_PF19_H3K27ac_004_C_HH7C5BGXX/Sample_PF19_H3K27ac_004_C_HH7C5BGXX.bam</t>
  </si>
  <si>
    <t>/data/khanlab/projects/ChIP_seq/DATA/Sample_NILC_P3F_010_C_HMKGLBGXX/Sample_NILC_P3F_010_C_HMKGLBGXX.bam</t>
  </si>
  <si>
    <t>/data/khanlab/projects/ChIP_seq/DATA/Sample_PF19_P3F_010_C_HMKGLBGXX/Sample_PF19_P3F_010_C_HMKGLBGXX.bam</t>
  </si>
  <si>
    <t>/data/khanlab/projects/ChIP_seq/DATA/Sample_NILC_BRD4_004_C_HH7C5BGXX/Sample_NILC_BRD4_004_C_HH7C5BGXX.bam</t>
  </si>
  <si>
    <t>/data/khanlab/projects/ChIP_seq/DATA/Sample_PF19_BRD4_004_C_HH7C5BGXX/Sample_PF19_BRD4_004_C_HH7C5BGXX.bam</t>
  </si>
  <si>
    <t>/data/khanlab/projects/ChIP_seq/DATA/Sample_RH5_P3F_008_C_HHC7JBGXX/Sample_RH5_P3F_008_C_HHC7JBGXX.bam</t>
  </si>
  <si>
    <t>/data/khanlab/projects/ChIP_seq/DATA/Sample_RH5_H3K27ac_008_C_HHC7JBGXX/Sample_RH5_H3K27ac_008_C_HHC7JBGXX.bam</t>
  </si>
  <si>
    <t xml:space="preserve"> --partition=ccr --cpus-per-task=32 --ntasks=2 --mem=32g --time=24:00:00 -J BCHN</t>
  </si>
  <si>
    <r>
      <rPr>
        <sz val="11"/>
        <color rgb="FFFF0000"/>
        <rFont val="Calibri"/>
        <family val="2"/>
        <scheme val="minor"/>
      </rPr>
      <t xml:space="preserve">crontab -e </t>
    </r>
    <r>
      <rPr>
        <sz val="11"/>
        <color theme="1"/>
        <rFont val="Calibri"/>
        <family val="2"/>
        <scheme val="minor"/>
      </rPr>
      <t xml:space="preserve"> =&gt; open cronjob in vi mode so you would need to press "i" to go to edit mode then place a "#" in front of the job you want to stop. (I think in your case you only have 1 cronjob)
after we resolve the issue at hand you could go back to the crontab and remove the # to make it work again.
</t>
    </r>
  </si>
  <si>
    <t>Triple Venn</t>
  </si>
  <si>
    <t>bed1</t>
  </si>
  <si>
    <t>bed2</t>
  </si>
  <si>
    <t>bed3</t>
  </si>
  <si>
    <t>bed1_in2</t>
  </si>
  <si>
    <t>bed1_in3</t>
  </si>
  <si>
    <t>bed2_in3</t>
  </si>
  <si>
    <t>RH3_P3F_p-5</t>
  </si>
  <si>
    <t>SCMC_P3F_p-2</t>
  </si>
  <si>
    <t>bed1_in2_in3</t>
  </si>
  <si>
    <t>Paste to command line in order:</t>
  </si>
  <si>
    <t>names</t>
  </si>
  <si>
    <t>names.bed</t>
  </si>
  <si>
    <t>bed1_in2_not3</t>
  </si>
  <si>
    <t>in script</t>
  </si>
  <si>
    <t>out script</t>
  </si>
  <si>
    <t>bed1_in3_not2</t>
  </si>
  <si>
    <t>bed2_in3_not1</t>
  </si>
  <si>
    <t>module load samtools/1.2</t>
  </si>
  <si>
    <t xml:space="preserve">samtools view -q 30 -b </t>
  </si>
  <si>
    <t xml:space="preserve">  &gt; </t>
  </si>
  <si>
    <t>Sample_SCMC_P3F_016_C_HJ73HBGXY</t>
  </si>
  <si>
    <t>then:</t>
  </si>
  <si>
    <t>Sample_RH3_input_016_C_HJ73HBGXY</t>
  </si>
  <si>
    <t>Sample_Cell_ChIP_C_FlowCellID</t>
  </si>
  <si>
    <t>RH4_P3F_p-5</t>
  </si>
  <si>
    <t>bed1_only</t>
  </si>
  <si>
    <t>bed2_only</t>
  </si>
  <si>
    <t>bed3_only</t>
  </si>
  <si>
    <t>not optional:</t>
  </si>
  <si>
    <t>Sample_RH3_P3F_016_C_HJ73HBGXY</t>
  </si>
  <si>
    <t>RH3</t>
  </si>
  <si>
    <t>P3F_shared.800.bed</t>
  </si>
  <si>
    <t>SCMC_P3F_p-2_only.800.bed</t>
  </si>
  <si>
    <t>RH3_P3F_p-5_only.800.bed</t>
  </si>
  <si>
    <t>RH4_P3F_p-5_only.800.bed</t>
  </si>
  <si>
    <t>-800</t>
  </si>
  <si>
    <t>0</t>
  </si>
  <si>
    <t>L</t>
  </si>
  <si>
    <t>when using normal plot -IN 1 the flank occupies the center 3/5</t>
  </si>
  <si>
    <t xml:space="preserve">when using "small region" option -IN 0 the flank only occupies the center 1/5. </t>
  </si>
  <si>
    <t>-3200</t>
  </si>
  <si>
    <t>3200</t>
  </si>
  <si>
    <t>-800,0,+800</t>
  </si>
  <si>
    <t>P3F_RH3P3F_shared</t>
  </si>
  <si>
    <t>P3F_SCMCP3F_shared</t>
  </si>
  <si>
    <t>P3F_RH4P3F_shared</t>
  </si>
  <si>
    <t>P3F_RH3SCMC_P3F_p-2_only</t>
  </si>
  <si>
    <t>P3F_SCMCSCMC_P3F_p-2_only</t>
  </si>
  <si>
    <t>P3F_RH4SCMC_P3F_p-2_only</t>
  </si>
  <si>
    <t>P3F_RH3RH3_P3F_p-5_only</t>
  </si>
  <si>
    <t>P3F_SCMCRH3_P3F_p-5_only</t>
  </si>
  <si>
    <t>P3F_RH4RH3_P3F_p-5_only</t>
  </si>
  <si>
    <t>P3F_RH3RH4_P3F_p-5_only</t>
  </si>
  <si>
    <t>P3F_SCMCRH4_P3F_p-5_only</t>
  </si>
  <si>
    <t>P3F_RH4RH4_P3F_p-5_only</t>
  </si>
  <si>
    <t>1600</t>
  </si>
  <si>
    <t>600</t>
  </si>
  <si>
    <t>-600</t>
  </si>
  <si>
    <t>+1.4 KB</t>
  </si>
  <si>
    <t>-1.4 KB</t>
  </si>
  <si>
    <t>016</t>
  </si>
  <si>
    <t>HJ73HBGXY</t>
  </si>
  <si>
    <t>SOX8</t>
  </si>
  <si>
    <t>RH4Seq_T_D21KAACXX</t>
  </si>
  <si>
    <t>Abcam (ab104245, rabbit pAb)</t>
  </si>
  <si>
    <t>RH3UK_T_C628WANXX</t>
  </si>
  <si>
    <t>H3K27ac, Active Motif (39133, pAb)</t>
  </si>
  <si>
    <t>in house</t>
  </si>
  <si>
    <t>SCMCUK_T_C628WANXX</t>
  </si>
  <si>
    <t>bioJQ1</t>
  </si>
  <si>
    <t>Rh4_dmso_6h_rz_T_H3YCHBGXX</t>
  </si>
  <si>
    <t>Bio-JQ1, Bradner lab</t>
  </si>
  <si>
    <t>RH4_J6lo</t>
  </si>
  <si>
    <t>Rh4_jq1_6h_rz_T_H3YCHBGXX</t>
  </si>
  <si>
    <t>RH4_J6hi</t>
  </si>
  <si>
    <t>5000 nM JQ1</t>
  </si>
  <si>
    <t>RH4shScram</t>
  </si>
  <si>
    <t>shScramble</t>
  </si>
  <si>
    <t>RH4_shP3F_48_011_T_HV2TTBGXX</t>
  </si>
  <si>
    <t>shPAX3FOXO1</t>
  </si>
  <si>
    <t>RMS559</t>
  </si>
  <si>
    <t>Sample_RMS559_input_016_C_HJ73HBGXY</t>
  </si>
  <si>
    <t>P3F_allshared.800.bed</t>
  </si>
  <si>
    <t>P3F_RH3P3F_all</t>
  </si>
  <si>
    <t>P3F_RH4P3F_all</t>
  </si>
  <si>
    <t>P3F_SCMCP3F_all</t>
  </si>
  <si>
    <t>RH3_P3F</t>
  </si>
  <si>
    <t>SCMC_P3F</t>
  </si>
  <si>
    <t>P3F_HiConfidenceEnh</t>
  </si>
  <si>
    <t>RH4Seq_T_D21KAACXX.UCSC.fpkm.codegene</t>
  </si>
  <si>
    <t xml:space="preserve"> (Cufflink: 'EXP' or Cuffdiff: 'DIFF' or 'MATRIX')</t>
  </si>
  <si>
    <t xml:space="preserve"> /data/khanlab/projects/ChIP_seq/data_by_file_type/genome_bins/TADs/All_TADS_hg19.sorted.bed</t>
  </si>
  <si>
    <t>.500K.wTAD</t>
  </si>
  <si>
    <t>Sample_RH4shP3F_H3K27ac_016_C_HJ73HBGXY</t>
  </si>
  <si>
    <t>.25.scaled.tdf</t>
  </si>
  <si>
    <t>Sample_RH4shScram_H3K27ac_016_C_HJ73HBGXY</t>
  </si>
  <si>
    <t>sbatch -J DeltaTDF --partition=ccr --mem=32g</t>
  </si>
  <si>
    <t>.tdf</t>
  </si>
  <si>
    <t>darkorchid2</t>
  </si>
  <si>
    <t>shScram_K27ac</t>
  </si>
  <si>
    <t>shP3F_K27ac</t>
  </si>
  <si>
    <t>All_HG</t>
  </si>
  <si>
    <t>All_DM</t>
  </si>
  <si>
    <t>delta_shP3F</t>
  </si>
  <si>
    <t>dodgerblue2</t>
  </si>
  <si>
    <t>cornflowerblue</t>
  </si>
  <si>
    <t>for TDFs in the same folder:</t>
  </si>
  <si>
    <t>-4 KB</t>
  </si>
  <si>
    <t>+4 KB</t>
  </si>
  <si>
    <t>PairedRNA_SAMPLE_ID</t>
  </si>
  <si>
    <t>ChosenP</t>
  </si>
  <si>
    <t>Bethyl,in house</t>
  </si>
  <si>
    <t>in house,Bethyl</t>
  </si>
  <si>
    <t>p_1e-07</t>
  </si>
  <si>
    <t>N/A</t>
  </si>
  <si>
    <t>H3K27me3, Active Motif (cat39155, lot pAb)</t>
  </si>
  <si>
    <t>MyoD, Santa Cruz (cat sc-32758, lot I1113)</t>
  </si>
  <si>
    <t>c-Myc, Santa Cruz (cat sc-764, pAb)</t>
  </si>
  <si>
    <t>CTRTram8_T_C5JW5ACXX</t>
  </si>
  <si>
    <t>H3K27ac, Active Motif (cat39133, lot 31814008 pAb)</t>
  </si>
  <si>
    <t>H3K4me3, Active Motif (cat39159, lot pAb)</t>
  </si>
  <si>
    <t>H3K4me1, Active Motif (cat39141, lot01008001 pAb)</t>
  </si>
  <si>
    <t>H3K36me3, Active Motif (cat61021, lot01515006 mAb)</t>
  </si>
  <si>
    <t>H3K4me2, Active Motif (cat39141, lot01008001 pAb)</t>
  </si>
  <si>
    <t>EZH2, Active motif (cat39901 lot 27210001 pAb)</t>
  </si>
  <si>
    <t>p_1e-05</t>
  </si>
  <si>
    <t>p_1e-02</t>
  </si>
  <si>
    <t>p_1e-04</t>
  </si>
  <si>
    <t>CTRTram2_T_C5JW5ACXX</t>
  </si>
  <si>
    <t>Myogenin, Thermo (cat MA5-11486 mAb)</t>
  </si>
  <si>
    <t>anti-trimethyl-histone H3 Lys27, Millipore (Cat 07-449, lot 2686928 pAb)</t>
  </si>
  <si>
    <t>anti-MAP Kinase 2, Millipore (cat 05-0157, lot 2654214 mAb)</t>
  </si>
  <si>
    <t>Input_100pg_12C</t>
  </si>
  <si>
    <t>Input_100pg_12C_011_C</t>
  </si>
  <si>
    <t>Sample_Input_100pg_12C_011_C_HC3TJBGXY</t>
  </si>
  <si>
    <t>HC3TJBGXY</t>
  </si>
  <si>
    <t>contam</t>
  </si>
  <si>
    <t>Input_100pg_17C</t>
  </si>
  <si>
    <t>Input_100pg_17C_011_C</t>
  </si>
  <si>
    <t>Sample_Input_100pg_17C_011_C_HC3TJBGXY</t>
  </si>
  <si>
    <t>Input_10pg_12C</t>
  </si>
  <si>
    <t>Input_10pg_12C_011_C</t>
  </si>
  <si>
    <t>Sample_Input_10pg_12C_011_C_HC3TJBGXY</t>
  </si>
  <si>
    <t>Input_10pg_17C</t>
  </si>
  <si>
    <t>Input_10pg_17C_011_C</t>
  </si>
  <si>
    <t>Sample_Input_10pg_17C_011_C_HC3TJBGXY</t>
  </si>
  <si>
    <t>Input_1ng_12C</t>
  </si>
  <si>
    <t>Input_1ng_12C_011_C</t>
  </si>
  <si>
    <t>Sample_Input_1ng_12C_011_C_HC3TJBGXY</t>
  </si>
  <si>
    <t>Input_1ng_17C</t>
  </si>
  <si>
    <t>Input_1ng_17C_011_C</t>
  </si>
  <si>
    <t>Sample_Input_1ng_17C_011_C_HC3TJBGXY</t>
  </si>
  <si>
    <t>water_12C</t>
  </si>
  <si>
    <t>water_12C_011_C</t>
  </si>
  <si>
    <t>Sample_water_12C_011_C_HC3TJBGXY</t>
  </si>
  <si>
    <t>water_17C</t>
  </si>
  <si>
    <t>water_17C_011_C</t>
  </si>
  <si>
    <t>Sample_water_17C_011_C_HC3TJBGXY</t>
  </si>
  <si>
    <t>RH4_shC_P3F_011_C</t>
  </si>
  <si>
    <t>HF7LLBGXY</t>
  </si>
  <si>
    <t>RH4_shC</t>
  </si>
  <si>
    <t>RH4_shC_48hours</t>
  </si>
  <si>
    <t>shRNA-puro</t>
  </si>
  <si>
    <t>RH4_shBRD4_P3F_011_C</t>
  </si>
  <si>
    <t>RH4_shBRD4</t>
  </si>
  <si>
    <t>RH4_shBRD4_48hours</t>
  </si>
  <si>
    <t>RH4_shC_BRD4_011_C</t>
  </si>
  <si>
    <t>RH4_shBRD4_BRD4_011_C</t>
  </si>
  <si>
    <t>RH4_shScr_BRD4_011_C</t>
  </si>
  <si>
    <t>RH4_shScr</t>
  </si>
  <si>
    <t>RH4_shP3F_BRD4_011_C</t>
  </si>
  <si>
    <t>RH4_shP3F</t>
  </si>
  <si>
    <t>CTR_DMSO_SUZ12</t>
  </si>
  <si>
    <t>CTR_DMSO_SUZ12_011_C</t>
  </si>
  <si>
    <t>SUZ12</t>
  </si>
  <si>
    <t>SUZ12, Active Motif, 39357</t>
  </si>
  <si>
    <t>CTR_Tram_SUZ12</t>
  </si>
  <si>
    <t>CTR_Tram_SUZ12_011_C</t>
  </si>
  <si>
    <t>MKL1_20X</t>
  </si>
  <si>
    <t>MKL1_20X_012_D</t>
  </si>
  <si>
    <t>012</t>
  </si>
  <si>
    <t>MKL1</t>
  </si>
  <si>
    <t>MKL1_30X</t>
  </si>
  <si>
    <t>MKL1_30X_012_D</t>
  </si>
  <si>
    <t>MKL1_40X</t>
  </si>
  <si>
    <t>MKL1_40X_012_D</t>
  </si>
  <si>
    <t>MCC13_20X</t>
  </si>
  <si>
    <t>MCC13_20X_012_D</t>
  </si>
  <si>
    <t>MCC13_30X</t>
  </si>
  <si>
    <t>MCC13_30X_012_D</t>
  </si>
  <si>
    <t>MCC13_40X</t>
  </si>
  <si>
    <t>MCC13_40X_012_D</t>
  </si>
  <si>
    <t>014</t>
  </si>
  <si>
    <t>HJH7GBGXY</t>
  </si>
  <si>
    <t>MKL2</t>
  </si>
  <si>
    <t>SRR358582</t>
  </si>
  <si>
    <t>GSE33227</t>
  </si>
  <si>
    <t>mmRMS</t>
  </si>
  <si>
    <t>C2C12blasts</t>
  </si>
  <si>
    <t>SRR358579</t>
  </si>
  <si>
    <t>SRR358577</t>
  </si>
  <si>
    <t>SRR358589</t>
  </si>
  <si>
    <t>SRR358585</t>
  </si>
  <si>
    <t>SRR358592</t>
  </si>
  <si>
    <t>SRR358599</t>
  </si>
  <si>
    <t>C2C12tubes</t>
  </si>
  <si>
    <t>SRR358597</t>
  </si>
  <si>
    <t>SRR358595</t>
  </si>
  <si>
    <t>SRR358603</t>
  </si>
  <si>
    <t>SRR358601</t>
  </si>
  <si>
    <t>SRR358605</t>
  </si>
  <si>
    <t>MKL-1_40X</t>
  </si>
  <si>
    <t>015</t>
  </si>
  <si>
    <t>HCW5HBGXY</t>
  </si>
  <si>
    <t>MCC26_40X</t>
  </si>
  <si>
    <t>MKL-2_40X</t>
  </si>
  <si>
    <t>UISO_40X</t>
  </si>
  <si>
    <t>MS-1_40X</t>
  </si>
  <si>
    <t>Waga_40X</t>
  </si>
  <si>
    <t>013</t>
  </si>
  <si>
    <t>MKL2_40X</t>
  </si>
  <si>
    <t>MS1_40X</t>
  </si>
  <si>
    <t>p_1e-03</t>
  </si>
  <si>
    <t>p_5e-03</t>
  </si>
  <si>
    <t>H2WKWBGX2</t>
  </si>
  <si>
    <t>40X</t>
  </si>
  <si>
    <t>017</t>
  </si>
  <si>
    <t>60x</t>
  </si>
  <si>
    <t>90x</t>
  </si>
  <si>
    <t>120x</t>
  </si>
  <si>
    <t>018</t>
  </si>
  <si>
    <t>HWC77BGXY</t>
  </si>
  <si>
    <t>CHD4_nFlag</t>
  </si>
  <si>
    <t>Flag</t>
  </si>
  <si>
    <t>Pol2_S5p</t>
  </si>
  <si>
    <t>Pol2-Ser5p (Active motif, 61085)</t>
  </si>
  <si>
    <t>Trametinib 100 nM</t>
  </si>
  <si>
    <t>Pol2_S2p</t>
  </si>
  <si>
    <t>Pol2-Ser2p (Active motif, 61083)</t>
  </si>
  <si>
    <t>RH4_Ent1</t>
  </si>
  <si>
    <t>1 hours</t>
  </si>
  <si>
    <t>Entinostat 1 µM</t>
  </si>
  <si>
    <t>RH4_Ent6</t>
  </si>
  <si>
    <t>Pol2</t>
  </si>
  <si>
    <t>Pol2 (sc-899)</t>
  </si>
  <si>
    <t>019</t>
  </si>
  <si>
    <t>HCLGVBGX2</t>
  </si>
  <si>
    <t>nt</t>
  </si>
  <si>
    <t>HCT116_KO</t>
  </si>
  <si>
    <t>Sample_HCT116_nt_input_019_C_HCLGVBGX2</t>
  </si>
  <si>
    <t>Sample_HCT116_KO_nt_input_019_C_HCLGVBGX2</t>
  </si>
  <si>
    <t>24 hours</t>
  </si>
  <si>
    <t>5FU</t>
  </si>
  <si>
    <t>nt2</t>
  </si>
  <si>
    <t>5FU2</t>
  </si>
  <si>
    <t>/data/khanlab/projects/processed_DATA/CTR/20161012/CTRTram8_T_C5JW5ACXX/</t>
  </si>
  <si>
    <t>/data/khanlab/projects/processed_DATA/CTR/20161012/CTRTram2_T_C5JW5ACXX/</t>
  </si>
  <si>
    <t>Sample_MCC13_30X_012_D_HF7LLBGXY</t>
  </si>
  <si>
    <t>Sample_MCC13_40X_012_D_HF7LLBGXY</t>
  </si>
  <si>
    <t>MKL1_input</t>
  </si>
  <si>
    <t>Sample_MKL1_input_014_C_HJH7GBGXY</t>
  </si>
  <si>
    <t>Sample_MKL2_input_014_C_HJH7GBGXY</t>
  </si>
  <si>
    <t>Sample_MKL1_H3K27ac_014_C_HJH7GBGXY</t>
  </si>
  <si>
    <t>Sample_MKL2_H3K27ac_014_C_HJH7GBGXY</t>
  </si>
  <si>
    <t>Sample_MS1_H3K27ac_014_C_HJH7GBGXY</t>
  </si>
  <si>
    <t>Sample_Waga_H3K27ac_014_C_HJH7GBGXY</t>
  </si>
  <si>
    <t>Sample_MCC13_H3K27ac_014_C_HJH7GBGXY</t>
  </si>
  <si>
    <t>Sample_MCC26_H3K27ac_014_C_HJH7GBGXY</t>
  </si>
  <si>
    <t>Sample_UISO_H3K27ac_014_C_HJH7GBGXY</t>
  </si>
  <si>
    <t>Sample_MCC26_40X_013_D_HCW5HBGXY</t>
  </si>
  <si>
    <t>Sample_UISO_40X_013_D_HCW5HBGXY</t>
  </si>
  <si>
    <t>Sample_RH4_SOX8_016_C_HJ73HBGXY</t>
  </si>
  <si>
    <t>Sample_MCC26_40X_013_D_H2WKWBGX2</t>
  </si>
  <si>
    <t>Sample_UISO_40X_013_D_H2WKWBGX2</t>
  </si>
  <si>
    <t>Sample_MKL1_90x_017_D_H2WKWBGX2</t>
  </si>
  <si>
    <t>Sample_MKL1_120x_017_D_H2WKWBGX2</t>
  </si>
  <si>
    <t>Sample_MKL2_90x_017_D_H2WKWBGX2</t>
  </si>
  <si>
    <t>Sample_MKL2_120x_017_D_H2WKWBGX2</t>
  </si>
  <si>
    <t>Sample_MS1_90x_017_D_H2WKWBGX2</t>
  </si>
  <si>
    <t>Sample_MS1_120x_017_D_H2WKWBGX2</t>
  </si>
  <si>
    <t>Sample_Waga_90x_017_D_H2WKWBGX2</t>
  </si>
  <si>
    <t>Sample_Waga_120x_017_D_H2WKWBGX2</t>
  </si>
  <si>
    <t>RH4_EZH2</t>
  </si>
  <si>
    <t>Sample_RH4_EZH2_018_C_HWC77BGXY</t>
  </si>
  <si>
    <t>RH4_SUZ12</t>
  </si>
  <si>
    <t>Sample_RH4_SUZ12_018_C_HWC77BGXY</t>
  </si>
  <si>
    <t>Sample_RH4_CHD4_nFlag_018_C_HWC77BGXY</t>
  </si>
  <si>
    <t>Sample_RH4_D6_H3K27ac_018_C_HWC77BGXY</t>
  </si>
  <si>
    <t>Sample_RH4_Ent1_H3K27ac_018_C_HWC77BGXY</t>
  </si>
  <si>
    <t>Sample_RH4_Ent6_H3K27ac_018_C_HWC77BGXY</t>
  </si>
  <si>
    <t>Sample_RH4_D6_Pol2_018_C_HWC77BGXY</t>
  </si>
  <si>
    <t>Sample_RH4_Ent1_Pol2_018_C_HWC77BGXY</t>
  </si>
  <si>
    <t>Sample_RH4_Ent6_Pol2_018_C_HWC77BGXY</t>
  </si>
  <si>
    <t>sbatch --mem=32g -J BCHN --export=</t>
  </si>
  <si>
    <t>cmd=annotatePeaks.pl /data/khanlab/projects/ChIP_seq/projects/Ashish/p53-PINCR/output1/HCT116_WT_5FU2_p53_p-7_inter_HCT116_KO_5FU2_p53_p-7.bed hg19</t>
  </si>
  <si>
    <t>,output_dir=/data/khanlab/projects/ChIP_seq/projects/RMS_Epigenetics/RH4/RH4chromHMM/cleanbams15/</t>
  </si>
  <si>
    <t>,input_sample=Sample_RH4_Input_001_C_H5TLGBGXX</t>
  </si>
  <si>
    <t>RH4_Silent.txt</t>
  </si>
  <si>
    <t>Silent</t>
  </si>
  <si>
    <t>grey</t>
  </si>
  <si>
    <t>RH4_Low.txt</t>
  </si>
  <si>
    <t>Low</t>
  </si>
  <si>
    <t>Mid</t>
  </si>
  <si>
    <t>High</t>
  </si>
  <si>
    <t>RH4_High.txt</t>
  </si>
  <si>
    <t>RH4_Mid.txt</t>
  </si>
  <si>
    <t>RH4_EZH2_p-7</t>
  </si>
  <si>
    <t>RH4_HDAC2_p-7</t>
  </si>
  <si>
    <t>RH4_MED_p-4</t>
  </si>
  <si>
    <t>RH4_P3F_SRR32.35</t>
  </si>
  <si>
    <t>RH4_SUZ12_p-5</t>
  </si>
  <si>
    <t>RH4_p300p-7</t>
  </si>
  <si>
    <t>RH4_16</t>
  </si>
  <si>
    <t>RH4_RBBP4_p-9</t>
  </si>
  <si>
    <t>RH4_Pol2_p-7</t>
  </si>
  <si>
    <t>shScram</t>
  </si>
  <si>
    <t>RH4_shCHD4_Up.txt</t>
  </si>
  <si>
    <t>DMSO_Pol2</t>
  </si>
  <si>
    <t>Ent1h_Pol2</t>
  </si>
  <si>
    <t>Ent6h_Pol2</t>
  </si>
  <si>
    <t>DMSO_H3K27ac</t>
  </si>
  <si>
    <t>Ent1h_H3K27ac</t>
  </si>
  <si>
    <t>Ent6h_H3K27ac</t>
  </si>
  <si>
    <t>lightskyblue</t>
  </si>
  <si>
    <t>royalblue1</t>
  </si>
  <si>
    <t>royalblue4</t>
  </si>
  <si>
    <t>gold2</t>
  </si>
  <si>
    <t>lightgoldenrod</t>
  </si>
  <si>
    <t>ROSEs</t>
  </si>
  <si>
    <t>Sample_KCNR_2D_RA_T_C8HJRANXX.Cufflinks_UCSCgenes.fpkm_tracking</t>
  </si>
  <si>
    <t>Sample_KCNR_4D_RA_T_C8HJRANXX.Cufflinks_UCSCgenes.fpkm_tracking</t>
  </si>
  <si>
    <t>Sample_KCNR_8D_RA_T_C8HJRANXX.Cufflinks_UCSCgenes.fpkm_tracking</t>
  </si>
  <si>
    <t>Sample_KCNR_2D_C_H3K27ac_C_HLL3CBGXX_peaks_AllEnhancers.table.bed</t>
  </si>
  <si>
    <t>Sample_KCNR_2D_RA_H3K27ac_C_HLL3CBGXX_peaks_AllEnhancers.table.bed</t>
  </si>
  <si>
    <t>Sample_KCNR_4D_RA_H3K27ac_C_HLL3CBGXX_peaks_AllEnhancers.table.bed</t>
  </si>
  <si>
    <t>Sample_KCNR_8D_RA_H3K27ac_C_HLL3CBGXX_peaks_AllEnhancers.table.bed</t>
  </si>
  <si>
    <t>KNCR_2D_C</t>
  </si>
  <si>
    <t xml:space="preserve"> "5,6,7,8,9"</t>
  </si>
  <si>
    <t>RH4_H3K27ac_001.regular.GREAT.bed</t>
  </si>
  <si>
    <t>RH4_H3K27ac_001.super.GREAT.bed</t>
  </si>
  <si>
    <t>shared BED:</t>
  </si>
  <si>
    <t>Regular Enhancer NGSplot</t>
  </si>
  <si>
    <t>Super Enhancer NGSplot</t>
  </si>
  <si>
    <t>root name:</t>
  </si>
  <si>
    <t xml:space="preserve"> /data/khanlab/projects/ChIP_seq/scripts/runNGSPlot_super.sh</t>
  </si>
  <si>
    <t>config_files:</t>
  </si>
  <si>
    <t>output_names:</t>
  </si>
  <si>
    <t>gold4</t>
  </si>
  <si>
    <t>RH4_HDACi_Down.txt</t>
  </si>
  <si>
    <t>RH4_H3K27ac_001_summit_regular.bed</t>
  </si>
  <si>
    <t>Replot Enhancers</t>
  </si>
  <si>
    <t>Testing</t>
  </si>
  <si>
    <t>Testing 2</t>
  </si>
  <si>
    <t>Testing 1</t>
  </si>
  <si>
    <t>BAMpath</t>
  </si>
  <si>
    <t>RegionsGenes</t>
  </si>
  <si>
    <t>Extend</t>
  </si>
  <si>
    <t>suffix:</t>
  </si>
  <si>
    <t>YAS0to0.6</t>
  </si>
  <si>
    <t>RH4_CHD4nFlag</t>
  </si>
  <si>
    <t>Multiple Genesets into NGSplot</t>
  </si>
  <si>
    <t>Basic NGSplots</t>
  </si>
  <si>
    <t>Basic Replots</t>
  </si>
  <si>
    <t>Plot ChIPs in (Super)Enhancers</t>
  </si>
  <si>
    <t>1. Make sets of genes into .txt files (can use ROGE_drug_response for example)</t>
  </si>
  <si>
    <t>2. Make config files for each gene set (NGSplotGenesets.R)</t>
  </si>
  <si>
    <t>3. make a list of config files in the folder</t>
  </si>
  <si>
    <t>4. [optional:  add in previously made CNT files to save time]</t>
  </si>
  <si>
    <t>5. run perl script from biowulf (within active folder)</t>
  </si>
  <si>
    <t>root name</t>
  </si>
  <si>
    <t>RH4_HDACi.down.two</t>
  </si>
  <si>
    <t>K27ac_E6vD6</t>
  </si>
  <si>
    <t>green:red</t>
  </si>
  <si>
    <t>sinteractive --mem=32g --cpus-per-task=4</t>
  </si>
  <si>
    <t xml:space="preserve"> -c 4</t>
  </si>
  <si>
    <t xml:space="preserve"> -o distinct</t>
  </si>
  <si>
    <t>ls *.config.txt &gt; list_of_config</t>
  </si>
  <si>
    <t>perl /data/khanlab/projects/ChIP_seq/scripts/runNGS.gspbed.pl list_of_config</t>
  </si>
  <si>
    <t>change this name each time!</t>
  </si>
  <si>
    <t>RPMPR TDF files</t>
  </si>
  <si>
    <r>
      <t>sbatch [SBATCH OPTIONS] export=bed_file1=[soandso.bed</t>
    </r>
    <r>
      <rPr>
        <sz val="11"/>
        <color rgb="FFFF0000"/>
        <rFont val="Calibri"/>
        <family val="2"/>
        <scheme val="minor"/>
      </rPr>
      <t>]</t>
    </r>
    <r>
      <rPr>
        <sz val="11"/>
        <color rgb="FF1F497D"/>
        <rFont val="Calibri"/>
        <family val="2"/>
        <scheme val="minor"/>
      </rPr>
      <t>,bam_file=[sample.bam],tdf_file=[sample.tdf] /data/khanlab/projects/ChIP_seq/scripts/ReadsPerMillionPeakReads.sh</t>
    </r>
  </si>
  <si>
    <t>extension given in .sh</t>
  </si>
  <si>
    <t>sbatch -J RPMPR --partition=ccr --mem=32g</t>
  </si>
  <si>
    <t>.25.tdf</t>
  </si>
  <si>
    <t xml:space="preserve"> --export=tdf_file=</t>
  </si>
  <si>
    <t>,bam_file=</t>
  </si>
  <si>
    <t>change this every time:</t>
  </si>
  <si>
    <t>,bed_file=</t>
  </si>
  <si>
    <t xml:space="preserve"> -s /data/khanlab/projects/ChIP_seq/projects/MCC/coltron/ChIPseq_Samples.txt</t>
  </si>
  <si>
    <t xml:space="preserve"> -o /data/khanlab/projects/ChIP_seq/projects/MCC/ROSE</t>
  </si>
  <si>
    <t>data folder</t>
  </si>
  <si>
    <t>run number</t>
  </si>
  <si>
    <t>run1</t>
  </si>
  <si>
    <t>/data/khanlab/projects/ChIP_seq/projects/MCC/ROSE/</t>
  </si>
  <si>
    <t>2. Create a BAM sample_list.txt (again, Unix format).  make sure bam_list.txt is *.dd.bam</t>
  </si>
  <si>
    <t>VNeg_NegRegBioProcessGO_SEs.bed</t>
  </si>
  <si>
    <t>coral3</t>
  </si>
  <si>
    <t>shared gene list:</t>
  </si>
  <si>
    <t>VPos_GeneRegGO_genelist.txt</t>
  </si>
  <si>
    <t>VPos_GeneRegGO_SEs.bed</t>
  </si>
  <si>
    <t>VNeg_NegRegBioProcessGO_genelist.txt</t>
  </si>
  <si>
    <t>GeneSplitBED mode</t>
  </si>
  <si>
    <t>GeneListMode</t>
  </si>
  <si>
    <t>perl /data/khanlab/projects/ChIP_seq/scripts/runNGS.genes.pl list_of_config</t>
  </si>
  <si>
    <t>testBatch</t>
  </si>
  <si>
    <t>cd /home/gryderbe/khanlab/projects/ChIP_seq/data_by_file_type/test/scripts/</t>
  </si>
  <si>
    <t>add cutoff:</t>
  </si>
  <si>
    <t>peachpuff1</t>
  </si>
  <si>
    <t>peachpuff2</t>
  </si>
  <si>
    <t>peachpuff3</t>
  </si>
  <si>
    <t>lightsteelblue1</t>
  </si>
  <si>
    <t>lightsteelblue2</t>
  </si>
  <si>
    <t>mediumturquoise</t>
  </si>
  <si>
    <t>30X</t>
  </si>
  <si>
    <t>D</t>
  </si>
  <si>
    <t>rep1</t>
  </si>
  <si>
    <t>rep2</t>
  </si>
  <si>
    <t>DNase_VP.combined.min4.bed</t>
  </si>
  <si>
    <t>RH4_CHD4nFlag_p-11.bed</t>
  </si>
  <si>
    <t>RH4scr_P3F_008_p-11.bed</t>
  </si>
  <si>
    <t xml:space="preserve"> MATRIX</t>
  </si>
  <si>
    <t xml:space="preserve"> -m</t>
  </si>
  <si>
    <t xml:space="preserve"> /data/khanlab/projects/ChIP_seq/projects/RMS_Epigenetics/EDEN/RH4_P3F_shscr/SpikeIn_PCDataFinalEachFit.txt</t>
  </si>
  <si>
    <t>,t=MATRIX</t>
  </si>
  <si>
    <t>,n=1000000</t>
  </si>
  <si>
    <t>EDEN options:</t>
  </si>
  <si>
    <t>,d=/data/khanlab/projects/ChIP_seq/data_by_file_type/genome_bins/TADs/All_TADS_hg19.sorted.bed</t>
  </si>
  <si>
    <t>MED</t>
  </si>
  <si>
    <t>,a="4,5,6,7,8,9,10"</t>
  </si>
  <si>
    <t>,exp=/data/khanlab/projects/ChIP_seq/projects/RMS_Epigenetics/EpiDrugs/RH4.all-treatments.Cufflinks.UCSC.coding.matrix</t>
  </si>
  <si>
    <t>/data/khanlab/projects/ChIP_seq/DATA/Sample_RH4_H3K9me2_005_C_H7WKVBGXX/Sample_RH4_H3K9me2_005_C_H7WKVBGXX.dd.bam</t>
  </si>
  <si>
    <t>sbatch --partition=ccr --export=sample_list=sample.txt /data/khanlab/projects/ChIP_seq/data_by_file_type/test/scripts/calculateTR.sh</t>
  </si>
  <si>
    <t>sbatch --partition=ccr</t>
  </si>
  <si>
    <t>Calculating traveling ratios</t>
  </si>
  <si>
    <t>sample list:</t>
  </si>
  <si>
    <t>#calculate pausing index for multiple samples, make an input file, with 1 sample name per line</t>
  </si>
  <si>
    <t xml:space="preserve"> --export=sample_list=TRsample.list.txt</t>
  </si>
  <si>
    <t xml:space="preserve"> /data/khanlab/projects/ChIP_seq/data_by_file_type/test/scripts/calculateTR.sh</t>
  </si>
  <si>
    <t xml:space="preserve">find </t>
  </si>
  <si>
    <t>Calculating TR gene cumulative</t>
  </si>
  <si>
    <t>Running perl script with expression</t>
  </si>
  <si>
    <t xml:space="preserve"> --export=sample_list=TRsample.exp.list.txt</t>
  </si>
  <si>
    <t xml:space="preserve"> /data/khanlab/projects/ChIP_seq/data_by_file_type/test/scripts/calculateTR_exp.sh</t>
  </si>
  <si>
    <t xml:space="preserve"> -m 2 -b</t>
  </si>
  <si>
    <t xml:space="preserve">sinteractive --time=24:00:00 </t>
  </si>
  <si>
    <t xml:space="preserve"> -s /data/khanlab/projects/ChIP_seq/projects/RMS_Epigenetics/CTR_DvTram/MYC/CTR_MYC_Samples.txt</t>
  </si>
  <si>
    <t xml:space="preserve"> &gt; /data/khanlab/projects/ChIP_seq/projects/RMS_Epigenetics/CTR_DvTram/MYC/CTR_MYC.summary.txt</t>
  </si>
  <si>
    <t>unzipping:</t>
  </si>
  <si>
    <t>[gryderbe@biowulf bed]$ tar xvf nonB_DNA_predicted.tar</t>
  </si>
  <si>
    <t>[gryderbe@biowulf human_hg19]$ gunzip *bed.gz</t>
  </si>
  <si>
    <t>(once viewpoint removal and 4C splitting are complete, then files are ready for TDF creation and smoothing)</t>
  </si>
  <si>
    <t>sbatch -J 4C_pipe --partition=ccr --time=48:00:00 --mem=121g --cpus-per-task=4</t>
  </si>
  <si>
    <t>/data/khanlab/projects/ChIP_seq/DATA/4C_024/</t>
  </si>
  <si>
    <t>copy and paste this column into command line one at a time on mounted node</t>
  </si>
  <si>
    <t xml:space="preserve"> -i /data/khanlab/projects/ChIP_seq/manage_samples/4C_samples_025_NB_SOX4_SE3.tsv</t>
  </si>
  <si>
    <t>RH4_Ent6_MYOD_SE1_025_Both</t>
  </si>
  <si>
    <t>RH4_D6_MYOD_SE1_025_Both</t>
  </si>
  <si>
    <t>All_Reads_CT</t>
  </si>
  <si>
    <t>DM_mapped_to_HG</t>
  </si>
  <si>
    <t>HG_mapped_to_DM</t>
  </si>
  <si>
    <t>Sample_RH4_D6_BRD4_024_C_HLFMLBGX3</t>
  </si>
  <si>
    <t>Sample_RH4_D6_p300_024_C_HLFMLBGX3</t>
  </si>
  <si>
    <t>Sample_RH4_D6_RAD21_025_C_HFH72BGX5</t>
  </si>
  <si>
    <t>Sample_RH4_D6_YY1_025_C_HFH72BGX5</t>
  </si>
  <si>
    <t>Sample_RH4_Ent6_BRD4_024_C_HLFMLBGX3</t>
  </si>
  <si>
    <t>Sample_RH4_Ent6_p300_024_C_HLFMLBGX3</t>
  </si>
  <si>
    <t>Sample_RH4_Ent6_RAD21_025_C_HFH72BGX5</t>
  </si>
  <si>
    <t>Sample_RH4_Ent6_YY1_025_C_HFH72BGX5</t>
  </si>
  <si>
    <t>D6_BRD4</t>
  </si>
  <si>
    <t>D6_p300</t>
  </si>
  <si>
    <t>Ent6_BRD4</t>
  </si>
  <si>
    <t>Ent6_p300</t>
  </si>
  <si>
    <t>D6_RAD21</t>
  </si>
  <si>
    <t>D6_YY1</t>
  </si>
  <si>
    <t>Ent6_RAD21</t>
  </si>
  <si>
    <t>Ent6_YY1</t>
  </si>
  <si>
    <t>mediumpurple4</t>
  </si>
  <si>
    <t>maroon1</t>
  </si>
  <si>
    <t>gold1</t>
  </si>
  <si>
    <t>Sample_RH4_D6_HDAC2_021_C_H5JKVBGX3</t>
  </si>
  <si>
    <t>Sample_RH4_Ent6_HDAC2_021_C_H5JKVBGX3</t>
  </si>
  <si>
    <t>D6_HDAC2</t>
  </si>
  <si>
    <t>Ent6_HDAC2</t>
  </si>
  <si>
    <t>RH4_D6_MYOD_promoter_024_Both</t>
  </si>
  <si>
    <t>RH4_Ent6_MYOD_promoter_024_Both</t>
  </si>
  <si>
    <t>for TDFs with fully defined folder:</t>
  </si>
  <si>
    <t>/data/khanlab/projects/ChIP_seq/projects/RMS_Epigenetics/EpiDrugs/NGSplots/HDACi_EpiMachines/Insulators_in_SEs/BCHN/</t>
  </si>
  <si>
    <t>RH4_CTCF_p-11_70KSEs.bed</t>
  </si>
  <si>
    <t>RH4_p300SC_p-11_70KSEs.bed</t>
  </si>
  <si>
    <t>chocolate1</t>
  </si>
  <si>
    <t>chocolate4</t>
  </si>
  <si>
    <t>,e=400</t>
  </si>
  <si>
    <t>combined.200.bed</t>
  </si>
  <si>
    <t>run4</t>
  </si>
  <si>
    <t xml:space="preserve"> runBCHN.delta.sh</t>
  </si>
  <si>
    <t>BCHN.delta.conf</t>
  </si>
  <si>
    <t>[DELTA STYLE]</t>
  </si>
  <si>
    <t>cp *.gz /data/khanlab/projects/Drop_seq/fastq/; chgrp khanlab /data/khanlab/projects/Drop_seq/fastq/*.gz</t>
  </si>
  <si>
    <t>Fold Change TDF files</t>
  </si>
  <si>
    <r>
      <t>sbatch -J delta --partition=norm --export=in_file1=test1,in_file2=test2,out_file=out.tdf</t>
    </r>
    <r>
      <rPr>
        <sz val="11"/>
        <color rgb="FF9900FF"/>
        <rFont val="Calibri"/>
        <family val="2"/>
        <scheme val="minor"/>
      </rPr>
      <t>,method=division,pseudo_count=3</t>
    </r>
    <r>
      <rPr>
        <sz val="11"/>
        <color theme="1"/>
        <rFont val="Calibri"/>
        <family val="2"/>
        <scheme val="minor"/>
      </rPr>
      <t xml:space="preserve"> /data/khanlab/projects/ChIP_seq/data_by_file_type/test/scripts/runTdfDelta.sh</t>
    </r>
  </si>
  <si>
    <t>,method=division</t>
  </si>
  <si>
    <t>RH4_DvEnt_H3K27ac_fold</t>
  </si>
  <si>
    <t>sbatch -J foldTDF --partition=ccr --mem=32g</t>
  </si>
  <si>
    <t>Sample_RH4_Ent6_H3K27ac_018_C_HWC77BGXY.25.scaled.tdf</t>
  </si>
  <si>
    <t>Sample_RH4_D6_H3K27ac_018_C_HWC77BGXY.25.scaled.tdf</t>
  </si>
  <si>
    <t>RH4_DvEnt_H3K27ac_fold.25.scaled.tdf</t>
  </si>
  <si>
    <t>,pseudo_count=10</t>
  </si>
  <si>
    <t>/data/khanlab/projects/ChIP_seq/DATA/scaledTDFs/</t>
  </si>
  <si>
    <t>sinteractive --cpus-per-task=4 --time=24:00:00</t>
  </si>
  <si>
    <t>mode:</t>
  </si>
  <si>
    <t xml:space="preserve">macs2 </t>
  </si>
  <si>
    <t xml:space="preserve">bdgpeakcall </t>
  </si>
  <si>
    <t xml:space="preserve"> -t $sample_file</t>
  </si>
  <si>
    <t xml:space="preserve"> --name $sample_file</t>
  </si>
  <si>
    <t xml:space="preserve"> --outdir $outdir</t>
  </si>
  <si>
    <t>MACS peak calling on BEDGRAPHS</t>
  </si>
  <si>
    <t>cutoff</t>
  </si>
  <si>
    <t>paste to cmd:</t>
  </si>
  <si>
    <t>cd ../ #(navigate to folder which contains the bedgraph file to call peaks from)</t>
  </si>
  <si>
    <t>min peak length</t>
  </si>
  <si>
    <t>read length (stitch distance)</t>
  </si>
  <si>
    <t>4</t>
  </si>
  <si>
    <t>RH4_DvEnt_H3K27ac_fold.psc50.25.scaled.w20.tdf.bedgraph</t>
  </si>
  <si>
    <t>RH4_DvEnt_H3K27ac_fold.psc50.w20</t>
  </si>
  <si>
    <t>Stitch IT</t>
  </si>
  <si>
    <t>RH4_DvEnt_H3K27ac_fold.psc50.w20_c4.g100.l300</t>
  </si>
  <si>
    <t>stitch length</t>
  </si>
  <si>
    <t>5000</t>
  </si>
  <si>
    <t>CTR_582_vehicle_T.star.final.bam</t>
  </si>
  <si>
    <t>BED Union</t>
  </si>
  <si>
    <t>bedtools unionbedg -i $out_file1 $out_file2 &gt; $out_union_file</t>
  </si>
  <si>
    <t>sinteractive --cpus-per-task=4 --mem=32g --time=24:00:00</t>
  </si>
  <si>
    <t>bam style:</t>
  </si>
  <si>
    <t>bamPath</t>
  </si>
  <si>
    <t>bamName</t>
  </si>
  <si>
    <t>librarySize</t>
  </si>
  <si>
    <t>color</t>
  </si>
  <si>
    <t>/data/khanlab/projects/ChIP_seq/DATA/Sample_RH4_DMSO_6hr_ATAC_H7H5CBGX5/Sample_RH4_DMSO_6hr_ATAC_H7H5CBGX5.bam</t>
  </si>
  <si>
    <t>D6_ATAC</t>
  </si>
  <si>
    <t>gray75</t>
  </si>
  <si>
    <t>/data/khanlab/projects/ChIP_seq/DATA/Sample_RH4_Ent_1hr_ATAC_H7H5CBGX5/Sample_RH4_Ent_1hr_ATAC_H7H5CBGX5.bam</t>
  </si>
  <si>
    <t>Ent1_ATAC</t>
  </si>
  <si>
    <t>/data/khanlab/projects/ChIP_seq/DATA/Sample_RH4_Ent_6hr_ATAC_H7H5CBGX5/Sample_RH4_Ent_6hr_ATAC_H7H5CBGX5.bam</t>
  </si>
  <si>
    <t>Ent6_ATAC</t>
  </si>
  <si>
    <t>gray25</t>
  </si>
  <si>
    <t xml:space="preserve">bedtools unionbedg </t>
  </si>
  <si>
    <t>Raji_ssDNA.10bp.chr11.union.bedgraph</t>
  </si>
  <si>
    <t xml:space="preserve">coordinates.hg19.10bp.chr11.bedgraph </t>
  </si>
  <si>
    <t>Raji_ssDNA.chr11.4col.bedgraph</t>
  </si>
  <si>
    <t>ChosenP_path</t>
  </si>
  <si>
    <t>Normal_myotube</t>
  </si>
  <si>
    <t>0.0001</t>
  </si>
  <si>
    <t>Normal_myoblast</t>
  </si>
  <si>
    <t>FP_Rhabdomyosarcoma</t>
  </si>
  <si>
    <t>Ewings_Sarcoma</t>
  </si>
  <si>
    <t>FN_Rhabdomyosarcoma</t>
  </si>
  <si>
    <t>0.0000001</t>
  </si>
  <si>
    <t>Model_cell_line</t>
  </si>
  <si>
    <t>p_1e-03_noMYCN</t>
  </si>
  <si>
    <t>Acute_Lymphoblastic_Leukemia</t>
  </si>
  <si>
    <t>0.00001</t>
  </si>
  <si>
    <t>0.01</t>
  </si>
  <si>
    <t>Normal_muscle</t>
  </si>
  <si>
    <t>Merkel_Cell_Carcinoma_VP</t>
  </si>
  <si>
    <t>Merkel_Cell_Carcinoma_VN</t>
  </si>
  <si>
    <t>0.001</t>
  </si>
  <si>
    <t>0.005</t>
  </si>
  <si>
    <t>p_1e-09</t>
  </si>
  <si>
    <t>0.000000001</t>
  </si>
  <si>
    <t>SRR944105</t>
  </si>
  <si>
    <t>SRX328591</t>
  </si>
  <si>
    <t>Sample_A673_input_C_Combined</t>
  </si>
  <si>
    <t>SRR944106</t>
  </si>
  <si>
    <t>SRR944108</t>
  </si>
  <si>
    <t>SRR944110</t>
  </si>
  <si>
    <t>SRR944111</t>
  </si>
  <si>
    <t>SRR944117</t>
  </si>
  <si>
    <t xml:space="preserve">SRR945114 </t>
  </si>
  <si>
    <t>SRR944144</t>
  </si>
  <si>
    <t>SRX328615</t>
  </si>
  <si>
    <t>SRR944146</t>
  </si>
  <si>
    <t>SRR944147</t>
  </si>
  <si>
    <t>SRR944148</t>
  </si>
  <si>
    <t>SRR227633</t>
  </si>
  <si>
    <t>GSM733771</t>
  </si>
  <si>
    <t>GM12878</t>
  </si>
  <si>
    <t>Sample_GM12878_input_C_SRR227574</t>
  </si>
  <si>
    <t>SRR227574</t>
  </si>
  <si>
    <t>SRR065463</t>
  </si>
  <si>
    <t>GSE23730</t>
  </si>
  <si>
    <t>SKNO-1</t>
  </si>
  <si>
    <t>leukemic cell line SKNO-1</t>
  </si>
  <si>
    <t>SRR401269</t>
  </si>
  <si>
    <t>NB4</t>
  </si>
  <si>
    <t>leukemic cell line NB4</t>
  </si>
  <si>
    <t>SRR401270</t>
  </si>
  <si>
    <t>UAE</t>
  </si>
  <si>
    <t>leukemic cell line UAE (U937AML1ETO) cells</t>
  </si>
  <si>
    <t>SRR401271</t>
  </si>
  <si>
    <t>UAE_5hrs zinc</t>
  </si>
  <si>
    <t>5hrs</t>
  </si>
  <si>
    <t>Zinc</t>
  </si>
  <si>
    <t>H5JKVBGX3</t>
  </si>
  <si>
    <t>Birch</t>
  </si>
  <si>
    <t>Sample_Birch_input_016_C_H5JKVBGX3</t>
  </si>
  <si>
    <t>RH30</t>
  </si>
  <si>
    <t>Sample_RH30_input_016_C_H5JKVBGX3</t>
  </si>
  <si>
    <t>021</t>
  </si>
  <si>
    <t>H3K36ac</t>
  </si>
  <si>
    <t>/data/khanlab/projects/processed_DATA/RH4/20170629/RH4_D6_T/TPM_UCSC/RH4_D6_T_fpkm.Gene.txt</t>
  </si>
  <si>
    <t>H3K36ac (Active Motif, 39379)</t>
  </si>
  <si>
    <t>/data/khanlab/projects/processed_DATA/RH4/20170629/RH4_ENT6_T/TPM_UCSC/RH4_ENT6_T_fpkm.Gene.txt</t>
  </si>
  <si>
    <t>Rad21 (Santa Cruz, ChIP Grade ab992)</t>
  </si>
  <si>
    <t>SKNAS</t>
  </si>
  <si>
    <t>SKNAS_DMSO_01Pct_6h_T_H2VL3BGXX</t>
  </si>
  <si>
    <t>skMC</t>
  </si>
  <si>
    <t>Sample_skMC_input_021_C_H5JKVBGX3</t>
  </si>
  <si>
    <t>SRR2566837</t>
  </si>
  <si>
    <t>GSM1902615</t>
  </si>
  <si>
    <t>PCa</t>
  </si>
  <si>
    <t>Prostate_Cancer</t>
  </si>
  <si>
    <t>LNCaP</t>
  </si>
  <si>
    <t>Prostate cancer cell line</t>
  </si>
  <si>
    <t>H3K27ac (Active Motif, 39297)</t>
  </si>
  <si>
    <t>SRR2566839</t>
  </si>
  <si>
    <t>SRR5217613</t>
  </si>
  <si>
    <t xml:space="preserve"> GSE94275</t>
  </si>
  <si>
    <t>BAF155</t>
  </si>
  <si>
    <t>SKNMC</t>
  </si>
  <si>
    <t>Ewing sarcoma cell line</t>
  </si>
  <si>
    <t>Sample_SHEP_NRAS_PCR_HJTKFBGX1</t>
  </si>
  <si>
    <t>Sample_SHEP_NRAS_PCR_HJTKFBGX2</t>
  </si>
  <si>
    <t>Sample_SHEP_NRAS_PCR_HJTKFBGX3</t>
  </si>
  <si>
    <t>MariPCR</t>
  </si>
  <si>
    <t>HJTKFBGX3</t>
  </si>
  <si>
    <t>MKL1_EP400</t>
  </si>
  <si>
    <t>Sample_MKL1_EP400_C_SRR2062641</t>
  </si>
  <si>
    <t>SRR2062641</t>
  </si>
  <si>
    <t>GSE69877</t>
  </si>
  <si>
    <t>EP400</t>
  </si>
  <si>
    <t>Sample_MKL1_input_C_SRR2062639</t>
  </si>
  <si>
    <t>VP-MCC cancer cell line</t>
  </si>
  <si>
    <t>EP400 (Bethyl, A300-541A)</t>
  </si>
  <si>
    <t>EP400_ChIP-seq rep1</t>
  </si>
  <si>
    <t>SRR2062639</t>
  </si>
  <si>
    <t>Input DNA rep1</t>
  </si>
  <si>
    <t>SRR2062640</t>
  </si>
  <si>
    <t>SmallTA-HA</t>
  </si>
  <si>
    <t>HA (Abcam, ab9110)</t>
  </si>
  <si>
    <t>ST-HA_ChIP-seq</t>
  </si>
  <si>
    <t>MKL1_Max</t>
  </si>
  <si>
    <t>Sample_MKL1_Max_C_SRR2062642</t>
  </si>
  <si>
    <t>SRR2062642</t>
  </si>
  <si>
    <t>Max</t>
  </si>
  <si>
    <t>Max (Santa Cruz, SC-197)</t>
  </si>
  <si>
    <t>Max_ChIP-seq rep1</t>
  </si>
  <si>
    <t>MKL1_SmallTA</t>
  </si>
  <si>
    <t>Sample_MKL1_SmallTA_C_SRR2062644</t>
  </si>
  <si>
    <t>SRR2062644</t>
  </si>
  <si>
    <t>SmallTA</t>
  </si>
  <si>
    <t>Ab5 (James DeCaprio Lab)</t>
  </si>
  <si>
    <t>ST_ChIP-seq</t>
  </si>
  <si>
    <t>SRR2062648</t>
  </si>
  <si>
    <t>H3k4me3 (Millipore, 07-473)</t>
  </si>
  <si>
    <t>H3K4me3_ChIP-seq</t>
  </si>
  <si>
    <t>SRR3099537</t>
  </si>
  <si>
    <t>GSE76815</t>
  </si>
  <si>
    <t>SK-N-SH</t>
  </si>
  <si>
    <t>neuroblastoma cell line SK-N-SH</t>
  </si>
  <si>
    <t>SRR568184</t>
  </si>
  <si>
    <t>GSM1003633</t>
  </si>
  <si>
    <t>CTCF (SC-15914)</t>
  </si>
  <si>
    <t>Stanford_ChipSeq_SK-N-SH_CTCF_(SC-15914)_IgG-rab</t>
  </si>
  <si>
    <t>SRR604578</t>
  </si>
  <si>
    <t>GSM1022650</t>
  </si>
  <si>
    <t>neuroblastoma cell line BE2 C</t>
  </si>
  <si>
    <t>SRR2919453</t>
  </si>
  <si>
    <t>GSM1937941</t>
  </si>
  <si>
    <t>AML</t>
  </si>
  <si>
    <t>Acute_Myeloid_Leukemia</t>
  </si>
  <si>
    <t>CREB-BP</t>
  </si>
  <si>
    <t>KG1</t>
  </si>
  <si>
    <t>SRR2919449</t>
  </si>
  <si>
    <t>GSM1937937</t>
  </si>
  <si>
    <t>RNA-seq</t>
  </si>
  <si>
    <t>KP6_DHS</t>
  </si>
  <si>
    <t>KP6_DHS_C_WK1</t>
  </si>
  <si>
    <t>Sample_KP6_DHS_C_WK1</t>
  </si>
  <si>
    <t>WK1</t>
  </si>
  <si>
    <t>MM</t>
  </si>
  <si>
    <t>Multiple_Myeloma</t>
  </si>
  <si>
    <t>DHS</t>
  </si>
  <si>
    <t>KP6</t>
  </si>
  <si>
    <t>H929_DHS</t>
  </si>
  <si>
    <t>H929_DHS_C_WK1</t>
  </si>
  <si>
    <t>Sample_H929_DHS_C_WK1</t>
  </si>
  <si>
    <t>H929</t>
  </si>
  <si>
    <t>ANBL6-1XIL6_DHS</t>
  </si>
  <si>
    <t>ANBL6-1XIL6_DHS_C_WK2</t>
  </si>
  <si>
    <t>Sample_ANBL6-1XIL6_DHS_C_WK2</t>
  </si>
  <si>
    <t>WK2</t>
  </si>
  <si>
    <t>ANBL6-1XIL6</t>
  </si>
  <si>
    <t>KHM11_DHS</t>
  </si>
  <si>
    <t>KHM11_DHS_C_WK2</t>
  </si>
  <si>
    <t>Sample_KHM11_DHS_C_WK2</t>
  </si>
  <si>
    <t>KHM11</t>
  </si>
  <si>
    <t>KP6_DHS_C_WK2</t>
  </si>
  <si>
    <t>Sample_KP6_DHS_C_WK2</t>
  </si>
  <si>
    <t>ANBL6-5X-IL6_DHS</t>
  </si>
  <si>
    <t>ANBL6-5X-IL6_DHS_C_WK2</t>
  </si>
  <si>
    <t>Sample_ANBL6-5X-IL6_DHS_C_WK2</t>
  </si>
  <si>
    <t>ANBL6-5X-IL6</t>
  </si>
  <si>
    <t>ANBL6-IL6_DHS</t>
  </si>
  <si>
    <t>ANBL6-IL6_DHS_C_WK2</t>
  </si>
  <si>
    <t>Sample_ANBL6-IL6_DHS_C_WK2</t>
  </si>
  <si>
    <t>ANBL6-IL6</t>
  </si>
  <si>
    <t>KP6_input</t>
  </si>
  <si>
    <t>KP6_input_C_WK3</t>
  </si>
  <si>
    <t>Sample_KP6_input_C_WK3</t>
  </si>
  <si>
    <t>WK3</t>
  </si>
  <si>
    <t>KP6_H3K4me3</t>
  </si>
  <si>
    <t>KP6_H3K4me3_C_WK3</t>
  </si>
  <si>
    <t>Sample_KP6_H3K4me3_C_WK3</t>
  </si>
  <si>
    <t>KP6_H3K27ac</t>
  </si>
  <si>
    <t>KP6_H3K27ac_C_WK3</t>
  </si>
  <si>
    <t>Sample_KP6_H3K27ac_C_WK3</t>
  </si>
  <si>
    <t>KHM11_input</t>
  </si>
  <si>
    <t>KHM11_input_C_WK3</t>
  </si>
  <si>
    <t>Sample_KHM11_input_C_WK3</t>
  </si>
  <si>
    <t>KHM11_H3K4me3</t>
  </si>
  <si>
    <t>KHM11_H3K4me3_C_WK3</t>
  </si>
  <si>
    <t>Sample_KHM11_H3K4me3_C_WK3</t>
  </si>
  <si>
    <t>KHM11_H3K27Ac</t>
  </si>
  <si>
    <t>KHM11_H3K27Ac_C_WK3</t>
  </si>
  <si>
    <t>Sample_KHM11_H3K27Ac_C_WK3</t>
  </si>
  <si>
    <t>H3K27Ac</t>
  </si>
  <si>
    <t>ANBL6-5X-IL6_input</t>
  </si>
  <si>
    <t>ANBL6-5X-IL6_input_C_WK3</t>
  </si>
  <si>
    <t>Sample_ANBL6-5X-IL6_input_C_WK3</t>
  </si>
  <si>
    <t>ANBL6-5X-IL6_H3K4me3</t>
  </si>
  <si>
    <t>ANBL6-5X-IL6_H3K4me3_C_WK3</t>
  </si>
  <si>
    <t>Sample_ANBL6-5X-IL6_H3K4me3_C_WK3</t>
  </si>
  <si>
    <t>ANBL6-5X-IL6_H3K27ac</t>
  </si>
  <si>
    <t>ANBL6-5X-IL6_H3K27ac_C_WK3</t>
  </si>
  <si>
    <t>Sample_ANBL6-5X-IL6_H3K27ac_C_WK3</t>
  </si>
  <si>
    <t>ANBL6-IL6_input</t>
  </si>
  <si>
    <t>ANBL6-IL6_input_C_WK3</t>
  </si>
  <si>
    <t>Sample_ANBL6-IL6_input_C_WK3</t>
  </si>
  <si>
    <t>ANBL6-IL6_H3K4me3</t>
  </si>
  <si>
    <t>ANBL6-IL6_H3K4me3_C_WK3</t>
  </si>
  <si>
    <t>Sample_ANBL6-IL6_H3K4me3_C_WK3</t>
  </si>
  <si>
    <t>ANBL6-IL6_H3K27ac</t>
  </si>
  <si>
    <t>ANBL6-IL6_H3K27ac_C_WK3</t>
  </si>
  <si>
    <t>Sample_ANBL6-IL6_H3K27ac_C_WK3</t>
  </si>
  <si>
    <t>XG6_DHS</t>
  </si>
  <si>
    <t>XG6_DHS_C_WK3</t>
  </si>
  <si>
    <t>Sample_XG6_DHS_C_WK3</t>
  </si>
  <si>
    <t>XG6</t>
  </si>
  <si>
    <t>KP6_DHS_C_WK3</t>
  </si>
  <si>
    <t>Sample_KP6_DHS_C_WK3</t>
  </si>
  <si>
    <t>ANBL6-1X-IL6_DHS</t>
  </si>
  <si>
    <t>ANBL6-1X-IL6_DHS_C_WK3</t>
  </si>
  <si>
    <t>Sample_ANBL6-1X-IL6_DHS_C_WK3</t>
  </si>
  <si>
    <t>ANBL6-1X-IL6</t>
  </si>
  <si>
    <t>KHM11_DHS_C_WK3</t>
  </si>
  <si>
    <t>Sample_KHM11_DHS_C_WK3</t>
  </si>
  <si>
    <t>KP6_input_C_WK4</t>
  </si>
  <si>
    <t>Sample_KP6_input_C_WK4</t>
  </si>
  <si>
    <t>WK4</t>
  </si>
  <si>
    <t>KP6_BRD4</t>
  </si>
  <si>
    <t>KP6_BRD4_C_WK4</t>
  </si>
  <si>
    <t>Sample_KP6_BRD4_C_WK4</t>
  </si>
  <si>
    <t>H929_input</t>
  </si>
  <si>
    <t>H929_input_C_WK4</t>
  </si>
  <si>
    <t>Sample_H929_input_C_WK4</t>
  </si>
  <si>
    <t>H929_H3K27ac</t>
  </si>
  <si>
    <t>H929_H3K27ac_C_WK4</t>
  </si>
  <si>
    <t>Sample_H929_H3K27ac_C_WK4</t>
  </si>
  <si>
    <t>H929_BRD4</t>
  </si>
  <si>
    <t>H929_BRD4_C_WK4</t>
  </si>
  <si>
    <t>Sample_H929_BRD4_C_WK4</t>
  </si>
  <si>
    <t>EJM_input</t>
  </si>
  <si>
    <t>EJM_input_C_WK4</t>
  </si>
  <si>
    <t>Sample_EJM_input_C_WK4</t>
  </si>
  <si>
    <t>EJM</t>
  </si>
  <si>
    <t>EJM_H3K27ac</t>
  </si>
  <si>
    <t>EJM_H3K27ac_C_WK4</t>
  </si>
  <si>
    <t>Sample_EJM_H3K27ac_C_WK4</t>
  </si>
  <si>
    <t>EJM_H3K4me3</t>
  </si>
  <si>
    <t>EJM_H3K4me3_C_WK4</t>
  </si>
  <si>
    <t>Sample_EJM_H3K4me3_C_WK4</t>
  </si>
  <si>
    <t>JIM3_input</t>
  </si>
  <si>
    <t>JIM3_input_C_WK4</t>
  </si>
  <si>
    <t>Sample_JIM3_input_C_WK4</t>
  </si>
  <si>
    <t>JIM3</t>
  </si>
  <si>
    <t>JIM3_H3K27ac</t>
  </si>
  <si>
    <t>JIM3_H3K27ac_C_WK4</t>
  </si>
  <si>
    <t>Sample_JIM3_H3K27ac_C_WK4</t>
  </si>
  <si>
    <t>JIM3_H3K4me3</t>
  </si>
  <si>
    <t>JIM3_H3K4me3_C_WK4</t>
  </si>
  <si>
    <t>Sample_JIM3_H3K4me3_C_WK4</t>
  </si>
  <si>
    <t>AMU-MM1_input</t>
  </si>
  <si>
    <t>AMU-MM1_input_C_WK4</t>
  </si>
  <si>
    <t>Sample_AMU-MM1_input_C_WK4</t>
  </si>
  <si>
    <t>AMU-MM1</t>
  </si>
  <si>
    <t>AMU-MM1_H3K27ac</t>
  </si>
  <si>
    <t>AMU-MM1_H3K27ac_C_WK4</t>
  </si>
  <si>
    <t>Sample_AMU-MM1_H3K27ac_C_WK4</t>
  </si>
  <si>
    <t>AMU-MM1_H3K4me3</t>
  </si>
  <si>
    <t>AMU-MM1_H3K4me3_C_WK4</t>
  </si>
  <si>
    <t>Sample_AMU-MM1_H3K4me3_C_WK4</t>
  </si>
  <si>
    <t>Karpas-620_input</t>
  </si>
  <si>
    <t>Karpas-620_input_C_WK4</t>
  </si>
  <si>
    <t>Sample_Karpas-620_input_C_WK4</t>
  </si>
  <si>
    <t>Karpas-620</t>
  </si>
  <si>
    <t>Karpas-620_H3K27ac</t>
  </si>
  <si>
    <t>Karpas-620_H3K27ac_C_WK4</t>
  </si>
  <si>
    <t>Sample_Karpas-620_H3K27ac_C_WK4</t>
  </si>
  <si>
    <t>XG2_input</t>
  </si>
  <si>
    <t>XG2_input_C_WK4</t>
  </si>
  <si>
    <t>Sample_XG2_input_C_WK4</t>
  </si>
  <si>
    <t>XG2</t>
  </si>
  <si>
    <t>XG2_H3K27ac</t>
  </si>
  <si>
    <t>XG2_H3K27ac_C_WK4</t>
  </si>
  <si>
    <t>Sample_XG2_H3K27ac_C_WK4</t>
  </si>
  <si>
    <t>KMS12BM_input</t>
  </si>
  <si>
    <t>KMS12BM_input_C_WK5</t>
  </si>
  <si>
    <t>Sample_KMS12BM_input_C_WK5</t>
  </si>
  <si>
    <t>WK5</t>
  </si>
  <si>
    <t>KMS12BM</t>
  </si>
  <si>
    <t>KMS12BM_H3K27ac</t>
  </si>
  <si>
    <t>KMS12BM_H3K27ac_C_WK5</t>
  </si>
  <si>
    <t>Sample_KMS12BM_H3K27ac_C_WK5</t>
  </si>
  <si>
    <t>KMS11_input</t>
  </si>
  <si>
    <t>KMS11_input_C_WK5</t>
  </si>
  <si>
    <t>Sample_KMS11_input_C_WK5</t>
  </si>
  <si>
    <t>KMS11</t>
  </si>
  <si>
    <t>KMS11_H3K27ac</t>
  </si>
  <si>
    <t>KMS11_H3K27ac_C_WK5</t>
  </si>
  <si>
    <t>Sample_KMS11_H3K27ac_C_WK5</t>
  </si>
  <si>
    <t>L363_input</t>
  </si>
  <si>
    <t>L363_input_C_WK7</t>
  </si>
  <si>
    <t>Sample_L363_input_C_WK7</t>
  </si>
  <si>
    <t>WK7</t>
  </si>
  <si>
    <t>L363</t>
  </si>
  <si>
    <t>L363_H3K27ac</t>
  </si>
  <si>
    <t>L363_H3K27ac_C_WK7</t>
  </si>
  <si>
    <t>Sample_L363_H3K27ac_C_WK7</t>
  </si>
  <si>
    <t>MM-M1_input</t>
  </si>
  <si>
    <t>MM-M1_input_C_WK7</t>
  </si>
  <si>
    <t>Sample_MM-M1_input_C_WK7</t>
  </si>
  <si>
    <t>MM-M1</t>
  </si>
  <si>
    <t>MM-M1_H3K27ac</t>
  </si>
  <si>
    <t>MM-M1_H3K27ac_C_WK7</t>
  </si>
  <si>
    <t>Sample_MM-M1_H3K27ac_C_WK7</t>
  </si>
  <si>
    <t>KMS12BM-BATF2_BATF2_TAG</t>
  </si>
  <si>
    <t>KMS12BM-BATF2_BATF2_TAG_C_WK5</t>
  </si>
  <si>
    <t>Sample_KMS12BM-BATF2_BATF2_TAG_C_WK5</t>
  </si>
  <si>
    <t>BATF2_TAG</t>
  </si>
  <si>
    <t>KMS12BM-BATF2</t>
  </si>
  <si>
    <t>Sample_KMS12BM-BATF2_input_C_WK6</t>
  </si>
  <si>
    <t>KMS11-BATF2_BATF2_TAG</t>
  </si>
  <si>
    <t>KMS11-BATF2_BATF2_TAG_C_WK5</t>
  </si>
  <si>
    <t>Sample_KMS11-BATF2_BATF2_TAG_C_WK5</t>
  </si>
  <si>
    <t>KMS11-BATF2</t>
  </si>
  <si>
    <t>Sample_KMS11-BATF2_input_C_WK6</t>
  </si>
  <si>
    <t>JK6L-BATF2_input</t>
  </si>
  <si>
    <t>JK6L-BATF2_input_C_WK5</t>
  </si>
  <si>
    <t>Sample_JK6L-BATF2_input_C_WK5</t>
  </si>
  <si>
    <t>JK6L-BATF2</t>
  </si>
  <si>
    <t>JK6L-BATF2_BATF2_TAG</t>
  </si>
  <si>
    <t>JK6L-BATF2_BATF2_TAG_C_WK5</t>
  </si>
  <si>
    <t>Sample_JK6L-BATF2_BATF2_TAG_C_WK5</t>
  </si>
  <si>
    <t>KMS12BM_input_C_WK6</t>
  </si>
  <si>
    <t>Sample_KMS12BM_input_C_WK6</t>
  </si>
  <si>
    <t>WK6</t>
  </si>
  <si>
    <t>KMS12BM_IRF4</t>
  </si>
  <si>
    <t>KMS12BM_IRF4_C_WK6</t>
  </si>
  <si>
    <t>Sample_KMS12BM_IRF4_C_WK6</t>
  </si>
  <si>
    <t>IRF4</t>
  </si>
  <si>
    <t>KMS12BM_PU.1</t>
  </si>
  <si>
    <t>KMS12BM_PU.1_C_WK6</t>
  </si>
  <si>
    <t>Sample_KMS12BM_PU.1_C_WK6</t>
  </si>
  <si>
    <t>PU.1</t>
  </si>
  <si>
    <t>KMS12BM-BATF2_input</t>
  </si>
  <si>
    <t>KMS12BM-BATF2_input_C_WK6</t>
  </si>
  <si>
    <t>KMS12BM-BATF2_IRF4</t>
  </si>
  <si>
    <t>KMS12BM-BATF2_IRF4_C_WK6</t>
  </si>
  <si>
    <t>Sample_KMS12BM-BATF2_IRF4_C_WK6</t>
  </si>
  <si>
    <t>KMS12BM-BATF2_PU.1</t>
  </si>
  <si>
    <t>KMS12BM-BATF2_PU.1_C_WK6</t>
  </si>
  <si>
    <t>Sample_KMS12BM-BATF2_PU.1_C_WK6</t>
  </si>
  <si>
    <t>KMS11_input_C_WK6</t>
  </si>
  <si>
    <t>Sample_KMS11_input_C_WK6</t>
  </si>
  <si>
    <t>KMS11_IRF4</t>
  </si>
  <si>
    <t>KMS11_IRF4_C_WK6</t>
  </si>
  <si>
    <t>Sample_KMS11_IRF4_C_WK6</t>
  </si>
  <si>
    <t>KMS11-BATF2_input</t>
  </si>
  <si>
    <t>KMS11-BATF2_input_C_WK6</t>
  </si>
  <si>
    <t>KMS11-BATF2_IRF4</t>
  </si>
  <si>
    <t>KMS11-BATF2_IRF4_C_WK6</t>
  </si>
  <si>
    <t>Sample_KMS11-BATF2_IRF4_C_WK6</t>
  </si>
  <si>
    <t>L363_IRF4</t>
  </si>
  <si>
    <t>L363_IRF4_C_WK7</t>
  </si>
  <si>
    <t>Sample_L363_IRF4_C_WK7</t>
  </si>
  <si>
    <t>MM-M1_IRF4</t>
  </si>
  <si>
    <t>MM-M1_IRF4_C_WK7</t>
  </si>
  <si>
    <t>Sample_MM-M1_IRF4_C_WK7</t>
  </si>
  <si>
    <t>MOLP8_input</t>
  </si>
  <si>
    <t>MOLP8_input_C_WK7</t>
  </si>
  <si>
    <t>Sample_MOLP8_input_C_WK7</t>
  </si>
  <si>
    <t>MOLP8</t>
  </si>
  <si>
    <t>MOLP8_IRF4</t>
  </si>
  <si>
    <t>MOLP8_IRF4_C_WK7</t>
  </si>
  <si>
    <t>Sample_MOLP8_IRF4_C_WK7</t>
  </si>
  <si>
    <t>FLAM76_H3K27ac</t>
  </si>
  <si>
    <t>FLAM76_H3K27ac_C_WK8</t>
  </si>
  <si>
    <t>Sample_FLAM76_H3K27ac_C_WK8</t>
  </si>
  <si>
    <t>WK8</t>
  </si>
  <si>
    <t>FLAM76</t>
  </si>
  <si>
    <t>Sample_FLAM76_input_C_WK8</t>
  </si>
  <si>
    <t>FLAM76_input</t>
  </si>
  <si>
    <t>FLAM76_input_C_WK8</t>
  </si>
  <si>
    <t>KAS-6_H3K27ac</t>
  </si>
  <si>
    <t>KAS-6_H3K27ac_C_WK8</t>
  </si>
  <si>
    <t>Sample_KAS-6_H3K27ac_C_WK8</t>
  </si>
  <si>
    <t>KAS-6</t>
  </si>
  <si>
    <t>Sample_KAS-6_input_C_WK8</t>
  </si>
  <si>
    <t>KAS-6_input</t>
  </si>
  <si>
    <t>KAS-6_input_C_WK8</t>
  </si>
  <si>
    <t>MC1286-PE2_H3K27ac</t>
  </si>
  <si>
    <t>MC1286-PE2_H3K27ac_C_WK8</t>
  </si>
  <si>
    <t>Sample_MC1286-PE2_H3K27ac_C_WK8</t>
  </si>
  <si>
    <t>MC1286-PE2</t>
  </si>
  <si>
    <t>Sample_MC1286-PE2_input_C_WK8</t>
  </si>
  <si>
    <t>MC1286-PE2_input</t>
  </si>
  <si>
    <t>MC1286-PE2_input_C_WK8</t>
  </si>
  <si>
    <t>MC1286-PE7_H3K27ac</t>
  </si>
  <si>
    <t>MC1286-PE7_H3K27ac_C_WK8</t>
  </si>
  <si>
    <t>Sample_MC1286-PE7_H3K27ac_C_WK8</t>
  </si>
  <si>
    <t>MC1286-PE7</t>
  </si>
  <si>
    <t>Sample_MC1286-PE7_input_C_WK8</t>
  </si>
  <si>
    <t>MC1286-PE7_input</t>
  </si>
  <si>
    <t>MC1286-PE7_input_C_WK8</t>
  </si>
  <si>
    <t>SKMM-2_H3K27ac</t>
  </si>
  <si>
    <t>SKMM-2_H3K27ac_C_WK8</t>
  </si>
  <si>
    <t>Sample_SKMM-2_H3K27ac_C_WK8</t>
  </si>
  <si>
    <t>SKMM-2</t>
  </si>
  <si>
    <t>Sample_SKMM-2_input_C_WK8</t>
  </si>
  <si>
    <t>SKMM-2_input</t>
  </si>
  <si>
    <t>SKMM-2_input_C_WK8</t>
  </si>
  <si>
    <t>UTMC-2_H3K27ac</t>
  </si>
  <si>
    <t>UTMC-2_H3K27ac_C_WK8</t>
  </si>
  <si>
    <t>Sample_UTMC-2_H3K27ac_C_WK8</t>
  </si>
  <si>
    <t>UTMC-2</t>
  </si>
  <si>
    <t>Sample_UTMC-2_input_C_WK8</t>
  </si>
  <si>
    <t>UTMC-2_input</t>
  </si>
  <si>
    <t>UTMC-2_input_C_WK8</t>
  </si>
  <si>
    <t>EJM-2_H3K27ac</t>
  </si>
  <si>
    <t>EJM-2_H3K27ac_C_WK9</t>
  </si>
  <si>
    <t>Sample_EJM-2_H3K27ac_C_WK9</t>
  </si>
  <si>
    <t>WK9</t>
  </si>
  <si>
    <t>EJM-2</t>
  </si>
  <si>
    <t>Sample_EJM-2_input_C_WK9</t>
  </si>
  <si>
    <t>EJM-2_input</t>
  </si>
  <si>
    <t>EJM-2_input_C_WK9</t>
  </si>
  <si>
    <t>H929-2_H3K27ac</t>
  </si>
  <si>
    <t>H929-2_H3K27ac_C_WK9</t>
  </si>
  <si>
    <t>Sample_H929-2_H3K27ac_CWK9</t>
  </si>
  <si>
    <t>H929-2</t>
  </si>
  <si>
    <t>Sample_H929-2_input_C_WK9</t>
  </si>
  <si>
    <t>H929-2_input</t>
  </si>
  <si>
    <t>H929-2_input_C_WK9</t>
  </si>
  <si>
    <t>KMS12BM-2_H3K27ac</t>
  </si>
  <si>
    <t>KMS12BM-2_H3K27ac_C_WK9</t>
  </si>
  <si>
    <t>Sample_KMS12BM-2_H3K27ac_C_WK9</t>
  </si>
  <si>
    <t>KMS12BM-2</t>
  </si>
  <si>
    <t>Sample_KMS12BM-2_input_C_WK9</t>
  </si>
  <si>
    <t>KMS12BM-2_input</t>
  </si>
  <si>
    <t>KMS12BM-2_input_C_WK9</t>
  </si>
  <si>
    <t>LP1_H3K27ac</t>
  </si>
  <si>
    <t>LP1_H3K27ac_C_WK9</t>
  </si>
  <si>
    <t>Sample_LP1_H3K27ac_C_WK9</t>
  </si>
  <si>
    <t>LP1</t>
  </si>
  <si>
    <t>Sample_LP1_input_C_WK9</t>
  </si>
  <si>
    <t>LP1_input</t>
  </si>
  <si>
    <t>LP1_input_C_WK9</t>
  </si>
  <si>
    <t>MM1S-2_H3K27ac</t>
  </si>
  <si>
    <t>MM1S-2_H3K27ac_C_WK9</t>
  </si>
  <si>
    <t>Sample_MM1S-2_H3K27ac_C_WK9</t>
  </si>
  <si>
    <t>MM1S-2</t>
  </si>
  <si>
    <t>Sample_MM1S-2_input_C_WK9</t>
  </si>
  <si>
    <t>MM1S-2_input</t>
  </si>
  <si>
    <t>MM1S-2_input_C_WK9</t>
  </si>
  <si>
    <t>MOLP2_H3K27ac</t>
  </si>
  <si>
    <t>MOLP2_H3K27ac_C_WK9</t>
  </si>
  <si>
    <t>Sample_MOLP2_H3K27ac_C_WK9</t>
  </si>
  <si>
    <t>MOLP2</t>
  </si>
  <si>
    <t>Sample_MOLP2_input_C_WK9</t>
  </si>
  <si>
    <t>MOLP2_input</t>
  </si>
  <si>
    <t>MOLP2_input_C_WK9</t>
  </si>
  <si>
    <t>MOLP8_H3K27ac</t>
  </si>
  <si>
    <t>MOLP8_H3K27ac_C_WK9</t>
  </si>
  <si>
    <t>Sample_MOLP8_H3K27ac_C_WK9</t>
  </si>
  <si>
    <t>Sample_MOLP8_input_C_WK9</t>
  </si>
  <si>
    <t>MOLP8_input_C_WK9</t>
  </si>
  <si>
    <t>OPM2_H3K27ac</t>
  </si>
  <si>
    <t>OPM2_H3K27ac_C_WK9</t>
  </si>
  <si>
    <t>Sample_OPM2_H3K27ac_C_WK9</t>
  </si>
  <si>
    <t>OPM2</t>
  </si>
  <si>
    <t>Sample_OPM2_input_C_WK9</t>
  </si>
  <si>
    <t>OPM2_input</t>
  </si>
  <si>
    <t>OPM2_input_C_WK9</t>
  </si>
  <si>
    <t>RPMI8226_H3K27ac</t>
  </si>
  <si>
    <t>RPMI8226_H3K27ac_C_WK9</t>
  </si>
  <si>
    <t>Sample_RPMI8226_H3K27ac_C_WK9</t>
  </si>
  <si>
    <t>RPMI8226</t>
  </si>
  <si>
    <t>Sample_RPMI8226_input_C_WK9</t>
  </si>
  <si>
    <t>RPMI8226_input</t>
  </si>
  <si>
    <t>RPMI8226_input_C_WK9</t>
  </si>
  <si>
    <t>U266_H3K27ac</t>
  </si>
  <si>
    <t>U266_H3K27ac_C_WK9</t>
  </si>
  <si>
    <t>Sample_U266_H3K27ac_C_WK9</t>
  </si>
  <si>
    <t>U266</t>
  </si>
  <si>
    <t>Sample_U266_input_C_WK9</t>
  </si>
  <si>
    <t>U266_input</t>
  </si>
  <si>
    <t>U266_input_C_WK9</t>
  </si>
  <si>
    <t>024</t>
  </si>
  <si>
    <t>HLFMLBGX3</t>
  </si>
  <si>
    <t>MYOD_promoter</t>
  </si>
  <si>
    <t>SOX8_SE1</t>
  </si>
  <si>
    <t>SOX8_GeneCTCF</t>
  </si>
  <si>
    <t>SOX8_SE2</t>
  </si>
  <si>
    <t>SOX8_SE3</t>
  </si>
  <si>
    <t>RH4_D6_T_HVNVFBGX2</t>
  </si>
  <si>
    <t>RH4_ENT6_T_HVNVFBGX2</t>
  </si>
  <si>
    <t>bioMerck</t>
  </si>
  <si>
    <t>HDAC Chemseq</t>
  </si>
  <si>
    <t>HDAC1</t>
  </si>
  <si>
    <t>KG1a</t>
  </si>
  <si>
    <t>MOLM14</t>
  </si>
  <si>
    <t>025</t>
  </si>
  <si>
    <t>HFH72BGX5</t>
  </si>
  <si>
    <t>/data/khanlab/projects/processed_DATA/RH4/20170629/RH4_D6_T/TPM_UCSC/RH4_D6_T.gene.TPM</t>
  </si>
  <si>
    <t>/data/khanlab/projects/processed_DATA/RH4/20170629/RH4_ENT6_T/TPM_UCSC/RH4_ENT6_T.gene.TPM</t>
  </si>
  <si>
    <t>YY1</t>
  </si>
  <si>
    <t>Pol2S2pAMR</t>
  </si>
  <si>
    <t>/data/khanlab/projects/processed_DATA/CTR/20161012/CTRTram2_T_C5JW5ACXX/CTRTram2_T_C5JW5ACXX.gene.FPKM</t>
  </si>
  <si>
    <t>Pol2-Ser2p (Active motif, 91115)</t>
  </si>
  <si>
    <t>/data/khanlab/projects/processed_DATA/CTR/20161012/CTRTram8_T_C5JW5ACXX/CTRTram8_T_C5JW5ACXX.gene.FPKM</t>
  </si>
  <si>
    <t>Pol2S2pAC</t>
  </si>
  <si>
    <t>Pol2-Ser2p (abcam ab5095)</t>
  </si>
  <si>
    <t>ATAC</t>
  </si>
  <si>
    <t>H7H5CBGX5</t>
  </si>
  <si>
    <t>RH4_Ent_1hr</t>
  </si>
  <si>
    <t>/data/khanlab/projects/processed_DATA/RH4/20170629/RH4_ENT1_T/TPM_UCSC/RH4_ENT1_T.gene.TPM</t>
  </si>
  <si>
    <t>RH4_Ent_6hr</t>
  </si>
  <si>
    <t>SRR5585921</t>
  </si>
  <si>
    <t>GSE99194</t>
  </si>
  <si>
    <t>DSB</t>
  </si>
  <si>
    <t>Pre_B_cells</t>
  </si>
  <si>
    <t>ENDseq</t>
  </si>
  <si>
    <t>Nalm6_NT</t>
  </si>
  <si>
    <t>SRR5585920</t>
  </si>
  <si>
    <t>Nalm6_ETO</t>
  </si>
  <si>
    <t>SRR5585915</t>
  </si>
  <si>
    <t>Breast_Cancer</t>
  </si>
  <si>
    <t>MCF7_NT</t>
  </si>
  <si>
    <t>SRR5585914</t>
  </si>
  <si>
    <t>MCF7_ETO</t>
  </si>
  <si>
    <t>CTR_D48_MYCy69</t>
  </si>
  <si>
    <t>CTR_D48_MYCy69_026_C</t>
  </si>
  <si>
    <t>Sample_CTR_D48_MYCy69_026_C_H7FGKBGX5</t>
  </si>
  <si>
    <t>026</t>
  </si>
  <si>
    <t>H7FGKBGX5</t>
  </si>
  <si>
    <t>MYCy69</t>
  </si>
  <si>
    <t>MYC (Y69, Abcam)</t>
  </si>
  <si>
    <t>CTR_T48_MYCy69</t>
  </si>
  <si>
    <t>CTR_T48_MYCy69_026_C</t>
  </si>
  <si>
    <t>Sample_CTR_T48_MYCy69_026_C_H7FGKBGX5</t>
  </si>
  <si>
    <t>KG1a_D4_H3K27ac</t>
  </si>
  <si>
    <t>Sample_KG1a_D4_H3K27ac_026_C_H7FGKBGX5</t>
  </si>
  <si>
    <t>KG1a_D4</t>
  </si>
  <si>
    <t>Sample_KG1a_D4_input_026_C_H7FGKBGX5</t>
  </si>
  <si>
    <t>KG1a_E4_H3K27ac</t>
  </si>
  <si>
    <t>Sample_KG1a_E4_H3K27ac_026_C_H7FGKBGX5</t>
  </si>
  <si>
    <t>KG1a_E4</t>
  </si>
  <si>
    <t>KG1a_A4_H3K27ac</t>
  </si>
  <si>
    <t>Sample_KG1a_A4_H3K27ac_026_C_H7FGKBGX5</t>
  </si>
  <si>
    <t>KG1a_A4</t>
  </si>
  <si>
    <t>KG1a_AE4_H3K27ac</t>
  </si>
  <si>
    <t>Sample_KG1a_AE4_H3K27ac_026_C_H7FGKBGX5</t>
  </si>
  <si>
    <t>KG1a_AE4</t>
  </si>
  <si>
    <t>KG1a_D4_RAD21</t>
  </si>
  <si>
    <t>Sample_KG1a_D4_RAD21_026_C_H7FGKBGX5</t>
  </si>
  <si>
    <t>Anti-Rad21 antibody - ChIP Grade (ab992)</t>
  </si>
  <si>
    <t>KG1a_E4_RAD21</t>
  </si>
  <si>
    <t>Sample_KG1a_E4_RAD21_026_C_H7FGKBGX5</t>
  </si>
  <si>
    <t>KG1a_A4_RAD21</t>
  </si>
  <si>
    <t>Sample_KG1a_A4_RAD21_026_C_H7FGKBGX5</t>
  </si>
  <si>
    <t>KG1a_AE4_RAD21</t>
  </si>
  <si>
    <t>Sample_KG1a_AE4_RAD21_026_C_H7FGKBGX5</t>
  </si>
  <si>
    <t>Sample_MOLM14_input_026_C_H7FGKBGX5</t>
  </si>
  <si>
    <t>CTR_D48_MYCy69_p-5_dup1.bed</t>
  </si>
  <si>
    <t>CTR_T48_MYCy69_p-5_dup1.bed</t>
  </si>
  <si>
    <t>CTR_DandT_MYCy69_p-5_dup1.bed</t>
  </si>
  <si>
    <t>CTR_14</t>
  </si>
  <si>
    <t>CTR_14.bed</t>
  </si>
  <si>
    <t>CTR_D48_MYCy69_p-5_dup1</t>
  </si>
  <si>
    <t>Other method for filtering BEDGRAPHS</t>
  </si>
  <si>
    <t>awk '{if ($4 &gt;= 10) print $1, $2, $3, $4}' OFS='\t' AB_Score.bedgraph &gt; A_Compartments.bed</t>
  </si>
  <si>
    <t>4 BAM multicov +SpikeIn!</t>
  </si>
  <si>
    <t>mediumpurple3</t>
  </si>
  <si>
    <t xml:space="preserve"> bdgdiff </t>
  </si>
  <si>
    <t xml:space="preserve">smooth bedgraphs </t>
  </si>
  <si>
    <t>/data/khanlab/projects/ChIP_seq/data_by_file_type/test/scripts/smoothBedgraph.pl</t>
  </si>
  <si>
    <t>window size</t>
  </si>
  <si>
    <t>.bedgraph</t>
  </si>
  <si>
    <t>RH4_D02.delta.RPMsg.bedgraph</t>
  </si>
  <si>
    <t>RH4_D05.RPMsg.bedgraph</t>
  </si>
  <si>
    <t>RH4_D05.delta.RPMsg.bedgraph</t>
  </si>
  <si>
    <t>RH4_D07.RPMsg.bedgraph</t>
  </si>
  <si>
    <t>RH4_D07.delta.RPMsg.bedgraph</t>
  </si>
  <si>
    <t>RH4_D10.RPMsg.bedgraph</t>
  </si>
  <si>
    <t>RH4_D10.delta.RPMsg.bedgraph</t>
  </si>
  <si>
    <t>RH4_D13.RPMsg.bedgraph</t>
  </si>
  <si>
    <t>RH4_D13.delta.RPMsg.bedgraph</t>
  </si>
  <si>
    <t>RH4_D17.RPMsg.bedgraph</t>
  </si>
  <si>
    <t>RH4_D17.delta.RPMsg.bedgraph</t>
  </si>
  <si>
    <t>RH4_D20.RPMsg.bedgraph</t>
  </si>
  <si>
    <t>RH4_D20.delta.RPMsg.bedgraph</t>
  </si>
  <si>
    <t>RH4_D25.RPMsg.bedgraph</t>
  </si>
  <si>
    <t>RH4_D25.delta.RPMsg.bedgraph</t>
  </si>
  <si>
    <t>RH4_D25.RPMsg</t>
  </si>
  <si>
    <t>LRG_P3F_Epool.plasmid.RPMsg</t>
  </si>
  <si>
    <t>RH4_D25.delta.RPMsg</t>
  </si>
  <si>
    <t>VASE</t>
  </si>
  <si>
    <t>left motifs</t>
  </si>
  <si>
    <t>right motifs</t>
  </si>
  <si>
    <t xml:space="preserve"> -io </t>
  </si>
  <si>
    <t xml:space="preserve"> -iu</t>
  </si>
  <si>
    <t xml:space="preserve"> -id</t>
  </si>
  <si>
    <t xml:space="preserve">grep "\." -v </t>
  </si>
  <si>
    <t>output bed names for reference:</t>
  </si>
  <si>
    <t>VASE_KG1a</t>
  </si>
  <si>
    <t>.DEA4</t>
  </si>
  <si>
    <t>Left Verge</t>
  </si>
  <si>
    <t>Right Verge</t>
  </si>
  <si>
    <t>plot VASE</t>
  </si>
  <si>
    <t>bothVerge.KG1a_H3K27ac_024.super.clean.bed</t>
  </si>
  <si>
    <t>leftVerge.KG1a_H3K27ac_024.super.clean.bed</t>
  </si>
  <si>
    <t>rightVerge.KG1a_H3K27ac_024.super.clean.bed</t>
  </si>
  <si>
    <t>thistle</t>
  </si>
  <si>
    <t xml:space="preserve"> /data/khanlab/projects/ChIP_seq/data_by_file_type/test/scripts/runNGSPlot_VASE.sh</t>
  </si>
  <si>
    <t>flank=(4000/5)/2=</t>
  </si>
  <si>
    <t>400</t>
  </si>
  <si>
    <t>FLANK THE VASE</t>
  </si>
  <si>
    <t>YAS0to100</t>
  </si>
  <si>
    <t>0,100</t>
  </si>
  <si>
    <t>CHD4flag</t>
  </si>
  <si>
    <t>cut -f1,2,3 *Arrowhead_domainlist.txt &gt; All_Arrowhead_domainlist.bed</t>
  </si>
  <si>
    <t>grep "chr" -v  All_Arrowhead_domainlist.bed &gt;  All_Arrowhead_domainlist.clean.bed</t>
  </si>
  <si>
    <t>Add "chr" to first column if it isn't there</t>
  </si>
  <si>
    <t xml:space="preserve">awk 'BEGIN {FS=OFS="\t"} {$1="chr"$1; print $0}' </t>
  </si>
  <si>
    <t>chr.bed:</t>
  </si>
  <si>
    <t>flatten bedgraph to bed</t>
  </si>
  <si>
    <t>paste to make min median bed:</t>
  </si>
  <si>
    <t>flattened bedgraph name:</t>
  </si>
  <si>
    <r>
      <t xml:space="preserve">script to help make input files: </t>
    </r>
    <r>
      <rPr>
        <b/>
        <i/>
        <sz val="11"/>
        <color theme="3" tint="0.39997558519241921"/>
        <rFont val="Calibri"/>
        <family val="2"/>
        <scheme val="minor"/>
      </rPr>
      <t>prepCorrInputs.R</t>
    </r>
  </si>
  <si>
    <t>histogram:</t>
  </si>
  <si>
    <t>annotatePeaks.pl CTR_D48_SNAI2_p-7.bed hg19 -m SNAI2.homer.motif -size 1000 -hist 10 &gt; CTR_D48_SNAI2.p-7.motif.histo.bed</t>
  </si>
  <si>
    <t>starting bed prefix:</t>
  </si>
  <si>
    <t>DataType</t>
  </si>
  <si>
    <t>molecule</t>
  </si>
  <si>
    <t>ChIP</t>
  </si>
  <si>
    <t>GEO_HDACpaper</t>
  </si>
  <si>
    <t>Anti-HDAC1, Abcam (ab7028)</t>
  </si>
  <si>
    <t>p_1e-03_dd</t>
  </si>
  <si>
    <t>p_1e-11</t>
  </si>
  <si>
    <t>0.00000000001</t>
  </si>
  <si>
    <t>SRR5238072</t>
  </si>
  <si>
    <t>GSE94682</t>
  </si>
  <si>
    <t>AR</t>
  </si>
  <si>
    <t>AR (sc-816; Santa Cruz)</t>
  </si>
  <si>
    <t>vehicle</t>
  </si>
  <si>
    <t>SRR5238075</t>
  </si>
  <si>
    <t>LNCaP_R1881</t>
  </si>
  <si>
    <t>R1881</t>
  </si>
  <si>
    <t>SRR5104233</t>
  </si>
  <si>
    <t>GSE92347</t>
  </si>
  <si>
    <t>SRR5104232</t>
  </si>
  <si>
    <t>RNA</t>
  </si>
  <si>
    <t>SRR653217</t>
  </si>
  <si>
    <t>GSE43785</t>
  </si>
  <si>
    <t>LNCaP_ctrl</t>
  </si>
  <si>
    <t>SRR653221</t>
  </si>
  <si>
    <t>LNCaP_DHT</t>
  </si>
  <si>
    <t>DHT</t>
  </si>
  <si>
    <t>SRR823514</t>
  </si>
  <si>
    <t>SRP020626</t>
  </si>
  <si>
    <t>Levens</t>
  </si>
  <si>
    <t>Burkitts_Lymphoma</t>
  </si>
  <si>
    <t>ssDNA</t>
  </si>
  <si>
    <t>Raji</t>
  </si>
  <si>
    <t>combined</t>
  </si>
  <si>
    <t>SRR1206265</t>
  </si>
  <si>
    <t>GSE70079</t>
  </si>
  <si>
    <t>PCaTumor16</t>
  </si>
  <si>
    <t>SRR1206266</t>
  </si>
  <si>
    <t>PCaTumor17</t>
  </si>
  <si>
    <t>SRR1206267</t>
  </si>
  <si>
    <t>PCaTumor18</t>
  </si>
  <si>
    <t>20X</t>
  </si>
  <si>
    <t>HJT5MBGX5</t>
  </si>
  <si>
    <t>KCNR_2D_C</t>
  </si>
  <si>
    <t>40X_2</t>
  </si>
  <si>
    <t>KCNR_2D_RA</t>
  </si>
  <si>
    <t>KCNR_4D_C</t>
  </si>
  <si>
    <t>KCNR_4D_RA</t>
  </si>
  <si>
    <t>30X_2</t>
  </si>
  <si>
    <t>KCNR_8D_C</t>
  </si>
  <si>
    <t>KCNR_8D_RA</t>
  </si>
  <si>
    <t>027</t>
  </si>
  <si>
    <t>HTK33BBXX</t>
  </si>
  <si>
    <t>ATOH1</t>
  </si>
  <si>
    <t>INSM1</t>
  </si>
  <si>
    <t>ISL1</t>
  </si>
  <si>
    <t>LXH3</t>
  </si>
  <si>
    <t>POU4F3</t>
  </si>
  <si>
    <t>SOX2</t>
  </si>
  <si>
    <t>Sample_RH4_CHD4_Pol2_028_C_HGVCCBGX3</t>
  </si>
  <si>
    <t>028</t>
  </si>
  <si>
    <t>HGVCCBGX3</t>
  </si>
  <si>
    <t>RH4_CHD4</t>
  </si>
  <si>
    <t>Sample_RH4_P3F_Pol2_028_C_HGVCCBGX3</t>
  </si>
  <si>
    <t>Sample_RH4_SCR_Pol2_028_C_HGVCCBGX3</t>
  </si>
  <si>
    <t>RH4_SCR</t>
  </si>
  <si>
    <t>Sample_SKNMC_1262_30X_028_D_HGVCCBGX3</t>
  </si>
  <si>
    <t>SKNMC_1262_30X</t>
  </si>
  <si>
    <t>Sample_SKNMC_Input_028_C_HGVCCBGX3</t>
  </si>
  <si>
    <t>Sample_SKNMC_404_30X_028_D_HGVCCBGX3</t>
  </si>
  <si>
    <t>SKNMC_404_30X</t>
  </si>
  <si>
    <t>Sample_SKNMC_CHDflag_028_C_HGVCCBGX3</t>
  </si>
  <si>
    <t>CHDflag</t>
  </si>
  <si>
    <t>Sample_SKNMC_HDAC2_028_C_HGVCCBGX3</t>
  </si>
  <si>
    <t>Sample_SKNMC_RBBP4_028_C_HGVCCBGX3</t>
  </si>
  <si>
    <t>Sample_SKNMC_SCR_30X_028_D_HGVCCBGX3</t>
  </si>
  <si>
    <t>SKNMC_SCR_30X</t>
  </si>
  <si>
    <t>029</t>
  </si>
  <si>
    <t>HKV5YBGX5</t>
  </si>
  <si>
    <t>DIPG</t>
  </si>
  <si>
    <t>K27ac</t>
  </si>
  <si>
    <t>DIPG13_D8</t>
  </si>
  <si>
    <t>Sample_DIPG13_M8_input_C_HKV5YBGX5</t>
  </si>
  <si>
    <t>DIPG13</t>
  </si>
  <si>
    <t>DIPG13_M8</t>
  </si>
  <si>
    <t>DIPG13_P8</t>
  </si>
  <si>
    <t>DIPG13_PM8</t>
  </si>
  <si>
    <t>n/a</t>
  </si>
  <si>
    <t>HKY2YBGX5</t>
  </si>
  <si>
    <t>SNAI2</t>
  </si>
  <si>
    <t>JR1</t>
  </si>
  <si>
    <t>Sample_JR1_input_C_HKY2YBGX5</t>
  </si>
  <si>
    <t>DNA (ChIP-enriched)</t>
  </si>
  <si>
    <t>DNA (input control)</t>
  </si>
  <si>
    <t>Sample_MKL1_ATOH1_027_C_HTK33BBXX</t>
  </si>
  <si>
    <t>Sample_MKL1_INSM1_027_C_HTK33BBXX</t>
  </si>
  <si>
    <t>Sample_MKL1_ISL1_027_C_HTK33BBXX</t>
  </si>
  <si>
    <t>Sample_MKL1_LXH3_027_C_HTK33BBXX</t>
  </si>
  <si>
    <t>Sample_MKL1_POU4F3_027_C_HTK33BBXX</t>
  </si>
  <si>
    <t>Sample_MKL1_SOX2_027_C_HTK33BBXX</t>
  </si>
  <si>
    <t>Sample_MKL2_ATOH1_027_C_HTK33BBXX</t>
  </si>
  <si>
    <t>Sample_MKL2_INSM1_027_C_HTK33BBXX</t>
  </si>
  <si>
    <t>Sample_MKL2_ISL1_027_C_HTK33BBXX</t>
  </si>
  <si>
    <t>Sample_MKL2_LXH3_027_C_HTK33BBXX</t>
  </si>
  <si>
    <t>Sample_MKL2_POU4F3_027_C_HTK33BBXX</t>
  </si>
  <si>
    <t>Sample_MKL2_SOX2_027_C_HTK33BBXX</t>
  </si>
  <si>
    <t>MKL1_ATOH1</t>
  </si>
  <si>
    <t>MKL1_INSM1</t>
  </si>
  <si>
    <t>MKL1_ISL1</t>
  </si>
  <si>
    <t>MKL1_LXH3</t>
  </si>
  <si>
    <t>MKL1_POU4F3</t>
  </si>
  <si>
    <t>MKL1_SOX2</t>
  </si>
  <si>
    <t>MKL2_ATOH1</t>
  </si>
  <si>
    <t>MKL2_INSM1</t>
  </si>
  <si>
    <t>MKL2_ISL1</t>
  </si>
  <si>
    <t>MKL2_LXH3</t>
  </si>
  <si>
    <t>MKL2_POU4F3</t>
  </si>
  <si>
    <t>MKL2_SOX2</t>
  </si>
  <si>
    <t>lightsteelblue3</t>
  </si>
  <si>
    <t>orangered</t>
  </si>
  <si>
    <t>Running BWA for MCV genome of ChIP-seq</t>
  </si>
  <si>
    <t>/data/khanlab/apps/ChIPseq/bwa.MCV.sh</t>
  </si>
  <si>
    <t>Sample_MKL1_SmallTA-HA_C_SRR2062640</t>
  </si>
  <si>
    <t>Sample_MKL1_H3K4me3_C_SRR2062648</t>
  </si>
  <si>
    <t>/data/khanlab/projects/ChIP_seq/projects/MCC/ViralMapChIP/</t>
  </si>
  <si>
    <t>Sample_RH4_D6_bioMerck_024_C_HLFMLBGX3</t>
  </si>
  <si>
    <t>Sample_RH4_Ent6_bioMerck_024_C_HLFMLBGX3</t>
  </si>
  <si>
    <t>orange1</t>
  </si>
  <si>
    <t>orange3</t>
  </si>
  <si>
    <t>bioMerck60_DMSO</t>
  </si>
  <si>
    <t>bioMerck60_Ent6</t>
  </si>
  <si>
    <t>HDAC2_DMSO</t>
  </si>
  <si>
    <t>HDAC2_Ent6</t>
  </si>
  <si>
    <t>RH4_bioMerck_and_HDAC2_p-9.bed</t>
  </si>
  <si>
    <t>sh /data/khanlab/apps/ChIPseq/cronjob.sh</t>
  </si>
  <si>
    <t>BEDGRAPH to TDF</t>
  </si>
  <si>
    <t>input bedgraph:</t>
  </si>
  <si>
    <t>igvtools toTDF $out_bg $out_file hg19</t>
  </si>
  <si>
    <t xml:space="preserve"> hg19 </t>
  </si>
  <si>
    <t>igvtools toTDF</t>
  </si>
  <si>
    <t>Clean up BEDGRAPH columns</t>
  </si>
  <si>
    <t>awk -F $'\t' 'function abs(x){return ((x &lt; 0.0) ? -x : x)} BEGIN{OFS=FS}{print $1,$2,$3,($4-$5)}' $out_union_file &gt; $out_bg #reference code from deltaTDF</t>
  </si>
  <si>
    <t xml:space="preserve">awk -F $'\t' 'BEGIN{OFS=FS}{print $1,$2,$3,$5}' </t>
  </si>
  <si>
    <t>Raji_ssDNA.2</t>
  </si>
  <si>
    <t xml:space="preserve"> Raji_ssDNA.2.4col</t>
  </si>
  <si>
    <t>testing from interactive node, modules loaded:</t>
  </si>
  <si>
    <t>/data/khanlab/projects/ChIP_seq/data_by_file_type/test/scripts/runChipseqPipeline.pl /data/khanlab/projects/ChIP_seq/manage_samples/chipseq_newBatch.conf</t>
  </si>
  <si>
    <t xml:space="preserve"> /data/khanlab/projects/ChIP_seq/data_by_file_type/test/scripts/runChipseqPipeline_test.sh</t>
  </si>
  <si>
    <t>cd /data/khanlab/projects/DATA</t>
  </si>
  <si>
    <t>Get a list of all RNA-seq samples in DATA</t>
  </si>
  <si>
    <t>subset:</t>
  </si>
  <si>
    <t>sh get_RNA_data.sh</t>
  </si>
  <si>
    <t>CLB-BER-Lud_H3K27ac</t>
  </si>
  <si>
    <t>CLB-BER-Lud_H3K27ac_C_GSE90683</t>
  </si>
  <si>
    <t>Sample_CLB-BER-Lud_H3K27ac_C_GSE90683</t>
  </si>
  <si>
    <t>SRR5675971</t>
  </si>
  <si>
    <t>GSE90683</t>
  </si>
  <si>
    <t>NB_samples</t>
  </si>
  <si>
    <t>Sample_CLB-BER-Lud_input_C_GSE90683</t>
  </si>
  <si>
    <t>CLB-CAR_H3K27ac</t>
  </si>
  <si>
    <t>CLB-CAR_H3K27ac_C_GSE90683</t>
  </si>
  <si>
    <t>Sample_CLB-CAR_H3K27ac_C_GSE90683</t>
  </si>
  <si>
    <t>SRR5675973</t>
  </si>
  <si>
    <t>Sample_CLB-CAR_input_C_GSE90683</t>
  </si>
  <si>
    <t>CLB-GA_rep1_H3K27ac</t>
  </si>
  <si>
    <t>CLB-GA_rep1_H3K27ac_C_GSE90683</t>
  </si>
  <si>
    <t>Sample_CLB-GA_rep1_H3K27ac_C_GSE90683</t>
  </si>
  <si>
    <t>SRR5675975</t>
  </si>
  <si>
    <t>Sample_CLB-GA_rep1_input_C_GSE90683</t>
  </si>
  <si>
    <t>CLB-GA_rep2_H3K27ac</t>
  </si>
  <si>
    <t>CLB-GA_rep2_H3K27ac_C_GSE90683</t>
  </si>
  <si>
    <t>Sample_CLB-GA_rep2_H3K27ac_C_GSE90683</t>
  </si>
  <si>
    <t>SRR5675977</t>
  </si>
  <si>
    <t>Sample_CLB-GA_rep2_input_C_GSE90683</t>
  </si>
  <si>
    <t>CLB-MA_H3K27ac</t>
  </si>
  <si>
    <t>CLB-MA_H3K27ac_C_GSE90683</t>
  </si>
  <si>
    <t>Sample_CLB-MA_H3K27ac_C_GSE90683</t>
  </si>
  <si>
    <t>SRR5675979</t>
  </si>
  <si>
    <t>Sample_CLB-MA_input_C_GSE90683</t>
  </si>
  <si>
    <t>CLB-PE_H3K27ac</t>
  </si>
  <si>
    <t>CLB-PE_H3K27ac_C_GSE90683</t>
  </si>
  <si>
    <t>Sample_CLB-PE_H3K27ac_C_GSE90683</t>
  </si>
  <si>
    <t>SRR5675981</t>
  </si>
  <si>
    <t>Sample_CLB-PE_input_C_GSE90683</t>
  </si>
  <si>
    <t>GIMEN_H3K27ac</t>
  </si>
  <si>
    <t>GIMEN_H3K27ac_C_GSE90683</t>
  </si>
  <si>
    <t>Sample_GIMEN_H3K27ac_C_GSE90683</t>
  </si>
  <si>
    <t>SRR5675983</t>
  </si>
  <si>
    <t>Sample_GIMEN_input_C_GSE90683</t>
  </si>
  <si>
    <t>IMR32_H3K27ac</t>
  </si>
  <si>
    <t>IMR32_H3K27ac_C_GSE90683</t>
  </si>
  <si>
    <t>Sample_IMR32_H3K27ac_C_GSE90683</t>
  </si>
  <si>
    <t>SRR5675985</t>
  </si>
  <si>
    <t>Sample_IMR32_input_C_GSE90683</t>
  </si>
  <si>
    <t>LAN1_H3K27ac</t>
  </si>
  <si>
    <t>LAN1_H3K27ac_C_GSE90683</t>
  </si>
  <si>
    <t>Sample_LAN1_H3K27ac_C_GSE90683</t>
  </si>
  <si>
    <t>SRR5675987</t>
  </si>
  <si>
    <t>Sample_LAN1_input_C_GSE90683</t>
  </si>
  <si>
    <t>N206_H3K27ac</t>
  </si>
  <si>
    <t>N206_H3K27ac_C_GSE90683</t>
  </si>
  <si>
    <t>Sample_N206_H3K27ac_C_GSE90683</t>
  </si>
  <si>
    <t>SRR5675989</t>
  </si>
  <si>
    <t>Sample_N206_input_C_GSE90683</t>
  </si>
  <si>
    <t>SH-EP_H3K27ac</t>
  </si>
  <si>
    <t>SH-EP_H3K27ac_C_GSE90683</t>
  </si>
  <si>
    <t>Sample_SH-EP_H3K27ac_C_GSE90683</t>
  </si>
  <si>
    <t>SRR5675991</t>
  </si>
  <si>
    <t>Sample_SH-EP_input_C_GSE90683</t>
  </si>
  <si>
    <t>SH-SY5Y_H3K27ac</t>
  </si>
  <si>
    <t>SH-SY5Y_H3K27ac_C_GSE90683</t>
  </si>
  <si>
    <t>Sample_SH-SY5Y_H3K27ac_C_GSE90683</t>
  </si>
  <si>
    <t>SRR5675993</t>
  </si>
  <si>
    <t>Sample_SH-SY5Y_input_C_GSE90683</t>
  </si>
  <si>
    <t>SJNB12_H3K27ac</t>
  </si>
  <si>
    <t>SJNB12_H3K27ac_C_GSE90683</t>
  </si>
  <si>
    <t>Sample_SJNB12_H3K27ac_C_GSE90683</t>
  </si>
  <si>
    <t>SRR5675995</t>
  </si>
  <si>
    <t>Sample_SJNB12_input_C_GSE90683</t>
  </si>
  <si>
    <t>SJNB1_H3K27ac</t>
  </si>
  <si>
    <t>SJNB1_H3K27ac_C_GSE90683</t>
  </si>
  <si>
    <t>Sample_SJNB1_H3K27ac_C_GSE90683</t>
  </si>
  <si>
    <t>SRR5675997</t>
  </si>
  <si>
    <t>Sample_SJNB1_input_C_GSE90683</t>
  </si>
  <si>
    <t>SJNB6_H3K27ac</t>
  </si>
  <si>
    <t>SJNB6_H3K27ac_C_GSE90683</t>
  </si>
  <si>
    <t>Sample_SJNB6_H3K27ac_C_GSE90683</t>
  </si>
  <si>
    <t>SRR5675999</t>
  </si>
  <si>
    <t>Sample_SJNB6_input_C_GSE90683</t>
  </si>
  <si>
    <t>SJNB8_H3K27ac</t>
  </si>
  <si>
    <t>SJNB8_H3K27ac_C_GSE90683</t>
  </si>
  <si>
    <t>Sample_SJNB8_H3K27ac_C_GSE90683</t>
  </si>
  <si>
    <t>SRR5676001</t>
  </si>
  <si>
    <t>Sample_SJNB8_input_C_GSE90683</t>
  </si>
  <si>
    <t>SK-N-AS_H3K27ac</t>
  </si>
  <si>
    <t>SK-N-AS_H3K27ac_C_GSE90683</t>
  </si>
  <si>
    <t>Sample_SK-N-AS_H3K27ac_C_GSE90683</t>
  </si>
  <si>
    <t>SRR5676003</t>
  </si>
  <si>
    <t>Sample_SK-N-AS_input_C_GSE90683</t>
  </si>
  <si>
    <t>SK-N-BE2C_H3K27ac</t>
  </si>
  <si>
    <t>SK-N-BE2C_H3K27ac_C_GSE90683</t>
  </si>
  <si>
    <t>Sample_SK-N-BE2C_H3K27ac_C_GSE90683</t>
  </si>
  <si>
    <t>SRR5676005</t>
  </si>
  <si>
    <t>Sample_SK-N-BE2C_input_C_GSE90683</t>
  </si>
  <si>
    <t>SK-N-DZ_H3K27ac</t>
  </si>
  <si>
    <t>SK-N-DZ_H3K27ac_C_GSE90683</t>
  </si>
  <si>
    <t>Sample_SK-N-DZ_H3K27ac_C_GSE90683</t>
  </si>
  <si>
    <t>SRR5676007</t>
  </si>
  <si>
    <t>Sample_SK-N-DZ_input_C_GSE90683</t>
  </si>
  <si>
    <t>SK-N-FI_H3K27ac</t>
  </si>
  <si>
    <t>SK-N-FI_H3K27ac_C_GSE90683</t>
  </si>
  <si>
    <t>Sample_SK-N-FI_H3K27ac_C_GSE90683</t>
  </si>
  <si>
    <t>SRR5676009</t>
  </si>
  <si>
    <t>Sample_SK-N-FI_input_C_GSE90683</t>
  </si>
  <si>
    <t>TR14_H3K27ac</t>
  </si>
  <si>
    <t>TR14_H3K27ac_C_GSE90683</t>
  </si>
  <si>
    <t>Sample_TR14_H3K27ac_C_GSE90683</t>
  </si>
  <si>
    <t>SRR5676011</t>
  </si>
  <si>
    <t>Sample_TR14_input_C_GSE90683</t>
  </si>
  <si>
    <t>CHP212_H3K27ac</t>
  </si>
  <si>
    <t>CHP212_H3K27ac_C_GSE90683</t>
  </si>
  <si>
    <t>Sample_CHP212_H3K27ac_C_GSE90683</t>
  </si>
  <si>
    <t>SRR5676013</t>
  </si>
  <si>
    <t>Sample_CHP212_input_C_GSE90683</t>
  </si>
  <si>
    <t>GICAN_H3K27ac</t>
  </si>
  <si>
    <t>GICAN_H3K27ac_C_GSE90683</t>
  </si>
  <si>
    <t>Sample_GICAN_H3K27ac_C_GSE90683</t>
  </si>
  <si>
    <t>SRR5676015</t>
  </si>
  <si>
    <t>Sample_GICAN_input_C_GSE90683</t>
  </si>
  <si>
    <t>NB69_H3K27ac</t>
  </si>
  <si>
    <t>NB69_H3K27ac_C_GSE90683</t>
  </si>
  <si>
    <t>Sample_NB69_H3K27ac_C_GSE90683</t>
  </si>
  <si>
    <t>Sample_NB69_input_C_GSE90683</t>
  </si>
  <si>
    <t>SK-N-SH_H3K27ac</t>
  </si>
  <si>
    <t>SK-N-SH_H3K27ac_C_GSE90683</t>
  </si>
  <si>
    <t>Sample_SK-N-SH_H3K27ac_C_GSE90683</t>
  </si>
  <si>
    <t>SRR5676019</t>
  </si>
  <si>
    <t>Sample_SK-N-SH_input_C_GSE90683</t>
  </si>
  <si>
    <t>NB-EBc1_H3K27ac</t>
  </si>
  <si>
    <t>NB-EBc1_H3K27ac_C_GSE90683</t>
  </si>
  <si>
    <t>Sample_NB-EBc1_H3K27ac_C_GSE90683</t>
  </si>
  <si>
    <t>SRR5676021</t>
  </si>
  <si>
    <t>Sample_NB-EBc1_input_C_GSE90683</t>
  </si>
  <si>
    <t>hNCC_rep1_H3K27ac</t>
  </si>
  <si>
    <t>hNCC_rep1_H3K27ac_C_GSE90683</t>
  </si>
  <si>
    <t>Sample_hNCC_rep1_H3K27ac_C_GSE90683</t>
  </si>
  <si>
    <t>SRR5676023</t>
  </si>
  <si>
    <t>Sample_hNCC_rep1_input_C_GSE90683</t>
  </si>
  <si>
    <t>hNCC_rep2_H3K27ac</t>
  </si>
  <si>
    <t>hNCC_rep2_H3K27ac_C_GSE90683</t>
  </si>
  <si>
    <t>Sample_hNCC_rep2_H3K27ac_C_GSE90683</t>
  </si>
  <si>
    <t>SRR5676025</t>
  </si>
  <si>
    <t>Sample_hNCC_rep2_input_C_GSE90683</t>
  </si>
  <si>
    <t>perl summarizePeaks.pl -s /data/khanlab/projects/ChIP_seq/manage_samples/gatherSamples/ChIP_seq_samples_NB_K27ac.txt &gt; NB_H3K27ac_summary.txt</t>
  </si>
  <si>
    <t>/data/khanlab/projects/ChIP_seq/data_by_file_type/test/scripts/corr/NB_SEs/</t>
  </si>
  <si>
    <t xml:space="preserve">sbatch -J corr --partition=ccr --ntasks=8 --mem=32g --time=24:00:00 --gres=lscratch:200 </t>
  </si>
  <si>
    <t>1. get a list of RNA seq data available, subset to your liking</t>
  </si>
  <si>
    <t>RNAseq pipeline for ChIP-seq</t>
  </si>
  <si>
    <t>Make dir and links:</t>
  </si>
  <si>
    <t>Map and generate counts (STAR, RSEM)</t>
  </si>
  <si>
    <t>Prep batch input</t>
  </si>
  <si>
    <t>cd /data/khanlab/projects/ChIP_seq/RNA_DATA/manage_RNAseq_samples/</t>
  </si>
  <si>
    <t>RH4_H3K27ac_SE.bed</t>
  </si>
  <si>
    <t>Sample_RH4_DMSO_6hr_ATAC_H7H5CBGX5</t>
  </si>
  <si>
    <t>SE_ATAC</t>
  </si>
  <si>
    <t>sinteractive --cpus-per-task=4 --mem=32g --time=24:00:00  --gres=lscratch:200</t>
  </si>
  <si>
    <t>Sample_RH4_D6_HDAC1_024_C_HLFMLBGX3</t>
  </si>
  <si>
    <t xml:space="preserve">sbatch --partition=ccr --cpus-per-task=32 --ntasks=1 --mem=32g --time=24:00:00 --gres=lscratch:200 -J NGSplot </t>
  </si>
  <si>
    <t>/data/khanlab/projects/ChIP_seq/projects/RMS_Epigenetics/RH4/GeneNGSplots/HiMidLoNo</t>
  </si>
  <si>
    <t>CRTFs_targetsRH4.genelist.txt</t>
  </si>
  <si>
    <t>CRTF_targets</t>
  </si>
  <si>
    <t>dodgerblue3</t>
  </si>
  <si>
    <t>/data/khanlab/projects/ChIP_seq/DATA/Sample_RH4_D6_HDAC2_021_C_H5JKVBGX3/Sample_RH4_D6_HDAC2_021_C_H5JKVBGX3.bam</t>
  </si>
  <si>
    <t>Make restriction digested FASTA</t>
  </si>
  <si>
    <t>dpnii</t>
  </si>
  <si>
    <t>enzyme:</t>
  </si>
  <si>
    <t>HICPRO_PATH/bin/utils/digest_genome.py -r hindiii -o mm9_hindiii.bed mm9.fasta</t>
  </si>
  <si>
    <t>py script path:</t>
  </si>
  <si>
    <t>/usr/local/Anaconda/envs_app/hicpro/2.10.0/HiC-Pro_2.10.0/bin/utils/digest_genome.py</t>
  </si>
  <si>
    <t>reference fasta:</t>
  </si>
  <si>
    <t>enzyme script text:</t>
  </si>
  <si>
    <t xml:space="preserve"> /data/khanlab/projects/HiC/reference_files/bowtie2_index/ucsc.hg19.fasta</t>
  </si>
  <si>
    <t>script path:</t>
  </si>
  <si>
    <t>INPUT_DATA_FOLDER</t>
  </si>
  <si>
    <t>OUTPUT_DATA_FOLDER</t>
  </si>
  <si>
    <t>MY_LOCAL_CONFIG_FILE</t>
  </si>
  <si>
    <t>ls -d1 *_HiC* &gt; /data/khanlab/projects/HiC/manage_samples/All_HiC_samples.txt</t>
  </si>
  <si>
    <t>cd /data/khanlab/projects/HiC/manage_samples/</t>
  </si>
  <si>
    <t>Get a list of all HiC samples in DATA</t>
  </si>
  <si>
    <t>HiCPro_step1_TestHiCpro.sh</t>
  </si>
  <si>
    <t>nav to output:</t>
  </si>
  <si>
    <t>HiCstep1</t>
  </si>
  <si>
    <t>HiCstep2</t>
  </si>
  <si>
    <t>HiCPro_step2_TestHiCpro.sh</t>
  </si>
  <si>
    <t>module load hicpro</t>
  </si>
  <si>
    <t>project folder:</t>
  </si>
  <si>
    <t>1. get a list of HiC seq data available</t>
  </si>
  <si>
    <t>3. Edit in notepad to get only the files you want</t>
  </si>
  <si>
    <t>2. setup project specific variables</t>
  </si>
  <si>
    <t>#edit this line for each new project</t>
  </si>
  <si>
    <t>grep keyword:</t>
  </si>
  <si>
    <t>nav to manage_samples:</t>
  </si>
  <si>
    <t>4. get interactive, launch HiCpro pipeline on project</t>
  </si>
  <si>
    <t>make project dir:</t>
  </si>
  <si>
    <t>HiCpro2Juicebox</t>
  </si>
  <si>
    <t>load juicebox:</t>
  </si>
  <si>
    <t xml:space="preserve">
HICPRO_PATH/bin/utils/hicpro2juicebox.sh -i hicpro_res/hic_results/data/dixon_2M/dixon_2M_allValidPairs -g hg19 -j /usr/local/juicebox/juicebox_clt_1.4.jar</t>
  </si>
  <si>
    <t>RH4_H3K27ac_HiChIP</t>
  </si>
  <si>
    <t>sample name:</t>
  </si>
  <si>
    <t>ValidPairs path:</t>
  </si>
  <si>
    <t>HOME:</t>
  </si>
  <si>
    <t>/data/khanlab/projects/HiC/projects/</t>
  </si>
  <si>
    <t>juicebox:</t>
  </si>
  <si>
    <t>module load juicer</t>
  </si>
  <si>
    <t>/usr/local/apps/juicer/juicer-1.5.6/scripts/juicer_tools.jar</t>
  </si>
  <si>
    <t>Sample_RH4_Ent6_H3K27ac_HiChIP_HKJ22BGX7</t>
  </si>
  <si>
    <t>## Generate a viewpoints from capture site
HICPRO_PATH/bin/utils/make_viewpoints -i hicpro_res/hic_results/data/dixon_2M/dixon_2M_allValidPairs  -f HICPRO_PATH/data_info/HindIII_resfrag_hg19.bed -t mycapture.bed -e 1000 -d -v &gt; capture.bedgraph</t>
  </si>
  <si>
    <t>MAKE_VIEWPOINTS.PY</t>
  </si>
  <si>
    <t>bedgraph output filename</t>
  </si>
  <si>
    <t>fragment bed:</t>
  </si>
  <si>
    <t>/data/khanlab/projects/HiC/reference_files/dpnii.ucsc.hg19.bed</t>
  </si>
  <si>
    <t>exclusion window:</t>
  </si>
  <si>
    <t>virtual HiC name:</t>
  </si>
  <si>
    <t>capture site bed:</t>
  </si>
  <si>
    <t>virtualHiC_MYOD1gene</t>
  </si>
  <si>
    <t>/usr/local/Anaconda/envs_app/hicpro/2.10.0/HiC-Pro_2.10.0/bin/utils/make_viewpoints.py</t>
  </si>
  <si>
    <t>java -jar juicer_tools.jar dump observed KR https://hicfiles.s3.amazonaws.com/hiseq/gm12878/in-situ/combined.hic 1:20480000:40960000 1:20480000:40960000 BP 10000 combined_10Kb.txt</t>
  </si>
  <si>
    <t>script beginning:</t>
  </si>
  <si>
    <t>java -jar /usr/local/apps/juicer/juicer-1.5.6/scripts/juicer_tools.jar dump</t>
  </si>
  <si>
    <t>Juicer Data Extraction</t>
  </si>
  <si>
    <t>hic file path:</t>
  </si>
  <si>
    <t>juicebox dump &lt;observed/oe&gt; &lt;NONE/VC/VC_SQRT/KR&gt; &lt;hicFile(s)&gt; &lt;chr1&gt;[:x1:x2] &lt;chr2&gt;[:y1:y2] &lt;BP/FRAG&gt; &lt;binsize&gt; [outfile]</t>
  </si>
  <si>
    <t xml:space="preserve">         dump &lt;norm/expected&gt; &lt;NONE/VC/VC_SQRT/KR&gt; &lt;hicFile(s)&gt; &lt;chr&gt; &lt;BP/FRAG&gt; &lt;binsize&gt; [outfile]</t>
  </si>
  <si>
    <t xml:space="preserve">         dump &lt;loops/domains&gt; &lt;hicFile URL&gt; [outfile]</t>
  </si>
  <si>
    <t xml:space="preserve">Juicer Dump Usage:   </t>
  </si>
  <si>
    <t>data, norm style:</t>
  </si>
  <si>
    <t xml:space="preserve"> observed NONE </t>
  </si>
  <si>
    <t>first chr:</t>
  </si>
  <si>
    <t>second chr:</t>
  </si>
  <si>
    <t>resolution:</t>
  </si>
  <si>
    <t>verbose, dense?</t>
  </si>
  <si>
    <t>chr</t>
  </si>
  <si>
    <t>start</t>
  </si>
  <si>
    <t>end</t>
  </si>
  <si>
    <t>matrix length</t>
  </si>
  <si>
    <t>Make mm10 restriction digested FASTA</t>
  </si>
  <si>
    <t xml:space="preserve"> /fdb/igenomes/Mus_musculus/UCSC/mm10/Sequence/Bowtie2Index/genome.fa</t>
  </si>
  <si>
    <t>/data/khanlab/projects/HiC/reference_files/config_khanlab_mm10.txt</t>
  </si>
  <si>
    <t>HiCPro_step1_mm10_HiCpro.sh</t>
  </si>
  <si>
    <t>HiCPro_step2_mm10_HiCpro.sh</t>
  </si>
  <si>
    <t>find . -name "HiCproOUT*" -type d</t>
  </si>
  <si>
    <t>remove forcefully:</t>
  </si>
  <si>
    <t>rm -r /HiCpro_OUTPUT</t>
  </si>
  <si>
    <t>nav to folder:</t>
  </si>
  <si>
    <t>/data/khanlab/projects/HiC/reference_files/config_khanlab_hg19.txt</t>
  </si>
  <si>
    <t>Spike-In mm19 HiChIP version</t>
  </si>
  <si>
    <t>Genebody, TSS and TES</t>
  </si>
  <si>
    <t>First_SE_Wave_Cluster.bed</t>
  </si>
  <si>
    <t>Lost_SE_Cluster.bed</t>
  </si>
  <si>
    <t>Second_SE_Wave_Cluster.bed</t>
  </si>
  <si>
    <t>Stable.bed</t>
  </si>
  <si>
    <t>Third_SE_Wave_Cluster.bed</t>
  </si>
  <si>
    <t>SJNB12</t>
  </si>
  <si>
    <t>SK-N-AS</t>
  </si>
  <si>
    <t>CHP212</t>
  </si>
  <si>
    <t>GIMEN</t>
  </si>
  <si>
    <t>SH-EP</t>
  </si>
  <si>
    <t>GICAN</t>
  </si>
  <si>
    <t>CLB-BER-Lud</t>
  </si>
  <si>
    <t>CLB-CAR</t>
  </si>
  <si>
    <t>CLB-MA</t>
  </si>
  <si>
    <t>CLB-PE</t>
  </si>
  <si>
    <t>IMR32</t>
  </si>
  <si>
    <t>LAN1</t>
  </si>
  <si>
    <t>N206</t>
  </si>
  <si>
    <t>SH-SY5Y</t>
  </si>
  <si>
    <t>SJNB1</t>
  </si>
  <si>
    <t>SJNB6</t>
  </si>
  <si>
    <t>SJNB8</t>
  </si>
  <si>
    <t>SK-N-BE2C</t>
  </si>
  <si>
    <t>SK-N-DZ</t>
  </si>
  <si>
    <t>SK-N-FI</t>
  </si>
  <si>
    <t>TR14</t>
  </si>
  <si>
    <t>NB69</t>
  </si>
  <si>
    <t>NB-EBc1</t>
  </si>
  <si>
    <t>hNCC_1</t>
  </si>
  <si>
    <t>hNCC_2</t>
  </si>
  <si>
    <t>CLB-GA_2</t>
  </si>
  <si>
    <t>CLB-GA_1</t>
  </si>
  <si>
    <t>darkorange</t>
  </si>
  <si>
    <t>get interactive:</t>
  </si>
  <si>
    <t>for use with VASE:</t>
  </si>
  <si>
    <t>RH4_CTCF_forward.bed</t>
  </si>
  <si>
    <t>RH4_CTCF_008_p-11.bed</t>
  </si>
  <si>
    <t xml:space="preserve">bedtools intersect -wa </t>
  </si>
  <si>
    <t>CTCF.motif.reverse.bed</t>
  </si>
  <si>
    <t>RH4_CTCF_reverse.bed</t>
  </si>
  <si>
    <t>Super constitchuents</t>
  </si>
  <si>
    <t>SE file:</t>
  </si>
  <si>
    <t>MACS file:</t>
  </si>
  <si>
    <t>RH4_H3K27ac_001p-7_no_TSS.bed</t>
  </si>
  <si>
    <t>RH4_SE_constitchuents.bed</t>
  </si>
  <si>
    <t>then merge any SE parts closer than 1kb</t>
  </si>
  <si>
    <t>input bed:</t>
  </si>
  <si>
    <t xml:space="preserve"> -d 1000</t>
  </si>
  <si>
    <t>score cutoff for CTCF peaks:</t>
  </si>
  <si>
    <t>grep chr RH4_CTCF_reverse.merged.bed  | awk '$4 &gt; 1' | awk '$4 &lt; 20' &gt; RH4_CTCF_reverse.min2.bed</t>
  </si>
  <si>
    <t>step 1:</t>
  </si>
  <si>
    <t>prepare CTCF files</t>
  </si>
  <si>
    <t>step 2:</t>
  </si>
  <si>
    <t>capture SE verges</t>
  </si>
  <si>
    <t>SE constitchuent file</t>
  </si>
  <si>
    <t>RH4_SE_constitchuents.merged.bed</t>
  </si>
  <si>
    <t>### 3 column bed file</t>
  </si>
  <si>
    <t>### !! DOUBLE CHECK COLUMN NUMBERING !!</t>
  </si>
  <si>
    <t>AQuA-VASE</t>
  </si>
  <si>
    <t>start with VASE output from above, preferably built with SE constitchuents</t>
  </si>
  <si>
    <t xml:space="preserve"> RH4_SE_constitchuents.merged.bed</t>
  </si>
  <si>
    <t>$closest_bed</t>
  </si>
  <si>
    <t>SE bed:</t>
  </si>
  <si>
    <t>Verge bed:</t>
  </si>
  <si>
    <t xml:space="preserve">bedtools closest -d -k 20 -io </t>
  </si>
  <si>
    <t>bothVerge_RH4_SEtoSE.classified.bed</t>
  </si>
  <si>
    <t>paste to text editor, remove "" that don't appear here, then paste to command line:</t>
  </si>
  <si>
    <t>cd /data/khanlab/projects/ChIP_seq/projects/RMS_Epigenetics/RH4/VASE/</t>
  </si>
  <si>
    <t>change bed files into 2D format for APA</t>
  </si>
  <si>
    <t>command for intra:</t>
  </si>
  <si>
    <t>command for leftofVASE:</t>
  </si>
  <si>
    <t>command for rightofVASE:</t>
  </si>
  <si>
    <t xml:space="preserve">awk -F "\t" 'BEGIN{OFS="\t"} NR==1{print "chr1", "x1", "x2", "chr2", "y1", "y2","color","comment"; next} {print $1, $2, $3,$4,$5,$6, "50,200,50","intraVASE_SEtoSE"}' </t>
  </si>
  <si>
    <t xml:space="preserve">awk -F "\t" 'BEGIN{OFS="\t"} NR==1{print "chr1", "x1", "x2", "chr2", "y1", "y2","color","comment"; next} {print $1, $2, $3,$4,$5,$6, "50,50,200","rightofVASE_SEtoSE"}' </t>
  </si>
  <si>
    <t xml:space="preserve">awk -F "\t" 'BEGIN{OFS="\t"} NR==1{print "chr1", "x1", "x2", "chr2", "y1", "y2","color","comment"; next} {print $1, $2, $3,$4,$5,$6, "200,50,50","leftofVASE_SEtoSE"}' </t>
  </si>
  <si>
    <t>bedtools closest</t>
  </si>
  <si>
    <t>step 3:</t>
  </si>
  <si>
    <t>run APA!</t>
  </si>
  <si>
    <t>hic samples:</t>
  </si>
  <si>
    <t>/data/khanlab/projects/HiC/projects/RH4_H3K27ac_HiChIP/HiCpro_OUTPUT/hic_results/data/Sample_RH4_Ent6_H3K27ac_HiChIP_HKJ22BGX7/Sample_RH4_Ent6_H3K27ac_HiChIP_HKJ22BGX7_allValidPairs.hic</t>
  </si>
  <si>
    <t>sample names:</t>
  </si>
  <si>
    <t>/data/khanlab/projects/HiC/projects/RH4_H3K27ac_HiChIP/HiCpro_OUTPUT/hic_results/data/Sample_RH4_D6_H3K27ac_HiChIP_HKJ22BGX7/Sample_RH4_D6_H3K27ac_HiChIP_HKJ22BGX7_allValidPairs.hic</t>
  </si>
  <si>
    <t>2D peak file:</t>
  </si>
  <si>
    <t>RH4_D6_H3K27ac</t>
  </si>
  <si>
    <t>RH4_Ent6_H3K27ac</t>
  </si>
  <si>
    <t>intraAPA</t>
  </si>
  <si>
    <t>leftofVASE_APA</t>
  </si>
  <si>
    <t>rightofVASE_APA</t>
  </si>
  <si>
    <t xml:space="preserve">awk -F "\t" 'BEGIN{OFS="\t"}{print $1,$2,$3,$16,$17,$18,($17-$5),($12-$18)}' </t>
  </si>
  <si>
    <t>command for VASE:</t>
  </si>
  <si>
    <t xml:space="preserve">awk -F "\t" 'BEGIN{OFS="\t"} NR==1{print "chr1", "x1", "x2", "chr2", "y1", "y2","color","comment"; next} {print $4, $5, $12,$4,$5,$12, "200,200,50","VASE_SEconstitch"}' </t>
  </si>
  <si>
    <t>juicer_tools apa -r 10000,5000 -k NONE -n 0 -u</t>
  </si>
  <si>
    <t>outsideVASE_APA</t>
  </si>
  <si>
    <t xml:space="preserve">awk -F "\t" 'BEGIN{OFS="\t"} NR==1{print "chr1", "x1", "x2", "chr2", "y1", "y2","color","comment"; next} {print $1, $2, $3,$4,$5,$6, "200,50,200","outsideVASE_SEtoSE"}' </t>
  </si>
  <si>
    <t>SE to SE</t>
  </si>
  <si>
    <t>SE to CRC promoters</t>
  </si>
  <si>
    <t xml:space="preserve">bedtools closest -d -k 1 </t>
  </si>
  <si>
    <t>hand edit:</t>
  </si>
  <si>
    <t>CRC.TES.sorted.bed</t>
  </si>
  <si>
    <t xml:space="preserve">awk -F "\t" 'BEGIN{OFS="\t"} NR==1{print "chr1", "x1", "x2", "chr2", "y1", "y2","color","comment"; next} {print $1, $2, $3,$4,$5,$6, "50,200,50","intraVASE_SEtoCRC_TES"}' </t>
  </si>
  <si>
    <t xml:space="preserve">awk -F "\t" 'BEGIN{OFS="\t"} NR==1{print "chr1", "x1", "x2", "chr2", "y1", "y2","color","comment"; next} {print $1, $2, $3,$4,$5,$6, "200,50,200","outsideVASE_SEtoCRC_TES"}' </t>
  </si>
  <si>
    <t>Pol2_shCHD4</t>
  </si>
  <si>
    <t>Pol2_shP3F</t>
  </si>
  <si>
    <t>Pol2_shScr</t>
  </si>
  <si>
    <t>getTDFs.sh</t>
  </si>
  <si>
    <t>sh getTDFs.sh</t>
  </si>
  <si>
    <t>mouseBatch</t>
  </si>
  <si>
    <t>mm_ESC_Ring1ff_EtOH_BAF155</t>
  </si>
  <si>
    <t>mm_ESC_Ring1ff_TAX_BAF155</t>
  </si>
  <si>
    <t>Crablab</t>
  </si>
  <si>
    <t>BZS</t>
  </si>
  <si>
    <t>mmESCs</t>
  </si>
  <si>
    <t>Mouse_ESCs</t>
  </si>
  <si>
    <t>mm_ESC_Ring1ff_EtOH</t>
  </si>
  <si>
    <t>Sample_mm_ESC_Ring1ff_EtOH_input_BZS</t>
  </si>
  <si>
    <t>BAF155_rep2</t>
  </si>
  <si>
    <t>mm_ESC_Ring1ff_TAX</t>
  </si>
  <si>
    <t>Sample_mm_ESC_Ring1ff_TAX_input_BZS</t>
  </si>
  <si>
    <t>Sample_mm_ESC_Ring1ff_EtOH_BAF155_BZS</t>
  </si>
  <si>
    <t>Remodeler</t>
  </si>
  <si>
    <t>mm_ESC_Ring1ff_EtOH_BAF155_rep2</t>
  </si>
  <si>
    <t>Sample_mm_ESC_Ring1ff_EtOH_BAF155_rep2_BZS</t>
  </si>
  <si>
    <t>mm_ESC_Ring1ff_EtOH_input</t>
  </si>
  <si>
    <t>Sample_mm_ESC_Ring1ff_TAX_BAF155_BZS</t>
  </si>
  <si>
    <t>mm_ESC_Ring1ff_TAX_BAF155_rep2</t>
  </si>
  <si>
    <t>Sample_mm_ESC_Ring1ff_TAX_BAF155_rep2_BZS</t>
  </si>
  <si>
    <t>mm_ESC_Ring1ff_TAX_input</t>
  </si>
  <si>
    <t>deepskyblue</t>
  </si>
  <si>
    <t>wheat</t>
  </si>
  <si>
    <t>EtOH_rep1</t>
  </si>
  <si>
    <t>EtOH_rep2</t>
  </si>
  <si>
    <t>TAX_input</t>
  </si>
  <si>
    <t>EtOH_input</t>
  </si>
  <si>
    <t>TAX_rep2</t>
  </si>
  <si>
    <t>TAX_rep1</t>
  </si>
  <si>
    <t>re-blank the batch.sh file, or start a new one here in the script:</t>
  </si>
  <si>
    <t xml:space="preserve"> /data/khanlab/projects/ChIP_seq/data_by_file_type/genome_bins/TADs/TAD_goldstandard.bed</t>
  </si>
  <si>
    <t>/data/khanlab/projects/ChIP_seq/projects/RNAseq_DATA/RMS_treated/</t>
  </si>
  <si>
    <t>RH4_JQ1-DMSO_RNAseq.tdf</t>
  </si>
  <si>
    <t>CTR_14_w_MYOD1_v2.bed</t>
  </si>
  <si>
    <t>CTR_D48_MYOD1_002_p-7.bed</t>
  </si>
  <si>
    <r>
      <t xml:space="preserve">3. Execute </t>
    </r>
    <r>
      <rPr>
        <b/>
        <i/>
        <sz val="11"/>
        <color rgb="FFFF0000"/>
        <rFont val="Calibri"/>
        <family val="2"/>
        <scheme val="minor"/>
      </rPr>
      <t>from data folder:</t>
    </r>
  </si>
  <si>
    <t>(WAIT for email confirming the completion of step 1)</t>
  </si>
  <si>
    <t>ls -d1 *_T_* &gt; /data/khanlab/projects/ChIP_seq/RNA_DATA/manage_RNAseq_samples/All_RNAseq_samples.txt</t>
  </si>
  <si>
    <t xml:space="preserve"> -c 1</t>
  </si>
  <si>
    <t xml:space="preserve"> -o count</t>
  </si>
  <si>
    <t>common string</t>
  </si>
  <si>
    <t>sh get_RNA_data_from_databyfiletype.sh</t>
  </si>
  <si>
    <t>data in ChIP_seq/data_by_filetype</t>
  </si>
  <si>
    <t>module load hicpro/2.11.1</t>
  </si>
  <si>
    <t>/usr/local/Anaconda/envs_app/hicpro/2.11.1/HiC-Pro_2.11.1/bin/HiC-Pro</t>
  </si>
  <si>
    <t>Putting FASTQ files into the ChIP_seq pipeline through /data_by_filetype/fastq/ folder</t>
  </si>
  <si>
    <t>sh get_ChIP_data_from_databyfiletype.sh</t>
  </si>
  <si>
    <t>cd /data/khanlab/projects/ChIP_seq/manage_samples</t>
  </si>
  <si>
    <t>run at command line:</t>
  </si>
  <si>
    <t>make file "ChIP_stack" with no extension that is a list of files to be given data links and folders in ChIP_seq/DATA/</t>
  </si>
  <si>
    <t>step 1</t>
  </si>
  <si>
    <t>step 2</t>
  </si>
  <si>
    <t>step 3</t>
  </si>
  <si>
    <t xml:space="preserve"> /data/khanlab/projects/testChIP_seq/ChIP_seq/scripts/ReadsPerMillionPeakReads.sh</t>
  </si>
  <si>
    <t>/usr/local/Anaconda/envs_app/hicpro/2.11.1/HiC-Pro_2.11.1/bin/utils/hicpro2juicebox.sh</t>
  </si>
  <si>
    <t xml:space="preserve"> /data/khanlab/projects/testChIP_seq/ChIP_seq/scripts/runBedCov4bam.sh</t>
  </si>
  <si>
    <t>,t=TPM</t>
  </si>
  <si>
    <t xml:space="preserve"> /data/khanlab/projects/ChIP_seq/scripts/runNGSPlotGenelists.sh</t>
  </si>
  <si>
    <t>Basic NGSplot of 1 Gene list</t>
  </si>
  <si>
    <t>type in folder location:</t>
  </si>
  <si>
    <t>shCHD4_DN.txt</t>
  </si>
  <si>
    <t>shCHD4_DN</t>
  </si>
  <si>
    <t>/data/khanlab/projects/ChIP_seq/projects/RMS_Epigenetics/NuRD/NGSplots/wSpike</t>
  </si>
  <si>
    <t>SNAI2_2or3_CTR.JR1.RD.bed</t>
  </si>
  <si>
    <t>1. Gather sample names for BAMs</t>
  </si>
  <si>
    <t>Sample_CTR_shCtrl_MYOD_035_C_HMG7VBGX7</t>
  </si>
  <si>
    <t>Sample_CTR_shCtrl_H3K27ac_C_H5W2CBGX7</t>
  </si>
  <si>
    <t>Sample_CTR_shSNAI2_MYOD_035_C_HMG7VBGX7</t>
  </si>
  <si>
    <t>Sample_CTR_shSNAI2_H3K27ac_C_H5W2CBGX7</t>
  </si>
  <si>
    <t>Sample_RD_shCtrl_MYOD_037_C_HMJ2HBGX7</t>
  </si>
  <si>
    <t>Sample_RD_shCtrl_H3K27ac_037_C_HMJ2HBGX7</t>
  </si>
  <si>
    <t>Sample_RD_shSNAI2_MYOD_037_C_HMJ2HBGX7</t>
  </si>
  <si>
    <t>Sample_RD_shSNAI2_H3K27ac_037_C_HMJ2HBGX7</t>
  </si>
  <si>
    <t>2. Give BED name (and, either location or else launch from BED file location)</t>
  </si>
  <si>
    <t>BED prefix</t>
  </si>
  <si>
    <t>SNAI2_2or3_CTR.JR1.RD_only.3000</t>
  </si>
  <si>
    <t>RH4_CHD4_nFlagp-11.bed</t>
  </si>
  <si>
    <t>DNase_CHD4.combined.merged</t>
  </si>
  <si>
    <t>SNAI2_2or3.3000.H3K27ac.cov</t>
  </si>
  <si>
    <t xml:space="preserve"> /data/khanlab/projects/testChIP_seq/ChIP_seq/scripts/runBedCov4bam.SpikeIn.sh</t>
  </si>
  <si>
    <t xml:space="preserve"> /data/khanlab/projects/ChIP_seq/data_by_file_type/test/scripts/runBedCov4bam.sh</t>
  </si>
  <si>
    <t xml:space="preserve"> /data/khanlab/projects/testChIP_seq/ChIP_seq/scripts/runBedCov4bamRPMPR.sh</t>
  </si>
  <si>
    <t>RPMPR script:</t>
  </si>
  <si>
    <t>RPM script:</t>
  </si>
  <si>
    <t>-name '*.trv' -exec /data/khanlab/projects/ChIP_seq/data_by_file_type/test/scripts/cumulateValue.pl -i {} -o {}.out \;</t>
  </si>
  <si>
    <t>/data/khanlab/projects/ChIP_seq/projects/RMS_Epigenetics/SNAI/BCHNV/MYOD_shSNAI2_v_shCtrl_CTR_RD/MYOD_locations/MYOD_CTR_RD.combined.sorted.bed</t>
  </si>
  <si>
    <t>,exp=/data/khanlab/projects/ChIP_seq/RNA_DATA/Sample_RD_shScr_10d_T_UTHSCSA/Sample_RD_shScr_10d_T_UTHSCSA.gene.TPM.txt</t>
  </si>
  <si>
    <t>Sample_RH4_shScr_H3K27ac_039_C_HL3LVBGX9</t>
  </si>
  <si>
    <t>Sample_RH4_shCHD4_H3K27ac_039_C_HL3LVBGX9</t>
  </si>
  <si>
    <t>runBedCovCompareSpiked</t>
  </si>
  <si>
    <t xml:space="preserve"> /data/khanlab/projects/testChIP_seq/ChIP_seq/scripts/runBedCovCompareSpiked.sh</t>
  </si>
  <si>
    <t>sample 1 name</t>
  </si>
  <si>
    <t>,sample2=</t>
  </si>
  <si>
    <t>sample 2 name</t>
  </si>
  <si>
    <t>sbatch --partition=ccr --ntasks=4 --mem=32g --cpus-per-task=32 --gres=lscratch:200 -J bCComp --export=</t>
  </si>
  <si>
    <t>,pValue=</t>
  </si>
  <si>
    <t>pValue</t>
  </si>
  <si>
    <t>,overlapname=</t>
  </si>
  <si>
    <t>genomic feature to overlap</t>
  </si>
  <si>
    <t>Step 1:</t>
  </si>
  <si>
    <t>Move bed for overlap into a working directory, then move to that directory in biowulf</t>
  </si>
  <si>
    <t>Step 2:</t>
  </si>
  <si>
    <t>navigate</t>
  </si>
  <si>
    <t>,overlapbed=</t>
  </si>
  <si>
    <t>bed file for overlap</t>
  </si>
  <si>
    <t>configure variable for samples to compare and bed to overlap, then run on command line</t>
  </si>
  <si>
    <t xml:space="preserve">debug from interactive: </t>
  </si>
  <si>
    <t>sinteractive --gres=lscratch:200</t>
  </si>
  <si>
    <t>,name1=</t>
  </si>
  <si>
    <t>,name2=</t>
  </si>
  <si>
    <t>short name 1</t>
  </si>
  <si>
    <t>short name 2</t>
  </si>
  <si>
    <t>Sample_RH4_D6_MYCN_039_C_HL3LVBGX9</t>
  </si>
  <si>
    <t>Sample_RH4_Ent6_MYCN_039_C_HL3LVBGX9</t>
  </si>
  <si>
    <t>remove DUPLICATES</t>
  </si>
  <si>
    <t>get interactive</t>
  </si>
  <si>
    <t>module load samtools/1.8</t>
  </si>
  <si>
    <t>get modular</t>
  </si>
  <si>
    <t>ddBatch</t>
  </si>
  <si>
    <t xml:space="preserve"> --export=config_file=/data/khanlab/projects/ChIP_seq/manage_samples/chipseq_newBatch_dd.conf</t>
  </si>
  <si>
    <t>update the getTDF_stack file with a list of ChIP-seq samples (in manage_samples folder)</t>
  </si>
  <si>
    <t>RH4_D6_MYCN</t>
  </si>
  <si>
    <t>RH4_Ent6_MYCN</t>
  </si>
  <si>
    <t>Put HiC data into ChIP-seq pipeline!</t>
  </si>
  <si>
    <t>cd /data/khanlab/projects/ChIP_seq/manage_samples/</t>
  </si>
  <si>
    <t>Flatten HiChIP</t>
  </si>
  <si>
    <t>sh flatten_HiChIP_data.sh</t>
  </si>
  <si>
    <t>1. get a list of HiChIP data available, subset to your liking</t>
  </si>
  <si>
    <t>4. Add to ChIPseq_samples.xlsx</t>
  </si>
  <si>
    <t>2.grep samples by setting common string</t>
  </si>
  <si>
    <t>ChROseq pipeline</t>
  </si>
  <si>
    <t>ls -d1 *ChRO* &gt; /data/khanlab/projects/ChIP_seq/RNA_DATA/ChROseq/All_ChROseq_samples.txt</t>
  </si>
  <si>
    <t>cd /data/khanlab/projects/ChIP_seq/RNA_DATA/ChROseq/</t>
  </si>
  <si>
    <t>sh get_ChROseq_data.sh</t>
  </si>
  <si>
    <t>list of all ChRO-seq samples in DATA</t>
  </si>
  <si>
    <t>Trim and Map</t>
  </si>
  <si>
    <t xml:space="preserve">for i in $(cat ChRO_stack) ;  do echo "sbatch --mem=50g --cpus-per-task=20 --time=40:00:00 -e slurms/$i.slurm.out  -o slurms/$i.slurm.out /data/khanlab/projects/ChIP_seq/RNA_DATA/ChROseq/runChROseq.sh  $i" &gt;&gt; </t>
  </si>
  <si>
    <t>/data/khanlab/projects/ChIP_seq/RNA_DATA/</t>
  </si>
  <si>
    <t>sample1=</t>
  </si>
  <si>
    <t>Sample_RH4_sgHDAC123_CUT_panKac_040_C_HMFW7BGX7</t>
  </si>
  <si>
    <t>Sample_RH4_sgNEG_RFPx3_CUT_panKac_040_C_HMFW7BGX7</t>
  </si>
  <si>
    <t>combine all as reps mode!</t>
  </si>
  <si>
    <t>4 ChRO-seq BAM multicov!</t>
  </si>
  <si>
    <t>Sample_RH4_D6hr_ChROseq_T_HL2HKBGX9_trim</t>
  </si>
  <si>
    <t>Sample_RH4_Ent10m_ChROseq_T_HL2HKBGX9_trim</t>
  </si>
  <si>
    <t>Sample_RH4_Ent1hr_ChROseq_T_HL2HKBGX9_trim</t>
  </si>
  <si>
    <t>Sample_RH4_Ent6hr_ChROseq_T_HL2HKBGX9_trim</t>
  </si>
  <si>
    <t>Prom_TESR</t>
  </si>
  <si>
    <t>AllPromTESR_ChRO_Ent.cov</t>
  </si>
  <si>
    <t xml:space="preserve"> /data/khanlab/projects/testChIP_seq/ChIP_seq/scripts/run4colBedCov4bamRPMPR.sh</t>
  </si>
  <si>
    <t>ls -d1 *L007_R1* &gt; /data/khanlab/projects/ChIP_seq/manage_samples/MyronChIP.txt</t>
  </si>
  <si>
    <t>D6_HDAC3</t>
  </si>
  <si>
    <t>Ent6_HDAC3</t>
  </si>
  <si>
    <t>Sample_RH4_Ent_6hr_ATAC_H7H5CBGX5</t>
  </si>
  <si>
    <t>DMSO_ATAC</t>
  </si>
  <si>
    <t>Ent6h_ATAC</t>
  </si>
  <si>
    <t>D6_MYOD</t>
  </si>
  <si>
    <t>Ent6_MYOD</t>
  </si>
  <si>
    <t>Sample_RH4_D6_RAD21_021_C_H5JKVBGX3</t>
  </si>
  <si>
    <t>Sample_RH4_Ent6_RAD21_021_C_H5JKVBGX3</t>
  </si>
  <si>
    <t>D6_RAD21_21</t>
  </si>
  <si>
    <t>Ent6_RAD21_21</t>
  </si>
  <si>
    <t>D6_SOX8</t>
  </si>
  <si>
    <t>Ent6_SOX8</t>
  </si>
  <si>
    <t>D6_PAX3FOXO1</t>
  </si>
  <si>
    <t>Ent6_PAX3FOXO1</t>
  </si>
  <si>
    <t>D6_MYOG</t>
  </si>
  <si>
    <t>Ent6_MYOG</t>
  </si>
  <si>
    <t>Sample_Project</t>
  </si>
  <si>
    <t>SpikeIn</t>
  </si>
  <si>
    <t>NegControl</t>
  </si>
  <si>
    <t>MusclePs_H3K27ac_C_SRR1045535</t>
  </si>
  <si>
    <t>Project_ChIPSeq_RoadmapEpi</t>
  </si>
  <si>
    <t>MusclePs_H3K27ac_C_SRR1045536</t>
  </si>
  <si>
    <t>MusclePs_H3K27ac_C_SRR1045537</t>
  </si>
  <si>
    <t>RH4_Input_SRR.31.34_C_Combined</t>
  </si>
  <si>
    <t>Project_ChIPSeq_RMS</t>
  </si>
  <si>
    <t>RH4_PAX3FOXO1_SRR.32.35_C_Combined</t>
  </si>
  <si>
    <t>RH4_Input_SRR039131_C_GSE19063</t>
  </si>
  <si>
    <t>RH4_PAX3FOXO1_SRR039132_C_GSE19063</t>
  </si>
  <si>
    <t>RH4_Input_SRR039134_C_GSE19063</t>
  </si>
  <si>
    <t>RH4_PAX3FOXO1_SRR039135_C_GSE19063</t>
  </si>
  <si>
    <t>HSMMtube_input</t>
  </si>
  <si>
    <t>HSMMtube_input_C_SRR227369</t>
  </si>
  <si>
    <t>Project_ChIPSeq_ENCODE</t>
  </si>
  <si>
    <t>HSMM_input</t>
  </si>
  <si>
    <t>HSMM_input_C_SRR227400</t>
  </si>
  <si>
    <t>HSMMtube_H3K27ac_C_SRR227407</t>
  </si>
  <si>
    <t>HSMM_H3K27ac_C_SRR227600</t>
  </si>
  <si>
    <t>MKL1_input_C_SRR2062639</t>
  </si>
  <si>
    <t>Project_ChIPSeq_MCC</t>
  </si>
  <si>
    <t>MKL1_SmallTA-HA</t>
  </si>
  <si>
    <t>MKL1_SmallTA-HA_C_SRR2062640</t>
  </si>
  <si>
    <t>Viral antigen</t>
  </si>
  <si>
    <t>MKL1_EP400_C_SRR2062641</t>
  </si>
  <si>
    <t>TRRAP Acetyltransferase Complex</t>
  </si>
  <si>
    <t>MKL1_Max_C_SRR2062642</t>
  </si>
  <si>
    <t>MKL1_SmallTA_C_SRR2062644</t>
  </si>
  <si>
    <t>MKL1_H3K4me3</t>
  </si>
  <si>
    <t>MKL1_H3K4me3_C_SRR2062648</t>
  </si>
  <si>
    <t>GM12878_input</t>
  </si>
  <si>
    <t>GM12878_input_C_SRR227574</t>
  </si>
  <si>
    <t>GM12878_H3K27ac</t>
  </si>
  <si>
    <t>GM12878_H3K27ac_C_SRR227633</t>
  </si>
  <si>
    <t>Sample_GM12878_H3K27ac_C_SRR227633</t>
  </si>
  <si>
    <t>LNCaP_H3K27ac</t>
  </si>
  <si>
    <t>LNCaP_H3K27ac_C_SRR2566837</t>
  </si>
  <si>
    <t>Sample_LNCaP_H3K27ac_C_SRR2566837</t>
  </si>
  <si>
    <t>Project_ChIPSeq_PCa</t>
  </si>
  <si>
    <t>Sample_LNCaP_input_C_SRR2566839</t>
  </si>
  <si>
    <t>LNCaP_input</t>
  </si>
  <si>
    <t>LNCaP_input_C_SRR2566839</t>
  </si>
  <si>
    <t>KG1_RNA-seq</t>
  </si>
  <si>
    <t>KG1_RNA-seq_C_SRR2919449</t>
  </si>
  <si>
    <t>Sample_KG1_RNA-seq_C_SRR2919449</t>
  </si>
  <si>
    <t>Project_ChIPSeq_AML</t>
  </si>
  <si>
    <t>Transcriptome</t>
  </si>
  <si>
    <t>KG1_CREB-BP</t>
  </si>
  <si>
    <t>KG1_CREB-BP_C_SRR2919453</t>
  </si>
  <si>
    <t>Sample_KG1_CREB-BP_C_SRR2919453</t>
  </si>
  <si>
    <t>PANC1_H3K27ac</t>
  </si>
  <si>
    <t>PANC1_H3K27ac_SRR353688_C</t>
  </si>
  <si>
    <t>Sample_PANC1_H3K27ac_SRR353688_C_GSE31755</t>
  </si>
  <si>
    <t>Project_ChIPSeq_RAS</t>
  </si>
  <si>
    <t>Other_Cancers</t>
  </si>
  <si>
    <t>PANC1_2_H3K27ac</t>
  </si>
  <si>
    <t>PANC1_2_H3K27ac_SRR353689_C</t>
  </si>
  <si>
    <t>Sample_PANC1_2_H3K27ac_SRR353689_C_GSE31755</t>
  </si>
  <si>
    <t>MCF7_H3K27ac</t>
  </si>
  <si>
    <t>MCF7_H3K27ac_SRR507789_C</t>
  </si>
  <si>
    <t>Sample_MCF7_H3K27ac_SRR507789_C_GSE38447</t>
  </si>
  <si>
    <t>HCT116_H3K27ac</t>
  </si>
  <si>
    <t>HCT116_H3K27ac_SRR507800_C</t>
  </si>
  <si>
    <t>Sample_HCT116_H3K27ac_SRR507800_C_GSE38447</t>
  </si>
  <si>
    <t>SK-N-SH_CTCF</t>
  </si>
  <si>
    <t>SK-N-SH_CTCF_C_SRR568184</t>
  </si>
  <si>
    <t>Sample_SK-N-SH_CTCF_C_SRR568184</t>
  </si>
  <si>
    <t>Project_ChIPSeq_NB</t>
  </si>
  <si>
    <t>Domain Insulator</t>
  </si>
  <si>
    <t>BE2C_CTCF</t>
  </si>
  <si>
    <t>BE2C_CTCF_C_SRR604578</t>
  </si>
  <si>
    <t>Sample_BE2C_CTCF_C_SRR604578</t>
  </si>
  <si>
    <t>CTCF (Millipore, catalog 07-729)</t>
  </si>
  <si>
    <t>RD_MYOD1_C_SRR959021</t>
  </si>
  <si>
    <t>Project_ChIPSeq_RMS_DL</t>
  </si>
  <si>
    <t>U2OS_DMSO_p53chip_C_SRR847010</t>
  </si>
  <si>
    <t>Sample_U2OS_DMSO_p53chip_C_SRR847010</t>
  </si>
  <si>
    <t>Project_ChIPSeq_Ashish</t>
  </si>
  <si>
    <t>Sample_U2OS_DMSO_input_C_SRR847011</t>
  </si>
  <si>
    <t>U2OS_DMSO_input_C_SRR847011</t>
  </si>
  <si>
    <t>U2OS_DXR_p53chip_C_SRR847012</t>
  </si>
  <si>
    <t>Sample_U2OS_DXR_p53chip_C_SRR847012</t>
  </si>
  <si>
    <t>Sample_U2OS_DXR_input_C_SRR847013</t>
  </si>
  <si>
    <t>U2OS_DXR_input_C_SRR847013</t>
  </si>
  <si>
    <t>U2OS_Nutlin_p53chip_C_SRR847014</t>
  </si>
  <si>
    <t>Sample_U2OS_Nutlin_p53chip_C_SRR847014</t>
  </si>
  <si>
    <t>Sample_U2OS_Nutlin_input_C_SRR847015</t>
  </si>
  <si>
    <t>U2OS_Nutlin_input_C_SRR847015</t>
  </si>
  <si>
    <t>U2OS_NT_p53chip_C_SRR847016</t>
  </si>
  <si>
    <t>Sample_U2OS_NT_p53chip_C_SRR847016</t>
  </si>
  <si>
    <t>Sample_U2OS_NT_input_C_SRR847017</t>
  </si>
  <si>
    <t>U2OS_NT_input_C_SRR847017</t>
  </si>
  <si>
    <t>mm_C2C12blasts_H3K4me3</t>
  </si>
  <si>
    <t>mm_C2C12blasts_H3K4me3_C_SRR358577</t>
  </si>
  <si>
    <t>Sample_mm_C2C12blasts_H3K4me3_C_SRR358577</t>
  </si>
  <si>
    <t>Project_ChIPSeq_mmRMS</t>
  </si>
  <si>
    <t>Normal_tissues</t>
  </si>
  <si>
    <t>mm_C2C12blasts_H3K4me2</t>
  </si>
  <si>
    <t>mm_C2C12blasts_H3K4me2_C_SRR358579</t>
  </si>
  <si>
    <t>Sample_mm_C2C12blasts_H3K4me2_C_SRR358579</t>
  </si>
  <si>
    <t>mm_C2C12blasts_H3K4me1</t>
  </si>
  <si>
    <t>mm_C2C12blasts_H3K4me1_C_SRR358582</t>
  </si>
  <si>
    <t>Sample_mm_C2C12blasts_H3K4me1_C_SRR358582</t>
  </si>
  <si>
    <t>mm_C2C12blasts_H3K27me3</t>
  </si>
  <si>
    <t>mm_C2C12blasts_H3K27me3_C_SRR358585</t>
  </si>
  <si>
    <t>Sample_mm_C2C12blasts_H3K27me3_C_SRR358585</t>
  </si>
  <si>
    <t>mm_C2C12blasts_H3K27ac</t>
  </si>
  <si>
    <t>mm_C2C12blasts_H3K27ac_C_SRR358589</t>
  </si>
  <si>
    <t>Sample_mm_C2C12blasts_H3K27ac_C_SRR358589</t>
  </si>
  <si>
    <t>mm_C2C12blasts_H3K36me3</t>
  </si>
  <si>
    <t>mm_C2C12blasts_H3K36me3_C_SRR358592</t>
  </si>
  <si>
    <t>Sample_mm_C2C12blasts_H3K36me3_C_SRR358592</t>
  </si>
  <si>
    <t>Transcriptional Elongation</t>
  </si>
  <si>
    <t>mm_C2C12tubes_H3K4me3</t>
  </si>
  <si>
    <t>mm_C2C12tubes_H3K4me3_C_SRR358595</t>
  </si>
  <si>
    <t>Sample_mm_C2C12tubes_H3K4me3_C_SRR358595</t>
  </si>
  <si>
    <t>mm_C2C12tubes_H3K4me2</t>
  </si>
  <si>
    <t>mm_C2C12tubes_H3K4me2_C_SRR358597</t>
  </si>
  <si>
    <t>Sample_mm_C2C12tubes_H3K4me2_C_SRR358597</t>
  </si>
  <si>
    <t>mm_C2C12tubes_H3K4me1</t>
  </si>
  <si>
    <t>mm_C2C12tubes_H3K4me1_C_SRR358599</t>
  </si>
  <si>
    <t>Sample_mm_C2C12tubes_H3K4me1_C_SRR358599</t>
  </si>
  <si>
    <t>mm_C2C12tubes_H3K27me3</t>
  </si>
  <si>
    <t>mm_C2C12tubes_H3K27me3_C_SRR358601</t>
  </si>
  <si>
    <t>Sample_mm_C2C12tubes_H3K27me3_C_SRR358601</t>
  </si>
  <si>
    <t>mm_C2C12tubes_H3K27ac</t>
  </si>
  <si>
    <t>mm_C2C12tubes_H3K27ac_C_SRR358603</t>
  </si>
  <si>
    <t>Sample_mm_C2C12tubes_H3K27ac_C_SRR358603</t>
  </si>
  <si>
    <t>mm_C2C12tubes_H3K36me3</t>
  </si>
  <si>
    <t>mm_C2C12tubes_H3K36me3_C_SRR358605</t>
  </si>
  <si>
    <t>Sample_mm_C2C12tubes_H3K36me3_C_SRR358605</t>
  </si>
  <si>
    <t>DND41_H3K27ac</t>
  </si>
  <si>
    <t>DND41_H3K27ac_SRR568222_C</t>
  </si>
  <si>
    <t>Sample_DND41_H3K27ac_SRR568222_C_GSE29611</t>
  </si>
  <si>
    <t>A549_H3K27ac</t>
  </si>
  <si>
    <t>A549_H3K27ac_SRR568435_C</t>
  </si>
  <si>
    <t>Sample_A549_H3K27ac_SRR568435_C_GSE29611</t>
  </si>
  <si>
    <t>IMR90_H3K27ac</t>
  </si>
  <si>
    <t>IMR90_H3K27ac_SRR639067_C</t>
  </si>
  <si>
    <t>Sample_IMR90_H3K27ac_SRR639067_C_GSE43070</t>
  </si>
  <si>
    <t>H3K27ac (Abcam, ab4729, lotGR6802-1)</t>
  </si>
  <si>
    <t>HUVEC_H3K27ac</t>
  </si>
  <si>
    <t>HUVEC_H3K27ac_SRR882022_C</t>
  </si>
  <si>
    <t>Sample_HUVEC_H3K27ac_SRR882022_C_GSE43070</t>
  </si>
  <si>
    <t>HCT116_H3K27ac_SRR969189_C</t>
  </si>
  <si>
    <t>Sample_HCT116_H3K27ac_SRR969189_C_GSE50610</t>
  </si>
  <si>
    <t>NILC_H3K27ac_004</t>
  </si>
  <si>
    <t>NILC_H3K27ac_004_C_HH7C5BGXX</t>
  </si>
  <si>
    <t>PF19_H3K27ac_004</t>
  </si>
  <si>
    <t>PF19_H3K27ac_004_C_HH7C5BGXX</t>
  </si>
  <si>
    <t>NILC_BRD4_004</t>
  </si>
  <si>
    <t>NILC_BRD4_004_C_HH7C5BGXX</t>
  </si>
  <si>
    <t>PF19_input_004</t>
  </si>
  <si>
    <t>PF19_input_004_C_HH7C5BGXX</t>
  </si>
  <si>
    <t>NILC_input_004</t>
  </si>
  <si>
    <t>NILC_input_004_C_HH7C5BGXX</t>
  </si>
  <si>
    <t>PF19_BRD4_004</t>
  </si>
  <si>
    <t>PF19_BRD4_004_C_HH7C5BGXX</t>
  </si>
  <si>
    <t>MPNST908TL_H3K27ac</t>
  </si>
  <si>
    <t>MPNST908TL_H3K27ac_SRR1616138_C</t>
  </si>
  <si>
    <t>Sample_MPNST908TL_H3K27ac_SRR1616138_C_GSE62499</t>
  </si>
  <si>
    <t>MPNST908TL_input</t>
  </si>
  <si>
    <t>MPNST908TL_input_SRR1616139_C</t>
  </si>
  <si>
    <t>Kelly_DMSO_H3K27ac_SRR1631226_C_GSE62725</t>
  </si>
  <si>
    <t>Sample_Kelly_DMSO_H3K27ac_SRR1631226_C_GSE62725</t>
  </si>
  <si>
    <t>Project_ChIPSeq_NB_George</t>
  </si>
  <si>
    <t>Kelly_DMSO_H3K4me1_SRR1631227_C_GSE62725</t>
  </si>
  <si>
    <t>Sample_Kelly_DMSO_H3K4me1_SRR1631227_C_GSE62725</t>
  </si>
  <si>
    <t>Kelly_DMSO_Input_DNA_1_SRR1631228_C_GSE62725</t>
  </si>
  <si>
    <t>Kelly_DMSO_Input_DNA_2_SRR1631229_C_GSE62725</t>
  </si>
  <si>
    <t>Kelly_DMSO_Pol_II_SRR1631230_C_GSE62725</t>
  </si>
  <si>
    <t>Sample_Kelly_DMSO_Pol_II_SRR1631230_C_GSE62725</t>
  </si>
  <si>
    <t>Transcription</t>
  </si>
  <si>
    <t>Kelly_THZ1_Input_DNA_SRR1631231_C_GSE62725</t>
  </si>
  <si>
    <t>Kelly_THZ1_Pol_II_SRR1631232_C_GSE62725</t>
  </si>
  <si>
    <t>Sample_Kelly_THZ1_Pol_II_SRR1631232_C_GSE62725</t>
  </si>
  <si>
    <t>SHSY5Y_DMSO_H3K27ac_SRR1631233_C_GSE62725</t>
  </si>
  <si>
    <t>Sample_SHSY5Y_DMSO_H3K27ac_SRR1631233_C_GSE62725</t>
  </si>
  <si>
    <t>SHSY5Y_DMSO_H3K4me1_SRR1631234_C_GSE62725</t>
  </si>
  <si>
    <t>Sample_SHSY5Y_DMSO_H3K4me1_SRR1631234_C_GSE62725</t>
  </si>
  <si>
    <t>SHSY5Y_DMSO_Input_DNA_SRR1631235_C_GSE62725</t>
  </si>
  <si>
    <t>SHSY5Y_DMSO_Pol_II_SRR1631236_C_GSE62725</t>
  </si>
  <si>
    <t>Sample_SHSY5Y_DMSO_Pol_II_SRR1631236_C_GSE62725</t>
  </si>
  <si>
    <t>SHSY5Y_THZ1_Input_DNA_SRR1631237_C_GSE62725</t>
  </si>
  <si>
    <t>SHSY5Y_THZ1_Pol_II_SRR1631238_C_GSE62725</t>
  </si>
  <si>
    <t>Sample_SHSY5Y_THZ1_Pol_II_SRR1631238_C_GSE62725</t>
  </si>
  <si>
    <t>NB1_H3K27ac_SRR1631239_C_GSE62725</t>
  </si>
  <si>
    <t>Sample_NB1_H3K27ac_SRR1631239_C_GSE62725</t>
  </si>
  <si>
    <t>NB2_H3K27ac_SRR1631240_C_GSE62725</t>
  </si>
  <si>
    <t>Sample_NB2_H3K27ac_SRR1631240_C_GSE62725</t>
  </si>
  <si>
    <t>NB2_Input_DNA_SRR1631241_C_GSE62725</t>
  </si>
  <si>
    <t>NB3_H3K27ac_SRR1631242_C_GSE62725</t>
  </si>
  <si>
    <t>Sample_NB3_H3K27ac_SRR1631242_C_GSE62725</t>
  </si>
  <si>
    <t>NB3_Input_DNA_SRR1631243_C_GSE62725</t>
  </si>
  <si>
    <t>SKMNC_FLI1</t>
  </si>
  <si>
    <t>SKMNC_FLI1_C_SRR1593960</t>
  </si>
  <si>
    <t>Sample_SKMNC_FLI1_C_SRR1593960</t>
  </si>
  <si>
    <t>Project_ChIPSeq_EWS</t>
  </si>
  <si>
    <t>SKMNC_H3K27ac</t>
  </si>
  <si>
    <t>SKMNC_H3K27ac_C_SRR1593961</t>
  </si>
  <si>
    <t>Sample_SKMNC_H3K27ac_C_SRR1593961</t>
  </si>
  <si>
    <t>SKMNC_H3K4me1</t>
  </si>
  <si>
    <t>SKMNC_H3K4me1_C_SRR1593962</t>
  </si>
  <si>
    <t>Sample_SKMNC_H3K4me1_C_SRR1593962</t>
  </si>
  <si>
    <t>SKMNC_H3K27me3</t>
  </si>
  <si>
    <t>SKMNC_H3K27me3_C_SRR1593963</t>
  </si>
  <si>
    <t>Sample_SKMNC_H3K27me3_C_SRR1593963</t>
  </si>
  <si>
    <t>SKMNC_H3K4me3</t>
  </si>
  <si>
    <t>SKMNC_H3K4me3_C_SRR1593964</t>
  </si>
  <si>
    <t>Sample_SKMNC_H3K4me3_C_SRR1593964</t>
  </si>
  <si>
    <t>SKMNC_WDR5</t>
  </si>
  <si>
    <t>SKMNC_WDR5_C_SRR1593965</t>
  </si>
  <si>
    <t>Sample_SKMNC_WDR5_C_SRR1593965</t>
  </si>
  <si>
    <t>SKMNC_WCE</t>
  </si>
  <si>
    <t>SKMNC_WCE_C_SRR1593966</t>
  </si>
  <si>
    <t>Sample_SKMNC_WCE_C_SRR1593966</t>
  </si>
  <si>
    <t>SKMNC_48shGFP_FLI1</t>
  </si>
  <si>
    <t>SKMNC_48shGFP_FLI1_C_SRR1593967</t>
  </si>
  <si>
    <t>Sample_SKMNC_48shGFP_FLI1_C_SRR1593967</t>
  </si>
  <si>
    <t>SKMNC_48shGFP_H3K27ac</t>
  </si>
  <si>
    <t>SKMNC_48shGFP_H3K27ac_C_SRR1593968</t>
  </si>
  <si>
    <t>Sample_SKMNC_48shGFP_H3K27ac_C_SRR1593968</t>
  </si>
  <si>
    <t>SKMNC_96shGFP_FLI1</t>
  </si>
  <si>
    <t>SKMNC_96shGFP_FLI1_C_SRR1593969</t>
  </si>
  <si>
    <t>Sample_SKMNC_96shGFP_FLI1_C_SRR1593969</t>
  </si>
  <si>
    <t>SKMNC_96shGFP_H3K27ac</t>
  </si>
  <si>
    <t>SKMNC_96shGFP_H3K27ac_C_SRR1593970</t>
  </si>
  <si>
    <t>Sample_SKMNC_96shGFP_H3K27ac_C_SRR1593970</t>
  </si>
  <si>
    <t>SKMNC_96shGFP_H3K4me1</t>
  </si>
  <si>
    <t>SKMNC_96shGFP_H3K4me1_C_SRR1593971</t>
  </si>
  <si>
    <t>Sample_SKMNC_96shGFP_H3K4me1_C_SRR1593971</t>
  </si>
  <si>
    <t>SKMNC_96shGFP_H3K27me3</t>
  </si>
  <si>
    <t>SKMNC_96shGFP_H3K27me3_C_SRR1593972</t>
  </si>
  <si>
    <t>Sample_SKMNC_96shGFP_H3K27me3_C_SRR1593972</t>
  </si>
  <si>
    <t>SKMNC_96shGFP_GABPA</t>
  </si>
  <si>
    <t>SKMNC_96shGFP_GABPA_C_SRR1593973</t>
  </si>
  <si>
    <t>Sample_SKMNC_96shGFP_GABPA_C_SRR1593973</t>
  </si>
  <si>
    <t>SKMNC_96shGFP_ELF1</t>
  </si>
  <si>
    <t>SKMNC_96shGFP_ELF1_C_SRR1593974</t>
  </si>
  <si>
    <t>Sample_SKMNC_96shGFP_ELF1_C_SRR1593974</t>
  </si>
  <si>
    <t>SKMNC_96shGFP_p300</t>
  </si>
  <si>
    <t>SKMNC_96shGFP_p300_C_SRR1593975</t>
  </si>
  <si>
    <t>Sample_SKMNC_96shGFP_p300_C_SRR1593975</t>
  </si>
  <si>
    <t>SKMNC_48shFLI1_FLI1</t>
  </si>
  <si>
    <t>SKMNC_48shFLI1_FLI1_C_SRR1593976</t>
  </si>
  <si>
    <t>Sample_SKMNC_48shFLI1_FLI1_C_SRR1593976</t>
  </si>
  <si>
    <t>SKMNC_48shFLI1_H3K27ac</t>
  </si>
  <si>
    <t>SKMNC_48shFLI1_H3K27ac_C_SRR1593977</t>
  </si>
  <si>
    <t>Sample_SKMNC_48shFLI1_H3K27ac_C_SRR1593977</t>
  </si>
  <si>
    <t>SKMNC_96shFLI1_FLI1</t>
  </si>
  <si>
    <t>SKMNC_96shFLI1_FLI1_C_SRR1593978</t>
  </si>
  <si>
    <t>Sample_SKMNC_96shFLI1_FLI1_C_SRR1593978</t>
  </si>
  <si>
    <t>SKMNC_96shFLI1_H3K27ac</t>
  </si>
  <si>
    <t>SKMNC_96shFLI1_H3K27ac_C_SRR1593979</t>
  </si>
  <si>
    <t>Sample_SKMNC_96shFLI1_H3K27ac_C_SRR1593979</t>
  </si>
  <si>
    <t>SKMNC_96shFLI1_H3K4me1</t>
  </si>
  <si>
    <t>SKMNC_96shFLI1_H3K4me1_C_SRR1593980</t>
  </si>
  <si>
    <t>Sample_SKMNC_96shFLI1_H3K4me1_C_SRR1593980</t>
  </si>
  <si>
    <t>SKMNC_96shFLI1_H3K27me3</t>
  </si>
  <si>
    <t>SKMNC_96shFLI1_H3K27me3_C_SRR1593981</t>
  </si>
  <si>
    <t>Sample_SKMNC_96shFLI1_H3K27me3_C_SRR1593981</t>
  </si>
  <si>
    <t>SKMNC_96shFLI1_GABPA</t>
  </si>
  <si>
    <t>SKMNC_96shFLI1_GABPA_C_SRR1593982</t>
  </si>
  <si>
    <t>Sample_SKMNC_96shFLI1_GABPA_C_SRR1593982</t>
  </si>
  <si>
    <t>SKMNC_96shFLI1_ELF1</t>
  </si>
  <si>
    <t>SKMNC_96shFLI1_ELF1_C_SRR1593983</t>
  </si>
  <si>
    <t>Sample_SKMNC_96shFLI1_ELF1_C_SRR1593983</t>
  </si>
  <si>
    <t>SKMNC_96shFLI1_p300</t>
  </si>
  <si>
    <t>SKMNC_96shFLI1_p300_C_SRR1593984</t>
  </si>
  <si>
    <t>Sample_SKMNC_96shFLI1_p300_C_SRR1593984</t>
  </si>
  <si>
    <t>A673_FLI1</t>
  </si>
  <si>
    <t>A673_FLI1_C_SRR1593985</t>
  </si>
  <si>
    <t>Sample_A673_FLI1_C_SRR1593985</t>
  </si>
  <si>
    <t>A673_H3K27ac</t>
  </si>
  <si>
    <t>A673_H3K27ac_C_SRR1593986</t>
  </si>
  <si>
    <t>Sample_A673_H3K27ac_C_SRR1593986</t>
  </si>
  <si>
    <t>A673_H3K4me1</t>
  </si>
  <si>
    <t>A673_H3K4me1_C_SRR1593987</t>
  </si>
  <si>
    <t>Sample_A673_H3K4me1_C_SRR1593987</t>
  </si>
  <si>
    <t>A673_H3K27me3</t>
  </si>
  <si>
    <t>A673_H3K27me3_C_SRR1593988</t>
  </si>
  <si>
    <t>Sample_A673_H3K27me3_C_SRR1593988</t>
  </si>
  <si>
    <t>A673_H3K4me3</t>
  </si>
  <si>
    <t>A673_H3K4me3_C_SRR1593989</t>
  </si>
  <si>
    <t>Sample_A673_H3K4me3_C_SRR1593989</t>
  </si>
  <si>
    <t>A673_WDR5</t>
  </si>
  <si>
    <t>A673_WDR5_C_SRR1593990</t>
  </si>
  <si>
    <t>Sample_A673_WDR5_C_SRR1593990</t>
  </si>
  <si>
    <t>A673_WCE</t>
  </si>
  <si>
    <t>A673_WCE_C_SRR1593991</t>
  </si>
  <si>
    <t>Sample_A673_WCE_C_SRR1593991</t>
  </si>
  <si>
    <t>A673_48shGFP_FLI1</t>
  </si>
  <si>
    <t>A673_48shGFP_FLI1_C_SRR1593992</t>
  </si>
  <si>
    <t>Sample_A673_48shGFP_FLI1_C_SRR1593992</t>
  </si>
  <si>
    <t>A673_48shGFP_H3K27ac</t>
  </si>
  <si>
    <t>A673_48shGFP_H3K27ac_C_SRR1593993</t>
  </si>
  <si>
    <t>Sample_A673_48shGFP_H3K27ac_C_SRR1593993</t>
  </si>
  <si>
    <t>A673_96shGFP_H3K27ac</t>
  </si>
  <si>
    <t>A673_96shGFP_H3K27ac_C_SRR1593994</t>
  </si>
  <si>
    <t>Sample_A673_96shGFP_H3K27ac_C_SRR1593994</t>
  </si>
  <si>
    <t>A673_48shFLI1_FLI1</t>
  </si>
  <si>
    <t>A673_48shFLI1_FLI1_C_SRR1593995</t>
  </si>
  <si>
    <t>Sample_A673_48shFLI1_FLI1_C_SRR1593995</t>
  </si>
  <si>
    <t>A673_48shFLI1_H3K27ac</t>
  </si>
  <si>
    <t>A673_48shFLI1_H3K27ac_C_SRR1593996</t>
  </si>
  <si>
    <t>Sample_A673_48shFLI1_H3K27ac_C_SRR1593996</t>
  </si>
  <si>
    <t>A673_96shFLI1_H3K27ac</t>
  </si>
  <si>
    <t>A673_96shFLI1_H3K27ac_C_SRR1593997</t>
  </si>
  <si>
    <t>Sample_A673_96shFLI1_H3K27ac_C_SRR1593997</t>
  </si>
  <si>
    <t>HepG2_H3K27ac</t>
  </si>
  <si>
    <t>HepG2_H3K27ac_SRR227575_C</t>
  </si>
  <si>
    <t>Sample_HepG2_H3K27ac_SRR227575_C_GSE51334</t>
  </si>
  <si>
    <t>HCT116_p53_C_SRR1427726</t>
  </si>
  <si>
    <t>Sample_HCT116_p53_C_SRR1427726</t>
  </si>
  <si>
    <t>Sample_HCT116_input_C_SRR1427727</t>
  </si>
  <si>
    <t>HCT116_input</t>
  </si>
  <si>
    <t>HCT116_input_C_SRR1427727</t>
  </si>
  <si>
    <t>KCNR_C1_EZH2</t>
  </si>
  <si>
    <t>KCNR_C1_EZH2_C_C67CBANXX</t>
  </si>
  <si>
    <t>Sample_KCNR_C1_EZH2_C_C67CBANXX</t>
  </si>
  <si>
    <t>Project_ChIPSeq_NB_Thiele</t>
  </si>
  <si>
    <t>KCNR_R2_EZH2</t>
  </si>
  <si>
    <t>KCNR_R2_EZH2_C_C67CBANXX</t>
  </si>
  <si>
    <t>Sample_KCNR_R2_EZH2_C_C67CBANXX</t>
  </si>
  <si>
    <t>KCNR_C1_Input</t>
  </si>
  <si>
    <t>KCNR_C1_Input_C_C67CBANXX</t>
  </si>
  <si>
    <t>Sample_KCNR_C1_Input_C_C67CBANXX</t>
  </si>
  <si>
    <t>KCNR_R2_Input</t>
  </si>
  <si>
    <t>KCNR_R2_Input_C_C67CBANXX</t>
  </si>
  <si>
    <t>Sample_KCNR_R2_Input_C_C67CBANXX</t>
  </si>
  <si>
    <t>RH4_H3K4me2_001_C_H1482BGXX</t>
  </si>
  <si>
    <t>Sample_RH4_H3K4me2_001_C_H1482BGXX</t>
  </si>
  <si>
    <t>RH4_H3K4me2_001_C_H5TLGBGXX</t>
  </si>
  <si>
    <t>RH4_Input_001_C_H5TLGBGXX</t>
  </si>
  <si>
    <t>RH4_MYOD1_001_C_H5TLGBGXX</t>
  </si>
  <si>
    <t>RH4_H3K27ac_001_C_H5TLGBGXX</t>
  </si>
  <si>
    <t>RH4_H3K4me3_001_C_H5TLGBGXX</t>
  </si>
  <si>
    <t>RH4_H3K27me3_001_C_H5TLGBGXX</t>
  </si>
  <si>
    <t>KCNR_C_H3K4me1</t>
  </si>
  <si>
    <t>KCNR_C_H3K4me1_C_C66Y2ANXX</t>
  </si>
  <si>
    <t>KCNR_RA_H3K4me1</t>
  </si>
  <si>
    <t>KCNR_RA_H3K4me1_C_C66Y2ANXX</t>
  </si>
  <si>
    <t>KCNR_C_H3K4me3</t>
  </si>
  <si>
    <t>KCNR_C_H3K4me3_C_C66Y2ANXX</t>
  </si>
  <si>
    <t>KCNR_RA_H3K4me3</t>
  </si>
  <si>
    <t>KCNR_RA_H3K4me3_C_C66Y2ANXX</t>
  </si>
  <si>
    <t>KCNR_C3_Input</t>
  </si>
  <si>
    <t>KCNR_C3_Input_C_C66Y2ANXX</t>
  </si>
  <si>
    <t>KCNR_RA3_Input</t>
  </si>
  <si>
    <t>KCNR_RA3_Input_C_C66Y2ANXX</t>
  </si>
  <si>
    <t>KCNR_C_MYCN</t>
  </si>
  <si>
    <t>KCNR_C_MYCN_C_C66Y2ANXX</t>
  </si>
  <si>
    <t>KCNR_RA_MYCN</t>
  </si>
  <si>
    <t>KCNR_RA_MYCN_C_C66Y2ANXX</t>
  </si>
  <si>
    <t>CTR_Input_001_C_H5TLGBGXX</t>
  </si>
  <si>
    <t>CTR_H3K27me3_001_C_H5TLGBGXX</t>
  </si>
  <si>
    <t>CTR_MYOD1_001_C_H5TLGBGXX</t>
  </si>
  <si>
    <t>CTR_MYC_001_C_H5TLGBGXX</t>
  </si>
  <si>
    <t>CTR_H3K27ac_001_C_H5TLGBGXX</t>
  </si>
  <si>
    <t>SW480_VSV-p53</t>
  </si>
  <si>
    <t>SW480_VSV-p53_C_SRR1920909</t>
  </si>
  <si>
    <t>Sample_SW480_VSV-p53_C_SRR1920909</t>
  </si>
  <si>
    <t>Sample_SW480_VSV-control_C_SRR1920910</t>
  </si>
  <si>
    <t>SW480_VSV-control</t>
  </si>
  <si>
    <t>SW480_VSV-control_C_SRR1920910</t>
  </si>
  <si>
    <t>CTR_H3K4me1_002_C_HCK7HBGXX</t>
  </si>
  <si>
    <t>CTR_H3K4me2_002_C_HCK7HBGXX</t>
  </si>
  <si>
    <t>CTR_D48_MYC_002_C_HCK7HBGXX</t>
  </si>
  <si>
    <t>CTR_D48_MYOD1_002_C_HCK7HBGXX</t>
  </si>
  <si>
    <t>CTR_T48_MYC_002_C_HCK7HBGXX</t>
  </si>
  <si>
    <t>CTR_T48_MYOD1_002_C_HCK7HBGXX</t>
  </si>
  <si>
    <t>CTR_ERK_002_C_HCK7HBGXX</t>
  </si>
  <si>
    <t>Nuclear Kinase</t>
  </si>
  <si>
    <t>CTR_T48_H3K27ac_002_C_HCK7HBGXX</t>
  </si>
  <si>
    <t>CTR_T48_input_002_C_HCK7HBGXX</t>
  </si>
  <si>
    <t>CTR_D48_input_002_C_HCK7HBGXX</t>
  </si>
  <si>
    <t>RH4_t6_BRD4_002_C_HCK7HBGXX</t>
  </si>
  <si>
    <t>RH4_MYCN_002_C_HCK7HBGXX</t>
  </si>
  <si>
    <t>RH4_t6_input_002_C_HCK7HBGXX</t>
  </si>
  <si>
    <t>RH4_p300SC_002_C_HCK7HBGXX</t>
  </si>
  <si>
    <t>RH4_MED_002_C_HCK7HBGXX</t>
  </si>
  <si>
    <t>RH4_MYOG_002_C_HCK7HBGXX</t>
  </si>
  <si>
    <t>RH4_H3K4me1_002_C_HCK7HBGXX</t>
  </si>
  <si>
    <t>CTR_D48_H3K4me3_004</t>
  </si>
  <si>
    <t>CTR_D48_H3K4me3_004_C_HH7C5BGXX</t>
  </si>
  <si>
    <t>CTR_T48_H3K27me3_004</t>
  </si>
  <si>
    <t>CTR_T48_H3K27me3_004_C_HH7C5BGXX</t>
  </si>
  <si>
    <t>Sample_CTR_T48_H3K27me3_004_C_HH7C5BGXX</t>
  </si>
  <si>
    <t>RH4_D6_BRD4_004</t>
  </si>
  <si>
    <t>RH4_D6_BRD4_004_C_HH7C5BGXX</t>
  </si>
  <si>
    <t>Sample_RH4_D6_BRD4_004_C_HH7C5BGXX</t>
  </si>
  <si>
    <t>RH4_J6_BRD4_004</t>
  </si>
  <si>
    <t>RH4_J6_BRD4_004_C_HH7C5BGXX</t>
  </si>
  <si>
    <t>Sample_RH4_J6_BRD4_004_C_HH7C5BGXX</t>
  </si>
  <si>
    <t>CTR_T48_ERK_004</t>
  </si>
  <si>
    <t>CTR_T48_ERK_004_C_HH7C5BGXX</t>
  </si>
  <si>
    <t>Sample_CTR_T48_ERK_004_C_HH7C5BGXX</t>
  </si>
  <si>
    <t>CTR_D48_ERK_004</t>
  </si>
  <si>
    <t>CTR_D48_ERK_004_C_HH7C5BGXX</t>
  </si>
  <si>
    <t>Sample_CTR_D48_ERK_004_C_HH7C5BGXX</t>
  </si>
  <si>
    <t>CTR_D48_H3K36me3_004</t>
  </si>
  <si>
    <t>CTR_D48_H3K36me3_004_C_HH7C5BGXX</t>
  </si>
  <si>
    <t>CTR_D48_EZH2_004</t>
  </si>
  <si>
    <t>CTR_D48_EZH2_004_C_HH7C5BGXX</t>
  </si>
  <si>
    <t>Polycomb Complex</t>
  </si>
  <si>
    <t>CTR_T48_EZH2_004</t>
  </si>
  <si>
    <t>CTR_T48_EZH2_004_C_HH7C5BGXX</t>
  </si>
  <si>
    <t>Project_ChIPSeq_RMS_D</t>
  </si>
  <si>
    <t>Project_ChIPSeq_NB_Marris</t>
  </si>
  <si>
    <t>Sample_RH4_CHD4m_005_C_H7WKVBGXX</t>
  </si>
  <si>
    <t>Histone Mark</t>
  </si>
  <si>
    <t>Repressed Chromatin</t>
  </si>
  <si>
    <t>Sample_RH4_P3F_prom_4C_H7WKVBGXX</t>
  </si>
  <si>
    <t>Project_ChIPSeq_4C_RMS_4C</t>
  </si>
  <si>
    <t>4C</t>
  </si>
  <si>
    <t>other</t>
  </si>
  <si>
    <t>Sample_RH4_MYCN_intE_4C_H7WKVBGXX</t>
  </si>
  <si>
    <t>Sample_RH4_J6_MYOD_SE1_4C_H7WKVBGXX</t>
  </si>
  <si>
    <t>Sample_RH4_FOXO1_SE_4C_H7WKVBGXX</t>
  </si>
  <si>
    <t>Sample_RH4_FOXO1_intE_4C_H7WKVBGXX</t>
  </si>
  <si>
    <t>Sample_RH4_MYOD_SE1_4C_H7WKVBGXX</t>
  </si>
  <si>
    <t>Sample_RH4_MYCN_SE2_4C_H7WKVBGXX</t>
  </si>
  <si>
    <t>Sample_RH4_PAX3_SE_4C_H7WKVBGXX</t>
  </si>
  <si>
    <t>Sample_RH4_MYCN_SE2p_4C_H7WKVBGXX</t>
  </si>
  <si>
    <t>Sample_RH4_MYCN_SE0_4C_H7WKVBGXX</t>
  </si>
  <si>
    <t>Active Histone Mark</t>
  </si>
  <si>
    <t>Sample_RH4shscr_72_P3F_005_C_H7WKVBGXX</t>
  </si>
  <si>
    <t>Sample_RH4shCHD4_72_P3F_005_C_H7WKVBGXX</t>
  </si>
  <si>
    <t>Sample_RH4shP3F_72_P3F_005_C_H7WKVBGXX</t>
  </si>
  <si>
    <t>mm_ALLE2aPBX_E2aPBX</t>
  </si>
  <si>
    <t>mm_ALLE2aPBX_E2aPBX_006_C</t>
  </si>
  <si>
    <t>Sample_mm_ALLE2aPBX_E2aPBX_006_C_HH7KKBGXX</t>
  </si>
  <si>
    <t>Project_ChIPSeq_Fry</t>
  </si>
  <si>
    <t>mm_ALL246_E2aPBX</t>
  </si>
  <si>
    <t>mm_ALL246_E2aPBX_006_C</t>
  </si>
  <si>
    <t>Sample_mm_ALL246_E2aPBX_006_C_HH7KKBGXX</t>
  </si>
  <si>
    <t>mm_ALLE2aPBX_H3K27ac</t>
  </si>
  <si>
    <t>mm_ALLE2aPBX_H3K27ac_006_C</t>
  </si>
  <si>
    <t>mm_ALL5961_H3K27ac</t>
  </si>
  <si>
    <t>mm_ALL5961_H3K27ac_006_C</t>
  </si>
  <si>
    <t>mm_ALL246_H3K27ac</t>
  </si>
  <si>
    <t>mm_ALL246_H3K27ac_006_C</t>
  </si>
  <si>
    <t>mm_ALL5961_E2aPBX</t>
  </si>
  <si>
    <t>mm_ALL5961_E2aPBX_006_C</t>
  </si>
  <si>
    <t>Sample_mm_ALL5961_E2aPBX_006_C_HH7KKBGXX</t>
  </si>
  <si>
    <t>mm_ALL252_E2aPBX</t>
  </si>
  <si>
    <t>mm_ALL252_E2aPBX_006_C</t>
  </si>
  <si>
    <t>Sample_mm_ALL252_E2aPBX_006_C_HH7KKBGXX</t>
  </si>
  <si>
    <t>mm_ALLE2aPBX_input</t>
  </si>
  <si>
    <t>mm_ALLE2aPBX_input_006_C</t>
  </si>
  <si>
    <t>mm_ALL5961_input</t>
  </si>
  <si>
    <t>mm_ALL5961_input_006_C</t>
  </si>
  <si>
    <t>mm_ALL246_input</t>
  </si>
  <si>
    <t>mm_ALL246_input_006_C</t>
  </si>
  <si>
    <t>mm_ALL304_H3K27ac</t>
  </si>
  <si>
    <t>mm_ALL304_H3K27ac_006_C</t>
  </si>
  <si>
    <t>mm_ALL304_input</t>
  </si>
  <si>
    <t>mm_ALL304_input_006_C</t>
  </si>
  <si>
    <t>mm_ALL304_E2aPBX</t>
  </si>
  <si>
    <t>mm_ALL304_E2aPBX_006_C</t>
  </si>
  <si>
    <t>Sample_mm_ALL304_E2aPBX_006_C_HH7KKBGXX</t>
  </si>
  <si>
    <t>mm_ALL252_H3K27ac</t>
  </si>
  <si>
    <t>mm_ALL252_H3K27ac_006_C</t>
  </si>
  <si>
    <t>mm_ALL252_input</t>
  </si>
  <si>
    <t>mm_ALL252_input_006_C</t>
  </si>
  <si>
    <t>RMS238_H3K27ac</t>
  </si>
  <si>
    <t>RMS238_H3K27ac_007_C</t>
  </si>
  <si>
    <t>/data/khanlab/projects/ChIP_seq/RNA_DATA/Sample_RMS238_D18MPACXX/Sample_RMS238_D18MPACXX</t>
  </si>
  <si>
    <t>RMS209_H3K27ac</t>
  </si>
  <si>
    <t>RMS209_H3K27ac_007_C</t>
  </si>
  <si>
    <t>/data/khanlab/projects/ChIP_seq/RNA_DATA/Sample_RMS209_D12TBACXX/Sample_RMS209_D12TBACXX</t>
  </si>
  <si>
    <t>NCI0082_H3K27ac</t>
  </si>
  <si>
    <t>NCI0082_H3K27ac_007_C</t>
  </si>
  <si>
    <t>/data/khanlab/projects/ChIP_seq/RNA_DATA/Sample_NCI0082tumor_T_D1PR6ACXX/Sample_NCI0082tumor_T_D1PR6ACXX</t>
  </si>
  <si>
    <t>RMS206_H3K27ac</t>
  </si>
  <si>
    <t>RMS206_H3K27ac_007_C</t>
  </si>
  <si>
    <t>/data/khanlab/projects/ChIP_seq/RNA_DATA/Sample_RMS206_tumor_RNA_C0JGKACXX/Sample_RMS206_tumor_RNA_C0JGKACXX</t>
  </si>
  <si>
    <t>RMS216_H3K27ac</t>
  </si>
  <si>
    <t>RMS216_H3K27ac_007_C</t>
  </si>
  <si>
    <t>/data/khanlab/projects/ChIP_seq/RNA_DATA/Sample_RMS216_D133UACXX/Sample_RMS216_D133UACXX</t>
  </si>
  <si>
    <t>RMS008_H3K27ac</t>
  </si>
  <si>
    <t>RMS008_H3K27ac_007_C</t>
  </si>
  <si>
    <t>/data/khanlab/projects/ChIP_seq/RNA_DATA/Sample_RMS008tumor_T_D21KAACXX/Sample_RMS008tumor_T_D21KAACXX</t>
  </si>
  <si>
    <t>NCI0075_H3K27ac</t>
  </si>
  <si>
    <t>NCI0075_H3K27ac_007_C</t>
  </si>
  <si>
    <t>/data/khanlab/projects/ChIP_seq/RNA_DATA/Sample_NCI0075tumor_T_D1UTYACXX/Sample_NCI0075tumor_T_D1UTYACXX</t>
  </si>
  <si>
    <t>NS129_input</t>
  </si>
  <si>
    <t>NS129_input_007_C</t>
  </si>
  <si>
    <t>NS134_input</t>
  </si>
  <si>
    <t>NS134_input_007_C</t>
  </si>
  <si>
    <t>RMS238_input</t>
  </si>
  <si>
    <t>RMS238_input_007_C</t>
  </si>
  <si>
    <t>RMS209_input</t>
  </si>
  <si>
    <t>RMS209_input_007_C</t>
  </si>
  <si>
    <t>NCI0082_input</t>
  </si>
  <si>
    <t>NCI0082_input_007_C</t>
  </si>
  <si>
    <t>RMS206_input</t>
  </si>
  <si>
    <t>RMS206_input_007_C</t>
  </si>
  <si>
    <t>RMS216_input</t>
  </si>
  <si>
    <t>RMS216_input_007_C</t>
  </si>
  <si>
    <t>RMS237_input</t>
  </si>
  <si>
    <t>RMS237_input_007_C</t>
  </si>
  <si>
    <t>RMS008_input</t>
  </si>
  <si>
    <t>RMS008_input_007_C</t>
  </si>
  <si>
    <t>NCI0075_input</t>
  </si>
  <si>
    <t>NCI0075_input_007_C</t>
  </si>
  <si>
    <t>NS129_H3K27ac</t>
  </si>
  <si>
    <t>NS129_H3K27ac_007_C</t>
  </si>
  <si>
    <t>NS134_H3K27ac</t>
  </si>
  <si>
    <t>NS134_H3K27ac_007_C</t>
  </si>
  <si>
    <t>RMS237_H3K27ac</t>
  </si>
  <si>
    <t>RMS237_H3K27ac_007_C</t>
  </si>
  <si>
    <t>RMS224_H3K27ac</t>
  </si>
  <si>
    <t>RMS224_H3K27ac_C</t>
  </si>
  <si>
    <t>Sample_RMS224_H3K27ac_C_H5W2CBGX7</t>
  </si>
  <si>
    <t>033</t>
  </si>
  <si>
    <t>H5W2CBGX7</t>
  </si>
  <si>
    <t>Sample_RMS224_input_C_H5W2CBGX7</t>
  </si>
  <si>
    <t>/data/khanlab/projects/ChIP_seq/RNA_DATA/Sample_RMS224_D16M1ACXX/Sample_RMS224_D16M1ACXX</t>
  </si>
  <si>
    <t>RMS primary tumor, PAX3-FOXO1</t>
  </si>
  <si>
    <t>RMS224_input</t>
  </si>
  <si>
    <t>RMS224_input_C</t>
  </si>
  <si>
    <t>RMS225_H3K27ac</t>
  </si>
  <si>
    <t>RMS225_H3K27ac_C</t>
  </si>
  <si>
    <t>Sample_RMS225_H3K27ac_C_H5W2CBGX7</t>
  </si>
  <si>
    <t>Sample_RMS225_input_C_H5W2CBGX7</t>
  </si>
  <si>
    <t>/data/khanlab/projects/ChIP_seq/RNA_DATA/Sample_RMS225_D16M1ACXX/Sample_RMS225_D16M1ACXX</t>
  </si>
  <si>
    <t>RMS225_input</t>
  </si>
  <si>
    <t>RMS225_input_C</t>
  </si>
  <si>
    <t>RMS235_H3K27ac</t>
  </si>
  <si>
    <t>RMS235_H3K27ac_C</t>
  </si>
  <si>
    <t>Sample_RMS235_H3K27ac_C_H5W2CBGX7</t>
  </si>
  <si>
    <t>Sample_RMS235_input_C_H5W2CBGX7</t>
  </si>
  <si>
    <t>/data/khanlab/projects/ChIP_seq/RNA_DATA/Sample_RMS235_D18LTACXX/Sample_RMS235_D18LTACXX</t>
  </si>
  <si>
    <t>RMS primary tumor, PAX3-NCOA1</t>
  </si>
  <si>
    <t>RMS235_input</t>
  </si>
  <si>
    <t>RMS235_input_C</t>
  </si>
  <si>
    <t>RMS246_H3K27ac</t>
  </si>
  <si>
    <t>RMS246_H3K27ac_C</t>
  </si>
  <si>
    <t>Sample_RMS246_H3K27ac_C_H5W2CBGX7</t>
  </si>
  <si>
    <t>Sample_RMS246_input_C_H5W2CBGX7</t>
  </si>
  <si>
    <t>/data/khanlab/projects/ChIP_seq/RNA_DATA/Sample_RMS246_D18MPACXX/Sample_RMS246_D18MPACXX</t>
  </si>
  <si>
    <t>RMS246_input</t>
  </si>
  <si>
    <t>RMS246_input_C</t>
  </si>
  <si>
    <t>Project_ChIPSeq_mmESCs</t>
  </si>
  <si>
    <t>RH4_CTCF</t>
  </si>
  <si>
    <t>RH4_CTCF_008_C</t>
  </si>
  <si>
    <t>RH4_2_CTCF</t>
  </si>
  <si>
    <t>RH4_2_CTCF_008_C</t>
  </si>
  <si>
    <t>Sample_RH4_2_CTCF_008_C_HHC7JBGXX</t>
  </si>
  <si>
    <t>SCMC_H3K27ac_008_C</t>
  </si>
  <si>
    <t>/data/khanlab/projects/ChIP_seq/RNA_DATA/Sample_SCMCUK_T_C628WANXX/Sample_SCMCUK_T_C628WANXX</t>
  </si>
  <si>
    <t>RH5_H3K27ac_008_C</t>
  </si>
  <si>
    <t>/data/khanlab/projects/ChIP_seq/RNA_DATA/Sample_RH5Seq_T_D21KAACXX/Sample_RH5Seq_T_D21KAACXX</t>
  </si>
  <si>
    <t>RD_H3K27ac_008_C</t>
  </si>
  <si>
    <t>/data/khanlab/projects/ChIP_seq/RNA_DATA/Sample_RDSeq_T_D21KAACXX/Sample_RDSeq_T_D21KAACXX</t>
  </si>
  <si>
    <t>SCMC_input</t>
  </si>
  <si>
    <t>SCMC_input_008_C</t>
  </si>
  <si>
    <t>RH5_input</t>
  </si>
  <si>
    <t>RH5_input_008_C</t>
  </si>
  <si>
    <t>RD_input</t>
  </si>
  <si>
    <t>RD_input_008_C</t>
  </si>
  <si>
    <t>SCMC_HDAC2_008_C</t>
  </si>
  <si>
    <t>RH5_HDAC2_008_C</t>
  </si>
  <si>
    <t>RD_HDAC2_008_C</t>
  </si>
  <si>
    <t>CTR_HDAC2_008_C</t>
  </si>
  <si>
    <t>RH5_P3F_008_C</t>
  </si>
  <si>
    <t>RH4scr_P3F_008_C</t>
  </si>
  <si>
    <t>RH4_RAD21_008_C</t>
  </si>
  <si>
    <t>Cohesin Complex</t>
  </si>
  <si>
    <t>RH4_RBBP4_008_C</t>
  </si>
  <si>
    <t>RH4shscr_48_P3F_009_C</t>
  </si>
  <si>
    <t>RH4sh404_48_P3F</t>
  </si>
  <si>
    <t>RH4sh404_48_P3F_009_C</t>
  </si>
  <si>
    <t>RH4shP3F_48_P3F_009_C</t>
  </si>
  <si>
    <t>SK-N-SH_CTCF_C_SRR3099537</t>
  </si>
  <si>
    <t>Sample_SK-N-SH_CTCF_C_SRR3099537</t>
  </si>
  <si>
    <t>Mast118_P3F_009_C</t>
  </si>
  <si>
    <t>Mast118_H3K9ac_009_C</t>
  </si>
  <si>
    <t>Mast118_HDAC2_009_C</t>
  </si>
  <si>
    <t>Mast118_input</t>
  </si>
  <si>
    <t>Mast118_input_009_C</t>
  </si>
  <si>
    <t>RH18_H3K27ac_009_C</t>
  </si>
  <si>
    <t>/data/khanlab/projects/ChIP_seq/RNA_DATA/Sample_RH18Seq_T_D21KAACXX/Sample_RH18Seq_T_D21KAACXX</t>
  </si>
  <si>
    <t>RH18_MYF5_009_C</t>
  </si>
  <si>
    <t>Myf-5, Santa Cruz (C-20) cat sc-302</t>
  </si>
  <si>
    <t>RH18_input</t>
  </si>
  <si>
    <t>RH18_input_009_C</t>
  </si>
  <si>
    <t>CTR_CTCF</t>
  </si>
  <si>
    <t>CTR_CTCF_009_C</t>
  </si>
  <si>
    <t>KCNR_1D_C_input</t>
  </si>
  <si>
    <t>KCNR_1D_C_input_C_HKGJ3BGXX</t>
  </si>
  <si>
    <t>KCNR_1D_RA_input</t>
  </si>
  <si>
    <t>KCNR_1D_RA_input_C_HKGJ3BGXX</t>
  </si>
  <si>
    <t>KCNR_1D_C_H3K4me3</t>
  </si>
  <si>
    <t>KCNR_1D_C_H3K4me3_C_HKGJ3BGXX</t>
  </si>
  <si>
    <t>Sample_KCNR_1D_C_H3K4me3_C_HKGJ3BGXX</t>
  </si>
  <si>
    <t>KCNR_1D_RA_H3K4me3</t>
  </si>
  <si>
    <t>KCNR_1D_RA_H3K4me3_C_HKGJ3BGXX</t>
  </si>
  <si>
    <t>Sample_KCNR_1D_RA_H3K4me3_C_HKGJ3BGXX</t>
  </si>
  <si>
    <t>KCNR_1D_C_PolII</t>
  </si>
  <si>
    <t>KCNR_1D_C_PolII_C_HKGJ3BGXX</t>
  </si>
  <si>
    <t>Sample_KCNR_1D_C_PolII_C_HKGJ3BGXX</t>
  </si>
  <si>
    <t>KCNR_1D_RA_PolII</t>
  </si>
  <si>
    <t>KCNR_1D_RA_PolII_C_HKGJ3BGXX</t>
  </si>
  <si>
    <t>Sample_KCNR_1D_RA_PolII_C_HKGJ3BGXX</t>
  </si>
  <si>
    <t>KCNR_2D_C_input</t>
  </si>
  <si>
    <t>KCNR_2D_C_input_C_HKGJ3BGXX</t>
  </si>
  <si>
    <t>KCNR_2D_RA_input</t>
  </si>
  <si>
    <t>KCNR_2D_RA_input_C_HKGJ3BGXX</t>
  </si>
  <si>
    <t>KCNR_2D_C_MYCN</t>
  </si>
  <si>
    <t>KCNR_2D_C_MYCN_C_HKGJ3BGXX</t>
  </si>
  <si>
    <t>Sample_KCNR_2D_C_MYCN_C_HKGJ3BGXX</t>
  </si>
  <si>
    <t>KCNR_2D_RA_MYCN</t>
  </si>
  <si>
    <t>KCNR_2D_RA_MYCN_C_HKGJ3BGXX</t>
  </si>
  <si>
    <t>Sample_KCNR_2D_RA_MYCN_C_HKGJ3BGXX</t>
  </si>
  <si>
    <t>KCNR_8D_C_input</t>
  </si>
  <si>
    <t>KCNR_8D_C_input_C_HLL3CBGXX</t>
  </si>
  <si>
    <t>KCNR_8D_RA_input</t>
  </si>
  <si>
    <t>KCNR_8D_RA_input_C_HLL3CBGXX</t>
  </si>
  <si>
    <t>KCNR_2D_C_H3K27ac</t>
  </si>
  <si>
    <t>KCNR_2D_C_H3K27ac_C_HLL3CBGXX</t>
  </si>
  <si>
    <t>Sample_KCNR_2D_C_H3K27ac_C_HLL3CBGXX</t>
  </si>
  <si>
    <t>/data/khanlab/projects/ChIP_seq/RNA_DATA/Sample_KCNR_2D_C_T_C8HJRANXX/Sample_KCNR_2D_C_T_C8HJRANXX</t>
  </si>
  <si>
    <t>KCNR_2D_RA_H3K27ac</t>
  </si>
  <si>
    <t>KCNR_2D_RA_H3K27ac_C_HLL3CBGXX</t>
  </si>
  <si>
    <t>Sample_KCNR_2D_RA_H3K27ac_C_HLL3CBGXX</t>
  </si>
  <si>
    <t>/data/khanlab/projects/ChIP_seq/RNA_DATA/Sample_KCNR_2D_RA_T_C8HJRANXX/Sample_KCNR_2D_RA_T_C8HJRANXX</t>
  </si>
  <si>
    <t>KCNR_4D_C_H3K27ac</t>
  </si>
  <si>
    <t>KCNR_4D_C_H3K27ac_C_HLL3CBGXX</t>
  </si>
  <si>
    <t>Sample_KCNR_4D_C_H3K27ac_C_HLL3CBGXX</t>
  </si>
  <si>
    <t>/data/khanlab/projects/ChIP_seq/RNA_DATA/Sample_KCNR_4D_C_T_C8HJRANXX/Sample_KCNR_4D_C_T_C8HJRANXX</t>
  </si>
  <si>
    <t>KCNR_4D_RA_H3K27ac</t>
  </si>
  <si>
    <t>KCNR_4D_RA_H3K27ac_C_HLL3CBGXX</t>
  </si>
  <si>
    <t>Sample_KCNR_4D_RA_H3K27ac_C_HLL3CBGXX</t>
  </si>
  <si>
    <t>/data/khanlab/projects/ChIP_seq/RNA_DATA/Sample_KCNR_4D_RA_T_C8HJRANXX/Sample_KCNR_4D_RA_T_C8HJRANXX</t>
  </si>
  <si>
    <t>KCNR_8D_C_H3K27ac</t>
  </si>
  <si>
    <t>KCNR_8D_C_H3K27ac_C_HLL3CBGXX</t>
  </si>
  <si>
    <t>Sample_KCNR_8D_C_H3K27ac_C_HLL3CBGXX</t>
  </si>
  <si>
    <t>/data/khanlab/projects/ChIP_seq/RNA_DATA/Sample_KCNR_8D_C_T_C8HJRANXX/Sample_KCNR_8D_C_T_C8HJRANXX</t>
  </si>
  <si>
    <t>KCNR_8D_RA_H3K27ac</t>
  </si>
  <si>
    <t>KCNR_8D_RA_H3K27ac_C_HLL3CBGXX</t>
  </si>
  <si>
    <t>Sample_KCNR_8D_RA_H3K27ac_C_HLL3CBGXX</t>
  </si>
  <si>
    <t>/data/khanlab/projects/ChIP_seq/RNA_DATA/Sample_KCNR_8D_RA_T_C8HJRANXX/Sample_KCNR_8D_RA_T_C8HJRANXX</t>
  </si>
  <si>
    <t>KCNR_16D_C_H3K27ac</t>
  </si>
  <si>
    <t>KCNR_16D_C_H3K27ac_C_HLL3CBGXX</t>
  </si>
  <si>
    <t>Sample_KCNR_16D_C_H3K27ac_C_HLL3CBGXX</t>
  </si>
  <si>
    <t>KCNR_16D_RA_H3K27ac</t>
  </si>
  <si>
    <t>KCNR_16D_RA_H3K27ac_C_HLL3CBGXX</t>
  </si>
  <si>
    <t>Sample_KCNR_16D_RA_H3K27ac_C_HLL3CBGXX</t>
  </si>
  <si>
    <t>CTR_D48_H3K27ac_010_C</t>
  </si>
  <si>
    <t>CTR_T48_H3K27ac_010_C</t>
  </si>
  <si>
    <t>CTR_D48_PolII</t>
  </si>
  <si>
    <t>CTR_D48_PolII_010_C</t>
  </si>
  <si>
    <t>Pol II, Santa Cruz (cat sc-899, lot  K1115 pAb)</t>
  </si>
  <si>
    <t>CTR_T48_PolII</t>
  </si>
  <si>
    <t>CTR_T48_PolII_010_C</t>
  </si>
  <si>
    <t>CTR_D48_MYOG_010_C</t>
  </si>
  <si>
    <t>CTR_T48_MYOG_010_C</t>
  </si>
  <si>
    <t>CTR_D48_H3K27me3_010_C</t>
  </si>
  <si>
    <t>CTR_T48_H3K27me3_010_C</t>
  </si>
  <si>
    <t>CTR_D48_ERKmp_010_C</t>
  </si>
  <si>
    <t>CTR_T48_ERKmp_010_C</t>
  </si>
  <si>
    <t>CTR_D48_ERKabc</t>
  </si>
  <si>
    <t>CTR_D48_ERKabc_010_C</t>
  </si>
  <si>
    <t>Sample_CTR_D48_ERKabc_010_C_HMKGLBGXX</t>
  </si>
  <si>
    <t>CTR_T48_ERKabc</t>
  </si>
  <si>
    <t>CTR_T48_ERKabc_010_C</t>
  </si>
  <si>
    <t>Sample_CTR_T48_ERKabc_010_C_HMKGLBGXX</t>
  </si>
  <si>
    <t>NILC_P3F_010_C</t>
  </si>
  <si>
    <t>PF19_P3F_010_C</t>
  </si>
  <si>
    <t>RH4_D6_BRD4_P3F</t>
  </si>
  <si>
    <t>RH4_D6_BRD4_P3F_011_C</t>
  </si>
  <si>
    <t>Sample_RH4_D6_BRD4_P3F_011_C_HLM7NBGXX</t>
  </si>
  <si>
    <t>reChIP_TF-ChromatinFactor</t>
  </si>
  <si>
    <t>RH4_J6_BRD4_P3F</t>
  </si>
  <si>
    <t>RH4_J6_BRD4_P3F_011_C</t>
  </si>
  <si>
    <t>Sample_RH4_J6_BRD4_P3F_011_C_HLM7NBGXX</t>
  </si>
  <si>
    <t>RH4_D6_P3F_BRD4</t>
  </si>
  <si>
    <t>RH4_D6_P3F_BRD4_011_C</t>
  </si>
  <si>
    <t>Sample_RH4_D6_P3F_BRD4_011_C_HLM7NBGXX</t>
  </si>
  <si>
    <t>RH4_D6_BRD4</t>
  </si>
  <si>
    <t>RH4_D6_BRD4_011_C</t>
  </si>
  <si>
    <t>Sample_RH4_D6_BRD4_011_C_HLM7NBGXX</t>
  </si>
  <si>
    <t>RH4_J6_BRD4</t>
  </si>
  <si>
    <t>RH4_J6_BRD4_011_C</t>
  </si>
  <si>
    <t>Sample_RH4_J6_BRD4_011_C_HLM7NBGXX</t>
  </si>
  <si>
    <t>RH4_J6_P3F_BRD4</t>
  </si>
  <si>
    <t>RH4_J6_P3F_BRD4_011_C</t>
  </si>
  <si>
    <t>Sample_RH4_J6_P3F_BRD4_011_C_HLM7NBGXX</t>
  </si>
  <si>
    <t>RH4_D6_Input</t>
  </si>
  <si>
    <t>RH4_D6_Input_011_C</t>
  </si>
  <si>
    <t>RH4_J6_Input</t>
  </si>
  <si>
    <t>RH4_J6_Input_011_C</t>
  </si>
  <si>
    <t>RH4_D6_P3F</t>
  </si>
  <si>
    <t>RH4_D6_P3F_011_C</t>
  </si>
  <si>
    <t>Sample_RH4_D6_P3F_011_C_HLM7NBGXX</t>
  </si>
  <si>
    <t>RH4_J6_P3F</t>
  </si>
  <si>
    <t>RH4_J6_P3F_011_C</t>
  </si>
  <si>
    <t>Sample_RH4_J6_P3F_011_C_HLM7NBGXX</t>
  </si>
  <si>
    <t>RH4_shscr_48_30X_011_D</t>
  </si>
  <si>
    <t>RH4_shCHD4_48_30X_011_D</t>
  </si>
  <si>
    <t>RH4_shP3F_48_30X_011_D</t>
  </si>
  <si>
    <t>Project_ChIPSeq_contam</t>
  </si>
  <si>
    <t>Sample_CTR_DMSO_SUZ12_011_C_HF7LLBGXY</t>
  </si>
  <si>
    <t>PRC2</t>
  </si>
  <si>
    <t>Sample_CTR_Tram_SUZ12_011_C_HF7LLBGXY</t>
  </si>
  <si>
    <t>Sample_MKL1_20X_012_D_HF7LLBGXY</t>
  </si>
  <si>
    <t>Sample_MKL1_30X_012_D_HF7LLBGXY</t>
  </si>
  <si>
    <t>Sample_MKL1_40X_012_D_HF7LLBGXY</t>
  </si>
  <si>
    <t>Sample_MCC13_20X_012_D_HF7LLBGXY</t>
  </si>
  <si>
    <t>Waga_40X_013_D</t>
  </si>
  <si>
    <t>Sample_Waga_40X_013_D_HCW5HBGXY</t>
  </si>
  <si>
    <t>MCC26_40X_013_D</t>
  </si>
  <si>
    <t>MKL2_40X_013_D</t>
  </si>
  <si>
    <t>Sample_MKL2_40X_013_D_HCW5HBGXY</t>
  </si>
  <si>
    <t>UISO_40X_013_D</t>
  </si>
  <si>
    <t>MS1_40X_013_D</t>
  </si>
  <si>
    <t>Sample_MS1_40X_013_D_HCW5HBGXY</t>
  </si>
  <si>
    <t>MKL1_input_014_C</t>
  </si>
  <si>
    <t>MKL2_input</t>
  </si>
  <si>
    <t>MKL2_input_014_C</t>
  </si>
  <si>
    <t>MS1_input</t>
  </si>
  <si>
    <t>MS1_input_014_C</t>
  </si>
  <si>
    <t>Sample_MS1_input_014_C_HJH7GBGXY</t>
  </si>
  <si>
    <t>Waga_input</t>
  </si>
  <si>
    <t>Waga_input_014_C</t>
  </si>
  <si>
    <t>Sample_Waga_input_014_C_HJH7GBGXY</t>
  </si>
  <si>
    <t>MCC13_input</t>
  </si>
  <si>
    <t>MCC13_input_014_C</t>
  </si>
  <si>
    <t>Sample_MCC13_input_014_C_HJH7GBGXY</t>
  </si>
  <si>
    <t>MCC26_input</t>
  </si>
  <si>
    <t>MCC26_input_014_C</t>
  </si>
  <si>
    <t>Sample_MCC26_input_014_C_HJH7GBGXY</t>
  </si>
  <si>
    <t>UISO_input</t>
  </si>
  <si>
    <t>UISO_input_014_C</t>
  </si>
  <si>
    <t>Sample_UISO_input_014_C_HJH7GBGXY</t>
  </si>
  <si>
    <t>MKL1_H3K27ac</t>
  </si>
  <si>
    <t>MKL1_H3K27ac_014_C</t>
  </si>
  <si>
    <t>MKL2_H3K27ac</t>
  </si>
  <si>
    <t>MKL2_H3K27ac_014_C</t>
  </si>
  <si>
    <t>MS1_H3K27ac</t>
  </si>
  <si>
    <t>MS1_H3K27ac_014_C</t>
  </si>
  <si>
    <t>Waga_H3K27ac</t>
  </si>
  <si>
    <t>Waga_H3K27ac_014_C</t>
  </si>
  <si>
    <t>MCC13_H3K27ac</t>
  </si>
  <si>
    <t>MCC13_H3K27ac_014_C</t>
  </si>
  <si>
    <t>MCC26_H3K27ac</t>
  </si>
  <si>
    <t>MCC26_H3K27ac_014_C</t>
  </si>
  <si>
    <t>UISO_H3K27ac</t>
  </si>
  <si>
    <t>UISO_H3K27ac_014_C</t>
  </si>
  <si>
    <t>MKL-1_40X_015_D2</t>
  </si>
  <si>
    <t>Sample_MKL-1_40X_015_D2_HCW5HBGXY</t>
  </si>
  <si>
    <t>MCC26_40X_015_D2</t>
  </si>
  <si>
    <t>Sample_MCC26_40X_015_D2_HCW5HBGXY</t>
  </si>
  <si>
    <t>MCC13_40X_015_D2</t>
  </si>
  <si>
    <t>Sample_MCC13_40X_015_D2_HCW5HBGXY</t>
  </si>
  <si>
    <t>MKL-2_40X_015_D2</t>
  </si>
  <si>
    <t>Sample_MKL-2_40X_015_D2_HCW5HBGXY</t>
  </si>
  <si>
    <t>UISO_40X_015_D2</t>
  </si>
  <si>
    <t>Sample_UISO_40X_015_D2_HCW5HBGXY</t>
  </si>
  <si>
    <t>MS-1_40X_015_D2</t>
  </si>
  <si>
    <t>Sample_MS-1_40X_015_D2_HCW5HBGXY</t>
  </si>
  <si>
    <t>MCC26_40X_015_D</t>
  </si>
  <si>
    <t>Sample_MCC26_40X_015_D_H2WKWBGX2</t>
  </si>
  <si>
    <t>UISO_40X_015_D</t>
  </si>
  <si>
    <t>Sample_UISO_40X_015_D_H2WKWBGX2</t>
  </si>
  <si>
    <t>Birch_H3K27ac</t>
  </si>
  <si>
    <t>Birch_H3K27ac_016_C</t>
  </si>
  <si>
    <t>Sample_Birch_H3K27ac_016_C_H5JKVBGX3</t>
  </si>
  <si>
    <t>/data/khanlab/projects/ChIP_seq/RNA_DATA/Sample_BIRCHSeq_T_D21KAACXX/Sample_BIRCHSeq_T_D21KAACXX</t>
  </si>
  <si>
    <t>RH30_H3K27ac</t>
  </si>
  <si>
    <t>RH30_H3K27ac_016_C</t>
  </si>
  <si>
    <t>Sample_RH30_H3K27ac_016_C_H5JKVBGX3</t>
  </si>
  <si>
    <t>/data/khanlab/projects/ChIP_seq/RNA_DATA/Sample_RH30seq_T_D26GWACXX/Sample_RH30seq_T_D26GWACXX</t>
  </si>
  <si>
    <t>Birch_input</t>
  </si>
  <si>
    <t>Birch_input_016_C</t>
  </si>
  <si>
    <t>RH30_input</t>
  </si>
  <si>
    <t>RH30_input_016_C</t>
  </si>
  <si>
    <t>MKL1_60x</t>
  </si>
  <si>
    <t>MKL1_60x_017_D</t>
  </si>
  <si>
    <t>Sample_MKL1_60x_017_D_H2WKWBGX2</t>
  </si>
  <si>
    <t>MKL1_90x</t>
  </si>
  <si>
    <t>MKL1_90x_017_D</t>
  </si>
  <si>
    <t>MKL1_120x</t>
  </si>
  <si>
    <t>MKL1_120x_017_D</t>
  </si>
  <si>
    <t>MKL2_60x</t>
  </si>
  <si>
    <t>MKL2_60x_017_D</t>
  </si>
  <si>
    <t>Sample_MKL2_60x_017_D_H2WKWBGX2</t>
  </si>
  <si>
    <t>MKL2_90x</t>
  </si>
  <si>
    <t>MKL2_90x_017_D</t>
  </si>
  <si>
    <t>MKL2_120x</t>
  </si>
  <si>
    <t>MKL2_120x_017_D</t>
  </si>
  <si>
    <t>MS1_60x</t>
  </si>
  <si>
    <t>MS1_60x_017_D</t>
  </si>
  <si>
    <t>Sample_MS1_60x_017_D_H2WKWBGX2</t>
  </si>
  <si>
    <t>MS1_90x</t>
  </si>
  <si>
    <t>MS1_90x_017_D</t>
  </si>
  <si>
    <t>MS1_120x</t>
  </si>
  <si>
    <t>MS1_120x_017_D</t>
  </si>
  <si>
    <t>Waga_60x</t>
  </si>
  <si>
    <t>Waga_60x_017_D</t>
  </si>
  <si>
    <t>Sample_Waga_60x_017_D_H2WKWBGX2</t>
  </si>
  <si>
    <t>Waga_90x</t>
  </si>
  <si>
    <t>Waga_90x_017_D</t>
  </si>
  <si>
    <t>Waga_120x</t>
  </si>
  <si>
    <t>Waga_120x_017_D</t>
  </si>
  <si>
    <t>skMC_H3K27ac</t>
  </si>
  <si>
    <t>skMC_H3K27ac_021_C</t>
  </si>
  <si>
    <t>Sample_skMC_H3K27ac_021_C_H5JKVBGX3</t>
  </si>
  <si>
    <t>skMC_input</t>
  </si>
  <si>
    <t>skMC_input_021_C</t>
  </si>
  <si>
    <t>MCF7_p53_C_SRR287796</t>
  </si>
  <si>
    <t>Sample_MCF7_p53_C_SRR287796</t>
  </si>
  <si>
    <t>MCF7_p53_100nM_RITA_C_SRR287797</t>
  </si>
  <si>
    <t>Sample_MCF7_p53_100nM_RITA_C_SRR287797</t>
  </si>
  <si>
    <t>MCF7_p53_1uM_RITA_C_SRR287798</t>
  </si>
  <si>
    <t>Sample_MCF7_p53_1uM_RITA_C_SRR287798</t>
  </si>
  <si>
    <t>MCF7_p53_10uM_Nutlin3a_C_SRR287799</t>
  </si>
  <si>
    <t>Sample_MCF7_p53_10uM_Nutlin3a_C_SRR287799</t>
  </si>
  <si>
    <t>MCF7_p53_100uM_5FU_C_SRR287800</t>
  </si>
  <si>
    <t>Sample_MCF7_p53_100uM_5FU_C_SRR287800</t>
  </si>
  <si>
    <t>MCF7_IgG</t>
  </si>
  <si>
    <t>MCF7_IgG_C_SRR287801</t>
  </si>
  <si>
    <t>Sample_MCF7_IgG_C_SRR287801</t>
  </si>
  <si>
    <t>CTR_D48_BRD4</t>
  </si>
  <si>
    <t>CTR_D48_BRD4_021_C</t>
  </si>
  <si>
    <t>Sample_CTR_D48_BRD4_021_C_H5JKVBGX3</t>
  </si>
  <si>
    <t>CTR_T48_BRD4</t>
  </si>
  <si>
    <t>CTR_T48_BRD4_021_C</t>
  </si>
  <si>
    <t>Sample_CTR_T48_BRD4_021_C_H5JKVBGX3</t>
  </si>
  <si>
    <t>RH4shScram_H3K27ac</t>
  </si>
  <si>
    <t>RH4shScram_H3K27ac_016_C</t>
  </si>
  <si>
    <t>p_1e-08</t>
  </si>
  <si>
    <t>0.00000001</t>
  </si>
  <si>
    <t>RH4shP3F_H3K27ac</t>
  </si>
  <si>
    <t>RH4shP3F_H3K27ac_016_C</t>
  </si>
  <si>
    <t>RH4_SOX8</t>
  </si>
  <si>
    <t>RH4_SOX8_016_C</t>
  </si>
  <si>
    <t>RH3_H3K27ac</t>
  </si>
  <si>
    <t>RH3_H3K27ac_016_C</t>
  </si>
  <si>
    <t>Sample_RH3_H3K27ac_016_C_HJ73HBGXY</t>
  </si>
  <si>
    <t>/data/khanlab/projects/ChIP_seq/RNA_DATA/Sample_RH3UK_T_C628WANXX/Sample_RH3UK_T_C628WANXX</t>
  </si>
  <si>
    <t>RH3_P3F_016_C</t>
  </si>
  <si>
    <t>RH3_input</t>
  </si>
  <si>
    <t>RH3_input_016_C</t>
  </si>
  <si>
    <t>SCMC_P3F_016_C</t>
  </si>
  <si>
    <t>RH4_D6_bioJQ1</t>
  </si>
  <si>
    <t>RH4_D6_bioJQ1_016_C</t>
  </si>
  <si>
    <t>Sample_RH4_D6_bioJQ1_016_C_HJ73HBGXY</t>
  </si>
  <si>
    <t>BET Bromodomain Binder</t>
  </si>
  <si>
    <t>RH4_J6lo_bioJQ1</t>
  </si>
  <si>
    <t>RH4_J6lo_bioJQ1_016_C</t>
  </si>
  <si>
    <t>Sample_RH4_J6lo_bioJQ1_016_C_HJ73HBGXY</t>
  </si>
  <si>
    <t>RH4_J6hi_bioJQ1</t>
  </si>
  <si>
    <t>RH4_J6hi_bioJQ1_016_C</t>
  </si>
  <si>
    <t>Sample_RH4_J6hi_bioJQ1_016_C_HJ73HBGXY</t>
  </si>
  <si>
    <t>RMS559_H3K27ac</t>
  </si>
  <si>
    <t>RMS559_H3K27ac_016_C</t>
  </si>
  <si>
    <t>Sample_RMS559_H3K27ac_016_C_HJ73HBGXY</t>
  </si>
  <si>
    <t>/data/khanlab/projects/ChIP_seq/RNA_DATA/Sample_RMS559seq_T_D26GWACXX/Sample_RMS559seq_T_D26GWACXX</t>
  </si>
  <si>
    <t>RMS559_input</t>
  </si>
  <si>
    <t>RMS559_input_016_C</t>
  </si>
  <si>
    <t>RH4_CHD4_nFlag</t>
  </si>
  <si>
    <t>RH4_CHD4_nFlag_018_C</t>
  </si>
  <si>
    <t>RH4_D6_H3K27ac_018_C</t>
  </si>
  <si>
    <t>Project_ChIPSeq_RMS_SpikeIn</t>
  </si>
  <si>
    <t>RH4_Ent1_H3K27ac</t>
  </si>
  <si>
    <t>RH4_Ent1_H3K27ac_018_C</t>
  </si>
  <si>
    <t>RH4_Ent6_H3K27ac_018_C</t>
  </si>
  <si>
    <t>RH4_EZH2_018_C</t>
  </si>
  <si>
    <t>RH4_SUZ12_018_C</t>
  </si>
  <si>
    <t>Suz12 antibody (pAb, Active Motif, cat 39357)</t>
  </si>
  <si>
    <t>RH4_Flag</t>
  </si>
  <si>
    <t>RH4_Flag_018_C</t>
  </si>
  <si>
    <t>Sample_RH4_Flag_018_C_HWC77BGXY</t>
  </si>
  <si>
    <t>IP control</t>
  </si>
  <si>
    <t>CTR_D48_Pol2_S5p</t>
  </si>
  <si>
    <t>CTR_D48_Pol2_S5p_018_C</t>
  </si>
  <si>
    <t>Sample_CTR_D48_Pol2_S5p_018_C_HWC77BGXY</t>
  </si>
  <si>
    <t>Initiation and Elongation</t>
  </si>
  <si>
    <t>CTR_T48_Pol2_S5p</t>
  </si>
  <si>
    <t>CTR_T48_Pol2_S5p_018_C</t>
  </si>
  <si>
    <t>Sample_CTR_T48_Pol2_S5p_018_C_HWC77BGXY</t>
  </si>
  <si>
    <t>CTR_D48_Pol2_S2p</t>
  </si>
  <si>
    <t>CTR_D48_Pol2_S2p_018_C</t>
  </si>
  <si>
    <t>Sample_CTR_D48_Pol2_S2p_018_C_HWC77BGXY</t>
  </si>
  <si>
    <t>Elongation and Termination</t>
  </si>
  <si>
    <t>CTR_T48_Pol2_S2p</t>
  </si>
  <si>
    <t>CTR_T48_Pol2_S2p_018_C</t>
  </si>
  <si>
    <t>Sample_CTR_T48_Pol2_S2p_018_C_HWC77BGXY</t>
  </si>
  <si>
    <t>RH4_Ent1_Pol2</t>
  </si>
  <si>
    <t>RH4_Ent1_Pol2_018_C</t>
  </si>
  <si>
    <t>RH4_Ent6_Pol2</t>
  </si>
  <si>
    <t>RH4_Ent6_Pol2_018_C</t>
  </si>
  <si>
    <t>Sample_RH4_ENT6_T_HVNVFBGX2</t>
  </si>
  <si>
    <t>/data/khanlab/projects/ChIP_seq/RNA_DATA/Sample_RH4_ENT6_T_HVNVFBGX2/Sample_RH4_ENT6_T_HVNVFBGX2</t>
  </si>
  <si>
    <t>RH4_D6_Pol2</t>
  </si>
  <si>
    <t>RH4_D6_Pol2_018_C</t>
  </si>
  <si>
    <t>Sample_RH4_DMSO_T_HH3JVBGX7</t>
  </si>
  <si>
    <t>/data/khanlab/projects/ChIP_seq/RNA_DATA/Sample_RH4_DMSO_T_HH3JVBGX7/Sample_RH4_DMSO_T_HH3JVBGX7</t>
  </si>
  <si>
    <t>RH4_D6_HDAC2</t>
  </si>
  <si>
    <t>RH4_D6_HDAC2_021_C</t>
  </si>
  <si>
    <t>RH4_Ent6_HDAC2</t>
  </si>
  <si>
    <t>RH4_Ent6_HDAC2_021_C</t>
  </si>
  <si>
    <t>RH4_D6_H3K36ac</t>
  </si>
  <si>
    <t>RH4_D6_H3K36ac_021_C</t>
  </si>
  <si>
    <t>Sample_RH4_D6_H3K36ac_021_C_H5JKVBGX3</t>
  </si>
  <si>
    <t>Active promoters</t>
  </si>
  <si>
    <t>RH4_Ent6_H3K36ac</t>
  </si>
  <si>
    <t>RH4_Ent6_H3K36ac_021_C</t>
  </si>
  <si>
    <t>Sample_RH4_Ent6_H3K36ac_021_C_H5JKVBGX3</t>
  </si>
  <si>
    <t>RH4_Ent6_RAD21</t>
  </si>
  <si>
    <t>RH4_Ent6_RAD21_021_C</t>
  </si>
  <si>
    <t>RH4_D6_RAD21</t>
  </si>
  <si>
    <t>RH4_D6_RAD21_021_C</t>
  </si>
  <si>
    <t>HCT116_nt_input</t>
  </si>
  <si>
    <t>HCT116_nt_input_019_C</t>
  </si>
  <si>
    <t>Colon_Adenocarcinoma</t>
  </si>
  <si>
    <t>HCT116_KO_nt_input</t>
  </si>
  <si>
    <t>HCT116_KO_nt_input_019_C</t>
  </si>
  <si>
    <t>HCT116_nt_IgG</t>
  </si>
  <si>
    <t>HCT116_nt_IgG_019_C</t>
  </si>
  <si>
    <t>Sample_HCT116_nt_IgG_019_C_HCLGVBGX2</t>
  </si>
  <si>
    <t>HCT116_KO_nt_IgG</t>
  </si>
  <si>
    <t>HCT116_KO_nt_IgG_019_C</t>
  </si>
  <si>
    <t>Sample_HCT116_KO_nt_IgG_019_C_HCLGVBGX2</t>
  </si>
  <si>
    <t>HCT116_nt_p53</t>
  </si>
  <si>
    <t>HCT116_nt_p53_019_C</t>
  </si>
  <si>
    <t>Sample_HCT116_nt_p53_019_C_HCLGVBGX2</t>
  </si>
  <si>
    <t>HCT116_KO_nt_p53</t>
  </si>
  <si>
    <t>HCT116_KO_nt_p53_019_C</t>
  </si>
  <si>
    <t>Sample_HCT116_KO_nt_p53_019_C_HCLGVBGX2</t>
  </si>
  <si>
    <t>HCT116_5FU_p53</t>
  </si>
  <si>
    <t>HCT116_5FU_p53_019_C</t>
  </si>
  <si>
    <t>Sample_HCT116_5FU_p53_019_C_HCLGVBGX2</t>
  </si>
  <si>
    <t>HCT116_KO_5FU_p53</t>
  </si>
  <si>
    <t>HCT116_KO_5FU_p53_019_C</t>
  </si>
  <si>
    <t>Sample_HCT116_KO_5FU_p53_019_C_HCLGVBGX2</t>
  </si>
  <si>
    <t>KG1a_D4_H3K27ac_026_C</t>
  </si>
  <si>
    <t>Project_ChIPSeq_AML_SpikeIn</t>
  </si>
  <si>
    <t>Sample_KG1a_DMSO_4h_T_HKY7JBGX5</t>
  </si>
  <si>
    <t>/data/khanlab/projects/ChIP_seq/RNA_DATA/Sample_KG1a_DMSO_4h_T_HKY7JBGX5/Sample_KG1a_DMSO_4h_T_HKY7JBGX5</t>
  </si>
  <si>
    <t>KG1a_E4_H3K27ac_026_C</t>
  </si>
  <si>
    <t>KG1a_A4_H3K27ac_026_C</t>
  </si>
  <si>
    <t>KG1a_AE4_H3K27ac_026_C</t>
  </si>
  <si>
    <t>KG1a_D4_RAD21_026_C</t>
  </si>
  <si>
    <t>KG1a_E4_RAD21_026_C</t>
  </si>
  <si>
    <t>KG1a_A4_RAD21_026_C</t>
  </si>
  <si>
    <t>KG1a_AE4_RAD21_026_C</t>
  </si>
  <si>
    <t>KG1a_D4_input</t>
  </si>
  <si>
    <t>KG1a_D4_input_026_C</t>
  </si>
  <si>
    <t>MOLM14_input</t>
  </si>
  <si>
    <t>MOLM14_input_026_C</t>
  </si>
  <si>
    <t>KG1a_E4_SUZ12</t>
  </si>
  <si>
    <t>KG1a_E4_SUZ12_C</t>
  </si>
  <si>
    <t>Sample_KG1a_E4_SUZ12_C_HKV5YBGX5</t>
  </si>
  <si>
    <t>KG1a_A4_SUZ12</t>
  </si>
  <si>
    <t>KG1a_A4_SUZ12_C</t>
  </si>
  <si>
    <t>Sample_KG1a_A4_SUZ12_C_HKV5YBGX5</t>
  </si>
  <si>
    <t>KG1a_AE4_SUZ12</t>
  </si>
  <si>
    <t>KG1a_AE4_SUZ12_C</t>
  </si>
  <si>
    <t>Sample_KG1a_AE4_SUZ12_C_HKV5YBGX5</t>
  </si>
  <si>
    <t>DIPG13_P8_K27ac</t>
  </si>
  <si>
    <t>DIPG13_P8_K27ac_C</t>
  </si>
  <si>
    <t>Sample_DIPG13_P8_K27ac_C_HKV5YBGX5</t>
  </si>
  <si>
    <t>Project_ChIPSeq_DIPG_SpikeIn</t>
  </si>
  <si>
    <t>DIPG13_PM8_K27ac</t>
  </si>
  <si>
    <t>DIPG13_PM8_K27ac_C</t>
  </si>
  <si>
    <t>Sample_DIPG13_PM8_K27ac_C_HKV5YBGX5</t>
  </si>
  <si>
    <t>DIPG13_M8_input</t>
  </si>
  <si>
    <t>DIPG13_M8_input_C</t>
  </si>
  <si>
    <t>Project_ChIPSeq_DIPG</t>
  </si>
  <si>
    <t>Raji_ssDNA</t>
  </si>
  <si>
    <t>Raji_ssDNA_combined_C</t>
  </si>
  <si>
    <t>Sample_Raji_ssDNA_combined_C_SRP020626</t>
  </si>
  <si>
    <t>Project_ChIPSeq_Levens</t>
  </si>
  <si>
    <t>Permanganate treated single stranded DNA</t>
  </si>
  <si>
    <t>Raji_H3K4me3</t>
  </si>
  <si>
    <t>Raji_H3K4me3_SRR1041782_C</t>
  </si>
  <si>
    <t>Sample_Raji_H3K4me3_SRR1041782_C_GSE52914</t>
  </si>
  <si>
    <t>SRR1041782</t>
  </si>
  <si>
    <t>GSE52914</t>
  </si>
  <si>
    <t>anti-H3K27ac Ab4729</t>
  </si>
  <si>
    <t>Raji_Pol2</t>
  </si>
  <si>
    <t>Raji_Pol2_SRR1041784_C</t>
  </si>
  <si>
    <t>Sample_Raji_Pol2_SRR1041784_C_GSE52914</t>
  </si>
  <si>
    <t>SRR1041784</t>
  </si>
  <si>
    <t>Raji_H3K27ac</t>
  </si>
  <si>
    <t>Raji_H3K27ac_SRR1201297_C</t>
  </si>
  <si>
    <t>Sample_Raji_H3K27ac_SRR1201297_C_GSE52914</t>
  </si>
  <si>
    <t>SRR1201297</t>
  </si>
  <si>
    <t>PCaTumor16_AR</t>
  </si>
  <si>
    <t>PCaTumor16_AR_SRR1206265_C</t>
  </si>
  <si>
    <t>Sample_PCaTumor16_AR_SRR1206265_C_GSE70079</t>
  </si>
  <si>
    <t>Nuclear Receptor TF</t>
  </si>
  <si>
    <t>PCaTumor17_AR</t>
  </si>
  <si>
    <t>PCaTumor17_AR_SRR1206266_C</t>
  </si>
  <si>
    <t>Sample_PCaTumor17_AR_SRR1206266_C_GSE70079</t>
  </si>
  <si>
    <t>PCaTumor18_AR</t>
  </si>
  <si>
    <t>PCaTumor18_AR_SRR1206267_C</t>
  </si>
  <si>
    <t>Sample_PCaTumor18_AR_SRR1206267_C_GSE70079</t>
  </si>
  <si>
    <t>LNCaP_R1881_AR</t>
  </si>
  <si>
    <t>LNCaP_R1881_AR_SRR5104232_C</t>
  </si>
  <si>
    <t>Sample_LNCaP_R1881_AR_SRR5104232_C_GSE92347</t>
  </si>
  <si>
    <t>AR N-20 , Cat. SC-816X, Santa Cruz</t>
  </si>
  <si>
    <t>LNCaP_R1881_RNA</t>
  </si>
  <si>
    <t>LNCaP_R1881_RNA_SRR5104232_T</t>
  </si>
  <si>
    <t>Sample_LNCaP_R1881_RNA_SRR5104232_T_GSE92347</t>
  </si>
  <si>
    <t>Project_Other_PCa</t>
  </si>
  <si>
    <t>Transcription Output</t>
  </si>
  <si>
    <t>LNCaP_AR</t>
  </si>
  <si>
    <t>LNCaP_AR_SRR5104233_C</t>
  </si>
  <si>
    <t>Sample_LNCaP_AR_SRR5104233_C_GSE92347</t>
  </si>
  <si>
    <t>LNCaP_RNA</t>
  </si>
  <si>
    <t>LNCaP_RNA_SRR5104233_T</t>
  </si>
  <si>
    <t>Sample_LNCaP_RNA_SRR5104233_T_GSE92347</t>
  </si>
  <si>
    <t>LNCaP_ctrl_RNA</t>
  </si>
  <si>
    <t>LNCaP_ctrl_RNA_SRR653217_T</t>
  </si>
  <si>
    <t>Sample_LNCaP_ctrl_RNA_SRR653217_T_GSE43785</t>
  </si>
  <si>
    <t>LNCaP_DHT_RNA</t>
  </si>
  <si>
    <t>LNCaP_DHT_RNA_SRR653221_T</t>
  </si>
  <si>
    <t>Sample_LNCaP_DHT_RNA_SRR653221_T_GSE43785</t>
  </si>
  <si>
    <t>Raji_ssDNA_SRR823514_C</t>
  </si>
  <si>
    <t>Sample_Raji_ssDNA_SRR823514_C_SRP020626</t>
  </si>
  <si>
    <t>LNCaP_DHT_nt2_p53</t>
  </si>
  <si>
    <t>LNCaP_DHT_nt2_p53_019_C</t>
  </si>
  <si>
    <t>Sample_LNCaP_DHT_nt2_p53_019_C_HCLGVBGX2</t>
  </si>
  <si>
    <t>Raji_nt2_p53</t>
  </si>
  <si>
    <t>Raji_nt2_p53_019_C</t>
  </si>
  <si>
    <t>Sample_Raji_nt2_p53_019_C_HCLGVBGX2</t>
  </si>
  <si>
    <t>LNCaP_DHT_5FU2_p53</t>
  </si>
  <si>
    <t>LNCaP_DHT_5FU2_p53_019_C</t>
  </si>
  <si>
    <t>Sample_LNCaP_DHT_5FU2_p53_019_C_HCLGVBGX2</t>
  </si>
  <si>
    <t>Raji_5FU2_p53</t>
  </si>
  <si>
    <t>Raji_5FU2_p53_019_C</t>
  </si>
  <si>
    <t>Sample_Raji_5FU2_p53_019_C_HCLGVBGX2</t>
  </si>
  <si>
    <t>SKNAS_input</t>
  </si>
  <si>
    <t>SKNAS_input_021_C</t>
  </si>
  <si>
    <t>Sample_SKNAS_input_021_C_H5JKVBGX3</t>
  </si>
  <si>
    <t>SKNAS_ERK</t>
  </si>
  <si>
    <t>SKNAS_ERK_021_C</t>
  </si>
  <si>
    <t>Sample_SKNAS_ERK_021_C_H5JKVBGX3</t>
  </si>
  <si>
    <t>KG1a_D4_SUZ12</t>
  </si>
  <si>
    <t>KG1a_D4_SUZ12_C</t>
  </si>
  <si>
    <t>Sample_KG1a_D4_SUZ12_C_HKV5YBGX5</t>
  </si>
  <si>
    <t>DIPG13_D8_K27ac</t>
  </si>
  <si>
    <t>DIPG13_D8_K27ac_C</t>
  </si>
  <si>
    <t>Sample_DIPG13_D8_K27ac_C_HKV5YBGX5</t>
  </si>
  <si>
    <t>DIPG13_M8_K27ac</t>
  </si>
  <si>
    <t>DIPG13_M8_K27ac_C</t>
  </si>
  <si>
    <t>Sample_DIPG13_M8_K27ac_C_HKV5YBGX5</t>
  </si>
  <si>
    <t>A673_FLI1_C_Combined</t>
  </si>
  <si>
    <t>Sample_A673_FLI1_C_Combined</t>
  </si>
  <si>
    <t>Project_ChIPSeq_FLI1</t>
  </si>
  <si>
    <t>A673_input</t>
  </si>
  <si>
    <t>A673_input_C_Combined</t>
  </si>
  <si>
    <t>SKNO-1_FLI1</t>
  </si>
  <si>
    <t>SKNO-1_FLI1_C_SRR065463</t>
  </si>
  <si>
    <t>Sample_SKNO-1_FLI1_C_SRR065463</t>
  </si>
  <si>
    <t>NB4_FLI1</t>
  </si>
  <si>
    <t>NB4_FLI1_C_SRR401269</t>
  </si>
  <si>
    <t>Sample_NB4_FLI1_C_SRR401269</t>
  </si>
  <si>
    <t>UAE_FLI1</t>
  </si>
  <si>
    <t>UAE_FLI1_C_SRR401270</t>
  </si>
  <si>
    <t>Sample_UAE_FLI1_C_SRR401270</t>
  </si>
  <si>
    <t>UAE_5hrs zinc_FLI1</t>
  </si>
  <si>
    <t>UAE_5hrs zinc_FLI1_C_SRR401271</t>
  </si>
  <si>
    <t>Sample_UAE_5hrs zinc_FLI1_C_SRR401271</t>
  </si>
  <si>
    <t>SKNMC_BAF155</t>
  </si>
  <si>
    <t>SKNMC_BAF155_C_SRR5217613</t>
  </si>
  <si>
    <t>Sample_SKNMC_BAF155_C_SRR5217613</t>
  </si>
  <si>
    <t>A673_FLI1_C_SRR944105</t>
  </si>
  <si>
    <t>Sample_A673_FLI1_C_SRR944105</t>
  </si>
  <si>
    <t>A673_FLI1_C_SRR944106</t>
  </si>
  <si>
    <t>Sample_A673_FLI1_C_SRR944106</t>
  </si>
  <si>
    <t>A673_FLI1_C_SRR944108</t>
  </si>
  <si>
    <t>Sample_A673_FLI1_C_SRR944108</t>
  </si>
  <si>
    <t>A673_FLI1_C_SRR944110</t>
  </si>
  <si>
    <t>Sample_A673_FLI1_C_SRR944110</t>
  </si>
  <si>
    <t>A673_FLI1_C_SRR944111</t>
  </si>
  <si>
    <t>Sample_A673_FLI1_C_SRR944111</t>
  </si>
  <si>
    <t>A673_FLI1_C_SRR944117</t>
  </si>
  <si>
    <t>Sample_A673_FLI1_C_SRR944117</t>
  </si>
  <si>
    <t>A673_input_C_SRR944144</t>
  </si>
  <si>
    <t>Sample_A673_input_C_SRR944144</t>
  </si>
  <si>
    <t>A673_input_C_SRR944146</t>
  </si>
  <si>
    <t>Sample_A673_input_C_SRR944146</t>
  </si>
  <si>
    <t>A673_input_C_SRR944147</t>
  </si>
  <si>
    <t>Sample_A673_input_C_SRR944147</t>
  </si>
  <si>
    <t>A673_input_C_SRR944148</t>
  </si>
  <si>
    <t>Sample_A673_input_C_SRR944148</t>
  </si>
  <si>
    <t xml:space="preserve">A673_FLI1_C_SRR945114 </t>
  </si>
  <si>
    <t xml:space="preserve">Sample_A673_FLI1_C_SRR945114 </t>
  </si>
  <si>
    <t>MCF7_ETO_ENDseq</t>
  </si>
  <si>
    <t>Sample_MCF7_ETO_ENDseq_GSE99194</t>
  </si>
  <si>
    <t>Project_ChIPSeq_DSB</t>
  </si>
  <si>
    <t>Double Stranded Breaks</t>
  </si>
  <si>
    <t>MCF7_NT_ENDseq</t>
  </si>
  <si>
    <t>Sample_MCF7_NT_ENDseq_GSE99194</t>
  </si>
  <si>
    <t>Nalm6_ETO_ENDseq</t>
  </si>
  <si>
    <t>Sample_Nalm6_ETO_ENDseq_GSE99194</t>
  </si>
  <si>
    <t>Nalm6_NT_ENDseq</t>
  </si>
  <si>
    <t>Sample_Nalm6_NT_ENDseq_GSE99194</t>
  </si>
  <si>
    <t>Project_ChIPSeq_MM</t>
  </si>
  <si>
    <t>RH4_D6_BRD4_024_C</t>
  </si>
  <si>
    <t>RH4_Ent6_BRD4</t>
  </si>
  <si>
    <t>RH4_Ent6_BRD4_024_C</t>
  </si>
  <si>
    <t>RH4_D6_MYOD_promoter</t>
  </si>
  <si>
    <t>RH4_D6_MYOD_promoter_024_4C</t>
  </si>
  <si>
    <t>Sample_RH4_D6_MYOD_promoter_024_4C_HLFMLBGX3</t>
  </si>
  <si>
    <t>RH4_D6_MYOD_SE1</t>
  </si>
  <si>
    <t>RH4_D6_MYOD_SE1_024_4C</t>
  </si>
  <si>
    <t>Sample_RH4_D6_MYOD_SE1_024_4C_HLFMLBGX3</t>
  </si>
  <si>
    <t>RH4_D6_SOX8_SE1</t>
  </si>
  <si>
    <t>RH4_D6_SOX8_SE1_024_4C</t>
  </si>
  <si>
    <t>Sample_RH4_D6_SOX8_SE1_024_4C_HLFMLBGX3</t>
  </si>
  <si>
    <t>RH4_D6_SOX8_GeneCTCF</t>
  </si>
  <si>
    <t>RH4_D6_SOX8_GeneCTCF_024_4C</t>
  </si>
  <si>
    <t>Sample_RH4_D6_SOX8_GeneCTCF_024_4C_HLFMLBGX3</t>
  </si>
  <si>
    <t>RH4_D6_SOX8_SE2</t>
  </si>
  <si>
    <t>RH4_D6_SOX8_SE2_024_4C</t>
  </si>
  <si>
    <t>Sample_RH4_D6_SOX8_SE2_024_4C_HLFMLBGX3</t>
  </si>
  <si>
    <t>RH4_D6_SOX8_SE3</t>
  </si>
  <si>
    <t>RH4_D6_SOX8_SE3_024_4C</t>
  </si>
  <si>
    <t>Sample_RH4_D6_SOX8_SE3_024_4C_HLFMLBGX3</t>
  </si>
  <si>
    <t>RH4_Ent6_MYOD_promoter</t>
  </si>
  <si>
    <t>RH4_Ent6_MYOD_promoter_024_4C</t>
  </si>
  <si>
    <t>Sample_RH4_Ent6_MYOD_promoter_024_4C_HLFMLBGX3</t>
  </si>
  <si>
    <t>RH4_Ent6_MYOD_SE1</t>
  </si>
  <si>
    <t>RH4_Ent6_MYOD_SE1_024_4C</t>
  </si>
  <si>
    <t>Sample_RH4_Ent6_MYOD_SE1_024_4C_HLFMLBGX3</t>
  </si>
  <si>
    <t>RH4_Ent6_SOX8_SE1</t>
  </si>
  <si>
    <t>RH4_Ent6_SOX8_SE1_024_4C</t>
  </si>
  <si>
    <t>Sample_RH4_Ent6_SOX8_SE1_024_4C_HLFMLBGX3</t>
  </si>
  <si>
    <t>RH4_Ent6_SOX8_GeneCTCF</t>
  </si>
  <si>
    <t>RH4_Ent6_SOX8_GeneCTCF_024_4C</t>
  </si>
  <si>
    <t>Sample_RH4_Ent6_SOX8_GeneCTCF_024_4C_HLFMLBGX3</t>
  </si>
  <si>
    <t>RH4_Ent6_SOX8_SE2</t>
  </si>
  <si>
    <t>RH4_Ent6_SOX8_SE2_024_4C</t>
  </si>
  <si>
    <t>Sample_RH4_Ent6_SOX8_SE2_024_4C_HLFMLBGX3</t>
  </si>
  <si>
    <t>RH4_Ent6_SOX8_SE3</t>
  </si>
  <si>
    <t>RH4_Ent6_SOX8_SE3_024_4C</t>
  </si>
  <si>
    <t>Sample_RH4_Ent6_SOX8_SE3_024_4C_HLFMLBGX3</t>
  </si>
  <si>
    <t>RH4_D6_p300</t>
  </si>
  <si>
    <t>RH4_D6_p300_024_C</t>
  </si>
  <si>
    <t>RH4_Ent6_p300</t>
  </si>
  <si>
    <t>RH4_Ent6_p300_024_C</t>
  </si>
  <si>
    <t>RH4_D6_bioMerck</t>
  </si>
  <si>
    <t>RH4_D6_bioMerck_024_C</t>
  </si>
  <si>
    <t>RH4_Ent6_bioMerck</t>
  </si>
  <si>
    <t>RH4_Ent6_bioMerck_024_C</t>
  </si>
  <si>
    <t>RH4_D6_HDAC1</t>
  </si>
  <si>
    <t>RH4_D6_HDAC1_024_C</t>
  </si>
  <si>
    <t>KG1a_H3K27ac</t>
  </si>
  <si>
    <t>KG1a_H3K27ac_024_C</t>
  </si>
  <si>
    <t>Sample_KG1a_H3K27ac_024_C_HLFMLBGX3</t>
  </si>
  <si>
    <t>MOLM14_H3K27ac</t>
  </si>
  <si>
    <t>MOLM14_H3K27ac_024_C</t>
  </si>
  <si>
    <t>Sample_MOLM14_H3K27ac_024_C_HLFMLBGX3</t>
  </si>
  <si>
    <t>RH4_D6_MYOD_SE1_025_C</t>
  </si>
  <si>
    <t>Sample_RH4_D6_MYOD_SE1_025_C_HFH72BGX5</t>
  </si>
  <si>
    <t>RH4_Ent6_MYOD_SE1_025_C</t>
  </si>
  <si>
    <t>Sample_RH4_Ent6_MYOD_SE1_025_C_HFH72BGX5</t>
  </si>
  <si>
    <t>RH4_D6_YY1</t>
  </si>
  <si>
    <t>RH4_D6_YY1_025_C</t>
  </si>
  <si>
    <t>RH4_Ent6_YY1</t>
  </si>
  <si>
    <t>RH4_Ent6_YY1_025_C</t>
  </si>
  <si>
    <t>CTR_D48_Pol2S2pAMR</t>
  </si>
  <si>
    <t>CTR_D48_Pol2S2pAMR_025_C</t>
  </si>
  <si>
    <t>Sample_CTR_D48_Pol2S2pAMR_025_C_HFH72BGX5</t>
  </si>
  <si>
    <t>CTR_T48_Pol2S2pAMR</t>
  </si>
  <si>
    <t>CTR_T48_Pol2S2pAMR_025_C</t>
  </si>
  <si>
    <t>Sample_CTR_T48_Pol2S2pAMR_025_C_HFH72BGX5</t>
  </si>
  <si>
    <t>CTR_D48_Pol2S2pAC</t>
  </si>
  <si>
    <t>CTR_D48_Pol2S2pAC_025_C</t>
  </si>
  <si>
    <t>Sample_CTR_D48_Pol2S2pAC_025_C_HFH72BGX5</t>
  </si>
  <si>
    <t>CTR_T48_Pol2S2pAC</t>
  </si>
  <si>
    <t>CTR_T48_Pol2S2pAC_025_C</t>
  </si>
  <si>
    <t>Sample_CTR_T48_Pol2S2pAC_025_C_HFH72BGX5</t>
  </si>
  <si>
    <t>RH4_Ent6_RAD21_025_C</t>
  </si>
  <si>
    <t>RH4_D6_RAD21_025_C</t>
  </si>
  <si>
    <t>CTR_D48_SNAI2</t>
  </si>
  <si>
    <t>CTR_D48_SNAI2_C</t>
  </si>
  <si>
    <t>Sample_CTR_D48_SNAI2_C_HKY2YBGX5</t>
  </si>
  <si>
    <t>Trancription Factor</t>
  </si>
  <si>
    <t>CTR_T48_SNAI2</t>
  </si>
  <si>
    <t>CTR_T48_SNAI2_C</t>
  </si>
  <si>
    <t>Sample_CTR_T48_SNAI2_C_HKY2YBGX5</t>
  </si>
  <si>
    <t>RH4_DMSO_6hr_ATAC</t>
  </si>
  <si>
    <t>RH4_Ent_1hr_ATAC</t>
  </si>
  <si>
    <t>Sample_RH4_Ent_1hr_ATAC_H7H5CBGX5</t>
  </si>
  <si>
    <t>RH4_Ent_6hr_ATAC</t>
  </si>
  <si>
    <t>LNCaP_AR_SRR5238072_C</t>
  </si>
  <si>
    <t>Sample_LNCaP_AR_SRR5238072_C_GSE94682</t>
  </si>
  <si>
    <t>LNCaP_R1881_AR_SRR5238075_C</t>
  </si>
  <si>
    <t>Sample_LNCaP_R1881_AR_SRR5238075_C_GSE94682</t>
  </si>
  <si>
    <t>MKL1_ATOH1_027_C</t>
  </si>
  <si>
    <t>MKL1_INSM1_027_C</t>
  </si>
  <si>
    <t>MKL1_ISL1_027_C</t>
  </si>
  <si>
    <t>MKL1_LXH3_027_C</t>
  </si>
  <si>
    <t>MKL1_POU4F3_027_C</t>
  </si>
  <si>
    <t>MKL1_SOX2_027_C</t>
  </si>
  <si>
    <t>MKL2_ATOH1_027_C</t>
  </si>
  <si>
    <t>MKL2_INSM1_027_C</t>
  </si>
  <si>
    <t>MKL2_ISL1_027_C</t>
  </si>
  <si>
    <t>MKL2_LXH3_027_C</t>
  </si>
  <si>
    <t>MKL2_POU4F3_027_C</t>
  </si>
  <si>
    <t>MKL2_SOX2_027_C</t>
  </si>
  <si>
    <t>SKNMC_1262_30X_DNase</t>
  </si>
  <si>
    <t>SKNMC_1262_30X_DNase_028_D</t>
  </si>
  <si>
    <t>SKNMC_404_30X_DNase</t>
  </si>
  <si>
    <t>SKNMC_404_30X_DNase_028_D</t>
  </si>
  <si>
    <t>SKNMC_CHDflag</t>
  </si>
  <si>
    <t>SKNMC_CHDflag_028_C</t>
  </si>
  <si>
    <t>SKNMC_HDAC2</t>
  </si>
  <si>
    <t>SKNMC_HDAC2_028_C</t>
  </si>
  <si>
    <t>SKNMC_Input</t>
  </si>
  <si>
    <t>SKNMC_Input_028_C</t>
  </si>
  <si>
    <t>SKNMC_RBBP4</t>
  </si>
  <si>
    <t>SKNMC_RBBP4_028_C</t>
  </si>
  <si>
    <t>SKNMC_SCR_30X_028_D</t>
  </si>
  <si>
    <t>RH4_CHD4_Pol2</t>
  </si>
  <si>
    <t>RH4_CHD4_Pol2_028_C</t>
  </si>
  <si>
    <t>RH4_P3F_Pol2</t>
  </si>
  <si>
    <t>RH4_P3F_Pol2_028_C</t>
  </si>
  <si>
    <t>RH4_SCR_Pol2</t>
  </si>
  <si>
    <t>RH4_SCR_Pol2_028_C</t>
  </si>
  <si>
    <t>KCNR_2D_C_20X_D</t>
  </si>
  <si>
    <t>Sample_KCNR_2D_C_20X_D_HJT5MBGX5</t>
  </si>
  <si>
    <t>KCNR_2D_RA_20X_D</t>
  </si>
  <si>
    <t>Sample_KCNR_2D_RA_20X_D_HJT5MBGX5</t>
  </si>
  <si>
    <t>KCNR_4D_C_20X_D</t>
  </si>
  <si>
    <t>Sample_KCNR_4D_C_20X_D_HJT5MBGX5</t>
  </si>
  <si>
    <t>KCNR_4D_RA_20X_D</t>
  </si>
  <si>
    <t>Sample_KCNR_4D_RA_20X_D_HJT5MBGX5</t>
  </si>
  <si>
    <t>KCNR_8D_C_20X_D</t>
  </si>
  <si>
    <t>Sample_KCNR_8D_C_20X_D_HJT5MBGX5</t>
  </si>
  <si>
    <t>KCNR_8D_RA_20X_D</t>
  </si>
  <si>
    <t>Sample_KCNR_8D_RA_20X_D_HJT5MBGX5</t>
  </si>
  <si>
    <t>KCNR_2D_C_30X_D</t>
  </si>
  <si>
    <t>Sample_KCNR_2D_C_30X_D_HJT5MBGX5</t>
  </si>
  <si>
    <t>KCNR_2D_RA_30X_D</t>
  </si>
  <si>
    <t>Sample_KCNR_2D_RA_30X_D_HJT5MBGX5</t>
  </si>
  <si>
    <t>KCNR_4D_C_30X_D</t>
  </si>
  <si>
    <t>Sample_KCNR_4D_C_30X_D_HJT5MBGX5</t>
  </si>
  <si>
    <t>KCNR_8D_C_30X_D</t>
  </si>
  <si>
    <t>Sample_KCNR_8D_C_30X_D_HJT5MBGX5</t>
  </si>
  <si>
    <t>KCNR_8D_RA_30X_D</t>
  </si>
  <si>
    <t>Sample_KCNR_8D_RA_30X_D_HJT5MBGX5</t>
  </si>
  <si>
    <t>KCNR_4D_RA_30X_2_D</t>
  </si>
  <si>
    <t>Sample_KCNR_4D_RA_30X_2_D_HJT5MBGX5</t>
  </si>
  <si>
    <t>KCNR_2D_RA_40X_D</t>
  </si>
  <si>
    <t>Sample_KCNR_2D_RA_40X_D_HJT5MBGX5</t>
  </si>
  <si>
    <t>KCNR_4D_C_40X_D</t>
  </si>
  <si>
    <t>Sample_KCNR_4D_C_40X_D_HJT5MBGX5</t>
  </si>
  <si>
    <t>KCNR_8D_C_40X_D</t>
  </si>
  <si>
    <t>Sample_KCNR_8D_C_40X_D_HJT5MBGX5</t>
  </si>
  <si>
    <t>KCNR_8D_RA_40X_D</t>
  </si>
  <si>
    <t>Sample_KCNR_8D_RA_40X_D_HJT5MBGX5</t>
  </si>
  <si>
    <t>KCNR_2D_C_40X_2_D</t>
  </si>
  <si>
    <t>Sample_KCNR_2D_C_40X_2_D_HJT5MBGX5</t>
  </si>
  <si>
    <t>KCNR_4D_RA_40X_2_D</t>
  </si>
  <si>
    <t>Sample_KCNR_4D_RA_40X_2_D_HJT5MBGX5</t>
  </si>
  <si>
    <t>JR1_H3K27ac</t>
  </si>
  <si>
    <t>JR1_H3K27ac_C</t>
  </si>
  <si>
    <t>Sample_JR1_H3K27ac_C_HKY2YBGX5</t>
  </si>
  <si>
    <t>/data/khanlab/projects/ChIP_seq/RNA_DATA/Sample_JR1UK_T_C628WANXX/Sample_JR1UK_T_C628WANXX</t>
  </si>
  <si>
    <t>JR1_input</t>
  </si>
  <si>
    <t>JR1_input_C</t>
  </si>
  <si>
    <t>RH4_15_1_H3K27ac</t>
  </si>
  <si>
    <t>RH4_15_1_H3K27ac_C</t>
  </si>
  <si>
    <t>Sample_RH4_15_1_H3K27ac_C_HLJWHBGX5</t>
  </si>
  <si>
    <t>030</t>
  </si>
  <si>
    <t>HLJWHBGX5</t>
  </si>
  <si>
    <t>RH4_15_1</t>
  </si>
  <si>
    <t>RH4_8_1_H3K27ac</t>
  </si>
  <si>
    <t>RH4_8_1_H3K27ac_C</t>
  </si>
  <si>
    <t>Sample_RH4_8_1_H3K27ac_C_HLJWHBGX5</t>
  </si>
  <si>
    <t>RH4_8_1</t>
  </si>
  <si>
    <t>RH4_c9v_H3K27ac</t>
  </si>
  <si>
    <t>RH4_c9v_H3K27ac_C</t>
  </si>
  <si>
    <t>Sample_RH4_c9v_H3K27ac_C_HLJWHBGX5</t>
  </si>
  <si>
    <t>RH4_c9v</t>
  </si>
  <si>
    <t>RH4_emp_H3K27ac</t>
  </si>
  <si>
    <t>RH4_emp_H3K27ac_C</t>
  </si>
  <si>
    <t>Sample_RH4_emp_H3K27ac_C_HLJWHBGX5</t>
  </si>
  <si>
    <t>RH4_emp</t>
  </si>
  <si>
    <t>CTR_Tres_H3K27ac</t>
  </si>
  <si>
    <t>CTR_Tres_H3K27ac_C</t>
  </si>
  <si>
    <t>Sample_CTR_Tres_H3K27ac_C_HLJWHBGX5</t>
  </si>
  <si>
    <t>CTR_Tres</t>
  </si>
  <si>
    <t>Sample_CTR_Tres_input_C_HLJWHBGX5</t>
  </si>
  <si>
    <t>Resistant cells from CTR tumors in mice treated with trametinib and IGF2 inhibitor</t>
  </si>
  <si>
    <t>CTR_Tres_input</t>
  </si>
  <si>
    <t>CTR_Tres_input_C</t>
  </si>
  <si>
    <t>RH41_H3K27ac</t>
  </si>
  <si>
    <t>RH41_H3K27ac_C</t>
  </si>
  <si>
    <t>Sample_RH41_H3K27ac_C_HLJWHBGX5</t>
  </si>
  <si>
    <t>Sample_RH41_input_C_HLJWHBGX5</t>
  </si>
  <si>
    <t>/data/khanlab/projects/ChIP_seq/RNA_DATA/Sample_RH41seq_T_D26GWACXX/Sample_RH41seq_T_D26GWACXX</t>
  </si>
  <si>
    <t>RH41_input</t>
  </si>
  <si>
    <t>RH41_input_C</t>
  </si>
  <si>
    <t>JR1_shCtrl_H3K27ac</t>
  </si>
  <si>
    <t>JR1_shCtrl_H3K27ac_C</t>
  </si>
  <si>
    <t>Sample_JR1_shCtrl_H3K27ac_C_HLJWHBGX5</t>
  </si>
  <si>
    <t>JR1_shCtrl</t>
  </si>
  <si>
    <t>Sample_JR1_shCtrl_input_C_HLJWHBGX5</t>
  </si>
  <si>
    <t>Sample_JR1_shCtrl_T_HKY7JBGX5</t>
  </si>
  <si>
    <t>/data/khanlab/projects/ChIP_seq/RNA_DATA/Sample_JR1_shCtrl_T_HKY7JBGX5/Sample_JR1_shCtrl_T_HKY7JBGX5</t>
  </si>
  <si>
    <t>7 days</t>
  </si>
  <si>
    <t>shRNA control</t>
  </si>
  <si>
    <t>JR1_shCtrl_SNAI2</t>
  </si>
  <si>
    <t>JR1_shCtrl_SNAI2_C</t>
  </si>
  <si>
    <t>Sample_JR1_shCtrl_SNAI2_C_HLJWHBGX5</t>
  </si>
  <si>
    <t>JR1_shSNAI2_H3K27ac</t>
  </si>
  <si>
    <t>JR1_shSNAI2_H3K27ac_C</t>
  </si>
  <si>
    <t>Sample_JR1_shSNAI2_H3K27ac_C_HLJWHBGX5</t>
  </si>
  <si>
    <t>JR1_shSNAI2</t>
  </si>
  <si>
    <t>Slug (C19G7) Rabbit mAb,  CST 9585</t>
  </si>
  <si>
    <t>shRNA against SNAI2</t>
  </si>
  <si>
    <t>JR1_shSNAI2_SNAI2</t>
  </si>
  <si>
    <t>JR1_shSNAI2_SNAI2_C</t>
  </si>
  <si>
    <t>Sample_JR1_shSNAI2_SNAI2_C_HLJWHBGX5</t>
  </si>
  <si>
    <t>JR1_shCtrl_input</t>
  </si>
  <si>
    <t>JR1_shCtrl_input_C</t>
  </si>
  <si>
    <t>CTR_shCtrl_H3K27ac</t>
  </si>
  <si>
    <t>CTR_shCtrl_H3K27ac_C</t>
  </si>
  <si>
    <t>CTR_shCtrl</t>
  </si>
  <si>
    <t>Sample_CTR_shCtrl_input_C_H5W2CBGX7</t>
  </si>
  <si>
    <t>CTR_shCtrl_SNAI2</t>
  </si>
  <si>
    <t>CTR_shCtrl_SNAI2_C</t>
  </si>
  <si>
    <t>Sample_CTR_shCtrl_SNAI2_C_H5W2CBGX7</t>
  </si>
  <si>
    <t>CTR_shSNAI2_H3K27ac</t>
  </si>
  <si>
    <t>CTR_shSNAI2_H3K27ac_C</t>
  </si>
  <si>
    <t>CTR_shSNAI2</t>
  </si>
  <si>
    <t>CTR_shSNAI2_SNAI2</t>
  </si>
  <si>
    <t>CTR_shSNAI2_SNAI2_C</t>
  </si>
  <si>
    <t>Sample_CTR_shSNAI2_SNAI2_C_H5W2CBGX7</t>
  </si>
  <si>
    <t>CTR_shCtrl_input</t>
  </si>
  <si>
    <t>CTR_shCtrl_input_C</t>
  </si>
  <si>
    <t>CLB-BER-Lud_input</t>
  </si>
  <si>
    <t>CLB-BER-Lud_input_C_GSE90683</t>
  </si>
  <si>
    <t>SRR5675972</t>
  </si>
  <si>
    <t>CLB-CAR_input</t>
  </si>
  <si>
    <t>CLB-CAR_input_C_GSE90683</t>
  </si>
  <si>
    <t>SRR5675974</t>
  </si>
  <si>
    <t>CLB-GA_rep1_input</t>
  </si>
  <si>
    <t>CLB-GA_rep1_input_C_GSE90683</t>
  </si>
  <si>
    <t>SRR5675976</t>
  </si>
  <si>
    <t>CLB-GA_rep2_input</t>
  </si>
  <si>
    <t>CLB-GA_rep2_input_C_GSE90683</t>
  </si>
  <si>
    <t>SRR5675978</t>
  </si>
  <si>
    <t>CLB-MA_input</t>
  </si>
  <si>
    <t>CLB-MA_input_C_GSE90683</t>
  </si>
  <si>
    <t>SRR5675980</t>
  </si>
  <si>
    <t>CLB-PE_input</t>
  </si>
  <si>
    <t>CLB-PE_input_C_GSE90683</t>
  </si>
  <si>
    <t>SRR5675982</t>
  </si>
  <si>
    <t>GIMEN_input</t>
  </si>
  <si>
    <t>GIMEN_input_C_GSE90683</t>
  </si>
  <si>
    <t>SRR5675984</t>
  </si>
  <si>
    <t>IMR32_input</t>
  </si>
  <si>
    <t>IMR32_input_C_GSE90683</t>
  </si>
  <si>
    <t>SRR5675986</t>
  </si>
  <si>
    <t>LAN1_input</t>
  </si>
  <si>
    <t>LAN1_input_C_GSE90683</t>
  </si>
  <si>
    <t>SRR5675988</t>
  </si>
  <si>
    <t>N206_input</t>
  </si>
  <si>
    <t>N206_input_C_GSE90683</t>
  </si>
  <si>
    <t>SRR5675990</t>
  </si>
  <si>
    <t>SH-EP_input</t>
  </si>
  <si>
    <t>SH-EP_input_C_GSE90683</t>
  </si>
  <si>
    <t>SRR5675992</t>
  </si>
  <si>
    <t>SH-SY5Y_input</t>
  </si>
  <si>
    <t>SH-SY5Y_input_C_GSE90683</t>
  </si>
  <si>
    <t>SRR5675994</t>
  </si>
  <si>
    <t>SJNB12_input</t>
  </si>
  <si>
    <t>SJNB12_input_C_GSE90683</t>
  </si>
  <si>
    <t>SRR5675996</t>
  </si>
  <si>
    <t>SJNB1_input</t>
  </si>
  <si>
    <t>SJNB1_input_C_GSE90683</t>
  </si>
  <si>
    <t>SRR5675998</t>
  </si>
  <si>
    <t>SJNB6_input</t>
  </si>
  <si>
    <t>SJNB6_input_C_GSE90683</t>
  </si>
  <si>
    <t>SRR5676000</t>
  </si>
  <si>
    <t>SJNB8_input</t>
  </si>
  <si>
    <t>SJNB8_input_C_GSE90683</t>
  </si>
  <si>
    <t>SRR5676002</t>
  </si>
  <si>
    <t>SK-N-AS_input</t>
  </si>
  <si>
    <t>SK-N-AS_input_C_GSE90683</t>
  </si>
  <si>
    <t>SRR5676004</t>
  </si>
  <si>
    <t>SK-N-BE2C_input</t>
  </si>
  <si>
    <t>SK-N-BE2C_input_C_GSE90683</t>
  </si>
  <si>
    <t>SRR5676006</t>
  </si>
  <si>
    <t>SK-N-DZ_input</t>
  </si>
  <si>
    <t>SK-N-DZ_input_C_GSE90683</t>
  </si>
  <si>
    <t>SRR5676008</t>
  </si>
  <si>
    <t>SK-N-FI_input</t>
  </si>
  <si>
    <t>SK-N-FI_input_C_GSE90683</t>
  </si>
  <si>
    <t>SRR5676010</t>
  </si>
  <si>
    <t>TR14_input</t>
  </si>
  <si>
    <t>TR14_input_C_GSE90683</t>
  </si>
  <si>
    <t>SRR5676012</t>
  </si>
  <si>
    <t>CHP212_input</t>
  </si>
  <si>
    <t>CHP212_input_C_GSE90683</t>
  </si>
  <si>
    <t>SRR5676014</t>
  </si>
  <si>
    <t>GICAN_input</t>
  </si>
  <si>
    <t>GICAN_input_C_GSE90683</t>
  </si>
  <si>
    <t>SRR5676016</t>
  </si>
  <si>
    <t>SRR5676017</t>
  </si>
  <si>
    <t>NB69_input</t>
  </si>
  <si>
    <t>NB69_input_C_GSE90683</t>
  </si>
  <si>
    <t>SRR5676018</t>
  </si>
  <si>
    <t>SK-N-SH_input</t>
  </si>
  <si>
    <t>SK-N-SH_input_C_GSE90683</t>
  </si>
  <si>
    <t>SRR5676020</t>
  </si>
  <si>
    <t>NB-EBc1_input</t>
  </si>
  <si>
    <t>NB-EBc1_input_C_GSE90683</t>
  </si>
  <si>
    <t>SRR5676022</t>
  </si>
  <si>
    <t>hNCC_rep1_input</t>
  </si>
  <si>
    <t>hNCC_rep1_input_C_GSE90683</t>
  </si>
  <si>
    <t>SRR5676024</t>
  </si>
  <si>
    <t>hNCC_rep2_input</t>
  </si>
  <si>
    <t>hNCC_rep2_input_C_GSE90683</t>
  </si>
  <si>
    <t>SRR5676026</t>
  </si>
  <si>
    <t>CTR_D48_MYCd3</t>
  </si>
  <si>
    <t>CTR_D48_MYCd3_031_C</t>
  </si>
  <si>
    <t>Sample_CTR_D48_MYCd3_031_C_H3HYNBGX7</t>
  </si>
  <si>
    <t>031</t>
  </si>
  <si>
    <t>H3HYNBGX7</t>
  </si>
  <si>
    <t>MYCd3</t>
  </si>
  <si>
    <t>/data/khanlab/projects/ChIP_seq/RNA_DATA/Sample_CTR_DMSO_48h_T_H3YCHBGXX/Sample_CTR_DMSO_48h_T_H3YCHBGXX</t>
  </si>
  <si>
    <t>MYC (c-Myc (D3N8F) Rabbit mAb 13987, Cell Signaling)</t>
  </si>
  <si>
    <t>CTR_T48_MYCd3</t>
  </si>
  <si>
    <t>CTR_T48_MYCd3_031_C</t>
  </si>
  <si>
    <t>Sample_CTR_T48_MYCd3_031_C_H3HYNBGX7</t>
  </si>
  <si>
    <t>/data/khanlab/projects/ChIP_seq/RNA_DATA/Sample_CTR_Tram_48h_T_H3YCHBGXX/Sample_CTR_Tram_48h_T_H3YCHBGXX</t>
  </si>
  <si>
    <t>CTR_D48_MYCd3_031_C2</t>
  </si>
  <si>
    <t>Sample_CTR_D48_MYCd3_031_C2_HGY5YBGX7</t>
  </si>
  <si>
    <t>HGY5YBGX7</t>
  </si>
  <si>
    <t>CTR_T48_MYCd3_031_C2</t>
  </si>
  <si>
    <t>Sample_CTR_T48_MYCd3_031_C2_HGY5YBGX7</t>
  </si>
  <si>
    <t>CTR_D48_SNAI2_031_C</t>
  </si>
  <si>
    <t>Sample_CTR_D48_SNAI2_031_C_H3HYNBGX7</t>
  </si>
  <si>
    <t>CTR_T48_SNAI2_031_C</t>
  </si>
  <si>
    <t>Sample_CTR_T48_SNAI2_031_C_H3HYNBGX7</t>
  </si>
  <si>
    <t>CTR_D48_SNAI2_031_C2</t>
  </si>
  <si>
    <t>Sample_CTR_D48_SNAI2_031_C2_HGY5YBGX7</t>
  </si>
  <si>
    <t>CTR_T48_SNAI2_031_C2</t>
  </si>
  <si>
    <t>Sample_CTR_T48_SNAI2_031_C2_HGY5YBGX7</t>
  </si>
  <si>
    <t>CTR_D48_MYCd3_031_CM</t>
  </si>
  <si>
    <t>Sample_CTR_D48_MYCd3_031_CM_H3HYNBGX7_HGY5YBGX7</t>
  </si>
  <si>
    <t>H3HYNBGX7_HGY5YBGX7</t>
  </si>
  <si>
    <t>CTR_T48_MYCd3_031_CM</t>
  </si>
  <si>
    <t>Sample_CTR_T48_MYCd3_031_CM_H3HYNBGX7_HGY5YBGX7</t>
  </si>
  <si>
    <t>CTR_D48_SNAI2_031_CM</t>
  </si>
  <si>
    <t>Sample_CTR_D48_SNAI2_031_CM_H3HYNBGX7_HGY5YBGX7</t>
  </si>
  <si>
    <t>CTR_T48_SNAI2_031_CM</t>
  </si>
  <si>
    <t>Sample_CTR_T48_SNAI2_031_CM_H3HYNBGX7_HGY5YBGX7</t>
  </si>
  <si>
    <t>RH30_PAX3FOXO1</t>
  </si>
  <si>
    <t>RH30_PAX3FOXO1_035_C</t>
  </si>
  <si>
    <t>Sample_RH30_PAX3FOXO1_035_C_HMG7VBGX7</t>
  </si>
  <si>
    <t>035</t>
  </si>
  <si>
    <t>HMG7VBGX7</t>
  </si>
  <si>
    <t>In house Ab</t>
  </si>
  <si>
    <t>RH30_MYOD</t>
  </si>
  <si>
    <t>RH30_MYOD_035_C</t>
  </si>
  <si>
    <t>Sample_RH30_MYOD_035_C_HMG7VBGX7</t>
  </si>
  <si>
    <t>MYOD</t>
  </si>
  <si>
    <t>anti-MYOD (Santa Cruz, sc-760, M-318)</t>
  </si>
  <si>
    <t>CTR_shCtrl_MYOD</t>
  </si>
  <si>
    <t>CTR_shCtrl_MYOD_035_C</t>
  </si>
  <si>
    <t>10 days post selection</t>
  </si>
  <si>
    <t>shCtrl</t>
  </si>
  <si>
    <t>CTR_shSNAI2_MYOD</t>
  </si>
  <si>
    <t>CTR_shSNAI2_MYOD_035_C</t>
  </si>
  <si>
    <t>shSNAI2</t>
  </si>
  <si>
    <t>RH4_D6_HDAC3</t>
  </si>
  <si>
    <t>RH4_D6_HDAC3_035_C</t>
  </si>
  <si>
    <t>Sample_RH4_D6_HDAC3_035_C_HMG7VBGX7</t>
  </si>
  <si>
    <t>HDAC3</t>
  </si>
  <si>
    <t>Epigenetic Enzyme</t>
  </si>
  <si>
    <t>HDAC3 (Abcam, ab7030)</t>
  </si>
  <si>
    <t>RH4_Ent6_HDAC3</t>
  </si>
  <si>
    <t>RH4_Ent6_HDAC3_035_C</t>
  </si>
  <si>
    <t>Sample_RH4_Ent6_HDAC3_035_C_HMG7VBGX7</t>
  </si>
  <si>
    <t>Entinostat</t>
  </si>
  <si>
    <t>Tera001_input</t>
  </si>
  <si>
    <t>Tera001_input_035_C</t>
  </si>
  <si>
    <t>TBD</t>
  </si>
  <si>
    <t>Project_ChIPSeq_PedCRC</t>
  </si>
  <si>
    <t>PedCRC</t>
  </si>
  <si>
    <t>Teratoma</t>
  </si>
  <si>
    <t>Tera001</t>
  </si>
  <si>
    <t>Tera001_H3K27ac</t>
  </si>
  <si>
    <t>Tera001_H3K27ac_035_C</t>
  </si>
  <si>
    <t>Tera002_input</t>
  </si>
  <si>
    <t>Tera002_input_035_C</t>
  </si>
  <si>
    <t>Sample_Tera002_input_035_C_HMG7VBGX7</t>
  </si>
  <si>
    <t>Tera002</t>
  </si>
  <si>
    <t>Tera002_H3K27ac</t>
  </si>
  <si>
    <t>Tera002_H3K27ac_035_C</t>
  </si>
  <si>
    <t>Sample_Tera002_H3K27ac_035_C_HMG7VBGX7</t>
  </si>
  <si>
    <t>WT106_input</t>
  </si>
  <si>
    <t>WT106_input_035_C</t>
  </si>
  <si>
    <t>Sample_WT106_input_035_C_HMG7VBGX7</t>
  </si>
  <si>
    <t>Wilms_Tumor</t>
  </si>
  <si>
    <t>WT106</t>
  </si>
  <si>
    <t>WT106_H3K27ac</t>
  </si>
  <si>
    <t>WT106_H3K27ac_035_C</t>
  </si>
  <si>
    <t>Sample_WT106_H3K27ac_035_C_HMG7VBGX7</t>
  </si>
  <si>
    <t>WT109_input</t>
  </si>
  <si>
    <t>WT109_input_035_C</t>
  </si>
  <si>
    <t>Sample_WT109_input_035_C_HMG7VBGX7</t>
  </si>
  <si>
    <t>WT109</t>
  </si>
  <si>
    <t>WT109_H3K27ac</t>
  </si>
  <si>
    <t>WT109_H3K27ac_035_C</t>
  </si>
  <si>
    <t>Sample_WT109_H3K27ac_035_C_HMG7VBGX7</t>
  </si>
  <si>
    <t>RH4_D24_H3K4me3</t>
  </si>
  <si>
    <t>RH4_D24_H3K4me3_037_C</t>
  </si>
  <si>
    <t>Sample_RH4_D24_H3K4me3_037_C_HMJ2HBGX7</t>
  </si>
  <si>
    <t>037</t>
  </si>
  <si>
    <t>HMJ2HBGX7</t>
  </si>
  <si>
    <t>RH4_D24</t>
  </si>
  <si>
    <t>RH4_BH10_24_H3K4me3</t>
  </si>
  <si>
    <t>RH4_BH10_24_H3K4me3_037_C</t>
  </si>
  <si>
    <t>Sample_RH4_BH10_24_H3K4me3_037_C_HMJ2HBGX7</t>
  </si>
  <si>
    <t>RH4_BH10_24</t>
  </si>
  <si>
    <t>RH4_D6_PAX3FOXO1</t>
  </si>
  <si>
    <t>RH4_D6_PAX3FOXO1_039_C</t>
  </si>
  <si>
    <t>Sample_RH4_D6_PAX3FOXO1_039_C_HL3LVBGX9</t>
  </si>
  <si>
    <t>039</t>
  </si>
  <si>
    <t>HL3LVBGX9</t>
  </si>
  <si>
    <t>p_1e-15</t>
  </si>
  <si>
    <t>antiP3F (in house)</t>
  </si>
  <si>
    <t>RH4_Ent6_PAX3FOXO1</t>
  </si>
  <si>
    <t>RH4_Ent6_PAX3FOXO1_039_C</t>
  </si>
  <si>
    <t>Sample_RH4_Ent6_PAX3FOXO1_039_C_HL3LVBGX9</t>
  </si>
  <si>
    <t>RH4_D6_MYOD</t>
  </si>
  <si>
    <t>RH4_D6_MYOD_039_C</t>
  </si>
  <si>
    <t>Sample_RH4_D6_MYOD_039_C_HL3LVBGX9</t>
  </si>
  <si>
    <t>MYOD SantaCruz (M-318) sc-760</t>
  </si>
  <si>
    <t>RH4_Ent6_MYOD</t>
  </si>
  <si>
    <t>RH4_Ent6_MYOD_039_C</t>
  </si>
  <si>
    <t>Sample_RH4_Ent6_MYOD_039_C_HL3LVBGX9</t>
  </si>
  <si>
    <t>RH4_D6_SOX8</t>
  </si>
  <si>
    <t>RH4_D6_SOX8_039_C</t>
  </si>
  <si>
    <t>Sample_RH4_D6_SOX8_039_C_HL3LVBGX9</t>
  </si>
  <si>
    <t>p_1e-70</t>
  </si>
  <si>
    <t>SOX8 (Abcam, ab104245)</t>
  </si>
  <si>
    <t>RH4_Ent6_SOX8</t>
  </si>
  <si>
    <t>RH4_Ent6_SOX8_039_C</t>
  </si>
  <si>
    <t>Sample_RH4_Ent6_SOX8_039_C_HL3LVBGX9</t>
  </si>
  <si>
    <t>RH4_D6_MYOG</t>
  </si>
  <si>
    <t>RH4_D6_MYOG_039_C</t>
  </si>
  <si>
    <t>Sample_RH4_D6_MYOG_039_C_HL3LVBGX9</t>
  </si>
  <si>
    <t>RH4_Ent6_MYOG</t>
  </si>
  <si>
    <t>RH4_Ent6_MYOG_039_C</t>
  </si>
  <si>
    <t>Sample_RH4_Ent6_MYOG_039_C_HL3LVBGX9</t>
  </si>
  <si>
    <t>RH4_D6_MYCN_039_C</t>
  </si>
  <si>
    <t>p_1e-04_dup1_dd</t>
  </si>
  <si>
    <t>RH4_Ent6_MYCN_039_C</t>
  </si>
  <si>
    <t>J0983_T1_ATAC</t>
  </si>
  <si>
    <t>J0983_T1_ATAC_1_SCH_C</t>
  </si>
  <si>
    <t>Sample_J0983_T1_ATAC_1_SCH_C_HMGFJBGX7</t>
  </si>
  <si>
    <t>1_SCH</t>
  </si>
  <si>
    <t>HMGFJBGX7</t>
  </si>
  <si>
    <t>Project_ChIPSeq_BALL_SCH</t>
  </si>
  <si>
    <t>BALL_SCH</t>
  </si>
  <si>
    <t>J0983_T1</t>
  </si>
  <si>
    <t xml:space="preserve">B cell ALL Primary Tumor </t>
  </si>
  <si>
    <t>DNA (ATAC)</t>
  </si>
  <si>
    <t>J0620_T1_ATAC</t>
  </si>
  <si>
    <t>J0620_T1_ATAC_1_SCH_C</t>
  </si>
  <si>
    <t>Sample_J0620_T1_ATAC_1_SCH_C_HMGFJBGX7</t>
  </si>
  <si>
    <t>J0620_T1</t>
  </si>
  <si>
    <t>J0988_T1_ATAC</t>
  </si>
  <si>
    <t>J0988_T1_ATAC_1_SCH_C</t>
  </si>
  <si>
    <t>Sample_J0988_T1_ATAC_1_SCH_C_HMGFJBGX7</t>
  </si>
  <si>
    <t>J0988_T1</t>
  </si>
  <si>
    <t>J0123_T1_ATAC</t>
  </si>
  <si>
    <t>J0123_T1_ATAC_1_SCH_C</t>
  </si>
  <si>
    <t>Sample_J0123_T1_ATAC_1_SCH_C_HMGFJBGX7</t>
  </si>
  <si>
    <t>J0123_T1</t>
  </si>
  <si>
    <t>J0654_T1_ATAC</t>
  </si>
  <si>
    <t>J0654_T1_ATAC_1_SCH_C</t>
  </si>
  <si>
    <t>Sample_J0654_T1_ATAC_1_SCH_C_HMGFJBGX7</t>
  </si>
  <si>
    <t>J0654_T1</t>
  </si>
  <si>
    <t>J0193_T1_ATAC</t>
  </si>
  <si>
    <t>J0193_T1_ATAC_1_SCH_C</t>
  </si>
  <si>
    <t>Sample_J0193_T1_ATAC_1_SCH_C_HMGFJBGX7</t>
  </si>
  <si>
    <t>J0193_T1</t>
  </si>
  <si>
    <t>J0645_T1_ATAC</t>
  </si>
  <si>
    <t>J0645_T1_ATAC_1_SCH_C</t>
  </si>
  <si>
    <t>Sample_J0645_T1_ATAC_1_SCH_C_HMGFJBGX7</t>
  </si>
  <si>
    <t>J0645_T1</t>
  </si>
  <si>
    <t>J0341_T1_ATAC</t>
  </si>
  <si>
    <t>J0341_T1_ATAC_1_SCH_C</t>
  </si>
  <si>
    <t>Sample_J0341_T1_ATAC_1_SCH_C_HMGFJBGX7</t>
  </si>
  <si>
    <t>J0341_T1</t>
  </si>
  <si>
    <t>J0621_T2_ATAC</t>
  </si>
  <si>
    <t>J0621_T2_ATAC_1_SCH_C</t>
  </si>
  <si>
    <t>Sample_J0621_T2_ATAC_1_SCH_C_HMGFJBGX7</t>
  </si>
  <si>
    <t>J0621_T2</t>
  </si>
  <si>
    <t>21 days</t>
  </si>
  <si>
    <t>CD19 CAR T</t>
  </si>
  <si>
    <t>J0988_T2_ATAC</t>
  </si>
  <si>
    <t>J0988_T2_ATAC_1_SCH_C</t>
  </si>
  <si>
    <t>Sample_J0988_T2_ATAC_1_SCH_C_HMGFJBGX7</t>
  </si>
  <si>
    <t>J0988_T2</t>
  </si>
  <si>
    <t>42 days</t>
  </si>
  <si>
    <t>J0621_T1_ATAC</t>
  </si>
  <si>
    <t>J0621_T1_ATAC_3_SCH_C</t>
  </si>
  <si>
    <t>Sample_J0621_T1_ATAC_3_SCH_C_HMGFJBGX7</t>
  </si>
  <si>
    <t>3_SCH</t>
  </si>
  <si>
    <t>J0621_T1</t>
  </si>
  <si>
    <t>MCF7_CTCF</t>
  </si>
  <si>
    <t>MCF7_CTCF_SRR7686901_C</t>
  </si>
  <si>
    <t>Sample_MCF7_CTCF_SRR7686901_C_GSE104983</t>
  </si>
  <si>
    <t>SRR7686901</t>
  </si>
  <si>
    <t>GSE104983</t>
  </si>
  <si>
    <t>Project_ChIPSeq_Project</t>
  </si>
  <si>
    <t>LAN5_2D_C_H3K27ac</t>
  </si>
  <si>
    <t>LAN5_2D_C_H3K27ac_CCRSF004_C</t>
  </si>
  <si>
    <t>Sample_LAN5_2D_C_H3K27ac_CCRSF004_C_HTLNHBGX7</t>
  </si>
  <si>
    <t>CCRSF004</t>
  </si>
  <si>
    <t>HTLNHBGX7</t>
  </si>
  <si>
    <t>Project_ChIPSeq_NB_Thiele_SpikeIn</t>
  </si>
  <si>
    <t>LAN5_2D_C</t>
  </si>
  <si>
    <t>Sample_LAN5_2D_C_Input_CCRSF004_C_HTLNHBGX7</t>
  </si>
  <si>
    <t>Sample_LAN5_2D_C_RNA_CCRSF_T_H22WHBBXY</t>
  </si>
  <si>
    <t>/data/khanlab/projects/ChIP_seq/RNA_DATA/Sample_LAN5_2D_C_RNA_CCRSF_T_H22WHBBXY/Sample_LAN5_2D_C_RNA_CCRSF_T_H22WHBBXY</t>
  </si>
  <si>
    <t>LAN5</t>
  </si>
  <si>
    <t>2days</t>
  </si>
  <si>
    <t>LAN5_2D_RA_H3K27ac</t>
  </si>
  <si>
    <t>LAN5_2D_RA_H3K27ac_CCRSF004_C</t>
  </si>
  <si>
    <t>Sample_LAN5_2D_RA_H3K27ac_CCRSF004_C_HTLNHBGX7</t>
  </si>
  <si>
    <t>LAN5_2D_RA</t>
  </si>
  <si>
    <t>Sample_LAN5_2D_RA_Input_CCRSF004_C_HTLNHBGX7</t>
  </si>
  <si>
    <t>Sample_LAN5_2D_RA_RNA_CCRSF_T_H22WHBBXY</t>
  </si>
  <si>
    <t>/data/khanlab/projects/ChIP_seq/RNA_DATA/Sample_LAN5_2D_RA_RNA_CCRSF_T_H22WHBBXY/Sample_LAN5_2D_RA_RNA_CCRSF_T_H22WHBBXY</t>
  </si>
  <si>
    <t>ATRA</t>
  </si>
  <si>
    <t>LAN5_4D_C_H3K27ac</t>
  </si>
  <si>
    <t>LAN5_4D_C_H3K27ac_CCRSF004_C</t>
  </si>
  <si>
    <t>Sample_LAN5_4D_C_H3K27ac_CCRSF004_C_HTLNHBGX7</t>
  </si>
  <si>
    <t>LAN5_4D_C</t>
  </si>
  <si>
    <t>Sample_LAN5_4D_C_RNA_CCRSF_T_H22WHBBXY</t>
  </si>
  <si>
    <t>/data/khanlab/projects/ChIP_seq/RNA_DATA/Sample_LAN5_4D_C_RNA_CCRSF_T_H22WHBBXY/Sample_LAN5_4D_C_RNA_CCRSF_T_H22WHBBXY</t>
  </si>
  <si>
    <t>4days</t>
  </si>
  <si>
    <t>LAN5_4D_RA_H3K27ac</t>
  </si>
  <si>
    <t>LAN5_4D_RA_H3K27ac_CCRSF004_C</t>
  </si>
  <si>
    <t>Sample_LAN5_4D_RA_H3K27ac_CCRSF004_C_HTLNHBGX7</t>
  </si>
  <si>
    <t>LAN5_4D_RA</t>
  </si>
  <si>
    <t>Sample_LAN5_4D_RA_RNA_CCRSF_T_H22WHBBXY</t>
  </si>
  <si>
    <t>/data/khanlab/projects/ChIP_seq/RNA_DATA/Sample_LAN5_4D_RA_RNA_CCRSF_T_H22WHBBXY/Sample_LAN5_4D_RA_RNA_CCRSF_T_H22WHBBXY</t>
  </si>
  <si>
    <t>LAN5_8D_C_H3K27ac</t>
  </si>
  <si>
    <t>LAN5_8D_C_H3K27ac_CCRSF004_C</t>
  </si>
  <si>
    <t>Sample_LAN5_8D_C_H3K27ac_CCRSF004_C_HTLNHBGX7</t>
  </si>
  <si>
    <t>LAN5_8D_C</t>
  </si>
  <si>
    <t>Sample_LAN5_8D_C_RNA_CCRSF_T_H22WHBBXY</t>
  </si>
  <si>
    <t>/data/khanlab/projects/ChIP_seq/RNA_DATA/Sample_LAN5_8D_C_RNA_CCRSF_T_H22WHBBXY/Sample_LAN5_8D_C_RNA_CCRSF_T_H22WHBBXY</t>
  </si>
  <si>
    <t>8days</t>
  </si>
  <si>
    <t>LAN5_8D_RA_H3K27ac</t>
  </si>
  <si>
    <t>LAN5_8D_RA_H3K27ac_CCRSF004_C</t>
  </si>
  <si>
    <t>Sample_LAN5_8D_RA_H3K27ac_CCRSF004_C_HTLNHBGX7</t>
  </si>
  <si>
    <t>LAN5_8D_RA</t>
  </si>
  <si>
    <t>Sample_LAN5_8D_RA_RNA_CCRSF_T_H22WHBBXY</t>
  </si>
  <si>
    <t>/data/khanlab/projects/ChIP_seq/RNA_DATA/Sample_LAN5_8D_RA_RNA_CCRSF_T_H22WHBBXY/Sample_LAN5_8D_RA_RNA_CCRSF_T_H22WHBBXY</t>
  </si>
  <si>
    <t>LAN5_2D_C_Input</t>
  </si>
  <si>
    <t>LAN5_2D_C_Input_CCRSF004_C</t>
  </si>
  <si>
    <t>LAN5_2D_RA_Input</t>
  </si>
  <si>
    <t>LAN5_2D_RA_Input_CCRSF004_C</t>
  </si>
  <si>
    <t>HEK_sgMYOD_cntrl_BRD4</t>
  </si>
  <si>
    <t>HEK_sgMYOD_cntrl_BRD4_037_C</t>
  </si>
  <si>
    <t>Sample_HEK_sgMYOD_cntrl_BRD4_037_C_HMJ2HBGX7</t>
  </si>
  <si>
    <t>Project_ChIPSeq_Hathaway</t>
  </si>
  <si>
    <t>Hathaway</t>
  </si>
  <si>
    <t>Normal_cells</t>
  </si>
  <si>
    <t>HEK_sgMYOD_cntrl</t>
  </si>
  <si>
    <t>Sample_HEK_sgMYOD_CEM87_input_037_C_HMJ2HBGX7</t>
  </si>
  <si>
    <t>Sample_HEK_sgMYOD_cntrl_RNA_038_T_HMNTWBGX7</t>
  </si>
  <si>
    <t>/data/khanlab/projects/ChIP_seq/RNA_DATA/Sample_HEK_sgMYOD_cntrl_RNA_038_T_HMNTWBGX7/Sample_HEK_sgMYOD_cntrl_RNA_038_T_HMNTWBGX7</t>
  </si>
  <si>
    <t>293_HEK</t>
  </si>
  <si>
    <t>BRD4 (Abcam, 128874)</t>
  </si>
  <si>
    <t>0nM CEM87</t>
  </si>
  <si>
    <t>HEK_sgMYOD_CEM87_BRD4</t>
  </si>
  <si>
    <t>HEK_sgMYOD_CEM87_BRD4_037_C</t>
  </si>
  <si>
    <t>Sample_HEK_sgMYOD_CEM87_BRD4_037_C_HMJ2HBGX7</t>
  </si>
  <si>
    <t>HEK_sgMYOD_CEM87</t>
  </si>
  <si>
    <t>50nM CEM87</t>
  </si>
  <si>
    <t>HEK_sgNT_cntrl_BRD4</t>
  </si>
  <si>
    <t>HEK_sgNT_cntrl_BRD4_037_C</t>
  </si>
  <si>
    <t>Sample_HEK_sgNT_cntrl_BRD4_037_C_HMJ2HBGX7</t>
  </si>
  <si>
    <t>HEK_sgNT_cntrl</t>
  </si>
  <si>
    <t>HEK_sgNT_CEM87_BRD4</t>
  </si>
  <si>
    <t>HEK_sgNT_CEM87_BRD4_037_C</t>
  </si>
  <si>
    <t>Sample_HEK_sgNT_CEM87_BRD4_037_C_HMJ2HBGX7</t>
  </si>
  <si>
    <t>HEK_sgNT_CEM87</t>
  </si>
  <si>
    <t>HEK_sgMYOD_CEM87_input</t>
  </si>
  <si>
    <t>HEK_sgMYOD_CEM87_input_037_C</t>
  </si>
  <si>
    <t>HEK_sgMYOD_cntrl_RNA</t>
  </si>
  <si>
    <t>HEK_sgMYOD_cntrl_RNA_038_T</t>
  </si>
  <si>
    <t>038</t>
  </si>
  <si>
    <t>Project_Other_Hathaway</t>
  </si>
  <si>
    <t>HEK_sgMYOD_CEM87_RNA</t>
  </si>
  <si>
    <t>HEK_sgMYOD_CEM87_RNA_038_T</t>
  </si>
  <si>
    <t>HEK_sgNT_cntrl_RNA</t>
  </si>
  <si>
    <t>HEK_sgNT_cntrl_RNA_038_T</t>
  </si>
  <si>
    <t>HEK_sgNT_CEM87_RNA</t>
  </si>
  <si>
    <t>HEK_sgNT_CEM87_RNA_038_T</t>
  </si>
  <si>
    <t>RD_shCtrl_H3K27ac</t>
  </si>
  <si>
    <t>RD_shCtrl_H3K27ac_037_C</t>
  </si>
  <si>
    <t>RD_shCtrl</t>
  </si>
  <si>
    <t>Sample_RD_shScr_10d_T_UTHSCSA</t>
  </si>
  <si>
    <t>/data/khanlab/projects/ChIP_seq/RNA_DATA/Sample_RD_shScr_10d_T_UTHSCSA/Sample_RD_shScr_10d_T_UTHSCSA</t>
  </si>
  <si>
    <t>RD_shSNAI2_H3K27ac</t>
  </si>
  <si>
    <t>RD_shSNAI2_H3K27ac_037_C</t>
  </si>
  <si>
    <t>RD_shSNAI2</t>
  </si>
  <si>
    <t>Sample_RD_shSNAI2_10d_T_UTHSCSA</t>
  </si>
  <si>
    <t>/data/khanlab/projects/ChIP_seq/RNA_DATA/Sample_RD_shSNAI2_10d_T_UTHSCSA/Sample_RD_shSNAI2_10d_T_UTHSCSA</t>
  </si>
  <si>
    <t>RD_shCtrl_SNAI2</t>
  </si>
  <si>
    <t>RD_shCtrl_SNAI2_037_C</t>
  </si>
  <si>
    <t>Sample_RD_shCtrl_SNAI2_037_C_HMJ2HBGX7</t>
  </si>
  <si>
    <t>RD_shSNAI2_SNAI2</t>
  </si>
  <si>
    <t>RD_shSNAI2_SNAI2_037_C</t>
  </si>
  <si>
    <t>Sample_RD_shSNAI2_SNAI2_037_C_HMJ2HBGX7</t>
  </si>
  <si>
    <t>RD_shCtrl_MYOD</t>
  </si>
  <si>
    <t>RD_shCtrl_MYOD_037_C</t>
  </si>
  <si>
    <t>RD_shSNAI2_MYOD</t>
  </si>
  <si>
    <t>RD_shSNAI2_MYOD_037_C</t>
  </si>
  <si>
    <t>RH4_shScr_H3K27ac</t>
  </si>
  <si>
    <t>RH4_shScr_H3K27ac_039_C</t>
  </si>
  <si>
    <t>anti-H3K27ac (Active Motif, pAb, 39133)</t>
  </si>
  <si>
    <t>48h</t>
  </si>
  <si>
    <t>RH4_shCHD4_H3K27ac</t>
  </si>
  <si>
    <t>RH4_shCHD4_H3K27ac_039_C</t>
  </si>
  <si>
    <t>RH4_shCHD4</t>
  </si>
  <si>
    <t>RH4_shP3F_BRD4_TBD_C</t>
  </si>
  <si>
    <t>BRD4 (Bethyl A301-985A100)</t>
  </si>
  <si>
    <t>Fibroblast_rep1_RNA</t>
  </si>
  <si>
    <t>Fibroblast_rep1_RNA_SRR5151762_T</t>
  </si>
  <si>
    <t>Sample_Fibroblast_rep1_RNA_SRR5151762_T_GSE93263</t>
  </si>
  <si>
    <t>SRR5151762</t>
  </si>
  <si>
    <t>GSE93263</t>
  </si>
  <si>
    <t>Project_Other_RMS</t>
  </si>
  <si>
    <t>Fibroblast_rep1</t>
  </si>
  <si>
    <t>Fibroblast_rep2_RNA</t>
  </si>
  <si>
    <t>Fibroblast_rep2_RNA_SRR5151763_T</t>
  </si>
  <si>
    <t>Sample_Fibroblast_rep2_RNA_SRR5151763_T_GSE93263</t>
  </si>
  <si>
    <t>SRR5151763</t>
  </si>
  <si>
    <t>Fibroblast_rep2</t>
  </si>
  <si>
    <t>Fibroblast_MYOD_rep1_RNA</t>
  </si>
  <si>
    <t>Fibroblast_MYOD_rep1_RNA_SRR5151765_T</t>
  </si>
  <si>
    <t>Sample_Fibroblast_MYOD_rep1_RNA_SRR5151765_T_GSE93263</t>
  </si>
  <si>
    <t>SRR5151765</t>
  </si>
  <si>
    <t>Fibroblast_MYOD_rep1</t>
  </si>
  <si>
    <t>Fibroblast_MYOD_rep2_RNA</t>
  </si>
  <si>
    <t>Fibroblast_MYOD_rep2_RNA_SRR5151766_T</t>
  </si>
  <si>
    <t>Sample_Fibroblast_MYOD_rep2_RNA_SRR5151766_T_GSE93263</t>
  </si>
  <si>
    <t>SRR5151766</t>
  </si>
  <si>
    <t>Fibroblast_MYOD_rep2</t>
  </si>
  <si>
    <t>J0621_T1_SCH_H3K27ac</t>
  </si>
  <si>
    <t>J0621_T1_SCH_H3K27ac_C</t>
  </si>
  <si>
    <t>Sample_J0621_T1_SCH_H3K27ac_C_HMFVFBGX7</t>
  </si>
  <si>
    <t>034</t>
  </si>
  <si>
    <t>HMFVFBGX7</t>
  </si>
  <si>
    <t>J0621_T1_SCH</t>
  </si>
  <si>
    <t>Sample_J0621_T1_SCH_input_C_HMFVFBGX7</t>
  </si>
  <si>
    <t>J0621_T1_SCH_input</t>
  </si>
  <si>
    <t>J0621_T1_SCH_input_C</t>
  </si>
  <si>
    <t>J0123_T1_SCH_H3K27ac</t>
  </si>
  <si>
    <t>J0123_T1_SCH_H3K27ac_C</t>
  </si>
  <si>
    <t>Sample_J0123_T1_SCH_H3K27ac_C_HMFVFBGX7</t>
  </si>
  <si>
    <t>J0123_T1_SCH</t>
  </si>
  <si>
    <t>Sample_J0123_T1_SCH_input_C_HMFVFBGX7</t>
  </si>
  <si>
    <t>J0123_T1_SCH_input</t>
  </si>
  <si>
    <t>J0123_T1_SCH_input_C</t>
  </si>
  <si>
    <t>J0654_T1_SCH_H3K27ac</t>
  </si>
  <si>
    <t>J0654_T1_SCH_H3K27ac_C</t>
  </si>
  <si>
    <t>Sample_J0654_T1_SCH_H3K27ac_C_HMFVFBGX7</t>
  </si>
  <si>
    <t>J0654_T1_SCH</t>
  </si>
  <si>
    <t>Sample_J0654_T1_SCH_input_C_HMFVFBGX7</t>
  </si>
  <si>
    <t>J0654_T1_SCH_input</t>
  </si>
  <si>
    <t>J0654_T1_SCH_input_C</t>
  </si>
  <si>
    <t>Fibroblast_rep3_RNA</t>
  </si>
  <si>
    <t>Fibroblast_rep3_RNA_SRR5151764_T</t>
  </si>
  <si>
    <t>Sample_Fibroblast_rep3_RNA_SRR5151764_T_GSE93263</t>
  </si>
  <si>
    <t>SRR5151764</t>
  </si>
  <si>
    <t>Fibroblast_rep3</t>
  </si>
  <si>
    <t>Fibroblast_MYOD_rep3_RNA</t>
  </si>
  <si>
    <t>Fibroblast_MYOD_rep3_RNA_SRR5151767_T</t>
  </si>
  <si>
    <t>Sample_Fibroblast_MYOD_rep3_RNA_SRR5151767_T_GSE93263</t>
  </si>
  <si>
    <t>SRR5151767</t>
  </si>
  <si>
    <t>Fibroblast_MYOD_rep3</t>
  </si>
  <si>
    <t>LREX_DMSO_RNA</t>
  </si>
  <si>
    <t>LREX_DMSO_RNA_CS023270_T</t>
  </si>
  <si>
    <t>Sample_LREX_DMSO_RNA_CS023270_T_DVW</t>
  </si>
  <si>
    <t>CS023270</t>
  </si>
  <si>
    <t>DVW</t>
  </si>
  <si>
    <t>Project_Other_DVWeele</t>
  </si>
  <si>
    <t>DVWeele</t>
  </si>
  <si>
    <t>LREX_DMSO</t>
  </si>
  <si>
    <t>LREX</t>
  </si>
  <si>
    <t>LREX_R1881_RNA</t>
  </si>
  <si>
    <t>LREX_R1881_RNA_CS023270_T</t>
  </si>
  <si>
    <t>Sample_LREX_R1881_RNA_CS023270_T_DVW</t>
  </si>
  <si>
    <t>LREX_R1881</t>
  </si>
  <si>
    <t>R1881 (Synthetic Androgen)</t>
  </si>
  <si>
    <t>LREX_Enzalutamide_RNA</t>
  </si>
  <si>
    <t>LREX_Enzalutamide_RNA_CS023270_T</t>
  </si>
  <si>
    <t>Sample_LREX_Enzalutamide_RNA_CS023270_T_DVW</t>
  </si>
  <si>
    <t>LREX_Enzalutamide</t>
  </si>
  <si>
    <t>Enzalutamide 1uM</t>
  </si>
  <si>
    <t>LREX_Ipatasertib_RNA</t>
  </si>
  <si>
    <t>LREX_Ipatasertib_RNA_CS023270_T</t>
  </si>
  <si>
    <t>Sample_LREX_Ipatasertib_RNA_CS023270_T_DVW</t>
  </si>
  <si>
    <t>LREX_Ipatasertib</t>
  </si>
  <si>
    <t>Ipatasertip 100nM</t>
  </si>
  <si>
    <t>LREX_Enza_Ipat_RNA</t>
  </si>
  <si>
    <t>LREX_Enza_Ipat_RNA_CS023270_T</t>
  </si>
  <si>
    <t>Sample_LREX_Enza_Ipat_RNA_CS023270_T_DVW</t>
  </si>
  <si>
    <t>LREX_Enza_Ipat</t>
  </si>
  <si>
    <t>Enza &amp; Ipat</t>
  </si>
  <si>
    <t>LREX_DMSO_AR</t>
  </si>
  <si>
    <t>LREX_DMSO_AR_CS023271_C</t>
  </si>
  <si>
    <t>Sample_LREX_DMSO_AR_CS023271_C_DVW</t>
  </si>
  <si>
    <t>CS023271</t>
  </si>
  <si>
    <t>Project_ChIPSeq_DVWeele</t>
  </si>
  <si>
    <t>Sample_LREX_DMSO_Input_CS023271_C_DVW</t>
  </si>
  <si>
    <t>/data/khanlab/projects/ChIP_seq/RNA_DATA/Sample_LREX_Ipatasertib_RNA_CS023270_T_DVW/Sample_LREX_Ipatasertib_RNA_CS023270_T_DVW</t>
  </si>
  <si>
    <t>LREX_R1881_AR</t>
  </si>
  <si>
    <t>LREX_R1881_AR_CS023271_C</t>
  </si>
  <si>
    <t>Sample_LREX_R1881_AR_CS023271_C_DVW</t>
  </si>
  <si>
    <t>Sample_LREX_R1881_Input_CS023271_C_DVW</t>
  </si>
  <si>
    <t>/data/khanlab/projects/ChIP_seq/RNA_DATA/Sample_LREX_R1881_RNA_CS023270_T_DVW/Sample_LREX_R1881_RNA_CS023270_T_DVW</t>
  </si>
  <si>
    <t>LREX_Enzalutamide_AR</t>
  </si>
  <si>
    <t>LREX_Enzalutamide_AR_CS023271_C</t>
  </si>
  <si>
    <t>Sample_LREX_Enzalutamide_AR_CS023271_C_DVW</t>
  </si>
  <si>
    <t>Sample_LREX_Enzalutamide_Input_CS023271_C_DVW</t>
  </si>
  <si>
    <t>/data/khanlab/projects/ChIP_seq/RNA_DATA/Sample_LREX_DMSO_RNA_CS023270_T_DVW/Sample_LREX_DMSO_RNA_CS023270_T_DVW</t>
  </si>
  <si>
    <t>LREX_Ipatasertib_AR</t>
  </si>
  <si>
    <t>LREX_Ipatasertib_AR_CS023271_C</t>
  </si>
  <si>
    <t>Sample_LREX_Ipatasertib_AR_CS023271_C_DVW</t>
  </si>
  <si>
    <t>Sample_LREX_Ipatasertib_Input_CS023271_C_DVW</t>
  </si>
  <si>
    <t>/data/khanlab/projects/ChIP_seq/RNA_DATA/Sample_LREX_Enzalutamide_RNA_CS023270_T_DVW/Sample_LREX_Enzalutamide_RNA_CS023270_T_DVW</t>
  </si>
  <si>
    <t>LREX_Enza_Ipat_AR</t>
  </si>
  <si>
    <t>LREX_Enza_Ipat_AR_CS023271_C</t>
  </si>
  <si>
    <t>Sample_LREX_Enza_Ipat_AR_CS023271_C_DVW</t>
  </si>
  <si>
    <t>Sample_LREX_Enza_Ipat_Input_CS023271_C_DVW</t>
  </si>
  <si>
    <t>/data/khanlab/projects/ChIP_seq/RNA_DATA/Sample_LREX_Enza_Ipat_RNA_CS023270_T_DVW/Sample_LREX_Enza_Ipat_RNA_CS023270_T_DVW</t>
  </si>
  <si>
    <t>LREX_DMSO_H3K27ac</t>
  </si>
  <si>
    <t>LREX_DMSO_H3K27ac_CS023271_C</t>
  </si>
  <si>
    <t>Sample_LREX_DMSO_H3K27ac_CS023271_C_DVW</t>
  </si>
  <si>
    <t>LREX_R1881_H3K27ac</t>
  </si>
  <si>
    <t>LREX_R1881_H3K27ac_CS023271_C</t>
  </si>
  <si>
    <t>Sample_LREX_R1881_H3K27ac_CS023271_C_DVW</t>
  </si>
  <si>
    <t>LREX_Enzalutamide_H3K27ac</t>
  </si>
  <si>
    <t>LREX_Enzalutamide_H3K27ac_CS023271_C</t>
  </si>
  <si>
    <t>Sample_LREX_Enzalutamide_H3K27ac_CS023271_C_DVW</t>
  </si>
  <si>
    <t>LREX_Ipatasertib_H3K27ac</t>
  </si>
  <si>
    <t>LREX_Ipatasertib_H3K27ac_CS023271_C</t>
  </si>
  <si>
    <t>Sample_LREX_Ipatasertib_H3K27ac_CS023271_C_DVW</t>
  </si>
  <si>
    <t>LREX_Enza_Ipat_H3K27ac</t>
  </si>
  <si>
    <t>LREX_Enza_Ipat_H3K27ac_CS023271_C</t>
  </si>
  <si>
    <t>Sample_LREX_Enza_Ipat_H3K27ac_CS023271_C_DVW</t>
  </si>
  <si>
    <t>LREX_DMSO_Input</t>
  </si>
  <si>
    <t>LREX_DMSO_Input_CS023271_C</t>
  </si>
  <si>
    <t>LREX_R1881_Input</t>
  </si>
  <si>
    <t>LREX_R1881_Input_CS023271_C</t>
  </si>
  <si>
    <t>LREX_Enzalutamide_Input</t>
  </si>
  <si>
    <t>LREX_Enzalutamide_Input_CS023271_C</t>
  </si>
  <si>
    <t>LREX_Ipatasertib_Input</t>
  </si>
  <si>
    <t>LREX_Ipatasertib_Input_CS023271_C</t>
  </si>
  <si>
    <t>LREX_Enza_Ipat_Input</t>
  </si>
  <si>
    <t>LREX_Enza_Ipat_Input_CS023271_C</t>
  </si>
  <si>
    <t>LNCaP_control_RNA</t>
  </si>
  <si>
    <t>LNCaP_control_RNA_CS023272_T</t>
  </si>
  <si>
    <t>Sample_LNCaP_control_RNA_CS023272_T_DVW</t>
  </si>
  <si>
    <t>CS023272</t>
  </si>
  <si>
    <t>LNCaP_control</t>
  </si>
  <si>
    <t>Day 0 post treatment (ctl)</t>
  </si>
  <si>
    <t>LNCaP_Enza_1d_RNA</t>
  </si>
  <si>
    <t>LNCaP_Enza_1d_RNA_CS023272_T</t>
  </si>
  <si>
    <t>Sample_LNCaP_Enza_1d_RNA_CS023272_T_DVW</t>
  </si>
  <si>
    <t>LNCaP_Enza_1d</t>
  </si>
  <si>
    <t>Day 1 post treament</t>
  </si>
  <si>
    <t>LNCaP_EnzaIpat_1d_RNA</t>
  </si>
  <si>
    <t>LNCaP_EnzaIpat_1d_RNA_CS023272_T</t>
  </si>
  <si>
    <t>Sample_LNCaP_EnzaIpat_1d_RNA_CS023272_T_DVW</t>
  </si>
  <si>
    <t>LNCaP_EnzaIpat_1d</t>
  </si>
  <si>
    <t>Enzalutamide &amp; Ipatasertib</t>
  </si>
  <si>
    <t>LNCaP_Enza_3d_RNA</t>
  </si>
  <si>
    <t>LNCaP_Enza_3d_RNA_CS023272_T</t>
  </si>
  <si>
    <t>Sample_LNCaP_Enza_3d_RNA_CS023272_T_DVW</t>
  </si>
  <si>
    <t>LNCaP_Enza_3d</t>
  </si>
  <si>
    <t>Day 3 post treatment</t>
  </si>
  <si>
    <t>LNCaP_EnzaIpat_3d_RNA</t>
  </si>
  <si>
    <t>LNCaP_EnzaIpat_3d_RNA_CS023272_T</t>
  </si>
  <si>
    <t>Sample_LNCaP_EnzaIpat_3d_RNA_CS023272_T_DVW</t>
  </si>
  <si>
    <t>LNCaP_EnzaIpat_3d</t>
  </si>
  <si>
    <t>LNCaP_Enza_7d_RNA</t>
  </si>
  <si>
    <t>LNCaP_Enza_7d_RNA_CS023272_T</t>
  </si>
  <si>
    <t>Sample_LNCaP_Enza_7d_RNA_CS023272_T_DVW</t>
  </si>
  <si>
    <t>LNCaP_Enza_7d</t>
  </si>
  <si>
    <t>Day 7 post treatment</t>
  </si>
  <si>
    <t>LNCaP_control_H3K27ac</t>
  </si>
  <si>
    <t>LNCaP_control_H3K27ac_CS023273_C</t>
  </si>
  <si>
    <t>Sample_LNCaP_control_H3K27ac_CS023273_C_DVW</t>
  </si>
  <si>
    <t>CS023273</t>
  </si>
  <si>
    <t>Sample_LNCaP_control_Input_CS023273_C_DVW</t>
  </si>
  <si>
    <t>/data/khanlab/projects/ChIP_seq/RNA_DATA/Sample_LNCaP_control_RNA_CS023272_T_DVW/Sample_LNCaP_control_RNA_CS023272_T_DVW</t>
  </si>
  <si>
    <t>LNCaP_Enza_1d_H3K27ac</t>
  </si>
  <si>
    <t>LNCaP_Enza_1d_H3K27ac_CS023273_C</t>
  </si>
  <si>
    <t>Sample_LNCaP_Enza_1d_H3K27ac_CS023273_C_DVW</t>
  </si>
  <si>
    <t>Sample_LNCaP_Enza_1d_Input_CS023273_C_DVW</t>
  </si>
  <si>
    <t>/data/khanlab/projects/ChIP_seq/RNA_DATA/Sample_LNCaP_Enza_1d_RNA_CS023272_T_DVW/Sample_LNCaP_Enza_1d_RNA_CS023272_T_DVW</t>
  </si>
  <si>
    <t>LNCaP_EnzaIpat_1d_H3K27ac</t>
  </si>
  <si>
    <t>LNCaP_EnzaIpat_1d_H3K27ac_CS023273_C</t>
  </si>
  <si>
    <t>Sample_LNCaP_EnzaIpat_1d_H3K27ac_CS023273_C_DVW</t>
  </si>
  <si>
    <t>Sample_LNCaP_EnzaIpat_1d_Input_CS023273_C_DVW</t>
  </si>
  <si>
    <t>/data/khanlab/projects/ChIP_seq/RNA_DATA/Sample_LNCaP_EnzaIpat_1d_RNA_CS023272_T_DVW/Sample_LNCaP_EnzaIpat_1d_RNA_CS023272_T_DVW</t>
  </si>
  <si>
    <t>LNCaP_Enza_3d_H3K27ac</t>
  </si>
  <si>
    <t>LNCaP_Enza_3d_H3K27ac_CS023273_C</t>
  </si>
  <si>
    <t>Sample_LNCaP_Enza_3d_H3K27ac_CS023273_C_DVW</t>
  </si>
  <si>
    <t>Sample_LNCaP_Enza_3d_Input_CS023273_C_DVW</t>
  </si>
  <si>
    <t>/data/khanlab/projects/ChIP_seq/RNA_DATA/Sample_LNCaP_Enza_3d_RNA_CS023272_T_DVW/Sample_LNCaP_Enza_3d_RNA_CS023272_T_DVW</t>
  </si>
  <si>
    <t>LNCaP_EnzaIpat_3d_H3K27ac</t>
  </si>
  <si>
    <t>LNCaP_EnzaIpat_3d_H3K27ac_CS023273_C</t>
  </si>
  <si>
    <t>Sample_LNCaP_EnzaIpat_3d_H3K27ac_CS023273_C_DVW</t>
  </si>
  <si>
    <t>Sample_LNCaP_EnzaIpat_3d_Input_CS023273_C_DVW</t>
  </si>
  <si>
    <t>/data/khanlab/projects/ChIP_seq/RNA_DATA/Sample_LNCaP_EnzaIpat_3d_RNA_CS023272_T_DVW/Sample_LNCaP_EnzaIpat_3d_RNA_CS023272_T_DVW</t>
  </si>
  <si>
    <t>LNCaP_Enza_7d_H3K27ac</t>
  </si>
  <si>
    <t>LNCaP_Enza_7d_H3K27ac_CS023273_C</t>
  </si>
  <si>
    <t>Sample_LNCaP_Enza_7d_H3K27ac_CS023273_C_DVW</t>
  </si>
  <si>
    <t>Sample_LNCaP_Enza_7d_Input_CS023273_C_DVW</t>
  </si>
  <si>
    <t>/data/khanlab/projects/ChIP_seq/RNA_DATA/Sample_LNCaP_Enza_7d_RNA_CS023272_T_DVW/Sample_LNCaP_Enza_7d_RNA_CS023272_T_DVW</t>
  </si>
  <si>
    <t>LNCaP_EnzaIpat_7d_H3K27ac</t>
  </si>
  <si>
    <t>LNCaP_EnzaIpat_7d_H3K27ac_CS023273_C</t>
  </si>
  <si>
    <t>Sample_LNCaP_EnzaIpat_7d_H3K27ac_CS023273_C_DVW</t>
  </si>
  <si>
    <t>LNCaP_EnzaIpat_7d</t>
  </si>
  <si>
    <t>Sample_LNCaP_EnzaIpat_7d_Input_CS023273_C_DVW</t>
  </si>
  <si>
    <t>Sample_LNCaP_EnzaIpat_7d_RNA_CS023272_T_DVW</t>
  </si>
  <si>
    <t>/data/khanlab/projects/ChIP_seq/RNA_DATA/Sample_LNCaP_EnzaIpat_7d_RNA_CS023272_T_DVW/Sample_LNCaP_EnzaIpat_7d_RNA_CS023272_T_DVW</t>
  </si>
  <si>
    <t>LNCaP_control_Input</t>
  </si>
  <si>
    <t>LNCaP_control_Input_CS023273_C</t>
  </si>
  <si>
    <t>LNCaP_Enza_1d_Input</t>
  </si>
  <si>
    <t>LNCaP_Enza_1d_Input_CS023273_C</t>
  </si>
  <si>
    <t>LNCaP_EnzaIpat_1d_Input</t>
  </si>
  <si>
    <t>LNCaP_EnzaIpat_1d_Input_CS023273_C</t>
  </si>
  <si>
    <t>LNCaP_Enza_3d_Input</t>
  </si>
  <si>
    <t>LNCaP_Enza_3d_Input_CS023273_C</t>
  </si>
  <si>
    <t>LNCaP_EnzaIpat_3d_Input</t>
  </si>
  <si>
    <t>LNCaP_EnzaIpat_3d_Input_CS023273_C</t>
  </si>
  <si>
    <t>LNCaP_Enza_7d_Input</t>
  </si>
  <si>
    <t>LNCaP_Enza_7d_Input_CS023273_C</t>
  </si>
  <si>
    <t>LNCaP_EnzaIpat_7d_RNA</t>
  </si>
  <si>
    <t>LNCaP_EnzaIpat_7d_RNA_CS023272_T</t>
  </si>
  <si>
    <t>LNCaP_EnzaIpat_7d_Input</t>
  </si>
  <si>
    <t>LNCaP_EnzaIpat_7d_Input_CS023273_C</t>
  </si>
  <si>
    <t>HSC_ATAC</t>
  </si>
  <si>
    <t>HSC_ATAC_SRR2920466_C</t>
  </si>
  <si>
    <t>Sample_HSC_ATAC_SRR2920466_C_GSE74912</t>
  </si>
  <si>
    <t>SRR2920466</t>
  </si>
  <si>
    <t>GSE74912</t>
  </si>
  <si>
    <t>Normal_Hematopoiesis</t>
  </si>
  <si>
    <t>HSC</t>
  </si>
  <si>
    <t>MPP_ATAC</t>
  </si>
  <si>
    <t>MPP_ATAC_SRR2920467_C</t>
  </si>
  <si>
    <t>Sample_MPP_ATAC_SRR2920467_C_GSE74912</t>
  </si>
  <si>
    <t>SRR2920467</t>
  </si>
  <si>
    <t>MPP</t>
  </si>
  <si>
    <t>LMPP_ATAC</t>
  </si>
  <si>
    <t>LMPP_ATAC_SRR2920468_C</t>
  </si>
  <si>
    <t>Sample_LMPP_ATAC_SRR2920468_C_GSE74912</t>
  </si>
  <si>
    <t>SRR2920468</t>
  </si>
  <si>
    <t>LMPP</t>
  </si>
  <si>
    <t>CMP_ATAC</t>
  </si>
  <si>
    <t>CMP_ATAC_SRR2920469_C</t>
  </si>
  <si>
    <t>Sample_CMP_ATAC_SRR2920469_C_GSE74912</t>
  </si>
  <si>
    <t>SRR2920469</t>
  </si>
  <si>
    <t>CMP</t>
  </si>
  <si>
    <t>GMP_ATAC</t>
  </si>
  <si>
    <t>GMP_ATAC_SRR2920471_C</t>
  </si>
  <si>
    <t>Sample_GMP_ATAC_SRR2920471_C_GSE74912</t>
  </si>
  <si>
    <t>SRR2920471</t>
  </si>
  <si>
    <t>GMP</t>
  </si>
  <si>
    <t>MEP_ATAC</t>
  </si>
  <si>
    <t>MEP_ATAC_SRR2920473_C</t>
  </si>
  <si>
    <t>Sample_MEP_ATAC_SRR2920473_C_GSE74912</t>
  </si>
  <si>
    <t>SRR2920473</t>
  </si>
  <si>
    <t>MEP</t>
  </si>
  <si>
    <t>Monocyte_ATAC</t>
  </si>
  <si>
    <t>Monocyte_ATAC_SRR2920475_C</t>
  </si>
  <si>
    <t>Sample_Monocyte_ATAC_SRR2920475_C_GSE74912</t>
  </si>
  <si>
    <t>SRR2920475</t>
  </si>
  <si>
    <t>Monocyte</t>
  </si>
  <si>
    <t>HSC_ATAC_SRR2920477_C</t>
  </si>
  <si>
    <t>Sample_HSC_ATAC_SRR2920477_C_GSE74912</t>
  </si>
  <si>
    <t>SRR2920477</t>
  </si>
  <si>
    <t>MPP_ATAC_SRR2920479_C</t>
  </si>
  <si>
    <t>Sample_MPP_ATAC_SRR2920479_C_GSE74912</t>
  </si>
  <si>
    <t>SRR2920479</t>
  </si>
  <si>
    <t>LMPP_ATAC_SRR2920480_C</t>
  </si>
  <si>
    <t>Sample_LMPP_ATAC_SRR2920480_C_GSE74912</t>
  </si>
  <si>
    <t>SRR2920480</t>
  </si>
  <si>
    <t>CMP_ATAC_SRR2920481_C</t>
  </si>
  <si>
    <t>Sample_CMP_ATAC_SRR2920481_C_GSE74912</t>
  </si>
  <si>
    <t>SRR2920481</t>
  </si>
  <si>
    <t>GMP_ATAC_SRR2920483_C</t>
  </si>
  <si>
    <t>Sample_GMP_ATAC_SRR2920483_C_GSE74912</t>
  </si>
  <si>
    <t>SRR2920483</t>
  </si>
  <si>
    <t>MEP_ATAC_SRR2920485_C</t>
  </si>
  <si>
    <t>Sample_MEP_ATAC_SRR2920485_C_GSE74912</t>
  </si>
  <si>
    <t>SRR2920485</t>
  </si>
  <si>
    <t>Monocyte_ATAC_SRR2920487_C</t>
  </si>
  <si>
    <t>Sample_Monocyte_ATAC_SRR2920487_C_GSE74912</t>
  </si>
  <si>
    <t>SRR2920487</t>
  </si>
  <si>
    <t>Bcell_ATAC</t>
  </si>
  <si>
    <t>Bcell_ATAC_SRR2920492_C</t>
  </si>
  <si>
    <t>Sample_Bcell_ATAC_SRR2920492_C_GSE74912</t>
  </si>
  <si>
    <t>SRR2920492</t>
  </si>
  <si>
    <t>Bcell</t>
  </si>
  <si>
    <t>CD4_ATAC</t>
  </si>
  <si>
    <t>CD4_ATAC_SRR2920493_C</t>
  </si>
  <si>
    <t>Sample_CD4_ATAC_SRR2920493_C_GSE74912</t>
  </si>
  <si>
    <t>SRR2920493</t>
  </si>
  <si>
    <t>CD4</t>
  </si>
  <si>
    <t>CD8_ATAC</t>
  </si>
  <si>
    <t>CD8_ATAC_SRR2920494_C</t>
  </si>
  <si>
    <t>Sample_CD8_ATAC_SRR2920494_C_GSE74912</t>
  </si>
  <si>
    <t>SRR2920494</t>
  </si>
  <si>
    <t>CD8</t>
  </si>
  <si>
    <t>Nkcell_ATAC</t>
  </si>
  <si>
    <t>Nkcell_ATAC_SRR2920495_C</t>
  </si>
  <si>
    <t>Sample_Nkcell_ATAC_SRR2920495_C_GSE74912</t>
  </si>
  <si>
    <t>SRR2920495</t>
  </si>
  <si>
    <t>Nkcell</t>
  </si>
  <si>
    <t>CD4_ATAC_SRR2920496_C</t>
  </si>
  <si>
    <t>Sample_CD4_ATAC_SRR2920496_C_GSE74912</t>
  </si>
  <si>
    <t>SRR2920496</t>
  </si>
  <si>
    <t>CD8_ATAC_SRR2920497_C</t>
  </si>
  <si>
    <t>Sample_CD8_ATAC_SRR2920497_C_GSE74912</t>
  </si>
  <si>
    <t>SRR2920497</t>
  </si>
  <si>
    <t>CLP_ATAC</t>
  </si>
  <si>
    <t>CLP_ATAC_SRR2920498_C</t>
  </si>
  <si>
    <t>Sample_CLP_ATAC_SRR2920498_C_GSE74912</t>
  </si>
  <si>
    <t>SRR2920498</t>
  </si>
  <si>
    <t>CLP</t>
  </si>
  <si>
    <t>CMP_ATAC_SRR2920500_C</t>
  </si>
  <si>
    <t>Sample_CMP_ATAC_SRR2920500_C_GSE74912</t>
  </si>
  <si>
    <t>SRR2920500</t>
  </si>
  <si>
    <t>Erythroblast_ATAC</t>
  </si>
  <si>
    <t>Erythroblast_ATAC_SRR2920502_C</t>
  </si>
  <si>
    <t>Sample_Erythroblast_ATAC_SRR2920502_C_GSE74912</t>
  </si>
  <si>
    <t>SRR2920502</t>
  </si>
  <si>
    <t>Erythroblast</t>
  </si>
  <si>
    <t>GMP_ATAC_SRR2920505_C</t>
  </si>
  <si>
    <t>Sample_GMP_ATAC_SRR2920505_C_GSE74912</t>
  </si>
  <si>
    <t>SRR2920505</t>
  </si>
  <si>
    <t>HSC_ATAC_SRR2920506_C</t>
  </si>
  <si>
    <t>Sample_HSC_ATAC_SRR2920506_C_GSE74912</t>
  </si>
  <si>
    <t>SRR2920506</t>
  </si>
  <si>
    <t>MEP_ATAC_SRR2920508_C</t>
  </si>
  <si>
    <t>Sample_MEP_ATAC_SRR2920508_C_GSE74912</t>
  </si>
  <si>
    <t>SRR2920508</t>
  </si>
  <si>
    <t>MPP_ATAC_SRR2920509_C</t>
  </si>
  <si>
    <t>Sample_MPP_ATAC_SRR2920509_C_GSE74912</t>
  </si>
  <si>
    <t>SRR2920509</t>
  </si>
  <si>
    <t>Nkcell_ATAC_SRR2920511_C</t>
  </si>
  <si>
    <t>Sample_Nkcell_ATAC_SRR2920511_C_GSE74912</t>
  </si>
  <si>
    <t>SRR2920511</t>
  </si>
  <si>
    <t>Bcell_ATAC_SRR2920513_C</t>
  </si>
  <si>
    <t>Sample_Bcell_ATAC_SRR2920513_C_GSE74912</t>
  </si>
  <si>
    <t>SRR2920513</t>
  </si>
  <si>
    <t>CD4_ATAC_SRR2920514_C</t>
  </si>
  <si>
    <t>Sample_CD4_ATAC_SRR2920514_C_GSE74912</t>
  </si>
  <si>
    <t>SRR2920514</t>
  </si>
  <si>
    <t>CD8_ATAC_SRR2920515_C</t>
  </si>
  <si>
    <t>Sample_CD8_ATAC_SRR2920515_C_GSE74912</t>
  </si>
  <si>
    <t>SRR2920515</t>
  </si>
  <si>
    <t>Nkcell_ATAC_SRR2920516_C</t>
  </si>
  <si>
    <t>Sample_Nkcell_ATAC_SRR2920516_C_GSE74912</t>
  </si>
  <si>
    <t>SRR2920516</t>
  </si>
  <si>
    <t>Bcell_ATAC_SRR2920517_C</t>
  </si>
  <si>
    <t>Sample_Bcell_ATAC_SRR2920517_C_GSE74912</t>
  </si>
  <si>
    <t>SRR2920517</t>
  </si>
  <si>
    <t>CLP_ATAC_SRR2920522_C</t>
  </si>
  <si>
    <t>Sample_CLP_ATAC_SRR2920522_C_GSE74912</t>
  </si>
  <si>
    <t>SRR2920522</t>
  </si>
  <si>
    <t>Erythroblast_ATAC_SRR2920523_C</t>
  </si>
  <si>
    <t>Sample_Erythroblast_ATAC_SRR2920523_C_GSE74912</t>
  </si>
  <si>
    <t>SRR2920523</t>
  </si>
  <si>
    <t>CLP_ATAC_SRR2920528_C</t>
  </si>
  <si>
    <t>Sample_CLP_ATAC_SRR2920528_C_GSE74912</t>
  </si>
  <si>
    <t>SRR2920528</t>
  </si>
  <si>
    <t>Erythroblast_ATAC_SRR2920529_C</t>
  </si>
  <si>
    <t>Sample_Erythroblast_ATAC_SRR2920529_C_GSE74912</t>
  </si>
  <si>
    <t>SRR2920529</t>
  </si>
  <si>
    <t>LMPP_ATAC_SRR2920535_C</t>
  </si>
  <si>
    <t>Sample_LMPP_ATAC_SRR2920535_C_GSE74912</t>
  </si>
  <si>
    <t>SRR2920535</t>
  </si>
  <si>
    <t>Monocyte_ATAC_SRR2920542_C</t>
  </si>
  <si>
    <t>Sample_Monocyte_ATAC_SRR2920542_C_GSE74912</t>
  </si>
  <si>
    <t>SRR2920542</t>
  </si>
  <si>
    <t>THP-1_CTCF</t>
  </si>
  <si>
    <t>THP-1_CTCF_SRR1177291_C</t>
  </si>
  <si>
    <t>Sample_THP-1_CTCF_SRR1177291_C_GSE55407</t>
  </si>
  <si>
    <t>SRR1177291</t>
  </si>
  <si>
    <t>GSE55407</t>
  </si>
  <si>
    <t>Acute_Monocytic_Leukemia</t>
  </si>
  <si>
    <t>THP-1</t>
  </si>
  <si>
    <t>K562_Run1_CTCF</t>
  </si>
  <si>
    <t>K562_Run1_CTCF_SRR227523_C</t>
  </si>
  <si>
    <t>Sample_K562_Run1_CTCF_SRR227523_C_GSE51334</t>
  </si>
  <si>
    <t>SRR227523</t>
  </si>
  <si>
    <t>Chronic_Myelogenous_Leukemia</t>
  </si>
  <si>
    <t>K562_Run1</t>
  </si>
  <si>
    <t>K562</t>
  </si>
  <si>
    <t>K562_Run2_CTCF</t>
  </si>
  <si>
    <t>K562_Run2_CTCF_SRR227524_C</t>
  </si>
  <si>
    <t>Sample_K562_Run2_CTCF_SRR227524_C_GSE51334</t>
  </si>
  <si>
    <t>SRR227524</t>
  </si>
  <si>
    <t>K562_Run2</t>
  </si>
  <si>
    <t>OCI-LY1_CTCF</t>
  </si>
  <si>
    <t>OCI-LY1_CTCF_SRR8275089_C</t>
  </si>
  <si>
    <t>Sample_OCI-LY1_CTCF_SRR8275089_C_GSE123200</t>
  </si>
  <si>
    <t>SRR8275089</t>
  </si>
  <si>
    <t>GSE123200</t>
  </si>
  <si>
    <t>Bcell_Nonhodgkin_Lymphoma</t>
  </si>
  <si>
    <t>OCI-LY1</t>
  </si>
  <si>
    <t>OCI-LY3_CTCF</t>
  </si>
  <si>
    <t>OCI-LY3_CTCF_SRR8275136_C</t>
  </si>
  <si>
    <t>Sample_OCI-LY3_CTCF_SRR8275136_C_GSE123225</t>
  </si>
  <si>
    <t>SRR8275136</t>
  </si>
  <si>
    <t>GSE123225</t>
  </si>
  <si>
    <t>OCI-LY3</t>
  </si>
  <si>
    <t>Human_Myotubes_72h_DM_MYOD</t>
  </si>
  <si>
    <t>Human_Myotubes_72h_DM_MYOD_SRR5413195_C</t>
  </si>
  <si>
    <t>Sample_Human_Myotubes_72h_DM_MYOD_SRR5413195_C_GSE50413</t>
  </si>
  <si>
    <t>SRR5413195</t>
  </si>
  <si>
    <t>GSE50413</t>
  </si>
  <si>
    <t>Human_Myotubes_72h_DM</t>
  </si>
  <si>
    <t>Sample_Human_Myotubes_72h_DM_Input_SRR959018_C_GSE50413</t>
  </si>
  <si>
    <t>Human_Myotubes</t>
  </si>
  <si>
    <t>72h</t>
  </si>
  <si>
    <t>Differentiation medium</t>
  </si>
  <si>
    <t>Human_Myotubes_72h_DM_Input</t>
  </si>
  <si>
    <t>Human_Myotubes_72h_DM_Input_SRR959018_C</t>
  </si>
  <si>
    <t>SRR959018</t>
  </si>
  <si>
    <t>Human_Myoblasts_GM_MYOD</t>
  </si>
  <si>
    <t>Human_Myoblasts_GM_MYOD_SRR959019_C</t>
  </si>
  <si>
    <t>Sample_Human_Myoblasts_GM_MYOD_SRR959019_C_GSE50413</t>
  </si>
  <si>
    <t>SRR959019</t>
  </si>
  <si>
    <t>Human_Myoblasts_GM</t>
  </si>
  <si>
    <t>Human_Myoblasts</t>
  </si>
  <si>
    <t>Human_Myotubes_72h_DM_MYOD_SRR959020_C</t>
  </si>
  <si>
    <t>Sample_Human_Myotubes_72h_DM_MYOD_SRR959020_C_GSE50413</t>
  </si>
  <si>
    <t>SRR959020</t>
  </si>
  <si>
    <t>RD_24h_DM_MYOD</t>
  </si>
  <si>
    <t>RD_24h_DM_MYOD_SRR959021_C</t>
  </si>
  <si>
    <t>Sample_RD_24h_DM_MYOD_SRR959021_C_GSE50413</t>
  </si>
  <si>
    <t>RD_24h_DM</t>
  </si>
  <si>
    <t>24h</t>
  </si>
  <si>
    <t>RH4_D6hr_ChROseq_RNA</t>
  </si>
  <si>
    <t>RH4_D6hr_ChROseq_RNA_041_T</t>
  </si>
  <si>
    <t>Sample_RH4_D6hr_ChROseq_RNA_041_T_TBD</t>
  </si>
  <si>
    <t>041</t>
  </si>
  <si>
    <t>RH4_D6hr_ChROseq</t>
  </si>
  <si>
    <t>RH4_Ent10m_ChROseq_RNA</t>
  </si>
  <si>
    <t>RH4_Ent10m_ChROseq_RNA_041_T</t>
  </si>
  <si>
    <t>Sample_RH4_Ent10m_ChROseq_RNA_041_T_TBD</t>
  </si>
  <si>
    <t>RH4_Ent10m_ChROseq</t>
  </si>
  <si>
    <t>RH4_Ent1hr_ChROseq_RNA</t>
  </si>
  <si>
    <t>RH4_Ent1hr_ChROseq_RNA_041_T</t>
  </si>
  <si>
    <t>Sample_RH4_Ent1hr_ChROseq_RNA_041_T_TBD</t>
  </si>
  <si>
    <t>RH4_Ent1hr_ChROseq</t>
  </si>
  <si>
    <t>RH4_Ent6hr_ChROseq_RNA</t>
  </si>
  <si>
    <t>RH4_Ent6hr_ChROseq_RNA_041_T</t>
  </si>
  <si>
    <t>Sample_RH4_Ent6hr_ChROseq_RNA_041_T_TBD</t>
  </si>
  <si>
    <t>RH4_Ent6hr_ChROseq</t>
  </si>
  <si>
    <t>RH4_sgNEG_RNA</t>
  </si>
  <si>
    <t>RH4_sgNEG_RNA_041_T</t>
  </si>
  <si>
    <t>Sample_RH4_sgNEG_RNA_041_T_TBD</t>
  </si>
  <si>
    <t>RH4_sgNEG</t>
  </si>
  <si>
    <t>RH4_sgHDAC3_RNA</t>
  </si>
  <si>
    <t>RH4_sgHDAC3_RNA_041_T</t>
  </si>
  <si>
    <t>Sample_RH4_sgHDAC3_RNA_041_T_TBD</t>
  </si>
  <si>
    <t>RH4_sgHDAC3</t>
  </si>
  <si>
    <t>RH4_sgNEGx3_RNA</t>
  </si>
  <si>
    <t>RH4_sgNEGx3_RNA_041_T</t>
  </si>
  <si>
    <t>Sample_RH4_sgNEGx3_RNA_041_T_TBD</t>
  </si>
  <si>
    <t>RH4_sgNEGx3</t>
  </si>
  <si>
    <t>RH4_sgHDAC123_RNA</t>
  </si>
  <si>
    <t>RH4_sgHDAC123_RNA_041_T</t>
  </si>
  <si>
    <t>Sample_RH4_sgHDAC123_RNA_041_T_TBD</t>
  </si>
  <si>
    <t>RH4_sgHDAC123</t>
  </si>
  <si>
    <t>RH4_sgEmpty_RNA</t>
  </si>
  <si>
    <t>RH4_sgEmpty_RNA_041_T</t>
  </si>
  <si>
    <t>Sample_RH4_sgEmpty_RNA_041_T_TBD</t>
  </si>
  <si>
    <t>RH4_sgEmpty</t>
  </si>
  <si>
    <t>RH4_sgSOX8_RNA</t>
  </si>
  <si>
    <t>RH4_sgSOX8_RNA_041_T</t>
  </si>
  <si>
    <t>Sample_RH4_sgSOX8_RNA_041_T_TBD</t>
  </si>
  <si>
    <t>RH4_sgSOX8</t>
  </si>
  <si>
    <t>RH4_sgPAX3_RNA</t>
  </si>
  <si>
    <t>RH4_sgPAX3_RNA_041_T</t>
  </si>
  <si>
    <t>Sample_RH4_sgPAX3_RNA_041_T_TBD</t>
  </si>
  <si>
    <t>RH4_sgPAX3</t>
  </si>
  <si>
    <t>RH4_sgMYOD1_RNA</t>
  </si>
  <si>
    <t>RH4_sgMYOD1_RNA_041_T</t>
  </si>
  <si>
    <t>Sample_RH4_sgMYOD1_RNA_041_T_TBD</t>
  </si>
  <si>
    <t>RH4_sgMYOD1</t>
  </si>
  <si>
    <t>RH4_sgMYOG_RNA</t>
  </si>
  <si>
    <t>RH4_sgMYOG_RNA_041_T</t>
  </si>
  <si>
    <t>Sample_RH4_sgMYOG_RNA_041_T_TBD</t>
  </si>
  <si>
    <t>RH4_sgMYOG</t>
  </si>
  <si>
    <t>RH4_sgMYCN_RNA</t>
  </si>
  <si>
    <t>RH4_sgMYCN_RNA_041_T</t>
  </si>
  <si>
    <t>Sample_RH4_sgMYCN_RNA_041_T_TBD</t>
  </si>
  <si>
    <t>RH4_sgMYCN</t>
  </si>
  <si>
    <t>RH4_dC9p300_sgNT_RNA</t>
  </si>
  <si>
    <t>RH4_dC9p300_sgNT_RNA_041_T</t>
  </si>
  <si>
    <t>Sample_RH4_dC9p300_sgNT_RNA_041_T_TBD</t>
  </si>
  <si>
    <t>RH4_dC9p300_sgNT</t>
  </si>
  <si>
    <t>RH4_dC9p300_sgEpiC_RNA</t>
  </si>
  <si>
    <t>RH4_dC9p300_sgEpiC_RNA_041_T</t>
  </si>
  <si>
    <t>Sample_RH4_dC9p300_sgEpiC_RNA_041_T_TBD</t>
  </si>
  <si>
    <t>RH4_dC9p300_sgEpiC</t>
  </si>
  <si>
    <t>RH4_dC9p300_sgBound_RNA</t>
  </si>
  <si>
    <t>RH4_dC9p300_sgBound_RNA_041_T</t>
  </si>
  <si>
    <t>Sample_RH4_dC9p300_sgBound_RNA_041_T_TBD</t>
  </si>
  <si>
    <t>RH4_dC9p300_sgBound</t>
  </si>
  <si>
    <t>RH4_MS2dC9p300_sgNT_RNA</t>
  </si>
  <si>
    <t>RH4_MS2dC9p300_sgNT_RNA_041_T</t>
  </si>
  <si>
    <t>Sample_RH4_MS2dC9p300_sgNT_RNA_041_T_TBD</t>
  </si>
  <si>
    <t>RH4_MS2dC9p300_sgNT</t>
  </si>
  <si>
    <t>RH4_MS2dC9p300_sgEpiC_RNA</t>
  </si>
  <si>
    <t>RH4_MS2dC9p300_sgEpiC_RNA_041_T</t>
  </si>
  <si>
    <t>Sample_RH4_MS2dC9p300_sgEpiC_RNA_041_T_TBD</t>
  </si>
  <si>
    <t>RH4_MS2dC9p300_sgEpiC</t>
  </si>
  <si>
    <t>RH4_MS2dC9p300_sgBound_RNA</t>
  </si>
  <si>
    <t>RH4_MS2dC9p300_sgBound_RNA_041_T</t>
  </si>
  <si>
    <t>Sample_RH4_MS2dC9p300_sgBound_RNA_041_T_TBD</t>
  </si>
  <si>
    <t>RH4_MS2dC9p300_sgBound</t>
  </si>
  <si>
    <t>RH4_DMSO_6hr_RNA</t>
  </si>
  <si>
    <t>RH4_DMSO_6hr_RNA_041_T</t>
  </si>
  <si>
    <t>Sample_RH4_DMSO_6hr_RNA_041_T_TBD</t>
  </si>
  <si>
    <t>RH4_LW3_M60_low6hr_RNA</t>
  </si>
  <si>
    <t>RH4_LW3_M60_low6hr_RNA_041_T</t>
  </si>
  <si>
    <t>Sample_RH4_LW3_M60_low6hr_RNA_041_T_TBD</t>
  </si>
  <si>
    <t>RH4_LW3_M60_low6hr</t>
  </si>
  <si>
    <t>RH4_LW3_M60_hi6hr_RNA</t>
  </si>
  <si>
    <t>RH4_LW3_M60_hi6hr_RNA_041_T</t>
  </si>
  <si>
    <t>Sample_RH4_LW3_M60_hi6hr_RNA_041_T_TBD</t>
  </si>
  <si>
    <t>RH4_LW3_M60_hi6hr</t>
  </si>
  <si>
    <t>Bcell_RNA</t>
  </si>
  <si>
    <t>Bcell_RNA_SRR2753073_T</t>
  </si>
  <si>
    <t>Sample_Bcell_RNA_SRR2753073_T_GSE74246</t>
  </si>
  <si>
    <t>SRR2753073</t>
  </si>
  <si>
    <t>GSE74246</t>
  </si>
  <si>
    <t>Project_Other_BALL_SCH</t>
  </si>
  <si>
    <t>CD4_RNA</t>
  </si>
  <si>
    <t>CD4_RNA_SRR2753074_T</t>
  </si>
  <si>
    <t>Sample_CD4_RNA_SRR2753074_T_GSE74246</t>
  </si>
  <si>
    <t>SRR2753074</t>
  </si>
  <si>
    <t>CD8_RNA</t>
  </si>
  <si>
    <t>CD8_RNA_SRR2753075_T</t>
  </si>
  <si>
    <t>Sample_CD8_RNA_SRR2753075_T_GSE74246</t>
  </si>
  <si>
    <t>SRR2753075</t>
  </si>
  <si>
    <t>Nkcell_RNA</t>
  </si>
  <si>
    <t>Nkcell_RNA_SRR2753076_T</t>
  </si>
  <si>
    <t>Sample_Nkcell_RNA_SRR2753076_T_GSE74246</t>
  </si>
  <si>
    <t>SRR2753076</t>
  </si>
  <si>
    <t>CD4_RNA_SRR2753078_T</t>
  </si>
  <si>
    <t>Sample_CD4_RNA_SRR2753078_T_GSE74246</t>
  </si>
  <si>
    <t>SRR2753078</t>
  </si>
  <si>
    <t>CD8_RNA_SRR2753079_T</t>
  </si>
  <si>
    <t>Sample_CD8_RNA_SRR2753079_T_GSE74246</t>
  </si>
  <si>
    <t>SRR2753079</t>
  </si>
  <si>
    <t>CLP_RNA</t>
  </si>
  <si>
    <t>CLP_RNA_SRR2753080_T</t>
  </si>
  <si>
    <t>Sample_CLP_RNA_SRR2753080_T_GSE74246</t>
  </si>
  <si>
    <t>SRR2753080</t>
  </si>
  <si>
    <t>Erythroblast_RNA</t>
  </si>
  <si>
    <t>Erythroblast_RNA_SRR2753081_T</t>
  </si>
  <si>
    <t>Sample_Erythroblast_RNA_SRR2753081_T_GSE74246</t>
  </si>
  <si>
    <t>SRR2753081</t>
  </si>
  <si>
    <t>Nkcell_RNA_SRR2753082_T</t>
  </si>
  <si>
    <t>Sample_Nkcell_RNA_SRR2753082_T_GSE74246</t>
  </si>
  <si>
    <t>SRR2753082</t>
  </si>
  <si>
    <t>CLP_RNA_SRR2753083_T</t>
  </si>
  <si>
    <t>Sample_CLP_RNA_SRR2753083_T_GSE74246</t>
  </si>
  <si>
    <t>SRR2753083</t>
  </si>
  <si>
    <t>Erythroblast_RNA_SRR2753084_T</t>
  </si>
  <si>
    <t>Sample_Erythroblast_RNA_SRR2753084_T_GSE74246</t>
  </si>
  <si>
    <t>SRR2753084</t>
  </si>
  <si>
    <t>LMPP_RNA</t>
  </si>
  <si>
    <t>LMPP_RNA_SRR2753085_T</t>
  </si>
  <si>
    <t>Sample_LMPP_RNA_SRR2753085_T_GSE74246</t>
  </si>
  <si>
    <t>SRR2753085</t>
  </si>
  <si>
    <t>Nkcell_RNA_SRR2753086_T</t>
  </si>
  <si>
    <t>Sample_Nkcell_RNA_SRR2753086_T_GSE74246</t>
  </si>
  <si>
    <t>SRR2753086</t>
  </si>
  <si>
    <t>Bcell_RNA_SRR2753087_T</t>
  </si>
  <si>
    <t>Sample_Bcell_RNA_SRR2753087_T_GSE74246</t>
  </si>
  <si>
    <t>SRR2753087</t>
  </si>
  <si>
    <t>CD4_RNA_SRR2753088_T</t>
  </si>
  <si>
    <t>Sample_CD4_RNA_SRR2753088_T_GSE74246</t>
  </si>
  <si>
    <t>SRR2753088</t>
  </si>
  <si>
    <t>CD8_RNA_SRR2753089_T</t>
  </si>
  <si>
    <t>Sample_CD8_RNA_SRR2753089_T_GSE74246</t>
  </si>
  <si>
    <t>SRR2753089</t>
  </si>
  <si>
    <t>CMP_RNA</t>
  </si>
  <si>
    <t>CMP_RNA_SRR2753090_T</t>
  </si>
  <si>
    <t>Sample_CMP_RNA_SRR2753090_T_GSE74246</t>
  </si>
  <si>
    <t>SRR2753090</t>
  </si>
  <si>
    <t>GMP_RNA</t>
  </si>
  <si>
    <t>GMP_RNA_SRR2753091_T</t>
  </si>
  <si>
    <t>Sample_GMP_RNA_SRR2753091_T_GSE74246</t>
  </si>
  <si>
    <t>SRR2753091</t>
  </si>
  <si>
    <t>HSC_RNA</t>
  </si>
  <si>
    <t>HSC_RNA_SRR2753092_T</t>
  </si>
  <si>
    <t>Sample_HSC_RNA_SRR2753092_T_GSE74246</t>
  </si>
  <si>
    <t>SRR2753092</t>
  </si>
  <si>
    <t>MEP_RNA</t>
  </si>
  <si>
    <t>MEP_RNA_SRR2753093_T</t>
  </si>
  <si>
    <t>Sample_MEP_RNA_SRR2753093_T_GSE74246</t>
  </si>
  <si>
    <t>SRR2753093</t>
  </si>
  <si>
    <t>Monocyte_RNA</t>
  </si>
  <si>
    <t>Monocyte_RNA_SRR2753094_T</t>
  </si>
  <si>
    <t>Sample_Monocyte_RNA_SRR2753094_T_GSE74246</t>
  </si>
  <si>
    <t>SRR2753094</t>
  </si>
  <si>
    <t>MPPs_RNA</t>
  </si>
  <si>
    <t>MPPs_RNA_SRR2753095_T</t>
  </si>
  <si>
    <t>Sample_MPPs_RNA_SRR2753095_T_GSE74246</t>
  </si>
  <si>
    <t>SRR2753095</t>
  </si>
  <si>
    <t>MPPs</t>
  </si>
  <si>
    <t>CMP_RNA_SRR2753096_T</t>
  </si>
  <si>
    <t>Sample_CMP_RNA_SRR2753096_T_GSE74246</t>
  </si>
  <si>
    <t>SRR2753096</t>
  </si>
  <si>
    <t>Monocyte_RNA_SRR2753097_T</t>
  </si>
  <si>
    <t>Sample_Monocyte_RNA_SRR2753097_T_GSE74246</t>
  </si>
  <si>
    <t>SRR2753097</t>
  </si>
  <si>
    <t>MEP_RNA_SRR2753099_T</t>
  </si>
  <si>
    <t>Sample_MEP_RNA_SRR2753099_T_GSE74246</t>
  </si>
  <si>
    <t>SRR2753099</t>
  </si>
  <si>
    <t>MPPs_RNA_SRR2753101_T</t>
  </si>
  <si>
    <t>Sample_MPPs_RNA_SRR2753101_T_GSE74246</t>
  </si>
  <si>
    <t>SRR2753101</t>
  </si>
  <si>
    <t>CLP_RNA_SRR2753102_T</t>
  </si>
  <si>
    <t>Sample_CLP_RNA_SRR2753102_T_GSE74246</t>
  </si>
  <si>
    <t>SRR2753102</t>
  </si>
  <si>
    <t>Erythroblast_RNA_SRR2753103_T</t>
  </si>
  <si>
    <t>Sample_Erythroblast_RNA_SRR2753103_T_GSE74246</t>
  </si>
  <si>
    <t>SRR2753103</t>
  </si>
  <si>
    <t>CMP_RNA_SRR2753104_T</t>
  </si>
  <si>
    <t>Sample_CMP_RNA_SRR2753104_T_GSE74246</t>
  </si>
  <si>
    <t>SRR2753104</t>
  </si>
  <si>
    <t>GMP_RNA_SRR2753105_T</t>
  </si>
  <si>
    <t>Sample_GMP_RNA_SRR2753105_T_GSE74246</t>
  </si>
  <si>
    <t>SRR2753105</t>
  </si>
  <si>
    <t>HSC_RNA_SRR2753106_T</t>
  </si>
  <si>
    <t>Sample_HSC_RNA_SRR2753106_T_GSE74246</t>
  </si>
  <si>
    <t>SRR2753106</t>
  </si>
  <si>
    <t>LMPP_RNA_SRR2753107_T</t>
  </si>
  <si>
    <t>Sample_LMPP_RNA_SRR2753107_T_GSE74246</t>
  </si>
  <si>
    <t>SRR2753107</t>
  </si>
  <si>
    <t>Monocyte_RNA_SRR2753109_T</t>
  </si>
  <si>
    <t>Sample_Monocyte_RNA_SRR2753109_T_GSE74246</t>
  </si>
  <si>
    <t>SRR2753109</t>
  </si>
  <si>
    <t>Bcell_RNA_SRR2753111_T</t>
  </si>
  <si>
    <t>Sample_Bcell_RNA_SRR2753111_T_GSE74246</t>
  </si>
  <si>
    <t>SRR2753111</t>
  </si>
  <si>
    <t>GMP_RNA_SRR2753115_T</t>
  </si>
  <si>
    <t>Sample_GMP_RNA_SRR2753115_T_GSE74246</t>
  </si>
  <si>
    <t>SRR2753115</t>
  </si>
  <si>
    <t>HSC_RNA_SRR2753116_T</t>
  </si>
  <si>
    <t>Sample_HSC_RNA_SRR2753116_T_GSE74246</t>
  </si>
  <si>
    <t>SRR2753116</t>
  </si>
  <si>
    <t>LMPP_RNA_SRR2753117_T</t>
  </si>
  <si>
    <t>Sample_LMPP_RNA_SRR2753117_T_GSE74246</t>
  </si>
  <si>
    <t>SRR2753117</t>
  </si>
  <si>
    <t>MEP_RNA_SRR2753118_T</t>
  </si>
  <si>
    <t>Sample_MEP_RNA_SRR2753118_T_GSE74246</t>
  </si>
  <si>
    <t>SRR2753118</t>
  </si>
  <si>
    <t>MPPs_RNA_SRR2753120_T</t>
  </si>
  <si>
    <t>Sample_MPPs_RNA_SRR2753120_T_GSE74246</t>
  </si>
  <si>
    <t>SRR2753120</t>
  </si>
  <si>
    <t>RH4_DMSO_4h_BRG1</t>
  </si>
  <si>
    <t>RH4_DMSO_4h_BRG1_040_C</t>
  </si>
  <si>
    <t>040</t>
  </si>
  <si>
    <t>BRG1</t>
  </si>
  <si>
    <t>Chromatin Remodeler</t>
  </si>
  <si>
    <t>RH4_DMSO_4h</t>
  </si>
  <si>
    <t>Anti-BRG1 aka SMARCA4 (Abcam, EPNCIR111A, ab110641)</t>
  </si>
  <si>
    <t>4h</t>
  </si>
  <si>
    <t>RH4_A485_4h_BRG1</t>
  </si>
  <si>
    <t>RH4_A485_4h_BRG1_040_C</t>
  </si>
  <si>
    <t>RH4_A485_4h</t>
  </si>
  <si>
    <t>A485 (1uM)</t>
  </si>
  <si>
    <t>RH4_Ent_4h_BRG1</t>
  </si>
  <si>
    <t>RH4_Ent_4h_BRG1_040_C</t>
  </si>
  <si>
    <t>RH4_Ent_4h</t>
  </si>
  <si>
    <t>Entinostat (1uM)</t>
  </si>
  <si>
    <t>RH30_P3F</t>
  </si>
  <si>
    <t>RH30_P3F_040_C</t>
  </si>
  <si>
    <t>anti PAX3-FOXO1 (in house)</t>
  </si>
  <si>
    <t>RH30_BRG1</t>
  </si>
  <si>
    <t>RH30_BRG1_040_C</t>
  </si>
  <si>
    <t>RH4_DMSO_4h_PBRM1</t>
  </si>
  <si>
    <t>RH4_DMSO_4h_PBRM1_040_C</t>
  </si>
  <si>
    <t>PBRM1</t>
  </si>
  <si>
    <t>RH4_A485_4h_PBRM1</t>
  </si>
  <si>
    <t>RH4_A485_4h_PBRM1_040_C</t>
  </si>
  <si>
    <t>RH4_Ent_4h_PBRM1</t>
  </si>
  <si>
    <t>RH4_Ent_4h_PBRM1_040_C</t>
  </si>
  <si>
    <t>RH4_D6_H3K27ac_HiChIP</t>
  </si>
  <si>
    <t>Sample_RH4_D6_H3K27ac_HiChIP_HH3JVBGX7</t>
  </si>
  <si>
    <t>HiChIP</t>
  </si>
  <si>
    <t>HH3JVBGX7</t>
  </si>
  <si>
    <t>6h</t>
  </si>
  <si>
    <t>RH4_Ent6_H3K27ac_HiChIP</t>
  </si>
  <si>
    <t>Sample_RH4_Ent6_H3K27ac_HiChIP_HH3JVBGX7</t>
  </si>
  <si>
    <t>RH4_D6_H3K4me3</t>
  </si>
  <si>
    <t>Sample_RH4_D6_H3K27ac_HiChIP_HKJ22BGX7</t>
  </si>
  <si>
    <t>HKJ22BGX7</t>
  </si>
  <si>
    <t>RH4_Ent6_H3K4me3</t>
  </si>
  <si>
    <t>RH4_DMSO_CUT_control</t>
  </si>
  <si>
    <t>RH4_DMSO_CUT_control_040_C</t>
  </si>
  <si>
    <t>Sample_RH4_DMSO_CUT_control_040_C_HMFW7BGX7</t>
  </si>
  <si>
    <t>HMFW7BGX7</t>
  </si>
  <si>
    <t>CUT_control</t>
  </si>
  <si>
    <t>CUTandRUN</t>
  </si>
  <si>
    <t>RH4_DMSO</t>
  </si>
  <si>
    <t>RH4_DMSO_CUT_bioJQ1</t>
  </si>
  <si>
    <t>RH4_DMSO_CUT_bioJQ1_040_C</t>
  </si>
  <si>
    <t>Sample_RH4_DMSO_CUT_bioJQ1_040_C_HMFW7BGX7</t>
  </si>
  <si>
    <t>CUT_bioJQ1</t>
  </si>
  <si>
    <t>RH4_DMSO_CUT_bioLW3</t>
  </si>
  <si>
    <t>RH4_DMSO_CUT_bioLW3_040_C</t>
  </si>
  <si>
    <t>Sample_RH4_DMSO_CUT_bioLW3_040_C_HMFW7BGX7</t>
  </si>
  <si>
    <t>CUT_bioLW3</t>
  </si>
  <si>
    <t>RH4_DMSO_CUT_H3K27ac</t>
  </si>
  <si>
    <t>RH4_DMSO_CUT_H3K27ac_040_C</t>
  </si>
  <si>
    <t>Sample_RH4_DMSO_CUT_H3K27ac_040_C_HMFW7BGX7</t>
  </si>
  <si>
    <t>CUT_H3K27ac</t>
  </si>
  <si>
    <t>RH4_LW3_CUT_bioLW3</t>
  </si>
  <si>
    <t>RH4_LW3_CUT_bioLW3_040_C</t>
  </si>
  <si>
    <t>Sample_RH4_LW3_CUT_bioLW3_040_C_HMFW7BGX7</t>
  </si>
  <si>
    <t>RH4_LW3</t>
  </si>
  <si>
    <t>RH4_LW3_CUT_H3K27ac</t>
  </si>
  <si>
    <t>RH4_LW3_CUT_H3K27ac_040_C</t>
  </si>
  <si>
    <t>Sample_RH4_LW3_CUT_H3K27ac_040_C_HMFW7BGX7</t>
  </si>
  <si>
    <t>RH4_sgNEG_RFPx3_CUT_H3K27ac</t>
  </si>
  <si>
    <t>RH4_sgNEG_RFPx3_CUT_H3K27ac_040_C</t>
  </si>
  <si>
    <t>Sample_RH4_sgNEG_RFPx3_CUT_H3K27ac_040_C_HMFW7BGX7</t>
  </si>
  <si>
    <t>RH4_sgNEG_RFPx3</t>
  </si>
  <si>
    <t>RH4_sgHDAC123_CUT_H3K27ac</t>
  </si>
  <si>
    <t>RH4_sgHDAC123_CUT_H3K27ac_040_C</t>
  </si>
  <si>
    <t>Sample_RH4_sgHDAC123_CUT_H3K27ac_040_C_HMFW7BGX7</t>
  </si>
  <si>
    <t>RH4_sgNEG_RFPx3_CUT_panKac</t>
  </si>
  <si>
    <t>RH4_sgNEG_RFPx3_CUT_panKac_040_C</t>
  </si>
  <si>
    <t>CUT_panKac</t>
  </si>
  <si>
    <t>RH4_sgHDAC123_CUT_panKac</t>
  </si>
  <si>
    <t>RH4_sgHDAC123_CUT_panKac_040_C</t>
  </si>
  <si>
    <t>RH4_sgNEG_RFP_H3K27ac</t>
  </si>
  <si>
    <t>RH4_sgNEG_RFP_H3K27ac_040_C</t>
  </si>
  <si>
    <t>Sample_RH4_sgNEG_RFP_H3K27ac_040_C_HMFW7BGX7</t>
  </si>
  <si>
    <t>RH4_sgNEG_RFP</t>
  </si>
  <si>
    <t>RH4_sgHDAC1_H3K27ac</t>
  </si>
  <si>
    <t>RH4_sgHDAC1_H3K27ac_040_C</t>
  </si>
  <si>
    <t>Sample_RH4_sgHDAC1_H3K27ac_040_C_HMFW7BGX7</t>
  </si>
  <si>
    <t>RH4_sgHDAC1</t>
  </si>
  <si>
    <t>RH4_sgHDAC2_H3K27ac</t>
  </si>
  <si>
    <t>RH4_sgHDAC2_H3K27ac_040_C</t>
  </si>
  <si>
    <t>Sample_RH4_sgHDAC2_H3K27ac_040_C_HMFW7BGX7</t>
  </si>
  <si>
    <t>RH4_sgHDAC2</t>
  </si>
  <si>
    <t>RH4_bioLW3</t>
  </si>
  <si>
    <t>RH4_bioLW3_040_C</t>
  </si>
  <si>
    <t>Sample_RH4_bioLW3_040_C_HMFW7BGX7</t>
  </si>
  <si>
    <t>bioLW3</t>
  </si>
  <si>
    <t>Chem-seq</t>
  </si>
  <si>
    <t>RH4_sgNEG_RFPx3_H3K27ac</t>
  </si>
  <si>
    <t>RH4_sgNEG_RFPx3_H3K27ac_040_C</t>
  </si>
  <si>
    <t>Sample_RH4_sgNEG_RFPx3_H3K27ac_040_C_HMFW7BGX7</t>
  </si>
  <si>
    <t>RH4_sgHDAC123_H3K27ac</t>
  </si>
  <si>
    <t>RH4_sgHDAC123_H3K27ac_040_C</t>
  </si>
  <si>
    <t>Sample_RH4_sgHDAC123_H3K27ac_040_C_HMFW7BGX7</t>
  </si>
  <si>
    <t>RH4_sgEmpty_72h_RNA</t>
  </si>
  <si>
    <t>RH4_sgEmpty_72h_RNA_051_T</t>
  </si>
  <si>
    <t>Sample_RH4_sgEmpty_72h_RNA_051_T_TBD</t>
  </si>
  <si>
    <t>051</t>
  </si>
  <si>
    <t>RH4_sgEmpty_72h</t>
  </si>
  <si>
    <t>RH4_sgNT_72h_RNA</t>
  </si>
  <si>
    <t>RH4_sgNT_72h_RNA_051_T</t>
  </si>
  <si>
    <t>Sample_RH4_sgNT_72h_RNA_051_T_TBD</t>
  </si>
  <si>
    <t>RH4_sgNT_72h</t>
  </si>
  <si>
    <t>RH4_sgMYOD_72h_RNA</t>
  </si>
  <si>
    <t>RH4_sgMYOD_72h_RNA_051_T</t>
  </si>
  <si>
    <t>Sample_RH4_sgMYOD_72h_RNA_051_T_TBD</t>
  </si>
  <si>
    <t>RH4_sgMYOD_72h</t>
  </si>
  <si>
    <t>RH4_sgMYOG_72h_RNA</t>
  </si>
  <si>
    <t>RH4_sgMYOG_72h_RNA_051_T</t>
  </si>
  <si>
    <t>Sample_RH4_sgMYOG_72h_RNA_051_T_TBD</t>
  </si>
  <si>
    <t>RH4_sgMYOG_72h</t>
  </si>
  <si>
    <t>RH4_sgMYCN_72h_RNA</t>
  </si>
  <si>
    <t>RH4_sgMYCN_72h_RNA_051_T</t>
  </si>
  <si>
    <t>Sample_RH4_sgMYCN_72h_RNA_051_T_TBD</t>
  </si>
  <si>
    <t>RH4_sgMYCN_72h</t>
  </si>
  <si>
    <t>RH4_sgSOX8_72h_RNA</t>
  </si>
  <si>
    <t>RH4_sgSOX8_72h_RNA_051_T</t>
  </si>
  <si>
    <t>Sample_RH4_sgSOX8_72h_RNA_051_T_TBD</t>
  </si>
  <si>
    <t>RH4_sgSOX8_72h</t>
  </si>
  <si>
    <t>RH4_sgPAX3_72h_RNA</t>
  </si>
  <si>
    <t>RH4_sgPAX3_72h_RNA_051_T</t>
  </si>
  <si>
    <t>Sample_RH4_sgPAX3_72h_RNA_051_T_TBD</t>
  </si>
  <si>
    <t>RH4_sgPAX3_72h</t>
  </si>
  <si>
    <t>RH4_sgHDAC3_72h_RNA</t>
  </si>
  <si>
    <t>RH4_sgHDAC3_72h_RNA_051_T</t>
  </si>
  <si>
    <t>Sample_RH4_sgHDAC3_72h_RNA_051_T_TBD</t>
  </si>
  <si>
    <t>RH4_sgHDAC3_72h</t>
  </si>
  <si>
    <t>RH4_sgNT_96h_RNA</t>
  </si>
  <si>
    <t>RH4_sgNT_96h_RNA_051_T</t>
  </si>
  <si>
    <t>Sample_RH4_sgNT_96h_RNA_051_T_TBD</t>
  </si>
  <si>
    <t>RH4_sgNT_96h</t>
  </si>
  <si>
    <t>RH4_sgNT_120h_RNA</t>
  </si>
  <si>
    <t>RH4_sgNT_120h_RNA_051_T</t>
  </si>
  <si>
    <t>Sample_RH4_sgNT_120h_RNA_051_T_TBD</t>
  </si>
  <si>
    <t>RH4_sgNT_120h</t>
  </si>
  <si>
    <t>RH4_sgMAX_48h_RNA</t>
  </si>
  <si>
    <t>RH4_sgMAX_48h_RNA_051_T</t>
  </si>
  <si>
    <t>Sample_RH4_sgMAX_48h_RNA_051_T_TBD</t>
  </si>
  <si>
    <t>RH4_sgMAX_48h</t>
  </si>
  <si>
    <t>RH4_sgMAX_96h_RNA</t>
  </si>
  <si>
    <t>RH4_sgMAX_96h_RNA_051_T</t>
  </si>
  <si>
    <t>Sample_RH4_sgMAX_96h_RNA_051_T_TBD</t>
  </si>
  <si>
    <t>RH4_sgMAX_96h</t>
  </si>
  <si>
    <t>RH4_sgMYCN_96h_RNA</t>
  </si>
  <si>
    <t>RH4_sgMYCN_96h_RNA_051_T</t>
  </si>
  <si>
    <t>Sample_RH4_sgMYCN_96h_RNA_051_T_TBD</t>
  </si>
  <si>
    <t>RH4_sgMYCN_96h</t>
  </si>
  <si>
    <t>RH4_sgMYCN_120h_RNA</t>
  </si>
  <si>
    <t>RH4_sgMYCN_120h_RNA_051_T</t>
  </si>
  <si>
    <t>Sample_RH4_sgMYCN_120h_RNA_051_T_TBD</t>
  </si>
  <si>
    <t>RH4_sgMYCN_120h</t>
  </si>
  <si>
    <t>RH4_sgSOX8_96h_RNA</t>
  </si>
  <si>
    <t>RH4_sgSOX8_96h_RNA_051_T</t>
  </si>
  <si>
    <t>Sample_RH4_sgSOX8_96h_RNA_051_T_TBD</t>
  </si>
  <si>
    <t>RH4_sgSOX8_96h</t>
  </si>
  <si>
    <t>RH4_sgSOX8_120h_RNA</t>
  </si>
  <si>
    <t>RH4_sgSOX8_120h_RNA_051_T</t>
  </si>
  <si>
    <t>Sample_RH4_sgSOX8_120h_RNA_051_T_TBD</t>
  </si>
  <si>
    <t>RH4_sgSOX8_120h</t>
  </si>
  <si>
    <t>RH4_CMF_sgNT_DMSO_RNA</t>
  </si>
  <si>
    <t>RH4_CMF_sgNT_DMSO_RNA_051_T</t>
  </si>
  <si>
    <t>Sample_RH4_CMF_sgNT_DMSO_RNA_051_T_TBD</t>
  </si>
  <si>
    <t>RH4_CMF_sgNT_DMSO</t>
  </si>
  <si>
    <t>RH4_CMF_sgBd_DMSO_RNA</t>
  </si>
  <si>
    <t>RH4_CMF_sgBd_DMSO_RNA_051_T</t>
  </si>
  <si>
    <t>Sample_RH4_CMF_sgBd_DMSO_RNA_051_T_TBD</t>
  </si>
  <si>
    <t>RH4_CMF_sgBd_DMSO</t>
  </si>
  <si>
    <t>RH4_CMF_sgNT_CEM114_RNA</t>
  </si>
  <si>
    <t>RH4_CMF_sgNT_CEM114_RNA_051_T</t>
  </si>
  <si>
    <t>Sample_RH4_CMF_sgNT_CEM114_RNA_051_T_TBD</t>
  </si>
  <si>
    <t>RH4_CMF_sgNT_CEM114</t>
  </si>
  <si>
    <t>RH4_CMF_sgBd_CEM114_RNA</t>
  </si>
  <si>
    <t>RH4_CMF_sgBd_CEM114_RNA_051_T</t>
  </si>
  <si>
    <t>Sample_RH4_CMF_sgBd_CEM114_RNA_051_T_TBD</t>
  </si>
  <si>
    <t>RH4_CMF_sgBd_CEM114</t>
  </si>
  <si>
    <t>RH4_sgNEG_RFP_RNA</t>
  </si>
  <si>
    <t>RH4_sgNEG_RFP_RNA_051_T</t>
  </si>
  <si>
    <t>Sample_RH4_sgNEG_RFP_RNA_051_T_TBD</t>
  </si>
  <si>
    <t>RH4_sgHDAC123_RNA_051_T</t>
  </si>
  <si>
    <t>Sample_RH4_sgHDAC123_RNA_051_T_TBD</t>
  </si>
  <si>
    <t>RH4_DMSO_4hr_1_ATAC</t>
  </si>
  <si>
    <t>Sample_RH4_DMSO_4hr_1_ATAC_HMCN3BGX9</t>
  </si>
  <si>
    <t>HMCN3BGX9</t>
  </si>
  <si>
    <t>RH4_DMSO_4hr_1</t>
  </si>
  <si>
    <t>RH4 cells</t>
  </si>
  <si>
    <t>4 hours</t>
  </si>
  <si>
    <t>RH4_UPCM_2uM_4hr_1_ATAC</t>
  </si>
  <si>
    <t>Sample_RH4_UPCM_2uM_4hr_1_ATAC_HMCN3BGX9</t>
  </si>
  <si>
    <t>RH4_UPCM_2uM_4hr_1</t>
  </si>
  <si>
    <t>UPCM (2uM)</t>
  </si>
  <si>
    <t>RH4_UPCM_10uM_4hr_1_ATAC</t>
  </si>
  <si>
    <t>Sample_RH4_UPCM_10uM_4hr_1_ATAC_HMCN3BGX9</t>
  </si>
  <si>
    <t>RH4_UPCM_10uM_4hr_1</t>
  </si>
  <si>
    <t>UPCM (10uM)</t>
  </si>
  <si>
    <t>RH4_sgNEG_RFP_r2_H3K27ac</t>
  </si>
  <si>
    <t>RH4_sgNEG_RFP_r2_H3K27ac_041_C</t>
  </si>
  <si>
    <t>Sample_RH4_sgNEG_RFP_r2_H3K27ac_041_C_HMNTMBGX7</t>
  </si>
  <si>
    <t>HMNTMBGX7</t>
  </si>
  <si>
    <t>RH4_sgNEG_RFP_r2</t>
  </si>
  <si>
    <t>RH4 with cas9 (wild type)</t>
  </si>
  <si>
    <t>RH4_sgHDAC123_r2_H3K27ac</t>
  </si>
  <si>
    <t>RH4_sgHDAC123_r2_H3K27ac_041_C</t>
  </si>
  <si>
    <t>Sample_RH4_sgHDAC123_r2_H3K27ac_041_C_HMNTMBGX7</t>
  </si>
  <si>
    <t>RH4_sgHDAC123_r2</t>
  </si>
  <si>
    <t>RH4_sgNEG_RFP_r3_H3K27ac</t>
  </si>
  <si>
    <t>RH4_sgNEG_RFP_r3_H3K27ac_041_C</t>
  </si>
  <si>
    <t>Sample_RH4_sgNEG_RFP_r3_H3K27ac_041_C_HMNTMBGX7</t>
  </si>
  <si>
    <t>RH4_sgNEG_RFP_r3</t>
  </si>
  <si>
    <t>RH4_sgHDAC123_r3_H3K27ac</t>
  </si>
  <si>
    <t>RH4_sgHDAC123_r3_H3K27ac_041_C</t>
  </si>
  <si>
    <t>Sample_RH4_sgHDAC123_r3_H3K27ac_041_C_HMNTMBGX7</t>
  </si>
  <si>
    <t>RH4_sgHDAC123_r3</t>
  </si>
  <si>
    <t>RH4_CMF_gNT_DMSO_H3K27ac</t>
  </si>
  <si>
    <t>RH4_CMF_gNT_DMSO_H3K27ac_041_C</t>
  </si>
  <si>
    <t>Sample_RH4_CMF_gNT_DMSO_H3K27ac_041_C_HMNTMBGX7</t>
  </si>
  <si>
    <t>RH4_CMF_gNT_DMSO</t>
  </si>
  <si>
    <t>RH4 with dCas9-HA and FKPB-MS2</t>
  </si>
  <si>
    <t>sgNonTargeting virus and DMSO</t>
  </si>
  <si>
    <t>RH4_CMF_gNT_CEM114_H3K27ac</t>
  </si>
  <si>
    <t>RH4_CMF_gNT_CEM114_H3K27ac_041_C</t>
  </si>
  <si>
    <t>Sample_RH4_CMF_gNT_CEM114_H3K27ac_041_C_HMNTMBGX7</t>
  </si>
  <si>
    <t>RH4_CMF_gNT_CEM114</t>
  </si>
  <si>
    <t>sgNonTargeting virus and CEM114</t>
  </si>
  <si>
    <t>RH4_CMF_gBd_DMSO_H3K27ac</t>
  </si>
  <si>
    <t>RH4_CMF_gBd_DMSO_H3K27ac_041_C</t>
  </si>
  <si>
    <t>Sample_RH4_CMF_gBd_DMSO_H3K27ac_041_C_HMNTMBGX7</t>
  </si>
  <si>
    <t>RH4_CMF_gBd_DMSO</t>
  </si>
  <si>
    <t>sgBoundary virus and DMSO</t>
  </si>
  <si>
    <t>RH4_CMF_gBd_CEM114_H3K27ac</t>
  </si>
  <si>
    <t>RH4_CMF_gBd_CEM114_H3K27ac_041_C</t>
  </si>
  <si>
    <t>Sample_RH4_CMF_gBd_CEM114_H3K27ac_041_C_HMNTMBGX7</t>
  </si>
  <si>
    <t>RH4_CMF_gBd_CEM114</t>
  </si>
  <si>
    <t>sgBoundary virus and CEM114</t>
  </si>
  <si>
    <t>RH4_sgNEG_RFP_r4_H3K27ac</t>
  </si>
  <si>
    <t>RH4_sgNEG_RFP_r4_H3K27ac_041_C</t>
  </si>
  <si>
    <t>Sample_RH4_sgNEG_RFP_r4_H3K27ac_041_C_HMNTMBGX7</t>
  </si>
  <si>
    <t>RH4_sgNEG_RFP_r4</t>
  </si>
  <si>
    <t>RH4_sgHDAC3_r4_H3K27ac</t>
  </si>
  <si>
    <t>RH4_sgHDAC3_r4_H3K27ac_041_C</t>
  </si>
  <si>
    <t>Sample_RH4_sgHDAC3_r4_H3K27ac_041_C_HMNTMBGX7</t>
  </si>
  <si>
    <t>RH4_sgHDAC3_r4</t>
  </si>
  <si>
    <t>RH4_shScr_BRD4_041_C</t>
  </si>
  <si>
    <t>Sample_RH4_shScr_BRD4_041_C_HMNTMBGX7</t>
  </si>
  <si>
    <t>RH4_shCHD4_BRD4</t>
  </si>
  <si>
    <t>RH4_shCHD4_BRD4_041_C</t>
  </si>
  <si>
    <t>Sample_RH4_shCHD4_BRD4_041_C_HMNTMBGX7</t>
  </si>
  <si>
    <t>shCHD4_1</t>
  </si>
  <si>
    <t>J0193_T1_SCH_input</t>
  </si>
  <si>
    <t>J0193_T1_SCH_input_C</t>
  </si>
  <si>
    <t>Sample_J0193_T1_SCH_input_C_HMNTMBGX7</t>
  </si>
  <si>
    <t>J0193_T1_SCH</t>
  </si>
  <si>
    <t>J0193_T1_SCH_H3K27ac</t>
  </si>
  <si>
    <t>J0193_T1_SCH_H3K27ac_C</t>
  </si>
  <si>
    <t>Sample_J0193_T1_SCH_H3K27ac_C_HMNTMBGX7</t>
  </si>
  <si>
    <t>J0645_T1_SCH_input</t>
  </si>
  <si>
    <t>J0645_T1_SCH_input_C</t>
  </si>
  <si>
    <t>Sample_J0645_T1_SCH_input_C_HMNTMBGX7</t>
  </si>
  <si>
    <t>J0645_T1_SCH</t>
  </si>
  <si>
    <t>J0645_T1_SCH_H3K27ac</t>
  </si>
  <si>
    <t>J0645_T1_SCH_H3K27ac_C</t>
  </si>
  <si>
    <t>Sample_J0645_T1_SCH_H3K27ac_C_HMNTMBGX7</t>
  </si>
  <si>
    <t>J0621_T2_SCH_input</t>
  </si>
  <si>
    <t>J0621_T2_SCH_input_C</t>
  </si>
  <si>
    <t>Sample_J0621_T2_SCH_input_C_HMNTMBGX7</t>
  </si>
  <si>
    <t>J0621_T2_SCH</t>
  </si>
  <si>
    <t>J0621_T2_SCH_H3K27ac</t>
  </si>
  <si>
    <t>J0621_T2_SCH_H3K27ac_C</t>
  </si>
  <si>
    <t>Sample_J0621_T2_SCH_H3K27ac_C_HMNTMBGX7</t>
  </si>
  <si>
    <t>RD_shCtrl_DM_H3K27ac</t>
  </si>
  <si>
    <t>RD_shCtrl_DM_H3K27ac_L007_C</t>
  </si>
  <si>
    <t>Sample_RD_shCtrl_DM_H3K27ac_L007_C_UTHSCSA</t>
  </si>
  <si>
    <t>L007</t>
  </si>
  <si>
    <t>UTHSCSA</t>
  </si>
  <si>
    <t>RD_shCtrl_DM</t>
  </si>
  <si>
    <t>RD_shSNAI2_DM_H3K27ac</t>
  </si>
  <si>
    <t>RD_shSNAI2_DM_H3K27ac_L007_C</t>
  </si>
  <si>
    <t>Sample_RD_shSNAI2_DM_H3K27ac_L007_C_UTHSCSA</t>
  </si>
  <si>
    <t>RD_shSNAI2_DM</t>
  </si>
  <si>
    <t>RD_shCtrl_DM_SNAI2</t>
  </si>
  <si>
    <t>RD_shCtrl_DM_SNAI2_L007_C</t>
  </si>
  <si>
    <t>Sample_RD_shCtrl_DM_SNAI2_L007_C_UTHSCSA</t>
  </si>
  <si>
    <t>RD_shSNAI2_DM_SNAI2</t>
  </si>
  <si>
    <t>RD_shSNAI2_DM_SNAI2_L007_C</t>
  </si>
  <si>
    <t>Sample_RD_shSNAI2_DM_SNAI2_L007_C_UTHSCSA</t>
  </si>
  <si>
    <t>RD_shCtrl_DM_MYOD</t>
  </si>
  <si>
    <t>RD_shCtrl_DM_MYOD_L007_C</t>
  </si>
  <si>
    <t>Sample_RD_shCtrl_DM_MYOD_L007_C_UTHSCSA</t>
  </si>
  <si>
    <t>RD_shSNAI2_DM_MYOD</t>
  </si>
  <si>
    <t>RD_shSNAI2_DM_MYOD_L007_C</t>
  </si>
  <si>
    <t>Sample_RD_shSNAI2_DM_MYOD_L007_C_UTHSCSA</t>
  </si>
  <si>
    <t>RD_shCtrl_DM_input</t>
  </si>
  <si>
    <t>RD_shCtrl_DM_input_L007_C</t>
  </si>
  <si>
    <t>Sample_RD_shCtrl_DM_input_L007_C_UTHSCSA</t>
  </si>
  <si>
    <t>DMSO_MYCN</t>
  </si>
  <si>
    <t>Ent6h_MYCN</t>
  </si>
  <si>
    <t>MultiBedMode</t>
  </si>
  <si>
    <t>ls *bed.config.txt &gt; list_of_bed_config</t>
  </si>
  <si>
    <t>RH4_p300SC_p-11_70KSEs</t>
  </si>
  <si>
    <t>perl /data/khanlab/projects/testChIP_seq/ChIP_seq/scripts/runNGS.beds.pl list_of_bed_config</t>
  </si>
  <si>
    <t>GRYDER_RH4_SE_GENES.genebody</t>
  </si>
  <si>
    <t>3,15</t>
  </si>
  <si>
    <t>dodgerblue1</t>
  </si>
  <si>
    <t>dodgerblue4</t>
  </si>
  <si>
    <t>gray20</t>
  </si>
  <si>
    <t>mediumorchid1</t>
  </si>
  <si>
    <t>mediumorchid4</t>
  </si>
  <si>
    <t>ls *genelist.config.txt &gt; list_of_config</t>
  </si>
  <si>
    <t>/data/khanlab/projects/ChIP_seq/DATA/Sample_RH4_D6_H3K27ac_018_C_HWC77BGXY/Sample_RH4_D6_H3K27ac_018_C_HWC77BGXY.bam</t>
  </si>
  <si>
    <t>/data/khanlab/projects/ChIP_seq/DATA/Sample_RH4_D6_Pol2_018_C_HWC77BGXY/Sample_RH4_D6_Pol2_018_C_HWC77BGXY.bam</t>
  </si>
  <si>
    <t>Sample_RH4_DMSO_4h_BRG1_040_C_HKLNMBGX9</t>
  </si>
  <si>
    <t>Sample_RH4_DMSO_4h_PBRM1_040_C_HKLNMBGX9</t>
  </si>
  <si>
    <t>option 1: interactive</t>
  </si>
  <si>
    <t>HiC2Juice</t>
  </si>
  <si>
    <t xml:space="preserve"> /data/khanlab/projects/HiC/scripts/convertHiCPro2Juicebox.sh</t>
  </si>
  <si>
    <t>Bed chromHMM element intersect</t>
  </si>
  <si>
    <t>cd /data/khanlab/projects/ChIP_seq/projects/RMS_Epigenetics/RH4/RH4chromHMM/cleanbams15/output_16</t>
  </si>
  <si>
    <t>navigate to RH4_16:</t>
  </si>
  <si>
    <t>RH4_PBRM1_p-9_only</t>
  </si>
  <si>
    <t>RH4_BRG1_p-9_only</t>
  </si>
  <si>
    <t>RH4_BRG1_and_PBRM1_p-9</t>
  </si>
  <si>
    <t>Sample_RH4_D6hr_ChROseq_T_HL2HKBGX9_trim/Sample_RH4_D6hr_ChROseq_T_HL2HKBGX9_trim.F.tdf</t>
  </si>
  <si>
    <t>Sample_RH4_Ent10m_ChROseq_T_HL2HKBGX9_trim/Sample_RH4_Ent10m_ChROseq_T_HL2HKBGX9_trim.F.tdf</t>
  </si>
  <si>
    <t>Sample_RH4_Ent1hr_ChROseq_T_HL2HKBGX9_trim/Sample_RH4_Ent1hr_ChROseq_T_HL2HKBGX9_trim.F.tdf</t>
  </si>
  <si>
    <t>Sample_RH4_Ent6hr_ChROseq_T_HL2HKBGX9_trim/Sample_RH4_Ent6hr_ChROseq_T_HL2HKBGX9_trim.F.tdf</t>
  </si>
  <si>
    <t>Treatment</t>
  </si>
  <si>
    <t>D6_r1_H3K27ac</t>
  </si>
  <si>
    <t>Sample_RH4_D6_H2BK5ac_043_C_HFKMHBGXB</t>
  </si>
  <si>
    <t>Sample_RH4_Ent6_H2BK5ac_043_C_HFKMHBGXB</t>
  </si>
  <si>
    <t>Sample_RH4_D6_H4K16ac_043_C_HFKMHBGXB</t>
  </si>
  <si>
    <t>Sample_RH4_Ent6_H4K16ac_043_C_HFKMHBGXB</t>
  </si>
  <si>
    <t>D6_H2BK5ac</t>
  </si>
  <si>
    <t>Ent6_H2BK5ac</t>
  </si>
  <si>
    <t>orange4</t>
  </si>
  <si>
    <t>green1</t>
  </si>
  <si>
    <t>green4</t>
  </si>
  <si>
    <t>D6_H3K36ac</t>
  </si>
  <si>
    <t>Ent6_H3K36ac</t>
  </si>
  <si>
    <t>D6_H4K16ac</t>
  </si>
  <si>
    <t>Ent6_H4K16ac</t>
  </si>
  <si>
    <t>5,35</t>
  </si>
  <si>
    <t>Sample_LNCaP_DHT_exo2_AR_SRR653220_C_GSE43791</t>
  </si>
  <si>
    <t>Sample_LNCaP_Bic2_AR_SRR999225_C_GSE43791</t>
  </si>
  <si>
    <t>Sample_LNCaP_Enza2_AR_SRR999229_C_GSE43791</t>
  </si>
  <si>
    <t>dodgerblue</t>
  </si>
  <si>
    <t>royalblue3</t>
  </si>
  <si>
    <t>AR_veh</t>
  </si>
  <si>
    <t>AR_DHT</t>
  </si>
  <si>
    <t>AR_Bic</t>
  </si>
  <si>
    <t>AR_Enza</t>
  </si>
  <si>
    <t>H3K27ac_veh</t>
  </si>
  <si>
    <t>BCHNV.conf</t>
  </si>
  <si>
    <t>sbatch --partition=ccr --mem=32g -J BCHN --export=</t>
  </si>
  <si>
    <t>GSE43791</t>
  </si>
  <si>
    <t>ls -d1 *GSE43791* &gt; /data/khanlab/projects/ChIP_seq/RNA_DATA/ChROseq/All_ChROseq_samples.txt</t>
  </si>
  <si>
    <t>Sample_LNCaP_veh_exo1_AR_SRR653215_C_GSE43791</t>
  </si>
  <si>
    <t>makeMotifBedExpressedTFs</t>
  </si>
  <si>
    <t>LNCaP_DHT_exo1_AR_SRR653219_PE_p-9.bed</t>
  </si>
  <si>
    <t>bed=</t>
  </si>
  <si>
    <t>bed file name</t>
  </si>
  <si>
    <t>RNAseq file name</t>
  </si>
  <si>
    <t>,RNAseq=</t>
  </si>
  <si>
    <t xml:space="preserve"> /data/khanlab/projects/testChIP_seq/ChIP_seq/scripts/makeMotifBedExpressedTFs.sh</t>
  </si>
  <si>
    <t>,cutoff=</t>
  </si>
  <si>
    <t>TPM RNAseq cutoff</t>
  </si>
  <si>
    <t>cd /data/khanlab/projects/ChIP_seq/projects/Mwhite/MotifBed</t>
  </si>
  <si>
    <t>sbatch --partition=ccr --gres=lscratch:200 -J MotifBed --export=</t>
  </si>
  <si>
    <t>Sample_LNCaP_DHT_exo1_RNA_SRR653221_T_GSE43791.gene.TPM.txt</t>
  </si>
  <si>
    <t>Move bedfile and RNA-seq expression (*.gene.TPM.txt format) for overlap into a working directory, then move to that directory in biowulf</t>
  </si>
  <si>
    <t xml:space="preserve"> /data/khanlab/projects/testChIP_seq/ChIP_seq/scripts/runChipseqPipeline_test.sh</t>
  </si>
  <si>
    <t>HiChIP pipeline!</t>
  </si>
  <si>
    <t>HiC pipeline!</t>
  </si>
  <si>
    <t>input_044</t>
  </si>
  <si>
    <t>mm10 HiC pipeline!</t>
  </si>
  <si>
    <t>folder prefix:</t>
  </si>
  <si>
    <t>1. Run human version first</t>
  </si>
  <si>
    <t>mmStep2</t>
  </si>
  <si>
    <t>mmStep1</t>
  </si>
  <si>
    <t>option 3: group sbatch with R</t>
  </si>
  <si>
    <t xml:space="preserve"> /data/khanlab/projects/HiC/scripts/batchHiCpro2Juicebox.R</t>
  </si>
  <si>
    <t>ls -d1 *_HiChIP_* &gt; /data/khanlab/projects/ChIP_seq/manage_samples/All_HiC_samples.txt</t>
  </si>
  <si>
    <t>044</t>
  </si>
  <si>
    <t>RH4_H3K4me3_HiChIP</t>
  </si>
  <si>
    <t>Sample_RH4_D6_H3K4me3_044_HiChIP_H5LTYBGXB</t>
  </si>
  <si>
    <t>Sample_RH4_Ent6_H3K4me3_044_HiChIP_H5LTYBGXB</t>
  </si>
  <si>
    <t>Heterochromatin APA</t>
  </si>
  <si>
    <t>response to AQuA reviewer #3</t>
  </si>
  <si>
    <t>bedtools closest -io -d -k 2</t>
  </si>
  <si>
    <t>RH4_H3K27me3_p-11.bed</t>
  </si>
  <si>
    <t>cd /data/khanlab/projects/ChIP_seq/projects/RMS_Epigenetics/RH4/VASE/H3K27me3_APA/</t>
  </si>
  <si>
    <t>AQuA Neg Control</t>
  </si>
  <si>
    <t>(grep for long distance)</t>
  </si>
  <si>
    <t xml:space="preserve">awk -F "\t" 'BEGIN{OFS="\t"} NR==1{print "chr1", "x1", "x2", "chr2", "y1", "y2","color","comment"; next} {print $1, $2, $3,$4,$5,$6, "50,70,50","Heterochrom"}' </t>
  </si>
  <si>
    <t xml:space="preserve"> -d 300</t>
  </si>
  <si>
    <t>,e=800</t>
  </si>
  <si>
    <t>Enza</t>
  </si>
  <si>
    <t>Ipat</t>
  </si>
  <si>
    <t>Enza_Ipat</t>
  </si>
  <si>
    <t>cat SampleName_R1* &gt; data/new_folder_destination/SampleName_R1.fastq.gz</t>
  </si>
  <si>
    <t>To move and rename fastq files:</t>
  </si>
  <si>
    <t xml:space="preserve"> gzip &lt;  MC06GF.fastq &gt; /data/BrownellKhan/MCC/data/fastq/Sample_MC06_GF_R1.fastq.gz</t>
  </si>
  <si>
    <t>To zip and move and rename fastq files:</t>
  </si>
  <si>
    <t>To combine and move and rename fastq files:</t>
  </si>
  <si>
    <t>HDACranked.bed</t>
  </si>
  <si>
    <t xml:space="preserve">sbatch --cpus-per-task=32 --ntasks=1 --mem=32g --time=24:00:00 --gres=lscratch:200 -J NGSplot </t>
  </si>
  <si>
    <t>HDACranked3</t>
  </si>
  <si>
    <t xml:space="preserve"> runBCHNV.sh</t>
  </si>
  <si>
    <t>mv MC05GF.fastq.gz /data/BrownellKhan/MCC/data/fastq/Sample_MC05_GF_R1.fastq.gz</t>
  </si>
  <si>
    <t>A2-167-1</t>
  </si>
  <si>
    <t>A2-167-2</t>
  </si>
  <si>
    <t>A2-167-3</t>
  </si>
  <si>
    <t>A2-167-4</t>
  </si>
  <si>
    <t>A2-167-5</t>
  </si>
  <si>
    <t>Sample_LNCaP_WT_HighMYC_MYC_C_SOW</t>
  </si>
  <si>
    <t>Sample_LNCaP_Ctrl_HighMYC_MYC_C_SOW</t>
  </si>
  <si>
    <t>Sample_LNCaP_512_lowMYC_MYC_C_SOW</t>
  </si>
  <si>
    <t>Sample_LNCaP_627_lowMYC_MYC_C_SOW</t>
  </si>
  <si>
    <t>Sample_LNCaP_637_lowMYC_MYC_C_SOW</t>
  </si>
  <si>
    <t>fastq starting name</t>
  </si>
  <si>
    <t>command to move and rename</t>
  </si>
  <si>
    <t>To move and rename fastq ChIP-seq files:</t>
  </si>
  <si>
    <t>new name (same as ChIPstack names)</t>
  </si>
  <si>
    <t>for scaled TDFs:</t>
  </si>
  <si>
    <t>sh getTDFs.scaled.sh</t>
  </si>
  <si>
    <r>
      <t>## NOTE: output can be plotted with R script named</t>
    </r>
    <r>
      <rPr>
        <b/>
        <sz val="11"/>
        <color rgb="FF7030A0"/>
        <rFont val="Calibri"/>
        <family val="2"/>
        <scheme val="minor"/>
      </rPr>
      <t xml:space="preserve"> plot_summarizeMotifs.R</t>
    </r>
  </si>
  <si>
    <t xml:space="preserve"> -s /data/khanlab/projects/ChIP_seq/manage_samples/gatherSamples/ChIP_seq_samples_RAO_LNCaP.txt</t>
  </si>
  <si>
    <t xml:space="preserve"> &gt; /data/khanlab/projects/ChIP_seq/projects/RAO/Motifs/ChIP_seq_samples_RAO_LNCaP.motifsummary.txt</t>
  </si>
  <si>
    <t>cp -avr RAO/ /data/LGCP/gryder/RAO/</t>
  </si>
  <si>
    <t>chmod 775 -R runColtron.sh</t>
  </si>
  <si>
    <t>chmod 775 -R coltron/</t>
  </si>
  <si>
    <t>chgrp -R LGCP gryder/</t>
  </si>
  <si>
    <t>chmod 775 -R gryder/</t>
  </si>
  <si>
    <t>cd /data/LGCP/</t>
  </si>
  <si>
    <t>RH4_sgEmpty_PA50_T_HL2HKBGX9</t>
  </si>
  <si>
    <t>RH4_sgNT_72h_RNA_051_T_HMCN3BGX9</t>
  </si>
  <si>
    <t>RH4_sgMYOD1_PA50_T_HL2HKBGX9</t>
  </si>
  <si>
    <t>RH4_sgMYOD_72h_RNA_051_T_HMCN3BGX9</t>
  </si>
  <si>
    <t>To copy files from K to personal Data space:</t>
  </si>
  <si>
    <t>Sample_MM1S_DMSO_Pol2_S5p_DFCI_C_JQ</t>
  </si>
  <si>
    <t>Sample_MM1S_JQKD82_Pol2_S5p_DFCI_C_JQ</t>
  </si>
  <si>
    <t>Sample_MM1S_DMSO_Pol2_S2p_DFCI_C_JQ</t>
  </si>
  <si>
    <t>Sample_MM1S_JQKD82_Pol2_S2p_DFCI_C_JQ</t>
  </si>
  <si>
    <t>Sample_MM1S_DMSO_Pol2_DFCI_C_JQ</t>
  </si>
  <si>
    <t>Sample_MM1S_JQKD82_Pol2_DFCI_C_JQ</t>
  </si>
  <si>
    <t>Sample_MM1S_DMSO_H3K4me3_DFCI_C_JQ</t>
  </si>
  <si>
    <t>Sample_MM1S_JQKD82_H3K4me3_DFCI_C_JQ</t>
  </si>
  <si>
    <t>Sample_MM1S_DMSO_KDM5A_DFCI_C_JQ</t>
  </si>
  <si>
    <t>Sample_MM1S_JQKD82_KDM5A_DFCI_C_JQ</t>
  </si>
  <si>
    <t>"o10 pck82 polII.fastq.gz"</t>
  </si>
  <si>
    <t>"o1 DMSO Input for ser2 ser5.fastq.gz"</t>
  </si>
  <si>
    <t>"o2 DMSO ser2 polII.fastq.gz"</t>
  </si>
  <si>
    <t>"o3 DMSO ser5 polII.fastq.gz"</t>
  </si>
  <si>
    <t>"o4 pck82 Input for ser2 ser5.fastq.gz"</t>
  </si>
  <si>
    <t>"o5pck82ser2polII.fastq.gz"</t>
  </si>
  <si>
    <t>"o6pck82ser5polII.fastq.gz"</t>
  </si>
  <si>
    <t>"o7DMSO Input for polII.fastq.gz"</t>
  </si>
  <si>
    <t>"o8 DMSO polII.fastq.gz"</t>
  </si>
  <si>
    <t>"o9 pck82 Input for polII.fastq.gz"</t>
  </si>
  <si>
    <t>"oguchi1 DMSO Input for H3K4me3.fastq.gz"</t>
  </si>
  <si>
    <t>"oguchi1 Input for KDM5A.fastq.gz"</t>
  </si>
  <si>
    <t>"oguchi2 DMSO H3K4me3.fastq.gz"</t>
  </si>
  <si>
    <t>"oguchi2 KDM5A.fastq.gz"</t>
  </si>
  <si>
    <t>"oguchi3 DMSO Input for KDM5A.fastq.gz"</t>
  </si>
  <si>
    <t>"oguchi3 pck82 Input for H3K4me3.fastq.gz"</t>
  </si>
  <si>
    <t>"oguchi4 pck82 H3K4me3.fastq.gz"</t>
  </si>
  <si>
    <t>"oguchi4 pck82 Input for KDM5A.fastq.gz"</t>
  </si>
  <si>
    <t>"oguchi5 DMSO KDM5A.fastq.gz"</t>
  </si>
  <si>
    <t>"oguchi6 pck82 KDM5A.fastq.gz"</t>
  </si>
  <si>
    <t>Sample_MM1S_DMSO_rep1_input_DFCI_C_JQ</t>
  </si>
  <si>
    <t>Sample_MM1S_JQKD82_rep1_input_DFCI_C_JQ</t>
  </si>
  <si>
    <t>Sample_MM1S_DMSO_rep2_input_DFCI_C_JQ</t>
  </si>
  <si>
    <t>Sample_MM1S_JQKD82_rep2_input_DFCI_C_JQ</t>
  </si>
  <si>
    <t>Sample_MM1S_DMSO_rep3_input_DFCI_C_JQ</t>
  </si>
  <si>
    <t>Sample_MM1S_JQKD82_rep3_input_DFCI_C_JQ</t>
  </si>
  <si>
    <t>Sample_MM1S_DMSO_rep4_input_DFCI_C_JQ</t>
  </si>
  <si>
    <t>Sample_MM1S_JQKD82_rep4_input_DFCI_C_JQ</t>
  </si>
  <si>
    <t>Sample_MM1S_NT_KDM5A_DFCI_C_JQ</t>
  </si>
  <si>
    <t>Sample_MM1S_NT_input_DFCI_C_JQ</t>
  </si>
  <si>
    <t>2. grep samples</t>
  </si>
  <si>
    <t>MM1S_DMSO_RNAseq1_R1.fastq.gz</t>
  </si>
  <si>
    <t>MM1S_DMSO_RNAseq2_R1.fastq.gz</t>
  </si>
  <si>
    <t>MM1S_DMSO_RNAseq3_R1.fastq.gz</t>
  </si>
  <si>
    <t>MM1S_JQKD82_RNAseq1_R1.fastq.gz</t>
  </si>
  <si>
    <t>MM1S_JQKD82_RNAseq2_R1.fastq.gz</t>
  </si>
  <si>
    <t>MM1S_JQKD82_RNAseq3_R1.fastq.gz</t>
  </si>
  <si>
    <t>cd /data/khanlab/projects/ChIP_seq/scripts/</t>
  </si>
  <si>
    <t>"DMSO_H3K4me3_spikein.fastq.gz"</t>
  </si>
  <si>
    <t>"JQKD82_H3K4me3_spikein.fastq.gz"</t>
  </si>
  <si>
    <t>Sample_MM1S_DMSO_H3K4me3_DFCI_Rx_C_JQ</t>
  </si>
  <si>
    <t>Sample_MM1S_JQKD82_H3K4me3_DFCI_Rx_C_JQ</t>
  </si>
  <si>
    <t>Sample_MOLM13_DOT1L_DFCI_C_JQ</t>
  </si>
  <si>
    <t>Sample_MOLM13_MENIN_DFCI_C_JQ</t>
  </si>
  <si>
    <t>Sample_MOLM13_MLL1_DFCI_C_JQ</t>
  </si>
  <si>
    <t>R type</t>
  </si>
  <si>
    <t>_R1</t>
  </si>
  <si>
    <t>_R2</t>
  </si>
  <si>
    <t>MOLM13_ChIP_DOT1L_DMSO_d7_190128_TGCGATCT_S15_R1_merged.fastq.gz</t>
  </si>
  <si>
    <t>MOLM13_ChIP_DOT1L_DMSO_d7_190128_TGCGATCT_S15_R2_merged.fastq.gz</t>
  </si>
  <si>
    <t>MOLM13_ChIP_input_DMSO_d7_190128_ACTTGATG_S22_R1_merged.fastq.gz</t>
  </si>
  <si>
    <t>MOLM13_ChIP_input_DMSO_d7_190128_ACTTGATG_S22_R2_merged.fastq.gz</t>
  </si>
  <si>
    <t>MOLM13_ChIP_MENIN_DMSO_d7_190128_TGGTTGTT_S1_R1_merged.fastq.gz</t>
  </si>
  <si>
    <t>MOLM13_ChIP_MENIN_DMSO_d7_190128_TGGTTGTT_S1_R2_merged.fastq.gz</t>
  </si>
  <si>
    <t>MOLM13_ChIP_MLL1_DMSO_d7_190128_ATCACGTT_S8_R1_merged.fastq.gz</t>
  </si>
  <si>
    <t>MOLM13_ChIP_MLL1_DMSO_d7_190128_ATCACGTT_S8_R2_merged.fastq.gz</t>
  </si>
  <si>
    <t>Sample_MOLM13_input_DFCI_C_JQ</t>
  </si>
  <si>
    <t>A1_1.fq.gz</t>
  </si>
  <si>
    <t>Sample_MM1S_D6_DFCI_T_R1.fastq.gz</t>
  </si>
  <si>
    <t>A1_2.fq.gz</t>
  </si>
  <si>
    <t>Sample_MM1S_D6_DFCI_T_R2.fastq.gz</t>
  </si>
  <si>
    <t>chgrp -R khanlab RNA_DATA/</t>
  </si>
  <si>
    <t>RNAseq clear  BAMs</t>
  </si>
  <si>
    <t>cd /data/khanlab/projects/ChIP_seq/RNA_DATA/</t>
  </si>
  <si>
    <t>2. List and delete BAMs and BAM.BAI files</t>
  </si>
  <si>
    <t xml:space="preserve">for i in `cat /data/khanlab/projects/ChIP_seq/RNA_DATA/manage_RNAseq_samples/RNAseq_samples_inChIP_seq.txt`; do ls -l $i/$i.bam*; done </t>
  </si>
  <si>
    <t xml:space="preserve">for i in `cat /data/khanlab/projects/ChIP_seq/RNA_DATA/manage_RNAseq_samples/RNAseq_samples_inChIP_seq.txt`; do rm -rf $i/$i.bam*; done </t>
  </si>
  <si>
    <t>clear BAMs:</t>
  </si>
  <si>
    <t>check for BAMs:</t>
  </si>
  <si>
    <t>du -sh /data/khanlab/projects/ChIP_seq/RNA_DATA/</t>
  </si>
  <si>
    <t>check  storage space:</t>
  </si>
  <si>
    <t>check for UCSC.BAMs:</t>
  </si>
  <si>
    <t>clear UCSC.BAMs:</t>
  </si>
  <si>
    <t xml:space="preserve">for i in `cat /data/khanlab/projects/ChIP_seq/RNA_DATA/manage_RNAseq_samples/RNAseq_samples_inChIP_seq.txt`; do ls -l $i/$i.UCSC.bam*; done </t>
  </si>
  <si>
    <t xml:space="preserve">for i in `cat /data/khanlab/projects/ChIP_seq/RNA_DATA/manage_RNAseq_samples/RNAseq_samples_inChIP_seq.txt`; do rm -rf $i/$i.UCSC.bam*; done </t>
  </si>
  <si>
    <t>MOLM13</t>
  </si>
  <si>
    <t xml:space="preserve">/data/khanlab/projects/ChIP_seq/DATA/Sample_CTR_H3K27ac_001_C_H5TLGBGXX/Sample_CTR_H3K27ac_001_C_H5TLGBGXX.bedgraph </t>
  </si>
  <si>
    <t xml:space="preserve">/data/khanlab/projects/ChIP_seq/DATA/Sample_CTR_Input_001_C_H5TLGBGXX/Sample_CTR_Input_001_C_H5TLGBGXX.bedgraph </t>
  </si>
  <si>
    <t xml:space="preserve">/data/khanlab/projects/ChIP_seq/DATA/Sample_CTR_T48_H3K27ac_002_C_HCK7HBGXX/Sample_CTR_T48_H3K27ac_002_C_HCK7HBGXX.bedgraph </t>
  </si>
  <si>
    <t xml:space="preserve">/data/khanlab/projects/ChIP_seq/DATA/Sample_CTR_T48_input_002_C_HCK7HBGXX/Sample_CTR_T48_input_002_C_HCK7HBGXX.bedgraph </t>
  </si>
  <si>
    <t>check for temp BAMs:</t>
  </si>
  <si>
    <t>clear temp BAMs:</t>
  </si>
  <si>
    <t>chgrp khanlab /data/khanlab/projects/ChIP_seq/RNA_DATA/manage_RNAseq_samples/RNAseq_samples_inChIP_seq.txt</t>
  </si>
  <si>
    <t xml:space="preserve">for i in `cat /data/khanlab/projects/ChIP_seq/RNA_DATA/manage_RNAseq_samples/RNAseq_samples_inChIP_seq.txt`; do rm -rf $i/$i_STARtmp; done </t>
  </si>
  <si>
    <t xml:space="preserve">for i in `cat /data/khanlab/projects/ChIP_seq/RNA_DATA/manage_RNAseq_samples/RNAseq_samples_inChIP_seq.txt`; do ls -l d1 $i/$i_STARtmp; done </t>
  </si>
  <si>
    <t>(kill all jobs!!)</t>
  </si>
  <si>
    <t>scancel --user=gryderbe</t>
  </si>
  <si>
    <r>
      <t xml:space="preserve">RNAseq pipeline from </t>
    </r>
    <r>
      <rPr>
        <b/>
        <sz val="14"/>
        <color theme="4"/>
        <rFont val="Calibri"/>
        <family val="2"/>
        <scheme val="minor"/>
      </rPr>
      <t>khanlab2</t>
    </r>
  </si>
  <si>
    <t>cd /data/khanlab2/DATA</t>
  </si>
  <si>
    <t>ls -d1 *_T_* &gt; /data/khanlab/projects/ChIP_seq/RNA_DATA/manage_RNAseq_samples/All_khanlab2_RNAseq_samples.txt</t>
  </si>
  <si>
    <t>2.grep samples</t>
  </si>
  <si>
    <t>create folders and links for rna_stack:</t>
  </si>
  <si>
    <t>sh get_RNA_data_from_khanlab2.sh</t>
  </si>
  <si>
    <t>cd /data/khanlab/projects/ChIP_seq/data_by_file_type/fastq/RNAseq_fastq/</t>
  </si>
  <si>
    <t>ls *_T_* &gt; /data/khanlab/projects/ChIP_seq/RNA_DATA/manage_RNAseq_samples/databyfiletype_RNAseq_samples.txt</t>
  </si>
  <si>
    <t>3. Edit in notepad to get only the files you want, delete "_R1.fastq.gz" etc.</t>
  </si>
  <si>
    <r>
      <t xml:space="preserve">1. get a list of RNA seq from data by filetype (manually for now: </t>
    </r>
    <r>
      <rPr>
        <b/>
        <sz val="11"/>
        <color rgb="FFFF0000"/>
        <rFont val="Calibri"/>
        <family val="2"/>
        <scheme val="minor"/>
      </rPr>
      <t>CHANGE rnastack TO UNIX!!</t>
    </r>
    <r>
      <rPr>
        <b/>
        <sz val="11"/>
        <color theme="1"/>
        <rFont val="Calibri"/>
        <family val="2"/>
        <scheme val="minor"/>
      </rPr>
      <t>)</t>
    </r>
  </si>
  <si>
    <t>Sample_MM1S_MYC_SRR444479_C_JQ</t>
  </si>
  <si>
    <t>Sample_MM1S_CDK7_SRR825494_C_JQ</t>
  </si>
  <si>
    <t>Sample_MM1S_CDK9_SRR748842_C_JQ</t>
  </si>
  <si>
    <t>seagreen2</t>
  </si>
  <si>
    <t>seagreen4</t>
  </si>
  <si>
    <t>CDK7</t>
  </si>
  <si>
    <t>CDK9</t>
  </si>
  <si>
    <t>DMSO_K4me3</t>
  </si>
  <si>
    <t>JQKD82_K4me3</t>
  </si>
  <si>
    <t>cd /home/gryderbe/khanlab/projects/ChIP_seq/projects/KDM5A/NGSplots_JQKDM</t>
  </si>
  <si>
    <t>gray70</t>
  </si>
  <si>
    <t>gray85</t>
  </si>
  <si>
    <t>DMSO_KDM5A</t>
  </si>
  <si>
    <t>JQKD82_KDM5A</t>
  </si>
  <si>
    <t>DMSO_Pol2_S5p</t>
  </si>
  <si>
    <t>JQKD82_Pol2_S5p</t>
  </si>
  <si>
    <t>DMSO_Pol2_S2p</t>
  </si>
  <si>
    <t>JQKD82_Pol2_S2p</t>
  </si>
  <si>
    <t>JQKD82_Pol2</t>
  </si>
  <si>
    <t>DMSO_input</t>
  </si>
  <si>
    <t>JQKD82_input</t>
  </si>
  <si>
    <t>chipseq_NB_MYCNfixed</t>
  </si>
  <si>
    <t>MKL1_</t>
  </si>
  <si>
    <t>10</t>
  </si>
  <si>
    <t>0,6</t>
  </si>
  <si>
    <t>batch submission</t>
  </si>
  <si>
    <t>sgRNA Text to Fasta to Bed</t>
  </si>
  <si>
    <t>D6_H3K27ac</t>
  </si>
  <si>
    <t>cd /data/khanlab/projects/CRISPR/projects/FollowupGuides/</t>
  </si>
  <si>
    <t>SNAI2_MYOD_site2</t>
  </si>
  <si>
    <t>sgRNA_to_bed.sh</t>
  </si>
  <si>
    <t>interactive shell</t>
  </si>
  <si>
    <t>txt file prefix</t>
  </si>
  <si>
    <t>shell script</t>
  </si>
  <si>
    <t>sh</t>
  </si>
  <si>
    <t>sgRNA_blast_bed.sh</t>
  </si>
  <si>
    <t>sbatch --mem=32g -J sgBLAST --gres=lscratch:380</t>
  </si>
  <si>
    <t>sbatch --mem=32g -J sgBED --gres=lscratch:380</t>
  </si>
  <si>
    <t>sinteractive --cpus-per-task=4 --mem=32g --time=24:00:00 --gres=lscratch:200</t>
  </si>
  <si>
    <t>SNAI2_MYOD_site1</t>
  </si>
  <si>
    <t>option 2: sbatch MOUSE</t>
  </si>
  <si>
    <t>option 2: sbatch HUMAN</t>
  </si>
  <si>
    <t>mm10</t>
  </si>
  <si>
    <t>sinteractive --cpus-per-task=4 --mem=32g --time=48:00:00  --gres=lscratch:200</t>
  </si>
  <si>
    <t>unzip a tar</t>
  </si>
  <si>
    <t>tar xf filename.tar.gz</t>
  </si>
  <si>
    <t>ICGCMedullo_test</t>
  </si>
  <si>
    <t xml:space="preserve">for i in $(cat rna_stack) ;  do echo "sbatch --mem=120g --cpus-per-task=15 --time=30:00:00  --gres=lscratch:600 /data/khanlab/projects/ChIP_seq/RNA_DATA/manage_RNAseq_samples/rnaseq_ss.sh  $i" &gt;&gt; </t>
  </si>
  <si>
    <t>cd /data/khanlab/projects/ChIP_seq/projects/KDM5A/TravelingRatio</t>
  </si>
  <si>
    <t>KDM5AandMYC_JQKD82down.genelist.txt</t>
  </si>
  <si>
    <t>"A1_1 MOLM13_DMSO_6h_rep1_DFCI_T_R1.fq.gz"</t>
  </si>
  <si>
    <t>"A1_2 MOLM13_DMSO_6h_rep1_DFCI_T_R2.fq.gz"</t>
  </si>
  <si>
    <t>"A2_1 MOLM13_S31_6h_rep1_DFCI_T_R1.fq.gz"</t>
  </si>
  <si>
    <t>"A2_2 MOLM13_S31_6h_rep1_DFCI_T_R2.fq.gz"</t>
  </si>
  <si>
    <t>"A3_1 MOLM13_EPZ_6h_rep1_DFCI_T_R1.fq.gz"</t>
  </si>
  <si>
    <t>"A3_2 MOLM13_EPZ_6h_rep1_DFCI_T_R2.fq.gz"</t>
  </si>
  <si>
    <t>"A4_1 MOLM13_COM_6h_rep1_DFCI_T_R1.fq.gz"</t>
  </si>
  <si>
    <t>"A4_2 MOLM13_COM_6h_rep1_DFCI_T_R2.fq.gz"</t>
  </si>
  <si>
    <t>"A5_1 MOLM13_S31_10h_rep1_DFCI_T_R1.fq.gz"</t>
  </si>
  <si>
    <t>"A5_2 MOLM13_S31_10h_rep1_DFCI_T_R2.fq.gz"</t>
  </si>
  <si>
    <t>"A6_1 MOLM13_EPZ_10h_rep1_DFCI_T_R1.fq.gz"</t>
  </si>
  <si>
    <t>"A6_2 MOLM13_EPZ_10h_rep1_DFCI_T_R2.fq.gz"</t>
  </si>
  <si>
    <t>"A7_1 MOLM13_COM_10h_rep1_DFCI_T_R1.fq.gz"</t>
  </si>
  <si>
    <t>"A7_2 MOLM13_COM_10h_rep1_DFCI_T_R2.fq.gz"</t>
  </si>
  <si>
    <t>"B10_1 MOLM13_COM_24h_rep2_DFCI_T_R1.fq.gz"</t>
  </si>
  <si>
    <t>"B10_2 MOLM13_COM_24h_rep2_DFCI_T_R2.fq.gz"</t>
  </si>
  <si>
    <t>"B1_1 MOLM13_DMSO_6h_rep2_DFCI_T_R1.fq.gz"</t>
  </si>
  <si>
    <t>"B1_2 MOLM13_DMSO_6h_rep2_DFCI_T_R2.fq.gz"</t>
  </si>
  <si>
    <t>"B2_1 MOLM13_S31_6h_rep2_DFCI_T_R1.fq.gz"</t>
  </si>
  <si>
    <t>"B2_2 MOLM13_S31_6h_rep2_DFCI_T_R2.fq.gz"</t>
  </si>
  <si>
    <t>"B3_1 MOLM13_EPZ_6h_rep2_DFCI_T_R1.fq.gz"</t>
  </si>
  <si>
    <t>"B3_2 MOLM13_EPZ_6h_rep2_DFCI_T_R2.fq.gz"</t>
  </si>
  <si>
    <t>"B4_1 MOLM13_COM_6h_rep2_DFCI_T_R1.fq.gz"</t>
  </si>
  <si>
    <t>"B4_2 MOLM13_COM_6h_rep2_DFCI_T_R2.fq.gz"</t>
  </si>
  <si>
    <t>"B5_1 MOLM13_S31_10h_rep2_DFCI_T_R1.fq.gz"</t>
  </si>
  <si>
    <t>"B5_2 MOLM13_S31_10h_rep2_DFCI_T_R2.fq.gz"</t>
  </si>
  <si>
    <t>"B6_1 MOLM13_EPZ_10h_rep2_DFCI_T_R1.fq.gz"</t>
  </si>
  <si>
    <t>"B6_2 MOLM13_EPZ_10h_rep2_DFCI_T_R2.fq.gz"</t>
  </si>
  <si>
    <t>"B7_1 MOLM13_COM_10h_rep2_DFCI_T_R1.fq.gz"</t>
  </si>
  <si>
    <t>"B7_2 MOLM13_COM_10h_rep2_DFCI_T_R2.fq.gz"</t>
  </si>
  <si>
    <t>"B8_1 MOLM13_S31_24h_rep2_DFCI_T_R1.fq.gz"</t>
  </si>
  <si>
    <t>"B8_2 MOLM13_S31_24h_rep2_DFCI_T_R2.fq.gz"</t>
  </si>
  <si>
    <t>"B9_1 MOLM13_EPZ_24h_rep2_DFCI_T_R1.fq.gz"</t>
  </si>
  <si>
    <t>"B9_2 MOLM13_EPZ_24h_rep2_DFCI_T_R2.fq.gz"</t>
  </si>
  <si>
    <t>"C10_1 MOLM13_COM_24h_rep3_DFCI_T_R1.fq.gz"</t>
  </si>
  <si>
    <t>"C10_2 MOLM13_COM_24h_rep3_DFCI_T_R2.fq.gz"</t>
  </si>
  <si>
    <t>"C1_1 MOLM13_DMSO_6h_rep3_DFCI_T_R1.fq.gz"</t>
  </si>
  <si>
    <t>"C1_2 MOLM13_DMSO_6h_rep3_DFCI_T_R2.fq.gz"</t>
  </si>
  <si>
    <t>"C2_1 MOLM13_S31_6h_rep3_DFCI_T_R1.fq.gz"</t>
  </si>
  <si>
    <t>"C2_2 MOLM13_S31_6h_rep3_DFCI_T_R2.fq.gz"</t>
  </si>
  <si>
    <t>"C3_1 MOLM13_EPZ_6h_rep3_DFCI_T_R1.fq.gz"</t>
  </si>
  <si>
    <t>"C3_2 MOLM13_EPZ_6h_rep3_DFCI_T_R2.fq.gz"</t>
  </si>
  <si>
    <t>"C4_1 MOLM13_COM_6h_rep3_DFCI_T_R1.fq.gz"</t>
  </si>
  <si>
    <t>"C4_2 MOLM13_COM_6h_rep3_DFCI_T_R2.fq.gz"</t>
  </si>
  <si>
    <t>"C5_1 MOLM13_S31_10h_rep3_DFCI_T_R1.fq.gz"</t>
  </si>
  <si>
    <t>"C5_2 MOLM13_S31_10h_rep3_DFCI_T_R2.fq.gz"</t>
  </si>
  <si>
    <t>"C6_1 MOLM13_EPZ_10h_rep3_DFCI_T_R1.fq.gz"</t>
  </si>
  <si>
    <t>"C6_2 MOLM13_EPZ_10h_rep3_DFCI_T_R2.fq.gz"</t>
  </si>
  <si>
    <t>"C7_1 MOLM13_COM_10h_rep3_DFCI_T_R1.fq.gz"</t>
  </si>
  <si>
    <t>"C7_2 MOLM13_COM_10h_rep3_DFCI_T_R2.fq.gz"</t>
  </si>
  <si>
    <t>"C8_1 MOLM13_S31_24h_rep3_DFCI_T_R1.fq.gz"</t>
  </si>
  <si>
    <t>"C8_2 MOLM13_S31_24h_rep3_DFCI_T_R2.fq.gz"</t>
  </si>
  <si>
    <t>"C9_1 MOLM13_EPZ_24h_rep3_DFCI_T_R1.fq.gz"</t>
  </si>
  <si>
    <t>"C9_2 MOLM13_EPZ_24h_rep3_DFCI_T_R2.fq.gz"</t>
  </si>
  <si>
    <t>new name (same as rna_stack names)</t>
  </si>
  <si>
    <t>Sample_MOLM13_6h_DMSO_r1_T_DFCI_R1.fastq.gz</t>
  </si>
  <si>
    <t>Sample_MOLM13_6h_DMSO_r1_T_DFCI_R2.fastq.gz</t>
  </si>
  <si>
    <t>Sample_MOLM13_6h_S31_r1_T_DFCI_R1.fastq.gz</t>
  </si>
  <si>
    <t>Sample_MOLM13_6h_S31_r1_T_DFCI_R2.fastq.gz</t>
  </si>
  <si>
    <t>Sample_MOLM13_6h_EPZ_r1_T_DFCI_R1.fastq.gz</t>
  </si>
  <si>
    <t>Sample_MOLM13_6h_EPZ_r1_T_DFCI_R2.fastq.gz</t>
  </si>
  <si>
    <t>Sample_MOLM13_6h_COM_r1_T_DFCI_R1.fastq.gz</t>
  </si>
  <si>
    <t>Sample_MOLM13_6h_COM_r1_T_DFCI_R2.fastq.gz</t>
  </si>
  <si>
    <t>Sample_MOLM13_10h_S31_r1_T_DFCI_R1.fastq.gz</t>
  </si>
  <si>
    <t>Sample_MOLM13_10h_S31_r1_T_DFCI_R2.fastq.gz</t>
  </si>
  <si>
    <t>Sample_MOLM13_10h_EPZ_r1_T_DFCI_R1.fastq.gz</t>
  </si>
  <si>
    <t>Sample_MOLM13_10h_EPZ_r1_T_DFCI_R2.fastq.gz</t>
  </si>
  <si>
    <t>Sample_MOLM13_10h_COM_r1_T_DFCI_R1.fastq.gz</t>
  </si>
  <si>
    <t>Sample_MOLM13_10h_COM_r1_T_DFCI_R2.fastq.gz</t>
  </si>
  <si>
    <t>Sample_MOLM13_24h_COM_r2_T_DFCI_R1.fastq.gz</t>
  </si>
  <si>
    <t>Sample_MOLM13_24h_COM_r2_T_DFCI_R2.fastq.gz</t>
  </si>
  <si>
    <t>Sample_MOLM13_6h_DMSO_r2_T_DFCI_R1.fastq.gz</t>
  </si>
  <si>
    <t>Sample_MOLM13_6h_DMSO_r2_T_DFCI_R2.fastq.gz</t>
  </si>
  <si>
    <t>Sample_MOLM13_6h_S31_r2_T_DFCI_R1.fastq.gz</t>
  </si>
  <si>
    <t>Sample_MOLM13_6h_S31_r2_T_DFCI_R2.fastq.gz</t>
  </si>
  <si>
    <t>Sample_MOLM13_6h_EPZ_r2_T_DFCI_R1.fastq.gz</t>
  </si>
  <si>
    <t>Sample_MOLM13_6h_EPZ_r2_T_DFCI_R2.fastq.gz</t>
  </si>
  <si>
    <t>Sample_MOLM13_6h_COM_r2_T_DFCI_R1.fastq.gz</t>
  </si>
  <si>
    <t>Sample_MOLM13_6h_COM_r2_T_DFCI_R2.fastq.gz</t>
  </si>
  <si>
    <t>Sample_MOLM13_10h_S31_r2_T_DFCI_R1.fastq.gz</t>
  </si>
  <si>
    <t>Sample_MOLM13_10h_S31_r2_T_DFCI_R2.fastq.gz</t>
  </si>
  <si>
    <t>Sample_MOLM13_10h_EPZ_r2_T_DFCI_R1.fastq.gz</t>
  </si>
  <si>
    <t>Sample_MOLM13_10h_EPZ_r2_T_DFCI_R2.fastq.gz</t>
  </si>
  <si>
    <t>Sample_MOLM13_10h_COM_r2_T_DFCI_R1.fastq.gz</t>
  </si>
  <si>
    <t>Sample_MOLM13_10h_COM_r2_T_DFCI_R2.fastq.gz</t>
  </si>
  <si>
    <t>Sample_MOLM13_24h_S31_r2_T_DFCI_R1.fastq.gz</t>
  </si>
  <si>
    <t>Sample_MOLM13_24h_S31_r2_T_DFCI_R2.fastq.gz</t>
  </si>
  <si>
    <t>Sample_MOLM13_24h_EPZ_r2_T_DFCI_R1.fastq.gz</t>
  </si>
  <si>
    <t>Sample_MOLM13_24h_EPZ_r2_T_DFCI_R2.fastq.gz</t>
  </si>
  <si>
    <t>Sample_MOLM13_24h_COM_r3_T_DFCI_R1.fastq.gz</t>
  </si>
  <si>
    <t>Sample_MOLM13_24h_COM_r3_T_DFCI_R2.fastq.gz</t>
  </si>
  <si>
    <t>Sample_MOLM13_6h_DMSO_r3_T_DFCI_R1.fastq.gz</t>
  </si>
  <si>
    <t>Sample_MOLM13_6h_DMSO_r3_T_DFCI_R2.fastq.gz</t>
  </si>
  <si>
    <t>Sample_MOLM13_6h_S31_r3_T_DFCI_R1.fastq.gz</t>
  </si>
  <si>
    <t>Sample_MOLM13_6h_S31_r3_T_DFCI_R2.fastq.gz</t>
  </si>
  <si>
    <t>Sample_MOLM13_6h_EPZ_r3_T_DFCI_R1.fastq.gz</t>
  </si>
  <si>
    <t>Sample_MOLM13_6h_EPZ_r3_T_DFCI_R2.fastq.gz</t>
  </si>
  <si>
    <t>Sample_MOLM13_6h_COM_r3_T_DFCI_R1.fastq.gz</t>
  </si>
  <si>
    <t>Sample_MOLM13_6h_COM_r3_T_DFCI_R2.fastq.gz</t>
  </si>
  <si>
    <t>Sample_MOLM13_10h_S31_r3_T_DFCI_R1.fastq.gz</t>
  </si>
  <si>
    <t>Sample_MOLM13_10h_S31_r3_T_DFCI_R2.fastq.gz</t>
  </si>
  <si>
    <t>Sample_MOLM13_10h_EPZ_r3_T_DFCI_R1.fastq.gz</t>
  </si>
  <si>
    <t>Sample_MOLM13_10h_EPZ_r3_T_DFCI_R2.fastq.gz</t>
  </si>
  <si>
    <t>Sample_MOLM13_10h_COM_r3_T_DFCI_R1.fastq.gz</t>
  </si>
  <si>
    <t>Sample_MOLM13_10h_COM_r3_T_DFCI_R2.fastq.gz</t>
  </si>
  <si>
    <t>Sample_MOLM13_24h_S31_r3_T_DFCI_R1.fastq.gz</t>
  </si>
  <si>
    <t>Sample_MOLM13_24h_S31_r3_T_DFCI_R2.fastq.gz</t>
  </si>
  <si>
    <t>Sample_MOLM13_24h_EPZ_r3_T_DFCI_R1.fastq.gz</t>
  </si>
  <si>
    <t>Sample_MOLM13_24h_EPZ_r3_T_DFCI_R2.fastq.gz</t>
  </si>
  <si>
    <t>check for fastqs:</t>
  </si>
  <si>
    <t>ls -d1 *MOLM13* &gt; /data/khanlab/projects/ChIP_seq/RNA_DATA/manage_RNAseq_samples/RNAseq_samples_inChIP_seq.txt</t>
  </si>
  <si>
    <t xml:space="preserve">for i in `cat /data/khanlab/projects/ChIP_seq/RNA_DATA/manage_RNAseq_samples/RNAseq_samples_inChIP_seq.txt`; do ls -l $i/*.fastq.gz; done </t>
  </si>
  <si>
    <t xml:space="preserve">for i in `cat /data/khanlab/projects/ChIP_seq/RNA_DATA/manage_RNAseq_samples/RNAseq_samples_inChIP_seq.txt`; do rm -rf $i/*.fastq.gz; done </t>
  </si>
  <si>
    <t>Gather BED files:</t>
  </si>
  <si>
    <t>K:\projects\ChIP_seq\projects\gatherBEDs.R</t>
  </si>
  <si>
    <t>use this script in R studio:</t>
  </si>
  <si>
    <t>BAM path prefix</t>
  </si>
  <si>
    <t>Fragment Length</t>
  </si>
  <si>
    <t>Color1,Color2</t>
  </si>
  <si>
    <t>RPM max</t>
  </si>
  <si>
    <t>DPF2</t>
  </si>
  <si>
    <t>BRD9</t>
  </si>
  <si>
    <t>Sample_RH4_BRD9_200413_C_BZS</t>
  </si>
  <si>
    <t>Sample_RH4_DPF2_200413_C_BZS</t>
  </si>
  <si>
    <t>Create a list of BAMs or Bigwig files you want to visualize.  With no header, take the first 5 columns and make a tab separated .conf file</t>
  </si>
  <si>
    <t>Navigate in biowulf to the folder with the config file</t>
  </si>
  <si>
    <t>Run the shell script plotBEDheat.sh by pasting this to the command line:</t>
  </si>
  <si>
    <t>sbatch plotBEDheat.sh</t>
  </si>
  <si>
    <t>https://matplotlib.org/examples/color/named_colors.html</t>
  </si>
  <si>
    <t>black</t>
  </si>
  <si>
    <t>k</t>
  </si>
  <si>
    <t>dimgray</t>
  </si>
  <si>
    <t>dimgrey</t>
  </si>
  <si>
    <t>darkgray</t>
  </si>
  <si>
    <t>darkgrey</t>
  </si>
  <si>
    <t>silver</t>
  </si>
  <si>
    <t>lightgray</t>
  </si>
  <si>
    <t>lightgrey</t>
  </si>
  <si>
    <t>gainsboro</t>
  </si>
  <si>
    <t>whitesmoke</t>
  </si>
  <si>
    <t>w</t>
  </si>
  <si>
    <t>white</t>
  </si>
  <si>
    <t>snow</t>
  </si>
  <si>
    <t>indianred</t>
  </si>
  <si>
    <t>brown</t>
  </si>
  <si>
    <t>maroon</t>
  </si>
  <si>
    <t>darkred</t>
  </si>
  <si>
    <t>r</t>
  </si>
  <si>
    <t>mistyrose</t>
  </si>
  <si>
    <t>tomato</t>
  </si>
  <si>
    <t>darksalmon</t>
  </si>
  <si>
    <t>coral</t>
  </si>
  <si>
    <t>lightsalmon</t>
  </si>
  <si>
    <t>sienna</t>
  </si>
  <si>
    <t>seashell</t>
  </si>
  <si>
    <t>chocolate</t>
  </si>
  <si>
    <t>saddlebrown</t>
  </si>
  <si>
    <t>sandybrown</t>
  </si>
  <si>
    <t>peachpuff</t>
  </si>
  <si>
    <t>peru</t>
  </si>
  <si>
    <t>linen</t>
  </si>
  <si>
    <t>bisque</t>
  </si>
  <si>
    <t>burlywood</t>
  </si>
  <si>
    <t>antiquewhite</t>
  </si>
  <si>
    <t>tan</t>
  </si>
  <si>
    <t>navajowhite</t>
  </si>
  <si>
    <t>blanchedalmond</t>
  </si>
  <si>
    <t>papayawhip</t>
  </si>
  <si>
    <t>moccasin</t>
  </si>
  <si>
    <t>oldlace</t>
  </si>
  <si>
    <t>floralwhite</t>
  </si>
  <si>
    <t>cornsilk</t>
  </si>
  <si>
    <t>lemonchiffon</t>
  </si>
  <si>
    <t>khaki</t>
  </si>
  <si>
    <t>palegoldenrod</t>
  </si>
  <si>
    <t>ivory</t>
  </si>
  <si>
    <t>beige</t>
  </si>
  <si>
    <t>lightyellow</t>
  </si>
  <si>
    <t>lightgoldenrodyellow</t>
  </si>
  <si>
    <t>olive</t>
  </si>
  <si>
    <t>y</t>
  </si>
  <si>
    <t>yellow</t>
  </si>
  <si>
    <t>olivedrab</t>
  </si>
  <si>
    <t>darkolivegreen</t>
  </si>
  <si>
    <t>greenyellow</t>
  </si>
  <si>
    <t>chartreuse</t>
  </si>
  <si>
    <t>honeydew</t>
  </si>
  <si>
    <t>darkseagreen</t>
  </si>
  <si>
    <t>palegreen</t>
  </si>
  <si>
    <t>lightgreen</t>
  </si>
  <si>
    <t>limegreen</t>
  </si>
  <si>
    <t>darkgreen</t>
  </si>
  <si>
    <t>g</t>
  </si>
  <si>
    <t>lime</t>
  </si>
  <si>
    <t>seagreen</t>
  </si>
  <si>
    <t>springgreen</t>
  </si>
  <si>
    <t>mintcream</t>
  </si>
  <si>
    <t>mediumspringgreen</t>
  </si>
  <si>
    <t>mediumaquamarine</t>
  </si>
  <si>
    <t>aquamarine</t>
  </si>
  <si>
    <t>turquoise</t>
  </si>
  <si>
    <t>azure</t>
  </si>
  <si>
    <t>lightcyan</t>
  </si>
  <si>
    <t>paleturquoise</t>
  </si>
  <si>
    <t>darkslategray</t>
  </si>
  <si>
    <t>darkslategrey</t>
  </si>
  <si>
    <t>teal</t>
  </si>
  <si>
    <t>darkcyan</t>
  </si>
  <si>
    <t>c</t>
  </si>
  <si>
    <t>aqua</t>
  </si>
  <si>
    <t>cyan</t>
  </si>
  <si>
    <t>powderblue</t>
  </si>
  <si>
    <t>lightblue</t>
  </si>
  <si>
    <t>skyblue</t>
  </si>
  <si>
    <t>aliceblue</t>
  </si>
  <si>
    <t>lightslategray</t>
  </si>
  <si>
    <t>lightslategrey</t>
  </si>
  <si>
    <t>slategray</t>
  </si>
  <si>
    <t>slategrey</t>
  </si>
  <si>
    <t>lightsteelblue</t>
  </si>
  <si>
    <t>royalblue</t>
  </si>
  <si>
    <t>ghostwhite</t>
  </si>
  <si>
    <t>lavender</t>
  </si>
  <si>
    <t>midnightblue</t>
  </si>
  <si>
    <t>navy</t>
  </si>
  <si>
    <t>darkblue</t>
  </si>
  <si>
    <t>mediumblue</t>
  </si>
  <si>
    <t>b</t>
  </si>
  <si>
    <t>slateblue</t>
  </si>
  <si>
    <t>darkslateblue</t>
  </si>
  <si>
    <t>mediumslateblue</t>
  </si>
  <si>
    <t>mediumpurple</t>
  </si>
  <si>
    <t>rebeccapurple</t>
  </si>
  <si>
    <t>indigo</t>
  </si>
  <si>
    <t>darkorchid</t>
  </si>
  <si>
    <t>darkviolet</t>
  </si>
  <si>
    <t>mediumorchid</t>
  </si>
  <si>
    <t>plum</t>
  </si>
  <si>
    <t>violet</t>
  </si>
  <si>
    <t>m</t>
  </si>
  <si>
    <t>fuchsia</t>
  </si>
  <si>
    <t>magenta</t>
  </si>
  <si>
    <t>orchid</t>
  </si>
  <si>
    <t>mediumvioletred</t>
  </si>
  <si>
    <t>lavenderblush</t>
  </si>
  <si>
    <t>palevioletred</t>
  </si>
  <si>
    <t>crimson</t>
  </si>
  <si>
    <t>pink</t>
  </si>
  <si>
    <t>lightpink</t>
  </si>
  <si>
    <t>muscle -in PyV.ori600.fasta -out PyV.ori600.align.fasta</t>
  </si>
  <si>
    <t>module load muscle</t>
  </si>
  <si>
    <t>Testing ChIP-seq pipeline</t>
  </si>
  <si>
    <t xml:space="preserve">perl /data/khanlab/projects/ChIP_seq/data_by_file_type/test/scripts/runChipseqPipeline.pl </t>
  </si>
  <si>
    <t>/data/khanlab/projects/ChIP_seq/manage_samples/single_sample_config/</t>
  </si>
  <si>
    <t>.conf --dry_run</t>
  </si>
  <si>
    <t>Sample_mm_Myoblasts_rep1_H3K27ac_C_GSE37525</t>
  </si>
  <si>
    <t>FOXF1</t>
  </si>
  <si>
    <t>RH4_16.bed</t>
  </si>
  <si>
    <t xml:space="preserve"> -o collapse</t>
  </si>
  <si>
    <t>Bed file sub mode</t>
  </si>
  <si>
    <t>RH4_DnP_sloci.max.merged.bed</t>
  </si>
  <si>
    <t>Sample_RH4_DMSO_24h_H3K27ac_200125_C_H77JJBGXC</t>
  </si>
  <si>
    <t>Sample_RH4_DMSO_6h_H3K27ac_200125_C_H77JJBGXC</t>
  </si>
  <si>
    <t>Sample_RH4_Miv_1uM_6h_H3K27ac_200125_C_H77JJBGXC</t>
  </si>
  <si>
    <t>Sample_RH4_PFI90_1uM_24h_H3K27ac_200125_C_H77JJBGXC</t>
  </si>
  <si>
    <t>cat RH4_DMSO_24h_H3K27ac_sloci.max.bed RH4_PFI90_1uM_24h_H3K27ac_sloci.max.bed &gt; RH4_DnP_sloci.max.bed</t>
  </si>
  <si>
    <t>RH4_DMSO_24h_H3K27ac_sloci.max.bed</t>
  </si>
  <si>
    <t>cd /home/gryderbe/khanlab/projects/ChIP_seq/projects/</t>
  </si>
  <si>
    <t>GEOsubPaper</t>
  </si>
  <si>
    <t>Promoters</t>
  </si>
  <si>
    <t>Joana_CHD4</t>
  </si>
  <si>
    <t>EnhancerMiswiring</t>
  </si>
  <si>
    <t>NB_ATRA</t>
  </si>
  <si>
    <t>p_1e-07_PE</t>
  </si>
  <si>
    <t>MCC_CRC</t>
  </si>
  <si>
    <t>/data/khanlab/projects/ChIP_seq/RNA_DATA/RH4_scramble_T_H52HLAFXX/RH4_scramble_T_H52HLAFXX</t>
  </si>
  <si>
    <t>/data/khanlab/projects/ChIP_seq/RNA_DATA/RH4_shP3F_48_011_T_HV2TTBGXX/RH4_shP3F_48_011_T_HV2TTBGXX</t>
  </si>
  <si>
    <t>/data/khanlab/projects/ChIP_seq/RNA_DATA/RH4Seq_T_D21KAACXX/RH4Seq_T_D21KAACXX</t>
  </si>
  <si>
    <t>/data/khanlab/projects/ChIP_seq/RNA_DATA/RH3UK_T_C628WANXX/RH3UK_T_C628WANXX</t>
  </si>
  <si>
    <t>/data/khanlab/projects/ChIP_seq/RNA_DATA/SCMCUK_T_C628WANXX/SCMCUK_T_C628WANXX</t>
  </si>
  <si>
    <t>/data/khanlab/projects/ChIP_seq/RNA_DATA/Rh4_dmso_6h_rz_T_H3YCHBGXX/Rh4_dmso_6h_rz_T_H3YCHBGXX</t>
  </si>
  <si>
    <t>/data/khanlab/projects/ChIP_seq/RNA_DATA/Rh4_jq1_6h_rz_T_H3YCHBGXX/Rh4_jq1_6h_rz_T_H3YCHBGXX</t>
  </si>
  <si>
    <t>anti-FLAG, Sigma Aldrich (clone M2, catF1804)</t>
  </si>
  <si>
    <t>/data/khanlab/projects/ChIP_seq/RNA_DATA/CTRTram2_T_C5JW5ACXX/CTRTram2_T_C5JW5ACXX</t>
  </si>
  <si>
    <t>/data/khanlab/projects/ChIP_seq/RNA_DATA/CTRTram8_T_C5JW5ACXX/CTRTram8_T_C5JW5ACXX</t>
  </si>
  <si>
    <t>/data/khanlab/projects/ChIP_seq/RNA_DATA/SKNAS_DMSO_01Pct_6h_T_H2VL3BGXX/SKNAS_DMSO_01Pct_6h_T_H2VL3BGXX</t>
  </si>
  <si>
    <t>ANBL6_DJ2_p13_TruSeqRNA_GCCAAT</t>
  </si>
  <si>
    <t>/data/khanlab/projects/ChIP_seq/RNA_DATA/ANBL6_DJ2_p13_TruSeqRNA_GCCAAT/ANBL6_DJ2_p13_TruSeqRNA_GCCAAT</t>
  </si>
  <si>
    <t>KHM11_p7_TruSeqRNA_CTTGTA</t>
  </si>
  <si>
    <t>/data/khanlab/projects/ChIP_seq/RNA_DATA/KHM11_p7_TruSeqRNA_CTTGTA/KHM11_p7_TruSeqRNA_CTTGTA</t>
  </si>
  <si>
    <t>KP6_DJ_p8_TruSeqRNA_GCCAAT</t>
  </si>
  <si>
    <t>/data/khanlab/projects/ChIP_seq/RNA_DATA/KP6_DJ_p8_TruSeqRNA_GCCAAT/KP6_DJ_p8_TruSeqRNA_GCCAAT</t>
  </si>
  <si>
    <t>EJM_DSMZ_p9_TruSeqRNA_ACAGTG</t>
  </si>
  <si>
    <t>/data/khanlab/projects/ChIP_seq/RNA_DATA/EJM_DSMZ_p9_TruSeqRNA_ACAGTG/EJM_DSMZ_p9_TruSeqRNA_ACAGTG</t>
  </si>
  <si>
    <t>JIM3_ECACC_p10_TruSeqRNA_CCGTCC</t>
  </si>
  <si>
    <t>/data/khanlab/projects/ChIP_seq/RNA_DATA/JIM3_ECACC_p10_TruSeqRNA_CCGTCC/JIM3_ECACC_p10_TruSeqRNA_CCGTCC</t>
  </si>
  <si>
    <t>Karpas620_DSMZ_p14_TruSeqRNA_GCCAAT</t>
  </si>
  <si>
    <t>/data/khanlab/projects/ChIP_seq/RNA_DATA/Karpas620_DSMZ_p14_TruSeqRNA_GCCAAT/Karpas620_DSMZ_p14_TruSeqRNA_GCCAAT</t>
  </si>
  <si>
    <t>NCIH929_DSMZ_p8_TruSeqRNA_CGATGT</t>
  </si>
  <si>
    <t>/data/khanlab/projects/ChIP_seq/RNA_DATA/NCIH929_DSMZ_p8_TruSeqRNA_CGATGT/NCIH929_DSMZ_p8_TruSeqRNA_CGATGT</t>
  </si>
  <si>
    <t>XG2_p5_TruSeqRNA_TGACCA</t>
  </si>
  <si>
    <t>/data/khanlab/projects/ChIP_seq/RNA_DATA/XG2_p5_TruSeqRNA_TGACCA/XG2_p5_TruSeqRNA_TGACCA</t>
  </si>
  <si>
    <t>KMS11_JCRB_Sus_p12_TruSeqRNA_GCCAAT</t>
  </si>
  <si>
    <t>/data/khanlab/projects/ChIP_seq/RNA_DATA/KMS11_JCRB_Sus_p12_TruSeqRNA_GCCAAT/KMS11_JCRB_Sus_p12_TruSeqRNA_GCCAAT</t>
  </si>
  <si>
    <t>KMS12BM_JCRB_p9_TruSeqRNA_GCCAAT</t>
  </si>
  <si>
    <t>/data/khanlab/projects/ChIP_seq/RNA_DATA/KMS12BM_JCRB_p9_TruSeqRNA_GCCAAT/KMS12BM_JCRB_p9_TruSeqRNA_GCCAAT</t>
  </si>
  <si>
    <t>L363_DSMZ_p8_TruSeqRNA_GCCAAT</t>
  </si>
  <si>
    <t>/data/khanlab/projects/ChIP_seq/RNA_DATA/L363_DSMZ_p8_TruSeqRNA_GCCAAT/L363_DSMZ_p8_TruSeqRNA_GCCAAT</t>
  </si>
  <si>
    <t>MMM1_p5_TruSeqRNA_CTTGTA</t>
  </si>
  <si>
    <t>/data/khanlab/projects/ChIP_seq/RNA_DATA/MMM1_p5_TruSeqRNA_CTTGTA/MMM1_p5_TruSeqRNA_CTTGTA</t>
  </si>
  <si>
    <t>FLAM76_JCRB_p10_TruSeqRNA_CTTGTA</t>
  </si>
  <si>
    <t>/data/khanlab/projects/ChIP_seq/RNA_DATA/FLAM76_JCRB_p10_TruSeqRNA_CTTGTA/FLAM76_JCRB_p10_TruSeqRNA_CTTGTA</t>
  </si>
  <si>
    <t>KAS61_DJ_p5_TruSeqRNA_ACAGTG</t>
  </si>
  <si>
    <t>/data/khanlab/projects/ChIP_seq/RNA_DATA/KAS61_DJ_p5_TruSeqRNA_ACAGTG/KAS61_DJ_p5_TruSeqRNA_ACAGTG</t>
  </si>
  <si>
    <t>SKMM2_DSMZ_p17_TruSeqRNA_ACAGTG</t>
  </si>
  <si>
    <t>/data/khanlab/projects/ChIP_seq/RNA_DATA/SKMM2_DSMZ_p17_TruSeqRNA_ACAGTG/SKMM2_DSMZ_p17_TruSeqRNA_ACAGTG</t>
  </si>
  <si>
    <t>UTMC2_p6_TruSeqRNA_GTCCGC</t>
  </si>
  <si>
    <t>/data/khanlab/projects/ChIP_seq/RNA_DATA/UTMC2_p6_TruSeqRNA_GTCCGC/UTMC2_p6_TruSeqRNA_GTCCGC</t>
  </si>
  <si>
    <t>LP1_DSMZ_p9_TruSeqRNA_CAGATC</t>
  </si>
  <si>
    <t>/data/khanlab/projects/ChIP_seq/RNA_DATA/LP1_DSMZ_p9_TruSeqRNA_CAGATC/LP1_DSMZ_p9_TruSeqRNA_CAGATC</t>
  </si>
  <si>
    <t>MM1S_ATCC_p7_TruSeqRNA_TGACCA</t>
  </si>
  <si>
    <t>/data/khanlab/projects/ChIP_seq/RNA_DATA/MM1S_ATCC_p7_TruSeqRNA_TGACCA/MM1S_ATCC_p7_TruSeqRNA_TGACCA</t>
  </si>
  <si>
    <t>MOLP2_DSMZ_p18_TruSeqRNA_CTTGTA</t>
  </si>
  <si>
    <t>/data/khanlab/projects/ChIP_seq/RNA_DATA/MOLP2_DSMZ_p18_TruSeqRNA_CTTGTA/MOLP2_DSMZ_p18_TruSeqRNA_CTTGTA</t>
  </si>
  <si>
    <t>MOLP8_DSMZ_p9_TruSeqRNA_CGATGT</t>
  </si>
  <si>
    <t>/data/khanlab/projects/ChIP_seq/RNA_DATA/MOLP8_DSMZ_p9_TruSeqRNA_CGATGT/MOLP8_DSMZ_p9_TruSeqRNA_CGATGT</t>
  </si>
  <si>
    <t>OPM2_DSMZ_p9_TruSeqRNA_CGATGT</t>
  </si>
  <si>
    <t>/data/khanlab/projects/ChIP_seq/RNA_DATA/OPM2_DSMZ_p9_TruSeqRNA_CGATGT/OPM2_DSMZ_p9_TruSeqRNA_CGATGT</t>
  </si>
  <si>
    <t>RPMI8226_ATCC_p7_TruSeqRNA_CGATGT</t>
  </si>
  <si>
    <t>/data/khanlab/projects/ChIP_seq/RNA_DATA/RPMI8226_ATCC_p7_TruSeqRNA_CGATGT/RPMI8226_ATCC_p7_TruSeqRNA_CGATGT</t>
  </si>
  <si>
    <t>U266_ATCC_p8_TruSeqRNA_TGACCA</t>
  </si>
  <si>
    <t>/data/khanlab/projects/ChIP_seq/RNA_DATA/U266_ATCC_p8_TruSeqRNA_TGACCA/U266_ATCC_p8_TruSeqRNA_TGACCA</t>
  </si>
  <si>
    <t>/data/khanlab/projects/ChIP_seq/RNA_DATA/RH4_D6_T_HVNVFBGX2/RH4_D6_T_HVNVFBGX2</t>
  </si>
  <si>
    <t>/data/khanlab/projects/ChIP_seq/RNA_DATA/RH4_ENT6_T_HVNVFBGX2/RH4_ENT6_T_HVNVFBGX2</t>
  </si>
  <si>
    <t>RNA Pol 2, Active Motif (cat61669)</t>
  </si>
  <si>
    <t>SNAI2_Pomella</t>
  </si>
  <si>
    <t>Sample_Tera001_input_035_C_HMG7VBGX7</t>
  </si>
  <si>
    <t>Sample_Tera001_H3K27ac_035_C_HMG7VBGX7</t>
  </si>
  <si>
    <t>Sample_J0983_T1R_T2_H7KFKBGXB</t>
  </si>
  <si>
    <t>/data/khanlab/projects/ChIP_seq/RNA_DATA/Sample_J0983_T1R_T2_H7KFKBGXB/Sample_J0983_T1R_T2_H7KFKBGXB</t>
  </si>
  <si>
    <t>Sample_J0988_T1R_T2_H7KFKBGXB</t>
  </si>
  <si>
    <t>/data/khanlab/projects/ChIP_seq/RNA_DATA/Sample_J0988_T1R_T2_H7KFKBGXB/Sample_J0988_T1R_T2_H7KFKBGXB</t>
  </si>
  <si>
    <t>Sample_J0123_T1R_T2_H7KFKBGXB</t>
  </si>
  <si>
    <t>/data/khanlab/projects/ChIP_seq/RNA_DATA/Sample_J0123_T1R_T2_H7KFKBGXB/Sample_J0123_T1R_T2_H7KFKBGXB</t>
  </si>
  <si>
    <t>Sample_J0654_T1R_T2_H7KFKBGXB</t>
  </si>
  <si>
    <t>/data/khanlab/projects/ChIP_seq/RNA_DATA/Sample_J0654_T1R_T2_H7KFKBGXB/Sample_J0654_T1R_T2_H7KFKBGXB</t>
  </si>
  <si>
    <t>Sample_J0193_T1R_T2_H7KFKBGXB</t>
  </si>
  <si>
    <t>/data/khanlab/projects/ChIP_seq/RNA_DATA/Sample_J0193_T1R_T2_H7KFKBGXB/Sample_J0193_T1R_T2_H7KFKBGXB</t>
  </si>
  <si>
    <t>Sample_J0645_T1R_T2_H7KFKBGXB</t>
  </si>
  <si>
    <t>/data/khanlab/projects/ChIP_seq/RNA_DATA/Sample_J0645_T1R_T2_H7KFKBGXB/Sample_J0645_T1R_T2_H7KFKBGXB</t>
  </si>
  <si>
    <t>Sample_J0341_T1R_T2_H7KFKBGXB</t>
  </si>
  <si>
    <t>/data/khanlab/projects/ChIP_seq/RNA_DATA/Sample_J0341_T1R_T2_H7KFKBGXB/Sample_J0341_T1R_T2_H7KFKBGXB</t>
  </si>
  <si>
    <t>Sample_J0621_T2R_T2_H7KFKBGXB</t>
  </si>
  <si>
    <t>/data/khanlab/projects/ChIP_seq/RNA_DATA/Sample_J0621_T2R_T2_H7KFKBGXB/Sample_J0621_T2R_T2_H7KFKBGXB</t>
  </si>
  <si>
    <t>Sample_J0621_T1R_T2_H7KFKBGXB</t>
  </si>
  <si>
    <t>/data/khanlab/projects/ChIP_seq/RNA_DATA/Sample_J0621_T1R_T2_H7KFKBGXB/Sample_J0621_T1R_T2_H7KFKBGXB</t>
  </si>
  <si>
    <t>HathawayCEM</t>
  </si>
  <si>
    <t>HMNTWBGX7</t>
  </si>
  <si>
    <t>Sample_HEK_sgMYOD_CEM87_RNA_038_T_HMNTWBGX7</t>
  </si>
  <si>
    <t>Sample_HEK_sgNT_cntrl_RNA_038_T_HMNTWBGX7</t>
  </si>
  <si>
    <t>Sample_HEK_sgNT_CEM87_RNA_038_T_HMNTWBGX7</t>
  </si>
  <si>
    <t>HKLNMBGX9</t>
  </si>
  <si>
    <t>Sample_RH4_A485_4h_BRG1_040_C_HKLNMBGX9</t>
  </si>
  <si>
    <t>Sample_RH4_Ent_4h_BRG1_040_C_HKLNMBGX9</t>
  </si>
  <si>
    <t>Sample_RH30_P3F_040_C_HKLNMBGX9</t>
  </si>
  <si>
    <t>RH30_BRG</t>
  </si>
  <si>
    <t>RH30_BRG_040_C</t>
  </si>
  <si>
    <t>Sample_RH30_BRG_040_C_HMFTFBGX7</t>
  </si>
  <si>
    <t>HMFTFBGX7</t>
  </si>
  <si>
    <t>PBRM1 aka BAF180 (Cell Signaling, D3F7O, Rabbit mAb 91894)</t>
  </si>
  <si>
    <t>Sample_RH4_A485_4h_PBRM1_040_C_HKLNMBGX9</t>
  </si>
  <si>
    <t>Sample_RH4_Ent_4h_PBRM1_040_C_HMFTFBGX7</t>
  </si>
  <si>
    <t>KCNR_4D_C_SOX11</t>
  </si>
  <si>
    <t>KCNR_4D_C_SOX11_CS024461_C</t>
  </si>
  <si>
    <t>Sample_KCNR_4D_C_SOX11_CS024461_C_H2NYCBGXB</t>
  </si>
  <si>
    <t>CS024461</t>
  </si>
  <si>
    <t>H2NYCBGXB</t>
  </si>
  <si>
    <t>SOX11</t>
  </si>
  <si>
    <t>KCNR_4D_RA_SOX11</t>
  </si>
  <si>
    <t>KCNR_4D_RA_SOX11_CS024461_C</t>
  </si>
  <si>
    <t>Sample_KCNR_4D_RA_SOX11_CS024461_C_H2NYCBGXB</t>
  </si>
  <si>
    <t>KCNR_4D_C_H3K4me3</t>
  </si>
  <si>
    <t>KCNR_4D_C_H3K4me3_CS024461_C</t>
  </si>
  <si>
    <t>Sample_KCNR_4D_C_H3K4me3_CS024461_C_H2NYCBGXB</t>
  </si>
  <si>
    <t>KCNR_4D_RA_H3K4me3</t>
  </si>
  <si>
    <t>KCNR_4D_RA_H3K4me3_CS024461_C</t>
  </si>
  <si>
    <t>Sample_KCNR_4D_RA_H3K4me3_CS024461_C_H2NYCBGXB</t>
  </si>
  <si>
    <t>KCNR_4D_C_H3K4me1</t>
  </si>
  <si>
    <t>KCNR_4D_C_H3K4me1_CS024461_C</t>
  </si>
  <si>
    <t>Sample_KCNR_4D_C_H3K4me1_CS024461_C_H2NYCBGXB</t>
  </si>
  <si>
    <t>KCNR_4D_RA_H3K4me1</t>
  </si>
  <si>
    <t>KCNR_4D_RA_H3K4me1_CS024461_C</t>
  </si>
  <si>
    <t>Sample_KCNR_4D_RA_H3K4me1_CS024461_C_H2NYCBGXB</t>
  </si>
  <si>
    <t>CD8_RNA_SRR2753113_T</t>
  </si>
  <si>
    <t>Sample_CD8_RNA_SRR2753113_T_GSE74246</t>
  </si>
  <si>
    <t>SRR2753113</t>
  </si>
  <si>
    <t>LNCaP_FA_AR</t>
  </si>
  <si>
    <t>LNCaP_FA_AR_SRR7206994_C</t>
  </si>
  <si>
    <t>Sample_LNCaP_FA_AR_SRR7206994_C_GSE114737</t>
  </si>
  <si>
    <t>SRR7206994</t>
  </si>
  <si>
    <t>GSE114737</t>
  </si>
  <si>
    <t>Project_ChIPSeq_Mwhite</t>
  </si>
  <si>
    <t>Mwhite</t>
  </si>
  <si>
    <t>Prostate Cancer</t>
  </si>
  <si>
    <t>LNCaP_FA</t>
  </si>
  <si>
    <t>Sample_LNCaP_Input_SRR7207086_C_GSE114737</t>
  </si>
  <si>
    <t>AR (sc.816, Santa Cruz)</t>
  </si>
  <si>
    <t>AR- FA</t>
  </si>
  <si>
    <t>LNCaP_DSG_AR</t>
  </si>
  <si>
    <t>LNCaP_DSG_AR_SRR7206995_C</t>
  </si>
  <si>
    <t>Sample_LNCaP_DSG_AR_SRR7206995_C_GSE114737</t>
  </si>
  <si>
    <t>SRR7206995</t>
  </si>
  <si>
    <t>LNCaP_DSG</t>
  </si>
  <si>
    <t>AR - DSG</t>
  </si>
  <si>
    <t>LNCaP_FA_FOXA1</t>
  </si>
  <si>
    <t>LNCaP_FA_FOXA1_SRR7206996_C</t>
  </si>
  <si>
    <t>Sample_LNCaP_FA_FOXA1_SRR7206996_C_GSE114737</t>
  </si>
  <si>
    <t>SRR7206996</t>
  </si>
  <si>
    <t>FOXA1</t>
  </si>
  <si>
    <t>FOXA1 - FA</t>
  </si>
  <si>
    <t>LNCaP_DSG_FOXA1</t>
  </si>
  <si>
    <t>LNCaP_DSG_FOXA1_SRR7206997_C</t>
  </si>
  <si>
    <t>Sample_LNCaP_DSG_FOXA1_SRR7206997_C_GSE114737</t>
  </si>
  <si>
    <t>SRR7206997</t>
  </si>
  <si>
    <t>FOXA1 - DSG</t>
  </si>
  <si>
    <t>LNCaP_FA_H3K4me3</t>
  </si>
  <si>
    <t>LNCaP_FA_H3K4me3_SRR7206998_C</t>
  </si>
  <si>
    <t>Sample_LNCaP_FA_H3K4me3_SRR7206998_C_GSE114737</t>
  </si>
  <si>
    <t>SRR7206998</t>
  </si>
  <si>
    <t>TSS</t>
  </si>
  <si>
    <t>H3K4me3 (Ab8580, Abcam)</t>
  </si>
  <si>
    <t>H3K4me3 - FA</t>
  </si>
  <si>
    <t>LNCaP_DSG_H3K4me3</t>
  </si>
  <si>
    <t>LNCaP_DSG_H3K4me3_SRR7206999_C</t>
  </si>
  <si>
    <t>Sample_LNCaP_DSG_H3K4me3_SRR7206999_C_GSE114737</t>
  </si>
  <si>
    <t>SRR7206999</t>
  </si>
  <si>
    <t>H3K4me3 - DSG</t>
  </si>
  <si>
    <t>LNCaP_FA_H3K27Ac</t>
  </si>
  <si>
    <t>LNCaP_FA_H3K27Ac_SRR7207000_C</t>
  </si>
  <si>
    <t>Sample_LNCaP_FA_H3K27Ac_SRR7207000_C_GSE114737</t>
  </si>
  <si>
    <t>SRR7207000</t>
  </si>
  <si>
    <t>Enahancer</t>
  </si>
  <si>
    <t>H3K27ac (39133, Active Motif)</t>
  </si>
  <si>
    <t>H3K27ac - FA</t>
  </si>
  <si>
    <t>LNCaP_DSG_H3K27Ac</t>
  </si>
  <si>
    <t>LNCaP_DSG_H3K27Ac_SRR7207001_C</t>
  </si>
  <si>
    <t>Sample_LNCaP_DSG_H3K27Ac_SRR7207001_C_GSE114737</t>
  </si>
  <si>
    <t>SRR7207001</t>
  </si>
  <si>
    <t>H3K27ac - DSG</t>
  </si>
  <si>
    <t>LNCaP_Input</t>
  </si>
  <si>
    <t>LNCaP_Input_SRR7207086_C</t>
  </si>
  <si>
    <t>SRR7207086</t>
  </si>
  <si>
    <t>Input DNA</t>
  </si>
  <si>
    <t>CWR22PC_Input</t>
  </si>
  <si>
    <t>CWR22PC_Input_SRR1614198_C</t>
  </si>
  <si>
    <t>Sample_CWR22PC_Input_SRR1614198_C_GSE62442</t>
  </si>
  <si>
    <t>SRR1614198</t>
  </si>
  <si>
    <t>GSE62442</t>
  </si>
  <si>
    <t>CWR22PC</t>
  </si>
  <si>
    <t>CWR22PC_Veh_AR</t>
  </si>
  <si>
    <t>CWR22PC_Veh_AR_SRR1614199_C</t>
  </si>
  <si>
    <t>Sample_CWR22PC_Veh_AR_SRR1614199_C_GSE62442</t>
  </si>
  <si>
    <t>SRR1614199</t>
  </si>
  <si>
    <t>CWR22PC_Veh</t>
  </si>
  <si>
    <t xml:space="preserve">AR </t>
  </si>
  <si>
    <t>Vehicle</t>
  </si>
  <si>
    <t>CWR22PC_DHT_AR</t>
  </si>
  <si>
    <t>CWR22PC_DHT_AR_SRR1614200_C</t>
  </si>
  <si>
    <t>Sample_CWR22PC_DHT_AR_SRR1614200_C_GSE62442</t>
  </si>
  <si>
    <t>SRR1614200</t>
  </si>
  <si>
    <t>CWR22PC_DHT</t>
  </si>
  <si>
    <t>1 nM DHT</t>
  </si>
  <si>
    <t>CWR22PC_DHT_Bic_AR</t>
  </si>
  <si>
    <t>CWR22PC_DHT_Bic_AR_SRR1614201_C</t>
  </si>
  <si>
    <t>Sample_CWR22PC_DHT_Bic_AR_SRR1614201_C_GSE62442</t>
  </si>
  <si>
    <t>SRR1614201</t>
  </si>
  <si>
    <t>CWR22PC_DHT_Bic</t>
  </si>
  <si>
    <t>1 nM DHT + 10uM Bicalutamide</t>
  </si>
  <si>
    <t>CWR22PC_DHT_Enz_AR</t>
  </si>
  <si>
    <t>CWR22PC_DHT_Enz_AR_SRR1614202_C</t>
  </si>
  <si>
    <t>Sample_CWR22PC_DHT_Enz_AR_SRR1614202_C_GSE62442</t>
  </si>
  <si>
    <t>SRR1614202</t>
  </si>
  <si>
    <t>CWR22PC_DHT_Enz</t>
  </si>
  <si>
    <t>1 nM DHT + 10 uM MDV3100</t>
  </si>
  <si>
    <t>LNCaP_Veh_rep1_AR</t>
  </si>
  <si>
    <t>LNCaP_Veh_rep1_AR_SRR5238072_C</t>
  </si>
  <si>
    <t>Sample_LNCaP_Veh_rep1_AR_SRR5238072_C_GSE94682</t>
  </si>
  <si>
    <t>LNCaP_Veh_rep1</t>
  </si>
  <si>
    <t>AR (sc.816; Santa Cruz)</t>
  </si>
  <si>
    <t>AR - Vehicle Rep1</t>
  </si>
  <si>
    <t>LNCaP_R1881_rep1_AR</t>
  </si>
  <si>
    <t>LNCaP_R1881_rep1_AR_SRR5238073_C</t>
  </si>
  <si>
    <t>Sample_LNCaP_R1881_rep1_AR_SRR5238073_C_GSE94682</t>
  </si>
  <si>
    <t>SRR5238073</t>
  </si>
  <si>
    <t>LNCaP_R1881_rep1</t>
  </si>
  <si>
    <t>AR - R1881 Rep1</t>
  </si>
  <si>
    <t>LNCaP_Veh_rep2_AR</t>
  </si>
  <si>
    <t>LNCaP_Veh_rep2_AR_SRR5238074_C</t>
  </si>
  <si>
    <t>Sample_LNCaP_Veh_rep2_AR_SRR5238074_C_GSE94682</t>
  </si>
  <si>
    <t>SRR5238074</t>
  </si>
  <si>
    <t>LNCaP_Veh_rep2</t>
  </si>
  <si>
    <t>AR - Vehicle Rep2</t>
  </si>
  <si>
    <t>LNCaP_R1881_rep2_AR</t>
  </si>
  <si>
    <t>LNCaP_R1881_rep2_AR_SRR5238075_C</t>
  </si>
  <si>
    <t>Sample_LNCaP_R1881_rep2_AR_SRR5238075_C_GSE94682</t>
  </si>
  <si>
    <t>LNCaP_R1881_rep2</t>
  </si>
  <si>
    <t>AR - R1881 Rep2</t>
  </si>
  <si>
    <t>LNCaP_Veh_rep1_ARID1a</t>
  </si>
  <si>
    <t>LNCaP_Veh_rep1_ARID1a_SRR5238076_C</t>
  </si>
  <si>
    <t>Sample_LNCaP_Veh_rep1_ARID1a_SRR5238076_C_GSE94682</t>
  </si>
  <si>
    <t>SRR5238076</t>
  </si>
  <si>
    <t>ARID1a</t>
  </si>
  <si>
    <t>ARID1a (sc.32761x; Santa Cruz)</t>
  </si>
  <si>
    <t>ARID1A - Vehicle Rep1</t>
  </si>
  <si>
    <t>LNCaP_R1881_rep1_ARID1a</t>
  </si>
  <si>
    <t>LNCaP_R1881_rep1_ARID1a_SRR5238077_C</t>
  </si>
  <si>
    <t>Sample_LNCaP_R1881_rep1_ARID1a_SRR5238077_C_GSE94682</t>
  </si>
  <si>
    <t>SRR5238077</t>
  </si>
  <si>
    <t>ARID1A - R1881 Rep1</t>
  </si>
  <si>
    <t>LNCaP_Veh_rep2_ARID1a</t>
  </si>
  <si>
    <t>LNCaP_Veh_rep2_ARID1a_SRR5238078_C</t>
  </si>
  <si>
    <t>Sample_LNCaP_Veh_rep2_ARID1a_SRR5238078_C_GSE94682</t>
  </si>
  <si>
    <t>SRR5238078</t>
  </si>
  <si>
    <t>ARID1A - Vehicle Rep2</t>
  </si>
  <si>
    <t>LNCaP_R1881_rep2_ARID1a</t>
  </si>
  <si>
    <t>LNCaP_R1881_rep2_ARID1a_SRR5238079_C</t>
  </si>
  <si>
    <t>Sample_LNCaP_R1881_rep2_ARID1a_SRR5238079_C_GSE94682</t>
  </si>
  <si>
    <t>SRR5238079</t>
  </si>
  <si>
    <t>ARID1A - R1881 Rep2</t>
  </si>
  <si>
    <t>LNCaP_Veh_rep1_BRG1</t>
  </si>
  <si>
    <t>LNCaP_Veh_rep1_BRG1_SRR5238080_C</t>
  </si>
  <si>
    <t>Sample_LNCaP_Veh_rep1_BRG1_SRR5238080_C_GSE94682</t>
  </si>
  <si>
    <t>SRR5238080</t>
  </si>
  <si>
    <t>BRG1 (A300.813A; Bethyl)</t>
  </si>
  <si>
    <t>BRG1 - Vehicle Rep1</t>
  </si>
  <si>
    <t>LNCaP_R1881_rep1_BRG1</t>
  </si>
  <si>
    <t>LNCaP_R1881_rep1_BRG1_SRR5238081_C</t>
  </si>
  <si>
    <t>Sample_LNCaP_R1881_rep1_BRG1_SRR5238081_C_GSE94682</t>
  </si>
  <si>
    <t>SRR5238081</t>
  </si>
  <si>
    <t>BRG1 - R1881 Rep1</t>
  </si>
  <si>
    <t>LNCaP_Veh_rep2_BRG1</t>
  </si>
  <si>
    <t>LNCaP_Veh_rep2_BRG1_SRR5238082_C</t>
  </si>
  <si>
    <t>Sample_LNCaP_Veh_rep2_BRG1_SRR5238082_C_GSE94682</t>
  </si>
  <si>
    <t>SRR5238082</t>
  </si>
  <si>
    <t>BRG1 - Vehicle Rep2</t>
  </si>
  <si>
    <t>LNCaP_R1881_rep2_BRG1</t>
  </si>
  <si>
    <t>LNCaP_R1881_rep2_BRG1_SRR5238083_C</t>
  </si>
  <si>
    <t>Sample_LNCaP_R1881_rep2_BRG1_SRR5238083_C_GSE94682</t>
  </si>
  <si>
    <t>SRR5238083</t>
  </si>
  <si>
    <t>BRG1 - R1881 Rep2</t>
  </si>
  <si>
    <t>LNCaP_Veh_rep1_FOXA1</t>
  </si>
  <si>
    <t>LNCaP_Veh_rep1_FOXA1_SRR5238084_C</t>
  </si>
  <si>
    <t>Sample_LNCaP_Veh_rep1_FOXA1_SRR5238084_C_GSE94682</t>
  </si>
  <si>
    <t>SRR5238084</t>
  </si>
  <si>
    <t>FOXA1 (sc.6554; Santa Cruz)</t>
  </si>
  <si>
    <t>FOXA1 - Vehicle Rep1</t>
  </si>
  <si>
    <t>LNCaP_R1881_rep1_FOXA1</t>
  </si>
  <si>
    <t>LNCaP_R1881_rep1_FOXA1_SRR5238085_C</t>
  </si>
  <si>
    <t>Sample_LNCaP_R1881_rep1_FOXA1_SRR5238085_C_GSE94682</t>
  </si>
  <si>
    <t>SRR5238085</t>
  </si>
  <si>
    <t>FOXA1 - R1881 Rep1</t>
  </si>
  <si>
    <t>LNCaP_Veh_rep2_FOXA1</t>
  </si>
  <si>
    <t>LNCaP_Veh_rep2_FOXA1_SRR5238086_C</t>
  </si>
  <si>
    <t>Sample_LNCaP_Veh_rep2_FOXA1_SRR5238086_C_GSE94682</t>
  </si>
  <si>
    <t>SRR5238086</t>
  </si>
  <si>
    <t>FOXA1 - Vehicle Rep2</t>
  </si>
  <si>
    <t>LNCaP_R1881_rep2_FOXA1</t>
  </si>
  <si>
    <t>LNCaP_R1881_rep2_FOXA1_SRR5238087_C</t>
  </si>
  <si>
    <t>Sample_LNCaP_R1881_rep2_FOXA1_SRR5238087_C_GSE94682</t>
  </si>
  <si>
    <t>SRR5238087</t>
  </si>
  <si>
    <t>FOXA1 - R1881 Rep2</t>
  </si>
  <si>
    <t>LNCaP_Veh_rep1_HOXB13</t>
  </si>
  <si>
    <t>LNCaP_Veh_rep1_HOXB13_SRR5238088_C</t>
  </si>
  <si>
    <t>Sample_LNCaP_Veh_rep1_HOXB13_SRR5238088_C_GSE94682</t>
  </si>
  <si>
    <t>SRR5238088</t>
  </si>
  <si>
    <t>HOXB13</t>
  </si>
  <si>
    <t>HOXB13 (sc.66923; Santa Cruz)</t>
  </si>
  <si>
    <t>HOXB13 - Vehicle Rep1</t>
  </si>
  <si>
    <t>LNCaP_R1881_rep1_HOXB13</t>
  </si>
  <si>
    <t>LNCaP_R1881_rep1_HOXB13_SRR5238089_C</t>
  </si>
  <si>
    <t>Sample_LNCaP_R1881_rep1_HOXB13_SRR5238089_C_GSE94682</t>
  </si>
  <si>
    <t>SRR5238089</t>
  </si>
  <si>
    <t>HOXB13 - R1881 Rep1</t>
  </si>
  <si>
    <t>LNCaP_Veh_rep2_HOXB13</t>
  </si>
  <si>
    <t>LNCaP_Veh_rep2_HOXB13_SRR5238090_C</t>
  </si>
  <si>
    <t>Sample_LNCaP_Veh_rep2_HOXB13_SRR5238090_C_GSE94682</t>
  </si>
  <si>
    <t>SRR5238090</t>
  </si>
  <si>
    <t>HOXB13 - Vehicle Rep2</t>
  </si>
  <si>
    <t>LNCaP_R1881_rep2_HOXB13</t>
  </si>
  <si>
    <t>LNCaP_R1881_rep2_HOXB13_SRR5238091_C</t>
  </si>
  <si>
    <t>Sample_LNCaP_R1881_rep2_HOXB13_SRR5238091_C_GSE94682</t>
  </si>
  <si>
    <t>SRR5238091</t>
  </si>
  <si>
    <t>HOXB13 - R1881 Rep2</t>
  </si>
  <si>
    <t>LNCaP_Veh_rep3_HOXB13</t>
  </si>
  <si>
    <t>LNCaP_Veh_rep3_HOXB13_SRR5238092_C</t>
  </si>
  <si>
    <t>Sample_LNCaP_Veh_rep3_HOXB13_SRR5238092_C_GSE94682</t>
  </si>
  <si>
    <t>SRR5238092</t>
  </si>
  <si>
    <t>LNCaP_Veh_rep3</t>
  </si>
  <si>
    <t>HOXB13 - Vehicle Rep3</t>
  </si>
  <si>
    <t>LNCaP_R1881_rep3_HOXB13</t>
  </si>
  <si>
    <t>LNCaP_R1881_rep3_HOXB13_SRR5238093_C</t>
  </si>
  <si>
    <t>Sample_LNCaP_R1881_rep3_HOXB13_SRR5238093_C_GSE94682</t>
  </si>
  <si>
    <t>SRR5238093</t>
  </si>
  <si>
    <t>LNCaP_R1881_rep3</t>
  </si>
  <si>
    <t>HOXB13 - R1881 Rep3</t>
  </si>
  <si>
    <t>LNCaP_Veh_rep1_TLE3</t>
  </si>
  <si>
    <t>LNCaP_Veh_rep1_TLE3_SRR5238094_C</t>
  </si>
  <si>
    <t>Sample_LNCaP_Veh_rep1_TLE3_SRR5238094_C_GSE94682</t>
  </si>
  <si>
    <t>SRR5238094</t>
  </si>
  <si>
    <t>TLE3</t>
  </si>
  <si>
    <t>TLE3 (ab94972; Abcam)</t>
  </si>
  <si>
    <t>TLE3 - Vehicle Rep1</t>
  </si>
  <si>
    <t>LNCaP_R1881_rep1_TLE3</t>
  </si>
  <si>
    <t>LNCaP_R1881_rep1_TLE3_SRR5238095_C</t>
  </si>
  <si>
    <t>Sample_LNCaP_R1881_rep1_TLE3_SRR5238095_C_GSE94682</t>
  </si>
  <si>
    <t>SRR5238095</t>
  </si>
  <si>
    <t>TLE3 - R1881 Rep1</t>
  </si>
  <si>
    <t>LNCaP_Veh_rep2_TLE3</t>
  </si>
  <si>
    <t>LNCaP_Veh_rep2_TLE3_SRR5238096_C</t>
  </si>
  <si>
    <t>Sample_LNCaP_Veh_rep2_TLE3_SRR5238096_C_GSE94682</t>
  </si>
  <si>
    <t>SRR5238096</t>
  </si>
  <si>
    <t>TLE3 - Vehicle Rep2</t>
  </si>
  <si>
    <t>LNCaP_R1881_rep2_TLE3</t>
  </si>
  <si>
    <t>LNCaP_R1881_rep2_TLE3_SRR5238097_C</t>
  </si>
  <si>
    <t>Sample_LNCaP_R1881_rep2_TLE3_SRR5238097_C_GSE94682</t>
  </si>
  <si>
    <t>SRR5238097</t>
  </si>
  <si>
    <t>TLE3 - R1881 Rep2</t>
  </si>
  <si>
    <t>LNCaP_Veh_rep1_TRIM28</t>
  </si>
  <si>
    <t>LNCaP_Veh_rep1_TRIM28_SRR5238098_C</t>
  </si>
  <si>
    <t>Sample_LNCaP_Veh_rep1_TRIM28_SRR5238098_C_GSE94682</t>
  </si>
  <si>
    <t>SRR5238098</t>
  </si>
  <si>
    <t>TRIM28</t>
  </si>
  <si>
    <t>TRIM28 (ab10483; Abcam)</t>
  </si>
  <si>
    <t>TRIM28 - Vehicle Rep1</t>
  </si>
  <si>
    <t>LNCaP_R1881_rep1_TRIM28</t>
  </si>
  <si>
    <t>LNCaP_R1881_rep1_TRIM28_SRR5238099_C</t>
  </si>
  <si>
    <t>Sample_LNCaP_R1881_rep1_TRIM28_SRR5238099_C_GSE94682</t>
  </si>
  <si>
    <t>SRR5238099</t>
  </si>
  <si>
    <t>TRIM28 - R1881 Rep1</t>
  </si>
  <si>
    <t>LNCaP_Veh_rep2_TRIM28</t>
  </si>
  <si>
    <t>LNCaP_Veh_rep2_TRIM28_SRR5238100_C</t>
  </si>
  <si>
    <t>Sample_LNCaP_Veh_rep2_TRIM28_SRR5238100_C_GSE94682</t>
  </si>
  <si>
    <t>SRR5238100</t>
  </si>
  <si>
    <t>TRIM28 - Vehicle Rep2</t>
  </si>
  <si>
    <t>LNCaP_R1881_rep2_TRIM28</t>
  </si>
  <si>
    <t>LNCaP_R1881_rep2_TRIM28_SRR5238101_C</t>
  </si>
  <si>
    <t>Sample_LNCaP_R1881_rep2_TRIM28_SRR5238101_C_GSE94682</t>
  </si>
  <si>
    <t>SRR5238101</t>
  </si>
  <si>
    <t>TRIM28 - R1881 Rep2</t>
  </si>
  <si>
    <t>LNCaP_Veh_rep1_WDHD1</t>
  </si>
  <si>
    <t>LNCaP_Veh_rep1_WDHD1_SRR5238102_C</t>
  </si>
  <si>
    <t>Sample_LNCaP_Veh_rep1_WDHD1_SRR5238102_C_GSE94682</t>
  </si>
  <si>
    <t>SRR5238102</t>
  </si>
  <si>
    <t>WDHD1</t>
  </si>
  <si>
    <t>WDHD1 (m15.104; CDI labs)</t>
  </si>
  <si>
    <t>WDHD1 - Vehicle Rep1</t>
  </si>
  <si>
    <t>LNCaP_R1881_rep1_WDHD1</t>
  </si>
  <si>
    <t>LNCaP_R1881_rep1_WDHD1_SRR5238103_C</t>
  </si>
  <si>
    <t>Sample_LNCaP_R1881_rep1_WDHD1_SRR5238103_C_GSE94682</t>
  </si>
  <si>
    <t>SRR5238103</t>
  </si>
  <si>
    <t>WDHD1 - R1881 Rep1</t>
  </si>
  <si>
    <t>LNCaP_Veh_rep2_WDHD1</t>
  </si>
  <si>
    <t>LNCaP_Veh_rep2_WDHD1_SRR5238104_C</t>
  </si>
  <si>
    <t>Sample_LNCaP_Veh_rep2_WDHD1_SRR5238104_C_GSE94682</t>
  </si>
  <si>
    <t>SRR5238104</t>
  </si>
  <si>
    <t>WDHD1 - Vehicle Rep2</t>
  </si>
  <si>
    <t>LNCaP_R1881_rep2_WDHD1</t>
  </si>
  <si>
    <t>LNCaP_R1881_rep2_WDHD1_SRR5238105_C</t>
  </si>
  <si>
    <t>Sample_LNCaP_R1881_rep2_WDHD1_SRR5238105_C_GSE94682</t>
  </si>
  <si>
    <t>SRR5238105</t>
  </si>
  <si>
    <t>WDHD1 - R1881 Rep2</t>
  </si>
  <si>
    <t>Bcell_H3K27ac</t>
  </si>
  <si>
    <t>Bcell_H3K27ac_SRR568216_C</t>
  </si>
  <si>
    <t>Sample_Bcell_H3K27ac_SRR568216_C_GSE29611</t>
  </si>
  <si>
    <t>SRR568216</t>
  </si>
  <si>
    <t>H3K27ac (ab4729, Abcam)</t>
  </si>
  <si>
    <t>Bcell_H3K27ac_SRR568215_C</t>
  </si>
  <si>
    <t>Sample_Bcell_H3K27ac_SRR568215_C_GSE29611</t>
  </si>
  <si>
    <t>SRR568215</t>
  </si>
  <si>
    <t>Bcell_H3K27ac_SRR609630_C</t>
  </si>
  <si>
    <t>Sample_Bcell_H3K27ac_SRR609630_C_GSE29611</t>
  </si>
  <si>
    <t>SRR609630</t>
  </si>
  <si>
    <t>Bcell_H3K27ac_SRR609631_C</t>
  </si>
  <si>
    <t>Sample_Bcell_H3K27ac_SRR609631_C_GSE29611</t>
  </si>
  <si>
    <t>SRR609631</t>
  </si>
  <si>
    <t>LNCaP_veh_FOXA1</t>
  </si>
  <si>
    <t>LNCaP_veh_FOXA1_SRR652255_C</t>
  </si>
  <si>
    <t>Sample_LNCaP_veh_FOXA1_SRR652255_C_GSE43791</t>
  </si>
  <si>
    <t>SRR652255</t>
  </si>
  <si>
    <t>LNCaP_veh</t>
  </si>
  <si>
    <t>paired end</t>
  </si>
  <si>
    <t>anti-FoxA1 from Santa Cruz Biotechnology</t>
  </si>
  <si>
    <t>4 hrs</t>
  </si>
  <si>
    <t xml:space="preserve">vehicle </t>
  </si>
  <si>
    <t>LNCaP_DHT_FOXA1</t>
  </si>
  <si>
    <t>LNCaP_DHT_FOXA1_SRR652256_C</t>
  </si>
  <si>
    <t>Sample_LNCaP_DHT_FOXA1_SRR652256_C_GSE43791</t>
  </si>
  <si>
    <t>SRR652256</t>
  </si>
  <si>
    <t>10 nM DHT</t>
  </si>
  <si>
    <t>LNCaP_V1_AR</t>
  </si>
  <si>
    <t>LNCaP_V1_AR_SRR653091_C</t>
  </si>
  <si>
    <t>Sample_LNCaP_V1_AR_SRR653091_C_GSE43791</t>
  </si>
  <si>
    <t>SRR653091</t>
  </si>
  <si>
    <t>LNCaP_V1</t>
  </si>
  <si>
    <t>anti-AR (N20) from Santa Cruz Biotechnology</t>
  </si>
  <si>
    <t>LNCaP_V2_AR</t>
  </si>
  <si>
    <t>LNCaP_V2_AR_SRR653092_C</t>
  </si>
  <si>
    <t>Sample_LNCaP_V2_AR_SRR653092_C_GSE43791</t>
  </si>
  <si>
    <t>SRR653092</t>
  </si>
  <si>
    <t>LNCaP_V2</t>
  </si>
  <si>
    <t>LNCaP_V1_H3K27me3</t>
  </si>
  <si>
    <t>LNCaP_V1_H3K27me3_SRR653093_C</t>
  </si>
  <si>
    <t>Sample_LNCaP_V1_H3K27me3_SRR653093_C_GSE43791</t>
  </si>
  <si>
    <t>SRR653093</t>
  </si>
  <si>
    <t>anti-H3K27me3 (ab6002) from Abcam</t>
  </si>
  <si>
    <t>LNCaP_V2_H3K27me3</t>
  </si>
  <si>
    <t>LNCaP_V2_H3K27me3_SRR653094_C</t>
  </si>
  <si>
    <t>Sample_LNCaP_V2_H3K27me3_SRR653094_C_GSE43791</t>
  </si>
  <si>
    <t>SRR653094</t>
  </si>
  <si>
    <t>LNCaP_V1_H3K4me1</t>
  </si>
  <si>
    <t>LNCaP_V1_H3K4me1_SRR653095_C</t>
  </si>
  <si>
    <t>Sample_LNCaP_V1_H3K4me1_SRR653095_C_GSE43791</t>
  </si>
  <si>
    <t>SRR653095</t>
  </si>
  <si>
    <t>anti-H3K4me1 (ab8895) from Abcam</t>
  </si>
  <si>
    <t>LNCaP_V2_H3K4me1</t>
  </si>
  <si>
    <t>LNCaP_V2_H3K4me1_SRR653096_C</t>
  </si>
  <si>
    <t>Sample_LNCaP_V2_H3K4me1_SRR653096_C_GSE43791</t>
  </si>
  <si>
    <t>SRR653096</t>
  </si>
  <si>
    <t>LNCaP_V1_H3K4me2</t>
  </si>
  <si>
    <t>LNCaP_V1_H3K4me2_SRR653097_C</t>
  </si>
  <si>
    <t>Sample_LNCaP_V1_H3K4me2_SRR653097_C_GSE43791</t>
  </si>
  <si>
    <t>SRR653097</t>
  </si>
  <si>
    <t xml:space="preserve">anti-H3K4me2 (ab7766) from Abcam </t>
  </si>
  <si>
    <t>LNCaP_V2_H3K4me2</t>
  </si>
  <si>
    <t>LNCaP_V2_H3K4me2_SRR653098_C</t>
  </si>
  <si>
    <t>Sample_LNCaP_V2_H3K4me2_SRR653098_C_GSE43791</t>
  </si>
  <si>
    <t>SRR653098</t>
  </si>
  <si>
    <t>LNCaP_V1_H3K4me3</t>
  </si>
  <si>
    <t>LNCaP_V1_H3K4me3_SRR653099_C</t>
  </si>
  <si>
    <t>Sample_LNCaP_V1_H3K4me3_SRR653099_C_GSE43791</t>
  </si>
  <si>
    <t>SRR653099</t>
  </si>
  <si>
    <t xml:space="preserve">anti-H3K4me3 (ab8580) from Abcam </t>
  </si>
  <si>
    <t>LNCaP_V2_H3K4me3</t>
  </si>
  <si>
    <t>LNCaP_V2_H3K4me3_SRR653100_C</t>
  </si>
  <si>
    <t>Sample_LNCaP_V2_H3K4me3_SRR653100_C_GSE43791</t>
  </si>
  <si>
    <t>SRR653100</t>
  </si>
  <si>
    <t>LNCaP_V1_H3K9me3</t>
  </si>
  <si>
    <t>LNCaP_V1_H3K9me3_SRR653101_C</t>
  </si>
  <si>
    <t>Sample_LNCaP_V1_H3K9me3_SRR653101_C_GSE43791</t>
  </si>
  <si>
    <t>SRR653101</t>
  </si>
  <si>
    <t>anti-H3K9me3 (8898) from Abcam</t>
  </si>
  <si>
    <t>LNCaP_V2_H3K9me3</t>
  </si>
  <si>
    <t>LNCaP_V2_H3K9me3_SRR653102_C</t>
  </si>
  <si>
    <t>Sample_LNCaP_V2_H3K9me3_SRR653102_C_GSE43791</t>
  </si>
  <si>
    <t>SRR653102</t>
  </si>
  <si>
    <t>LNCaP_DHT1_AR</t>
  </si>
  <si>
    <t>LNCaP_DHT1_AR_SRR653103_C</t>
  </si>
  <si>
    <t>Sample_LNCaP_DHT1_AR_SRR653103_C_GSE43791</t>
  </si>
  <si>
    <t>SRR653103</t>
  </si>
  <si>
    <t>LNCaP_DHT1</t>
  </si>
  <si>
    <t>LNCaP_DHT2_AR</t>
  </si>
  <si>
    <t>LNCaP_DHT2_AR_SRR653104_C</t>
  </si>
  <si>
    <t>Sample_LNCaP_DHT2_AR_SRR653104_C_GSE43791</t>
  </si>
  <si>
    <t>SRR653104</t>
  </si>
  <si>
    <t>LNCaP_DHT2</t>
  </si>
  <si>
    <t>LNCaP_veh_exo1_AR</t>
  </si>
  <si>
    <t>LNCaP_veh_exo1_AR_SRR653215_C</t>
  </si>
  <si>
    <t>SRR653215</t>
  </si>
  <si>
    <t>LNCaP_veh_exo1</t>
  </si>
  <si>
    <t>LNCaP_veh_exo2_AR</t>
  </si>
  <si>
    <t>LNCaP_veh_exo2_AR_SRR653216_C</t>
  </si>
  <si>
    <t>Sample_LNCaP_veh_exo2_AR_SRR653216_C_GSE43791</t>
  </si>
  <si>
    <t>SRR653216</t>
  </si>
  <si>
    <t>LNCaP_veh_exo2</t>
  </si>
  <si>
    <t>LNCaP_V1_RNA</t>
  </si>
  <si>
    <t>LNCaP_V1_RNA_SRR653217_T</t>
  </si>
  <si>
    <t>Sample_LNCaP_V1_RNA_SRR653217_T_GSE43791</t>
  </si>
  <si>
    <t>Project_Other_Mwhite</t>
  </si>
  <si>
    <t>transcriptional Output</t>
  </si>
  <si>
    <t>LNCaP_V2_RNA</t>
  </si>
  <si>
    <t>LNCaP_V2_RNA_SRR653218_T</t>
  </si>
  <si>
    <t>Sample_LNCaP_V2_RNA_SRR653218_T_GSE43791</t>
  </si>
  <si>
    <t>SRR653218</t>
  </si>
  <si>
    <t>LNCaP_DHT_exo1_AR</t>
  </si>
  <si>
    <t>LNCaP_DHT_exo1_AR_SRR653219_C</t>
  </si>
  <si>
    <t>Sample_LNCaP_DHT_exo1_AR_SRR653219_C_GSE43791</t>
  </si>
  <si>
    <t>SRR653219</t>
  </si>
  <si>
    <t>LNCaP_DHT_exo1</t>
  </si>
  <si>
    <t>LNCaP_DHT_exo2_AR</t>
  </si>
  <si>
    <t>LNCaP_DHT_exo2_AR_SRR653220_C</t>
  </si>
  <si>
    <t>SRR653220</t>
  </si>
  <si>
    <t>LNCaP_DHT_exo2</t>
  </si>
  <si>
    <t>LNCaP_DHT1_RNA</t>
  </si>
  <si>
    <t>LNCaP_DHT1_RNA_SRR653221_T</t>
  </si>
  <si>
    <t>Sample_LNCaP_DHT1_RNA_SRR653221_T_GSE43791</t>
  </si>
  <si>
    <t>LNCaP_DHT2_RNA</t>
  </si>
  <si>
    <t>LNCaP_DHT2_RNA_SRR653222_T</t>
  </si>
  <si>
    <t>Sample_LNCaP_DHT2_RNA_SRR653222_T_GSE43791</t>
  </si>
  <si>
    <t>SRR653222</t>
  </si>
  <si>
    <t>PCa_N1_exo1_AR</t>
  </si>
  <si>
    <t>PCa_N1_exo1_AR_SRR653223_C</t>
  </si>
  <si>
    <t>Sample_PCa_N1_exo1_AR_SRR653223_C_GSE43791</t>
  </si>
  <si>
    <t>SRR653223</t>
  </si>
  <si>
    <t>PCa_N1_exo1</t>
  </si>
  <si>
    <t>nonmalignant adjacent tissue from patient A</t>
  </si>
  <si>
    <t>PCa_N1_exo2_AR</t>
  </si>
  <si>
    <t>PCa_N1_exo2_AR_SRR653224_C</t>
  </si>
  <si>
    <t>Sample_PCa_N1_exo2_AR_SRR653224_C_GSE43791</t>
  </si>
  <si>
    <t>SRR653224</t>
  </si>
  <si>
    <t>PCa_N1_exo2</t>
  </si>
  <si>
    <t>PCa_N2_exo1_AR</t>
  </si>
  <si>
    <t>PCa_N2_exo1_AR_SRR653225_C</t>
  </si>
  <si>
    <t>Sample_PCa_N2_exo1_AR_SRR653225_C_GSE43791</t>
  </si>
  <si>
    <t>SRR653225</t>
  </si>
  <si>
    <t>PCa_N2_exo1</t>
  </si>
  <si>
    <t>nonmalignant adjacent tissue from patient B</t>
  </si>
  <si>
    <t>PCa_N2_exo2_AR</t>
  </si>
  <si>
    <t>PCa_N2_exo2_AR_SRR653226_C</t>
  </si>
  <si>
    <t>Sample_PCa_N2_exo2_AR_SRR653226_C_GSE43791</t>
  </si>
  <si>
    <t>SRR653226</t>
  </si>
  <si>
    <t>PCa_N2_exo2</t>
  </si>
  <si>
    <t>PCa_M1_exo1_AR</t>
  </si>
  <si>
    <t>PCa_M1_exo1_AR_SRR653227_C</t>
  </si>
  <si>
    <t>Sample_PCa_M1_exo1_AR_SRR653227_C_GSE43791</t>
  </si>
  <si>
    <t>SRR653227</t>
  </si>
  <si>
    <t>PCa_M1_exo1</t>
  </si>
  <si>
    <t>malignant prostate tissue from patient C</t>
  </si>
  <si>
    <t>PCa_M1_exo1_AR_SRR653228_C</t>
  </si>
  <si>
    <t>Sample_PCa_M1_exo1_AR_SRR653228_C_GSE43791</t>
  </si>
  <si>
    <t>SRR653228</t>
  </si>
  <si>
    <t>PCa_M2_exo1_AR</t>
  </si>
  <si>
    <t>PCa_M2_exo1_AR_SRR653229_C</t>
  </si>
  <si>
    <t>Sample_PCa_M2_exo1_AR_SRR653229_C_GSE43791</t>
  </si>
  <si>
    <t>SRR653229</t>
  </si>
  <si>
    <t>PCa_M2_exo1</t>
  </si>
  <si>
    <t>malignant prostate tissue from patient D</t>
  </si>
  <si>
    <t>PCa_M2_exo2_AR</t>
  </si>
  <si>
    <t>PCa_M2_exo2_AR_SRR653230_C</t>
  </si>
  <si>
    <t>Sample_PCa_M2_exo2_AR_SRR653230_C_GSE43791</t>
  </si>
  <si>
    <t>SRR653230</t>
  </si>
  <si>
    <t>PCa_M2_exo2</t>
  </si>
  <si>
    <t>PCa_M3_exo1_AR</t>
  </si>
  <si>
    <t>PCa_M3_exo1_AR_SRR653231_C</t>
  </si>
  <si>
    <t>Sample_PCa_M3_exo1_AR_SRR653231_C_GSE43791</t>
  </si>
  <si>
    <t>SRR653231</t>
  </si>
  <si>
    <t>PCa_M3_exo1</t>
  </si>
  <si>
    <t>malignant prostate tissue from patient A</t>
  </si>
  <si>
    <t>PCa_M3_exo2_AR</t>
  </si>
  <si>
    <t>PCa_M3_exo2_AR_SRR653232_C</t>
  </si>
  <si>
    <t>Sample_PCa_M3_exo2_AR_SRR653232_C_GSE43791</t>
  </si>
  <si>
    <t>SRR653232</t>
  </si>
  <si>
    <t>PCa_M3_exo2</t>
  </si>
  <si>
    <t>PCa_M4_exo1_AR</t>
  </si>
  <si>
    <t>PCa_M4_exo1_AR_SRR653233_C</t>
  </si>
  <si>
    <t>Sample_PCa_M4_exo1_AR_SRR653233_C_GSE43791</t>
  </si>
  <si>
    <t>SRR653233</t>
  </si>
  <si>
    <t>PCa_M4_exo1</t>
  </si>
  <si>
    <t>malignant prostate tissue from patient B</t>
  </si>
  <si>
    <t>PCa_M4_exo2_AR</t>
  </si>
  <si>
    <t>PCa_M4_exo2_AR_SRR653234_C</t>
  </si>
  <si>
    <t>Sample_PCa_M4_exo2_AR_SRR653234_C_GSE43791</t>
  </si>
  <si>
    <t>SRR653234</t>
  </si>
  <si>
    <t>PCa_M4_exo2</t>
  </si>
  <si>
    <t>LNCaP_Bic1_AR</t>
  </si>
  <si>
    <t>LNCaP_Bic1_AR_SRR999224_C</t>
  </si>
  <si>
    <t>Sample_LNCaP_Bic1_AR_SRR999224_C_GSE43791</t>
  </si>
  <si>
    <t>SRR999224</t>
  </si>
  <si>
    <t>LNCaP_Bic1</t>
  </si>
  <si>
    <t>10uM Bicalutamide</t>
  </si>
  <si>
    <t>LNCaP_Bic2_AR</t>
  </si>
  <si>
    <t>LNCaP_Bic2_AR_SRR999225_C</t>
  </si>
  <si>
    <t>SRR999225</t>
  </si>
  <si>
    <t>LNCaP_Bic2</t>
  </si>
  <si>
    <t>LNCaP_Enza1_AR</t>
  </si>
  <si>
    <t>LNCaP_Enza1_AR_SRR999228_C</t>
  </si>
  <si>
    <t>Sample_LNCaP_Enza1_AR_SRR999228_C_GSE43791</t>
  </si>
  <si>
    <t>SRR999228</t>
  </si>
  <si>
    <t>LNCaP_Enza1</t>
  </si>
  <si>
    <t>10uM Enzalutamide</t>
  </si>
  <si>
    <t>LNCaP_Enza2_AR</t>
  </si>
  <si>
    <t>LNCaP_Enza2_AR_SRR999229_C</t>
  </si>
  <si>
    <t>SRR999229</t>
  </si>
  <si>
    <t>LNCaP_Enza2</t>
  </si>
  <si>
    <t>Kelly_H3K27ac</t>
  </si>
  <si>
    <t>Kelly_H3K27ac_SRR3356389_C</t>
  </si>
  <si>
    <t>Sample_Kelly_H3K27ac_SRR3356389_C_GSE80151</t>
  </si>
  <si>
    <t>SRR3356389</t>
  </si>
  <si>
    <t>GSE80151</t>
  </si>
  <si>
    <t>Sample_Kelly_input_SRR3356390_C_GSE80151</t>
  </si>
  <si>
    <t>Kelly_MYCN</t>
  </si>
  <si>
    <t>Kelly_MYCN_SRR3356391_C</t>
  </si>
  <si>
    <t>Sample_Kelly_MYCN_SRR3356391_C_GSE80151</t>
  </si>
  <si>
    <t>SRR3356391</t>
  </si>
  <si>
    <t>anti-MYCN (ab16898)</t>
  </si>
  <si>
    <t>Kelly_input</t>
  </si>
  <si>
    <t>Kelly_input_SRR3356390_C</t>
  </si>
  <si>
    <t>SRR3356390</t>
  </si>
  <si>
    <t>BE2C_H3K27ac_SRR3356383_C</t>
  </si>
  <si>
    <t>Sample_BE2C_H3K27ac_SRR3356383_C_GSE80151</t>
  </si>
  <si>
    <t>SRR3356383</t>
  </si>
  <si>
    <t>Sample_BE2C_input_SRR3356385_C_GSE80151</t>
  </si>
  <si>
    <t>BE2C_MYCN</t>
  </si>
  <si>
    <t>BE2C_MYCN_SRR3356386_C</t>
  </si>
  <si>
    <t>Sample_BE2C_MYCN_SRR3356386_C_GSE80151</t>
  </si>
  <si>
    <t>SRR3356386</t>
  </si>
  <si>
    <t>BE2C_input</t>
  </si>
  <si>
    <t>BE2C_input_SRR3356385_C</t>
  </si>
  <si>
    <t>SRR3356385</t>
  </si>
  <si>
    <t>BE2C_BRD4</t>
  </si>
  <si>
    <t>BE2C_BRD4_SRR3356382_C</t>
  </si>
  <si>
    <t>Sample_BE2C_BRD4_SRR3356382_C_GSE80151</t>
  </si>
  <si>
    <t>SRR3356382</t>
  </si>
  <si>
    <t>anti-BRD4 (Bethyl, A301-985A)</t>
  </si>
  <si>
    <t>RH4_D6_r2_H3K27ac</t>
  </si>
  <si>
    <t>RH4_D6_r2_H3K27ac_042_C</t>
  </si>
  <si>
    <t>Sample_RH4_D6_r2_H3K27ac_042_C_HLWGCBGX9</t>
  </si>
  <si>
    <t>042</t>
  </si>
  <si>
    <t>HLWGCBGX9</t>
  </si>
  <si>
    <t>RH4_D6_r2</t>
  </si>
  <si>
    <t>RH4_LW3_H3K27ac</t>
  </si>
  <si>
    <t>RH4_LW3_H3K27ac_042_C</t>
  </si>
  <si>
    <t>Sample_RH4_LW3_H3K27ac_042_C_HLWGCBGX9</t>
  </si>
  <si>
    <t>HDAC3 inhibitor LW3 1 µM</t>
  </si>
  <si>
    <t>RH4_Merck60_H3K27ac</t>
  </si>
  <si>
    <t>RH4_Merck60_H3K27ac_042_C</t>
  </si>
  <si>
    <t>Sample_RH4_Merck60_H3K27ac_042_C_HLWGCBGX9</t>
  </si>
  <si>
    <t>RH4_Merck60</t>
  </si>
  <si>
    <t>HDAC3 inhibitor Merck60 1 µM</t>
  </si>
  <si>
    <t>RH4_sgNEG_RFP_r5_H3K27ac</t>
  </si>
  <si>
    <t>RH4_sgNEG_RFP_r5_H3K27ac_042_C</t>
  </si>
  <si>
    <t>Sample_RH4_sgNEG_RFP_r5_H3K27ac_042_C_HLWGCBGX9</t>
  </si>
  <si>
    <t>RH4_sgNEG_RFP_r5</t>
  </si>
  <si>
    <t>72hr</t>
  </si>
  <si>
    <t>sgNC</t>
  </si>
  <si>
    <t>RH4_sgHDAC123_r5_H3K27ac</t>
  </si>
  <si>
    <t>RH4_sgHDAC123_r5_H3K27ac_042_C</t>
  </si>
  <si>
    <t>Sample_RH4_sgHDAC123_r5_H3K27ac_042_C_HLWGCBGX9</t>
  </si>
  <si>
    <t>RH4_sgHDAC123_r5</t>
  </si>
  <si>
    <t>sgHDAC123</t>
  </si>
  <si>
    <t>RH4_D6_MYCN_042_C</t>
  </si>
  <si>
    <t>Sample_RH4_D6_MYCN_042_C_HLWGCBGX9</t>
  </si>
  <si>
    <t>RH4_Ent6_MYCN_042_C</t>
  </si>
  <si>
    <t>Sample_RH4_Ent6_MYCN_042_C_HLWGCBGX9</t>
  </si>
  <si>
    <t>RH4_D6_H2BK5ac</t>
  </si>
  <si>
    <t>RH4_D6_H2BK5ac_043_C</t>
  </si>
  <si>
    <t>043</t>
  </si>
  <si>
    <t>HFKMHBGXB</t>
  </si>
  <si>
    <t>H2BK5ac</t>
  </si>
  <si>
    <t>Histone modification</t>
  </si>
  <si>
    <t>anti-H2BK5ac (Active Motif, Cat# 39123)</t>
  </si>
  <si>
    <t>RH4_Ent6_H2BK5ac</t>
  </si>
  <si>
    <t>RH4_Ent6_H2BK5ac_043_C</t>
  </si>
  <si>
    <t>RH4_D6_H4K16ac</t>
  </si>
  <si>
    <t>RH4_D6_H4K16ac_043_C</t>
  </si>
  <si>
    <t>H4K16ac</t>
  </si>
  <si>
    <t>anti-H4K16ac (Millipore, Cat# 07-327)</t>
  </si>
  <si>
    <t>RH4_Ent6_H4K16ac</t>
  </si>
  <si>
    <t>RH4_Ent6_H4K16ac_043_C</t>
  </si>
  <si>
    <t>RH4_D24_H3K27me3</t>
  </si>
  <si>
    <t>RH4_D24_H3K27me3_043_C</t>
  </si>
  <si>
    <t>Sample_RH4_D24_H3K27me3_043_C_HFKMHBGXB</t>
  </si>
  <si>
    <t>RH4_BH10_24_H3K27me3</t>
  </si>
  <si>
    <t>RH4_BH10_24_H3K27me3_043_C</t>
  </si>
  <si>
    <t>Sample_RH4_BH10_24_H3K27me3_043_C_HFKMHBGXB</t>
  </si>
  <si>
    <t>KCNR_4D_C_SOX11_CS024724_C</t>
  </si>
  <si>
    <t>Sample_KCNR_4D_C_SOX11_CS024724_C_H7TFVBGXB</t>
  </si>
  <si>
    <t>CS024724</t>
  </si>
  <si>
    <t>H7TFVBGXB</t>
  </si>
  <si>
    <t>SOX11- ab170916 (abcam)</t>
  </si>
  <si>
    <t>KCNR_4D_RA_SOX11_CS024724_C</t>
  </si>
  <si>
    <t>Sample_KCNR_4D_RA_SOX11_CS024724_C_H7TFVBGXB</t>
  </si>
  <si>
    <t>KCNR_4D_C_SOX4</t>
  </si>
  <si>
    <t>KCNR_4D_C_SOX4_CS024724_C</t>
  </si>
  <si>
    <t>Sample_KCNR_4D_C_SOX4_CS024724_C_H7TFVBGXB</t>
  </si>
  <si>
    <t>SOX4</t>
  </si>
  <si>
    <t>SOX4- sc518016 (Santa Cruz)</t>
  </si>
  <si>
    <t>KCNR_4D_RA_SOX4</t>
  </si>
  <si>
    <t>KCNR_4D_RA_SOX4_CS024724_C</t>
  </si>
  <si>
    <t>Sample_KCNR_4D_RA_SOX4_CS024724_C_H7TFVBGXB</t>
  </si>
  <si>
    <t>SOX4 - sc518016 (Santa Cruz)</t>
  </si>
  <si>
    <t>RH4_D6_CTCF</t>
  </si>
  <si>
    <t>RH4_D6_CTCF_044_HiChIP</t>
  </si>
  <si>
    <t>Sample_RH4_D6_CTCF_044_HiChIP_H5LTYBGXB</t>
  </si>
  <si>
    <t>H5LTYBGXB</t>
  </si>
  <si>
    <t>RH4_Ent6_CTCF</t>
  </si>
  <si>
    <t>RH4_Ent6_CTCF_044_HiChIP</t>
  </si>
  <si>
    <t>Sample_RH4_Ent6_CTCF_044_HiChIP_H5LTYBGXB</t>
  </si>
  <si>
    <t>RH4_D6_H3K4me3_044_HiChIP</t>
  </si>
  <si>
    <t>Project_Other_RMS_SpikeIn</t>
  </si>
  <si>
    <t>RH4_Ent6_H3K4me3_044_HiChIP</t>
  </si>
  <si>
    <t>IMR90_Grow_RB</t>
  </si>
  <si>
    <t>IMR90_Grow_RB_SRR034479_C</t>
  </si>
  <si>
    <t>Sample_IMR90_Grow_RB_SRR034479_C_GSE19898</t>
  </si>
  <si>
    <t>SRR034479</t>
  </si>
  <si>
    <t>GSE19898</t>
  </si>
  <si>
    <t>RB</t>
  </si>
  <si>
    <t>IMR90_Grow</t>
  </si>
  <si>
    <t>Rb (4H1) Mouse mAb #9309</t>
  </si>
  <si>
    <t>Growing cells pRb ChIP-seq experiment 1, replicate 2</t>
  </si>
  <si>
    <t>IMR90_Senes_RB</t>
  </si>
  <si>
    <t>IMR90_Senes_RB_SRR034485_C</t>
  </si>
  <si>
    <t>Sample_IMR90_Senes_RB_SRR034485_C_GSE19898</t>
  </si>
  <si>
    <t>SRR034485</t>
  </si>
  <si>
    <t>IMR90_Senes</t>
  </si>
  <si>
    <t>Senescent cells pRb ChIP-seq experiment 1, replicate 2</t>
  </si>
  <si>
    <t>SCLC_GLC16_H3K27ac</t>
  </si>
  <si>
    <t>SCLC_GLC16_H3K27ac_SRR1613964_C</t>
  </si>
  <si>
    <t>Sample_SCLC_GLC16_H3K27ac_SRR1613964_C_GSE62412</t>
  </si>
  <si>
    <t>SRR1613964</t>
  </si>
  <si>
    <t>GSE62412</t>
  </si>
  <si>
    <t>Project_ChIPSeq_SCLC</t>
  </si>
  <si>
    <t>SCLC</t>
  </si>
  <si>
    <t>Small_cell_lung_cancer</t>
  </si>
  <si>
    <t>SCLC_GLC16</t>
  </si>
  <si>
    <t>SCLC_H69_H3K27ac</t>
  </si>
  <si>
    <t>SCLC_H69_H3K27ac_SRR1613963_C</t>
  </si>
  <si>
    <t>Sample_SCLC_H69_H3K27ac_SRR1613963_C_GSE62412</t>
  </si>
  <si>
    <t>SRR1613963</t>
  </si>
  <si>
    <t>SCLC_H69</t>
  </si>
  <si>
    <t>Sample_SCLC_H69_input_SRR1613965_C_GSE62412</t>
  </si>
  <si>
    <t>SCLC_H82_H3K27ac</t>
  </si>
  <si>
    <t>SCLC_H82_H3K27ac_SRR1613966_C</t>
  </si>
  <si>
    <t>Sample_SCLC_H82_H3K27ac_SRR1613966_C_GSE62412</t>
  </si>
  <si>
    <t>SRR1613966</t>
  </si>
  <si>
    <t>SCLC_H82</t>
  </si>
  <si>
    <t>SCLC_H69_input</t>
  </si>
  <si>
    <t>SCLC_H69_input_SRR1613965_C</t>
  </si>
  <si>
    <t>SRR1613965</t>
  </si>
  <si>
    <t>SJRHB010463_BRD4</t>
  </si>
  <si>
    <t>SJRHB010463_BRD4_SJ_C</t>
  </si>
  <si>
    <t>Sample_SJRHB010463_BRD4_SJ_C_EGAF00002168102</t>
  </si>
  <si>
    <t>SJ</t>
  </si>
  <si>
    <t>EGAF00002168102</t>
  </si>
  <si>
    <t>SJRHB010463</t>
  </si>
  <si>
    <t>Sample_SJRHB010463_input_SJ_C_EGAF00002168103</t>
  </si>
  <si>
    <t>RMS PDX</t>
  </si>
  <si>
    <t>EGAR00001801215_SJRHB010463_X210-CHIPSEQ_BRD4-AB1.bam</t>
  </si>
  <si>
    <t>SJRHB010463_CTCF</t>
  </si>
  <si>
    <t>SJRHB010463_CTCF_SJ_C</t>
  </si>
  <si>
    <t>Sample_SJRHB010463_CTCF_SJ_C_EGAF00002168090</t>
  </si>
  <si>
    <t>EGAF00002168090</t>
  </si>
  <si>
    <t>EGAR00001801203_SJRHB010463_X201-CHIPSEQ_CTCF-AB1.bam</t>
  </si>
  <si>
    <t>SJRHB010463_H3K27ac</t>
  </si>
  <si>
    <t>SJRHB010463_H3K27ac_SJ_C</t>
  </si>
  <si>
    <t>Sample_SJRHB010463_H3K27ac_SJ_C_EGAF00002168082</t>
  </si>
  <si>
    <t>EGAF00002168082</t>
  </si>
  <si>
    <t>EGAR00001801195_SJRHB010463_X200-CHIPSEQ_H3K27Ac-AB1.bam</t>
  </si>
  <si>
    <t>SJRHB010463_input</t>
  </si>
  <si>
    <t>SJRHB010463_input_SJ_C</t>
  </si>
  <si>
    <t>EGAF00002168103</t>
  </si>
  <si>
    <t>EGAR00001801216_SJRHB010463_X210-CHIPSEQ_INPUT.bam</t>
  </si>
  <si>
    <t>SJRHB010463_Pol2</t>
  </si>
  <si>
    <t>SJRHB010463_Pol2_SJ_C</t>
  </si>
  <si>
    <t>Sample_SJRHB010463_Pol2_SJ_C_EGAF00002168101</t>
  </si>
  <si>
    <t>EGAF00002168101</t>
  </si>
  <si>
    <t>EGAR00001801214_SJRHB010463_X201-CHIPSEQ_RNAPolII-AB1.bam</t>
  </si>
  <si>
    <t>SJRHB000026_BRD4</t>
  </si>
  <si>
    <t>SJRHB000026_BRD4_SJ_C</t>
  </si>
  <si>
    <t>Sample_SJRHB000026_BRD4_SJ_C_EGAF00002168056</t>
  </si>
  <si>
    <t>EGAF00002168056</t>
  </si>
  <si>
    <t>SJRHB000026</t>
  </si>
  <si>
    <t>Sample_SJRHB000026_input_SJ_C_EGAF00002168067</t>
  </si>
  <si>
    <t>EGAR00001801169_SJRHB000026_X29-CHIPSEQ_BRD4-AB1.bam</t>
  </si>
  <si>
    <t>SJRHB000026_CTCF</t>
  </si>
  <si>
    <t>SJRHB000026_CTCF_SJ_C</t>
  </si>
  <si>
    <t>Sample_SJRHB000026_CTCF_SJ_C_EGAF00002168057</t>
  </si>
  <si>
    <t>EGAF00002168057</t>
  </si>
  <si>
    <t>EGAR00001801170_SJRHB000026_X4-CHIPSEQ_CTCF-AB1.bam</t>
  </si>
  <si>
    <t>SJRHB000026_H3K27ac</t>
  </si>
  <si>
    <t>SJRHB000026_H3K27ac_SJ_C</t>
  </si>
  <si>
    <t>Sample_SJRHB000026_H3K27ac_SJ_C_EGAF00002168070</t>
  </si>
  <si>
    <t>EGAF00002168070</t>
  </si>
  <si>
    <t>EGAR00001801183_SJRHB000026_X5-CHIPSEQ_H3K27Ac-AB1.bam</t>
  </si>
  <si>
    <t>SJRHB000026_input</t>
  </si>
  <si>
    <t>SJRHB000026_input_SJ_C</t>
  </si>
  <si>
    <t>EGAF00002168067</t>
  </si>
  <si>
    <t>EGAR00001801180_SJRHB000026_X4-CHIPSEQ_INPUT.bam</t>
  </si>
  <si>
    <t>SJRHB000026_Pol2</t>
  </si>
  <si>
    <t>SJRHB000026_Pol2_SJ_C</t>
  </si>
  <si>
    <t>Sample_SJRHB000026_Pol2_SJ_C_EGAF00002168068</t>
  </si>
  <si>
    <t>EGAF00002168068</t>
  </si>
  <si>
    <t>EGAR00001801181_SJRHB000026_X4-CHIPSEQ_RNAPolII-AB1.bam</t>
  </si>
  <si>
    <t>SCLC_H2171_H3K27ac</t>
  </si>
  <si>
    <t>SCLC_H2171_H3K27ac_SRR444438_C</t>
  </si>
  <si>
    <t>Sample_SCLC_H2171_H3K27ac_SRR444438_C_GSE36354</t>
  </si>
  <si>
    <t>SRR444438</t>
  </si>
  <si>
    <t>GSE36354</t>
  </si>
  <si>
    <t>SCLC_H2171</t>
  </si>
  <si>
    <t>Sample_SCLC_H2171_input_SRR444463_C_GSE36354</t>
  </si>
  <si>
    <t>SCLC_H2171_input</t>
  </si>
  <si>
    <t>SCLC_H2171_input_SRR444463_C</t>
  </si>
  <si>
    <t>SRR444463</t>
  </si>
  <si>
    <t>293_NT_Mock</t>
  </si>
  <si>
    <t>293_NT_Mock_RK1_C</t>
  </si>
  <si>
    <t>Sample_293_NT_Mock_RK1_C_CRUK</t>
  </si>
  <si>
    <t>RK1</t>
  </si>
  <si>
    <t>CRUK</t>
  </si>
  <si>
    <t>Project_ChIPSeq_CRFusion</t>
  </si>
  <si>
    <t>08/22/19</t>
  </si>
  <si>
    <t>CRFusion</t>
  </si>
  <si>
    <t>Mock</t>
  </si>
  <si>
    <t>293_NT</t>
  </si>
  <si>
    <t>Sample_293_Control_r1_input_RK1_C_CRUK</t>
  </si>
  <si>
    <t>HEK293</t>
  </si>
  <si>
    <t>Strep beads</t>
  </si>
  <si>
    <t>CHIPSEQ-SJNORM018345_C1-Elute_Nontransduced.fq</t>
  </si>
  <si>
    <t>48hr</t>
  </si>
  <si>
    <t>cDNA Transfection</t>
  </si>
  <si>
    <t>293_Control_r1_SBPtag</t>
  </si>
  <si>
    <t>293_Control_r1_SBPtag_RK1_C</t>
  </si>
  <si>
    <t>Sample_293_Control_r1_SBPtag_RK1_C_CRUK</t>
  </si>
  <si>
    <t>SBPtag</t>
  </si>
  <si>
    <t>Streptavidin Binding Protein tag</t>
  </si>
  <si>
    <t>293_Control_r1</t>
  </si>
  <si>
    <t>CHIPSEQ-SJNORM018346_C1-Elute_Control_1.fq</t>
  </si>
  <si>
    <t>293_Control_r2_SBPtag</t>
  </si>
  <si>
    <t>293_Control_r2_SBPtag_RK1_C</t>
  </si>
  <si>
    <t>Sample_293_Control_r2_SBPtag_RK1_C_CRUK</t>
  </si>
  <si>
    <t>293_Control_r2</t>
  </si>
  <si>
    <t>CHIPSEQ-SJNORM018350_C1-Elute_Control_2.fq</t>
  </si>
  <si>
    <t>293_Control_r3_SBPtag</t>
  </si>
  <si>
    <t>293_Control_r3_SBPtag_RK1_C</t>
  </si>
  <si>
    <t>Sample_293_Control_r3_SBPtag_RK1_C_CRUK</t>
  </si>
  <si>
    <t>293_Control_r3</t>
  </si>
  <si>
    <t>CHIPSEQ-SJNORM018354_C1-Elute_Control_3.fq</t>
  </si>
  <si>
    <t>293_RELA_r1_SBPtag</t>
  </si>
  <si>
    <t>293_RELA_r1_SBPtag_RK1_C</t>
  </si>
  <si>
    <t>Sample_293_RELA_r1_SBPtag_RK1_C_CRUK</t>
  </si>
  <si>
    <t>293_RELA_r1</t>
  </si>
  <si>
    <t>Sample_293_RELA_r1_input_RK1_C_CRUK</t>
  </si>
  <si>
    <t>CHIPSEQ-SJNORM018348_C1-Elute_RELA_1.fq</t>
  </si>
  <si>
    <t>293_RELA_r2_SBPtag</t>
  </si>
  <si>
    <t>293_RELA_r2_SBPtag_RK1_C</t>
  </si>
  <si>
    <t>Sample_293_RELA_r2_SBPtag_RK1_C_CRUK</t>
  </si>
  <si>
    <t>293_RELA_r2</t>
  </si>
  <si>
    <t>CHIPSEQ-SJNORM018352_C1-Elute_RELA_2.fq</t>
  </si>
  <si>
    <t>293_RELA_r3_SBPtag</t>
  </si>
  <si>
    <t>293_RELA_r3_SBPtag_RK1_C</t>
  </si>
  <si>
    <t>Sample_293_RELA_r3_SBPtag_RK1_C_CRUK</t>
  </si>
  <si>
    <t>293_RELA_r3</t>
  </si>
  <si>
    <t>CHIPSEQ-SJNORM018356_C1-Elute_RELA_3.fq</t>
  </si>
  <si>
    <t>293_C11orf95_r1_SBPtag</t>
  </si>
  <si>
    <t>293_C11orf95_r1_SBPtag_RK1_C</t>
  </si>
  <si>
    <t>Sample_293_C11orf95_r1_SBPtag_RK1_C_CRUK</t>
  </si>
  <si>
    <t>293_C11orf95_r1</t>
  </si>
  <si>
    <t>Sample_293_C11orf95_r1_input_RK1_C_CRUK</t>
  </si>
  <si>
    <t>CHIPSEQ-SJNORM018347_C1-Elute_C11ORF95_1.fq</t>
  </si>
  <si>
    <t>293_C11orf95_r2_SBPtag</t>
  </si>
  <si>
    <t>293_C11orf95_r2_SBPtag_RK1_C</t>
  </si>
  <si>
    <t>Sample_293_C11orf95_r2_SBPtag_RK1_C_CRUK</t>
  </si>
  <si>
    <t>293_C11orf95_r2</t>
  </si>
  <si>
    <t>CHIPSEQ-SJNORM018351_C1-Elute_C11ORF95_2.fq</t>
  </si>
  <si>
    <t>293_C11orf95_r3_SBPtag</t>
  </si>
  <si>
    <t>293_C11orf95_r3_SBPtag_RK1_C</t>
  </si>
  <si>
    <t>Sample_293_C11orf95_r3_SBPtag_RK1_C_CRUK</t>
  </si>
  <si>
    <t>293_C11orf95_r3</t>
  </si>
  <si>
    <t>CHIPSEQ-SJNORM018355_C1-Elute_C11ORF95_3.fq</t>
  </si>
  <si>
    <t>293_CR1_r1_SBPtag</t>
  </si>
  <si>
    <t>293_CR1_r1_SBPtag_RK1_C</t>
  </si>
  <si>
    <t>Sample_293_CR1_r1_SBPtag_RK1_C_CRUK</t>
  </si>
  <si>
    <t>293_CR1_r1</t>
  </si>
  <si>
    <t>Sample_293_CR1_r1_input_RK1_C_CRUK</t>
  </si>
  <si>
    <t>CHIPSEQ-SJNORM018349_C1-Elute_C11ORF95-RELA-Fusion_1.fq</t>
  </si>
  <si>
    <t>293_CR1_r2_SBPtag</t>
  </si>
  <si>
    <t>293_CR1_r2_SBPtag_RK1_C</t>
  </si>
  <si>
    <t>Sample_293_CR1_r2_SBPtag_RK1_C_CRUK</t>
  </si>
  <si>
    <t>293_CR1_r2</t>
  </si>
  <si>
    <t>CHIPSEQ-SJNORM018353_C1-Elute_C11ORF95-RELA-Fusion_2.fq</t>
  </si>
  <si>
    <t>293_CR1_r3_SBPtag</t>
  </si>
  <si>
    <t>293_CR1_r3_SBPtag_RK1_C</t>
  </si>
  <si>
    <t>Sample_293_CR1_r3_SBPtag_RK1_C_CRUK</t>
  </si>
  <si>
    <t>293_CR1_r3</t>
  </si>
  <si>
    <t>CHIPSEQ-SJNORM018357_C1-Elute_C11ORF95-RELA-Fusion_3.fq</t>
  </si>
  <si>
    <t>293_Control_r1_input</t>
  </si>
  <si>
    <t>293_Control_r1_input_RK1_C</t>
  </si>
  <si>
    <t>INPUT-SJNORM018333_C1-Input_Control_1.fq.bz2</t>
  </si>
  <si>
    <t>293_RELA_r1_input</t>
  </si>
  <si>
    <t>293_RELA_r1_input_RK1_C</t>
  </si>
  <si>
    <t>INPUT-SJNORM018335_C1-Input_RELA_1.fq.bz2</t>
  </si>
  <si>
    <t>293_C11orf95_r1_input</t>
  </si>
  <si>
    <t>293_C11orf95_r1_input_RK1_C</t>
  </si>
  <si>
    <t>INPUT-SJNORM018334_C1-Input_C11ORF95_1.fq.bz2</t>
  </si>
  <si>
    <t>293_CR1_r1_input</t>
  </si>
  <si>
    <t>293_CR1_r1_input_RK1_C</t>
  </si>
  <si>
    <t>INPUT-SJNORM018336_C1-Input_C11ORF95-RELA-Fusion_1.fq.bz2</t>
  </si>
  <si>
    <t>LREX_DMSO_AR_046_RAO_C</t>
  </si>
  <si>
    <t>Sample_LREX_DMSO_AR_046_RAO_C_HFKTFBGXB</t>
  </si>
  <si>
    <t>046_RAO</t>
  </si>
  <si>
    <t>HFKTFBGXB</t>
  </si>
  <si>
    <t>Project_ChIPSeq_RAO_SpikeIn</t>
  </si>
  <si>
    <t>RAO</t>
  </si>
  <si>
    <t>AR (EMD milipore, 17-10489)</t>
  </si>
  <si>
    <t>2019_031</t>
  </si>
  <si>
    <t>LREX_DMSO_H3K27ac_046_RAO_C</t>
  </si>
  <si>
    <t>Sample_LREX_DMSO_H3K27ac_046_RAO_C_HFKTFBGXB</t>
  </si>
  <si>
    <t>2019_063</t>
  </si>
  <si>
    <t>RH4_D6_Pol2K7ac</t>
  </si>
  <si>
    <t>RH4_D6_Pol2K7ac_046_C</t>
  </si>
  <si>
    <t>Sample_RH4_D6_Pol2K7ac_046_C_HFKTFBGXB</t>
  </si>
  <si>
    <t>046</t>
  </si>
  <si>
    <t>Pol2K7ac</t>
  </si>
  <si>
    <t>Polymerase Modification</t>
  </si>
  <si>
    <t>RH4_Ent6_Pol2K7ac</t>
  </si>
  <si>
    <t>RH4_Ent6_Pol2K7ac_046_C</t>
  </si>
  <si>
    <t>Sample_RH4_Ent6_Pol2K7ac_046_C_HFKTFBGXB</t>
  </si>
  <si>
    <t>RH4_D6_PAX3FOXO1_046_C</t>
  </si>
  <si>
    <t>Sample_RH4_D6_PAX3FOXO1_046_C_HFKTFBGXB</t>
  </si>
  <si>
    <t>anti-P3F (mouse monoclonal, in house)</t>
  </si>
  <si>
    <t>RH4_Miv6_PAX3FOXO1</t>
  </si>
  <si>
    <t>RH4_Miv6_PAX3FOXO1_046_C</t>
  </si>
  <si>
    <t>Sample_RH4_Miv6_PAX3FOXO1_046_C_HFKTFBGXB</t>
  </si>
  <si>
    <t>RH4_Miv6</t>
  </si>
  <si>
    <t>Mivebresib (ABBV-075)</t>
  </si>
  <si>
    <t>HEK293T_H3K27ac</t>
  </si>
  <si>
    <t>HEK293T_H3K27ac_SRR1016003_C</t>
  </si>
  <si>
    <t>Sample_HEK293T_H3K27ac_SRR1016003_C_GSE51633</t>
  </si>
  <si>
    <t>SRR1016003</t>
  </si>
  <si>
    <t>GSE51633</t>
  </si>
  <si>
    <t>HEK293T</t>
  </si>
  <si>
    <t>/data/khanlab/projects/ChIP_seq/RNA_DATA/Sample_HEK_sgNT_cntrl_RNA_038_T_HMNTWBGX7/Sample_HEK_sgNT_cntrl_RNA_038_T_HMNTWBGX7</t>
  </si>
  <si>
    <t>anti-H3K27ac (ab4729, Abcam)</t>
  </si>
  <si>
    <t>RH4_DMSO_24h_H3K9me2</t>
  </si>
  <si>
    <t>RH4_DMSO_24h_H3K9me2_047_C</t>
  </si>
  <si>
    <t>Sample_RH4_DMSO_24h_H3K9me2_047_C_HNKLTBGXB</t>
  </si>
  <si>
    <t>047</t>
  </si>
  <si>
    <t>HNKLTBGXB</t>
  </si>
  <si>
    <t>RH4_DMSO_24h</t>
  </si>
  <si>
    <t>anti-H3K9me2 (Abcam ab1220)</t>
  </si>
  <si>
    <t>RH4_PFI63_10_24h_H3K9me2</t>
  </si>
  <si>
    <t>RH4_PFI63_10_24h_H3K9me2_047_C</t>
  </si>
  <si>
    <t>Sample_RH4_PFI63_10_24h_H3K9me2_047_C_HNKLTBGXB</t>
  </si>
  <si>
    <t>RH4_PFI63_10_24h</t>
  </si>
  <si>
    <t>PFI63 10uM</t>
  </si>
  <si>
    <t>RH4_PFI90_1_24h_H3K9me2</t>
  </si>
  <si>
    <t>RH4_PFI90_1_24h_H3K9me2_047_C</t>
  </si>
  <si>
    <t>Sample_RH4_PFI90_1_24h_H3K9me2_047_C_HNKLTBGXB</t>
  </si>
  <si>
    <t>RH4_PFI90_1_24h</t>
  </si>
  <si>
    <t>PFI90 1uM</t>
  </si>
  <si>
    <t>RH4_PFI90_10_24h_H3K9me2</t>
  </si>
  <si>
    <t>RH4_PFI90_10_24h_H3K9me2_047_C</t>
  </si>
  <si>
    <t>Sample_RH4_PFI90_10_24h_H3K9me2_047_C_HNKLTBGXB</t>
  </si>
  <si>
    <t>RH4_PFI90_10_24h</t>
  </si>
  <si>
    <t>PFI90 10uM</t>
  </si>
  <si>
    <t>RH4_DMSO_24h_H3K27ac</t>
  </si>
  <si>
    <t>RH4_DMSO_24h_H3K27ac_047_C</t>
  </si>
  <si>
    <t>Sample_RH4_DMSO_24h_H3K27ac_047_C_HNKLTBGXB</t>
  </si>
  <si>
    <t>anti-H3K27ac (Active Motif, 39133)</t>
  </si>
  <si>
    <t>RH4_PFI63_10_24h_H3K27ac</t>
  </si>
  <si>
    <t>RH4_PFI63_10_24h_H3K27ac_047_C</t>
  </si>
  <si>
    <t>Sample_RH4_PFI63_10_24h_H3K27ac_047_C_HNKLTBGXB</t>
  </si>
  <si>
    <t>RH4_DMSO_24h_PAX3FOXO1</t>
  </si>
  <si>
    <t>RH4_DMSO_24h_PAX3FOXO1_048_C</t>
  </si>
  <si>
    <t>Sample_RH4_DMSO_24h_PAX3FOXO1_048_C_HNJTGBGXB</t>
  </si>
  <si>
    <t>048</t>
  </si>
  <si>
    <t>HNJTGBGXB</t>
  </si>
  <si>
    <t>RH4_PFI90_1_24h_PAX3FOXO1</t>
  </si>
  <si>
    <t>RH4_PFI90_1_24h_PAX3FOXO1_048_C</t>
  </si>
  <si>
    <t>Sample_RH4_PFI90_1_24h_PAX3FOXO1_048_C_HNJTGBGXB</t>
  </si>
  <si>
    <t>RH4_DMSO_24h_H3K4me3</t>
  </si>
  <si>
    <t>RH4_DMSO_24h_H3K4me3_048_C</t>
  </si>
  <si>
    <t>Sample_RH4_DMSO_24h_H3K4me3_048_C_HNJTGBGXB</t>
  </si>
  <si>
    <t>anti-H3K4me3 (Active Motif, 39159)</t>
  </si>
  <si>
    <t>RH4_PFI90_1_24h_H3K4me3</t>
  </si>
  <si>
    <t>RH4_PFI90_1_24h_H3K4me3_048_C</t>
  </si>
  <si>
    <t>Sample_RH4_PFI90_1_24h_H3K4me3_048_C_HNJTGBGXB</t>
  </si>
  <si>
    <t>RH4_DMSO_24h_H3K27me3</t>
  </si>
  <si>
    <t>RH4_DMSO_24h_H3K27me3_048_C</t>
  </si>
  <si>
    <t>Sample_RH4_DMSO_24h_H3K27me3_048_C_HNJTGBGXB</t>
  </si>
  <si>
    <t>anti-H3K27me3 (Active Motif, 39155)</t>
  </si>
  <si>
    <t>RH4_PFI90_1_24h_H3K27me3</t>
  </si>
  <si>
    <t>RH4_PFI90_1_24h_H3K27me3_048_C</t>
  </si>
  <si>
    <t>Sample_RH4_PFI90_1_24h_H3K27me3_048_C_HNJTGBGXB</t>
  </si>
  <si>
    <t>RH4_PFI63_10_24h_H3K9me3</t>
  </si>
  <si>
    <t>RH4_PFI63_10_24h_H3K9me3_048_C</t>
  </si>
  <si>
    <t>Sample_RH4_PFI63_10_24h_H3K9me3_048_C_HNJTGBGXB</t>
  </si>
  <si>
    <t>anti-H3K9me3 (Active Motif, 39765)</t>
  </si>
  <si>
    <t>RH4_DMSO_24h_H3K9me3</t>
  </si>
  <si>
    <t>RH4_DMSO_24h_H3K9me3_048_C</t>
  </si>
  <si>
    <t>Sample_RH4_DMSO_24h_H3K9me3_048_C_HNJTGBGXB</t>
  </si>
  <si>
    <t>LREX_DMSO_r2_AR</t>
  </si>
  <si>
    <t>LREX_DMSO_r2_AR_051_RAO_C</t>
  </si>
  <si>
    <t>Sample_LREX_DMSO_r2_AR_051_RAO_C_H2MH7BGXC</t>
  </si>
  <si>
    <t>051_RAO</t>
  </si>
  <si>
    <t>H2MH7BGXC</t>
  </si>
  <si>
    <t>LREX_DMSO_r2</t>
  </si>
  <si>
    <t>2019_032</t>
  </si>
  <si>
    <t>LREX_DHT_r1_AR</t>
  </si>
  <si>
    <t>LREX_DHT_r1_AR_049_RAO_C</t>
  </si>
  <si>
    <t>Sample_LREX_DHT_r1_AR_049_RAO_C_H2MTMBGXC</t>
  </si>
  <si>
    <t>049_RAO</t>
  </si>
  <si>
    <t>H2MTMBGXC</t>
  </si>
  <si>
    <t>LREX_DHT_r1</t>
  </si>
  <si>
    <t>2019_034</t>
  </si>
  <si>
    <t>LREX_DHT_r2_AR</t>
  </si>
  <si>
    <t>LREX_DHT_r2_AR_051_RAO_C</t>
  </si>
  <si>
    <t>Sample_LREX_DHT_r2_AR_051_RAO_C_H2MH7BGXC</t>
  </si>
  <si>
    <t>LREX_DHT_r2</t>
  </si>
  <si>
    <t>2019_035</t>
  </si>
  <si>
    <t>LREX_Ipat_r1_AR</t>
  </si>
  <si>
    <t>LREX_Ipat_r1_AR_049_RAO_C</t>
  </si>
  <si>
    <t>Sample_LREX_Ipat_r1_AR_049_RAO_C_H2MTMBGXC</t>
  </si>
  <si>
    <t>LREX_Ipat_r1</t>
  </si>
  <si>
    <t>2019_037</t>
  </si>
  <si>
    <t>Ipatasertib</t>
  </si>
  <si>
    <t>LREX_Ipat_r2_AR</t>
  </si>
  <si>
    <t>LREX_Ipat_r2_AR_051_RAO_C</t>
  </si>
  <si>
    <t>Sample_LREX_Ipat_r2_AR_051_RAO_C_H2MH7BGXC</t>
  </si>
  <si>
    <t>LREX_Ipat_r2</t>
  </si>
  <si>
    <t>2019_038</t>
  </si>
  <si>
    <t>LREX_Enza_r1_AR</t>
  </si>
  <si>
    <t>LREX_Enza_r1_AR_049_RAO_C</t>
  </si>
  <si>
    <t>Sample_LREX_Enza_r1_AR_049_RAO_C_H2MTMBGXC</t>
  </si>
  <si>
    <t>LREX_Enza_r1</t>
  </si>
  <si>
    <t>2019_040</t>
  </si>
  <si>
    <t>Enzalutamide</t>
  </si>
  <si>
    <t>LREX_Enza_r2_AR</t>
  </si>
  <si>
    <t>LREX_Enza_r2_AR_051_RAO_C</t>
  </si>
  <si>
    <t>Sample_LREX_Enza_r2_AR_051_RAO_C_H2MH7BGXC</t>
  </si>
  <si>
    <t>LREX_Enza_r2</t>
  </si>
  <si>
    <t>2019_041</t>
  </si>
  <si>
    <t>LREX_IpEn_r1_AR</t>
  </si>
  <si>
    <t>LREX_IpEn_r1_AR_049_RAO_C</t>
  </si>
  <si>
    <t>Sample_LREX_IpEn_r1_AR_049_RAO_C_H2MTMBGXC</t>
  </si>
  <si>
    <t>LREX_IpEn_r1</t>
  </si>
  <si>
    <t>2019_043</t>
  </si>
  <si>
    <t>IpatEnza</t>
  </si>
  <si>
    <t>LREX_IpEn_r2_AR</t>
  </si>
  <si>
    <t>LREX_IpEn_r2_AR_051_RAO_C</t>
  </si>
  <si>
    <t>Sample_LREX_IpEn_r2_AR_051_RAO_C_H2MH7BGXC</t>
  </si>
  <si>
    <t>LREX_IpEn_r2</t>
  </si>
  <si>
    <t>2019_044</t>
  </si>
  <si>
    <t>LREX_input</t>
  </si>
  <si>
    <t>LREX_input_049_RAO_C</t>
  </si>
  <si>
    <t>Sample_LREX_input_049_RAO_C_H2MTMBGXC</t>
  </si>
  <si>
    <t>Project_ChIPSeq_RAO</t>
  </si>
  <si>
    <t>2019_046</t>
  </si>
  <si>
    <t>LNCaP_DMSO_r1_AR</t>
  </si>
  <si>
    <t>LNCaP_DMSO_r1_AR_050_RAO_C</t>
  </si>
  <si>
    <t>Sample_LNCaP_DMSO_r1_AR_050_RAO_C_H2MHJBGXC</t>
  </si>
  <si>
    <t>050_RAO</t>
  </si>
  <si>
    <t>H2MHJBGXC</t>
  </si>
  <si>
    <t>LNCaP_DMSO_r1</t>
  </si>
  <si>
    <t>LNCAP</t>
  </si>
  <si>
    <t>2019_047</t>
  </si>
  <si>
    <t>LNCaP_DMSO_r2_AR</t>
  </si>
  <si>
    <t>LNCaP_DMSO_r2_AR_052_RAO_C</t>
  </si>
  <si>
    <t>Sample_LNCaP_DMSO_r2_AR_052_RAO_C_H2MTVBGXC</t>
  </si>
  <si>
    <t>052_RAO</t>
  </si>
  <si>
    <t>H2MTVBGXC</t>
  </si>
  <si>
    <t>LNCaP_DMSO_r2</t>
  </si>
  <si>
    <t>2019_048</t>
  </si>
  <si>
    <t>LNCaP_DHT_r1_AR</t>
  </si>
  <si>
    <t>LNCaP_DHT_r1_AR_050_RAO_C</t>
  </si>
  <si>
    <t>Sample_LNCaP_DHT_r1_AR_050_RAO_C_H2MHJBGXC</t>
  </si>
  <si>
    <t>LNCaP_DHT_r1</t>
  </si>
  <si>
    <t>2019_050</t>
  </si>
  <si>
    <t>LNCaP_DHT_r2_AR</t>
  </si>
  <si>
    <t>LNCaP_DHT_r2_AR_052_RAO_C</t>
  </si>
  <si>
    <t>Sample_LNCaP_DHT_r2_AR_052_RAO_C_H2MTVBGXC</t>
  </si>
  <si>
    <t>LNCaP_DHT_r2</t>
  </si>
  <si>
    <t>2019_051</t>
  </si>
  <si>
    <t>LNCaP_Ipat_r1_AR</t>
  </si>
  <si>
    <t>LNCaP_Ipat_r1_AR_050_RAO_C</t>
  </si>
  <si>
    <t>Sample_LNCaP_Ipat_r1_AR_050_RAO_C_H2MHJBGXC</t>
  </si>
  <si>
    <t>LNCaP_Ipat_r1</t>
  </si>
  <si>
    <t>2019_053</t>
  </si>
  <si>
    <t>LNCaP_Ipat_r2_AR</t>
  </si>
  <si>
    <t>LNCaP_Ipat_r2_AR_052_RAO_C</t>
  </si>
  <si>
    <t>Sample_LNCaP_Ipat_r2_AR_052_RAO_C_H2MTVBGXC</t>
  </si>
  <si>
    <t>LNCaP_Ipat_r2</t>
  </si>
  <si>
    <t>2019_054</t>
  </si>
  <si>
    <t>LNCaP_Enza_r1_AR</t>
  </si>
  <si>
    <t>LNCaP_Enza_r1_AR_050_RAO_C</t>
  </si>
  <si>
    <t>Sample_LNCaP_Enza_r1_AR_050_RAO_C_H2MHJBGXC</t>
  </si>
  <si>
    <t>LNCaP_Enza_r1</t>
  </si>
  <si>
    <t>2019_056</t>
  </si>
  <si>
    <t>LNCaP_Enza_r2_AR</t>
  </si>
  <si>
    <t>LNCaP_Enza_r2_AR_052_RAO_C</t>
  </si>
  <si>
    <t>Sample_LNCaP_Enza_r2_AR_052_RAO_C_H2MTVBGXC</t>
  </si>
  <si>
    <t>LNCaP_Enza_r2</t>
  </si>
  <si>
    <t>2019_057</t>
  </si>
  <si>
    <t>LNCaP_IpEn_r1_AR</t>
  </si>
  <si>
    <t>LNCaP_IpEn_r1_AR_050_RAO_C</t>
  </si>
  <si>
    <t>Sample_LNCaP_IpEn_r1_AR_050_RAO_C_H2MHJBGXC</t>
  </si>
  <si>
    <t>LNCaP_IpEn_r1</t>
  </si>
  <si>
    <t>2019_059</t>
  </si>
  <si>
    <t>LNCaP_IpEn_r2_AR</t>
  </si>
  <si>
    <t>LNCaP_IpEn_r2_AR_052_RAO_C</t>
  </si>
  <si>
    <t>Sample_LNCaP_IpEn_r2_AR_052_RAO_C_H2MTVBGXC</t>
  </si>
  <si>
    <t>LNCaP_IpEn_r2</t>
  </si>
  <si>
    <t>2019_060</t>
  </si>
  <si>
    <t>LNCaP_input_050_RAO_C</t>
  </si>
  <si>
    <t>Sample_LNCaP_input_050_RAO_C_H2MHJBGXC</t>
  </si>
  <si>
    <t>2019_062</t>
  </si>
  <si>
    <t>LREX_DMSO_r2_H3K27ac</t>
  </si>
  <si>
    <t>LREX_DMSO_r2_H3K27ac_051_RAO_C</t>
  </si>
  <si>
    <t>Sample_LREX_DMSO_r2_H3K27ac_051_RAO_C_H2MH7BGXC</t>
  </si>
  <si>
    <t>2019_064</t>
  </si>
  <si>
    <t>LREX_DHT_r1_H3K27ac</t>
  </si>
  <si>
    <t>LREX_DHT_r1_H3K27ac_049_RAO_C</t>
  </si>
  <si>
    <t>Sample_LREX_DHT_r1_H3K27ac_049_RAO_C_H2MTMBGXC</t>
  </si>
  <si>
    <t>2019_066</t>
  </si>
  <si>
    <t>LREX_DHT_r2_H3K27ac</t>
  </si>
  <si>
    <t>LREX_DHT_r2_H3K27ac_051_RAO_C</t>
  </si>
  <si>
    <t>Sample_LREX_DHT_r2_H3K27ac_051_RAO_C_H2MH7BGXC</t>
  </si>
  <si>
    <t>2019_067</t>
  </si>
  <si>
    <t>LREX_Ipat_r1_H3K27ac</t>
  </si>
  <si>
    <t>LREX_Ipat_r1_H3K27ac_049_RAO_C</t>
  </si>
  <si>
    <t>Sample_LREX_Ipat_r1_H3K27ac_049_RAO_C_H2MTMBGXC</t>
  </si>
  <si>
    <t>2019_069</t>
  </si>
  <si>
    <t>LREX_Ipat_r2_H3K27ac</t>
  </si>
  <si>
    <t>LREX_Ipat_r2_H3K27ac_051_RAO_C</t>
  </si>
  <si>
    <t>Sample_LREX_Ipat_r2_H3K27ac_051_RAO_C_H2MH7BGXC</t>
  </si>
  <si>
    <t>2019_070</t>
  </si>
  <si>
    <t>LREX_Enza_r1_H3K27ac</t>
  </si>
  <si>
    <t>LREX_Enza_r1_H3K27ac_049_RAO_C</t>
  </si>
  <si>
    <t>Sample_LREX_Enza_r1_H3K27ac_049_RAO_C_H2MTMBGXC</t>
  </si>
  <si>
    <t>2019_072</t>
  </si>
  <si>
    <t>LREX_Enza_r2_H3K27ac</t>
  </si>
  <si>
    <t>LREX_Enza_r2_H3K27ac_051_RAO_C</t>
  </si>
  <si>
    <t>Sample_LREX_Enza_r2_H3K27ac_051_RAO_C_H2MH7BGXC</t>
  </si>
  <si>
    <t>2019_073</t>
  </si>
  <si>
    <t>LREX_IpEn_r1_H3K27ac</t>
  </si>
  <si>
    <t>LREX_IpEn_r1_H3K27ac_049_RAO_C</t>
  </si>
  <si>
    <t>Sample_LREX_IpEn_r1_H3K27ac_049_RAO_C_H2MTMBGXC</t>
  </si>
  <si>
    <t>2019_075</t>
  </si>
  <si>
    <t>LREX_IpEn_r2_H3K27ac</t>
  </si>
  <si>
    <t>LREX_IpEn_r2_H3K27ac_051_RAO_C</t>
  </si>
  <si>
    <t>Sample_LREX_IpEn_r2_H3K27ac_051_RAO_C_H2MH7BGXC</t>
  </si>
  <si>
    <t>2019_076</t>
  </si>
  <si>
    <t>LNCaP_DMSO_r1_H3K27ac</t>
  </si>
  <si>
    <t>LNCaP_DMSO_r1_H3K27ac_050_RAO_C</t>
  </si>
  <si>
    <t>Sample_LNCaP_DMSO_r1_H3K27ac_050_RAO_C_H2MHJBGXC</t>
  </si>
  <si>
    <t>2019_078</t>
  </si>
  <si>
    <t>LNCaP_DMSO_r2_H3K27ac</t>
  </si>
  <si>
    <t>LNCaP_DMSO_r2_H3K27ac_052_RAO_C</t>
  </si>
  <si>
    <t>Sample_LNCaP_DMSO_r2_H3K27ac_052_RAO_C_H2MTVBGXC</t>
  </si>
  <si>
    <t>2019_079</t>
  </si>
  <si>
    <t>LNCaP_DHT_r1_H3K27ac</t>
  </si>
  <si>
    <t>LNCaP_DHT_r1_H3K27ac_050_RAO_C</t>
  </si>
  <si>
    <t>Sample_LNCaP_DHT_r1_H3K27ac_050_RAO_C_H2MHJBGXC</t>
  </si>
  <si>
    <t>2019_081</t>
  </si>
  <si>
    <t>LNCaP_DHT_r2_H3K27ac</t>
  </si>
  <si>
    <t>LNCaP_DHT_r2_H3K27ac_052_RAO_C</t>
  </si>
  <si>
    <t>Sample_LNCaP_DHT_r2_H3K27ac_052_RAO_C_H2MTVBGXC</t>
  </si>
  <si>
    <t>2019_082</t>
  </si>
  <si>
    <t>LNCaP_Ipat_r1_H3K27ac</t>
  </si>
  <si>
    <t>LNCaP_Ipat_r1_H3K27ac_050_RAO_C</t>
  </si>
  <si>
    <t>Sample_LNCaP_Ipat_r1_H3K27ac_050_RAO_C_H2MHJBGXC</t>
  </si>
  <si>
    <t>2019_084</t>
  </si>
  <si>
    <t>LNCaP_Ipat_r2_H3K27ac</t>
  </si>
  <si>
    <t>LNCaP_Ipat_r2_H3K27ac_052_RAO_C</t>
  </si>
  <si>
    <t>Sample_LNCaP_Ipat_r2_H3K27ac_052_RAO_C_H2MTVBGXC</t>
  </si>
  <si>
    <t>2019_085</t>
  </si>
  <si>
    <t>LNCaP_Enza_r1_H3K27ac</t>
  </si>
  <si>
    <t>LNCaP_Enza_r1_H3K27ac_050_RAO_C</t>
  </si>
  <si>
    <t>Sample_LNCaP_Enza_r1_H3K27ac_050_RAO_C_H2MHJBGXC</t>
  </si>
  <si>
    <t>2019_087</t>
  </si>
  <si>
    <t>LNCaP_Enza_r2_H3K27ac</t>
  </si>
  <si>
    <t>LNCaP_Enza_r2_H3K27ac_052_RAO_C</t>
  </si>
  <si>
    <t>Sample_LNCaP_Enza_r2_H3K27ac_052_RAO_C_H2MTVBGXC</t>
  </si>
  <si>
    <t>2019_088</t>
  </si>
  <si>
    <t>LNCaP_IpEn_r1_H3K27ac</t>
  </si>
  <si>
    <t>LNCaP_IpEn_r1_H3K27ac_050_RAO_C</t>
  </si>
  <si>
    <t>Sample_LNCaP_IpEn_r1_H3K27ac_050_RAO_C_H2MHJBGXC</t>
  </si>
  <si>
    <t>2019_090</t>
  </si>
  <si>
    <t>LNCaP_IpEn_r2_H3K27ac</t>
  </si>
  <si>
    <t>LNCaP_IpEn_r2_H3K27ac_052_RAO_C</t>
  </si>
  <si>
    <t>Sample_LNCaP_IpEn_r2_H3K27ac_052_RAO_C_H2MTVBGXC</t>
  </si>
  <si>
    <t>2019_091</t>
  </si>
  <si>
    <t>LNCaP_WT_HighMYC_MYC</t>
  </si>
  <si>
    <t>LNCaP_WT_HighMYC_MYC_C</t>
  </si>
  <si>
    <t>SOW</t>
  </si>
  <si>
    <t>Project_ChIPSeq_PCa_SpikeIn</t>
  </si>
  <si>
    <t>LNCaP_WT_HighMYC</t>
  </si>
  <si>
    <t>LNCaP_Ctrl_HighMYC_MYC</t>
  </si>
  <si>
    <t>LNCaP_Ctrl_HighMYC_MYC_C</t>
  </si>
  <si>
    <t>LNCaP_Ctrl_HighMYC</t>
  </si>
  <si>
    <t>LNCaP_512_lowMYC_MYC</t>
  </si>
  <si>
    <t>LNCaP_512_lowMYC_MYC_C</t>
  </si>
  <si>
    <t>LNCaP_512_lowMYC</t>
  </si>
  <si>
    <t>LNCaP_627_lowMYC_MYC</t>
  </si>
  <si>
    <t>LNCaP_627_lowMYC_MYC_C</t>
  </si>
  <si>
    <t>LNCaP_627_lowMYC</t>
  </si>
  <si>
    <t>LNCaP_637_lowMYC_MYC</t>
  </si>
  <si>
    <t>LNCaP_637_lowMYC_MYC_C</t>
  </si>
  <si>
    <t>LNCaP_637_lowMYC</t>
  </si>
  <si>
    <t>LuCaP145v2_H3K27ac</t>
  </si>
  <si>
    <t>LuCaP145v2_H3K27ac_045_C</t>
  </si>
  <si>
    <t>Sample_LuCaP145v2_H3K27ac_045_C_NIAMS</t>
  </si>
  <si>
    <t>045</t>
  </si>
  <si>
    <t>NIAMS</t>
  </si>
  <si>
    <t>Project_ChIPSeq_Kelly</t>
  </si>
  <si>
    <t>LuCaP145v2</t>
  </si>
  <si>
    <t>Sample_LuCaP145v2_input_045_C_NIAMS</t>
  </si>
  <si>
    <t>Sample_LuCaP_145_2_22_S64</t>
  </si>
  <si>
    <t>/data/khanlab/projects/ChIP_seq/RNA_DATA/Sample_LuCaP_145_2_22_S64/Sample_LuCaP_145_2_22_S64</t>
  </si>
  <si>
    <t>LuCaP145v2_input</t>
  </si>
  <si>
    <t>LuCaP145v2_input_045_C</t>
  </si>
  <si>
    <t>LuCaP173v1_H3K27ac</t>
  </si>
  <si>
    <t>LuCaP173v1_H3K27ac_045_C</t>
  </si>
  <si>
    <t>Sample_LuCaP173v1_H3K27ac_045_C_NIAMS</t>
  </si>
  <si>
    <t>LuCaP173v1</t>
  </si>
  <si>
    <t>Sample_LuCaP173v1_input_045_C_NIAMS</t>
  </si>
  <si>
    <t>Sample_LuCaP_173_1_32_S92</t>
  </si>
  <si>
    <t>/data/khanlab/projects/ChIP_seq/RNA_DATA/Sample_LuCaP_173_1_32_S92/Sample_LuCaP_173_1_32_S92</t>
  </si>
  <si>
    <t>LuCaP173v1_input</t>
  </si>
  <si>
    <t>LuCaP173v1_input_045_C</t>
  </si>
  <si>
    <t>LuCaP73_H3K27ac</t>
  </si>
  <si>
    <t>LuCaP73_H3K27ac_045_C</t>
  </si>
  <si>
    <t>Sample_LuCaP73_H3K27ac_045_C_NIAMS</t>
  </si>
  <si>
    <t>LuCaP73</t>
  </si>
  <si>
    <t>Sample_LuCaP73_input_045_C_NIAMS</t>
  </si>
  <si>
    <t>LuCaP73_input</t>
  </si>
  <si>
    <t>LuCaP73_input_045_C</t>
  </si>
  <si>
    <t>MKL1_GFI1</t>
  </si>
  <si>
    <t>MKL1_GFI1_045_C</t>
  </si>
  <si>
    <t>Sample_MKL1_GFI1_045_C_NIAMS</t>
  </si>
  <si>
    <t>GFI1</t>
  </si>
  <si>
    <t>AM_bead_columns</t>
  </si>
  <si>
    <t>MKL2_GFI1</t>
  </si>
  <si>
    <t>MKL2_GFI1_045_C</t>
  </si>
  <si>
    <t>Sample_MKL2_GFI1_045_C_NIAMS</t>
  </si>
  <si>
    <t>MKL2_5mC</t>
  </si>
  <si>
    <t>MKL2_5mC_045_C</t>
  </si>
  <si>
    <t>Sample_MKL2_5mC_045_C_NIAMS</t>
  </si>
  <si>
    <t>5mC</t>
  </si>
  <si>
    <t>DNA Methylation</t>
  </si>
  <si>
    <t>MKL1_RB</t>
  </si>
  <si>
    <t>MKL1_RB_045_C</t>
  </si>
  <si>
    <t>Sample_MKL1_RB_045_C_NIAMS</t>
  </si>
  <si>
    <t>Tumor Suppressor</t>
  </si>
  <si>
    <t>MKL1_LargeT_r1</t>
  </si>
  <si>
    <t>MKL1_LargeT_r1_045_C</t>
  </si>
  <si>
    <t>Sample_MKL1_LargeT_r1_045_C_NIAMS</t>
  </si>
  <si>
    <t>LargeT</t>
  </si>
  <si>
    <t>MKL1_HDAC2_r1</t>
  </si>
  <si>
    <t>MKL1_HDAC2_r1_045_C</t>
  </si>
  <si>
    <t>Sample_MKL1_HDAC2_r1_045_C_NIAMS</t>
  </si>
  <si>
    <t>MKL1_LargeT_r2</t>
  </si>
  <si>
    <t>MKL1_LargeT_r2_045_C</t>
  </si>
  <si>
    <t>Sample_MKL1_LargeT_r2_045_C_NIAMS</t>
  </si>
  <si>
    <t>BZS_OG_ChIPstyle</t>
  </si>
  <si>
    <t>MKL1_HDAC2_r2</t>
  </si>
  <si>
    <t>MKL1_HDAC2_r2_045_C</t>
  </si>
  <si>
    <t>Sample_MKL1_HDAC2_r2_045_C_NIAMS</t>
  </si>
  <si>
    <t>ActiveMotif_ChIPIT</t>
  </si>
  <si>
    <t>BE2C_ISL1</t>
  </si>
  <si>
    <t>BE2C_ISL1_C_SRR5249440</t>
  </si>
  <si>
    <t>Sample_BE2C_ISL1_C_SRR5249440</t>
  </si>
  <si>
    <t>SRR5249440</t>
  </si>
  <si>
    <t>GSE94822</t>
  </si>
  <si>
    <t>anti ISL1 (40.3A4)</t>
  </si>
  <si>
    <t>BE2C_PHOX2B</t>
  </si>
  <si>
    <t>BE2C_PHOX2B_C_SRR5249434</t>
  </si>
  <si>
    <t>Sample_BE2C_PHOX2B_C_SRR5249434</t>
  </si>
  <si>
    <t>SRR5249434</t>
  </si>
  <si>
    <t>PHOX2B</t>
  </si>
  <si>
    <t>BE2C_HAND2</t>
  </si>
  <si>
    <t>BE2C_HAND2_C_SRR5249436</t>
  </si>
  <si>
    <t>Sample_BE2C_HAND2_C_SRR5249436</t>
  </si>
  <si>
    <t>SRR5249436</t>
  </si>
  <si>
    <t>HAND2</t>
  </si>
  <si>
    <t>BE2C_MYCN_C_SRR5249439</t>
  </si>
  <si>
    <t>Sample_BE2C_MYCN_C_SRR5249439</t>
  </si>
  <si>
    <t>SRR5249439</t>
  </si>
  <si>
    <t>BE2C_GATA3_C_SRR5249451</t>
  </si>
  <si>
    <t>Sample_BE2C_GATA3_C_SRR5249451</t>
  </si>
  <si>
    <t>SRR5249451</t>
  </si>
  <si>
    <t>BE2C_TBX2</t>
  </si>
  <si>
    <t>BE2C_TBX2_C_SRR5249442</t>
  </si>
  <si>
    <t>Sample_BE2C_TBX2_C_SRR5249442</t>
  </si>
  <si>
    <t>SRR5249442</t>
  </si>
  <si>
    <t>TBX2</t>
  </si>
  <si>
    <t>VCaP_H3K27ac</t>
  </si>
  <si>
    <t>VCaP_H3K27ac_C_SRR5345698</t>
  </si>
  <si>
    <t>Sample_VCaP_H3K27ac_C_SRR5345698</t>
  </si>
  <si>
    <t>SRR5345698</t>
  </si>
  <si>
    <t>GSE96652</t>
  </si>
  <si>
    <t>VCaP</t>
  </si>
  <si>
    <t>H3K27ac (Abcam cat. ab4729)</t>
  </si>
  <si>
    <t>VCaP prostate cancer cells siCtl</t>
  </si>
  <si>
    <t>MM1S_DMSO_Pol2_S5p</t>
  </si>
  <si>
    <t>MM1S_DMSO_Pol2_S5p_DFCI_C</t>
  </si>
  <si>
    <t>DFCI</t>
  </si>
  <si>
    <t>JQ</t>
  </si>
  <si>
    <t>Project_ChIPSeq_KDM5A</t>
  </si>
  <si>
    <t>KDM5A</t>
  </si>
  <si>
    <t>MM1S_DMSO</t>
  </si>
  <si>
    <t>MM1S</t>
  </si>
  <si>
    <t>Phospho-Rpb1 CTD (ser5) (Cell Signaling Technology 13523)</t>
  </si>
  <si>
    <t>MM1S_DMSO_rep1_input</t>
  </si>
  <si>
    <t>MM1S_DMSO_rep1_input_DFCI_C</t>
  </si>
  <si>
    <t>MM1S_DMSO_rep1</t>
  </si>
  <si>
    <t>MM1S_JQKD82_Pol2_S5p</t>
  </si>
  <si>
    <t>MM1S_JQKD82_Pol2_S5p_DFCI_C</t>
  </si>
  <si>
    <t>MM1S_JQKD82</t>
  </si>
  <si>
    <t>JQKD82 (1uM)</t>
  </si>
  <si>
    <t>MM1S_JQKD82_rep1_input</t>
  </si>
  <si>
    <t>MM1S_JQKD82_rep1_input_DFCI_C</t>
  </si>
  <si>
    <t>MM1S_JQKD82_rep1</t>
  </si>
  <si>
    <t>MM1S_DMSO_Pol2_S2p</t>
  </si>
  <si>
    <t>MM1S_DMSO_Pol2_S2p_DFCI_C</t>
  </si>
  <si>
    <t>Phospho-Rpb1 CTD (ser2) (Cell Signaling Technology 13499)</t>
  </si>
  <si>
    <t>MM1S_JQKD82_Pol2_S2p</t>
  </si>
  <si>
    <t>MM1S_JQKD82_Pol2_S2p_DFCI_C</t>
  </si>
  <si>
    <t>MM1S_DMSO_Pol2</t>
  </si>
  <si>
    <t>MM1S_DMSO_Pol2_DFCI_C</t>
  </si>
  <si>
    <t>RNA pol II (EMD Millipore 05-623)</t>
  </si>
  <si>
    <t>MM1S_DMSO_rep2_input</t>
  </si>
  <si>
    <t>MM1S_DMSO_rep2_input_DFCI_C</t>
  </si>
  <si>
    <t>MM1S_DMSO_rep2</t>
  </si>
  <si>
    <t>MM1S_JQKD82_Pol2</t>
  </si>
  <si>
    <t>MM1S_JQKD82_Pol2_DFCI_C</t>
  </si>
  <si>
    <t>MM1S_JQKD82_rep2_input</t>
  </si>
  <si>
    <t>MM1S_JQKD82_rep2_input_DFCI_C</t>
  </si>
  <si>
    <t>MM1S_JQKD82_rep2</t>
  </si>
  <si>
    <t>MM1S_DMSO_H3K4me3</t>
  </si>
  <si>
    <t>MM1S_DMSO_H3K4me3_DFCI_C</t>
  </si>
  <si>
    <t>H3K4me3 (EMD Millipore 07-473)</t>
  </si>
  <si>
    <t>MM1S_DMSO_rep3_input</t>
  </si>
  <si>
    <t>MM1S_DMSO_rep3_input_DFCI_C</t>
  </si>
  <si>
    <t>MM1S_DMSO_rep3</t>
  </si>
  <si>
    <t>MM1S_JQKD82_H3K4me3</t>
  </si>
  <si>
    <t>MM1S_JQKD82_H3K4me3_DFCI_C</t>
  </si>
  <si>
    <t>MM1S_JQKD82_rep3_input</t>
  </si>
  <si>
    <t>MM1S_JQKD82_rep3_input_DFCI_C</t>
  </si>
  <si>
    <t>MM1S_JQKD82_rep3</t>
  </si>
  <si>
    <t>MM1S_DMSO_KDM5A</t>
  </si>
  <si>
    <t>MM1S_DMSO_KDM5A_DFCI_C</t>
  </si>
  <si>
    <t>Lysine Demethylase</t>
  </si>
  <si>
    <t>KDM5A (Bethyl Laboratories A300-897A)</t>
  </si>
  <si>
    <t>MM1S_DMSO_rep4_input</t>
  </si>
  <si>
    <t>MM1S_DMSO_rep4_input_DFCI_C</t>
  </si>
  <si>
    <t>MM1S_DMSO_rep4</t>
  </si>
  <si>
    <t>MM1S_JQKD82_KDM5A</t>
  </si>
  <si>
    <t>MM1S_JQKD82_KDM5A_DFCI_C</t>
  </si>
  <si>
    <t>MM1S_JQKD82_rep4_input</t>
  </si>
  <si>
    <t>MM1S_JQKD82_rep4_input_DFCI_C</t>
  </si>
  <si>
    <t>MM1S_JQKD82_rep4</t>
  </si>
  <si>
    <t>MM1S_NT_KDM5A</t>
  </si>
  <si>
    <t>MM1S_NT_KDM5A_DFCI_C</t>
  </si>
  <si>
    <t>MM1S_NT</t>
  </si>
  <si>
    <t>NoTreatment</t>
  </si>
  <si>
    <t>MM1S_NT_input</t>
  </si>
  <si>
    <t>MM1S_NT_input_DFCI_C</t>
  </si>
  <si>
    <t>LAmp122_DMSOlo_48h_RNA</t>
  </si>
  <si>
    <t>LAmp122_DMSOlo_48h_RNA_TBD_T</t>
  </si>
  <si>
    <t>Sample_LAmp122_DMSOlo_48h_RNA_TBD_T_TBD</t>
  </si>
  <si>
    <t>Project_Other_BG15</t>
  </si>
  <si>
    <t>BG15</t>
  </si>
  <si>
    <t>Transcriptional Output</t>
  </si>
  <si>
    <t>LAmp122_DMSOlo_48h</t>
  </si>
  <si>
    <t>LAmp122</t>
  </si>
  <si>
    <t>LNCaP-Amp-clone122</t>
  </si>
  <si>
    <t>DMSO 0.15prct</t>
  </si>
  <si>
    <t>LAmp122_DMSOhi_48h_RNA</t>
  </si>
  <si>
    <t>LAmp122_DMSOhi_48h_RNA_TBD_T</t>
  </si>
  <si>
    <t>Sample_LAmp122_DMSOhi_48h_RNA_TBD_T_TBD</t>
  </si>
  <si>
    <t>LAmp122_DMSOhi_48h</t>
  </si>
  <si>
    <t>DMSO 0.3prct</t>
  </si>
  <si>
    <t>LAmp122_Enza15uM_48h_RNA</t>
  </si>
  <si>
    <t>LAmp122_Enza15uM_48h_RNA_TBD_T</t>
  </si>
  <si>
    <t>Sample_LAmp122_Enza15uM_48h_RNA_TBD_T_TBD</t>
  </si>
  <si>
    <t>LAmp122_Enza15uM_48h</t>
  </si>
  <si>
    <t>Enzalutamide (15 uM)</t>
  </si>
  <si>
    <t>LAmp122_Enza30uM_48h_RNA</t>
  </si>
  <si>
    <t>LAmp122_Enza30uM_48h_RNA_TBD_T</t>
  </si>
  <si>
    <t>Sample_LAmp122_Enza30uM_48h_RNA_TBD_T_TBD</t>
  </si>
  <si>
    <t>LAmp122_Enza30uM_48h</t>
  </si>
  <si>
    <t>Enzalutamide (30 uM)</t>
  </si>
  <si>
    <t>LAmp122_BG15n15uM_48h_RNA</t>
  </si>
  <si>
    <t>LAmp122_BG15n15uM_48h_RNA_TBD_T</t>
  </si>
  <si>
    <t>Sample_LAmp122_BG15n15uM_48h_RNA_TBD_T_TBD</t>
  </si>
  <si>
    <t>LAmp122_BG15n15uM_48h</t>
  </si>
  <si>
    <t>BG15n (15 uM)</t>
  </si>
  <si>
    <t>LAmp122_BG15n30uM_48h_RNA</t>
  </si>
  <si>
    <t>LAmp122_BG15n30uM_48h_RNA_TBD_T</t>
  </si>
  <si>
    <t>Sample_LAmp122_BG15n30uM_48h_RNA_TBD_T_TBD</t>
  </si>
  <si>
    <t>LAmp122_BG15n30uM_48h</t>
  </si>
  <si>
    <t>BG15n (30 uM)</t>
  </si>
  <si>
    <t>RH4_D6_H3K27ac_CUTnTAG</t>
  </si>
  <si>
    <t>Sample_RH4_D6_H3K27ac_CUTnTAG_H37TWBGXC</t>
  </si>
  <si>
    <t>CUTnTAG</t>
  </si>
  <si>
    <t>H37TWBGXC</t>
  </si>
  <si>
    <t>Project_ChIPSeq_Tn5_Seq</t>
  </si>
  <si>
    <t>Tn5_Seq</t>
  </si>
  <si>
    <t>RH4_FreshFix_H3K27ac</t>
  </si>
  <si>
    <t>RH4_FreshFix_H3K27ac_XACT</t>
  </si>
  <si>
    <t>Sample_RH4_FreshFix_H3K27ac_XACT_H37TWBGXC</t>
  </si>
  <si>
    <t>XACT</t>
  </si>
  <si>
    <t>RH4_FreshFix</t>
  </si>
  <si>
    <t>RH4_FrozeFix_H3K27ac</t>
  </si>
  <si>
    <t>RH4_FrozeFix_H3K27ac_XACT</t>
  </si>
  <si>
    <t>Sample_RH4_FrozeFix_H3K27ac_XACT_H37TWBGXC</t>
  </si>
  <si>
    <t>RH4_FrozeFix</t>
  </si>
  <si>
    <t>MM1S_DMSO_H3K4me3_DFCI_Rx_C</t>
  </si>
  <si>
    <t>DFCI_Rx</t>
  </si>
  <si>
    <t>Project_ChIPSeq_KDM5A_SpikeIn</t>
  </si>
  <si>
    <t>MM1S_JQKD82_H3K4me3_DFCI_Rx_C</t>
  </si>
  <si>
    <t>MOLM13_H3K79me2</t>
  </si>
  <si>
    <t>MOLM13_H3K79me2_SRR7010333_C</t>
  </si>
  <si>
    <t>Sample_MOLM13_H3K79me2_SRR7010333_C_GSE113191</t>
  </si>
  <si>
    <t>SRR7010333</t>
  </si>
  <si>
    <t>GSE113191</t>
  </si>
  <si>
    <t>Project_ChIPSeq_SMARCA4_DOT1L</t>
  </si>
  <si>
    <t>SMARCA4_DOT1L</t>
  </si>
  <si>
    <t>H3K79me2</t>
  </si>
  <si>
    <t>Active Elongation Mark</t>
  </si>
  <si>
    <t>H3K79me2 (Abcam,  ab3594)</t>
  </si>
  <si>
    <t>no treatment</t>
  </si>
  <si>
    <t>MOLM13_SMARCA4</t>
  </si>
  <si>
    <t>MOLM13_SMARCA4_SRR6987864_C</t>
  </si>
  <si>
    <t>Sample_MOLM13_SMARCA4_SRR6987864_C_GSE113042</t>
  </si>
  <si>
    <t>SRR6987864</t>
  </si>
  <si>
    <t>GSE113042</t>
  </si>
  <si>
    <t>SMARCA4 (Abcam,EPNCIR111A)</t>
  </si>
  <si>
    <t>MOLM13_CDK9</t>
  </si>
  <si>
    <t>MOLM13_CDK9_SRR3465901_C</t>
  </si>
  <si>
    <t>Sample_MOLM13_CDK9_SRR3465901_C_GSE80779</t>
  </si>
  <si>
    <t>SRR3465901</t>
  </si>
  <si>
    <t>GSE80779</t>
  </si>
  <si>
    <t>CDK9 (Santa Cruz, sc-484)</t>
  </si>
  <si>
    <t>MOLM13_POL2</t>
  </si>
  <si>
    <t>MOLM13_POL2_SRR3465911_C</t>
  </si>
  <si>
    <t>Sample_MOLM13_POL2_SRR3465911_C_GSE80779</t>
  </si>
  <si>
    <t>SRR3465911</t>
  </si>
  <si>
    <t>POL2</t>
  </si>
  <si>
    <t>DNA replication</t>
  </si>
  <si>
    <t>POL2 (Santa Cruz sc-899x)</t>
  </si>
  <si>
    <t>MOLM13_H3K27ac</t>
  </si>
  <si>
    <t>MOLM13_H3K27ac_SRR3465906_C</t>
  </si>
  <si>
    <t>Sample_MOLM13_H3K27ac_SRR3465906_C_GSE80779</t>
  </si>
  <si>
    <t>SRR3465906</t>
  </si>
  <si>
    <t>MOLM13_DOT1L</t>
  </si>
  <si>
    <t>MOLM13_DOT1L_DFCI_C</t>
  </si>
  <si>
    <t>DOT1L (CST,77087)</t>
  </si>
  <si>
    <t>MOLM13_MENIN</t>
  </si>
  <si>
    <t>MOLM13_MENIN_DFCI_C</t>
  </si>
  <si>
    <t>MENIN</t>
  </si>
  <si>
    <t>MENIN (Bethyl, A300-105A)</t>
  </si>
  <si>
    <t>MOLM13_MLL1</t>
  </si>
  <si>
    <t>MOLM13_MLL1_DFCI_C</t>
  </si>
  <si>
    <t>MLL1</t>
  </si>
  <si>
    <t>MLL1 (Bethyl, A300-086A)</t>
  </si>
  <si>
    <t>MOLM13_input</t>
  </si>
  <si>
    <t>MOLM13_input_DFCI_C</t>
  </si>
  <si>
    <t>MM1S_MYC</t>
  </si>
  <si>
    <t>MM1S_MYC_SRR444479_C</t>
  </si>
  <si>
    <t>SRR444479</t>
  </si>
  <si>
    <t>MYC (Santa Cruz SC-764)</t>
  </si>
  <si>
    <t>MM1S_CDK7</t>
  </si>
  <si>
    <t>MM1S_CDK7_SRR825494_C</t>
  </si>
  <si>
    <t>SRR825494</t>
  </si>
  <si>
    <t>Transcription Elongation</t>
  </si>
  <si>
    <t>CDK7 (Bethyl A300-405A)</t>
  </si>
  <si>
    <t>MM1S_CDK9</t>
  </si>
  <si>
    <t>MM1S_CDK9_SRR748842_C</t>
  </si>
  <si>
    <t>SRR748842</t>
  </si>
  <si>
    <t>CDK9 (Santa Cruz, SC-484)</t>
  </si>
  <si>
    <t>HCT116_lncRBB_WT_input</t>
  </si>
  <si>
    <t>HCT116_lncRBB_WT_input_C</t>
  </si>
  <si>
    <t>Sample_HCT116_lncRBB_WT_input_C_TBD</t>
  </si>
  <si>
    <t>lncRBB_WT</t>
  </si>
  <si>
    <t>HCT116_lncRBB_KO_input</t>
  </si>
  <si>
    <t>HCT116_lncRBB_KO_input_C</t>
  </si>
  <si>
    <t>Sample_HCT116_lncRBB_KO_input_C_TBD</t>
  </si>
  <si>
    <t>lncRBB_KO</t>
  </si>
  <si>
    <t>HCT116_lncRBB_WT_r1_H3K27ac</t>
  </si>
  <si>
    <t>HCT116_lncRBB_WT_r1_H3K27ac_C</t>
  </si>
  <si>
    <t>Sample_HCT116_lncRBB_WT_r1_H3K27ac_C_TBD</t>
  </si>
  <si>
    <t>lncRBB_WT_r1</t>
  </si>
  <si>
    <t>HCT116_lncRBB_KO_r1_H3K27ac</t>
  </si>
  <si>
    <t>HCT116_lncRBB_KO_r1_H3K27ac_C</t>
  </si>
  <si>
    <t>Sample_HCT116_lncRBB_KO_r1_H3K27ac_C_TBD</t>
  </si>
  <si>
    <t>lncRBB_KO_r1</t>
  </si>
  <si>
    <t>HCT116_lncRBB_WT_r2_H3K27ac</t>
  </si>
  <si>
    <t>HCT116_lncRBB_WT_r2_H3K27ac_C</t>
  </si>
  <si>
    <t>Sample_HCT116_lncRBB_WT_r2_H3K27ac_C_TBD</t>
  </si>
  <si>
    <t>lncRBB_WT_r2</t>
  </si>
  <si>
    <t>HCT116_lncRBB_KO_r2_H3K27ac</t>
  </si>
  <si>
    <t>HCT116_lncRBB_KO_r2_H3K27ac_C</t>
  </si>
  <si>
    <t>Sample_HCT116_lncRBB_KO_r2_H3K27ac_C_TBD</t>
  </si>
  <si>
    <t>lncRBB_KO_r2</t>
  </si>
  <si>
    <t>RH4_H3K27ac_AM39085_CUTnTAG_C</t>
  </si>
  <si>
    <t>Sample_RH4_H3K27ac_AM39085_CUTnTAG_C_TBD</t>
  </si>
  <si>
    <t>AM39085_CUTnTAG</t>
  </si>
  <si>
    <t>Project_Other_Tn5_Seq</t>
  </si>
  <si>
    <t>pA-Tn5 Henikoff, mouse pAb Active Motif cat39085, 2ndary rabbit anti-mouse IgG abcam cat ab6709</t>
  </si>
  <si>
    <t>RH4_H3K27ac_AM39133_CUTnTAG_C</t>
  </si>
  <si>
    <t>Sample_RH4_H3K27ac_AM39133_CUTnTAG_C_TBD</t>
  </si>
  <si>
    <t>AM39133_CUTnTAG</t>
  </si>
  <si>
    <t>pA-Tn5 Henikoff, mouse pAb Active Motif cat39133, 2ndary mouse anti-rabbit IgG Cell Signalling L27A9</t>
  </si>
  <si>
    <t>RH4_input</t>
  </si>
  <si>
    <t>RH4_input_CUTnTAG_C</t>
  </si>
  <si>
    <t>Sample_RH4_input_CUTnTAG_C_TBD</t>
  </si>
  <si>
    <t>pA-Tn5 Henikoff</t>
  </si>
  <si>
    <t>RH4_H3K27ac_AM39133old_CUTnTAG_C</t>
  </si>
  <si>
    <t>Sample_RH4_H3K27ac_AM39133old_CUTnTAG_C_TBD</t>
  </si>
  <si>
    <t>AM39133old_CUTnTAG</t>
  </si>
  <si>
    <t>MM1S_DMSO_Pol2_DFCI_Rx_C</t>
  </si>
  <si>
    <t>Sample_MM1S_DMSO_Pol2_DFCI_Rx_C_JQ</t>
  </si>
  <si>
    <t>MM1S_JQKD82_Pol2_DFCI_Rx_C</t>
  </si>
  <si>
    <t>Sample_MM1S_JQKD82_Pol2_DFCI_Rx_C_JQ</t>
  </si>
  <si>
    <t>RH4_DMSO_24h_H3K27ac_200125_C</t>
  </si>
  <si>
    <t>200125</t>
  </si>
  <si>
    <t>H77JJBGXC</t>
  </si>
  <si>
    <t>Sample_RH4_DMSO_1_24h_PA56_T_H7H2GBGXC</t>
  </si>
  <si>
    <t>/data/khanlab/projects/ChIP_seq/RNA_DATA/Sample_RH4_DMSO_1_24h_PA56_T_H7H2GBGXC/Sample_RH4_DMSO_1_24h_PA56_T_H7H2GBGXC</t>
  </si>
  <si>
    <t>RH4_PFI90_1uM_24h_H3K27ac</t>
  </si>
  <si>
    <t>RH4_PFI90_1uM_24h_H3K27ac_200125_C</t>
  </si>
  <si>
    <t>Sample_RH4_PFI90_lo_24h_PA56_T_H7H2GBGXC</t>
  </si>
  <si>
    <t>/data/khanlab/projects/ChIP_seq/RNA_DATA/Sample_RH4_PFI90_lo_24h_PA56_T_H7H2GBGXC/Sample_RH4_PFI90_lo_24h_PA56_T_H7H2GBGXC</t>
  </si>
  <si>
    <t>RH4_DMSO_6h_BRD4</t>
  </si>
  <si>
    <t>RH4_DMSO_6h_BRD4_200125_C</t>
  </si>
  <si>
    <t>Sample_RH4_DMSO_6h_BRD4_200125_C_H77JJBGXC</t>
  </si>
  <si>
    <t>RH4_DMSO_6h</t>
  </si>
  <si>
    <t>RH4_Miv_1uM_6h_BRD4</t>
  </si>
  <si>
    <t>RH4_Miv_1uM_6h_BRD4_200125_C</t>
  </si>
  <si>
    <t>Sample_RH4_Miv_1uM_6h_BRD4_200125_C_H77JJBGXC</t>
  </si>
  <si>
    <t>RH4_Miv_1uM_6h</t>
  </si>
  <si>
    <t>Miv 1uM</t>
  </si>
  <si>
    <t>RH4_DMSO_6h_H3K27ac</t>
  </si>
  <si>
    <t>RH4_DMSO_6h_H3K27ac_200125_C</t>
  </si>
  <si>
    <t>Sample_RH4_DMSO_1_6h_PA56_T_H7H2GBGXC</t>
  </si>
  <si>
    <t>/data/khanlab/projects/ChIP_seq/RNA_DATA/Sample_RH4_DMSO_1_6h_PA56_T_H7H2GBGXC/Sample_RH4_DMSO_1_6h_PA56_T_H7H2GBGXC</t>
  </si>
  <si>
    <t>RH4_Miv_1uM_6h_H3K27ac</t>
  </si>
  <si>
    <t>RH4_Miv_1uM_6h_H3K27ac_200125_C</t>
  </si>
  <si>
    <t>Sample_RH4_Mive_hi_6h_PA56_T_H7H2GBGXC</t>
  </si>
  <si>
    <t>/data/khanlab/projects/ChIP_seq/RNA_DATA/Sample_RH4_Mive_hi_6h_PA56_T_H7H2GBGXC/Sample_RH4_Mive_hi_6h_PA56_T_H7H2GBGXC</t>
  </si>
  <si>
    <t>hMSC_ATF4</t>
  </si>
  <si>
    <t>hMSC_ATF4_SRR2025080_C</t>
  </si>
  <si>
    <t>Sample_hMSC_ATF4_SRR2025080_C_GEO</t>
  </si>
  <si>
    <t>SRR2025080</t>
  </si>
  <si>
    <t>GEO</t>
  </si>
  <si>
    <t>Project_ChIPSeq_BG15</t>
  </si>
  <si>
    <t>ATF4</t>
  </si>
  <si>
    <t>hMSC</t>
  </si>
  <si>
    <t>anti-ATF4 (Snata Cruz, rabbit pAb, sc-200)</t>
  </si>
  <si>
    <t>Human Mesenchymal Stem Cells</t>
  </si>
  <si>
    <t>K562_ATF4</t>
  </si>
  <si>
    <t>K562_ATF4_SRR8660104_C</t>
  </si>
  <si>
    <t>Sample_K562_ATF4_SRR8660104_C_GEO</t>
  </si>
  <si>
    <t>SRR8660104</t>
  </si>
  <si>
    <t>Myelogenous_Leukemia</t>
  </si>
  <si>
    <t>ENCOSE line</t>
  </si>
  <si>
    <t>DLD1_ATF4</t>
  </si>
  <si>
    <t>DLD1_ATF4_SRR7532398_C</t>
  </si>
  <si>
    <t>Sample_DLD1_ATF4_SRR7532398_C_GEO</t>
  </si>
  <si>
    <t>SRR7532398</t>
  </si>
  <si>
    <t>DLD1</t>
  </si>
  <si>
    <t>Human colon adenocarcinoma DLD-1 cell lines (ATCC CCL-221)</t>
  </si>
  <si>
    <t>DLD1_ATF4_SRR7532399_C</t>
  </si>
  <si>
    <t>Sample_DLD1_ATF4_SRR7532399_C_GEO</t>
  </si>
  <si>
    <t>SRR7532399</t>
  </si>
  <si>
    <t>DLD1_OHT-MYC_ATF4</t>
  </si>
  <si>
    <t>DLD1_OHT-MYC_ATF4_SRR7532400_C</t>
  </si>
  <si>
    <t>Sample_DLD1_OHT-MYC_ATF4_SRR7532400_C_GEO</t>
  </si>
  <si>
    <t>SRR7532400</t>
  </si>
  <si>
    <t>DLD1_OHT-MYC</t>
  </si>
  <si>
    <t>OHT-MYC</t>
  </si>
  <si>
    <t>DLD1_OHT-MYC_ATF4_SRR7532401_C</t>
  </si>
  <si>
    <t>Sample_DLD1_OHT-MYC_ATF4_SRR7532401_C_GEO</t>
  </si>
  <si>
    <t>SRR7532401</t>
  </si>
  <si>
    <t>DLD1_OHT-MYC_MYC</t>
  </si>
  <si>
    <t>DLD1_OHT-MYC_MYC_SRR7532402_C</t>
  </si>
  <si>
    <t>Sample_DLD1_OHT-MYC_MYC_SRR7532402_C_GEO</t>
  </si>
  <si>
    <t>SRR7532402</t>
  </si>
  <si>
    <t>anti-MYC (Snata Cruz, sc-764)</t>
  </si>
  <si>
    <t>DLD1_OHT-MYC_MYC_SRR7532403_C</t>
  </si>
  <si>
    <t>Sample_DLD1_OHT-MYC_MYC_SRR7532403_C_GEO</t>
  </si>
  <si>
    <t>SRR7532403</t>
  </si>
  <si>
    <t>RH4_input_200311</t>
  </si>
  <si>
    <t>RH4_input_200311_C</t>
  </si>
  <si>
    <t>Sample_RH4_input_200311_C_H7HJ5BGXC</t>
  </si>
  <si>
    <t>200311</t>
  </si>
  <si>
    <t>H7HJ5BGXC</t>
  </si>
  <si>
    <t>RH4_MTA2_200311</t>
  </si>
  <si>
    <t>RH4_MTA2_200311_C</t>
  </si>
  <si>
    <t>Sample_RH4_MTA2_200311_C_H7HJ5BGXC</t>
  </si>
  <si>
    <t>MTA2</t>
  </si>
  <si>
    <t>Anti-MTA2/PID antibody, abcam, ab8106</t>
  </si>
  <si>
    <t>RH4_sgScr_input</t>
  </si>
  <si>
    <t>RH4_sgScr_input_C</t>
  </si>
  <si>
    <t>Sample_RH4_sgScr_input_C_H7HJ5BGXC</t>
  </si>
  <si>
    <t>RH4_sgScr</t>
  </si>
  <si>
    <t>Dominik_SWISNF</t>
  </si>
  <si>
    <t>sgScr</t>
  </si>
  <si>
    <t>RH4_sgScr_BRG1</t>
  </si>
  <si>
    <t>RH4_sgScr_BRG1_C</t>
  </si>
  <si>
    <t>Sample_RH4_sgScr_BRG1_C_H7HJ5BGXC</t>
  </si>
  <si>
    <t>RH4_sgScr_HDAC2</t>
  </si>
  <si>
    <t>RH4_sgScr_HDAC2_C</t>
  </si>
  <si>
    <t>Sample_RH4_sgScr_HDAC2_C_H7HJ5BGXC</t>
  </si>
  <si>
    <t>RH4_sgScr_H3K27ac</t>
  </si>
  <si>
    <t>RH4_sgScr_H3K27ac_C</t>
  </si>
  <si>
    <t>Sample_RH4_sgScr_H3K27ac_C_H7HJ5BGXC</t>
  </si>
  <si>
    <t>RH4_sgScr_H3K9ac</t>
  </si>
  <si>
    <t>RH4_sgScr_H3K9ac_C</t>
  </si>
  <si>
    <t>Sample_RH4_sgScr_H3K9ac_C_H7JYLBGXC</t>
  </si>
  <si>
    <t>H7JYLBGXC</t>
  </si>
  <si>
    <t>RH4_sgBRG1_input</t>
  </si>
  <si>
    <t>RH4_sgBRG1_input_C</t>
  </si>
  <si>
    <t>Sample_RH4_sgBRG1_input_C_H7JYLBGXC</t>
  </si>
  <si>
    <t>RH4_sgBRG1</t>
  </si>
  <si>
    <t>sgBRG1</t>
  </si>
  <si>
    <t>RH4_sgBRG1_BRG1</t>
  </si>
  <si>
    <t>RH4_sgBRG1_BRG1_C</t>
  </si>
  <si>
    <t>Sample_RH4_sgBRG1_BRG1_C_H7JYLBGXC</t>
  </si>
  <si>
    <t>RH4_sgBRG1_HDAC2</t>
  </si>
  <si>
    <t>RH4_sgBRG1_HDAC2_C</t>
  </si>
  <si>
    <t>Sample_RH4_sgBRG1_HDAC2_C_H7JYLBGXC</t>
  </si>
  <si>
    <t>RH4_sgBRG1_H3K27ac</t>
  </si>
  <si>
    <t>RH4_sgBRG1_H3K27ac_C</t>
  </si>
  <si>
    <t>Sample_RH4_sgBRG1_H3K27ac_C_H7JYLBGXC</t>
  </si>
  <si>
    <t>RH4_sgBRG1_H3K9ac</t>
  </si>
  <si>
    <t>RH4_sgBRG1_H3K9ac_C</t>
  </si>
  <si>
    <t>Sample_RH4_sgBRG1_H3K9ac_C_H7JYLBGXC</t>
  </si>
  <si>
    <t>RH4_BRD9</t>
  </si>
  <si>
    <t>RH4_BRD9_200413_C</t>
  </si>
  <si>
    <t>200413</t>
  </si>
  <si>
    <t>GBAF</t>
  </si>
  <si>
    <t>Paired end</t>
  </si>
  <si>
    <t>RH4_DPF2</t>
  </si>
  <si>
    <t>RH4_DPF2_200413_C</t>
  </si>
  <si>
    <t>BAF</t>
  </si>
  <si>
    <t>mm_Myoblasts_rep1_H3K27ac</t>
  </si>
  <si>
    <t>mm_Myoblasts_rep1_H3K27ac_C_GSE37525</t>
  </si>
  <si>
    <t>SRR490652</t>
  </si>
  <si>
    <t>GSE37525</t>
  </si>
  <si>
    <t>Normal_murine_myoblasts</t>
  </si>
  <si>
    <t>mm_Myoblasts_rep1</t>
  </si>
  <si>
    <t>C2C12</t>
  </si>
  <si>
    <t>GM</t>
  </si>
  <si>
    <t>mm_Myotubes_rep1_H3K27ac</t>
  </si>
  <si>
    <t>mm_Myotubes_rep1_H3K27ac_C_GSE37525</t>
  </si>
  <si>
    <t>Sample_mm_Myotubes_rep1_H3K27ac_C_GSE37525</t>
  </si>
  <si>
    <t>SRR490654</t>
  </si>
  <si>
    <t>Normal_murine_myotubes</t>
  </si>
  <si>
    <t>mm_Myotubes_rep1</t>
  </si>
  <si>
    <t>DM</t>
  </si>
  <si>
    <t>mm_Myoblasts_rep1_p300</t>
  </si>
  <si>
    <t>mm_Myoblasts_rep1_p300_C_GSE37525</t>
  </si>
  <si>
    <t>Sample_mm_Myoblasts_rep1_p300_C_GSE37525</t>
  </si>
  <si>
    <t>SRR490656</t>
  </si>
  <si>
    <t>mm_Myotubes_rep1_p300</t>
  </si>
  <si>
    <t>mm_Myotubes_rep1_p300_C_GSE37525</t>
  </si>
  <si>
    <t>Sample_mm_Myotubes_rep1_p300_C_GSE37525</t>
  </si>
  <si>
    <t>SRR490659</t>
  </si>
  <si>
    <t>mm_Myoblasts_rep1_input</t>
  </si>
  <si>
    <t>mm_Myoblasts_rep1_input_C_GSE37525</t>
  </si>
  <si>
    <t>Sample_mm_Myoblasts_rep1_input_C_GSE37525</t>
  </si>
  <si>
    <t>SRR514878</t>
  </si>
  <si>
    <t>mm_Myoblasts_rep1_PolII</t>
  </si>
  <si>
    <t>mm_Myoblasts_rep1_PolII_C_GSE25308</t>
  </si>
  <si>
    <t>Sample_mm_Myoblasts_rep1_PolII_C_GSE25308</t>
  </si>
  <si>
    <t>SRR202852</t>
  </si>
  <si>
    <t>GSE25308</t>
  </si>
  <si>
    <t>Sample_mm_Myoblasts_rep1_input_C_GSE25308</t>
  </si>
  <si>
    <t>mm_Myotubes_rep1_PolII</t>
  </si>
  <si>
    <t>mm_Myotubes_rep1_PolII_C_GSE25308</t>
  </si>
  <si>
    <t>Sample_mm_Myotubes_rep1_PolII_C_GSE25308</t>
  </si>
  <si>
    <t>SRR202855</t>
  </si>
  <si>
    <t>Sample_mm_Myotubes_rep1_input_C_GSE25308</t>
  </si>
  <si>
    <t>mm_Myoblasts_rep1_input_C_GSE25308</t>
  </si>
  <si>
    <t>SRR202912</t>
  </si>
  <si>
    <t>mm_Myotubes_rep1_input</t>
  </si>
  <si>
    <t>mm_Myotubes_rep1_input_C_GSE25308</t>
  </si>
  <si>
    <t>SRR202916</t>
  </si>
  <si>
    <t>mm_Myoblasts_Myod</t>
  </si>
  <si>
    <t>mm_Myoblasts_Myod_C</t>
  </si>
  <si>
    <t>Sample_mm_Myoblasts_Myod_C_GSE63716</t>
  </si>
  <si>
    <t>SRR1665077</t>
  </si>
  <si>
    <t>GSE63716</t>
  </si>
  <si>
    <t>Myod</t>
  </si>
  <si>
    <t>mm_Myoblasts</t>
  </si>
  <si>
    <t>Sample_mm_Myoblasts_input_C_GSE63716</t>
  </si>
  <si>
    <t>mm_Myotubes_Myod</t>
  </si>
  <si>
    <t>mm_Myotubes_Myod_C</t>
  </si>
  <si>
    <t>Sample_mm_Myotubes_Myod_C_GSE63716</t>
  </si>
  <si>
    <t>SRR1665084</t>
  </si>
  <si>
    <t>mm_Myotubes</t>
  </si>
  <si>
    <t>Sample_mm_Myotubes_input_C_GSE63716</t>
  </si>
  <si>
    <t>mm_Myoblasts_input</t>
  </si>
  <si>
    <t>mm_Myoblasts_input_C_GSE63716</t>
  </si>
  <si>
    <t>SRR1665079</t>
  </si>
  <si>
    <t>mm_Myotubes_input</t>
  </si>
  <si>
    <t>mm_Myotubes_input_C_GSE63716</t>
  </si>
  <si>
    <t>SRR1665085</t>
  </si>
  <si>
    <t>RH18-FP_input</t>
  </si>
  <si>
    <t>RH18-FP_input_C</t>
  </si>
  <si>
    <t>Sample_RH18-FP_input_C_DM</t>
  </si>
  <si>
    <t>Project_ChIPSeq_RMS_FOXF1</t>
  </si>
  <si>
    <t>RMS_FOXF1</t>
  </si>
  <si>
    <t>RH18-FP</t>
  </si>
  <si>
    <t>RH18-FP_FOXF1</t>
  </si>
  <si>
    <t>RH18-FP_FOXF1_C</t>
  </si>
  <si>
    <t>Sample_RH18-FP_FOXF1_C_DM</t>
  </si>
  <si>
    <t>anti-FOXF1 (R&amp;D, AF4798)</t>
  </si>
  <si>
    <t>MM1S_shLuc_H3K4me3</t>
  </si>
  <si>
    <t>MM1S_shLuc_H3K4me3_DFCI_Rx_C</t>
  </si>
  <si>
    <t>Sample_MM1S_shLuc_H3K4me3_DFCI_Rx_C_JQ</t>
  </si>
  <si>
    <t>MM1S_shLuc</t>
  </si>
  <si>
    <t>H3K4me3 (Millipore 07-473)</t>
  </si>
  <si>
    <t>52h</t>
  </si>
  <si>
    <t>shLuc</t>
  </si>
  <si>
    <t>MM1S_shKDM5A_H3K4me3</t>
  </si>
  <si>
    <t>MM1S_shKDM5A_H3K4me3_DFCI_Rx_C</t>
  </si>
  <si>
    <t>Sample_MM1S_shKDM5A_H3K4me3_DFCI_Rx_C_JQ</t>
  </si>
  <si>
    <t>MM1S_shKDM5A</t>
  </si>
  <si>
    <t>shKDM5A</t>
  </si>
  <si>
    <t>MM1S_shLuc_Pol2</t>
  </si>
  <si>
    <t>MM1S_shLuc_Pol2_DFCI_Rx_C</t>
  </si>
  <si>
    <t>Sample_MM1S_shLuc_Pol2_DFCI_Rx_C_JQ</t>
  </si>
  <si>
    <t>POL2(Millipore 05-623)</t>
  </si>
  <si>
    <t>MM1S_shKDM5A_Pol2</t>
  </si>
  <si>
    <t>MM1S_shKDM5A_Pol2_DFCI_Rx_C</t>
  </si>
  <si>
    <t>Sample_MM1S_shKDM5A_Pol2_DFCI_Rx_C_JQ</t>
  </si>
  <si>
    <t>H3K4me3 (Millipore 05-623)</t>
  </si>
  <si>
    <t>RH5_input_UZH_C</t>
  </si>
  <si>
    <t>Sample_RH5_input_UZH_C_TBD</t>
  </si>
  <si>
    <t>UZH</t>
  </si>
  <si>
    <t>RH5_CHD4</t>
  </si>
  <si>
    <t>RH5_CHD4_UZH_C</t>
  </si>
  <si>
    <t>Sample_RH5_CHD4_UZH_C_TBD</t>
  </si>
  <si>
    <t>CHD4</t>
  </si>
  <si>
    <t>RH5_RBBP4</t>
  </si>
  <si>
    <t>RH5_RBBP4_UZH_C</t>
  </si>
  <si>
    <t>Sample_RH5_RBBP4_UZH_C_TBD</t>
  </si>
  <si>
    <t>CHD4 Invitrogen PA527472</t>
  </si>
  <si>
    <t>RH5_MTA2</t>
  </si>
  <si>
    <t>RH5_MTA2_UZH_C</t>
  </si>
  <si>
    <t>Sample_RH5_MTA2_UZH_C_TBD</t>
  </si>
  <si>
    <t>RH5_H3K4me3</t>
  </si>
  <si>
    <t>RH5_H3K4me3_UZH_C</t>
  </si>
  <si>
    <t>Sample_RH5_H3K4me3_UZH_C_TBD</t>
  </si>
  <si>
    <t>H3K4me3 ab8580</t>
  </si>
  <si>
    <t>SCMC_input_UZH_C</t>
  </si>
  <si>
    <t>Sample_SCMC_input_UZH_C_TBD</t>
  </si>
  <si>
    <t>SCMC_CHD4</t>
  </si>
  <si>
    <t>SCMC_CHD4_UZH_C</t>
  </si>
  <si>
    <t>Sample_SCMC_CHD4_UZH_C_TBD</t>
  </si>
  <si>
    <t>SCMC_RBBP4</t>
  </si>
  <si>
    <t>SCMC_RBBP4_UZH_C</t>
  </si>
  <si>
    <t>Sample_SCMC_RBBP4_UZH_C_TBD</t>
  </si>
  <si>
    <t>SCMC_MTA2</t>
  </si>
  <si>
    <t>SCMC_MTA2_UZH_C</t>
  </si>
  <si>
    <t>Sample_SCMC_MTA2_UZH_C_TBD</t>
  </si>
  <si>
    <t>SCMC_H3K4me3</t>
  </si>
  <si>
    <t>SCMC_H3K4me3_UZH_C</t>
  </si>
  <si>
    <t>Sample_SCMC_H3K4me3_UZH_C_TBD</t>
  </si>
  <si>
    <t>KDM5AandMYC_JQKD82notdown.genelist.txt</t>
  </si>
  <si>
    <t>shLuc_K4me3_nd</t>
  </si>
  <si>
    <t>shKDM5A_K4me3_nd</t>
  </si>
  <si>
    <t>shLuc_Pol2_nd</t>
  </si>
  <si>
    <t>shKDM5A_Pol2_nd</t>
  </si>
  <si>
    <t>shLuc_Pol2_down</t>
  </si>
  <si>
    <t>shKDM5A_Pol2_down</t>
  </si>
  <si>
    <t>shKDM5A_K4me3_down</t>
  </si>
  <si>
    <t>shLuc_K4me3_down</t>
  </si>
  <si>
    <t>/data/khanlab/projects/ChIP_seq/DATA/Sample_RH4_DMSO_4h_BRG1_040_C_HKLNMBGX9/Sample_RH4_DMSO_4h_BRG1_040_C_HKLNMBGX9.bam</t>
  </si>
  <si>
    <t>white,purple</t>
  </si>
  <si>
    <t>/data/khanlab/projects/ChIP_seq/DATA/Sample_RH4_DMSO_4h_PBRM1_040_C_HKLNMBGX9/Sample_RH4_DMSO_4h_PBRM1_040_C_HKLNMBGX9.bam</t>
  </si>
  <si>
    <t>white,limegreen</t>
  </si>
  <si>
    <t>/data/khanlab/projects/ChIP_seq/DATA/Sample_RH4_DPF2_200413_C_BZS/Sample_RH4_DPF2_200413_C_BZS.bam</t>
  </si>
  <si>
    <t>white,blue</t>
  </si>
  <si>
    <t>/data/khanlab/projects/ChIP_seq/DATA/Sample_RH4_BRD9_200413_C_BZS/Sample_RH4_BRD9_200413_C_BZS.bam</t>
  </si>
  <si>
    <t>white,navy</t>
  </si>
  <si>
    <t>white,grey</t>
  </si>
  <si>
    <t>white,goldenrod</t>
  </si>
  <si>
    <t>/data/khanlab/projects/ChIP_seq/DATA/Sample_RH4_MYOD1_001_C_H5TLGBGXX/Sample_RH4_MYOD1_001_C_H5TLGBGXX.bam</t>
  </si>
  <si>
    <t>white,darkgreen</t>
  </si>
  <si>
    <t>/data/khanlab/projects/ChIP_seq/DATA/Sample_RH4scr_P3F_008_C_HHC7JBGXX/Sample_RH4scr_P3F_008_C_HHC7JBGXX.bam</t>
  </si>
  <si>
    <t>white,firebrick</t>
  </si>
  <si>
    <t>white,dodgerblue</t>
  </si>
  <si>
    <t>_PFA</t>
  </si>
  <si>
    <t>_PFB</t>
  </si>
  <si>
    <t>_RELA</t>
  </si>
  <si>
    <t>_House</t>
  </si>
  <si>
    <t>HouseKeepingPromoters.sorted.bed</t>
  </si>
  <si>
    <t>PFA-EPN_enhancers.sorted.bed</t>
  </si>
  <si>
    <t>PFB-EPN_enhancers.sorted.bed</t>
  </si>
  <si>
    <t>RELA-EPN_enhancers.sorted.bed</t>
  </si>
  <si>
    <t>C11orf95-RELA</t>
  </si>
  <si>
    <t>/data/khanlab/projects/ChIP_seq/data_by_file_type/test/scripts/EDEN.pl -b /data/khanlab/projects/ChIP_seq/projects/RMS_Epigenetics/BAF/DissectBAFs/RH4_P3F_wBAFs.bed -e  /data/khanlab/projects/ChIP_seq/RNA_DATA/RNA_projects/ExpressionMatrices/BAF_UZH.coding.EDEN.matrix.txt -d /data/khanlab/projects/ChIP_seq/data_by_file_type/genome_bins/TADs/TAD_goldstandard.bed -o /data/khanlab/projects/ChIP_seq/projects/RMS_Epigenetics/BAF/DissectBAFs/EDEN/sgBAF -x P3FwBAF -t MATRIX -c -f 4 -n 1000000 -m 1</t>
  </si>
  <si>
    <t>past EDEN runs:</t>
  </si>
  <si>
    <t>output file suffix:</t>
  </si>
  <si>
    <t>RH4_MTA2_p-9.bed</t>
  </si>
  <si>
    <t>bedtools intersect</t>
  </si>
  <si>
    <t>RH4_HDAC2_RBBP4_sort.bed</t>
  </si>
  <si>
    <t>RH4_HD2_RB4_M2.bed</t>
  </si>
  <si>
    <t>RH4_MTA2</t>
  </si>
  <si>
    <t>RH4_Pol2</t>
  </si>
  <si>
    <t>white,lightcoral</t>
  </si>
  <si>
    <t>white,red</t>
  </si>
  <si>
    <t>white,mediumvioletred</t>
  </si>
  <si>
    <t>white,darkgoldenrod</t>
  </si>
  <si>
    <t>white,springgreen</t>
  </si>
  <si>
    <t>white,green</t>
  </si>
  <si>
    <t>white,gray</t>
  </si>
  <si>
    <t>white,deepskyblue</t>
  </si>
  <si>
    <t>NuRD</t>
  </si>
  <si>
    <t xml:space="preserve">sbatch --partition=ccr --gres=lscratch:200 -J NGSsuper </t>
  </si>
  <si>
    <t>Sample_RH5_CHD4_UZH_C_H7K3JBGXC</t>
  </si>
  <si>
    <t>Sample_RH5_H3K4me3_UZH_C_H7K3JBGXC</t>
  </si>
  <si>
    <t>Sample_RH5_MTA2_UZH_C_H7K3JBGXC</t>
  </si>
  <si>
    <t>Sample_RH5_RBBP4_UZH_C_H7K3JBGXC</t>
  </si>
  <si>
    <t>Sample_SCMC_CHD4_UZH_C_H7K3JBGXC</t>
  </si>
  <si>
    <t>Sample_SCMC_H3K4me3_UZH_C_H7K3JBGXC</t>
  </si>
  <si>
    <t>Sample_SCMC_MTA2_UZH_C_H7K3JBGXC</t>
  </si>
  <si>
    <t>Sample_SCMC_RBBP4_UZH_C_H7K3JBGXC</t>
  </si>
  <si>
    <t>RH5_RBB4</t>
  </si>
  <si>
    <t>SCMC_RBB4</t>
  </si>
  <si>
    <t xml:space="preserve"> -s /data/khanlab/projects/ChIP_seq/manage_samples/gatherSamples/ChIP_seq_samples_NuRD.txt</t>
  </si>
  <si>
    <t xml:space="preserve"> &gt; /data/khanlab/projects/ChIP_seq/manage_samples/gatherSamples/ChIP_seq_samples_NuRD.peaksummary.txt</t>
  </si>
  <si>
    <t xml:space="preserve"> -d 50</t>
  </si>
  <si>
    <t>purple1</t>
  </si>
  <si>
    <t>RH4_RBB4</t>
  </si>
  <si>
    <t>purple3</t>
  </si>
  <si>
    <t>coral4</t>
  </si>
  <si>
    <t>firebrick4</t>
  </si>
  <si>
    <t>max</t>
  </si>
  <si>
    <t>CHD4_MTA2_NuRD</t>
  </si>
  <si>
    <t>2. Give BED name (and, either location or else launch from BED file location).  3 columns only!</t>
  </si>
  <si>
    <t>New HiC pipeline from Hsien-Chao</t>
  </si>
  <si>
    <t>AmplifiedLibrary</t>
  </si>
  <si>
    <t>Script</t>
  </si>
  <si>
    <t>Navigate to folder:</t>
  </si>
  <si>
    <t>Make sure sample information is in the metadata sheet.  run from any node.</t>
  </si>
  <si>
    <t>Paste to command line</t>
  </si>
  <si>
    <t>automate.sh</t>
  </si>
  <si>
    <t>Sample_CTR_rep1_H3K27ac_HiChIP_HVHLGBGXB</t>
  </si>
  <si>
    <t>cd /data/khanlab/projects/pipeline_production/khanlab_pipeline/scripts/</t>
  </si>
  <si>
    <t>CTR_rep3_H3K27ac_HiChIP_HVHLGBGXB</t>
  </si>
  <si>
    <t>du -sh /data/khanlab/projects/ChIP_seq</t>
  </si>
  <si>
    <t>check space:</t>
  </si>
  <si>
    <t>GeneTSS2500.bed</t>
  </si>
  <si>
    <t>cd /data/khanlab/projects/ChIP_seq/projects/RMS_Epigenetics/BAF/BedCovComp/</t>
  </si>
  <si>
    <t>CHD4_MTA2_NuRD.bed</t>
  </si>
  <si>
    <t>Sample_RH4scr_P3F_p-11.bed</t>
  </si>
  <si>
    <t>P3F_v_MTACHD4NuRD_shCHD4</t>
  </si>
  <si>
    <t>/data/khanlab/projects/ChIP_seq/projects/RMS_Epigenetics/NuRD/BCHNV/</t>
  </si>
  <si>
    <t>Sample_RH4_cMYC_AD6799</t>
  </si>
  <si>
    <t>Sample_RH4_MYCN_AD6799</t>
  </si>
  <si>
    <t>RH4_MYCs_orP3F.merged</t>
  </si>
  <si>
    <t>LOG2</t>
  </si>
  <si>
    <t>RAW</t>
  </si>
  <si>
    <t xml:space="preserve"> 4</t>
  </si>
  <si>
    <t>Putting any FASTQ files into the ChIP_seq pipeline from DATA</t>
  </si>
  <si>
    <t>make file "ChIP_stack_DATA" with no extension that is a list of files to be given data links and folders in ChIP_seq/DATA/</t>
  </si>
  <si>
    <t>sh get_ChIP_from_DATA.sh</t>
  </si>
  <si>
    <t>rename a group</t>
  </si>
  <si>
    <t>for fn in /data/khanlab/projects/ChIP_seq/DATA/*/*.dd.bam;do rm -f $fn;done</t>
  </si>
  <si>
    <t>delete files by pattern</t>
  </si>
  <si>
    <t>for fn in /data/khanlab/projects/ChIP_seq/DATA/*/*.dd.bam.bai;do rm -f $fn;done</t>
  </si>
  <si>
    <t>rename -v _humanreads_ _ *fastq.gz</t>
  </si>
  <si>
    <t>rename 's/(.*)$/Sample_LuCaP.$1/' *.fastq.gz</t>
  </si>
  <si>
    <t>Sample_RH4_ACBI1_7d_BRG1_C_HM35YBGXF</t>
  </si>
  <si>
    <t>Sample_RH4_cis_7d_BRG1_C_HM35YBGXF</t>
  </si>
  <si>
    <t>RNA_projects/ExpressionMatrices/BAF_UZH.coding.EDEN.matrix.txt</t>
  </si>
  <si>
    <t>/data/khanlab/projects/ChIP_seq/projects/RMS_Epigenetics/BAF/BAF_MYCN/</t>
  </si>
  <si>
    <t>EDEN_sgBRG1</t>
  </si>
  <si>
    <t>RH4_ACBI1_delta_BRG1</t>
  </si>
  <si>
    <t>white,yellowgreen</t>
  </si>
  <si>
    <t>sgBRG1_heatmap.wMYOD.wMYOG</t>
  </si>
  <si>
    <t>Build a STAR index with ERCC spike in!</t>
  </si>
  <si>
    <t>module load STAR</t>
  </si>
  <si>
    <t>module load rsem</t>
  </si>
  <si>
    <t>module load samtools</t>
  </si>
  <si>
    <t>rsem-prepare-reference  /data/sindiris/Processing/Nitya.v2/GRCh37/GRCh37.CAR.fa --gtf  /data/sindiris/Processing/Nitya.v2/GRCh37/06302016_ensembl.CAR.gtf rsem_GRCh37_gtf/GRCh37.CAR</t>
  </si>
  <si>
    <t>STAR --runThreadN 5 --runMode genomeGenerate --genomeDir /home/gryderbe/khanlab/projects/ChIP_seq/RNA_DATA/RSEM/ERCCspike_ref --genomeFastaFiles /home/gryderbe/khanlab/projects/ChIP_seq/RNA_DATA/RSEM/ERCCspike_ref/genome_GRch37_spikeIn.fa --sjdbOverhang 79 --sjdbGTFfile /home/gryderbe/khanlab/projects/ChIP_seq/RNA_DATA/RSEM/ERCCspike_ref/UCSC_gene_2013-03-06.spikeIn.chr.gtf</t>
  </si>
  <si>
    <t>K:\projects\ChIP_seq\projects\RMS_Epigenetics\RH4\VASE</t>
  </si>
  <si>
    <t>RNAseq from data_by_file_type</t>
  </si>
  <si>
    <r>
      <t xml:space="preserve">Prep </t>
    </r>
    <r>
      <rPr>
        <b/>
        <sz val="11"/>
        <color rgb="FFFF0000"/>
        <rFont val="Calibri"/>
        <family val="2"/>
        <scheme val="minor"/>
      </rPr>
      <t>ERCC SPIKE IN</t>
    </r>
    <r>
      <rPr>
        <b/>
        <sz val="11"/>
        <color rgb="FF3366FF"/>
        <rFont val="Calibri"/>
        <family val="2"/>
        <scheme val="minor"/>
      </rPr>
      <t xml:space="preserve"> batch</t>
    </r>
  </si>
  <si>
    <t xml:space="preserve">for i in $(cat rna_stack) ;  do echo "sbatch --mem=120g --cpus-per-task=15 --time=30:00:00  --gres=lscratch:600 /data/khanlab/projects/ChIP_seq/RNA_DATA/manage_RNAseq_samples/rnaseq_ss_spike.sh  $i" &gt;&gt; </t>
  </si>
  <si>
    <t>MM1S_ERCC</t>
  </si>
  <si>
    <t>.25.scaled</t>
  </si>
  <si>
    <t>Sample_MM1S_JQKD82_rep2_TAF3_UCSD_201118_C_HV2Y5BGXG</t>
  </si>
  <si>
    <t>Sample_MM1S_DMSO_rep2_TAF3_UCSD_201118_C_HV2Y5BGXG</t>
  </si>
  <si>
    <t>find Sample_*/ -type f -exec mv --backup=numbered -t /home/gryderbe/khanlab/projects/ChIP_seq/data_by_file_type/fastq/RNAseq_fastq {} +</t>
  </si>
  <si>
    <t>Move files from within all subdirectories into a new single directory</t>
  </si>
  <si>
    <t>2. grep samples to make rna_stack</t>
  </si>
  <si>
    <t>TAF3_DMSO</t>
  </si>
  <si>
    <t>TAF3_JQKD82</t>
  </si>
  <si>
    <t>H3K4me3_DMSO</t>
  </si>
  <si>
    <t>H3K4me3_JQKD82</t>
  </si>
  <si>
    <t>Putting any FASTQ files into the ChIP_seq pipeline from data_by_file_type</t>
  </si>
  <si>
    <t>make file "ChIP_stack" with no extension that is a list of files to be given data links and folders in ChIP_seq/data_by_file_type/fastq/renamed-fastq-files/</t>
  </si>
  <si>
    <t xml:space="preserve">4. Navigate to </t>
  </si>
  <si>
    <t>cd /data/khanlab/projects/ChIP_seq/RNA_DATA/RNA_projects</t>
  </si>
  <si>
    <t>2. Built matric for Lin analysis pipeline using R</t>
  </si>
  <si>
    <t xml:space="preserve">1. Run RNA-seq pipeline with ERCC spike in with </t>
  </si>
  <si>
    <t>rnaseq_ssv_spike.sh</t>
  </si>
  <si>
    <t>buildTPM_Matrix_ERCCspike.R</t>
  </si>
  <si>
    <t>3. configure shell script to match sample set name on the TPM matrix</t>
  </si>
  <si>
    <t>runSpikeyNormey.sh</t>
  </si>
  <si>
    <t>5. Run via sbatch</t>
  </si>
  <si>
    <t>sbatch --mem=120g --cpus-per-task=15 --gres=lscratch:600 runSpikeyNormey.sh</t>
  </si>
  <si>
    <t>MCC_HDACi</t>
  </si>
  <si>
    <t>Sample_MM1S_empty_DMSO_Pol2_ser5_Rx_C_JQ</t>
  </si>
  <si>
    <t>Sample_MM1S_empty_JQKD82_Pol2_ser5_Rx_C_JQ</t>
  </si>
  <si>
    <t>Sample_MM1S_MYC_DMSO_Pol2_ser5_Rx_C_JQ</t>
  </si>
  <si>
    <t>Sample_MM1S_MYC_JQKD82_Pol2_ser5_Rx_C_JQ</t>
  </si>
  <si>
    <t>Pol2s5p DMSO</t>
  </si>
  <si>
    <t>Pol2s5p JQKD82</t>
  </si>
  <si>
    <t>Pol2s5p DMSO +MYC</t>
  </si>
  <si>
    <t>Pol2s5p JQKD82 +MYC</t>
  </si>
  <si>
    <t>white,steelblue</t>
  </si>
  <si>
    <t>1. navigate to folder before launching:</t>
  </si>
  <si>
    <t>2. make a config file.  for gene plots, make a new config file for each geneset</t>
  </si>
  <si>
    <t>3. enter the prefix of the name of the config file</t>
  </si>
  <si>
    <t>KDM5AandMYC_JQKD82down.genelist.heatcut.txt</t>
  </si>
  <si>
    <t>DMSO_Pol2_S5p_MYC</t>
  </si>
  <si>
    <t>JQKD82_Pol2_S5p_MYC</t>
  </si>
  <si>
    <t>MYC_TARGETS_Pol2_MYC</t>
  </si>
  <si>
    <t>navigate:</t>
  </si>
  <si>
    <t>cd khanlab/projects/ChIP_seq/projects/RMS_Epigenetics/RH4/RH4chromHMM/cleanbams15/output_16/</t>
  </si>
  <si>
    <t>NFYC_ab1RM</t>
  </si>
  <si>
    <t>RH4_NFY_MACSp-14</t>
  </si>
  <si>
    <t>white,orange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</si>
</sst>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"/>
  </numFmts>
  <fonts count="15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name val="Geneva"/>
      <family val="2"/>
    </font>
    <font>
      <sz val="11"/>
      <color indexed="8"/>
      <name val="Calibri"/>
      <family val="2"/>
    </font>
    <font>
      <sz val="11"/>
      <color indexed="2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Geneva"/>
    </font>
    <font>
      <sz val="10.5"/>
      <color rgb="FF000000"/>
      <name val="Calibri"/>
      <family val="2"/>
      <scheme val="minor"/>
    </font>
    <font>
      <i/>
      <sz val="12"/>
      <color theme="1"/>
      <name val="Garamond"/>
      <family val="1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2"/>
      <color theme="1"/>
      <name val="Courier New"/>
      <family val="3"/>
    </font>
    <font>
      <sz val="11"/>
      <color rgb="FF1F497D"/>
      <name val="Calibri"/>
      <family val="2"/>
      <scheme val="minor"/>
    </font>
    <font>
      <sz val="8"/>
      <name val="Arial"/>
      <family val="2"/>
    </font>
    <font>
      <sz val="10"/>
      <name val="MS Sans Serif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333333"/>
      <name val="Consolas"/>
      <family val="3"/>
    </font>
    <font>
      <sz val="11"/>
      <color theme="1"/>
      <name val="Courier New"/>
      <family val="3"/>
    </font>
    <font>
      <sz val="10"/>
      <color theme="1"/>
      <name val="Courier New"/>
      <family val="3"/>
    </font>
    <font>
      <b/>
      <sz val="11"/>
      <color rgb="FFFF0000"/>
      <name val="Courier New"/>
      <family val="3"/>
    </font>
    <font>
      <sz val="11"/>
      <color theme="0" tint="-0.499984740745262"/>
      <name val="Calibri"/>
      <family val="2"/>
      <scheme val="minor"/>
    </font>
    <font>
      <sz val="9"/>
      <color theme="1"/>
      <name val="Courier New"/>
      <family val="3"/>
    </font>
    <font>
      <sz val="10"/>
      <color theme="0" tint="-0.34998626667073579"/>
      <name val="Courier New"/>
      <family val="3"/>
    </font>
    <font>
      <b/>
      <sz val="11"/>
      <color theme="0" tint="-0.34998626667073579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9"/>
      <color rgb="FF000000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9900FF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4"/>
      <color rgb="FFFF00FF"/>
      <name val="Calibri"/>
      <family val="2"/>
      <scheme val="minor"/>
    </font>
    <font>
      <b/>
      <sz val="14"/>
      <color rgb="FF9900FF"/>
      <name val="Calibri"/>
      <family val="2"/>
      <scheme val="minor"/>
    </font>
    <font>
      <b/>
      <sz val="11"/>
      <color rgb="FF9900FF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0" tint="-0.249977111117893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1"/>
      <color rgb="FF9900FF"/>
      <name val="Calibri"/>
      <family val="2"/>
      <scheme val="minor"/>
    </font>
    <font>
      <b/>
      <sz val="12"/>
      <color rgb="FFD60093"/>
      <name val="Calibri"/>
      <family val="2"/>
      <scheme val="minor"/>
    </font>
    <font>
      <b/>
      <sz val="14"/>
      <color rgb="FFD60093"/>
      <name val="Calibri"/>
      <family val="2"/>
      <scheme val="minor"/>
    </font>
    <font>
      <b/>
      <sz val="14"/>
      <color rgb="FF009999"/>
      <name val="Calibri"/>
      <family val="2"/>
      <scheme val="minor"/>
    </font>
    <font>
      <sz val="10"/>
      <color rgb="FF000000"/>
      <name val="Lucida Console"/>
      <family val="3"/>
    </font>
    <font>
      <b/>
      <sz val="12"/>
      <color rgb="FF009999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D60093"/>
      <name val="Calibri"/>
      <family val="2"/>
      <scheme val="minor"/>
    </font>
    <font>
      <b/>
      <sz val="11"/>
      <color rgb="FFD60093"/>
      <name val="Calibri"/>
      <family val="2"/>
      <scheme val="minor"/>
    </font>
    <font>
      <b/>
      <sz val="11"/>
      <color theme="1"/>
      <name val="Courier New"/>
      <family val="3"/>
    </font>
    <font>
      <b/>
      <sz val="16"/>
      <color rgb="FF00B0F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rgb="FF9900FF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sz val="11"/>
      <color rgb="FF00CC99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E6AF0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9933F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9"/>
      <color theme="1"/>
      <name val="Verdana"/>
      <family val="2"/>
    </font>
    <font>
      <b/>
      <sz val="11"/>
      <color theme="9" tint="-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0"/>
      <color rgb="FF24292E"/>
      <name val="Consolas"/>
      <family val="3"/>
    </font>
    <font>
      <b/>
      <sz val="12"/>
      <color theme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9999"/>
      <name val="Calibri"/>
      <family val="2"/>
      <scheme val="minor"/>
    </font>
    <font>
      <b/>
      <sz val="11"/>
      <color rgb="FF00999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0" tint="-0.34998626667073579"/>
      <name val="Courier New"/>
      <family val="3"/>
    </font>
    <font>
      <i/>
      <sz val="10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9999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996633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Arial"/>
      <family val="2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sz val="11"/>
      <color theme="7" tint="-0.249977111117893"/>
      <name val="Courier New"/>
      <family val="3"/>
    </font>
    <font>
      <sz val="10"/>
      <color theme="7" tint="-0.249977111117893"/>
      <name val="Courier New"/>
      <family val="3"/>
    </font>
    <font>
      <i/>
      <sz val="10"/>
      <color theme="7" tint="-0.249977111117893"/>
      <name val="Arial"/>
      <family val="2"/>
    </font>
    <font>
      <b/>
      <sz val="16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rgb="FFE67948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color rgb="FF24292E"/>
      <name val="Segoe UI"/>
      <family val="2"/>
    </font>
    <font>
      <sz val="11"/>
      <color rgb="FF000000"/>
      <name val="Courier New"/>
      <family val="3"/>
    </font>
    <font>
      <b/>
      <sz val="11"/>
      <color rgb="FF0066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3366FF"/>
      <name val="Calibri"/>
      <family val="2"/>
      <scheme val="minor"/>
    </font>
    <font>
      <sz val="11"/>
      <color theme="0" tint="-0.34998626667073579"/>
      <name val="Calibri"/>
      <family val="2"/>
    </font>
    <font>
      <b/>
      <sz val="11"/>
      <color rgb="FF3366FF"/>
      <name val="Calibri"/>
      <family val="2"/>
      <scheme val="minor"/>
    </font>
    <font>
      <sz val="14"/>
      <color theme="1"/>
      <name val="Courier New"/>
      <family val="3"/>
    </font>
    <font>
      <b/>
      <sz val="14"/>
      <color rgb="FF00B0F0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</fonts>
  <fills count="10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E679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DAB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5B3D7"/>
        <bgColor rgb="FF95B3D7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7E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EBE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3CCC7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56C2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073">
    <xf numFmtId="0" fontId="0" fillId="0" borderId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2" fillId="0" borderId="0" applyNumberFormat="0" applyFill="0" applyBorder="0" applyAlignment="0" applyProtection="0"/>
    <xf numFmtId="0" fontId="4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24" fillId="9" borderId="10" applyNumberFormat="0" applyFont="0" applyAlignment="0" applyProtection="0"/>
    <xf numFmtId="0" fontId="24" fillId="9" borderId="10" applyNumberFormat="0" applyFont="0" applyAlignment="0" applyProtection="0"/>
    <xf numFmtId="0" fontId="24" fillId="9" borderId="10" applyNumberFormat="0" applyFont="0" applyAlignment="0" applyProtection="0"/>
    <xf numFmtId="0" fontId="2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" fillId="0" borderId="11" applyNumberFormat="0" applyFill="0" applyAlignment="0" applyProtection="0"/>
    <xf numFmtId="0" fontId="1" fillId="0" borderId="11" applyNumberFormat="0" applyFill="0" applyAlignment="0" applyProtection="0"/>
    <xf numFmtId="0" fontId="1" fillId="0" borderId="11" applyNumberFormat="0" applyFill="0" applyAlignment="0" applyProtection="0"/>
    <xf numFmtId="0" fontId="1" fillId="0" borderId="11" applyNumberFormat="0" applyFill="0" applyAlignment="0" applyProtection="0"/>
    <xf numFmtId="0" fontId="1" fillId="0" borderId="11" applyNumberFormat="0" applyFill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28" fillId="0" borderId="0" applyNumberFormat="0" applyFill="0" applyBorder="0" applyAlignment="0" applyProtection="0"/>
    <xf numFmtId="0" fontId="4" fillId="44" borderId="0" applyNumberFormat="0" applyBorder="0" applyAlignment="0" applyProtection="0"/>
    <xf numFmtId="0" fontId="28" fillId="0" borderId="13" applyNumberFormat="0" applyFill="0" applyAlignment="0" applyProtection="0"/>
    <xf numFmtId="0" fontId="4" fillId="46" borderId="0" applyNumberFormat="0" applyBorder="0" applyAlignment="0" applyProtection="0"/>
    <xf numFmtId="0" fontId="27" fillId="0" borderId="4" applyNumberFormat="0" applyFill="0" applyAlignment="0" applyProtection="0"/>
    <xf numFmtId="0" fontId="4" fillId="43" borderId="0" applyNumberFormat="0" applyBorder="0" applyAlignment="0" applyProtection="0"/>
    <xf numFmtId="0" fontId="26" fillId="0" borderId="12" applyNumberFormat="0" applyFill="0" applyAlignment="0" applyProtection="0"/>
    <xf numFmtId="0" fontId="4" fillId="47" borderId="0" applyNumberFormat="0" applyBorder="0" applyAlignment="0" applyProtection="0"/>
    <xf numFmtId="0" fontId="14" fillId="45" borderId="6" applyNumberFormat="0" applyAlignment="0" applyProtection="0"/>
    <xf numFmtId="0" fontId="18" fillId="48" borderId="0" applyNumberFormat="0" applyBorder="0" applyAlignment="0" applyProtection="0"/>
    <xf numFmtId="0" fontId="25" fillId="4" borderId="0" applyNumberFormat="0" applyBorder="0" applyAlignment="0" applyProtection="0"/>
    <xf numFmtId="0" fontId="18" fillId="46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3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1" borderId="0" applyNumberFormat="0" applyBorder="0" applyAlignment="0" applyProtection="0"/>
    <xf numFmtId="0" fontId="18" fillId="53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25" fillId="4" borderId="0" applyNumberFormat="0" applyBorder="0" applyAlignment="0" applyProtection="0"/>
    <xf numFmtId="0" fontId="14" fillId="45" borderId="6" applyNumberFormat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26" fillId="0" borderId="12" applyNumberFormat="0" applyFill="0" applyAlignment="0" applyProtection="0"/>
    <xf numFmtId="0" fontId="27" fillId="0" borderId="4" applyNumberFormat="0" applyFill="0" applyAlignment="0" applyProtection="0"/>
    <xf numFmtId="0" fontId="4" fillId="47" borderId="0" applyNumberFormat="0" applyBorder="0" applyAlignment="0" applyProtection="0"/>
    <xf numFmtId="0" fontId="28" fillId="0" borderId="13" applyNumberFormat="0" applyFill="0" applyAlignment="0" applyProtection="0"/>
    <xf numFmtId="0" fontId="4" fillId="43" borderId="0" applyNumberFormat="0" applyBorder="0" applyAlignment="0" applyProtection="0"/>
    <xf numFmtId="0" fontId="28" fillId="0" borderId="0" applyNumberFormat="0" applyFill="0" applyBorder="0" applyAlignment="0" applyProtection="0"/>
    <xf numFmtId="0" fontId="4" fillId="46" borderId="0" applyNumberFormat="0" applyBorder="0" applyAlignment="0" applyProtection="0"/>
    <xf numFmtId="0" fontId="4" fillId="44" borderId="0" applyNumberFormat="0" applyBorder="0" applyAlignment="0" applyProtection="0"/>
    <xf numFmtId="0" fontId="4" fillId="43" borderId="0" applyNumberFormat="0" applyBorder="0" applyAlignment="0" applyProtection="0"/>
    <xf numFmtId="0" fontId="13" fillId="45" borderId="7" applyNumberFormat="0" applyAlignment="0" applyProtection="0"/>
    <xf numFmtId="0" fontId="4" fillId="42" borderId="0" applyNumberFormat="0" applyBorder="0" applyAlignment="0" applyProtection="0"/>
    <xf numFmtId="0" fontId="29" fillId="0" borderId="0" applyNumberFormat="0" applyFill="0" applyBorder="0" applyAlignment="0" applyProtection="0"/>
    <xf numFmtId="0" fontId="4" fillId="41" borderId="0" applyNumberFormat="0" applyBorder="0" applyAlignment="0" applyProtection="0"/>
    <xf numFmtId="0" fontId="1" fillId="0" borderId="14" applyNumberFormat="0" applyFill="0" applyAlignment="0" applyProtection="0"/>
    <xf numFmtId="0" fontId="4" fillId="40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10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4" fillId="0" borderId="0"/>
    <xf numFmtId="0" fontId="4" fillId="9" borderId="10" applyNumberFormat="0" applyFont="0" applyAlignment="0" applyProtection="0"/>
    <xf numFmtId="0" fontId="8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3" fillId="7" borderId="7" applyNumberFormat="0" applyAlignment="0" applyProtection="0"/>
    <xf numFmtId="0" fontId="1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6" fillId="0" borderId="3" applyNumberFormat="0" applyFill="0" applyAlignment="0" applyProtection="0"/>
    <xf numFmtId="0" fontId="10" fillId="4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8" fillId="33" borderId="0" applyNumberFormat="0" applyBorder="0" applyAlignment="0" applyProtection="0"/>
    <xf numFmtId="0" fontId="14" fillId="7" borderId="6" applyNumberFormat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9" borderId="10" applyNumberFormat="0" applyFont="0" applyAlignment="0" applyProtection="0"/>
    <xf numFmtId="0" fontId="8" fillId="0" borderId="5" applyNumberFormat="0" applyFill="0" applyAlignment="0" applyProtection="0"/>
    <xf numFmtId="0" fontId="1" fillId="0" borderId="11" applyNumberFormat="0" applyFill="0" applyAlignment="0" applyProtection="0"/>
    <xf numFmtId="0" fontId="1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5" borderId="0" applyNumberFormat="0" applyBorder="0" applyAlignment="0" applyProtection="0"/>
    <xf numFmtId="0" fontId="10" fillId="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8" fillId="33" borderId="0" applyNumberFormat="0" applyBorder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4" fillId="9" borderId="10" applyNumberFormat="0" applyFont="0" applyAlignment="0" applyProtection="0"/>
    <xf numFmtId="0" fontId="1" fillId="0" borderId="11" applyNumberFormat="0" applyFill="0" applyAlignment="0" applyProtection="0"/>
    <xf numFmtId="0" fontId="1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3" fillId="45" borderId="7" applyNumberFormat="0" applyAlignment="0" applyProtection="0"/>
    <xf numFmtId="0" fontId="29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4" fillId="0" borderId="0"/>
    <xf numFmtId="0" fontId="1" fillId="0" borderId="11" applyNumberFormat="0" applyFill="0" applyAlignment="0" applyProtection="0"/>
    <xf numFmtId="0" fontId="1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/>
    <xf numFmtId="0" fontId="23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3" fontId="24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9" fontId="4" fillId="0" borderId="0" applyFont="0" applyFill="0" applyBorder="0" applyAlignment="0" applyProtection="0"/>
    <xf numFmtId="0" fontId="30" fillId="0" borderId="0"/>
    <xf numFmtId="0" fontId="34" fillId="0" borderId="0"/>
    <xf numFmtId="0" fontId="34" fillId="0" borderId="0"/>
    <xf numFmtId="0" fontId="34" fillId="0" borderId="0"/>
    <xf numFmtId="0" fontId="42" fillId="0" borderId="0"/>
    <xf numFmtId="0" fontId="34" fillId="0" borderId="0"/>
    <xf numFmtId="0" fontId="4" fillId="0" borderId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6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26" fillId="0" borderId="12" applyNumberFormat="0" applyFill="0" applyAlignment="0" applyProtection="0"/>
    <xf numFmtId="0" fontId="28" fillId="0" borderId="13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49" borderId="0" applyNumberFormat="0" applyBorder="0" applyAlignment="0" applyProtection="0"/>
    <xf numFmtId="0" fontId="25" fillId="4" borderId="0" applyNumberFormat="0" applyBorder="0" applyAlignment="0" applyProtection="0"/>
    <xf numFmtId="0" fontId="14" fillId="45" borderId="6" applyNumberFormat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6" fillId="0" borderId="3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26" fillId="0" borderId="12" applyNumberFormat="0" applyFill="0" applyAlignment="0" applyProtection="0"/>
    <xf numFmtId="0" fontId="6" fillId="0" borderId="3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6" fillId="0" borderId="3" applyNumberFormat="0" applyFill="0" applyAlignment="0" applyProtection="0"/>
    <xf numFmtId="0" fontId="27" fillId="0" borderId="4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8" fillId="0" borderId="5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8" fillId="0" borderId="13" applyNumberFormat="0" applyFill="0" applyAlignment="0" applyProtection="0"/>
    <xf numFmtId="0" fontId="8" fillId="0" borderId="5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13" fillId="45" borderId="7" applyNumberFormat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6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24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18" fillId="13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33" borderId="0" applyNumberFormat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0" fillId="4" borderId="0" applyNumberFormat="0" applyBorder="0" applyAlignment="0" applyProtection="0"/>
    <xf numFmtId="0" fontId="14" fillId="7" borderId="6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4" fillId="0" borderId="0"/>
    <xf numFmtId="0" fontId="4" fillId="0" borderId="0"/>
    <xf numFmtId="0" fontId="4" fillId="0" borderId="0"/>
    <xf numFmtId="0" fontId="34" fillId="0" borderId="0"/>
    <xf numFmtId="0" fontId="30" fillId="0" borderId="0"/>
    <xf numFmtId="0" fontId="43" fillId="0" borderId="0"/>
    <xf numFmtId="0" fontId="4" fillId="0" borderId="0"/>
    <xf numFmtId="0" fontId="43" fillId="0" borderId="0"/>
    <xf numFmtId="0" fontId="43" fillId="0" borderId="0"/>
    <xf numFmtId="0" fontId="4" fillId="0" borderId="0"/>
    <xf numFmtId="0" fontId="45" fillId="0" borderId="0"/>
    <xf numFmtId="0" fontId="46" fillId="0" borderId="0"/>
    <xf numFmtId="0" fontId="30" fillId="0" borderId="0"/>
    <xf numFmtId="0" fontId="4" fillId="0" borderId="0"/>
    <xf numFmtId="0" fontId="46" fillId="0" borderId="0"/>
    <xf numFmtId="0" fontId="30" fillId="0" borderId="0"/>
    <xf numFmtId="0" fontId="30" fillId="0" borderId="0"/>
    <xf numFmtId="0" fontId="43" fillId="0" borderId="0"/>
    <xf numFmtId="0" fontId="4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13" fillId="7" borderId="7" applyNumberFormat="0" applyAlignment="0" applyProtection="0"/>
    <xf numFmtId="9" fontId="4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2" fillId="0" borderId="0"/>
    <xf numFmtId="0" fontId="30" fillId="0" borderId="0"/>
    <xf numFmtId="0" fontId="4" fillId="9" borderId="10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30" fillId="0" borderId="0"/>
    <xf numFmtId="0" fontId="4" fillId="9" borderId="10" applyNumberFormat="0" applyFont="0" applyAlignment="0" applyProtection="0"/>
    <xf numFmtId="9" fontId="34" fillId="0" borderId="0" applyFont="0" applyFill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6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30" fillId="0" borderId="0"/>
    <xf numFmtId="0" fontId="4" fillId="9" borderId="10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6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30" fillId="0" borderId="0"/>
    <xf numFmtId="0" fontId="4" fillId="9" borderId="10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7" fillId="0" borderId="0"/>
    <xf numFmtId="0" fontId="42" fillId="0" borderId="0"/>
    <xf numFmtId="0" fontId="42" fillId="0" borderId="0"/>
    <xf numFmtId="0" fontId="42" fillId="0" borderId="0"/>
    <xf numFmtId="0" fontId="47" fillId="0" borderId="0"/>
    <xf numFmtId="0" fontId="4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9" fontId="4" fillId="0" borderId="0" applyFont="0" applyFill="0" applyBorder="0" applyAlignment="0" applyProtection="0"/>
    <xf numFmtId="0" fontId="1" fillId="0" borderId="24" applyNumberFormat="0" applyFill="0" applyAlignment="0" applyProtection="0"/>
    <xf numFmtId="0" fontId="1" fillId="0" borderId="24" applyNumberFormat="0" applyFill="0" applyAlignment="0" applyProtection="0"/>
    <xf numFmtId="0" fontId="1" fillId="0" borderId="24" applyNumberFormat="0" applyFill="0" applyAlignment="0" applyProtection="0"/>
    <xf numFmtId="0" fontId="46" fillId="0" borderId="0"/>
    <xf numFmtId="0" fontId="23" fillId="0" borderId="0"/>
    <xf numFmtId="0" fontId="23" fillId="0" borderId="0"/>
    <xf numFmtId="0" fontId="23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9" fillId="0" borderId="0"/>
    <xf numFmtId="0" fontId="151" fillId="0" borderId="0" applyNumberFormat="0" applyFill="0" applyBorder="0" applyAlignment="0" applyProtection="0"/>
  </cellStyleXfs>
  <cellXfs count="712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2" borderId="2" xfId="0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34" borderId="0" xfId="0" applyFill="1" applyAlignment="1">
      <alignment horizontal="right"/>
    </xf>
    <xf numFmtId="0" fontId="0" fillId="35" borderId="0" xfId="0" applyFont="1" applyFill="1"/>
    <xf numFmtId="0" fontId="0" fillId="35" borderId="0" xfId="0" applyFill="1"/>
    <xf numFmtId="0" fontId="0" fillId="35" borderId="0" xfId="0" applyFill="1" applyAlignment="1">
      <alignment horizontal="right" vertical="center"/>
    </xf>
    <xf numFmtId="0" fontId="0" fillId="35" borderId="0" xfId="0" applyFill="1" applyBorder="1" applyAlignment="1">
      <alignment horizontal="right" vertical="center"/>
    </xf>
    <xf numFmtId="0" fontId="0" fillId="2" borderId="0" xfId="0" applyFill="1"/>
    <xf numFmtId="0" fontId="0" fillId="2" borderId="0" xfId="0" applyFill="1" applyAlignment="1">
      <alignment horizontal="right" vertical="center"/>
    </xf>
    <xf numFmtId="0" fontId="0" fillId="36" borderId="0" xfId="0" applyFill="1"/>
    <xf numFmtId="0" fontId="0" fillId="36" borderId="0" xfId="0" applyFill="1" applyAlignment="1">
      <alignment horizontal="right" vertical="center"/>
    </xf>
    <xf numFmtId="0" fontId="0" fillId="37" borderId="0" xfId="0" applyFill="1" applyAlignment="1">
      <alignment horizontal="right"/>
    </xf>
    <xf numFmtId="0" fontId="0" fillId="0" borderId="0" xfId="0" applyNumberFormat="1" applyBorder="1" applyAlignment="1">
      <alignment horizontal="right" vertical="center"/>
    </xf>
    <xf numFmtId="0" fontId="0" fillId="37" borderId="2" xfId="0" applyFill="1" applyBorder="1" applyAlignment="1">
      <alignment horizontal="right" vertical="center" wrapText="1"/>
    </xf>
    <xf numFmtId="0" fontId="0" fillId="35" borderId="2" xfId="0" applyFill="1" applyBorder="1" applyAlignment="1">
      <alignment horizontal="right" vertical="center" wrapText="1"/>
    </xf>
    <xf numFmtId="0" fontId="1" fillId="0" borderId="0" xfId="0" applyFont="1" applyAlignment="1">
      <alignment vertical="top" wrapText="1"/>
    </xf>
    <xf numFmtId="0" fontId="1" fillId="35" borderId="0" xfId="0" applyFont="1" applyFill="1" applyAlignment="1">
      <alignment horizontal="right" vertical="center"/>
    </xf>
    <xf numFmtId="0" fontId="19" fillId="0" borderId="0" xfId="0" applyFont="1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0" fillId="0" borderId="0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0" fontId="20" fillId="35" borderId="0" xfId="0" applyFont="1" applyFill="1" applyBorder="1" applyAlignment="1">
      <alignment horizontal="right" vertical="center"/>
    </xf>
    <xf numFmtId="0" fontId="0" fillId="0" borderId="0" xfId="0"/>
    <xf numFmtId="0" fontId="0" fillId="34" borderId="0" xfId="0" applyFill="1" applyAlignment="1">
      <alignment horizontal="right"/>
    </xf>
    <xf numFmtId="0" fontId="20" fillId="36" borderId="0" xfId="0" applyFont="1" applyFill="1" applyAlignment="1">
      <alignment horizontal="right" vertical="center"/>
    </xf>
    <xf numFmtId="0" fontId="0" fillId="0" borderId="0" xfId="0" applyBorder="1" applyAlignment="1">
      <alignment horizontal="right"/>
    </xf>
    <xf numFmtId="0" fontId="20" fillId="2" borderId="0" xfId="0" applyFont="1" applyFill="1" applyAlignment="1">
      <alignment horizontal="right" vertical="center"/>
    </xf>
    <xf numFmtId="0" fontId="0" fillId="0" borderId="0" xfId="0" applyAlignment="1">
      <alignment horizontal="right"/>
    </xf>
    <xf numFmtId="0" fontId="20" fillId="35" borderId="0" xfId="0" applyFont="1" applyFill="1" applyAlignment="1">
      <alignment horizontal="right" vertical="center"/>
    </xf>
    <xf numFmtId="0" fontId="0" fillId="0" borderId="0" xfId="0"/>
    <xf numFmtId="0" fontId="0" fillId="0" borderId="0" xfId="0" applyNumberFormat="1"/>
    <xf numFmtId="0" fontId="0" fillId="0" borderId="0" xfId="0" applyNumberFormat="1" applyAlignment="1"/>
    <xf numFmtId="0" fontId="21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Border="1" applyAlignment="1">
      <alignment horizontal="left"/>
    </xf>
    <xf numFmtId="0" fontId="0" fillId="38" borderId="0" xfId="0" applyNumberFormat="1" applyFill="1"/>
    <xf numFmtId="0" fontId="0" fillId="0" borderId="0" xfId="0" applyAlignment="1"/>
    <xf numFmtId="0" fontId="0" fillId="0" borderId="0" xfId="0"/>
    <xf numFmtId="0" fontId="0" fillId="55" borderId="15" xfId="0" applyFill="1" applyBorder="1"/>
    <xf numFmtId="0" fontId="0" fillId="55" borderId="15" xfId="0" applyFont="1" applyFill="1" applyBorder="1"/>
    <xf numFmtId="0" fontId="0" fillId="55" borderId="15" xfId="0" applyNumberFormat="1" applyFont="1" applyFill="1" applyBorder="1"/>
    <xf numFmtId="0" fontId="2" fillId="55" borderId="15" xfId="0" applyNumberFormat="1" applyFont="1" applyFill="1" applyBorder="1"/>
    <xf numFmtId="0" fontId="2" fillId="55" borderId="15" xfId="0" applyFont="1" applyFill="1" applyBorder="1"/>
    <xf numFmtId="0" fontId="31" fillId="39" borderId="15" xfId="0" applyFont="1" applyFill="1" applyBorder="1" applyAlignment="1">
      <alignment wrapText="1"/>
    </xf>
    <xf numFmtId="0" fontId="32" fillId="54" borderId="15" xfId="0" applyFont="1" applyFill="1" applyBorder="1" applyAlignment="1">
      <alignment wrapText="1"/>
    </xf>
    <xf numFmtId="0" fontId="0" fillId="55" borderId="15" xfId="0" applyFont="1" applyFill="1" applyBorder="1" applyAlignment="1">
      <alignment wrapText="1"/>
    </xf>
    <xf numFmtId="0" fontId="0" fillId="0" borderId="0" xfId="0"/>
    <xf numFmtId="0" fontId="0" fillId="0" borderId="0" xfId="0" applyNumberFormat="1"/>
    <xf numFmtId="0" fontId="21" fillId="0" borderId="0" xfId="0" applyNumberFormat="1" applyFont="1" applyFill="1" applyBorder="1" applyAlignment="1">
      <alignment horizontal="left" vertical="center"/>
    </xf>
    <xf numFmtId="0" fontId="0" fillId="38" borderId="0" xfId="0" applyNumberFormat="1" applyFill="1"/>
    <xf numFmtId="0" fontId="2" fillId="0" borderId="0" xfId="0" applyFont="1" applyAlignment="1">
      <alignment wrapText="1"/>
    </xf>
    <xf numFmtId="0" fontId="19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3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wrapText="1"/>
    </xf>
    <xf numFmtId="3" fontId="0" fillId="0" borderId="0" xfId="0" applyNumberFormat="1" applyAlignment="1">
      <alignment horizontal="center"/>
    </xf>
    <xf numFmtId="0" fontId="0" fillId="38" borderId="0" xfId="0" applyFill="1"/>
    <xf numFmtId="0" fontId="36" fillId="0" borderId="0" xfId="0" applyFont="1"/>
    <xf numFmtId="0" fontId="0" fillId="0" borderId="16" xfId="0" applyBorder="1"/>
    <xf numFmtId="0" fontId="1" fillId="38" borderId="0" xfId="0" applyFont="1" applyFill="1"/>
    <xf numFmtId="49" fontId="0" fillId="0" borderId="0" xfId="0" applyNumberFormat="1" applyAlignment="1">
      <alignment horizontal="right"/>
    </xf>
    <xf numFmtId="49" fontId="19" fillId="0" borderId="0" xfId="0" applyNumberFormat="1" applyFont="1" applyAlignment="1">
      <alignment horizontal="right"/>
    </xf>
    <xf numFmtId="0" fontId="0" fillId="0" borderId="0" xfId="0"/>
    <xf numFmtId="49" fontId="37" fillId="0" borderId="0" xfId="0" applyNumberFormat="1" applyFont="1"/>
    <xf numFmtId="49" fontId="38" fillId="0" borderId="0" xfId="0" applyNumberFormat="1" applyFont="1" applyAlignment="1">
      <alignment horizontal="right"/>
    </xf>
    <xf numFmtId="49" fontId="38" fillId="0" borderId="0" xfId="0" applyNumberFormat="1" applyFont="1"/>
    <xf numFmtId="49" fontId="0" fillId="0" borderId="17" xfId="0" applyNumberFormat="1" applyBorder="1"/>
    <xf numFmtId="0" fontId="37" fillId="0" borderId="0" xfId="0" applyNumberFormat="1" applyFont="1"/>
    <xf numFmtId="49" fontId="1" fillId="0" borderId="0" xfId="0" applyNumberFormat="1" applyFont="1" applyAlignment="1">
      <alignment horizontal="right"/>
    </xf>
    <xf numFmtId="49" fontId="37" fillId="0" borderId="0" xfId="0" applyNumberFormat="1" applyFont="1" applyAlignment="1">
      <alignment horizontal="right"/>
    </xf>
    <xf numFmtId="49" fontId="39" fillId="0" borderId="0" xfId="0" applyNumberFormat="1" applyFont="1"/>
    <xf numFmtId="49" fontId="21" fillId="0" borderId="0" xfId="0" applyNumberFormat="1" applyFont="1"/>
    <xf numFmtId="0" fontId="21" fillId="0" borderId="0" xfId="0" applyNumberFormat="1" applyFont="1"/>
    <xf numFmtId="0" fontId="37" fillId="0" borderId="0" xfId="0" applyFont="1" applyAlignment="1">
      <alignment horizontal="right"/>
    </xf>
    <xf numFmtId="0" fontId="37" fillId="0" borderId="0" xfId="0" applyFont="1"/>
    <xf numFmtId="0" fontId="41" fillId="0" borderId="0" xfId="0" applyFont="1"/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49" fontId="0" fillId="58" borderId="0" xfId="0" applyNumberFormat="1" applyFill="1"/>
    <xf numFmtId="49" fontId="0" fillId="56" borderId="0" xfId="0" applyNumberFormat="1" applyFill="1"/>
    <xf numFmtId="49" fontId="37" fillId="56" borderId="0" xfId="0" applyNumberFormat="1" applyFont="1" applyFill="1"/>
    <xf numFmtId="49" fontId="0" fillId="59" borderId="0" xfId="0" applyNumberFormat="1" applyFill="1"/>
    <xf numFmtId="49" fontId="0" fillId="60" borderId="0" xfId="0" applyNumberFormat="1" applyFill="1"/>
    <xf numFmtId="49" fontId="37" fillId="59" borderId="0" xfId="0" applyNumberFormat="1" applyFont="1" applyFill="1"/>
    <xf numFmtId="49" fontId="37" fillId="60" borderId="0" xfId="0" applyNumberFormat="1" applyFont="1" applyFill="1"/>
    <xf numFmtId="49" fontId="0" fillId="0" borderId="0" xfId="0" applyNumberFormat="1" applyAlignment="1"/>
    <xf numFmtId="49" fontId="35" fillId="0" borderId="0" xfId="0" applyNumberFormat="1" applyFont="1" applyAlignment="1">
      <alignment vertical="center"/>
    </xf>
    <xf numFmtId="0" fontId="21" fillId="0" borderId="0" xfId="0" applyFont="1" applyAlignment="1">
      <alignment horizontal="right"/>
    </xf>
    <xf numFmtId="0" fontId="49" fillId="0" borderId="0" xfId="0" applyFont="1" applyAlignment="1">
      <alignment horizontal="left" vertical="center" indent="1"/>
    </xf>
    <xf numFmtId="0" fontId="49" fillId="61" borderId="0" xfId="0" applyFont="1" applyFill="1" applyAlignment="1">
      <alignment horizontal="left" vertical="center" indent="1"/>
    </xf>
    <xf numFmtId="0" fontId="50" fillId="0" borderId="0" xfId="0" applyFont="1"/>
    <xf numFmtId="0" fontId="51" fillId="0" borderId="0" xfId="0" applyFont="1"/>
    <xf numFmtId="0" fontId="52" fillId="0" borderId="0" xfId="0" applyFont="1" applyAlignment="1">
      <alignment horizontal="right"/>
    </xf>
    <xf numFmtId="0" fontId="19" fillId="0" borderId="0" xfId="0" applyFont="1" applyAlignment="1">
      <alignment wrapText="1"/>
    </xf>
    <xf numFmtId="0" fontId="51" fillId="0" borderId="0" xfId="0" applyFont="1" applyAlignment="1">
      <alignment wrapText="1"/>
    </xf>
    <xf numFmtId="49" fontId="0" fillId="0" borderId="0" xfId="0" quotePrefix="1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53" fillId="0" borderId="0" xfId="0" applyNumberFormat="1" applyFont="1" applyAlignment="1">
      <alignment horizontal="right"/>
    </xf>
    <xf numFmtId="49" fontId="19" fillId="0" borderId="0" xfId="0" applyNumberFormat="1" applyFont="1" applyAlignment="1">
      <alignment wrapText="1"/>
    </xf>
    <xf numFmtId="49" fontId="37" fillId="0" borderId="0" xfId="0" applyNumberFormat="1" applyFont="1" applyAlignment="1">
      <alignment wrapText="1"/>
    </xf>
    <xf numFmtId="49" fontId="0" fillId="59" borderId="0" xfId="0" applyNumberFormat="1" applyFill="1" applyAlignment="1">
      <alignment wrapText="1"/>
    </xf>
    <xf numFmtId="49" fontId="0" fillId="58" borderId="0" xfId="0" applyNumberFormat="1" applyFill="1" applyAlignment="1">
      <alignment wrapText="1"/>
    </xf>
    <xf numFmtId="49" fontId="0" fillId="56" borderId="0" xfId="0" applyNumberFormat="1" applyFill="1" applyAlignment="1">
      <alignment wrapText="1"/>
    </xf>
    <xf numFmtId="0" fontId="0" fillId="60" borderId="0" xfId="0" applyNumberFormat="1" applyFill="1" applyAlignment="1">
      <alignment wrapText="1"/>
    </xf>
    <xf numFmtId="49" fontId="21" fillId="58" borderId="0" xfId="0" applyNumberFormat="1" applyFont="1" applyFill="1"/>
    <xf numFmtId="3" fontId="0" fillId="0" borderId="0" xfId="0" applyNumberFormat="1"/>
    <xf numFmtId="0" fontId="0" fillId="0" borderId="0" xfId="0"/>
    <xf numFmtId="0" fontId="0" fillId="0" borderId="19" xfId="0" applyBorder="1"/>
    <xf numFmtId="0" fontId="0" fillId="0" borderId="21" xfId="0" applyBorder="1"/>
    <xf numFmtId="49" fontId="0" fillId="0" borderId="20" xfId="0" applyNumberFormat="1" applyBorder="1"/>
    <xf numFmtId="49" fontId="0" fillId="0" borderId="21" xfId="0" applyNumberFormat="1" applyBorder="1"/>
    <xf numFmtId="0" fontId="0" fillId="0" borderId="23" xfId="0" applyNumberFormat="1" applyBorder="1"/>
    <xf numFmtId="0" fontId="0" fillId="0" borderId="0" xfId="0" applyBorder="1" applyAlignment="1">
      <alignment horizontal="left" vertical="center"/>
    </xf>
    <xf numFmtId="0" fontId="0" fillId="36" borderId="0" xfId="0" applyFill="1" applyAlignment="1">
      <alignment horizontal="left"/>
    </xf>
    <xf numFmtId="0" fontId="0" fillId="0" borderId="21" xfId="0" applyNumberFormat="1" applyBorder="1"/>
    <xf numFmtId="0" fontId="0" fillId="35" borderId="0" xfId="0" applyFill="1" applyAlignment="1">
      <alignment horizontal="right"/>
    </xf>
    <xf numFmtId="49" fontId="0" fillId="35" borderId="0" xfId="0" applyNumberFormat="1" applyFill="1" applyAlignment="1"/>
    <xf numFmtId="49" fontId="0" fillId="37" borderId="0" xfId="0" applyNumberFormat="1" applyFill="1" applyAlignment="1">
      <alignment wrapText="1"/>
    </xf>
    <xf numFmtId="0" fontId="38" fillId="0" borderId="0" xfId="0" applyFont="1"/>
    <xf numFmtId="0" fontId="51" fillId="0" borderId="0" xfId="0" applyFont="1" applyFill="1" applyBorder="1"/>
    <xf numFmtId="0" fontId="51" fillId="0" borderId="1" xfId="0" applyFont="1" applyBorder="1"/>
    <xf numFmtId="0" fontId="51" fillId="0" borderId="0" xfId="0" applyFont="1" applyBorder="1"/>
    <xf numFmtId="0" fontId="0" fillId="3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54" fillId="0" borderId="0" xfId="0" applyNumberFormat="1" applyFont="1" applyAlignment="1">
      <alignment wrapText="1"/>
    </xf>
    <xf numFmtId="0" fontId="0" fillId="37" borderId="0" xfId="0" applyFill="1"/>
    <xf numFmtId="49" fontId="0" fillId="37" borderId="0" xfId="0" applyNumberFormat="1" applyFill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/>
    <xf numFmtId="0" fontId="0" fillId="0" borderId="0" xfId="0" applyAlignment="1">
      <alignment horizontal="right"/>
    </xf>
    <xf numFmtId="0" fontId="56" fillId="0" borderId="0" xfId="0" applyFont="1" applyBorder="1" applyAlignment="1">
      <alignment wrapText="1"/>
    </xf>
    <xf numFmtId="49" fontId="37" fillId="0" borderId="0" xfId="0" applyNumberFormat="1" applyFont="1" applyBorder="1"/>
    <xf numFmtId="2" fontId="37" fillId="0" borderId="0" xfId="0" applyNumberFormat="1" applyFont="1" applyBorder="1" applyAlignment="1">
      <alignment horizontal="right"/>
    </xf>
    <xf numFmtId="49" fontId="37" fillId="0" borderId="0" xfId="0" applyNumberFormat="1" applyFont="1" applyBorder="1" applyAlignment="1">
      <alignment horizontal="right"/>
    </xf>
    <xf numFmtId="0" fontId="55" fillId="0" borderId="0" xfId="0" applyFont="1" applyBorder="1"/>
    <xf numFmtId="0" fontId="37" fillId="0" borderId="0" xfId="0" applyNumberFormat="1" applyFont="1" applyBorder="1"/>
    <xf numFmtId="0" fontId="0" fillId="0" borderId="0" xfId="0"/>
    <xf numFmtId="0" fontId="0" fillId="0" borderId="0" xfId="0" applyAlignment="1">
      <alignment horizontal="left"/>
    </xf>
    <xf numFmtId="0" fontId="57" fillId="0" borderId="0" xfId="0" applyFont="1" applyAlignment="1">
      <alignment horizontal="right"/>
    </xf>
    <xf numFmtId="49" fontId="0" fillId="0" borderId="0" xfId="0" applyNumberFormat="1" applyAlignment="1">
      <alignment textRotation="90"/>
    </xf>
    <xf numFmtId="0" fontId="0" fillId="0" borderId="0" xfId="0"/>
    <xf numFmtId="0" fontId="0" fillId="0" borderId="0" xfId="0" applyAlignment="1">
      <alignment horizontal="left"/>
    </xf>
    <xf numFmtId="49" fontId="0" fillId="2" borderId="0" xfId="0" applyNumberFormat="1" applyFill="1"/>
    <xf numFmtId="49" fontId="21" fillId="2" borderId="0" xfId="0" applyNumberFormat="1" applyFont="1" applyFill="1"/>
    <xf numFmtId="0" fontId="41" fillId="0" borderId="0" xfId="0" applyFont="1" applyAlignment="1">
      <alignment vertical="center"/>
    </xf>
    <xf numFmtId="49" fontId="50" fillId="58" borderId="0" xfId="0" applyNumberFormat="1" applyFont="1" applyFill="1" applyAlignment="1">
      <alignment wrapText="1"/>
    </xf>
    <xf numFmtId="0" fontId="58" fillId="0" borderId="0" xfId="0" applyFont="1" applyAlignment="1">
      <alignment horizontal="right"/>
    </xf>
    <xf numFmtId="0" fontId="40" fillId="0" borderId="15" xfId="0" applyFont="1" applyBorder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56" borderId="0" xfId="0" applyFill="1"/>
    <xf numFmtId="0" fontId="0" fillId="0" borderId="0" xfId="0"/>
    <xf numFmtId="0" fontId="0" fillId="56" borderId="0" xfId="0" applyFill="1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56" borderId="0" xfId="0" applyFill="1"/>
    <xf numFmtId="49" fontId="21" fillId="60" borderId="0" xfId="0" applyNumberFormat="1" applyFont="1" applyFill="1"/>
    <xf numFmtId="0" fontId="0" fillId="0" borderId="0" xfId="0"/>
    <xf numFmtId="0" fontId="0" fillId="0" borderId="0" xfId="0" applyFill="1" applyBorder="1"/>
    <xf numFmtId="49" fontId="0" fillId="0" borderId="0" xfId="0" applyNumberFormat="1" applyFill="1" applyBorder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>
      <alignment horizontal="right"/>
    </xf>
    <xf numFmtId="0" fontId="60" fillId="0" borderId="0" xfId="0" applyFont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 applyBorder="1"/>
    <xf numFmtId="0" fontId="0" fillId="71" borderId="0" xfId="0" applyFill="1"/>
    <xf numFmtId="0" fontId="0" fillId="72" borderId="0" xfId="0" applyFill="1"/>
    <xf numFmtId="0" fontId="61" fillId="0" borderId="0" xfId="0" applyFont="1"/>
    <xf numFmtId="0" fontId="62" fillId="0" borderId="0" xfId="0" applyFont="1"/>
    <xf numFmtId="0" fontId="0" fillId="55" borderId="0" xfId="0" applyFill="1"/>
    <xf numFmtId="0" fontId="0" fillId="65" borderId="0" xfId="0" applyFill="1" applyBorder="1"/>
    <xf numFmtId="0" fontId="61" fillId="0" borderId="0" xfId="0" applyFont="1" applyAlignment="1">
      <alignment horizontal="right"/>
    </xf>
    <xf numFmtId="0" fontId="58" fillId="0" borderId="0" xfId="0" applyFont="1"/>
    <xf numFmtId="49" fontId="63" fillId="0" borderId="0" xfId="0" applyNumberFormat="1" applyFont="1"/>
    <xf numFmtId="0" fontId="63" fillId="0" borderId="0" xfId="0" applyFont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0" fontId="0" fillId="60" borderId="0" xfId="0" applyFill="1" applyBorder="1"/>
    <xf numFmtId="0" fontId="0" fillId="74" borderId="0" xfId="0" applyFill="1" applyBorder="1"/>
    <xf numFmtId="0" fontId="0" fillId="38" borderId="0" xfId="0" applyFill="1" applyBorder="1"/>
    <xf numFmtId="0" fontId="0" fillId="64" borderId="0" xfId="0" applyFill="1" applyBorder="1"/>
    <xf numFmtId="0" fontId="0" fillId="55" borderId="0" xfId="0" applyFill="1" applyBorder="1"/>
    <xf numFmtId="0" fontId="0" fillId="73" borderId="0" xfId="0" applyFill="1" applyBorder="1"/>
    <xf numFmtId="0" fontId="0" fillId="34" borderId="0" xfId="0" applyFill="1" applyBorder="1"/>
    <xf numFmtId="0" fontId="0" fillId="59" borderId="0" xfId="0" applyFill="1" applyBorder="1"/>
    <xf numFmtId="0" fontId="0" fillId="56" borderId="0" xfId="0" applyFill="1" applyAlignment="1">
      <alignment horizontal="right"/>
    </xf>
    <xf numFmtId="49" fontId="0" fillId="56" borderId="0" xfId="0" applyNumberFormat="1" applyFill="1" applyAlignment="1"/>
    <xf numFmtId="49" fontId="0" fillId="57" borderId="0" xfId="0" applyNumberFormat="1" applyFill="1"/>
    <xf numFmtId="49" fontId="64" fillId="0" borderId="0" xfId="0" applyNumberFormat="1" applyFont="1"/>
    <xf numFmtId="0" fontId="65" fillId="0" borderId="0" xfId="0" applyFont="1" applyAlignment="1">
      <alignment horizontal="right"/>
    </xf>
    <xf numFmtId="0" fontId="66" fillId="0" borderId="0" xfId="0" applyFont="1" applyAlignment="1">
      <alignment horizontal="right"/>
    </xf>
    <xf numFmtId="49" fontId="0" fillId="0" borderId="0" xfId="0" applyNumberFormat="1" applyFill="1" applyAlignment="1">
      <alignment wrapText="1"/>
    </xf>
    <xf numFmtId="49" fontId="0" fillId="0" borderId="0" xfId="0" applyNumberFormat="1" applyFill="1" applyAlignment="1"/>
    <xf numFmtId="49" fontId="35" fillId="0" borderId="0" xfId="0" applyNumberFormat="1" applyFont="1" applyFill="1" applyAlignment="1">
      <alignment vertical="center"/>
    </xf>
    <xf numFmtId="0" fontId="54" fillId="0" borderId="0" xfId="0" applyNumberFormat="1" applyFont="1" applyFill="1" applyAlignment="1">
      <alignment wrapText="1"/>
    </xf>
    <xf numFmtId="49" fontId="0" fillId="0" borderId="0" xfId="0" applyNumberFormat="1" applyFill="1"/>
    <xf numFmtId="0" fontId="0" fillId="0" borderId="0" xfId="0" applyFill="1" applyAlignment="1">
      <alignment horizontal="right"/>
    </xf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37" borderId="0" xfId="0" applyFill="1" applyAlignment="1">
      <alignment wrapText="1"/>
    </xf>
    <xf numFmtId="49" fontId="0" fillId="0" borderId="0" xfId="0" applyNumberFormat="1" applyBorder="1"/>
    <xf numFmtId="0" fontId="51" fillId="0" borderId="27" xfId="0" applyFont="1" applyBorder="1"/>
    <xf numFmtId="49" fontId="0" fillId="0" borderId="28" xfId="0" applyNumberFormat="1" applyBorder="1"/>
    <xf numFmtId="0" fontId="50" fillId="0" borderId="0" xfId="0" applyFont="1" applyAlignment="1">
      <alignment wrapText="1"/>
    </xf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57" borderId="0" xfId="0" applyFill="1"/>
    <xf numFmtId="0" fontId="0" fillId="0" borderId="0" xfId="0"/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56" borderId="0" xfId="0" applyFill="1"/>
    <xf numFmtId="0" fontId="0" fillId="56" borderId="0" xfId="0" applyFill="1" applyBorder="1"/>
    <xf numFmtId="0" fontId="1" fillId="56" borderId="0" xfId="0" applyFont="1" applyFill="1"/>
    <xf numFmtId="0" fontId="0" fillId="56" borderId="0" xfId="0" applyFill="1" applyAlignment="1">
      <alignment horizontal="left"/>
    </xf>
    <xf numFmtId="0" fontId="21" fillId="0" borderId="0" xfId="0" applyFont="1"/>
    <xf numFmtId="0" fontId="0" fillId="0" borderId="0" xfId="0" applyAlignment="1">
      <alignment horizontal="right"/>
    </xf>
    <xf numFmtId="0" fontId="0" fillId="0" borderId="0" xfId="0" applyNumberFormat="1"/>
    <xf numFmtId="0" fontId="0" fillId="59" borderId="0" xfId="0" applyFill="1"/>
    <xf numFmtId="0" fontId="0" fillId="62" borderId="0" xfId="0" applyFill="1"/>
    <xf numFmtId="0" fontId="0" fillId="0" borderId="0" xfId="0" applyFill="1"/>
    <xf numFmtId="0" fontId="0" fillId="55" borderId="0" xfId="0" applyFill="1" applyAlignment="1">
      <alignment horizontal="right"/>
    </xf>
    <xf numFmtId="49" fontId="0" fillId="55" borderId="0" xfId="0" applyNumberFormat="1" applyFill="1" applyAlignment="1"/>
    <xf numFmtId="0" fontId="0" fillId="58" borderId="0" xfId="0" applyFill="1"/>
    <xf numFmtId="0" fontId="67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57" fillId="0" borderId="0" xfId="0" applyFont="1"/>
    <xf numFmtId="0" fontId="63" fillId="0" borderId="0" xfId="0" applyFont="1" applyFill="1" applyBorder="1" applyAlignment="1">
      <alignment horizontal="right"/>
    </xf>
    <xf numFmtId="0" fontId="50" fillId="0" borderId="0" xfId="0" applyFont="1" applyAlignment="1">
      <alignment vertical="center" wrapText="1"/>
    </xf>
    <xf numFmtId="0" fontId="63" fillId="0" borderId="0" xfId="0" applyFont="1"/>
    <xf numFmtId="0" fontId="19" fillId="0" borderId="0" xfId="0" applyFont="1" applyAlignment="1">
      <alignment horizontal="right" vertical="center"/>
    </xf>
    <xf numFmtId="0" fontId="67" fillId="0" borderId="0" xfId="0" applyFont="1" applyAlignment="1">
      <alignment wrapText="1"/>
    </xf>
    <xf numFmtId="43" fontId="0" fillId="0" borderId="0" xfId="7069" applyFont="1"/>
    <xf numFmtId="43" fontId="0" fillId="0" borderId="0" xfId="0" applyNumberFormat="1"/>
    <xf numFmtId="0" fontId="51" fillId="2" borderId="1" xfId="0" applyFont="1" applyFill="1" applyBorder="1"/>
    <xf numFmtId="0" fontId="51" fillId="2" borderId="1" xfId="0" applyFont="1" applyFill="1" applyBorder="1" applyAlignment="1">
      <alignment wrapText="1"/>
    </xf>
    <xf numFmtId="0" fontId="68" fillId="0" borderId="0" xfId="0" applyFont="1" applyAlignment="1">
      <alignment horizontal="left" vertical="center" indent="2"/>
    </xf>
    <xf numFmtId="0" fontId="19" fillId="0" borderId="0" xfId="0" applyFont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59" borderId="0" xfId="0" applyFill="1" applyAlignment="1">
      <alignment horizontal="right"/>
    </xf>
    <xf numFmtId="49" fontId="0" fillId="83" borderId="0" xfId="0" applyNumberFormat="1" applyFill="1"/>
    <xf numFmtId="49" fontId="33" fillId="0" borderId="0" xfId="0" applyNumberFormat="1" applyFont="1"/>
    <xf numFmtId="0" fontId="0" fillId="37" borderId="0" xfId="0" applyFill="1" applyAlignment="1">
      <alignment horizontal="left"/>
    </xf>
    <xf numFmtId="0" fontId="0" fillId="59" borderId="0" xfId="0" applyFill="1" applyAlignment="1">
      <alignment horizontal="left"/>
    </xf>
    <xf numFmtId="0" fontId="0" fillId="65" borderId="0" xfId="0" applyFill="1" applyAlignment="1">
      <alignment horizontal="left"/>
    </xf>
    <xf numFmtId="10" fontId="0" fillId="0" borderId="0" xfId="7070" applyNumberFormat="1" applyFont="1"/>
    <xf numFmtId="49" fontId="21" fillId="56" borderId="0" xfId="0" applyNumberFormat="1" applyFont="1" applyFill="1"/>
    <xf numFmtId="49" fontId="0" fillId="34" borderId="0" xfId="0" applyNumberFormat="1" applyFill="1"/>
    <xf numFmtId="0" fontId="21" fillId="34" borderId="0" xfId="0" applyNumberFormat="1" applyFont="1" applyFill="1"/>
    <xf numFmtId="0" fontId="69" fillId="0" borderId="0" xfId="0" applyFont="1" applyFill="1" applyBorder="1"/>
    <xf numFmtId="0" fontId="69" fillId="0" borderId="0" xfId="0" applyFont="1" applyFill="1" applyBorder="1" applyAlignment="1">
      <alignment horizontal="left"/>
    </xf>
    <xf numFmtId="0" fontId="70" fillId="0" borderId="0" xfId="0" applyFont="1" applyFill="1" applyBorder="1" applyAlignment="1">
      <alignment horizontal="left"/>
    </xf>
    <xf numFmtId="0" fontId="69" fillId="0" borderId="0" xfId="0" applyFont="1" applyFill="1" applyBorder="1" applyAlignment="1">
      <alignment horizontal="right"/>
    </xf>
    <xf numFmtId="0" fontId="69" fillId="0" borderId="16" xfId="0" applyFont="1" applyFill="1" applyBorder="1"/>
    <xf numFmtId="0" fontId="69" fillId="73" borderId="0" xfId="0" applyFont="1" applyFill="1" applyBorder="1"/>
    <xf numFmtId="0" fontId="69" fillId="57" borderId="0" xfId="0" applyFont="1" applyFill="1" applyBorder="1" applyAlignment="1">
      <alignment horizontal="left"/>
    </xf>
    <xf numFmtId="0" fontId="0" fillId="73" borderId="0" xfId="0" applyFill="1"/>
    <xf numFmtId="0" fontId="21" fillId="73" borderId="0" xfId="0" applyFont="1" applyFill="1"/>
    <xf numFmtId="49" fontId="0" fillId="73" borderId="0" xfId="0" applyNumberFormat="1" applyFill="1"/>
    <xf numFmtId="0" fontId="0" fillId="0" borderId="0" xfId="0" applyAlignment="1">
      <alignment horizontal="right" indent="1"/>
    </xf>
    <xf numFmtId="0" fontId="71" fillId="0" borderId="0" xfId="0" applyFont="1"/>
    <xf numFmtId="0" fontId="51" fillId="0" borderId="0" xfId="0" applyFon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0" xfId="0" applyBorder="1" applyAlignment="1">
      <alignment wrapText="1"/>
    </xf>
    <xf numFmtId="49" fontId="72" fillId="0" borderId="29" xfId="0" applyNumberFormat="1" applyFont="1" applyBorder="1"/>
    <xf numFmtId="0" fontId="0" fillId="0" borderId="30" xfId="0" applyBorder="1"/>
    <xf numFmtId="0" fontId="0" fillId="0" borderId="30" xfId="0" applyBorder="1" applyAlignment="1">
      <alignment vertical="center" wrapText="1"/>
    </xf>
    <xf numFmtId="49" fontId="0" fillId="0" borderId="30" xfId="0" applyNumberFormat="1" applyBorder="1"/>
    <xf numFmtId="0" fontId="0" fillId="0" borderId="30" xfId="0" applyNumberFormat="1" applyBorder="1"/>
    <xf numFmtId="0" fontId="51" fillId="0" borderId="31" xfId="0" applyFont="1" applyBorder="1" applyAlignment="1">
      <alignment wrapText="1"/>
    </xf>
    <xf numFmtId="49" fontId="22" fillId="0" borderId="29" xfId="0" applyNumberFormat="1" applyFont="1" applyBorder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66" fillId="0" borderId="0" xfId="0" applyFont="1" applyAlignment="1">
      <alignment horizontal="left"/>
    </xf>
    <xf numFmtId="0" fontId="76" fillId="0" borderId="0" xfId="0" applyFont="1"/>
    <xf numFmtId="0" fontId="77" fillId="0" borderId="0" xfId="0" applyFont="1" applyAlignment="1">
      <alignment vertical="center"/>
    </xf>
    <xf numFmtId="2" fontId="0" fillId="0" borderId="0" xfId="0" applyNumberFormat="1"/>
    <xf numFmtId="0" fontId="78" fillId="0" borderId="0" xfId="0" applyFont="1" applyAlignment="1">
      <alignment horizontal="right"/>
    </xf>
    <xf numFmtId="49" fontId="21" fillId="59" borderId="0" xfId="0" applyNumberFormat="1" applyFont="1" applyFill="1"/>
    <xf numFmtId="0" fontId="21" fillId="59" borderId="0" xfId="0" applyNumberFormat="1" applyFont="1" applyFill="1"/>
    <xf numFmtId="0" fontId="0" fillId="55" borderId="0" xfId="0" applyFill="1" applyAlignment="1">
      <alignment horizontal="left"/>
    </xf>
    <xf numFmtId="0" fontId="0" fillId="62" borderId="0" xfId="0" applyFill="1" applyAlignment="1">
      <alignment horizontal="left"/>
    </xf>
    <xf numFmtId="0" fontId="21" fillId="58" borderId="0" xfId="0" applyNumberFormat="1" applyFont="1" applyFill="1"/>
    <xf numFmtId="164" fontId="0" fillId="0" borderId="0" xfId="7070" applyNumberFormat="1" applyFont="1"/>
    <xf numFmtId="164" fontId="0" fillId="57" borderId="0" xfId="7070" applyNumberFormat="1" applyFont="1" applyFill="1"/>
    <xf numFmtId="0" fontId="0" fillId="36" borderId="0" xfId="0" applyFill="1" applyBorder="1"/>
    <xf numFmtId="0" fontId="51" fillId="84" borderId="18" xfId="0" applyFont="1" applyFill="1" applyBorder="1"/>
    <xf numFmtId="0" fontId="0" fillId="84" borderId="19" xfId="0" applyFill="1" applyBorder="1"/>
    <xf numFmtId="0" fontId="51" fillId="84" borderId="20" xfId="0" applyFont="1" applyFill="1" applyBorder="1"/>
    <xf numFmtId="0" fontId="0" fillId="84" borderId="21" xfId="0" applyFill="1" applyBorder="1"/>
    <xf numFmtId="49" fontId="0" fillId="84" borderId="20" xfId="0" applyNumberFormat="1" applyFill="1" applyBorder="1"/>
    <xf numFmtId="49" fontId="0" fillId="84" borderId="21" xfId="0" applyNumberFormat="1" applyFill="1" applyBorder="1"/>
    <xf numFmtId="0" fontId="0" fillId="84" borderId="21" xfId="0" applyNumberFormat="1" applyFill="1" applyBorder="1"/>
    <xf numFmtId="0" fontId="0" fillId="84" borderId="20" xfId="0" applyFill="1" applyBorder="1"/>
    <xf numFmtId="0" fontId="0" fillId="84" borderId="22" xfId="0" applyFill="1" applyBorder="1" applyAlignment="1">
      <alignment wrapText="1"/>
    </xf>
    <xf numFmtId="0" fontId="51" fillId="84" borderId="1" xfId="0" applyFont="1" applyFill="1" applyBorder="1" applyAlignment="1">
      <alignment wrapText="1"/>
    </xf>
    <xf numFmtId="49" fontId="80" fillId="0" borderId="0" xfId="0" applyNumberFormat="1" applyFont="1" applyAlignment="1">
      <alignment wrapText="1"/>
    </xf>
    <xf numFmtId="0" fontId="73" fillId="0" borderId="0" xfId="0" applyFont="1" applyAlignment="1">
      <alignment horizontal="left"/>
    </xf>
    <xf numFmtId="0" fontId="82" fillId="0" borderId="0" xfId="0" applyFont="1"/>
    <xf numFmtId="0" fontId="83" fillId="0" borderId="0" xfId="0" applyFont="1"/>
    <xf numFmtId="0" fontId="81" fillId="0" borderId="0" xfId="0" applyFont="1" applyAlignment="1">
      <alignment horizontal="right"/>
    </xf>
    <xf numFmtId="0" fontId="84" fillId="0" borderId="0" xfId="0" applyFont="1" applyAlignment="1">
      <alignment horizontal="right"/>
    </xf>
    <xf numFmtId="49" fontId="0" fillId="0" borderId="0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1" fillId="35" borderId="0" xfId="0" applyFont="1" applyFill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36" borderId="0" xfId="0" applyFill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5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51" fillId="0" borderId="18" xfId="0" applyFont="1" applyFill="1" applyBorder="1"/>
    <xf numFmtId="49" fontId="0" fillId="37" borderId="0" xfId="0" applyNumberFormat="1" applyFill="1"/>
    <xf numFmtId="0" fontId="85" fillId="0" borderId="0" xfId="0" applyFont="1"/>
    <xf numFmtId="0" fontId="86" fillId="0" borderId="0" xfId="0" applyFont="1" applyAlignment="1">
      <alignment horizontal="right"/>
    </xf>
    <xf numFmtId="0" fontId="53" fillId="0" borderId="0" xfId="0" applyFont="1"/>
    <xf numFmtId="49" fontId="1" fillId="0" borderId="0" xfId="0" applyNumberFormat="1" applyFont="1" applyAlignment="1">
      <alignment horizontal="right" textRotation="90"/>
    </xf>
    <xf numFmtId="49" fontId="37" fillId="0" borderId="0" xfId="0" applyNumberFormat="1" applyFont="1" applyAlignment="1">
      <alignment textRotation="90"/>
    </xf>
    <xf numFmtId="0" fontId="0" fillId="0" borderId="0" xfId="0" applyAlignment="1">
      <alignment textRotation="90"/>
    </xf>
    <xf numFmtId="0" fontId="19" fillId="0" borderId="0" xfId="0" applyFont="1" applyAlignment="1">
      <alignment horizontal="right" textRotation="90"/>
    </xf>
    <xf numFmtId="0" fontId="86" fillId="0" borderId="0" xfId="0" applyFont="1" applyAlignment="1">
      <alignment textRotation="90"/>
    </xf>
    <xf numFmtId="0" fontId="50" fillId="0" borderId="0" xfId="0" applyFont="1" applyAlignment="1"/>
    <xf numFmtId="0" fontId="21" fillId="60" borderId="0" xfId="0" applyNumberFormat="1" applyFont="1" applyFill="1"/>
    <xf numFmtId="0" fontId="87" fillId="0" borderId="0" xfId="0" applyFont="1"/>
    <xf numFmtId="0" fontId="88" fillId="0" borderId="0" xfId="0" applyFont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wrapText="1"/>
    </xf>
    <xf numFmtId="0" fontId="0" fillId="60" borderId="0" xfId="0" applyFill="1"/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0" fillId="75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9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Alignment="1">
      <alignment horizontal="left"/>
    </xf>
    <xf numFmtId="0" fontId="91" fillId="0" borderId="0" xfId="0" applyFont="1" applyBorder="1" applyAlignment="1">
      <alignment horizontal="center"/>
    </xf>
    <xf numFmtId="0" fontId="1" fillId="56" borderId="0" xfId="0" applyFont="1" applyFill="1" applyAlignment="1">
      <alignment horizontal="center"/>
    </xf>
    <xf numFmtId="0" fontId="1" fillId="56" borderId="0" xfId="0" applyFont="1" applyFill="1" applyBorder="1"/>
    <xf numFmtId="0" fontId="0" fillId="56" borderId="0" xfId="0" applyFont="1" applyFill="1"/>
    <xf numFmtId="0" fontId="0" fillId="0" borderId="0" xfId="0" applyFont="1"/>
    <xf numFmtId="0" fontId="0" fillId="0" borderId="0" xfId="0" applyBorder="1" applyAlignment="1">
      <alignment horizontal="left"/>
    </xf>
    <xf numFmtId="0" fontId="1" fillId="0" borderId="0" xfId="0" applyFont="1" applyBorder="1"/>
    <xf numFmtId="0" fontId="0" fillId="0" borderId="0" xfId="0" applyFont="1" applyBorder="1"/>
    <xf numFmtId="0" fontId="59" fillId="0" borderId="0" xfId="0" applyFont="1" applyAlignment="1">
      <alignment horizontal="center"/>
    </xf>
    <xf numFmtId="0" fontId="59" fillId="0" borderId="0" xfId="0" applyFont="1"/>
    <xf numFmtId="0" fontId="0" fillId="0" borderId="16" xfId="0" applyBorder="1" applyAlignment="1">
      <alignment horizontal="center"/>
    </xf>
    <xf numFmtId="0" fontId="1" fillId="0" borderId="16" xfId="0" applyFont="1" applyBorder="1"/>
    <xf numFmtId="0" fontId="0" fillId="0" borderId="16" xfId="0" applyFill="1" applyBorder="1"/>
    <xf numFmtId="0" fontId="0" fillId="0" borderId="0" xfId="0" applyFont="1" applyFill="1" applyBorder="1" applyAlignment="1">
      <alignment horizontal="left"/>
    </xf>
    <xf numFmtId="0" fontId="0" fillId="73" borderId="0" xfId="0" applyFill="1" applyBorder="1" applyAlignment="1">
      <alignment horizontal="left"/>
    </xf>
    <xf numFmtId="49" fontId="0" fillId="57" borderId="0" xfId="0" applyNumberFormat="1" applyFill="1" applyAlignment="1">
      <alignment horizontal="left"/>
    </xf>
    <xf numFmtId="0" fontId="1" fillId="57" borderId="0" xfId="0" applyFont="1" applyFill="1"/>
    <xf numFmtId="0" fontId="92" fillId="0" borderId="0" xfId="0" applyFont="1" applyAlignment="1">
      <alignment horizontal="center"/>
    </xf>
    <xf numFmtId="0" fontId="33" fillId="0" borderId="0" xfId="0" applyFont="1" applyBorder="1" applyAlignment="1">
      <alignment horizontal="center"/>
    </xf>
    <xf numFmtId="0" fontId="0" fillId="73" borderId="0" xfId="0" applyFill="1" applyAlignment="1">
      <alignment horizontal="left"/>
    </xf>
    <xf numFmtId="0" fontId="92" fillId="0" borderId="0" xfId="0" applyFont="1" applyBorder="1" applyAlignment="1">
      <alignment horizontal="center"/>
    </xf>
    <xf numFmtId="0" fontId="35" fillId="0" borderId="0" xfId="0" applyFont="1" applyBorder="1"/>
    <xf numFmtId="0" fontId="93" fillId="0" borderId="0" xfId="0" applyFont="1" applyBorder="1" applyAlignment="1">
      <alignment horizontal="center"/>
    </xf>
    <xf numFmtId="0" fontId="94" fillId="0" borderId="0" xfId="0" applyFont="1" applyBorder="1" applyAlignment="1">
      <alignment horizontal="center"/>
    </xf>
    <xf numFmtId="0" fontId="0" fillId="85" borderId="0" xfId="0" applyFill="1" applyAlignment="1">
      <alignment horizontal="left"/>
    </xf>
    <xf numFmtId="14" fontId="0" fillId="0" borderId="0" xfId="0" applyNumberFormat="1"/>
    <xf numFmtId="0" fontId="35" fillId="0" borderId="0" xfId="0" applyFont="1"/>
    <xf numFmtId="0" fontId="95" fillId="0" borderId="0" xfId="0" applyFont="1"/>
    <xf numFmtId="0" fontId="95" fillId="0" borderId="0" xfId="0" applyFont="1" applyAlignment="1">
      <alignment horizontal="center"/>
    </xf>
    <xf numFmtId="0" fontId="96" fillId="0" borderId="0" xfId="0" applyFont="1" applyBorder="1" applyAlignment="1">
      <alignment horizontal="center"/>
    </xf>
    <xf numFmtId="0" fontId="95" fillId="0" borderId="0" xfId="0" applyFont="1" applyAlignment="1">
      <alignment horizontal="left"/>
    </xf>
    <xf numFmtId="0" fontId="95" fillId="0" borderId="0" xfId="0" applyFont="1" applyBorder="1" applyAlignment="1">
      <alignment horizontal="left"/>
    </xf>
    <xf numFmtId="0" fontId="0" fillId="60" borderId="0" xfId="0" applyFill="1" applyAlignment="1">
      <alignment horizontal="left"/>
    </xf>
    <xf numFmtId="0" fontId="0" fillId="60" borderId="0" xfId="0" applyFill="1" applyBorder="1" applyAlignment="1">
      <alignment horizontal="left"/>
    </xf>
    <xf numFmtId="0" fontId="0" fillId="86" borderId="0" xfId="0" applyFill="1" applyAlignment="1">
      <alignment horizontal="left"/>
    </xf>
    <xf numFmtId="0" fontId="97" fillId="0" borderId="0" xfId="0" applyFont="1" applyBorder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76" borderId="0" xfId="0" applyFill="1" applyAlignment="1">
      <alignment horizontal="left"/>
    </xf>
    <xf numFmtId="0" fontId="19" fillId="0" borderId="0" xfId="0" applyFont="1" applyBorder="1" applyAlignment="1">
      <alignment horizontal="center"/>
    </xf>
    <xf numFmtId="0" fontId="98" fillId="0" borderId="0" xfId="0" applyFont="1" applyBorder="1" applyAlignment="1">
      <alignment horizontal="left"/>
    </xf>
    <xf numFmtId="0" fontId="0" fillId="63" borderId="0" xfId="0" applyFill="1" applyAlignment="1">
      <alignment horizontal="left"/>
    </xf>
    <xf numFmtId="0" fontId="21" fillId="0" borderId="0" xfId="0" applyFont="1" applyBorder="1" applyAlignment="1">
      <alignment horizontal="center"/>
    </xf>
    <xf numFmtId="0" fontId="99" fillId="0" borderId="0" xfId="0" applyFont="1" applyBorder="1" applyAlignment="1">
      <alignment horizontal="center"/>
    </xf>
    <xf numFmtId="0" fontId="45" fillId="0" borderId="0" xfId="0" applyFont="1" applyAlignment="1">
      <alignment horizontal="left"/>
    </xf>
    <xf numFmtId="0" fontId="0" fillId="64" borderId="0" xfId="0" applyFill="1" applyAlignment="1">
      <alignment horizontal="left"/>
    </xf>
    <xf numFmtId="0" fontId="100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95" fillId="0" borderId="0" xfId="0" applyFont="1" applyFill="1"/>
    <xf numFmtId="0" fontId="1" fillId="0" borderId="0" xfId="0" applyFont="1" applyFill="1"/>
    <xf numFmtId="0" fontId="100" fillId="0" borderId="0" xfId="0" applyFont="1" applyFill="1" applyBorder="1" applyAlignment="1">
      <alignment horizontal="center"/>
    </xf>
    <xf numFmtId="0" fontId="0" fillId="87" borderId="0" xfId="0" applyFill="1" applyAlignment="1">
      <alignment horizontal="left"/>
    </xf>
    <xf numFmtId="0" fontId="0" fillId="88" borderId="0" xfId="0" applyFill="1" applyAlignment="1">
      <alignment horizontal="left"/>
    </xf>
    <xf numFmtId="0" fontId="0" fillId="88" borderId="0" xfId="0" applyFill="1"/>
    <xf numFmtId="0" fontId="0" fillId="55" borderId="0" xfId="0" applyFill="1" applyBorder="1" applyAlignment="1">
      <alignment horizontal="left"/>
    </xf>
    <xf numFmtId="0" fontId="21" fillId="56" borderId="0" xfId="0" applyFont="1" applyFill="1" applyAlignment="1">
      <alignment horizontal="left"/>
    </xf>
    <xf numFmtId="0" fontId="21" fillId="56" borderId="0" xfId="0" applyFont="1" applyFill="1" applyAlignment="1">
      <alignment horizontal="right"/>
    </xf>
    <xf numFmtId="0" fontId="21" fillId="56" borderId="0" xfId="0" applyFont="1" applyFill="1" applyBorder="1" applyAlignment="1">
      <alignment horizontal="center"/>
    </xf>
    <xf numFmtId="0" fontId="21" fillId="57" borderId="0" xfId="0" applyFont="1" applyFill="1" applyAlignment="1">
      <alignment horizontal="left"/>
    </xf>
    <xf numFmtId="0" fontId="33" fillId="56" borderId="0" xfId="0" applyFont="1" applyFill="1" applyBorder="1" applyAlignment="1">
      <alignment horizontal="center"/>
    </xf>
    <xf numFmtId="0" fontId="0" fillId="37" borderId="0" xfId="0" applyFill="1" applyBorder="1" applyAlignment="1">
      <alignment horizontal="center"/>
    </xf>
    <xf numFmtId="0" fontId="21" fillId="56" borderId="0" xfId="0" applyFont="1" applyFill="1" applyBorder="1" applyAlignment="1">
      <alignment horizontal="left"/>
    </xf>
    <xf numFmtId="0" fontId="0" fillId="57" borderId="0" xfId="0" applyFill="1" applyAlignment="1">
      <alignment horizontal="left"/>
    </xf>
    <xf numFmtId="0" fontId="101" fillId="37" borderId="0" xfId="0" applyFont="1" applyFill="1" applyBorder="1" applyAlignment="1">
      <alignment horizontal="center"/>
    </xf>
    <xf numFmtId="0" fontId="21" fillId="37" borderId="0" xfId="0" applyFont="1" applyFill="1" applyBorder="1" applyAlignment="1">
      <alignment horizontal="left"/>
    </xf>
    <xf numFmtId="0" fontId="0" fillId="37" borderId="0" xfId="0" applyFont="1" applyFill="1" applyAlignment="1">
      <alignment horizontal="left"/>
    </xf>
    <xf numFmtId="0" fontId="19" fillId="37" borderId="0" xfId="0" applyFont="1" applyFill="1" applyBorder="1" applyAlignment="1">
      <alignment horizontal="center"/>
    </xf>
    <xf numFmtId="0" fontId="21" fillId="37" borderId="0" xfId="0" applyFont="1" applyFill="1" applyBorder="1" applyAlignment="1">
      <alignment horizontal="center"/>
    </xf>
    <xf numFmtId="0" fontId="91" fillId="37" borderId="0" xfId="0" applyFont="1" applyFill="1" applyBorder="1" applyAlignment="1">
      <alignment horizontal="center"/>
    </xf>
    <xf numFmtId="0" fontId="19" fillId="59" borderId="0" xfId="0" applyFont="1" applyFill="1" applyBorder="1" applyAlignment="1">
      <alignment horizontal="center"/>
    </xf>
    <xf numFmtId="0" fontId="21" fillId="59" borderId="0" xfId="0" applyFont="1" applyFill="1" applyBorder="1" applyAlignment="1">
      <alignment horizontal="center"/>
    </xf>
    <xf numFmtId="0" fontId="0" fillId="59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3" fillId="34" borderId="0" xfId="0" applyFont="1" applyFill="1" applyBorder="1" applyAlignment="1">
      <alignment horizontal="center"/>
    </xf>
    <xf numFmtId="0" fontId="21" fillId="34" borderId="0" xfId="0" applyFont="1" applyFill="1" applyBorder="1" applyAlignment="1">
      <alignment horizontal="center"/>
    </xf>
    <xf numFmtId="0" fontId="0" fillId="34" borderId="0" xfId="0" applyFont="1" applyFill="1" applyAlignment="1">
      <alignment horizontal="left"/>
    </xf>
    <xf numFmtId="0" fontId="0" fillId="89" borderId="0" xfId="0" applyFill="1" applyAlignment="1">
      <alignment horizontal="right"/>
    </xf>
    <xf numFmtId="0" fontId="0" fillId="89" borderId="0" xfId="0" applyFill="1" applyAlignment="1">
      <alignment horizontal="left"/>
    </xf>
    <xf numFmtId="0" fontId="101" fillId="89" borderId="0" xfId="0" applyFont="1" applyFill="1" applyBorder="1" applyAlignment="1">
      <alignment horizontal="center"/>
    </xf>
    <xf numFmtId="0" fontId="21" fillId="89" borderId="0" xfId="0" applyFont="1" applyFill="1" applyBorder="1" applyAlignment="1">
      <alignment horizontal="center"/>
    </xf>
    <xf numFmtId="0" fontId="21" fillId="89" borderId="0" xfId="0" applyFont="1" applyFill="1" applyBorder="1" applyAlignment="1">
      <alignment horizontal="left"/>
    </xf>
    <xf numFmtId="0" fontId="0" fillId="89" borderId="0" xfId="0" applyFont="1" applyFill="1" applyAlignment="1">
      <alignment horizontal="left"/>
    </xf>
    <xf numFmtId="0" fontId="101" fillId="0" borderId="0" xfId="0" applyFont="1" applyBorder="1" applyAlignment="1">
      <alignment horizontal="center"/>
    </xf>
    <xf numFmtId="0" fontId="21" fillId="0" borderId="0" xfId="0" applyFont="1" applyFill="1" applyAlignment="1">
      <alignment horizontal="left"/>
    </xf>
    <xf numFmtId="0" fontId="21" fillId="0" borderId="0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101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center"/>
    </xf>
    <xf numFmtId="0" fontId="92" fillId="0" borderId="0" xfId="0" applyFont="1" applyFill="1" applyBorder="1" applyAlignment="1">
      <alignment horizontal="center"/>
    </xf>
    <xf numFmtId="0" fontId="0" fillId="76" borderId="0" xfId="0" applyFill="1" applyBorder="1" applyAlignment="1">
      <alignment horizontal="left"/>
    </xf>
    <xf numFmtId="0" fontId="99" fillId="0" borderId="0" xfId="0" applyFont="1" applyFill="1" applyBorder="1" applyAlignment="1">
      <alignment horizontal="center"/>
    </xf>
    <xf numFmtId="0" fontId="21" fillId="36" borderId="0" xfId="0" applyFont="1" applyFill="1" applyAlignment="1">
      <alignment horizontal="left"/>
    </xf>
    <xf numFmtId="0" fontId="21" fillId="58" borderId="0" xfId="0" applyFont="1" applyFill="1" applyAlignment="1">
      <alignment horizontal="left"/>
    </xf>
    <xf numFmtId="0" fontId="0" fillId="58" borderId="0" xfId="0" applyFill="1" applyAlignment="1">
      <alignment horizontal="left"/>
    </xf>
    <xf numFmtId="0" fontId="92" fillId="58" borderId="0" xfId="0" applyFont="1" applyFill="1" applyBorder="1" applyAlignment="1">
      <alignment horizontal="center"/>
    </xf>
    <xf numFmtId="0" fontId="21" fillId="58" borderId="0" xfId="0" applyFont="1" applyFill="1" applyBorder="1" applyAlignment="1">
      <alignment horizontal="center"/>
    </xf>
    <xf numFmtId="0" fontId="0" fillId="58" borderId="0" xfId="0" applyFont="1" applyFill="1" applyBorder="1" applyAlignment="1">
      <alignment horizontal="left"/>
    </xf>
    <xf numFmtId="0" fontId="0" fillId="58" borderId="0" xfId="0" applyFont="1" applyFill="1" applyAlignment="1">
      <alignment horizontal="left"/>
    </xf>
    <xf numFmtId="0" fontId="21" fillId="0" borderId="0" xfId="0" applyFont="1" applyFill="1" applyBorder="1" applyAlignment="1">
      <alignment horizontal="left"/>
    </xf>
    <xf numFmtId="0" fontId="103" fillId="0" borderId="0" xfId="0" applyFont="1" applyFill="1" applyBorder="1" applyAlignment="1">
      <alignment horizontal="center"/>
    </xf>
    <xf numFmtId="0" fontId="104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59" fillId="0" borderId="0" xfId="0" applyFont="1" applyAlignment="1">
      <alignment horizontal="left"/>
    </xf>
    <xf numFmtId="0" fontId="105" fillId="90" borderId="0" xfId="0" applyFont="1" applyFill="1" applyAlignment="1">
      <alignment horizontal="justify" vertical="center" wrapText="1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57" borderId="0" xfId="0" applyFill="1" applyBorder="1" applyAlignment="1">
      <alignment horizontal="left"/>
    </xf>
    <xf numFmtId="0" fontId="0" fillId="59" borderId="0" xfId="0" applyFill="1" applyBorder="1" applyAlignment="1">
      <alignment horizontal="center"/>
    </xf>
    <xf numFmtId="0" fontId="0" fillId="58" borderId="0" xfId="0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0" fillId="85" borderId="0" xfId="0" applyFill="1" applyBorder="1"/>
    <xf numFmtId="0" fontId="106" fillId="0" borderId="0" xfId="0" applyFont="1" applyFill="1" applyBorder="1" applyAlignment="1">
      <alignment horizontal="center"/>
    </xf>
    <xf numFmtId="0" fontId="0" fillId="77" borderId="0" xfId="0" applyFill="1" applyAlignment="1">
      <alignment horizontal="left"/>
    </xf>
    <xf numFmtId="0" fontId="107" fillId="0" borderId="0" xfId="0" applyFont="1" applyFill="1" applyBorder="1" applyAlignment="1">
      <alignment horizontal="center"/>
    </xf>
    <xf numFmtId="0" fontId="74" fillId="0" borderId="0" xfId="0" applyFont="1" applyAlignment="1">
      <alignment horizontal="right"/>
    </xf>
    <xf numFmtId="0" fontId="39" fillId="0" borderId="0" xfId="0" applyFont="1"/>
    <xf numFmtId="0" fontId="109" fillId="0" borderId="0" xfId="7071" applyFont="1" applyAlignment="1"/>
    <xf numFmtId="0" fontId="109" fillId="0" borderId="0" xfId="7071" applyFont="1" applyAlignment="1">
      <alignment horizontal="left"/>
    </xf>
    <xf numFmtId="0" fontId="109" fillId="91" borderId="0" xfId="7071" applyFont="1" applyFill="1" applyBorder="1" applyAlignment="1">
      <alignment horizontal="left"/>
    </xf>
    <xf numFmtId="0" fontId="109" fillId="0" borderId="0" xfId="7071" applyFont="1"/>
    <xf numFmtId="0" fontId="109" fillId="0" borderId="0" xfId="7071" applyFont="1" applyAlignment="1">
      <alignment horizontal="center"/>
    </xf>
    <xf numFmtId="49" fontId="109" fillId="0" borderId="0" xfId="7071" applyNumberFormat="1" applyFont="1"/>
    <xf numFmtId="0" fontId="109" fillId="92" borderId="0" xfId="7071" applyFont="1" applyFill="1" applyBorder="1"/>
    <xf numFmtId="0" fontId="109" fillId="75" borderId="0" xfId="7071" applyFont="1" applyFill="1" applyAlignment="1"/>
    <xf numFmtId="0" fontId="110" fillId="0" borderId="0" xfId="0" applyFont="1" applyAlignment="1">
      <alignment horizontal="right"/>
    </xf>
    <xf numFmtId="0" fontId="108" fillId="0" borderId="0" xfId="0" applyFont="1" applyAlignment="1">
      <alignment horizontal="right"/>
    </xf>
    <xf numFmtId="0" fontId="0" fillId="0" borderId="18" xfId="0" applyBorder="1"/>
    <xf numFmtId="0" fontId="0" fillId="0" borderId="27" xfId="0" applyBorder="1"/>
    <xf numFmtId="0" fontId="0" fillId="0" borderId="20" xfId="0" applyBorder="1"/>
    <xf numFmtId="0" fontId="0" fillId="0" borderId="22" xfId="0" applyBorder="1"/>
    <xf numFmtId="0" fontId="0" fillId="0" borderId="28" xfId="0" applyBorder="1"/>
    <xf numFmtId="0" fontId="0" fillId="0" borderId="23" xfId="0" applyBorder="1"/>
    <xf numFmtId="0" fontId="94" fillId="0" borderId="0" xfId="0" applyFont="1" applyAlignment="1">
      <alignment horizontal="right"/>
    </xf>
    <xf numFmtId="0" fontId="33" fillId="0" borderId="0" xfId="0" applyFont="1" applyAlignment="1">
      <alignment horizontal="right"/>
    </xf>
    <xf numFmtId="0" fontId="40" fillId="59" borderId="1" xfId="0" applyNumberFormat="1" applyFont="1" applyFill="1" applyBorder="1" applyAlignment="1">
      <alignment wrapText="1"/>
    </xf>
    <xf numFmtId="0" fontId="111" fillId="0" borderId="0" xfId="0" applyFont="1" applyAlignment="1">
      <alignment horizontal="right"/>
    </xf>
    <xf numFmtId="0" fontId="112" fillId="0" borderId="0" xfId="0" applyFont="1" applyAlignment="1"/>
    <xf numFmtId="0" fontId="51" fillId="0" borderId="0" xfId="0" applyFont="1" applyFill="1" applyBorder="1" applyAlignment="1">
      <alignment wrapText="1"/>
    </xf>
    <xf numFmtId="0" fontId="45" fillId="0" borderId="0" xfId="0" applyFont="1" applyAlignment="1">
      <alignment horizontal="right"/>
    </xf>
    <xf numFmtId="0" fontId="94" fillId="0" borderId="0" xfId="0" applyFont="1" applyAlignment="1">
      <alignment horizontal="right" vertical="center"/>
    </xf>
    <xf numFmtId="0" fontId="91" fillId="0" borderId="0" xfId="0" applyFont="1" applyAlignment="1">
      <alignment horizontal="right"/>
    </xf>
    <xf numFmtId="0" fontId="114" fillId="0" borderId="0" xfId="0" applyFont="1" applyAlignment="1">
      <alignment horizontal="right"/>
    </xf>
    <xf numFmtId="0" fontId="113" fillId="0" borderId="0" xfId="0" applyFont="1" applyFill="1" applyAlignment="1">
      <alignment horizontal="left" vertical="center" indent="1"/>
    </xf>
    <xf numFmtId="0" fontId="51" fillId="0" borderId="0" xfId="0" applyFont="1" applyFill="1" applyBorder="1" applyAlignment="1"/>
    <xf numFmtId="0" fontId="79" fillId="0" borderId="0" xfId="0" applyFont="1" applyAlignment="1">
      <alignment horizontal="right"/>
    </xf>
    <xf numFmtId="0" fontId="0" fillId="93" borderId="0" xfId="0" applyFill="1" applyAlignment="1">
      <alignment horizontal="left"/>
    </xf>
    <xf numFmtId="0" fontId="0" fillId="94" borderId="0" xfId="0" applyFill="1" applyAlignment="1">
      <alignment horizontal="left"/>
    </xf>
    <xf numFmtId="0" fontId="109" fillId="94" borderId="0" xfId="7071" applyFont="1" applyFill="1" applyAlignment="1">
      <alignment horizontal="left"/>
    </xf>
    <xf numFmtId="0" fontId="37" fillId="0" borderId="30" xfId="0" applyFont="1" applyBorder="1"/>
    <xf numFmtId="0" fontId="0" fillId="0" borderId="31" xfId="0" applyBorder="1"/>
    <xf numFmtId="0" fontId="63" fillId="0" borderId="0" xfId="0" applyFont="1" applyAlignment="1">
      <alignment horizontal="center"/>
    </xf>
    <xf numFmtId="0" fontId="38" fillId="0" borderId="0" xfId="0" applyFont="1" applyAlignment="1">
      <alignment horizontal="right"/>
    </xf>
    <xf numFmtId="0" fontId="33" fillId="0" borderId="0" xfId="0" applyFont="1" applyAlignment="1">
      <alignment horizontal="left"/>
    </xf>
    <xf numFmtId="0" fontId="73" fillId="0" borderId="0" xfId="0" applyFont="1" applyAlignment="1">
      <alignment horizontal="right"/>
    </xf>
    <xf numFmtId="0" fontId="115" fillId="0" borderId="0" xfId="0" applyFont="1" applyAlignment="1">
      <alignment horizontal="right"/>
    </xf>
    <xf numFmtId="0" fontId="116" fillId="0" borderId="0" xfId="0" applyFont="1" applyAlignment="1">
      <alignment horizontal="right"/>
    </xf>
    <xf numFmtId="0" fontId="99" fillId="0" borderId="0" xfId="0" applyFont="1" applyAlignment="1">
      <alignment horizontal="right"/>
    </xf>
    <xf numFmtId="0" fontId="92" fillId="0" borderId="0" xfId="0" applyFont="1" applyAlignment="1">
      <alignment horizontal="right"/>
    </xf>
    <xf numFmtId="0" fontId="117" fillId="0" borderId="0" xfId="0" applyFont="1" applyAlignment="1">
      <alignment horizontal="right"/>
    </xf>
    <xf numFmtId="0" fontId="118" fillId="0" borderId="0" xfId="0" applyFont="1" applyAlignment="1">
      <alignment horizontal="right"/>
    </xf>
    <xf numFmtId="0" fontId="86" fillId="0" borderId="0" xfId="0" applyFont="1" applyAlignment="1">
      <alignment horizontal="center"/>
    </xf>
    <xf numFmtId="49" fontId="119" fillId="0" borderId="0" xfId="0" applyNumberFormat="1" applyFont="1" applyAlignment="1">
      <alignment wrapText="1"/>
    </xf>
    <xf numFmtId="0" fontId="119" fillId="0" borderId="0" xfId="0" applyFont="1"/>
    <xf numFmtId="0" fontId="120" fillId="0" borderId="0" xfId="0" applyFont="1"/>
    <xf numFmtId="0" fontId="121" fillId="0" borderId="0" xfId="0" applyFont="1" applyAlignment="1">
      <alignment horizontal="right"/>
    </xf>
    <xf numFmtId="0" fontId="50" fillId="60" borderId="0" xfId="0" applyNumberFormat="1" applyFont="1" applyFill="1" applyAlignment="1">
      <alignment wrapText="1"/>
    </xf>
    <xf numFmtId="0" fontId="80" fillId="0" borderId="0" xfId="0" applyFont="1"/>
    <xf numFmtId="0" fontId="50" fillId="37" borderId="0" xfId="0" applyFont="1" applyFill="1" applyAlignment="1">
      <alignment wrapText="1"/>
    </xf>
    <xf numFmtId="0" fontId="123" fillId="0" borderId="0" xfId="0" applyFont="1"/>
    <xf numFmtId="0" fontId="124" fillId="0" borderId="0" xfId="0" applyFont="1" applyFill="1" applyBorder="1"/>
    <xf numFmtId="0" fontId="0" fillId="0" borderId="0" xfId="0" applyFill="1" applyBorder="1" applyAlignment="1">
      <alignment horizontal="left" wrapText="1"/>
    </xf>
    <xf numFmtId="0" fontId="125" fillId="0" borderId="0" xfId="0" applyFont="1" applyFill="1" applyAlignment="1">
      <alignment horizontal="left"/>
    </xf>
    <xf numFmtId="49" fontId="126" fillId="0" borderId="0" xfId="0" applyNumberFormat="1" applyFont="1" applyAlignment="1">
      <alignment horizontal="right"/>
    </xf>
    <xf numFmtId="49" fontId="127" fillId="0" borderId="0" xfId="0" applyNumberFormat="1" applyFont="1"/>
    <xf numFmtId="0" fontId="118" fillId="0" borderId="0" xfId="0" applyFont="1"/>
    <xf numFmtId="0" fontId="50" fillId="0" borderId="0" xfId="0" applyFont="1" applyFill="1" applyAlignment="1">
      <alignment wrapText="1"/>
    </xf>
    <xf numFmtId="0" fontId="109" fillId="0" borderId="0" xfId="7071" applyFont="1" applyFill="1" applyAlignment="1">
      <alignment horizontal="left"/>
    </xf>
    <xf numFmtId="0" fontId="51" fillId="0" borderId="0" xfId="0" applyFont="1" applyBorder="1" applyAlignment="1">
      <alignment wrapText="1"/>
    </xf>
    <xf numFmtId="49" fontId="0" fillId="58" borderId="0" xfId="0" applyNumberFormat="1" applyFill="1" applyAlignment="1"/>
    <xf numFmtId="0" fontId="0" fillId="95" borderId="0" xfId="0" applyFill="1" applyAlignment="1">
      <alignment horizontal="right"/>
    </xf>
    <xf numFmtId="49" fontId="0" fillId="95" borderId="0" xfId="0" applyNumberFormat="1" applyFill="1" applyAlignment="1"/>
    <xf numFmtId="0" fontId="0" fillId="58" borderId="0" xfId="0" applyFill="1" applyAlignment="1">
      <alignment horizontal="left" vertical="center"/>
    </xf>
    <xf numFmtId="0" fontId="128" fillId="0" borderId="0" xfId="0" applyFont="1" applyAlignment="1">
      <alignment horizontal="right"/>
    </xf>
    <xf numFmtId="0" fontId="0" fillId="60" borderId="0" xfId="0" applyFill="1" applyAlignment="1">
      <alignment horizontal="right"/>
    </xf>
    <xf numFmtId="49" fontId="0" fillId="60" borderId="0" xfId="0" applyNumberFormat="1" applyFill="1" applyAlignment="1"/>
    <xf numFmtId="0" fontId="0" fillId="62" borderId="0" xfId="0" applyFill="1" applyAlignment="1">
      <alignment horizontal="right"/>
    </xf>
    <xf numFmtId="49" fontId="0" fillId="62" borderId="0" xfId="0" applyNumberFormat="1" applyFill="1" applyAlignment="1">
      <alignment wrapText="1"/>
    </xf>
    <xf numFmtId="0" fontId="79" fillId="37" borderId="0" xfId="0" applyFont="1" applyFill="1"/>
    <xf numFmtId="0" fontId="79" fillId="35" borderId="0" xfId="0" applyFont="1" applyFill="1"/>
    <xf numFmtId="0" fontId="79" fillId="56" borderId="0" xfId="0" applyFont="1" applyFill="1"/>
    <xf numFmtId="49" fontId="79" fillId="62" borderId="0" xfId="0" applyNumberFormat="1" applyFont="1" applyFill="1" applyAlignment="1">
      <alignment wrapText="1"/>
    </xf>
    <xf numFmtId="0" fontId="76" fillId="0" borderId="0" xfId="0" applyFont="1" applyAlignment="1">
      <alignment horizontal="right"/>
    </xf>
    <xf numFmtId="0" fontId="129" fillId="0" borderId="0" xfId="0" applyFont="1" applyAlignment="1">
      <alignment horizontal="right"/>
    </xf>
    <xf numFmtId="49" fontId="0" fillId="96" borderId="0" xfId="0" applyNumberFormat="1" applyFill="1"/>
    <xf numFmtId="0" fontId="21" fillId="96" borderId="0" xfId="0" applyNumberFormat="1" applyFont="1" applyFill="1"/>
    <xf numFmtId="49" fontId="21" fillId="96" borderId="0" xfId="0" applyNumberFormat="1" applyFont="1" applyFill="1"/>
    <xf numFmtId="0" fontId="40" fillId="96" borderId="1" xfId="0" applyNumberFormat="1" applyFont="1" applyFill="1" applyBorder="1" applyAlignment="1">
      <alignment wrapText="1"/>
    </xf>
    <xf numFmtId="0" fontId="4" fillId="11" borderId="30" xfId="975" applyBorder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3" fillId="36" borderId="0" xfId="0" applyFont="1" applyFill="1"/>
    <xf numFmtId="0" fontId="50" fillId="0" borderId="0" xfId="0" applyNumberFormat="1" applyFont="1" applyAlignment="1"/>
    <xf numFmtId="49" fontId="50" fillId="0" borderId="0" xfId="0" applyNumberFormat="1" applyFont="1" applyAlignment="1"/>
    <xf numFmtId="0" fontId="50" fillId="0" borderId="0" xfId="0" applyNumberFormat="1" applyFont="1" applyAlignment="1">
      <alignment wrapText="1"/>
    </xf>
    <xf numFmtId="0" fontId="50" fillId="0" borderId="0" xfId="0" applyFont="1" applyAlignment="1">
      <alignment vertical="center"/>
    </xf>
    <xf numFmtId="0" fontId="134" fillId="0" borderId="0" xfId="0" applyFont="1" applyFill="1" applyBorder="1" applyAlignment="1">
      <alignment wrapText="1"/>
    </xf>
    <xf numFmtId="0" fontId="134" fillId="0" borderId="0" xfId="0" applyFont="1" applyFill="1" applyBorder="1" applyAlignment="1">
      <alignment horizontal="left" wrapText="1"/>
    </xf>
    <xf numFmtId="0" fontId="51" fillId="0" borderId="0" xfId="0" applyFont="1" applyAlignment="1"/>
    <xf numFmtId="0" fontId="135" fillId="0" borderId="0" xfId="0" applyFont="1"/>
    <xf numFmtId="0" fontId="0" fillId="35" borderId="0" xfId="0" applyFont="1" applyFill="1" applyAlignment="1"/>
    <xf numFmtId="0" fontId="118" fillId="37" borderId="0" xfId="0" applyFont="1" applyFill="1"/>
    <xf numFmtId="0" fontId="118" fillId="60" borderId="0" xfId="0" applyFont="1" applyFill="1"/>
    <xf numFmtId="0" fontId="118" fillId="37" borderId="0" xfId="0" applyFont="1" applyFill="1" applyAlignment="1">
      <alignment horizontal="left"/>
    </xf>
    <xf numFmtId="0" fontId="136" fillId="0" borderId="0" xfId="0" applyFont="1"/>
    <xf numFmtId="0" fontId="137" fillId="0" borderId="0" xfId="0" applyFont="1" applyAlignment="1">
      <alignment horizontal="left"/>
    </xf>
    <xf numFmtId="0" fontId="138" fillId="0" borderId="0" xfId="0" applyFont="1"/>
    <xf numFmtId="0" fontId="139" fillId="0" borderId="0" xfId="0" applyFont="1" applyFill="1" applyBorder="1" applyAlignment="1">
      <alignment wrapText="1"/>
    </xf>
    <xf numFmtId="0" fontId="139" fillId="0" borderId="0" xfId="0" applyFont="1" applyFill="1" applyBorder="1"/>
    <xf numFmtId="0" fontId="140" fillId="0" borderId="0" xfId="0" applyFont="1" applyFill="1" applyBorder="1"/>
    <xf numFmtId="0" fontId="139" fillId="0" borderId="0" xfId="0" applyFont="1" applyFill="1" applyBorder="1" applyAlignment="1">
      <alignment horizontal="center"/>
    </xf>
    <xf numFmtId="0" fontId="1" fillId="0" borderId="0" xfId="0" applyFont="1" applyAlignment="1"/>
    <xf numFmtId="0" fontId="124" fillId="0" borderId="0" xfId="0" applyFont="1" applyFill="1" applyBorder="1" applyAlignment="1"/>
    <xf numFmtId="0" fontId="0" fillId="97" borderId="0" xfId="0" applyFill="1" applyAlignment="1">
      <alignment horizontal="right"/>
    </xf>
    <xf numFmtId="0" fontId="0" fillId="97" borderId="0" xfId="0" applyFill="1"/>
    <xf numFmtId="49" fontId="0" fillId="0" borderId="0" xfId="0" applyNumberFormat="1" applyFont="1"/>
    <xf numFmtId="0" fontId="141" fillId="0" borderId="0" xfId="0" applyFont="1" applyAlignment="1">
      <alignment horizontal="right"/>
    </xf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6" fillId="0" borderId="0" xfId="0" applyFont="1" applyAlignment="1">
      <alignment horizontal="right"/>
    </xf>
    <xf numFmtId="0" fontId="147" fillId="0" borderId="0" xfId="0" applyFont="1" applyAlignment="1">
      <alignment horizontal="right"/>
    </xf>
    <xf numFmtId="0" fontId="0" fillId="98" borderId="0" xfId="0" applyFill="1"/>
    <xf numFmtId="0" fontId="0" fillId="99" borderId="0" xfId="0" applyFill="1"/>
    <xf numFmtId="0" fontId="18" fillId="100" borderId="0" xfId="0" applyFont="1" applyFill="1"/>
    <xf numFmtId="0" fontId="0" fillId="101" borderId="0" xfId="0" applyFill="1"/>
    <xf numFmtId="0" fontId="50" fillId="34" borderId="0" xfId="0" applyNumberFormat="1" applyFont="1" applyFill="1" applyAlignment="1">
      <alignment wrapText="1"/>
    </xf>
    <xf numFmtId="0" fontId="50" fillId="58" borderId="0" xfId="0" applyFont="1" applyFill="1" applyAlignment="1">
      <alignment wrapText="1"/>
    </xf>
    <xf numFmtId="0" fontId="50" fillId="2" borderId="0" xfId="0" applyNumberFormat="1" applyFont="1" applyFill="1" applyAlignment="1">
      <alignment wrapText="1"/>
    </xf>
    <xf numFmtId="0" fontId="50" fillId="56" borderId="0" xfId="0" applyNumberFormat="1" applyFont="1" applyFill="1" applyAlignment="1">
      <alignment wrapText="1"/>
    </xf>
    <xf numFmtId="0" fontId="18" fillId="102" borderId="0" xfId="0" applyFont="1" applyFill="1"/>
    <xf numFmtId="0" fontId="18" fillId="103" borderId="0" xfId="0" applyFont="1" applyFill="1"/>
    <xf numFmtId="0" fontId="18" fillId="104" borderId="0" xfId="0" applyFont="1" applyFill="1"/>
    <xf numFmtId="0" fontId="18" fillId="105" borderId="0" xfId="0" applyFont="1" applyFill="1"/>
    <xf numFmtId="0" fontId="0" fillId="86" borderId="0" xfId="0" applyFill="1"/>
    <xf numFmtId="0" fontId="148" fillId="0" borderId="0" xfId="0" applyFont="1"/>
    <xf numFmtId="0" fontId="0" fillId="106" borderId="0" xfId="0" applyFill="1"/>
    <xf numFmtId="0" fontId="149" fillId="0" borderId="0" xfId="0" applyFont="1"/>
    <xf numFmtId="0" fontId="15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50" fillId="0" borderId="0" xfId="0" applyFont="1"/>
    <xf numFmtId="0" fontId="1" fillId="38" borderId="0" xfId="0" applyFont="1" applyFill="1" applyAlignment="1">
      <alignment horizontal="left"/>
    </xf>
    <xf numFmtId="0" fontId="1" fillId="38" borderId="0" xfId="0" applyFont="1" applyFill="1" applyAlignment="1">
      <alignment horizontal="center"/>
    </xf>
    <xf numFmtId="0" fontId="151" fillId="0" borderId="0" xfId="7072"/>
    <xf numFmtId="49" fontId="50" fillId="0" borderId="0" xfId="0" applyNumberFormat="1" applyFont="1"/>
    <xf numFmtId="0" fontId="50" fillId="0" borderId="0" xfId="0" applyNumberFormat="1" applyFont="1"/>
    <xf numFmtId="49" fontId="0" fillId="0" borderId="0" xfId="0" applyNumberFormat="1" applyFill="1" applyAlignment="1">
      <alignment horizontal="right"/>
    </xf>
    <xf numFmtId="14" fontId="0" fillId="0" borderId="0" xfId="0" applyNumberFormat="1" applyAlignment="1">
      <alignment horizontal="left"/>
    </xf>
    <xf numFmtId="49" fontId="21" fillId="0" borderId="0" xfId="0" applyNumberFormat="1" applyFont="1" applyBorder="1" applyAlignment="1">
      <alignment horizontal="left"/>
    </xf>
    <xf numFmtId="49" fontId="1" fillId="0" borderId="0" xfId="0" applyNumberFormat="1" applyFont="1" applyFill="1" applyBorder="1"/>
    <xf numFmtId="49" fontId="0" fillId="56" borderId="0" xfId="0" applyNumberFormat="1" applyFill="1" applyAlignment="1">
      <alignment horizontal="right"/>
    </xf>
    <xf numFmtId="49" fontId="0" fillId="56" borderId="0" xfId="0" applyNumberFormat="1" applyFill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16" xfId="0" applyNumberFormat="1" applyBorder="1"/>
    <xf numFmtId="49" fontId="0" fillId="0" borderId="16" xfId="0" applyNumberFormat="1" applyBorder="1" applyAlignment="1">
      <alignment horizontal="left"/>
    </xf>
    <xf numFmtId="49" fontId="21" fillId="0" borderId="0" xfId="0" applyNumberFormat="1" applyFont="1" applyAlignment="1">
      <alignment horizontal="right"/>
    </xf>
    <xf numFmtId="14" fontId="0" fillId="0" borderId="0" xfId="0" applyNumberFormat="1" applyFill="1"/>
    <xf numFmtId="0" fontId="21" fillId="0" borderId="0" xfId="0" applyFont="1" applyBorder="1" applyAlignment="1">
      <alignment horizontal="right"/>
    </xf>
    <xf numFmtId="49" fontId="21" fillId="0" borderId="0" xfId="0" applyNumberFormat="1" applyFont="1" applyBorder="1" applyAlignment="1">
      <alignment horizontal="right"/>
    </xf>
    <xf numFmtId="49" fontId="0" fillId="0" borderId="0" xfId="0" applyNumberFormat="1" applyFill="1" applyAlignment="1">
      <alignment horizontal="left"/>
    </xf>
    <xf numFmtId="49" fontId="21" fillId="56" borderId="0" xfId="0" applyNumberFormat="1" applyFont="1" applyFill="1" applyBorder="1" applyAlignment="1">
      <alignment horizontal="left"/>
    </xf>
    <xf numFmtId="14" fontId="21" fillId="56" borderId="0" xfId="0" applyNumberFormat="1" applyFont="1" applyFill="1" applyAlignment="1">
      <alignment horizontal="left"/>
    </xf>
    <xf numFmtId="49" fontId="21" fillId="37" borderId="0" xfId="0" applyNumberFormat="1" applyFont="1" applyFill="1" applyBorder="1" applyAlignment="1">
      <alignment horizontal="right"/>
    </xf>
    <xf numFmtId="14" fontId="0" fillId="37" borderId="0" xfId="0" applyNumberFormat="1" applyFill="1" applyAlignment="1">
      <alignment horizontal="left"/>
    </xf>
    <xf numFmtId="49" fontId="21" fillId="37" borderId="0" xfId="0" applyNumberFormat="1" applyFont="1" applyFill="1" applyBorder="1" applyAlignment="1">
      <alignment horizontal="left"/>
    </xf>
    <xf numFmtId="49" fontId="21" fillId="59" borderId="0" xfId="0" applyNumberFormat="1" applyFont="1" applyFill="1" applyBorder="1" applyAlignment="1">
      <alignment horizontal="left"/>
    </xf>
    <xf numFmtId="14" fontId="0" fillId="59" borderId="0" xfId="0" applyNumberFormat="1" applyFill="1" applyAlignment="1">
      <alignment horizontal="left"/>
    </xf>
    <xf numFmtId="0" fontId="0" fillId="34" borderId="0" xfId="0" applyFill="1" applyBorder="1" applyAlignment="1">
      <alignment horizontal="center"/>
    </xf>
    <xf numFmtId="49" fontId="21" fillId="34" borderId="0" xfId="0" applyNumberFormat="1" applyFont="1" applyFill="1" applyBorder="1" applyAlignment="1">
      <alignment horizontal="left"/>
    </xf>
    <xf numFmtId="14" fontId="0" fillId="34" borderId="0" xfId="0" applyNumberFormat="1" applyFill="1" applyAlignment="1">
      <alignment horizontal="left"/>
    </xf>
    <xf numFmtId="0" fontId="0" fillId="89" borderId="0" xfId="0" applyFill="1" applyBorder="1" applyAlignment="1">
      <alignment horizontal="center"/>
    </xf>
    <xf numFmtId="49" fontId="21" fillId="89" borderId="0" xfId="0" applyNumberFormat="1" applyFont="1" applyFill="1" applyBorder="1" applyAlignment="1">
      <alignment horizontal="left"/>
    </xf>
    <xf numFmtId="14" fontId="0" fillId="89" borderId="0" xfId="0" applyNumberFormat="1" applyFill="1" applyAlignment="1">
      <alignment horizontal="left"/>
    </xf>
    <xf numFmtId="49" fontId="21" fillId="0" borderId="0" xfId="0" applyNumberFormat="1" applyFont="1" applyFill="1" applyBorder="1" applyAlignment="1">
      <alignment horizontal="left"/>
    </xf>
    <xf numFmtId="14" fontId="21" fillId="0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76" borderId="0" xfId="0" applyNumberFormat="1" applyFill="1" applyBorder="1" applyAlignment="1">
      <alignment horizontal="left"/>
    </xf>
    <xf numFmtId="0" fontId="21" fillId="58" borderId="0" xfId="0" applyFont="1" applyFill="1"/>
    <xf numFmtId="14" fontId="0" fillId="58" borderId="0" xfId="0" applyNumberFormat="1" applyFill="1" applyAlignment="1">
      <alignment horizontal="left"/>
    </xf>
    <xf numFmtId="49" fontId="0" fillId="58" borderId="0" xfId="0" applyNumberFormat="1" applyFill="1" applyAlignment="1">
      <alignment horizontal="left"/>
    </xf>
    <xf numFmtId="49" fontId="21" fillId="0" borderId="0" xfId="0" applyNumberFormat="1" applyFont="1" applyFill="1" applyBorder="1" applyAlignment="1">
      <alignment horizontal="right"/>
    </xf>
    <xf numFmtId="14" fontId="0" fillId="0" borderId="0" xfId="0" applyNumberFormat="1" applyFill="1" applyBorder="1" applyAlignment="1">
      <alignment horizontal="left"/>
    </xf>
    <xf numFmtId="49" fontId="0" fillId="0" borderId="0" xfId="0" applyNumberFormat="1" applyFont="1" applyFill="1" applyBorder="1"/>
    <xf numFmtId="49" fontId="0" fillId="0" borderId="0" xfId="0" applyNumberFormat="1" applyFont="1" applyAlignment="1">
      <alignment horizontal="right"/>
    </xf>
    <xf numFmtId="14" fontId="0" fillId="0" borderId="0" xfId="0" applyNumberFormat="1" applyFont="1"/>
    <xf numFmtId="0" fontId="0" fillId="0" borderId="0" xfId="0" quotePrefix="1" applyFill="1" applyBorder="1" applyAlignment="1">
      <alignment horizontal="center"/>
    </xf>
    <xf numFmtId="14" fontId="0" fillId="0" borderId="0" xfId="0" applyNumberFormat="1" applyBorder="1" applyAlignment="1">
      <alignment horizontal="left"/>
    </xf>
    <xf numFmtId="49" fontId="109" fillId="0" borderId="0" xfId="7071" applyNumberFormat="1" applyFont="1" applyAlignment="1">
      <alignment horizontal="right"/>
    </xf>
    <xf numFmtId="14" fontId="109" fillId="0" borderId="0" xfId="7071" applyNumberFormat="1" applyFont="1"/>
    <xf numFmtId="49" fontId="109" fillId="0" borderId="0" xfId="7071" applyNumberFormat="1" applyFont="1" applyAlignment="1">
      <alignment horizontal="left"/>
    </xf>
    <xf numFmtId="49" fontId="112" fillId="0" borderId="0" xfId="0" applyNumberFormat="1" applyFont="1"/>
    <xf numFmtId="49" fontId="53" fillId="0" borderId="0" xfId="0" applyNumberFormat="1" applyFont="1"/>
    <xf numFmtId="0" fontId="50" fillId="0" borderId="30" xfId="0" applyFont="1" applyBorder="1"/>
    <xf numFmtId="165" fontId="0" fillId="0" borderId="0" xfId="0" applyNumberFormat="1"/>
    <xf numFmtId="1" fontId="0" fillId="0" borderId="0" xfId="0" applyNumberFormat="1"/>
    <xf numFmtId="0" fontId="126" fillId="0" borderId="0" xfId="0" applyFont="1" applyAlignment="1">
      <alignment horizontal="right"/>
    </xf>
    <xf numFmtId="0" fontId="45" fillId="0" borderId="0" xfId="0" applyFont="1" applyAlignment="1">
      <alignment vertical="center"/>
    </xf>
    <xf numFmtId="0" fontId="152" fillId="0" borderId="0" xfId="0" applyFont="1" applyAlignment="1">
      <alignment horizontal="right"/>
    </xf>
    <xf numFmtId="0" fontId="153" fillId="0" borderId="0" xfId="0" applyFont="1"/>
    <xf numFmtId="0" fontId="154" fillId="0" borderId="0" xfId="0" applyFont="1" applyAlignment="1">
      <alignment horizontal="right"/>
    </xf>
    <xf numFmtId="0" fontId="155" fillId="0" borderId="2" xfId="0" applyFont="1" applyBorder="1"/>
    <xf numFmtId="0" fontId="125" fillId="0" borderId="26" xfId="0" applyFont="1" applyBorder="1" applyAlignment="1">
      <alignment horizontal="left"/>
    </xf>
    <xf numFmtId="0" fontId="125" fillId="0" borderId="0" xfId="0" applyFont="1"/>
    <xf numFmtId="0" fontId="156" fillId="0" borderId="2" xfId="0" applyFont="1" applyBorder="1" applyAlignment="1">
      <alignment horizontal="right"/>
    </xf>
    <xf numFmtId="0" fontId="125" fillId="0" borderId="25" xfId="0" applyFont="1" applyBorder="1" applyAlignment="1">
      <alignment horizontal="left"/>
    </xf>
    <xf numFmtId="0" fontId="125" fillId="0" borderId="25" xfId="0" applyFont="1" applyBorder="1"/>
    <xf numFmtId="0" fontId="156" fillId="0" borderId="25" xfId="0" applyFont="1" applyBorder="1" applyAlignment="1">
      <alignment horizontal="right"/>
    </xf>
    <xf numFmtId="0" fontId="50" fillId="0" borderId="0" xfId="0" applyFont="1" applyAlignment="1">
      <alignment horizontal="left" vertical="center"/>
    </xf>
    <xf numFmtId="0" fontId="157" fillId="0" borderId="0" xfId="0" applyFont="1"/>
    <xf numFmtId="0" fontId="50" fillId="0" borderId="0" xfId="0" applyFont="1" applyAlignment="1">
      <alignment horizontal="left" wrapText="1"/>
    </xf>
    <xf numFmtId="0" fontId="50" fillId="0" borderId="20" xfId="0" applyFont="1" applyBorder="1" applyAlignment="1">
      <alignment horizontal="left" wrapText="1"/>
    </xf>
    <xf numFmtId="0" fontId="50" fillId="0" borderId="0" xfId="0" applyFont="1" applyBorder="1" applyAlignment="1">
      <alignment horizontal="left" wrapText="1"/>
    </xf>
    <xf numFmtId="0" fontId="50" fillId="0" borderId="21" xfId="0" applyFont="1" applyBorder="1" applyAlignment="1">
      <alignment horizontal="left" wrapText="1"/>
    </xf>
  </cellXfs>
  <cellStyles count="7073">
    <cellStyle name="20% - Accent1" xfId="19" builtinId="30" customBuiltin="1"/>
    <cellStyle name="20% - Accent1 10" xfId="328" xr:uid="{00000000-0005-0000-0000-000001000000}"/>
    <cellStyle name="20% - Accent1 10 2" xfId="675" xr:uid="{00000000-0005-0000-0000-000002000000}"/>
    <cellStyle name="20% - Accent1 10 2 2" xfId="5207" xr:uid="{00000000-0005-0000-0000-000003000000}"/>
    <cellStyle name="20% - Accent1 10 2 3" xfId="2992" xr:uid="{00000000-0005-0000-0000-000004000000}"/>
    <cellStyle name="20% - Accent1 10 3" xfId="975" xr:uid="{00000000-0005-0000-0000-000005000000}"/>
    <cellStyle name="20% - Accent1 10 3 2" xfId="5448" xr:uid="{00000000-0005-0000-0000-000006000000}"/>
    <cellStyle name="20% - Accent1 10 3 3" xfId="3233" xr:uid="{00000000-0005-0000-0000-000007000000}"/>
    <cellStyle name="20% - Accent1 10 4" xfId="1403" xr:uid="{00000000-0005-0000-0000-000008000000}"/>
    <cellStyle name="20% - Accent1 10 4 2" xfId="5845" xr:uid="{00000000-0005-0000-0000-000009000000}"/>
    <cellStyle name="20% - Accent1 10 4 3" xfId="3630" xr:uid="{00000000-0005-0000-0000-00000A000000}"/>
    <cellStyle name="20% - Accent1 10 5" xfId="1785" xr:uid="{00000000-0005-0000-0000-00000B000000}"/>
    <cellStyle name="20% - Accent1 10 5 2" xfId="6227" xr:uid="{00000000-0005-0000-0000-00000C000000}"/>
    <cellStyle name="20% - Accent1 10 5 3" xfId="4012" xr:uid="{00000000-0005-0000-0000-00000D000000}"/>
    <cellStyle name="20% - Accent1 10 6" xfId="2216" xr:uid="{00000000-0005-0000-0000-00000E000000}"/>
    <cellStyle name="20% - Accent1 10 6 2" xfId="6655" xr:uid="{00000000-0005-0000-0000-00000F000000}"/>
    <cellStyle name="20% - Accent1 10 6 3" xfId="4440" xr:uid="{00000000-0005-0000-0000-000010000000}"/>
    <cellStyle name="20% - Accent1 10 7" xfId="4937" xr:uid="{00000000-0005-0000-0000-000011000000}"/>
    <cellStyle name="20% - Accent1 10 8" xfId="2722" xr:uid="{00000000-0005-0000-0000-000012000000}"/>
    <cellStyle name="20% - Accent1 11" xfId="349" xr:uid="{00000000-0005-0000-0000-000013000000}"/>
    <cellStyle name="20% - Accent1 11 2" xfId="676" xr:uid="{00000000-0005-0000-0000-000014000000}"/>
    <cellStyle name="20% - Accent1 11 2 2" xfId="5208" xr:uid="{00000000-0005-0000-0000-000015000000}"/>
    <cellStyle name="20% - Accent1 11 2 3" xfId="2993" xr:uid="{00000000-0005-0000-0000-000016000000}"/>
    <cellStyle name="20% - Accent1 11 3" xfId="976" xr:uid="{00000000-0005-0000-0000-000017000000}"/>
    <cellStyle name="20% - Accent1 11 3 2" xfId="5449" xr:uid="{00000000-0005-0000-0000-000018000000}"/>
    <cellStyle name="20% - Accent1 11 3 3" xfId="3234" xr:uid="{00000000-0005-0000-0000-000019000000}"/>
    <cellStyle name="20% - Accent1 11 4" xfId="1404" xr:uid="{00000000-0005-0000-0000-00001A000000}"/>
    <cellStyle name="20% - Accent1 11 4 2" xfId="5846" xr:uid="{00000000-0005-0000-0000-00001B000000}"/>
    <cellStyle name="20% - Accent1 11 4 3" xfId="3631" xr:uid="{00000000-0005-0000-0000-00001C000000}"/>
    <cellStyle name="20% - Accent1 11 5" xfId="1786" xr:uid="{00000000-0005-0000-0000-00001D000000}"/>
    <cellStyle name="20% - Accent1 11 5 2" xfId="6228" xr:uid="{00000000-0005-0000-0000-00001E000000}"/>
    <cellStyle name="20% - Accent1 11 5 3" xfId="4013" xr:uid="{00000000-0005-0000-0000-00001F000000}"/>
    <cellStyle name="20% - Accent1 11 6" xfId="2217" xr:uid="{00000000-0005-0000-0000-000020000000}"/>
    <cellStyle name="20% - Accent1 11 6 2" xfId="6656" xr:uid="{00000000-0005-0000-0000-000021000000}"/>
    <cellStyle name="20% - Accent1 11 6 3" xfId="4441" xr:uid="{00000000-0005-0000-0000-000022000000}"/>
    <cellStyle name="20% - Accent1 11 7" xfId="4951" xr:uid="{00000000-0005-0000-0000-000023000000}"/>
    <cellStyle name="20% - Accent1 11 8" xfId="2736" xr:uid="{00000000-0005-0000-0000-000024000000}"/>
    <cellStyle name="20% - Accent1 12" xfId="363" xr:uid="{00000000-0005-0000-0000-000025000000}"/>
    <cellStyle name="20% - Accent1 12 2" xfId="677" xr:uid="{00000000-0005-0000-0000-000026000000}"/>
    <cellStyle name="20% - Accent1 12 2 2" xfId="5209" xr:uid="{00000000-0005-0000-0000-000027000000}"/>
    <cellStyle name="20% - Accent1 12 2 3" xfId="2994" xr:uid="{00000000-0005-0000-0000-000028000000}"/>
    <cellStyle name="20% - Accent1 12 3" xfId="977" xr:uid="{00000000-0005-0000-0000-000029000000}"/>
    <cellStyle name="20% - Accent1 12 3 2" xfId="5450" xr:uid="{00000000-0005-0000-0000-00002A000000}"/>
    <cellStyle name="20% - Accent1 12 3 3" xfId="3235" xr:uid="{00000000-0005-0000-0000-00002B000000}"/>
    <cellStyle name="20% - Accent1 12 4" xfId="1405" xr:uid="{00000000-0005-0000-0000-00002C000000}"/>
    <cellStyle name="20% - Accent1 12 4 2" xfId="5847" xr:uid="{00000000-0005-0000-0000-00002D000000}"/>
    <cellStyle name="20% - Accent1 12 4 3" xfId="3632" xr:uid="{00000000-0005-0000-0000-00002E000000}"/>
    <cellStyle name="20% - Accent1 12 5" xfId="1787" xr:uid="{00000000-0005-0000-0000-00002F000000}"/>
    <cellStyle name="20% - Accent1 12 5 2" xfId="6229" xr:uid="{00000000-0005-0000-0000-000030000000}"/>
    <cellStyle name="20% - Accent1 12 5 3" xfId="4014" xr:uid="{00000000-0005-0000-0000-000031000000}"/>
    <cellStyle name="20% - Accent1 12 6" xfId="2218" xr:uid="{00000000-0005-0000-0000-000032000000}"/>
    <cellStyle name="20% - Accent1 12 6 2" xfId="6657" xr:uid="{00000000-0005-0000-0000-000033000000}"/>
    <cellStyle name="20% - Accent1 12 6 3" xfId="4442" xr:uid="{00000000-0005-0000-0000-000034000000}"/>
    <cellStyle name="20% - Accent1 12 7" xfId="4965" xr:uid="{00000000-0005-0000-0000-000035000000}"/>
    <cellStyle name="20% - Accent1 12 8" xfId="2750" xr:uid="{00000000-0005-0000-0000-000036000000}"/>
    <cellStyle name="20% - Accent1 13" xfId="377" xr:uid="{00000000-0005-0000-0000-000037000000}"/>
    <cellStyle name="20% - Accent1 13 2" xfId="678" xr:uid="{00000000-0005-0000-0000-000038000000}"/>
    <cellStyle name="20% - Accent1 13 2 2" xfId="5210" xr:uid="{00000000-0005-0000-0000-000039000000}"/>
    <cellStyle name="20% - Accent1 13 2 3" xfId="2995" xr:uid="{00000000-0005-0000-0000-00003A000000}"/>
    <cellStyle name="20% - Accent1 13 3" xfId="978" xr:uid="{00000000-0005-0000-0000-00003B000000}"/>
    <cellStyle name="20% - Accent1 13 3 2" xfId="5451" xr:uid="{00000000-0005-0000-0000-00003C000000}"/>
    <cellStyle name="20% - Accent1 13 3 3" xfId="3236" xr:uid="{00000000-0005-0000-0000-00003D000000}"/>
    <cellStyle name="20% - Accent1 13 4" xfId="1406" xr:uid="{00000000-0005-0000-0000-00003E000000}"/>
    <cellStyle name="20% - Accent1 13 4 2" xfId="5848" xr:uid="{00000000-0005-0000-0000-00003F000000}"/>
    <cellStyle name="20% - Accent1 13 4 3" xfId="3633" xr:uid="{00000000-0005-0000-0000-000040000000}"/>
    <cellStyle name="20% - Accent1 13 5" xfId="1788" xr:uid="{00000000-0005-0000-0000-000041000000}"/>
    <cellStyle name="20% - Accent1 13 5 2" xfId="6230" xr:uid="{00000000-0005-0000-0000-000042000000}"/>
    <cellStyle name="20% - Accent1 13 5 3" xfId="4015" xr:uid="{00000000-0005-0000-0000-000043000000}"/>
    <cellStyle name="20% - Accent1 13 6" xfId="2219" xr:uid="{00000000-0005-0000-0000-000044000000}"/>
    <cellStyle name="20% - Accent1 13 6 2" xfId="6658" xr:uid="{00000000-0005-0000-0000-000045000000}"/>
    <cellStyle name="20% - Accent1 13 6 3" xfId="4443" xr:uid="{00000000-0005-0000-0000-000046000000}"/>
    <cellStyle name="20% - Accent1 13 7" xfId="4979" xr:uid="{00000000-0005-0000-0000-000047000000}"/>
    <cellStyle name="20% - Accent1 13 8" xfId="2764" xr:uid="{00000000-0005-0000-0000-000048000000}"/>
    <cellStyle name="20% - Accent1 14" xfId="391" xr:uid="{00000000-0005-0000-0000-000049000000}"/>
    <cellStyle name="20% - Accent1 14 2" xfId="679" xr:uid="{00000000-0005-0000-0000-00004A000000}"/>
    <cellStyle name="20% - Accent1 14 2 2" xfId="5211" xr:uid="{00000000-0005-0000-0000-00004B000000}"/>
    <cellStyle name="20% - Accent1 14 2 3" xfId="2996" xr:uid="{00000000-0005-0000-0000-00004C000000}"/>
    <cellStyle name="20% - Accent1 14 3" xfId="979" xr:uid="{00000000-0005-0000-0000-00004D000000}"/>
    <cellStyle name="20% - Accent1 14 3 2" xfId="5452" xr:uid="{00000000-0005-0000-0000-00004E000000}"/>
    <cellStyle name="20% - Accent1 14 3 3" xfId="3237" xr:uid="{00000000-0005-0000-0000-00004F000000}"/>
    <cellStyle name="20% - Accent1 14 4" xfId="1407" xr:uid="{00000000-0005-0000-0000-000050000000}"/>
    <cellStyle name="20% - Accent1 14 4 2" xfId="5849" xr:uid="{00000000-0005-0000-0000-000051000000}"/>
    <cellStyle name="20% - Accent1 14 4 3" xfId="3634" xr:uid="{00000000-0005-0000-0000-000052000000}"/>
    <cellStyle name="20% - Accent1 14 5" xfId="1789" xr:uid="{00000000-0005-0000-0000-000053000000}"/>
    <cellStyle name="20% - Accent1 14 5 2" xfId="6231" xr:uid="{00000000-0005-0000-0000-000054000000}"/>
    <cellStyle name="20% - Accent1 14 5 3" xfId="4016" xr:uid="{00000000-0005-0000-0000-000055000000}"/>
    <cellStyle name="20% - Accent1 14 6" xfId="2220" xr:uid="{00000000-0005-0000-0000-000056000000}"/>
    <cellStyle name="20% - Accent1 14 6 2" xfId="6659" xr:uid="{00000000-0005-0000-0000-000057000000}"/>
    <cellStyle name="20% - Accent1 14 6 3" xfId="4444" xr:uid="{00000000-0005-0000-0000-000058000000}"/>
    <cellStyle name="20% - Accent1 14 7" xfId="4993" xr:uid="{00000000-0005-0000-0000-000059000000}"/>
    <cellStyle name="20% - Accent1 14 8" xfId="2778" xr:uid="{00000000-0005-0000-0000-00005A000000}"/>
    <cellStyle name="20% - Accent1 15" xfId="403" xr:uid="{00000000-0005-0000-0000-00005B000000}"/>
    <cellStyle name="20% - Accent1 15 2" xfId="680" xr:uid="{00000000-0005-0000-0000-00005C000000}"/>
    <cellStyle name="20% - Accent1 15 2 2" xfId="5212" xr:uid="{00000000-0005-0000-0000-00005D000000}"/>
    <cellStyle name="20% - Accent1 15 2 3" xfId="2997" xr:uid="{00000000-0005-0000-0000-00005E000000}"/>
    <cellStyle name="20% - Accent1 15 3" xfId="980" xr:uid="{00000000-0005-0000-0000-00005F000000}"/>
    <cellStyle name="20% - Accent1 15 3 2" xfId="5453" xr:uid="{00000000-0005-0000-0000-000060000000}"/>
    <cellStyle name="20% - Accent1 15 3 3" xfId="3238" xr:uid="{00000000-0005-0000-0000-000061000000}"/>
    <cellStyle name="20% - Accent1 15 4" xfId="1408" xr:uid="{00000000-0005-0000-0000-000062000000}"/>
    <cellStyle name="20% - Accent1 15 4 2" xfId="5850" xr:uid="{00000000-0005-0000-0000-000063000000}"/>
    <cellStyle name="20% - Accent1 15 4 3" xfId="3635" xr:uid="{00000000-0005-0000-0000-000064000000}"/>
    <cellStyle name="20% - Accent1 15 5" xfId="1790" xr:uid="{00000000-0005-0000-0000-000065000000}"/>
    <cellStyle name="20% - Accent1 15 5 2" xfId="6232" xr:uid="{00000000-0005-0000-0000-000066000000}"/>
    <cellStyle name="20% - Accent1 15 5 3" xfId="4017" xr:uid="{00000000-0005-0000-0000-000067000000}"/>
    <cellStyle name="20% - Accent1 15 6" xfId="2221" xr:uid="{00000000-0005-0000-0000-000068000000}"/>
    <cellStyle name="20% - Accent1 15 6 2" xfId="6660" xr:uid="{00000000-0005-0000-0000-000069000000}"/>
    <cellStyle name="20% - Accent1 15 6 3" xfId="4445" xr:uid="{00000000-0005-0000-0000-00006A000000}"/>
    <cellStyle name="20% - Accent1 15 7" xfId="5005" xr:uid="{00000000-0005-0000-0000-00006B000000}"/>
    <cellStyle name="20% - Accent1 15 8" xfId="2790" xr:uid="{00000000-0005-0000-0000-00006C000000}"/>
    <cellStyle name="20% - Accent1 16" xfId="480" xr:uid="{00000000-0005-0000-0000-00006D000000}"/>
    <cellStyle name="20% - Accent1 16 2" xfId="981" xr:uid="{00000000-0005-0000-0000-00006E000000}"/>
    <cellStyle name="20% - Accent1 16 2 2" xfId="5454" xr:uid="{00000000-0005-0000-0000-00006F000000}"/>
    <cellStyle name="20% - Accent1 16 2 3" xfId="3239" xr:uid="{00000000-0005-0000-0000-000070000000}"/>
    <cellStyle name="20% - Accent1 16 3" xfId="1409" xr:uid="{00000000-0005-0000-0000-000071000000}"/>
    <cellStyle name="20% - Accent1 16 3 2" xfId="5851" xr:uid="{00000000-0005-0000-0000-000072000000}"/>
    <cellStyle name="20% - Accent1 16 3 3" xfId="3636" xr:uid="{00000000-0005-0000-0000-000073000000}"/>
    <cellStyle name="20% - Accent1 16 4" xfId="1791" xr:uid="{00000000-0005-0000-0000-000074000000}"/>
    <cellStyle name="20% - Accent1 16 4 2" xfId="6233" xr:uid="{00000000-0005-0000-0000-000075000000}"/>
    <cellStyle name="20% - Accent1 16 4 3" xfId="4018" xr:uid="{00000000-0005-0000-0000-000076000000}"/>
    <cellStyle name="20% - Accent1 16 5" xfId="2222" xr:uid="{00000000-0005-0000-0000-000077000000}"/>
    <cellStyle name="20% - Accent1 16 5 2" xfId="6661" xr:uid="{00000000-0005-0000-0000-000078000000}"/>
    <cellStyle name="20% - Accent1 16 5 3" xfId="4446" xr:uid="{00000000-0005-0000-0000-000079000000}"/>
    <cellStyle name="20% - Accent1 16 6" xfId="5081" xr:uid="{00000000-0005-0000-0000-00007A000000}"/>
    <cellStyle name="20% - Accent1 16 7" xfId="2866" xr:uid="{00000000-0005-0000-0000-00007B000000}"/>
    <cellStyle name="20% - Accent1 17" xfId="494" xr:uid="{00000000-0005-0000-0000-00007C000000}"/>
    <cellStyle name="20% - Accent1 17 2" xfId="982" xr:uid="{00000000-0005-0000-0000-00007D000000}"/>
    <cellStyle name="20% - Accent1 17 2 2" xfId="5455" xr:uid="{00000000-0005-0000-0000-00007E000000}"/>
    <cellStyle name="20% - Accent1 17 2 3" xfId="3240" xr:uid="{00000000-0005-0000-0000-00007F000000}"/>
    <cellStyle name="20% - Accent1 17 3" xfId="1410" xr:uid="{00000000-0005-0000-0000-000080000000}"/>
    <cellStyle name="20% - Accent1 17 3 2" xfId="5852" xr:uid="{00000000-0005-0000-0000-000081000000}"/>
    <cellStyle name="20% - Accent1 17 3 3" xfId="3637" xr:uid="{00000000-0005-0000-0000-000082000000}"/>
    <cellStyle name="20% - Accent1 17 4" xfId="1792" xr:uid="{00000000-0005-0000-0000-000083000000}"/>
    <cellStyle name="20% - Accent1 17 4 2" xfId="6234" xr:uid="{00000000-0005-0000-0000-000084000000}"/>
    <cellStyle name="20% - Accent1 17 4 3" xfId="4019" xr:uid="{00000000-0005-0000-0000-000085000000}"/>
    <cellStyle name="20% - Accent1 17 5" xfId="2223" xr:uid="{00000000-0005-0000-0000-000086000000}"/>
    <cellStyle name="20% - Accent1 17 5 2" xfId="6662" xr:uid="{00000000-0005-0000-0000-000087000000}"/>
    <cellStyle name="20% - Accent1 17 5 3" xfId="4447" xr:uid="{00000000-0005-0000-0000-000088000000}"/>
    <cellStyle name="20% - Accent1 17 6" xfId="5095" xr:uid="{00000000-0005-0000-0000-000089000000}"/>
    <cellStyle name="20% - Accent1 17 7" xfId="2880" xr:uid="{00000000-0005-0000-0000-00008A000000}"/>
    <cellStyle name="20% - Accent1 18" xfId="508" xr:uid="{00000000-0005-0000-0000-00008B000000}"/>
    <cellStyle name="20% - Accent1 18 2" xfId="983" xr:uid="{00000000-0005-0000-0000-00008C000000}"/>
    <cellStyle name="20% - Accent1 18 2 2" xfId="5456" xr:uid="{00000000-0005-0000-0000-00008D000000}"/>
    <cellStyle name="20% - Accent1 18 2 3" xfId="3241" xr:uid="{00000000-0005-0000-0000-00008E000000}"/>
    <cellStyle name="20% - Accent1 18 3" xfId="1411" xr:uid="{00000000-0005-0000-0000-00008F000000}"/>
    <cellStyle name="20% - Accent1 18 3 2" xfId="5853" xr:uid="{00000000-0005-0000-0000-000090000000}"/>
    <cellStyle name="20% - Accent1 18 3 3" xfId="3638" xr:uid="{00000000-0005-0000-0000-000091000000}"/>
    <cellStyle name="20% - Accent1 18 4" xfId="1793" xr:uid="{00000000-0005-0000-0000-000092000000}"/>
    <cellStyle name="20% - Accent1 18 4 2" xfId="6235" xr:uid="{00000000-0005-0000-0000-000093000000}"/>
    <cellStyle name="20% - Accent1 18 4 3" xfId="4020" xr:uid="{00000000-0005-0000-0000-000094000000}"/>
    <cellStyle name="20% - Accent1 18 5" xfId="2224" xr:uid="{00000000-0005-0000-0000-000095000000}"/>
    <cellStyle name="20% - Accent1 18 5 2" xfId="6663" xr:uid="{00000000-0005-0000-0000-000096000000}"/>
    <cellStyle name="20% - Accent1 18 5 3" xfId="4448" xr:uid="{00000000-0005-0000-0000-000097000000}"/>
    <cellStyle name="20% - Accent1 18 6" xfId="5109" xr:uid="{00000000-0005-0000-0000-000098000000}"/>
    <cellStyle name="20% - Accent1 18 7" xfId="2894" xr:uid="{00000000-0005-0000-0000-000099000000}"/>
    <cellStyle name="20% - Accent1 19" xfId="522" xr:uid="{00000000-0005-0000-0000-00009A000000}"/>
    <cellStyle name="20% - Accent1 19 2" xfId="984" xr:uid="{00000000-0005-0000-0000-00009B000000}"/>
    <cellStyle name="20% - Accent1 19 2 2" xfId="5457" xr:uid="{00000000-0005-0000-0000-00009C000000}"/>
    <cellStyle name="20% - Accent1 19 2 3" xfId="3242" xr:uid="{00000000-0005-0000-0000-00009D000000}"/>
    <cellStyle name="20% - Accent1 19 3" xfId="1412" xr:uid="{00000000-0005-0000-0000-00009E000000}"/>
    <cellStyle name="20% - Accent1 19 3 2" xfId="5854" xr:uid="{00000000-0005-0000-0000-00009F000000}"/>
    <cellStyle name="20% - Accent1 19 3 3" xfId="3639" xr:uid="{00000000-0005-0000-0000-0000A0000000}"/>
    <cellStyle name="20% - Accent1 19 4" xfId="1794" xr:uid="{00000000-0005-0000-0000-0000A1000000}"/>
    <cellStyle name="20% - Accent1 19 4 2" xfId="6236" xr:uid="{00000000-0005-0000-0000-0000A2000000}"/>
    <cellStyle name="20% - Accent1 19 4 3" xfId="4021" xr:uid="{00000000-0005-0000-0000-0000A3000000}"/>
    <cellStyle name="20% - Accent1 19 5" xfId="2225" xr:uid="{00000000-0005-0000-0000-0000A4000000}"/>
    <cellStyle name="20% - Accent1 19 5 2" xfId="6664" xr:uid="{00000000-0005-0000-0000-0000A5000000}"/>
    <cellStyle name="20% - Accent1 19 5 3" xfId="4449" xr:uid="{00000000-0005-0000-0000-0000A6000000}"/>
    <cellStyle name="20% - Accent1 19 6" xfId="5123" xr:uid="{00000000-0005-0000-0000-0000A7000000}"/>
    <cellStyle name="20% - Accent1 19 7" xfId="2908" xr:uid="{00000000-0005-0000-0000-0000A8000000}"/>
    <cellStyle name="20% - Accent1 2" xfId="43" xr:uid="{00000000-0005-0000-0000-0000A9000000}"/>
    <cellStyle name="20% - Accent1 2 2" xfId="404" xr:uid="{00000000-0005-0000-0000-0000AA000000}"/>
    <cellStyle name="20% - Accent1 2 2 2" xfId="991" xr:uid="{00000000-0005-0000-0000-0000AB000000}"/>
    <cellStyle name="20% - Accent1 2 2 2 2" xfId="5464" xr:uid="{00000000-0005-0000-0000-0000AC000000}"/>
    <cellStyle name="20% - Accent1 2 2 2 3" xfId="3249" xr:uid="{00000000-0005-0000-0000-0000AD000000}"/>
    <cellStyle name="20% - Accent1 2 2 3" xfId="1419" xr:uid="{00000000-0005-0000-0000-0000AE000000}"/>
    <cellStyle name="20% - Accent1 2 2 3 2" xfId="5861" xr:uid="{00000000-0005-0000-0000-0000AF000000}"/>
    <cellStyle name="20% - Accent1 2 2 3 3" xfId="3646" xr:uid="{00000000-0005-0000-0000-0000B0000000}"/>
    <cellStyle name="20% - Accent1 2 2 4" xfId="1796" xr:uid="{00000000-0005-0000-0000-0000B1000000}"/>
    <cellStyle name="20% - Accent1 2 2 4 2" xfId="6238" xr:uid="{00000000-0005-0000-0000-0000B2000000}"/>
    <cellStyle name="20% - Accent1 2 2 4 3" xfId="4023" xr:uid="{00000000-0005-0000-0000-0000B3000000}"/>
    <cellStyle name="20% - Accent1 2 2 5" xfId="2227" xr:uid="{00000000-0005-0000-0000-0000B4000000}"/>
    <cellStyle name="20% - Accent1 2 2 5 2" xfId="6666" xr:uid="{00000000-0005-0000-0000-0000B5000000}"/>
    <cellStyle name="20% - Accent1 2 2 5 3" xfId="4451" xr:uid="{00000000-0005-0000-0000-0000B6000000}"/>
    <cellStyle name="20% - Accent1 2 2 6" xfId="5006" xr:uid="{00000000-0005-0000-0000-0000B7000000}"/>
    <cellStyle name="20% - Accent1 2 2 7" xfId="2791" xr:uid="{00000000-0005-0000-0000-0000B8000000}"/>
    <cellStyle name="20% - Accent1 2 3" xfId="681" xr:uid="{00000000-0005-0000-0000-0000B9000000}"/>
    <cellStyle name="20% - Accent1 2 3 2" xfId="5213" xr:uid="{00000000-0005-0000-0000-0000BA000000}"/>
    <cellStyle name="20% - Accent1 2 3 3" xfId="2998" xr:uid="{00000000-0005-0000-0000-0000BB000000}"/>
    <cellStyle name="20% - Accent1 2 4" xfId="985" xr:uid="{00000000-0005-0000-0000-0000BC000000}"/>
    <cellStyle name="20% - Accent1 2 4 2" xfId="5458" xr:uid="{00000000-0005-0000-0000-0000BD000000}"/>
    <cellStyle name="20% - Accent1 2 4 3" xfId="3243" xr:uid="{00000000-0005-0000-0000-0000BE000000}"/>
    <cellStyle name="20% - Accent1 2 5" xfId="1413" xr:uid="{00000000-0005-0000-0000-0000BF000000}"/>
    <cellStyle name="20% - Accent1 2 5 2" xfId="5855" xr:uid="{00000000-0005-0000-0000-0000C0000000}"/>
    <cellStyle name="20% - Accent1 2 5 3" xfId="3640" xr:uid="{00000000-0005-0000-0000-0000C1000000}"/>
    <cellStyle name="20% - Accent1 2 6" xfId="1795" xr:uid="{00000000-0005-0000-0000-0000C2000000}"/>
    <cellStyle name="20% - Accent1 2 6 2" xfId="6237" xr:uid="{00000000-0005-0000-0000-0000C3000000}"/>
    <cellStyle name="20% - Accent1 2 6 3" xfId="4022" xr:uid="{00000000-0005-0000-0000-0000C4000000}"/>
    <cellStyle name="20% - Accent1 2 7" xfId="2226" xr:uid="{00000000-0005-0000-0000-0000C5000000}"/>
    <cellStyle name="20% - Accent1 2 7 2" xfId="6665" xr:uid="{00000000-0005-0000-0000-0000C6000000}"/>
    <cellStyle name="20% - Accent1 2 7 3" xfId="4450" xr:uid="{00000000-0005-0000-0000-0000C7000000}"/>
    <cellStyle name="20% - Accent1 2 8" xfId="4842" xr:uid="{00000000-0005-0000-0000-0000C8000000}"/>
    <cellStyle name="20% - Accent1 2 9" xfId="2627" xr:uid="{00000000-0005-0000-0000-0000C9000000}"/>
    <cellStyle name="20% - Accent1 20" xfId="536" xr:uid="{00000000-0005-0000-0000-0000CA000000}"/>
    <cellStyle name="20% - Accent1 20 2" xfId="986" xr:uid="{00000000-0005-0000-0000-0000CB000000}"/>
    <cellStyle name="20% - Accent1 20 2 2" xfId="5459" xr:uid="{00000000-0005-0000-0000-0000CC000000}"/>
    <cellStyle name="20% - Accent1 20 2 3" xfId="3244" xr:uid="{00000000-0005-0000-0000-0000CD000000}"/>
    <cellStyle name="20% - Accent1 20 3" xfId="1414" xr:uid="{00000000-0005-0000-0000-0000CE000000}"/>
    <cellStyle name="20% - Accent1 20 3 2" xfId="5856" xr:uid="{00000000-0005-0000-0000-0000CF000000}"/>
    <cellStyle name="20% - Accent1 20 3 3" xfId="3641" xr:uid="{00000000-0005-0000-0000-0000D0000000}"/>
    <cellStyle name="20% - Accent1 20 4" xfId="1797" xr:uid="{00000000-0005-0000-0000-0000D1000000}"/>
    <cellStyle name="20% - Accent1 20 4 2" xfId="6239" xr:uid="{00000000-0005-0000-0000-0000D2000000}"/>
    <cellStyle name="20% - Accent1 20 4 3" xfId="4024" xr:uid="{00000000-0005-0000-0000-0000D3000000}"/>
    <cellStyle name="20% - Accent1 20 5" xfId="2228" xr:uid="{00000000-0005-0000-0000-0000D4000000}"/>
    <cellStyle name="20% - Accent1 20 5 2" xfId="6667" xr:uid="{00000000-0005-0000-0000-0000D5000000}"/>
    <cellStyle name="20% - Accent1 20 5 3" xfId="4452" xr:uid="{00000000-0005-0000-0000-0000D6000000}"/>
    <cellStyle name="20% - Accent1 20 6" xfId="5137" xr:uid="{00000000-0005-0000-0000-0000D7000000}"/>
    <cellStyle name="20% - Accent1 20 7" xfId="2922" xr:uid="{00000000-0005-0000-0000-0000D8000000}"/>
    <cellStyle name="20% - Accent1 21" xfId="550" xr:uid="{00000000-0005-0000-0000-0000D9000000}"/>
    <cellStyle name="20% - Accent1 21 2" xfId="973" xr:uid="{00000000-0005-0000-0000-0000DA000000}"/>
    <cellStyle name="20% - Accent1 21 2 2" xfId="5447" xr:uid="{00000000-0005-0000-0000-0000DB000000}"/>
    <cellStyle name="20% - Accent1 21 2 3" xfId="3232" xr:uid="{00000000-0005-0000-0000-0000DC000000}"/>
    <cellStyle name="20% - Accent1 21 3" xfId="1402" xr:uid="{00000000-0005-0000-0000-0000DD000000}"/>
    <cellStyle name="20% - Accent1 21 3 2" xfId="5844" xr:uid="{00000000-0005-0000-0000-0000DE000000}"/>
    <cellStyle name="20% - Accent1 21 3 3" xfId="3629" xr:uid="{00000000-0005-0000-0000-0000DF000000}"/>
    <cellStyle name="20% - Accent1 21 4" xfId="1798" xr:uid="{00000000-0005-0000-0000-0000E0000000}"/>
    <cellStyle name="20% - Accent1 21 4 2" xfId="6240" xr:uid="{00000000-0005-0000-0000-0000E1000000}"/>
    <cellStyle name="20% - Accent1 21 4 3" xfId="4025" xr:uid="{00000000-0005-0000-0000-0000E2000000}"/>
    <cellStyle name="20% - Accent1 21 5" xfId="2229" xr:uid="{00000000-0005-0000-0000-0000E3000000}"/>
    <cellStyle name="20% - Accent1 21 5 2" xfId="6668" xr:uid="{00000000-0005-0000-0000-0000E4000000}"/>
    <cellStyle name="20% - Accent1 21 5 3" xfId="4453" xr:uid="{00000000-0005-0000-0000-0000E5000000}"/>
    <cellStyle name="20% - Accent1 21 6" xfId="5151" xr:uid="{00000000-0005-0000-0000-0000E6000000}"/>
    <cellStyle name="20% - Accent1 21 7" xfId="2936" xr:uid="{00000000-0005-0000-0000-0000E7000000}"/>
    <cellStyle name="20% - Accent1 22" xfId="564" xr:uid="{00000000-0005-0000-0000-0000E8000000}"/>
    <cellStyle name="20% - Accent1 22 2" xfId="987" xr:uid="{00000000-0005-0000-0000-0000E9000000}"/>
    <cellStyle name="20% - Accent1 22 2 2" xfId="5460" xr:uid="{00000000-0005-0000-0000-0000EA000000}"/>
    <cellStyle name="20% - Accent1 22 2 3" xfId="3245" xr:uid="{00000000-0005-0000-0000-0000EB000000}"/>
    <cellStyle name="20% - Accent1 22 3" xfId="1415" xr:uid="{00000000-0005-0000-0000-0000EC000000}"/>
    <cellStyle name="20% - Accent1 22 3 2" xfId="5857" xr:uid="{00000000-0005-0000-0000-0000ED000000}"/>
    <cellStyle name="20% - Accent1 22 3 3" xfId="3642" xr:uid="{00000000-0005-0000-0000-0000EE000000}"/>
    <cellStyle name="20% - Accent1 22 4" xfId="1799" xr:uid="{00000000-0005-0000-0000-0000EF000000}"/>
    <cellStyle name="20% - Accent1 22 4 2" xfId="6241" xr:uid="{00000000-0005-0000-0000-0000F0000000}"/>
    <cellStyle name="20% - Accent1 22 4 3" xfId="4026" xr:uid="{00000000-0005-0000-0000-0000F1000000}"/>
    <cellStyle name="20% - Accent1 22 5" xfId="2230" xr:uid="{00000000-0005-0000-0000-0000F2000000}"/>
    <cellStyle name="20% - Accent1 22 5 2" xfId="6669" xr:uid="{00000000-0005-0000-0000-0000F3000000}"/>
    <cellStyle name="20% - Accent1 22 5 3" xfId="4454" xr:uid="{00000000-0005-0000-0000-0000F4000000}"/>
    <cellStyle name="20% - Accent1 22 6" xfId="5165" xr:uid="{00000000-0005-0000-0000-0000F5000000}"/>
    <cellStyle name="20% - Accent1 22 7" xfId="2950" xr:uid="{00000000-0005-0000-0000-0000F6000000}"/>
    <cellStyle name="20% - Accent1 23" xfId="578" xr:uid="{00000000-0005-0000-0000-0000F7000000}"/>
    <cellStyle name="20% - Accent1 23 2" xfId="988" xr:uid="{00000000-0005-0000-0000-0000F8000000}"/>
    <cellStyle name="20% - Accent1 23 2 2" xfId="5461" xr:uid="{00000000-0005-0000-0000-0000F9000000}"/>
    <cellStyle name="20% - Accent1 23 2 3" xfId="3246" xr:uid="{00000000-0005-0000-0000-0000FA000000}"/>
    <cellStyle name="20% - Accent1 23 3" xfId="1416" xr:uid="{00000000-0005-0000-0000-0000FB000000}"/>
    <cellStyle name="20% - Accent1 23 3 2" xfId="5858" xr:uid="{00000000-0005-0000-0000-0000FC000000}"/>
    <cellStyle name="20% - Accent1 23 3 3" xfId="3643" xr:uid="{00000000-0005-0000-0000-0000FD000000}"/>
    <cellStyle name="20% - Accent1 23 4" xfId="1800" xr:uid="{00000000-0005-0000-0000-0000FE000000}"/>
    <cellStyle name="20% - Accent1 23 4 2" xfId="6242" xr:uid="{00000000-0005-0000-0000-0000FF000000}"/>
    <cellStyle name="20% - Accent1 23 4 3" xfId="4027" xr:uid="{00000000-0005-0000-0000-000000010000}"/>
    <cellStyle name="20% - Accent1 23 5" xfId="2231" xr:uid="{00000000-0005-0000-0000-000001010000}"/>
    <cellStyle name="20% - Accent1 23 5 2" xfId="6670" xr:uid="{00000000-0005-0000-0000-000002010000}"/>
    <cellStyle name="20% - Accent1 23 5 3" xfId="4455" xr:uid="{00000000-0005-0000-0000-000003010000}"/>
    <cellStyle name="20% - Accent1 23 6" xfId="5179" xr:uid="{00000000-0005-0000-0000-000004010000}"/>
    <cellStyle name="20% - Accent1 23 7" xfId="2964" xr:uid="{00000000-0005-0000-0000-000005010000}"/>
    <cellStyle name="20% - Accent1 24" xfId="592" xr:uid="{00000000-0005-0000-0000-000006010000}"/>
    <cellStyle name="20% - Accent1 24 2" xfId="989" xr:uid="{00000000-0005-0000-0000-000007010000}"/>
    <cellStyle name="20% - Accent1 24 2 2" xfId="5462" xr:uid="{00000000-0005-0000-0000-000008010000}"/>
    <cellStyle name="20% - Accent1 24 2 3" xfId="3247" xr:uid="{00000000-0005-0000-0000-000009010000}"/>
    <cellStyle name="20% - Accent1 24 3" xfId="1417" xr:uid="{00000000-0005-0000-0000-00000A010000}"/>
    <cellStyle name="20% - Accent1 24 3 2" xfId="5859" xr:uid="{00000000-0005-0000-0000-00000B010000}"/>
    <cellStyle name="20% - Accent1 24 3 3" xfId="3644" xr:uid="{00000000-0005-0000-0000-00000C010000}"/>
    <cellStyle name="20% - Accent1 24 4" xfId="1801" xr:uid="{00000000-0005-0000-0000-00000D010000}"/>
    <cellStyle name="20% - Accent1 24 4 2" xfId="6243" xr:uid="{00000000-0005-0000-0000-00000E010000}"/>
    <cellStyle name="20% - Accent1 24 4 3" xfId="4028" xr:uid="{00000000-0005-0000-0000-00000F010000}"/>
    <cellStyle name="20% - Accent1 24 5" xfId="2232" xr:uid="{00000000-0005-0000-0000-000010010000}"/>
    <cellStyle name="20% - Accent1 24 5 2" xfId="6671" xr:uid="{00000000-0005-0000-0000-000011010000}"/>
    <cellStyle name="20% - Accent1 24 5 3" xfId="4456" xr:uid="{00000000-0005-0000-0000-000012010000}"/>
    <cellStyle name="20% - Accent1 24 6" xfId="5193" xr:uid="{00000000-0005-0000-0000-000013010000}"/>
    <cellStyle name="20% - Accent1 24 7" xfId="2978" xr:uid="{00000000-0005-0000-0000-000014010000}"/>
    <cellStyle name="20% - Accent1 25" xfId="254" xr:uid="{00000000-0005-0000-0000-000015010000}"/>
    <cellStyle name="20% - Accent1 25 2" xfId="990" xr:uid="{00000000-0005-0000-0000-000016010000}"/>
    <cellStyle name="20% - Accent1 25 2 2" xfId="5463" xr:uid="{00000000-0005-0000-0000-000017010000}"/>
    <cellStyle name="20% - Accent1 25 2 3" xfId="3248" xr:uid="{00000000-0005-0000-0000-000018010000}"/>
    <cellStyle name="20% - Accent1 25 3" xfId="1418" xr:uid="{00000000-0005-0000-0000-000019010000}"/>
    <cellStyle name="20% - Accent1 25 3 2" xfId="5860" xr:uid="{00000000-0005-0000-0000-00001A010000}"/>
    <cellStyle name="20% - Accent1 25 3 3" xfId="3645" xr:uid="{00000000-0005-0000-0000-00001B010000}"/>
    <cellStyle name="20% - Accent1 25 4" xfId="1802" xr:uid="{00000000-0005-0000-0000-00001C010000}"/>
    <cellStyle name="20% - Accent1 25 4 2" xfId="6244" xr:uid="{00000000-0005-0000-0000-00001D010000}"/>
    <cellStyle name="20% - Accent1 25 4 3" xfId="4029" xr:uid="{00000000-0005-0000-0000-00001E010000}"/>
    <cellStyle name="20% - Accent1 25 5" xfId="2233" xr:uid="{00000000-0005-0000-0000-00001F010000}"/>
    <cellStyle name="20% - Accent1 25 5 2" xfId="6672" xr:uid="{00000000-0005-0000-0000-000020010000}"/>
    <cellStyle name="20% - Accent1 25 5 3" xfId="4457" xr:uid="{00000000-0005-0000-0000-000021010000}"/>
    <cellStyle name="20% - Accent1 25 6" xfId="5206" xr:uid="{00000000-0005-0000-0000-000022010000}"/>
    <cellStyle name="20% - Accent1 25 7" xfId="2991" xr:uid="{00000000-0005-0000-0000-000023010000}"/>
    <cellStyle name="20% - Accent1 26" xfId="940" xr:uid="{00000000-0005-0000-0000-000024010000}"/>
    <cellStyle name="20% - Accent1 26 2" xfId="5406" xr:uid="{00000000-0005-0000-0000-000025010000}"/>
    <cellStyle name="20% - Accent1 26 3" xfId="3191" xr:uid="{00000000-0005-0000-0000-000026010000}"/>
    <cellStyle name="20% - Accent1 27" xfId="954" xr:uid="{00000000-0005-0000-0000-000027010000}"/>
    <cellStyle name="20% - Accent1 27 2" xfId="5420" xr:uid="{00000000-0005-0000-0000-000028010000}"/>
    <cellStyle name="20% - Accent1 27 3" xfId="3205" xr:uid="{00000000-0005-0000-0000-000029010000}"/>
    <cellStyle name="20% - Accent1 28" xfId="658" xr:uid="{00000000-0005-0000-0000-00002A010000}"/>
    <cellStyle name="20% - Accent1 28 2" xfId="4841" xr:uid="{00000000-0005-0000-0000-00002B010000}"/>
    <cellStyle name="20% - Accent1 28 3" xfId="2626" xr:uid="{00000000-0005-0000-0000-00002C010000}"/>
    <cellStyle name="20% - Accent1 29" xfId="1389" xr:uid="{00000000-0005-0000-0000-00002D010000}"/>
    <cellStyle name="20% - Accent1 29 2" xfId="5831" xr:uid="{00000000-0005-0000-0000-00002E010000}"/>
    <cellStyle name="20% - Accent1 29 3" xfId="3616" xr:uid="{00000000-0005-0000-0000-00002F010000}"/>
    <cellStyle name="20% - Accent1 3" xfId="44" xr:uid="{00000000-0005-0000-0000-000030010000}"/>
    <cellStyle name="20% - Accent1 3 2" xfId="405" xr:uid="{00000000-0005-0000-0000-000031010000}"/>
    <cellStyle name="20% - Accent1 3 2 2" xfId="993" xr:uid="{00000000-0005-0000-0000-000032010000}"/>
    <cellStyle name="20% - Accent1 3 2 2 2" xfId="5466" xr:uid="{00000000-0005-0000-0000-000033010000}"/>
    <cellStyle name="20% - Accent1 3 2 2 3" xfId="3251" xr:uid="{00000000-0005-0000-0000-000034010000}"/>
    <cellStyle name="20% - Accent1 3 2 3" xfId="1421" xr:uid="{00000000-0005-0000-0000-000035010000}"/>
    <cellStyle name="20% - Accent1 3 2 3 2" xfId="5863" xr:uid="{00000000-0005-0000-0000-000036010000}"/>
    <cellStyle name="20% - Accent1 3 2 3 3" xfId="3648" xr:uid="{00000000-0005-0000-0000-000037010000}"/>
    <cellStyle name="20% - Accent1 3 2 4" xfId="1804" xr:uid="{00000000-0005-0000-0000-000038010000}"/>
    <cellStyle name="20% - Accent1 3 2 4 2" xfId="6246" xr:uid="{00000000-0005-0000-0000-000039010000}"/>
    <cellStyle name="20% - Accent1 3 2 4 3" xfId="4031" xr:uid="{00000000-0005-0000-0000-00003A010000}"/>
    <cellStyle name="20% - Accent1 3 2 5" xfId="2235" xr:uid="{00000000-0005-0000-0000-00003B010000}"/>
    <cellStyle name="20% - Accent1 3 2 5 2" xfId="6674" xr:uid="{00000000-0005-0000-0000-00003C010000}"/>
    <cellStyle name="20% - Accent1 3 2 5 3" xfId="4459" xr:uid="{00000000-0005-0000-0000-00003D010000}"/>
    <cellStyle name="20% - Accent1 3 2 6" xfId="5007" xr:uid="{00000000-0005-0000-0000-00003E010000}"/>
    <cellStyle name="20% - Accent1 3 2 7" xfId="2792" xr:uid="{00000000-0005-0000-0000-00003F010000}"/>
    <cellStyle name="20% - Accent1 3 3" xfId="682" xr:uid="{00000000-0005-0000-0000-000040010000}"/>
    <cellStyle name="20% - Accent1 3 3 2" xfId="5214" xr:uid="{00000000-0005-0000-0000-000041010000}"/>
    <cellStyle name="20% - Accent1 3 3 3" xfId="2999" xr:uid="{00000000-0005-0000-0000-000042010000}"/>
    <cellStyle name="20% - Accent1 3 4" xfId="992" xr:uid="{00000000-0005-0000-0000-000043010000}"/>
    <cellStyle name="20% - Accent1 3 4 2" xfId="5465" xr:uid="{00000000-0005-0000-0000-000044010000}"/>
    <cellStyle name="20% - Accent1 3 4 3" xfId="3250" xr:uid="{00000000-0005-0000-0000-000045010000}"/>
    <cellStyle name="20% - Accent1 3 5" xfId="1420" xr:uid="{00000000-0005-0000-0000-000046010000}"/>
    <cellStyle name="20% - Accent1 3 5 2" xfId="5862" xr:uid="{00000000-0005-0000-0000-000047010000}"/>
    <cellStyle name="20% - Accent1 3 5 3" xfId="3647" xr:uid="{00000000-0005-0000-0000-000048010000}"/>
    <cellStyle name="20% - Accent1 3 6" xfId="1803" xr:uid="{00000000-0005-0000-0000-000049010000}"/>
    <cellStyle name="20% - Accent1 3 6 2" xfId="6245" xr:uid="{00000000-0005-0000-0000-00004A010000}"/>
    <cellStyle name="20% - Accent1 3 6 3" xfId="4030" xr:uid="{00000000-0005-0000-0000-00004B010000}"/>
    <cellStyle name="20% - Accent1 3 7" xfId="2234" xr:uid="{00000000-0005-0000-0000-00004C010000}"/>
    <cellStyle name="20% - Accent1 3 7 2" xfId="6673" xr:uid="{00000000-0005-0000-0000-00004D010000}"/>
    <cellStyle name="20% - Accent1 3 7 3" xfId="4458" xr:uid="{00000000-0005-0000-0000-00004E010000}"/>
    <cellStyle name="20% - Accent1 3 8" xfId="4843" xr:uid="{00000000-0005-0000-0000-00004F010000}"/>
    <cellStyle name="20% - Accent1 3 9" xfId="2628" xr:uid="{00000000-0005-0000-0000-000050010000}"/>
    <cellStyle name="20% - Accent1 30" xfId="1784" xr:uid="{00000000-0005-0000-0000-000051010000}"/>
    <cellStyle name="20% - Accent1 30 2" xfId="6226" xr:uid="{00000000-0005-0000-0000-000052010000}"/>
    <cellStyle name="20% - Accent1 30 3" xfId="4011" xr:uid="{00000000-0005-0000-0000-000053010000}"/>
    <cellStyle name="20% - Accent1 31" xfId="2181" xr:uid="{00000000-0005-0000-0000-000054010000}"/>
    <cellStyle name="20% - Accent1 31 2" xfId="6623" xr:uid="{00000000-0005-0000-0000-000055010000}"/>
    <cellStyle name="20% - Accent1 31 3" xfId="4408" xr:uid="{00000000-0005-0000-0000-000056010000}"/>
    <cellStyle name="20% - Accent1 32" xfId="2198" xr:uid="{00000000-0005-0000-0000-000057010000}"/>
    <cellStyle name="20% - Accent1 32 2" xfId="6638" xr:uid="{00000000-0005-0000-0000-000058010000}"/>
    <cellStyle name="20% - Accent1 32 3" xfId="4423" xr:uid="{00000000-0005-0000-0000-000059010000}"/>
    <cellStyle name="20% - Accent1 33" xfId="2215" xr:uid="{00000000-0005-0000-0000-00005A010000}"/>
    <cellStyle name="20% - Accent1 33 2" xfId="6654" xr:uid="{00000000-0005-0000-0000-00005B010000}"/>
    <cellStyle name="20% - Accent1 33 3" xfId="4439" xr:uid="{00000000-0005-0000-0000-00005C010000}"/>
    <cellStyle name="20% - Accent1 34" xfId="5432" xr:uid="{00000000-0005-0000-0000-00005D010000}"/>
    <cellStyle name="20% - Accent1 35" xfId="3217" xr:uid="{00000000-0005-0000-0000-00005E010000}"/>
    <cellStyle name="20% - Accent1 4" xfId="45" xr:uid="{00000000-0005-0000-0000-00005F010000}"/>
    <cellStyle name="20% - Accent1 4 2" xfId="406" xr:uid="{00000000-0005-0000-0000-000060010000}"/>
    <cellStyle name="20% - Accent1 4 2 2" xfId="995" xr:uid="{00000000-0005-0000-0000-000061010000}"/>
    <cellStyle name="20% - Accent1 4 2 2 2" xfId="5468" xr:uid="{00000000-0005-0000-0000-000062010000}"/>
    <cellStyle name="20% - Accent1 4 2 2 3" xfId="3253" xr:uid="{00000000-0005-0000-0000-000063010000}"/>
    <cellStyle name="20% - Accent1 4 2 3" xfId="1423" xr:uid="{00000000-0005-0000-0000-000064010000}"/>
    <cellStyle name="20% - Accent1 4 2 3 2" xfId="5865" xr:uid="{00000000-0005-0000-0000-000065010000}"/>
    <cellStyle name="20% - Accent1 4 2 3 3" xfId="3650" xr:uid="{00000000-0005-0000-0000-000066010000}"/>
    <cellStyle name="20% - Accent1 4 2 4" xfId="1806" xr:uid="{00000000-0005-0000-0000-000067010000}"/>
    <cellStyle name="20% - Accent1 4 2 4 2" xfId="6248" xr:uid="{00000000-0005-0000-0000-000068010000}"/>
    <cellStyle name="20% - Accent1 4 2 4 3" xfId="4033" xr:uid="{00000000-0005-0000-0000-000069010000}"/>
    <cellStyle name="20% - Accent1 4 2 5" xfId="2237" xr:uid="{00000000-0005-0000-0000-00006A010000}"/>
    <cellStyle name="20% - Accent1 4 2 5 2" xfId="6676" xr:uid="{00000000-0005-0000-0000-00006B010000}"/>
    <cellStyle name="20% - Accent1 4 2 5 3" xfId="4461" xr:uid="{00000000-0005-0000-0000-00006C010000}"/>
    <cellStyle name="20% - Accent1 4 2 6" xfId="5008" xr:uid="{00000000-0005-0000-0000-00006D010000}"/>
    <cellStyle name="20% - Accent1 4 2 7" xfId="2793" xr:uid="{00000000-0005-0000-0000-00006E010000}"/>
    <cellStyle name="20% - Accent1 4 3" xfId="683" xr:uid="{00000000-0005-0000-0000-00006F010000}"/>
    <cellStyle name="20% - Accent1 4 3 2" xfId="5215" xr:uid="{00000000-0005-0000-0000-000070010000}"/>
    <cellStyle name="20% - Accent1 4 3 3" xfId="3000" xr:uid="{00000000-0005-0000-0000-000071010000}"/>
    <cellStyle name="20% - Accent1 4 4" xfId="994" xr:uid="{00000000-0005-0000-0000-000072010000}"/>
    <cellStyle name="20% - Accent1 4 4 2" xfId="5467" xr:uid="{00000000-0005-0000-0000-000073010000}"/>
    <cellStyle name="20% - Accent1 4 4 3" xfId="3252" xr:uid="{00000000-0005-0000-0000-000074010000}"/>
    <cellStyle name="20% - Accent1 4 5" xfId="1422" xr:uid="{00000000-0005-0000-0000-000075010000}"/>
    <cellStyle name="20% - Accent1 4 5 2" xfId="5864" xr:uid="{00000000-0005-0000-0000-000076010000}"/>
    <cellStyle name="20% - Accent1 4 5 3" xfId="3649" xr:uid="{00000000-0005-0000-0000-000077010000}"/>
    <cellStyle name="20% - Accent1 4 6" xfId="1805" xr:uid="{00000000-0005-0000-0000-000078010000}"/>
    <cellStyle name="20% - Accent1 4 6 2" xfId="6247" xr:uid="{00000000-0005-0000-0000-000079010000}"/>
    <cellStyle name="20% - Accent1 4 6 3" xfId="4032" xr:uid="{00000000-0005-0000-0000-00007A010000}"/>
    <cellStyle name="20% - Accent1 4 7" xfId="2236" xr:uid="{00000000-0005-0000-0000-00007B010000}"/>
    <cellStyle name="20% - Accent1 4 7 2" xfId="6675" xr:uid="{00000000-0005-0000-0000-00007C010000}"/>
    <cellStyle name="20% - Accent1 4 7 3" xfId="4460" xr:uid="{00000000-0005-0000-0000-00007D010000}"/>
    <cellStyle name="20% - Accent1 4 8" xfId="4844" xr:uid="{00000000-0005-0000-0000-00007E010000}"/>
    <cellStyle name="20% - Accent1 4 9" xfId="2629" xr:uid="{00000000-0005-0000-0000-00007F010000}"/>
    <cellStyle name="20% - Accent1 5" xfId="46" xr:uid="{00000000-0005-0000-0000-000080010000}"/>
    <cellStyle name="20% - Accent1 5 2" xfId="407" xr:uid="{00000000-0005-0000-0000-000081010000}"/>
    <cellStyle name="20% - Accent1 5 2 2" xfId="997" xr:uid="{00000000-0005-0000-0000-000082010000}"/>
    <cellStyle name="20% - Accent1 5 2 2 2" xfId="5470" xr:uid="{00000000-0005-0000-0000-000083010000}"/>
    <cellStyle name="20% - Accent1 5 2 2 3" xfId="3255" xr:uid="{00000000-0005-0000-0000-000084010000}"/>
    <cellStyle name="20% - Accent1 5 2 3" xfId="1425" xr:uid="{00000000-0005-0000-0000-000085010000}"/>
    <cellStyle name="20% - Accent1 5 2 3 2" xfId="5867" xr:uid="{00000000-0005-0000-0000-000086010000}"/>
    <cellStyle name="20% - Accent1 5 2 3 3" xfId="3652" xr:uid="{00000000-0005-0000-0000-000087010000}"/>
    <cellStyle name="20% - Accent1 5 2 4" xfId="1808" xr:uid="{00000000-0005-0000-0000-000088010000}"/>
    <cellStyle name="20% - Accent1 5 2 4 2" xfId="6250" xr:uid="{00000000-0005-0000-0000-000089010000}"/>
    <cellStyle name="20% - Accent1 5 2 4 3" xfId="4035" xr:uid="{00000000-0005-0000-0000-00008A010000}"/>
    <cellStyle name="20% - Accent1 5 2 5" xfId="2239" xr:uid="{00000000-0005-0000-0000-00008B010000}"/>
    <cellStyle name="20% - Accent1 5 2 5 2" xfId="6678" xr:uid="{00000000-0005-0000-0000-00008C010000}"/>
    <cellStyle name="20% - Accent1 5 2 5 3" xfId="4463" xr:uid="{00000000-0005-0000-0000-00008D010000}"/>
    <cellStyle name="20% - Accent1 5 2 6" xfId="5009" xr:uid="{00000000-0005-0000-0000-00008E010000}"/>
    <cellStyle name="20% - Accent1 5 2 7" xfId="2794" xr:uid="{00000000-0005-0000-0000-00008F010000}"/>
    <cellStyle name="20% - Accent1 5 3" xfId="684" xr:uid="{00000000-0005-0000-0000-000090010000}"/>
    <cellStyle name="20% - Accent1 5 3 2" xfId="5216" xr:uid="{00000000-0005-0000-0000-000091010000}"/>
    <cellStyle name="20% - Accent1 5 3 3" xfId="3001" xr:uid="{00000000-0005-0000-0000-000092010000}"/>
    <cellStyle name="20% - Accent1 5 4" xfId="996" xr:uid="{00000000-0005-0000-0000-000093010000}"/>
    <cellStyle name="20% - Accent1 5 4 2" xfId="5469" xr:uid="{00000000-0005-0000-0000-000094010000}"/>
    <cellStyle name="20% - Accent1 5 4 3" xfId="3254" xr:uid="{00000000-0005-0000-0000-000095010000}"/>
    <cellStyle name="20% - Accent1 5 5" xfId="1424" xr:uid="{00000000-0005-0000-0000-000096010000}"/>
    <cellStyle name="20% - Accent1 5 5 2" xfId="5866" xr:uid="{00000000-0005-0000-0000-000097010000}"/>
    <cellStyle name="20% - Accent1 5 5 3" xfId="3651" xr:uid="{00000000-0005-0000-0000-000098010000}"/>
    <cellStyle name="20% - Accent1 5 6" xfId="1807" xr:uid="{00000000-0005-0000-0000-000099010000}"/>
    <cellStyle name="20% - Accent1 5 6 2" xfId="6249" xr:uid="{00000000-0005-0000-0000-00009A010000}"/>
    <cellStyle name="20% - Accent1 5 6 3" xfId="4034" xr:uid="{00000000-0005-0000-0000-00009B010000}"/>
    <cellStyle name="20% - Accent1 5 7" xfId="2238" xr:uid="{00000000-0005-0000-0000-00009C010000}"/>
    <cellStyle name="20% - Accent1 5 7 2" xfId="6677" xr:uid="{00000000-0005-0000-0000-00009D010000}"/>
    <cellStyle name="20% - Accent1 5 7 3" xfId="4462" xr:uid="{00000000-0005-0000-0000-00009E010000}"/>
    <cellStyle name="20% - Accent1 5 8" xfId="4845" xr:uid="{00000000-0005-0000-0000-00009F010000}"/>
    <cellStyle name="20% - Accent1 5 9" xfId="2630" xr:uid="{00000000-0005-0000-0000-0000A0010000}"/>
    <cellStyle name="20% - Accent1 6" xfId="47" xr:uid="{00000000-0005-0000-0000-0000A1010000}"/>
    <cellStyle name="20% - Accent1 6 2" xfId="408" xr:uid="{00000000-0005-0000-0000-0000A2010000}"/>
    <cellStyle name="20% - Accent1 6 2 2" xfId="999" xr:uid="{00000000-0005-0000-0000-0000A3010000}"/>
    <cellStyle name="20% - Accent1 6 2 2 2" xfId="5472" xr:uid="{00000000-0005-0000-0000-0000A4010000}"/>
    <cellStyle name="20% - Accent1 6 2 2 3" xfId="3257" xr:uid="{00000000-0005-0000-0000-0000A5010000}"/>
    <cellStyle name="20% - Accent1 6 2 3" xfId="1427" xr:uid="{00000000-0005-0000-0000-0000A6010000}"/>
    <cellStyle name="20% - Accent1 6 2 3 2" xfId="5869" xr:uid="{00000000-0005-0000-0000-0000A7010000}"/>
    <cellStyle name="20% - Accent1 6 2 3 3" xfId="3654" xr:uid="{00000000-0005-0000-0000-0000A8010000}"/>
    <cellStyle name="20% - Accent1 6 2 4" xfId="1810" xr:uid="{00000000-0005-0000-0000-0000A9010000}"/>
    <cellStyle name="20% - Accent1 6 2 4 2" xfId="6252" xr:uid="{00000000-0005-0000-0000-0000AA010000}"/>
    <cellStyle name="20% - Accent1 6 2 4 3" xfId="4037" xr:uid="{00000000-0005-0000-0000-0000AB010000}"/>
    <cellStyle name="20% - Accent1 6 2 5" xfId="2241" xr:uid="{00000000-0005-0000-0000-0000AC010000}"/>
    <cellStyle name="20% - Accent1 6 2 5 2" xfId="6680" xr:uid="{00000000-0005-0000-0000-0000AD010000}"/>
    <cellStyle name="20% - Accent1 6 2 5 3" xfId="4465" xr:uid="{00000000-0005-0000-0000-0000AE010000}"/>
    <cellStyle name="20% - Accent1 6 2 6" xfId="5010" xr:uid="{00000000-0005-0000-0000-0000AF010000}"/>
    <cellStyle name="20% - Accent1 6 2 7" xfId="2795" xr:uid="{00000000-0005-0000-0000-0000B0010000}"/>
    <cellStyle name="20% - Accent1 6 3" xfId="685" xr:uid="{00000000-0005-0000-0000-0000B1010000}"/>
    <cellStyle name="20% - Accent1 6 3 2" xfId="5217" xr:uid="{00000000-0005-0000-0000-0000B2010000}"/>
    <cellStyle name="20% - Accent1 6 3 3" xfId="3002" xr:uid="{00000000-0005-0000-0000-0000B3010000}"/>
    <cellStyle name="20% - Accent1 6 4" xfId="998" xr:uid="{00000000-0005-0000-0000-0000B4010000}"/>
    <cellStyle name="20% - Accent1 6 4 2" xfId="5471" xr:uid="{00000000-0005-0000-0000-0000B5010000}"/>
    <cellStyle name="20% - Accent1 6 4 3" xfId="3256" xr:uid="{00000000-0005-0000-0000-0000B6010000}"/>
    <cellStyle name="20% - Accent1 6 5" xfId="1426" xr:uid="{00000000-0005-0000-0000-0000B7010000}"/>
    <cellStyle name="20% - Accent1 6 5 2" xfId="5868" xr:uid="{00000000-0005-0000-0000-0000B8010000}"/>
    <cellStyle name="20% - Accent1 6 5 3" xfId="3653" xr:uid="{00000000-0005-0000-0000-0000B9010000}"/>
    <cellStyle name="20% - Accent1 6 6" xfId="1809" xr:uid="{00000000-0005-0000-0000-0000BA010000}"/>
    <cellStyle name="20% - Accent1 6 6 2" xfId="6251" xr:uid="{00000000-0005-0000-0000-0000BB010000}"/>
    <cellStyle name="20% - Accent1 6 6 3" xfId="4036" xr:uid="{00000000-0005-0000-0000-0000BC010000}"/>
    <cellStyle name="20% - Accent1 6 7" xfId="2240" xr:uid="{00000000-0005-0000-0000-0000BD010000}"/>
    <cellStyle name="20% - Accent1 6 7 2" xfId="6679" xr:uid="{00000000-0005-0000-0000-0000BE010000}"/>
    <cellStyle name="20% - Accent1 6 7 3" xfId="4464" xr:uid="{00000000-0005-0000-0000-0000BF010000}"/>
    <cellStyle name="20% - Accent1 6 8" xfId="4846" xr:uid="{00000000-0005-0000-0000-0000C0010000}"/>
    <cellStyle name="20% - Accent1 6 9" xfId="2631" xr:uid="{00000000-0005-0000-0000-0000C1010000}"/>
    <cellStyle name="20% - Accent1 7" xfId="48" xr:uid="{00000000-0005-0000-0000-0000C2010000}"/>
    <cellStyle name="20% - Accent1 7 2" xfId="409" xr:uid="{00000000-0005-0000-0000-0000C3010000}"/>
    <cellStyle name="20% - Accent1 7 2 2" xfId="1001" xr:uid="{00000000-0005-0000-0000-0000C4010000}"/>
    <cellStyle name="20% - Accent1 7 2 2 2" xfId="5474" xr:uid="{00000000-0005-0000-0000-0000C5010000}"/>
    <cellStyle name="20% - Accent1 7 2 2 3" xfId="3259" xr:uid="{00000000-0005-0000-0000-0000C6010000}"/>
    <cellStyle name="20% - Accent1 7 2 3" xfId="1429" xr:uid="{00000000-0005-0000-0000-0000C7010000}"/>
    <cellStyle name="20% - Accent1 7 2 3 2" xfId="5871" xr:uid="{00000000-0005-0000-0000-0000C8010000}"/>
    <cellStyle name="20% - Accent1 7 2 3 3" xfId="3656" xr:uid="{00000000-0005-0000-0000-0000C9010000}"/>
    <cellStyle name="20% - Accent1 7 2 4" xfId="1812" xr:uid="{00000000-0005-0000-0000-0000CA010000}"/>
    <cellStyle name="20% - Accent1 7 2 4 2" xfId="6254" xr:uid="{00000000-0005-0000-0000-0000CB010000}"/>
    <cellStyle name="20% - Accent1 7 2 4 3" xfId="4039" xr:uid="{00000000-0005-0000-0000-0000CC010000}"/>
    <cellStyle name="20% - Accent1 7 2 5" xfId="2243" xr:uid="{00000000-0005-0000-0000-0000CD010000}"/>
    <cellStyle name="20% - Accent1 7 2 5 2" xfId="6682" xr:uid="{00000000-0005-0000-0000-0000CE010000}"/>
    <cellStyle name="20% - Accent1 7 2 5 3" xfId="4467" xr:uid="{00000000-0005-0000-0000-0000CF010000}"/>
    <cellStyle name="20% - Accent1 7 2 6" xfId="5011" xr:uid="{00000000-0005-0000-0000-0000D0010000}"/>
    <cellStyle name="20% - Accent1 7 2 7" xfId="2796" xr:uid="{00000000-0005-0000-0000-0000D1010000}"/>
    <cellStyle name="20% - Accent1 7 3" xfId="686" xr:uid="{00000000-0005-0000-0000-0000D2010000}"/>
    <cellStyle name="20% - Accent1 7 3 2" xfId="5218" xr:uid="{00000000-0005-0000-0000-0000D3010000}"/>
    <cellStyle name="20% - Accent1 7 3 3" xfId="3003" xr:uid="{00000000-0005-0000-0000-0000D4010000}"/>
    <cellStyle name="20% - Accent1 7 4" xfId="1000" xr:uid="{00000000-0005-0000-0000-0000D5010000}"/>
    <cellStyle name="20% - Accent1 7 4 2" xfId="5473" xr:uid="{00000000-0005-0000-0000-0000D6010000}"/>
    <cellStyle name="20% - Accent1 7 4 3" xfId="3258" xr:uid="{00000000-0005-0000-0000-0000D7010000}"/>
    <cellStyle name="20% - Accent1 7 5" xfId="1428" xr:uid="{00000000-0005-0000-0000-0000D8010000}"/>
    <cellStyle name="20% - Accent1 7 5 2" xfId="5870" xr:uid="{00000000-0005-0000-0000-0000D9010000}"/>
    <cellStyle name="20% - Accent1 7 5 3" xfId="3655" xr:uid="{00000000-0005-0000-0000-0000DA010000}"/>
    <cellStyle name="20% - Accent1 7 6" xfId="1811" xr:uid="{00000000-0005-0000-0000-0000DB010000}"/>
    <cellStyle name="20% - Accent1 7 6 2" xfId="6253" xr:uid="{00000000-0005-0000-0000-0000DC010000}"/>
    <cellStyle name="20% - Accent1 7 6 3" xfId="4038" xr:uid="{00000000-0005-0000-0000-0000DD010000}"/>
    <cellStyle name="20% - Accent1 7 7" xfId="2242" xr:uid="{00000000-0005-0000-0000-0000DE010000}"/>
    <cellStyle name="20% - Accent1 7 7 2" xfId="6681" xr:uid="{00000000-0005-0000-0000-0000DF010000}"/>
    <cellStyle name="20% - Accent1 7 7 3" xfId="4466" xr:uid="{00000000-0005-0000-0000-0000E0010000}"/>
    <cellStyle name="20% - Accent1 7 8" xfId="4847" xr:uid="{00000000-0005-0000-0000-0000E1010000}"/>
    <cellStyle name="20% - Accent1 7 9" xfId="2632" xr:uid="{00000000-0005-0000-0000-0000E2010000}"/>
    <cellStyle name="20% - Accent1 8" xfId="208" xr:uid="{00000000-0005-0000-0000-0000E3010000}"/>
    <cellStyle name="20% - Accent1 8 2" xfId="273" xr:uid="{00000000-0005-0000-0000-0000E4010000}"/>
    <cellStyle name="20% - Accent1 8 2 2" xfId="1003" xr:uid="{00000000-0005-0000-0000-0000E5010000}"/>
    <cellStyle name="20% - Accent1 8 2 2 2" xfId="5476" xr:uid="{00000000-0005-0000-0000-0000E6010000}"/>
    <cellStyle name="20% - Accent1 8 2 2 3" xfId="3261" xr:uid="{00000000-0005-0000-0000-0000E7010000}"/>
    <cellStyle name="20% - Accent1 8 2 3" xfId="1431" xr:uid="{00000000-0005-0000-0000-0000E8010000}"/>
    <cellStyle name="20% - Accent1 8 2 3 2" xfId="5873" xr:uid="{00000000-0005-0000-0000-0000E9010000}"/>
    <cellStyle name="20% - Accent1 8 2 3 3" xfId="3658" xr:uid="{00000000-0005-0000-0000-0000EA010000}"/>
    <cellStyle name="20% - Accent1 8 2 4" xfId="1814" xr:uid="{00000000-0005-0000-0000-0000EB010000}"/>
    <cellStyle name="20% - Accent1 8 2 4 2" xfId="6256" xr:uid="{00000000-0005-0000-0000-0000EC010000}"/>
    <cellStyle name="20% - Accent1 8 2 4 3" xfId="4041" xr:uid="{00000000-0005-0000-0000-0000ED010000}"/>
    <cellStyle name="20% - Accent1 8 2 5" xfId="2245" xr:uid="{00000000-0005-0000-0000-0000EE010000}"/>
    <cellStyle name="20% - Accent1 8 2 5 2" xfId="6684" xr:uid="{00000000-0005-0000-0000-0000EF010000}"/>
    <cellStyle name="20% - Accent1 8 2 5 3" xfId="4469" xr:uid="{00000000-0005-0000-0000-0000F0010000}"/>
    <cellStyle name="20% - Accent1 8 2 6" xfId="5220" xr:uid="{00000000-0005-0000-0000-0000F1010000}"/>
    <cellStyle name="20% - Accent1 8 2 7" xfId="3005" xr:uid="{00000000-0005-0000-0000-0000F2010000}"/>
    <cellStyle name="20% - Accent1 8 3" xfId="618" xr:uid="{00000000-0005-0000-0000-0000F3010000}"/>
    <cellStyle name="20% - Accent1 8 3 2" xfId="1004" xr:uid="{00000000-0005-0000-0000-0000F4010000}"/>
    <cellStyle name="20% - Accent1 8 3 2 2" xfId="5477" xr:uid="{00000000-0005-0000-0000-0000F5010000}"/>
    <cellStyle name="20% - Accent1 8 3 2 3" xfId="3262" xr:uid="{00000000-0005-0000-0000-0000F6010000}"/>
    <cellStyle name="20% - Accent1 8 3 3" xfId="1432" xr:uid="{00000000-0005-0000-0000-0000F7010000}"/>
    <cellStyle name="20% - Accent1 8 3 3 2" xfId="5874" xr:uid="{00000000-0005-0000-0000-0000F8010000}"/>
    <cellStyle name="20% - Accent1 8 3 3 3" xfId="3659" xr:uid="{00000000-0005-0000-0000-0000F9010000}"/>
    <cellStyle name="20% - Accent1 8 3 4" xfId="1815" xr:uid="{00000000-0005-0000-0000-0000FA010000}"/>
    <cellStyle name="20% - Accent1 8 3 4 2" xfId="6257" xr:uid="{00000000-0005-0000-0000-0000FB010000}"/>
    <cellStyle name="20% - Accent1 8 3 4 3" xfId="4042" xr:uid="{00000000-0005-0000-0000-0000FC010000}"/>
    <cellStyle name="20% - Accent1 8 3 5" xfId="2246" xr:uid="{00000000-0005-0000-0000-0000FD010000}"/>
    <cellStyle name="20% - Accent1 8 3 5 2" xfId="6685" xr:uid="{00000000-0005-0000-0000-0000FE010000}"/>
    <cellStyle name="20% - Accent1 8 3 5 3" xfId="4470" xr:uid="{00000000-0005-0000-0000-0000FF010000}"/>
    <cellStyle name="20% - Accent1 8 3 6" xfId="5219" xr:uid="{00000000-0005-0000-0000-000000020000}"/>
    <cellStyle name="20% - Accent1 8 3 7" xfId="3004" xr:uid="{00000000-0005-0000-0000-000001020000}"/>
    <cellStyle name="20% - Accent1 8 3 8" xfId="687" xr:uid="{00000000-0005-0000-0000-000002020000}"/>
    <cellStyle name="20% - Accent1 8 4" xfId="1002" xr:uid="{00000000-0005-0000-0000-000003020000}"/>
    <cellStyle name="20% - Accent1 8 4 2" xfId="5475" xr:uid="{00000000-0005-0000-0000-000004020000}"/>
    <cellStyle name="20% - Accent1 8 4 3" xfId="3260" xr:uid="{00000000-0005-0000-0000-000005020000}"/>
    <cellStyle name="20% - Accent1 8 5" xfId="1430" xr:uid="{00000000-0005-0000-0000-000006020000}"/>
    <cellStyle name="20% - Accent1 8 5 2" xfId="5872" xr:uid="{00000000-0005-0000-0000-000007020000}"/>
    <cellStyle name="20% - Accent1 8 5 3" xfId="3657" xr:uid="{00000000-0005-0000-0000-000008020000}"/>
    <cellStyle name="20% - Accent1 8 6" xfId="1813" xr:uid="{00000000-0005-0000-0000-000009020000}"/>
    <cellStyle name="20% - Accent1 8 6 2" xfId="6255" xr:uid="{00000000-0005-0000-0000-00000A020000}"/>
    <cellStyle name="20% - Accent1 8 6 3" xfId="4040" xr:uid="{00000000-0005-0000-0000-00000B020000}"/>
    <cellStyle name="20% - Accent1 8 7" xfId="2244" xr:uid="{00000000-0005-0000-0000-00000C020000}"/>
    <cellStyle name="20% - Accent1 8 7 2" xfId="6683" xr:uid="{00000000-0005-0000-0000-00000D020000}"/>
    <cellStyle name="20% - Accent1 8 7 3" xfId="4468" xr:uid="{00000000-0005-0000-0000-00000E020000}"/>
    <cellStyle name="20% - Accent1 8 8" xfId="4910" xr:uid="{00000000-0005-0000-0000-00000F020000}"/>
    <cellStyle name="20% - Accent1 8 9" xfId="2695" xr:uid="{00000000-0005-0000-0000-000010020000}"/>
    <cellStyle name="20% - Accent1 9" xfId="303" xr:uid="{00000000-0005-0000-0000-000011020000}"/>
    <cellStyle name="20% - Accent1 9 2" xfId="688" xr:uid="{00000000-0005-0000-0000-000012020000}"/>
    <cellStyle name="20% - Accent1 9 2 2" xfId="5221" xr:uid="{00000000-0005-0000-0000-000013020000}"/>
    <cellStyle name="20% - Accent1 9 2 3" xfId="3006" xr:uid="{00000000-0005-0000-0000-000014020000}"/>
    <cellStyle name="20% - Accent1 9 3" xfId="1005" xr:uid="{00000000-0005-0000-0000-000015020000}"/>
    <cellStyle name="20% - Accent1 9 3 2" xfId="5478" xr:uid="{00000000-0005-0000-0000-000016020000}"/>
    <cellStyle name="20% - Accent1 9 3 3" xfId="3263" xr:uid="{00000000-0005-0000-0000-000017020000}"/>
    <cellStyle name="20% - Accent1 9 4" xfId="1433" xr:uid="{00000000-0005-0000-0000-000018020000}"/>
    <cellStyle name="20% - Accent1 9 4 2" xfId="5875" xr:uid="{00000000-0005-0000-0000-000019020000}"/>
    <cellStyle name="20% - Accent1 9 4 3" xfId="3660" xr:uid="{00000000-0005-0000-0000-00001A020000}"/>
    <cellStyle name="20% - Accent1 9 5" xfId="1816" xr:uid="{00000000-0005-0000-0000-00001B020000}"/>
    <cellStyle name="20% - Accent1 9 5 2" xfId="6258" xr:uid="{00000000-0005-0000-0000-00001C020000}"/>
    <cellStyle name="20% - Accent1 9 5 3" xfId="4043" xr:uid="{00000000-0005-0000-0000-00001D020000}"/>
    <cellStyle name="20% - Accent1 9 6" xfId="2247" xr:uid="{00000000-0005-0000-0000-00001E020000}"/>
    <cellStyle name="20% - Accent1 9 6 2" xfId="6686" xr:uid="{00000000-0005-0000-0000-00001F020000}"/>
    <cellStyle name="20% - Accent1 9 6 3" xfId="4471" xr:uid="{00000000-0005-0000-0000-000020020000}"/>
    <cellStyle name="20% - Accent1 9 7" xfId="4924" xr:uid="{00000000-0005-0000-0000-000021020000}"/>
    <cellStyle name="20% - Accent1 9 8" xfId="2709" xr:uid="{00000000-0005-0000-0000-000022020000}"/>
    <cellStyle name="20% - Accent2" xfId="23" builtinId="34" customBuiltin="1"/>
    <cellStyle name="20% - Accent2 10" xfId="332" xr:uid="{00000000-0005-0000-0000-000024020000}"/>
    <cellStyle name="20% - Accent2 10 2" xfId="689" xr:uid="{00000000-0005-0000-0000-000025020000}"/>
    <cellStyle name="20% - Accent2 10 2 2" xfId="5223" xr:uid="{00000000-0005-0000-0000-000026020000}"/>
    <cellStyle name="20% - Accent2 10 2 3" xfId="3008" xr:uid="{00000000-0005-0000-0000-000027020000}"/>
    <cellStyle name="20% - Accent2 10 3" xfId="1006" xr:uid="{00000000-0005-0000-0000-000028020000}"/>
    <cellStyle name="20% - Accent2 10 3 2" xfId="5479" xr:uid="{00000000-0005-0000-0000-000029020000}"/>
    <cellStyle name="20% - Accent2 10 3 3" xfId="3264" xr:uid="{00000000-0005-0000-0000-00002A020000}"/>
    <cellStyle name="20% - Accent2 10 4" xfId="1434" xr:uid="{00000000-0005-0000-0000-00002B020000}"/>
    <cellStyle name="20% - Accent2 10 4 2" xfId="5876" xr:uid="{00000000-0005-0000-0000-00002C020000}"/>
    <cellStyle name="20% - Accent2 10 4 3" xfId="3661" xr:uid="{00000000-0005-0000-0000-00002D020000}"/>
    <cellStyle name="20% - Accent2 10 5" xfId="1818" xr:uid="{00000000-0005-0000-0000-00002E020000}"/>
    <cellStyle name="20% - Accent2 10 5 2" xfId="6260" xr:uid="{00000000-0005-0000-0000-00002F020000}"/>
    <cellStyle name="20% - Accent2 10 5 3" xfId="4045" xr:uid="{00000000-0005-0000-0000-000030020000}"/>
    <cellStyle name="20% - Accent2 10 6" xfId="2249" xr:uid="{00000000-0005-0000-0000-000031020000}"/>
    <cellStyle name="20% - Accent2 10 6 2" xfId="6688" xr:uid="{00000000-0005-0000-0000-000032020000}"/>
    <cellStyle name="20% - Accent2 10 6 3" xfId="4473" xr:uid="{00000000-0005-0000-0000-000033020000}"/>
    <cellStyle name="20% - Accent2 10 7" xfId="4939" xr:uid="{00000000-0005-0000-0000-000034020000}"/>
    <cellStyle name="20% - Accent2 10 8" xfId="2724" xr:uid="{00000000-0005-0000-0000-000035020000}"/>
    <cellStyle name="20% - Accent2 11" xfId="351" xr:uid="{00000000-0005-0000-0000-000036020000}"/>
    <cellStyle name="20% - Accent2 11 2" xfId="690" xr:uid="{00000000-0005-0000-0000-000037020000}"/>
    <cellStyle name="20% - Accent2 11 2 2" xfId="5224" xr:uid="{00000000-0005-0000-0000-000038020000}"/>
    <cellStyle name="20% - Accent2 11 2 3" xfId="3009" xr:uid="{00000000-0005-0000-0000-000039020000}"/>
    <cellStyle name="20% - Accent2 11 3" xfId="1007" xr:uid="{00000000-0005-0000-0000-00003A020000}"/>
    <cellStyle name="20% - Accent2 11 3 2" xfId="5480" xr:uid="{00000000-0005-0000-0000-00003B020000}"/>
    <cellStyle name="20% - Accent2 11 3 3" xfId="3265" xr:uid="{00000000-0005-0000-0000-00003C020000}"/>
    <cellStyle name="20% - Accent2 11 4" xfId="1435" xr:uid="{00000000-0005-0000-0000-00003D020000}"/>
    <cellStyle name="20% - Accent2 11 4 2" xfId="5877" xr:uid="{00000000-0005-0000-0000-00003E020000}"/>
    <cellStyle name="20% - Accent2 11 4 3" xfId="3662" xr:uid="{00000000-0005-0000-0000-00003F020000}"/>
    <cellStyle name="20% - Accent2 11 5" xfId="1819" xr:uid="{00000000-0005-0000-0000-000040020000}"/>
    <cellStyle name="20% - Accent2 11 5 2" xfId="6261" xr:uid="{00000000-0005-0000-0000-000041020000}"/>
    <cellStyle name="20% - Accent2 11 5 3" xfId="4046" xr:uid="{00000000-0005-0000-0000-000042020000}"/>
    <cellStyle name="20% - Accent2 11 6" xfId="2250" xr:uid="{00000000-0005-0000-0000-000043020000}"/>
    <cellStyle name="20% - Accent2 11 6 2" xfId="6689" xr:uid="{00000000-0005-0000-0000-000044020000}"/>
    <cellStyle name="20% - Accent2 11 6 3" xfId="4474" xr:uid="{00000000-0005-0000-0000-000045020000}"/>
    <cellStyle name="20% - Accent2 11 7" xfId="4953" xr:uid="{00000000-0005-0000-0000-000046020000}"/>
    <cellStyle name="20% - Accent2 11 8" xfId="2738" xr:uid="{00000000-0005-0000-0000-000047020000}"/>
    <cellStyle name="20% - Accent2 12" xfId="365" xr:uid="{00000000-0005-0000-0000-000048020000}"/>
    <cellStyle name="20% - Accent2 12 2" xfId="691" xr:uid="{00000000-0005-0000-0000-000049020000}"/>
    <cellStyle name="20% - Accent2 12 2 2" xfId="5225" xr:uid="{00000000-0005-0000-0000-00004A020000}"/>
    <cellStyle name="20% - Accent2 12 2 3" xfId="3010" xr:uid="{00000000-0005-0000-0000-00004B020000}"/>
    <cellStyle name="20% - Accent2 12 3" xfId="1008" xr:uid="{00000000-0005-0000-0000-00004C020000}"/>
    <cellStyle name="20% - Accent2 12 3 2" xfId="5481" xr:uid="{00000000-0005-0000-0000-00004D020000}"/>
    <cellStyle name="20% - Accent2 12 3 3" xfId="3266" xr:uid="{00000000-0005-0000-0000-00004E020000}"/>
    <cellStyle name="20% - Accent2 12 4" xfId="1436" xr:uid="{00000000-0005-0000-0000-00004F020000}"/>
    <cellStyle name="20% - Accent2 12 4 2" xfId="5878" xr:uid="{00000000-0005-0000-0000-000050020000}"/>
    <cellStyle name="20% - Accent2 12 4 3" xfId="3663" xr:uid="{00000000-0005-0000-0000-000051020000}"/>
    <cellStyle name="20% - Accent2 12 5" xfId="1820" xr:uid="{00000000-0005-0000-0000-000052020000}"/>
    <cellStyle name="20% - Accent2 12 5 2" xfId="6262" xr:uid="{00000000-0005-0000-0000-000053020000}"/>
    <cellStyle name="20% - Accent2 12 5 3" xfId="4047" xr:uid="{00000000-0005-0000-0000-000054020000}"/>
    <cellStyle name="20% - Accent2 12 6" xfId="2251" xr:uid="{00000000-0005-0000-0000-000055020000}"/>
    <cellStyle name="20% - Accent2 12 6 2" xfId="6690" xr:uid="{00000000-0005-0000-0000-000056020000}"/>
    <cellStyle name="20% - Accent2 12 6 3" xfId="4475" xr:uid="{00000000-0005-0000-0000-000057020000}"/>
    <cellStyle name="20% - Accent2 12 7" xfId="4967" xr:uid="{00000000-0005-0000-0000-000058020000}"/>
    <cellStyle name="20% - Accent2 12 8" xfId="2752" xr:uid="{00000000-0005-0000-0000-000059020000}"/>
    <cellStyle name="20% - Accent2 13" xfId="379" xr:uid="{00000000-0005-0000-0000-00005A020000}"/>
    <cellStyle name="20% - Accent2 13 2" xfId="692" xr:uid="{00000000-0005-0000-0000-00005B020000}"/>
    <cellStyle name="20% - Accent2 13 2 2" xfId="5226" xr:uid="{00000000-0005-0000-0000-00005C020000}"/>
    <cellStyle name="20% - Accent2 13 2 3" xfId="3011" xr:uid="{00000000-0005-0000-0000-00005D020000}"/>
    <cellStyle name="20% - Accent2 13 3" xfId="1009" xr:uid="{00000000-0005-0000-0000-00005E020000}"/>
    <cellStyle name="20% - Accent2 13 3 2" xfId="5482" xr:uid="{00000000-0005-0000-0000-00005F020000}"/>
    <cellStyle name="20% - Accent2 13 3 3" xfId="3267" xr:uid="{00000000-0005-0000-0000-000060020000}"/>
    <cellStyle name="20% - Accent2 13 4" xfId="1437" xr:uid="{00000000-0005-0000-0000-000061020000}"/>
    <cellStyle name="20% - Accent2 13 4 2" xfId="5879" xr:uid="{00000000-0005-0000-0000-000062020000}"/>
    <cellStyle name="20% - Accent2 13 4 3" xfId="3664" xr:uid="{00000000-0005-0000-0000-000063020000}"/>
    <cellStyle name="20% - Accent2 13 5" xfId="1821" xr:uid="{00000000-0005-0000-0000-000064020000}"/>
    <cellStyle name="20% - Accent2 13 5 2" xfId="6263" xr:uid="{00000000-0005-0000-0000-000065020000}"/>
    <cellStyle name="20% - Accent2 13 5 3" xfId="4048" xr:uid="{00000000-0005-0000-0000-000066020000}"/>
    <cellStyle name="20% - Accent2 13 6" xfId="2252" xr:uid="{00000000-0005-0000-0000-000067020000}"/>
    <cellStyle name="20% - Accent2 13 6 2" xfId="6691" xr:uid="{00000000-0005-0000-0000-000068020000}"/>
    <cellStyle name="20% - Accent2 13 6 3" xfId="4476" xr:uid="{00000000-0005-0000-0000-000069020000}"/>
    <cellStyle name="20% - Accent2 13 7" xfId="4981" xr:uid="{00000000-0005-0000-0000-00006A020000}"/>
    <cellStyle name="20% - Accent2 13 8" xfId="2766" xr:uid="{00000000-0005-0000-0000-00006B020000}"/>
    <cellStyle name="20% - Accent2 14" xfId="393" xr:uid="{00000000-0005-0000-0000-00006C020000}"/>
    <cellStyle name="20% - Accent2 14 2" xfId="693" xr:uid="{00000000-0005-0000-0000-00006D020000}"/>
    <cellStyle name="20% - Accent2 14 2 2" xfId="5227" xr:uid="{00000000-0005-0000-0000-00006E020000}"/>
    <cellStyle name="20% - Accent2 14 2 3" xfId="3012" xr:uid="{00000000-0005-0000-0000-00006F020000}"/>
    <cellStyle name="20% - Accent2 14 3" xfId="1010" xr:uid="{00000000-0005-0000-0000-000070020000}"/>
    <cellStyle name="20% - Accent2 14 3 2" xfId="5483" xr:uid="{00000000-0005-0000-0000-000071020000}"/>
    <cellStyle name="20% - Accent2 14 3 3" xfId="3268" xr:uid="{00000000-0005-0000-0000-000072020000}"/>
    <cellStyle name="20% - Accent2 14 4" xfId="1438" xr:uid="{00000000-0005-0000-0000-000073020000}"/>
    <cellStyle name="20% - Accent2 14 4 2" xfId="5880" xr:uid="{00000000-0005-0000-0000-000074020000}"/>
    <cellStyle name="20% - Accent2 14 4 3" xfId="3665" xr:uid="{00000000-0005-0000-0000-000075020000}"/>
    <cellStyle name="20% - Accent2 14 5" xfId="1822" xr:uid="{00000000-0005-0000-0000-000076020000}"/>
    <cellStyle name="20% - Accent2 14 5 2" xfId="6264" xr:uid="{00000000-0005-0000-0000-000077020000}"/>
    <cellStyle name="20% - Accent2 14 5 3" xfId="4049" xr:uid="{00000000-0005-0000-0000-000078020000}"/>
    <cellStyle name="20% - Accent2 14 6" xfId="2253" xr:uid="{00000000-0005-0000-0000-000079020000}"/>
    <cellStyle name="20% - Accent2 14 6 2" xfId="6692" xr:uid="{00000000-0005-0000-0000-00007A020000}"/>
    <cellStyle name="20% - Accent2 14 6 3" xfId="4477" xr:uid="{00000000-0005-0000-0000-00007B020000}"/>
    <cellStyle name="20% - Accent2 14 7" xfId="4995" xr:uid="{00000000-0005-0000-0000-00007C020000}"/>
    <cellStyle name="20% - Accent2 14 8" xfId="2780" xr:uid="{00000000-0005-0000-0000-00007D020000}"/>
    <cellStyle name="20% - Accent2 15" xfId="410" xr:uid="{00000000-0005-0000-0000-00007E020000}"/>
    <cellStyle name="20% - Accent2 15 2" xfId="694" xr:uid="{00000000-0005-0000-0000-00007F020000}"/>
    <cellStyle name="20% - Accent2 15 2 2" xfId="5228" xr:uid="{00000000-0005-0000-0000-000080020000}"/>
    <cellStyle name="20% - Accent2 15 2 3" xfId="3013" xr:uid="{00000000-0005-0000-0000-000081020000}"/>
    <cellStyle name="20% - Accent2 15 3" xfId="1011" xr:uid="{00000000-0005-0000-0000-000082020000}"/>
    <cellStyle name="20% - Accent2 15 3 2" xfId="5484" xr:uid="{00000000-0005-0000-0000-000083020000}"/>
    <cellStyle name="20% - Accent2 15 3 3" xfId="3269" xr:uid="{00000000-0005-0000-0000-000084020000}"/>
    <cellStyle name="20% - Accent2 15 4" xfId="1439" xr:uid="{00000000-0005-0000-0000-000085020000}"/>
    <cellStyle name="20% - Accent2 15 4 2" xfId="5881" xr:uid="{00000000-0005-0000-0000-000086020000}"/>
    <cellStyle name="20% - Accent2 15 4 3" xfId="3666" xr:uid="{00000000-0005-0000-0000-000087020000}"/>
    <cellStyle name="20% - Accent2 15 5" xfId="1823" xr:uid="{00000000-0005-0000-0000-000088020000}"/>
    <cellStyle name="20% - Accent2 15 5 2" xfId="6265" xr:uid="{00000000-0005-0000-0000-000089020000}"/>
    <cellStyle name="20% - Accent2 15 5 3" xfId="4050" xr:uid="{00000000-0005-0000-0000-00008A020000}"/>
    <cellStyle name="20% - Accent2 15 6" xfId="2254" xr:uid="{00000000-0005-0000-0000-00008B020000}"/>
    <cellStyle name="20% - Accent2 15 6 2" xfId="6693" xr:uid="{00000000-0005-0000-0000-00008C020000}"/>
    <cellStyle name="20% - Accent2 15 6 3" xfId="4478" xr:uid="{00000000-0005-0000-0000-00008D020000}"/>
    <cellStyle name="20% - Accent2 15 7" xfId="5012" xr:uid="{00000000-0005-0000-0000-00008E020000}"/>
    <cellStyle name="20% - Accent2 15 8" xfId="2797" xr:uid="{00000000-0005-0000-0000-00008F020000}"/>
    <cellStyle name="20% - Accent2 16" xfId="482" xr:uid="{00000000-0005-0000-0000-000090020000}"/>
    <cellStyle name="20% - Accent2 16 2" xfId="1012" xr:uid="{00000000-0005-0000-0000-000091020000}"/>
    <cellStyle name="20% - Accent2 16 2 2" xfId="5485" xr:uid="{00000000-0005-0000-0000-000092020000}"/>
    <cellStyle name="20% - Accent2 16 2 3" xfId="3270" xr:uid="{00000000-0005-0000-0000-000093020000}"/>
    <cellStyle name="20% - Accent2 16 3" xfId="1440" xr:uid="{00000000-0005-0000-0000-000094020000}"/>
    <cellStyle name="20% - Accent2 16 3 2" xfId="5882" xr:uid="{00000000-0005-0000-0000-000095020000}"/>
    <cellStyle name="20% - Accent2 16 3 3" xfId="3667" xr:uid="{00000000-0005-0000-0000-000096020000}"/>
    <cellStyle name="20% - Accent2 16 4" xfId="1824" xr:uid="{00000000-0005-0000-0000-000097020000}"/>
    <cellStyle name="20% - Accent2 16 4 2" xfId="6266" xr:uid="{00000000-0005-0000-0000-000098020000}"/>
    <cellStyle name="20% - Accent2 16 4 3" xfId="4051" xr:uid="{00000000-0005-0000-0000-000099020000}"/>
    <cellStyle name="20% - Accent2 16 5" xfId="2255" xr:uid="{00000000-0005-0000-0000-00009A020000}"/>
    <cellStyle name="20% - Accent2 16 5 2" xfId="6694" xr:uid="{00000000-0005-0000-0000-00009B020000}"/>
    <cellStyle name="20% - Accent2 16 5 3" xfId="4479" xr:uid="{00000000-0005-0000-0000-00009C020000}"/>
    <cellStyle name="20% - Accent2 16 6" xfId="5083" xr:uid="{00000000-0005-0000-0000-00009D020000}"/>
    <cellStyle name="20% - Accent2 16 7" xfId="2868" xr:uid="{00000000-0005-0000-0000-00009E020000}"/>
    <cellStyle name="20% - Accent2 17" xfId="496" xr:uid="{00000000-0005-0000-0000-00009F020000}"/>
    <cellStyle name="20% - Accent2 17 2" xfId="1013" xr:uid="{00000000-0005-0000-0000-0000A0020000}"/>
    <cellStyle name="20% - Accent2 17 2 2" xfId="5486" xr:uid="{00000000-0005-0000-0000-0000A1020000}"/>
    <cellStyle name="20% - Accent2 17 2 3" xfId="3271" xr:uid="{00000000-0005-0000-0000-0000A2020000}"/>
    <cellStyle name="20% - Accent2 17 3" xfId="1441" xr:uid="{00000000-0005-0000-0000-0000A3020000}"/>
    <cellStyle name="20% - Accent2 17 3 2" xfId="5883" xr:uid="{00000000-0005-0000-0000-0000A4020000}"/>
    <cellStyle name="20% - Accent2 17 3 3" xfId="3668" xr:uid="{00000000-0005-0000-0000-0000A5020000}"/>
    <cellStyle name="20% - Accent2 17 4" xfId="1825" xr:uid="{00000000-0005-0000-0000-0000A6020000}"/>
    <cellStyle name="20% - Accent2 17 4 2" xfId="6267" xr:uid="{00000000-0005-0000-0000-0000A7020000}"/>
    <cellStyle name="20% - Accent2 17 4 3" xfId="4052" xr:uid="{00000000-0005-0000-0000-0000A8020000}"/>
    <cellStyle name="20% - Accent2 17 5" xfId="2256" xr:uid="{00000000-0005-0000-0000-0000A9020000}"/>
    <cellStyle name="20% - Accent2 17 5 2" xfId="6695" xr:uid="{00000000-0005-0000-0000-0000AA020000}"/>
    <cellStyle name="20% - Accent2 17 5 3" xfId="4480" xr:uid="{00000000-0005-0000-0000-0000AB020000}"/>
    <cellStyle name="20% - Accent2 17 6" xfId="5097" xr:uid="{00000000-0005-0000-0000-0000AC020000}"/>
    <cellStyle name="20% - Accent2 17 7" xfId="2882" xr:uid="{00000000-0005-0000-0000-0000AD020000}"/>
    <cellStyle name="20% - Accent2 18" xfId="510" xr:uid="{00000000-0005-0000-0000-0000AE020000}"/>
    <cellStyle name="20% - Accent2 18 2" xfId="1014" xr:uid="{00000000-0005-0000-0000-0000AF020000}"/>
    <cellStyle name="20% - Accent2 18 2 2" xfId="5487" xr:uid="{00000000-0005-0000-0000-0000B0020000}"/>
    <cellStyle name="20% - Accent2 18 2 3" xfId="3272" xr:uid="{00000000-0005-0000-0000-0000B1020000}"/>
    <cellStyle name="20% - Accent2 18 3" xfId="1442" xr:uid="{00000000-0005-0000-0000-0000B2020000}"/>
    <cellStyle name="20% - Accent2 18 3 2" xfId="5884" xr:uid="{00000000-0005-0000-0000-0000B3020000}"/>
    <cellStyle name="20% - Accent2 18 3 3" xfId="3669" xr:uid="{00000000-0005-0000-0000-0000B4020000}"/>
    <cellStyle name="20% - Accent2 18 4" xfId="1826" xr:uid="{00000000-0005-0000-0000-0000B5020000}"/>
    <cellStyle name="20% - Accent2 18 4 2" xfId="6268" xr:uid="{00000000-0005-0000-0000-0000B6020000}"/>
    <cellStyle name="20% - Accent2 18 4 3" xfId="4053" xr:uid="{00000000-0005-0000-0000-0000B7020000}"/>
    <cellStyle name="20% - Accent2 18 5" xfId="2257" xr:uid="{00000000-0005-0000-0000-0000B8020000}"/>
    <cellStyle name="20% - Accent2 18 5 2" xfId="6696" xr:uid="{00000000-0005-0000-0000-0000B9020000}"/>
    <cellStyle name="20% - Accent2 18 5 3" xfId="4481" xr:uid="{00000000-0005-0000-0000-0000BA020000}"/>
    <cellStyle name="20% - Accent2 18 6" xfId="5111" xr:uid="{00000000-0005-0000-0000-0000BB020000}"/>
    <cellStyle name="20% - Accent2 18 7" xfId="2896" xr:uid="{00000000-0005-0000-0000-0000BC020000}"/>
    <cellStyle name="20% - Accent2 19" xfId="524" xr:uid="{00000000-0005-0000-0000-0000BD020000}"/>
    <cellStyle name="20% - Accent2 19 2" xfId="1015" xr:uid="{00000000-0005-0000-0000-0000BE020000}"/>
    <cellStyle name="20% - Accent2 19 2 2" xfId="5488" xr:uid="{00000000-0005-0000-0000-0000BF020000}"/>
    <cellStyle name="20% - Accent2 19 2 3" xfId="3273" xr:uid="{00000000-0005-0000-0000-0000C0020000}"/>
    <cellStyle name="20% - Accent2 19 3" xfId="1443" xr:uid="{00000000-0005-0000-0000-0000C1020000}"/>
    <cellStyle name="20% - Accent2 19 3 2" xfId="5885" xr:uid="{00000000-0005-0000-0000-0000C2020000}"/>
    <cellStyle name="20% - Accent2 19 3 3" xfId="3670" xr:uid="{00000000-0005-0000-0000-0000C3020000}"/>
    <cellStyle name="20% - Accent2 19 4" xfId="1827" xr:uid="{00000000-0005-0000-0000-0000C4020000}"/>
    <cellStyle name="20% - Accent2 19 4 2" xfId="6269" xr:uid="{00000000-0005-0000-0000-0000C5020000}"/>
    <cellStyle name="20% - Accent2 19 4 3" xfId="4054" xr:uid="{00000000-0005-0000-0000-0000C6020000}"/>
    <cellStyle name="20% - Accent2 19 5" xfId="2258" xr:uid="{00000000-0005-0000-0000-0000C7020000}"/>
    <cellStyle name="20% - Accent2 19 5 2" xfId="6697" xr:uid="{00000000-0005-0000-0000-0000C8020000}"/>
    <cellStyle name="20% - Accent2 19 5 3" xfId="4482" xr:uid="{00000000-0005-0000-0000-0000C9020000}"/>
    <cellStyle name="20% - Accent2 19 6" xfId="5125" xr:uid="{00000000-0005-0000-0000-0000CA020000}"/>
    <cellStyle name="20% - Accent2 19 7" xfId="2910" xr:uid="{00000000-0005-0000-0000-0000CB020000}"/>
    <cellStyle name="20% - Accent2 2" xfId="49" xr:uid="{00000000-0005-0000-0000-0000CC020000}"/>
    <cellStyle name="20% - Accent2 2 2" xfId="411" xr:uid="{00000000-0005-0000-0000-0000CD020000}"/>
    <cellStyle name="20% - Accent2 2 2 2" xfId="1017" xr:uid="{00000000-0005-0000-0000-0000CE020000}"/>
    <cellStyle name="20% - Accent2 2 2 2 2" xfId="5490" xr:uid="{00000000-0005-0000-0000-0000CF020000}"/>
    <cellStyle name="20% - Accent2 2 2 2 3" xfId="3275" xr:uid="{00000000-0005-0000-0000-0000D0020000}"/>
    <cellStyle name="20% - Accent2 2 2 3" xfId="1445" xr:uid="{00000000-0005-0000-0000-0000D1020000}"/>
    <cellStyle name="20% - Accent2 2 2 3 2" xfId="5887" xr:uid="{00000000-0005-0000-0000-0000D2020000}"/>
    <cellStyle name="20% - Accent2 2 2 3 3" xfId="3672" xr:uid="{00000000-0005-0000-0000-0000D3020000}"/>
    <cellStyle name="20% - Accent2 2 2 4" xfId="1829" xr:uid="{00000000-0005-0000-0000-0000D4020000}"/>
    <cellStyle name="20% - Accent2 2 2 4 2" xfId="6271" xr:uid="{00000000-0005-0000-0000-0000D5020000}"/>
    <cellStyle name="20% - Accent2 2 2 4 3" xfId="4056" xr:uid="{00000000-0005-0000-0000-0000D6020000}"/>
    <cellStyle name="20% - Accent2 2 2 5" xfId="2260" xr:uid="{00000000-0005-0000-0000-0000D7020000}"/>
    <cellStyle name="20% - Accent2 2 2 5 2" xfId="6699" xr:uid="{00000000-0005-0000-0000-0000D8020000}"/>
    <cellStyle name="20% - Accent2 2 2 5 3" xfId="4484" xr:uid="{00000000-0005-0000-0000-0000D9020000}"/>
    <cellStyle name="20% - Accent2 2 2 6" xfId="5013" xr:uid="{00000000-0005-0000-0000-0000DA020000}"/>
    <cellStyle name="20% - Accent2 2 2 7" xfId="2798" xr:uid="{00000000-0005-0000-0000-0000DB020000}"/>
    <cellStyle name="20% - Accent2 2 3" xfId="695" xr:uid="{00000000-0005-0000-0000-0000DC020000}"/>
    <cellStyle name="20% - Accent2 2 3 2" xfId="5229" xr:uid="{00000000-0005-0000-0000-0000DD020000}"/>
    <cellStyle name="20% - Accent2 2 3 3" xfId="3014" xr:uid="{00000000-0005-0000-0000-0000DE020000}"/>
    <cellStyle name="20% - Accent2 2 4" xfId="1016" xr:uid="{00000000-0005-0000-0000-0000DF020000}"/>
    <cellStyle name="20% - Accent2 2 4 2" xfId="5489" xr:uid="{00000000-0005-0000-0000-0000E0020000}"/>
    <cellStyle name="20% - Accent2 2 4 3" xfId="3274" xr:uid="{00000000-0005-0000-0000-0000E1020000}"/>
    <cellStyle name="20% - Accent2 2 5" xfId="1444" xr:uid="{00000000-0005-0000-0000-0000E2020000}"/>
    <cellStyle name="20% - Accent2 2 5 2" xfId="5886" xr:uid="{00000000-0005-0000-0000-0000E3020000}"/>
    <cellStyle name="20% - Accent2 2 5 3" xfId="3671" xr:uid="{00000000-0005-0000-0000-0000E4020000}"/>
    <cellStyle name="20% - Accent2 2 6" xfId="1828" xr:uid="{00000000-0005-0000-0000-0000E5020000}"/>
    <cellStyle name="20% - Accent2 2 6 2" xfId="6270" xr:uid="{00000000-0005-0000-0000-0000E6020000}"/>
    <cellStyle name="20% - Accent2 2 6 3" xfId="4055" xr:uid="{00000000-0005-0000-0000-0000E7020000}"/>
    <cellStyle name="20% - Accent2 2 7" xfId="2259" xr:uid="{00000000-0005-0000-0000-0000E8020000}"/>
    <cellStyle name="20% - Accent2 2 7 2" xfId="6698" xr:uid="{00000000-0005-0000-0000-0000E9020000}"/>
    <cellStyle name="20% - Accent2 2 7 3" xfId="4483" xr:uid="{00000000-0005-0000-0000-0000EA020000}"/>
    <cellStyle name="20% - Accent2 2 8" xfId="4849" xr:uid="{00000000-0005-0000-0000-0000EB020000}"/>
    <cellStyle name="20% - Accent2 2 9" xfId="2634" xr:uid="{00000000-0005-0000-0000-0000EC020000}"/>
    <cellStyle name="20% - Accent2 20" xfId="538" xr:uid="{00000000-0005-0000-0000-0000ED020000}"/>
    <cellStyle name="20% - Accent2 20 2" xfId="1018" xr:uid="{00000000-0005-0000-0000-0000EE020000}"/>
    <cellStyle name="20% - Accent2 20 2 2" xfId="5491" xr:uid="{00000000-0005-0000-0000-0000EF020000}"/>
    <cellStyle name="20% - Accent2 20 2 3" xfId="3276" xr:uid="{00000000-0005-0000-0000-0000F0020000}"/>
    <cellStyle name="20% - Accent2 20 3" xfId="1446" xr:uid="{00000000-0005-0000-0000-0000F1020000}"/>
    <cellStyle name="20% - Accent2 20 3 2" xfId="5888" xr:uid="{00000000-0005-0000-0000-0000F2020000}"/>
    <cellStyle name="20% - Accent2 20 3 3" xfId="3673" xr:uid="{00000000-0005-0000-0000-0000F3020000}"/>
    <cellStyle name="20% - Accent2 20 4" xfId="1830" xr:uid="{00000000-0005-0000-0000-0000F4020000}"/>
    <cellStyle name="20% - Accent2 20 4 2" xfId="6272" xr:uid="{00000000-0005-0000-0000-0000F5020000}"/>
    <cellStyle name="20% - Accent2 20 4 3" xfId="4057" xr:uid="{00000000-0005-0000-0000-0000F6020000}"/>
    <cellStyle name="20% - Accent2 20 5" xfId="2261" xr:uid="{00000000-0005-0000-0000-0000F7020000}"/>
    <cellStyle name="20% - Accent2 20 5 2" xfId="6700" xr:uid="{00000000-0005-0000-0000-0000F8020000}"/>
    <cellStyle name="20% - Accent2 20 5 3" xfId="4485" xr:uid="{00000000-0005-0000-0000-0000F9020000}"/>
    <cellStyle name="20% - Accent2 20 6" xfId="5139" xr:uid="{00000000-0005-0000-0000-0000FA020000}"/>
    <cellStyle name="20% - Accent2 20 7" xfId="2924" xr:uid="{00000000-0005-0000-0000-0000FB020000}"/>
    <cellStyle name="20% - Accent2 21" xfId="552" xr:uid="{00000000-0005-0000-0000-0000FC020000}"/>
    <cellStyle name="20% - Accent2 21 2" xfId="1019" xr:uid="{00000000-0005-0000-0000-0000FD020000}"/>
    <cellStyle name="20% - Accent2 21 2 2" xfId="5492" xr:uid="{00000000-0005-0000-0000-0000FE020000}"/>
    <cellStyle name="20% - Accent2 21 2 3" xfId="3277" xr:uid="{00000000-0005-0000-0000-0000FF020000}"/>
    <cellStyle name="20% - Accent2 21 3" xfId="1447" xr:uid="{00000000-0005-0000-0000-000000030000}"/>
    <cellStyle name="20% - Accent2 21 3 2" xfId="5889" xr:uid="{00000000-0005-0000-0000-000001030000}"/>
    <cellStyle name="20% - Accent2 21 3 3" xfId="3674" xr:uid="{00000000-0005-0000-0000-000002030000}"/>
    <cellStyle name="20% - Accent2 21 4" xfId="1831" xr:uid="{00000000-0005-0000-0000-000003030000}"/>
    <cellStyle name="20% - Accent2 21 4 2" xfId="6273" xr:uid="{00000000-0005-0000-0000-000004030000}"/>
    <cellStyle name="20% - Accent2 21 4 3" xfId="4058" xr:uid="{00000000-0005-0000-0000-000005030000}"/>
    <cellStyle name="20% - Accent2 21 5" xfId="2262" xr:uid="{00000000-0005-0000-0000-000006030000}"/>
    <cellStyle name="20% - Accent2 21 5 2" xfId="6701" xr:uid="{00000000-0005-0000-0000-000007030000}"/>
    <cellStyle name="20% - Accent2 21 5 3" xfId="4486" xr:uid="{00000000-0005-0000-0000-000008030000}"/>
    <cellStyle name="20% - Accent2 21 6" xfId="5153" xr:uid="{00000000-0005-0000-0000-000009030000}"/>
    <cellStyle name="20% - Accent2 21 7" xfId="2938" xr:uid="{00000000-0005-0000-0000-00000A030000}"/>
    <cellStyle name="20% - Accent2 22" xfId="566" xr:uid="{00000000-0005-0000-0000-00000B030000}"/>
    <cellStyle name="20% - Accent2 22 2" xfId="1020" xr:uid="{00000000-0005-0000-0000-00000C030000}"/>
    <cellStyle name="20% - Accent2 22 2 2" xfId="5493" xr:uid="{00000000-0005-0000-0000-00000D030000}"/>
    <cellStyle name="20% - Accent2 22 2 3" xfId="3278" xr:uid="{00000000-0005-0000-0000-00000E030000}"/>
    <cellStyle name="20% - Accent2 22 3" xfId="1448" xr:uid="{00000000-0005-0000-0000-00000F030000}"/>
    <cellStyle name="20% - Accent2 22 3 2" xfId="5890" xr:uid="{00000000-0005-0000-0000-000010030000}"/>
    <cellStyle name="20% - Accent2 22 3 3" xfId="3675" xr:uid="{00000000-0005-0000-0000-000011030000}"/>
    <cellStyle name="20% - Accent2 22 4" xfId="1832" xr:uid="{00000000-0005-0000-0000-000012030000}"/>
    <cellStyle name="20% - Accent2 22 4 2" xfId="6274" xr:uid="{00000000-0005-0000-0000-000013030000}"/>
    <cellStyle name="20% - Accent2 22 4 3" xfId="4059" xr:uid="{00000000-0005-0000-0000-000014030000}"/>
    <cellStyle name="20% - Accent2 22 5" xfId="2263" xr:uid="{00000000-0005-0000-0000-000015030000}"/>
    <cellStyle name="20% - Accent2 22 5 2" xfId="6702" xr:uid="{00000000-0005-0000-0000-000016030000}"/>
    <cellStyle name="20% - Accent2 22 5 3" xfId="4487" xr:uid="{00000000-0005-0000-0000-000017030000}"/>
    <cellStyle name="20% - Accent2 22 6" xfId="5167" xr:uid="{00000000-0005-0000-0000-000018030000}"/>
    <cellStyle name="20% - Accent2 22 7" xfId="2952" xr:uid="{00000000-0005-0000-0000-000019030000}"/>
    <cellStyle name="20% - Accent2 23" xfId="580" xr:uid="{00000000-0005-0000-0000-00001A030000}"/>
    <cellStyle name="20% - Accent2 23 2" xfId="1021" xr:uid="{00000000-0005-0000-0000-00001B030000}"/>
    <cellStyle name="20% - Accent2 23 2 2" xfId="5494" xr:uid="{00000000-0005-0000-0000-00001C030000}"/>
    <cellStyle name="20% - Accent2 23 2 3" xfId="3279" xr:uid="{00000000-0005-0000-0000-00001D030000}"/>
    <cellStyle name="20% - Accent2 23 3" xfId="1449" xr:uid="{00000000-0005-0000-0000-00001E030000}"/>
    <cellStyle name="20% - Accent2 23 3 2" xfId="5891" xr:uid="{00000000-0005-0000-0000-00001F030000}"/>
    <cellStyle name="20% - Accent2 23 3 3" xfId="3676" xr:uid="{00000000-0005-0000-0000-000020030000}"/>
    <cellStyle name="20% - Accent2 23 4" xfId="1833" xr:uid="{00000000-0005-0000-0000-000021030000}"/>
    <cellStyle name="20% - Accent2 23 4 2" xfId="6275" xr:uid="{00000000-0005-0000-0000-000022030000}"/>
    <cellStyle name="20% - Accent2 23 4 3" xfId="4060" xr:uid="{00000000-0005-0000-0000-000023030000}"/>
    <cellStyle name="20% - Accent2 23 5" xfId="2264" xr:uid="{00000000-0005-0000-0000-000024030000}"/>
    <cellStyle name="20% - Accent2 23 5 2" xfId="6703" xr:uid="{00000000-0005-0000-0000-000025030000}"/>
    <cellStyle name="20% - Accent2 23 5 3" xfId="4488" xr:uid="{00000000-0005-0000-0000-000026030000}"/>
    <cellStyle name="20% - Accent2 23 6" xfId="5181" xr:uid="{00000000-0005-0000-0000-000027030000}"/>
    <cellStyle name="20% - Accent2 23 7" xfId="2966" xr:uid="{00000000-0005-0000-0000-000028030000}"/>
    <cellStyle name="20% - Accent2 24" xfId="594" xr:uid="{00000000-0005-0000-0000-000029030000}"/>
    <cellStyle name="20% - Accent2 24 2" xfId="1022" xr:uid="{00000000-0005-0000-0000-00002A030000}"/>
    <cellStyle name="20% - Accent2 24 2 2" xfId="5495" xr:uid="{00000000-0005-0000-0000-00002B030000}"/>
    <cellStyle name="20% - Accent2 24 2 3" xfId="3280" xr:uid="{00000000-0005-0000-0000-00002C030000}"/>
    <cellStyle name="20% - Accent2 24 3" xfId="1450" xr:uid="{00000000-0005-0000-0000-00002D030000}"/>
    <cellStyle name="20% - Accent2 24 3 2" xfId="5892" xr:uid="{00000000-0005-0000-0000-00002E030000}"/>
    <cellStyle name="20% - Accent2 24 3 3" xfId="3677" xr:uid="{00000000-0005-0000-0000-00002F030000}"/>
    <cellStyle name="20% - Accent2 24 4" xfId="1834" xr:uid="{00000000-0005-0000-0000-000030030000}"/>
    <cellStyle name="20% - Accent2 24 4 2" xfId="6276" xr:uid="{00000000-0005-0000-0000-000031030000}"/>
    <cellStyle name="20% - Accent2 24 4 3" xfId="4061" xr:uid="{00000000-0005-0000-0000-000032030000}"/>
    <cellStyle name="20% - Accent2 24 5" xfId="2265" xr:uid="{00000000-0005-0000-0000-000033030000}"/>
    <cellStyle name="20% - Accent2 24 5 2" xfId="6704" xr:uid="{00000000-0005-0000-0000-000034030000}"/>
    <cellStyle name="20% - Accent2 24 5 3" xfId="4489" xr:uid="{00000000-0005-0000-0000-000035030000}"/>
    <cellStyle name="20% - Accent2 24 6" xfId="5195" xr:uid="{00000000-0005-0000-0000-000036030000}"/>
    <cellStyle name="20% - Accent2 24 7" xfId="2980" xr:uid="{00000000-0005-0000-0000-000037030000}"/>
    <cellStyle name="20% - Accent2 25" xfId="252" xr:uid="{00000000-0005-0000-0000-000038030000}"/>
    <cellStyle name="20% - Accent2 25 2" xfId="1023" xr:uid="{00000000-0005-0000-0000-000039030000}"/>
    <cellStyle name="20% - Accent2 25 2 2" xfId="5496" xr:uid="{00000000-0005-0000-0000-00003A030000}"/>
    <cellStyle name="20% - Accent2 25 2 3" xfId="3281" xr:uid="{00000000-0005-0000-0000-00003B030000}"/>
    <cellStyle name="20% - Accent2 25 3" xfId="1451" xr:uid="{00000000-0005-0000-0000-00003C030000}"/>
    <cellStyle name="20% - Accent2 25 3 2" xfId="5893" xr:uid="{00000000-0005-0000-0000-00003D030000}"/>
    <cellStyle name="20% - Accent2 25 3 3" xfId="3678" xr:uid="{00000000-0005-0000-0000-00003E030000}"/>
    <cellStyle name="20% - Accent2 25 4" xfId="1835" xr:uid="{00000000-0005-0000-0000-00003F030000}"/>
    <cellStyle name="20% - Accent2 25 4 2" xfId="6277" xr:uid="{00000000-0005-0000-0000-000040030000}"/>
    <cellStyle name="20% - Accent2 25 4 3" xfId="4062" xr:uid="{00000000-0005-0000-0000-000041030000}"/>
    <cellStyle name="20% - Accent2 25 5" xfId="2266" xr:uid="{00000000-0005-0000-0000-000042030000}"/>
    <cellStyle name="20% - Accent2 25 5 2" xfId="6705" xr:uid="{00000000-0005-0000-0000-000043030000}"/>
    <cellStyle name="20% - Accent2 25 5 3" xfId="4490" xr:uid="{00000000-0005-0000-0000-000044030000}"/>
    <cellStyle name="20% - Accent2 25 6" xfId="5222" xr:uid="{00000000-0005-0000-0000-000045030000}"/>
    <cellStyle name="20% - Accent2 25 7" xfId="3007" xr:uid="{00000000-0005-0000-0000-000046030000}"/>
    <cellStyle name="20% - Accent2 26" xfId="942" xr:uid="{00000000-0005-0000-0000-000047030000}"/>
    <cellStyle name="20% - Accent2 26 2" xfId="5408" xr:uid="{00000000-0005-0000-0000-000048030000}"/>
    <cellStyle name="20% - Accent2 26 3" xfId="3193" xr:uid="{00000000-0005-0000-0000-000049030000}"/>
    <cellStyle name="20% - Accent2 27" xfId="956" xr:uid="{00000000-0005-0000-0000-00004A030000}"/>
    <cellStyle name="20% - Accent2 27 2" xfId="5422" xr:uid="{00000000-0005-0000-0000-00004B030000}"/>
    <cellStyle name="20% - Accent2 27 3" xfId="3207" xr:uid="{00000000-0005-0000-0000-00004C030000}"/>
    <cellStyle name="20% - Accent2 28" xfId="659" xr:uid="{00000000-0005-0000-0000-00004D030000}"/>
    <cellStyle name="20% - Accent2 28 2" xfId="4848" xr:uid="{00000000-0005-0000-0000-00004E030000}"/>
    <cellStyle name="20% - Accent2 28 3" xfId="2633" xr:uid="{00000000-0005-0000-0000-00004F030000}"/>
    <cellStyle name="20% - Accent2 29" xfId="1391" xr:uid="{00000000-0005-0000-0000-000050030000}"/>
    <cellStyle name="20% - Accent2 29 2" xfId="5833" xr:uid="{00000000-0005-0000-0000-000051030000}"/>
    <cellStyle name="20% - Accent2 29 3" xfId="3618" xr:uid="{00000000-0005-0000-0000-000052030000}"/>
    <cellStyle name="20% - Accent2 3" xfId="50" xr:uid="{00000000-0005-0000-0000-000053030000}"/>
    <cellStyle name="20% - Accent2 3 2" xfId="412" xr:uid="{00000000-0005-0000-0000-000054030000}"/>
    <cellStyle name="20% - Accent2 3 2 2" xfId="1025" xr:uid="{00000000-0005-0000-0000-000055030000}"/>
    <cellStyle name="20% - Accent2 3 2 2 2" xfId="5498" xr:uid="{00000000-0005-0000-0000-000056030000}"/>
    <cellStyle name="20% - Accent2 3 2 2 3" xfId="3283" xr:uid="{00000000-0005-0000-0000-000057030000}"/>
    <cellStyle name="20% - Accent2 3 2 3" xfId="1453" xr:uid="{00000000-0005-0000-0000-000058030000}"/>
    <cellStyle name="20% - Accent2 3 2 3 2" xfId="5895" xr:uid="{00000000-0005-0000-0000-000059030000}"/>
    <cellStyle name="20% - Accent2 3 2 3 3" xfId="3680" xr:uid="{00000000-0005-0000-0000-00005A030000}"/>
    <cellStyle name="20% - Accent2 3 2 4" xfId="1837" xr:uid="{00000000-0005-0000-0000-00005B030000}"/>
    <cellStyle name="20% - Accent2 3 2 4 2" xfId="6279" xr:uid="{00000000-0005-0000-0000-00005C030000}"/>
    <cellStyle name="20% - Accent2 3 2 4 3" xfId="4064" xr:uid="{00000000-0005-0000-0000-00005D030000}"/>
    <cellStyle name="20% - Accent2 3 2 5" xfId="2268" xr:uid="{00000000-0005-0000-0000-00005E030000}"/>
    <cellStyle name="20% - Accent2 3 2 5 2" xfId="6707" xr:uid="{00000000-0005-0000-0000-00005F030000}"/>
    <cellStyle name="20% - Accent2 3 2 5 3" xfId="4492" xr:uid="{00000000-0005-0000-0000-000060030000}"/>
    <cellStyle name="20% - Accent2 3 2 6" xfId="5014" xr:uid="{00000000-0005-0000-0000-000061030000}"/>
    <cellStyle name="20% - Accent2 3 2 7" xfId="2799" xr:uid="{00000000-0005-0000-0000-000062030000}"/>
    <cellStyle name="20% - Accent2 3 3" xfId="696" xr:uid="{00000000-0005-0000-0000-000063030000}"/>
    <cellStyle name="20% - Accent2 3 3 2" xfId="5230" xr:uid="{00000000-0005-0000-0000-000064030000}"/>
    <cellStyle name="20% - Accent2 3 3 3" xfId="3015" xr:uid="{00000000-0005-0000-0000-000065030000}"/>
    <cellStyle name="20% - Accent2 3 4" xfId="1024" xr:uid="{00000000-0005-0000-0000-000066030000}"/>
    <cellStyle name="20% - Accent2 3 4 2" xfId="5497" xr:uid="{00000000-0005-0000-0000-000067030000}"/>
    <cellStyle name="20% - Accent2 3 4 3" xfId="3282" xr:uid="{00000000-0005-0000-0000-000068030000}"/>
    <cellStyle name="20% - Accent2 3 5" xfId="1452" xr:uid="{00000000-0005-0000-0000-000069030000}"/>
    <cellStyle name="20% - Accent2 3 5 2" xfId="5894" xr:uid="{00000000-0005-0000-0000-00006A030000}"/>
    <cellStyle name="20% - Accent2 3 5 3" xfId="3679" xr:uid="{00000000-0005-0000-0000-00006B030000}"/>
    <cellStyle name="20% - Accent2 3 6" xfId="1836" xr:uid="{00000000-0005-0000-0000-00006C030000}"/>
    <cellStyle name="20% - Accent2 3 6 2" xfId="6278" xr:uid="{00000000-0005-0000-0000-00006D030000}"/>
    <cellStyle name="20% - Accent2 3 6 3" xfId="4063" xr:uid="{00000000-0005-0000-0000-00006E030000}"/>
    <cellStyle name="20% - Accent2 3 7" xfId="2267" xr:uid="{00000000-0005-0000-0000-00006F030000}"/>
    <cellStyle name="20% - Accent2 3 7 2" xfId="6706" xr:uid="{00000000-0005-0000-0000-000070030000}"/>
    <cellStyle name="20% - Accent2 3 7 3" xfId="4491" xr:uid="{00000000-0005-0000-0000-000071030000}"/>
    <cellStyle name="20% - Accent2 3 8" xfId="4850" xr:uid="{00000000-0005-0000-0000-000072030000}"/>
    <cellStyle name="20% - Accent2 3 9" xfId="2635" xr:uid="{00000000-0005-0000-0000-000073030000}"/>
    <cellStyle name="20% - Accent2 30" xfId="1817" xr:uid="{00000000-0005-0000-0000-000074030000}"/>
    <cellStyle name="20% - Accent2 30 2" xfId="6259" xr:uid="{00000000-0005-0000-0000-000075030000}"/>
    <cellStyle name="20% - Accent2 30 3" xfId="4044" xr:uid="{00000000-0005-0000-0000-000076030000}"/>
    <cellStyle name="20% - Accent2 31" xfId="2182" xr:uid="{00000000-0005-0000-0000-000077030000}"/>
    <cellStyle name="20% - Accent2 31 2" xfId="6624" xr:uid="{00000000-0005-0000-0000-000078030000}"/>
    <cellStyle name="20% - Accent2 31 3" xfId="4409" xr:uid="{00000000-0005-0000-0000-000079030000}"/>
    <cellStyle name="20% - Accent2 32" xfId="2199" xr:uid="{00000000-0005-0000-0000-00007A030000}"/>
    <cellStyle name="20% - Accent2 32 2" xfId="6639" xr:uid="{00000000-0005-0000-0000-00007B030000}"/>
    <cellStyle name="20% - Accent2 32 3" xfId="4424" xr:uid="{00000000-0005-0000-0000-00007C030000}"/>
    <cellStyle name="20% - Accent2 33" xfId="2248" xr:uid="{00000000-0005-0000-0000-00007D030000}"/>
    <cellStyle name="20% - Accent2 33 2" xfId="6687" xr:uid="{00000000-0005-0000-0000-00007E030000}"/>
    <cellStyle name="20% - Accent2 33 3" xfId="4472" xr:uid="{00000000-0005-0000-0000-00007F030000}"/>
    <cellStyle name="20% - Accent2 34" xfId="5434" xr:uid="{00000000-0005-0000-0000-000080030000}"/>
    <cellStyle name="20% - Accent2 35" xfId="3219" xr:uid="{00000000-0005-0000-0000-000081030000}"/>
    <cellStyle name="20% - Accent2 4" xfId="51" xr:uid="{00000000-0005-0000-0000-000082030000}"/>
    <cellStyle name="20% - Accent2 4 2" xfId="413" xr:uid="{00000000-0005-0000-0000-000083030000}"/>
    <cellStyle name="20% - Accent2 4 2 2" xfId="1027" xr:uid="{00000000-0005-0000-0000-000084030000}"/>
    <cellStyle name="20% - Accent2 4 2 2 2" xfId="5500" xr:uid="{00000000-0005-0000-0000-000085030000}"/>
    <cellStyle name="20% - Accent2 4 2 2 3" xfId="3285" xr:uid="{00000000-0005-0000-0000-000086030000}"/>
    <cellStyle name="20% - Accent2 4 2 3" xfId="1455" xr:uid="{00000000-0005-0000-0000-000087030000}"/>
    <cellStyle name="20% - Accent2 4 2 3 2" xfId="5897" xr:uid="{00000000-0005-0000-0000-000088030000}"/>
    <cellStyle name="20% - Accent2 4 2 3 3" xfId="3682" xr:uid="{00000000-0005-0000-0000-000089030000}"/>
    <cellStyle name="20% - Accent2 4 2 4" xfId="1839" xr:uid="{00000000-0005-0000-0000-00008A030000}"/>
    <cellStyle name="20% - Accent2 4 2 4 2" xfId="6281" xr:uid="{00000000-0005-0000-0000-00008B030000}"/>
    <cellStyle name="20% - Accent2 4 2 4 3" xfId="4066" xr:uid="{00000000-0005-0000-0000-00008C030000}"/>
    <cellStyle name="20% - Accent2 4 2 5" xfId="2270" xr:uid="{00000000-0005-0000-0000-00008D030000}"/>
    <cellStyle name="20% - Accent2 4 2 5 2" xfId="6709" xr:uid="{00000000-0005-0000-0000-00008E030000}"/>
    <cellStyle name="20% - Accent2 4 2 5 3" xfId="4494" xr:uid="{00000000-0005-0000-0000-00008F030000}"/>
    <cellStyle name="20% - Accent2 4 2 6" xfId="5015" xr:uid="{00000000-0005-0000-0000-000090030000}"/>
    <cellStyle name="20% - Accent2 4 2 7" xfId="2800" xr:uid="{00000000-0005-0000-0000-000091030000}"/>
    <cellStyle name="20% - Accent2 4 3" xfId="697" xr:uid="{00000000-0005-0000-0000-000092030000}"/>
    <cellStyle name="20% - Accent2 4 3 2" xfId="5231" xr:uid="{00000000-0005-0000-0000-000093030000}"/>
    <cellStyle name="20% - Accent2 4 3 3" xfId="3016" xr:uid="{00000000-0005-0000-0000-000094030000}"/>
    <cellStyle name="20% - Accent2 4 4" xfId="1026" xr:uid="{00000000-0005-0000-0000-000095030000}"/>
    <cellStyle name="20% - Accent2 4 4 2" xfId="5499" xr:uid="{00000000-0005-0000-0000-000096030000}"/>
    <cellStyle name="20% - Accent2 4 4 3" xfId="3284" xr:uid="{00000000-0005-0000-0000-000097030000}"/>
    <cellStyle name="20% - Accent2 4 5" xfId="1454" xr:uid="{00000000-0005-0000-0000-000098030000}"/>
    <cellStyle name="20% - Accent2 4 5 2" xfId="5896" xr:uid="{00000000-0005-0000-0000-000099030000}"/>
    <cellStyle name="20% - Accent2 4 5 3" xfId="3681" xr:uid="{00000000-0005-0000-0000-00009A030000}"/>
    <cellStyle name="20% - Accent2 4 6" xfId="1838" xr:uid="{00000000-0005-0000-0000-00009B030000}"/>
    <cellStyle name="20% - Accent2 4 6 2" xfId="6280" xr:uid="{00000000-0005-0000-0000-00009C030000}"/>
    <cellStyle name="20% - Accent2 4 6 3" xfId="4065" xr:uid="{00000000-0005-0000-0000-00009D030000}"/>
    <cellStyle name="20% - Accent2 4 7" xfId="2269" xr:uid="{00000000-0005-0000-0000-00009E030000}"/>
    <cellStyle name="20% - Accent2 4 7 2" xfId="6708" xr:uid="{00000000-0005-0000-0000-00009F030000}"/>
    <cellStyle name="20% - Accent2 4 7 3" xfId="4493" xr:uid="{00000000-0005-0000-0000-0000A0030000}"/>
    <cellStyle name="20% - Accent2 4 8" xfId="4851" xr:uid="{00000000-0005-0000-0000-0000A1030000}"/>
    <cellStyle name="20% - Accent2 4 9" xfId="2636" xr:uid="{00000000-0005-0000-0000-0000A2030000}"/>
    <cellStyle name="20% - Accent2 5" xfId="52" xr:uid="{00000000-0005-0000-0000-0000A3030000}"/>
    <cellStyle name="20% - Accent2 5 2" xfId="414" xr:uid="{00000000-0005-0000-0000-0000A4030000}"/>
    <cellStyle name="20% - Accent2 5 2 2" xfId="1029" xr:uid="{00000000-0005-0000-0000-0000A5030000}"/>
    <cellStyle name="20% - Accent2 5 2 2 2" xfId="5502" xr:uid="{00000000-0005-0000-0000-0000A6030000}"/>
    <cellStyle name="20% - Accent2 5 2 2 3" xfId="3287" xr:uid="{00000000-0005-0000-0000-0000A7030000}"/>
    <cellStyle name="20% - Accent2 5 2 3" xfId="1457" xr:uid="{00000000-0005-0000-0000-0000A8030000}"/>
    <cellStyle name="20% - Accent2 5 2 3 2" xfId="5899" xr:uid="{00000000-0005-0000-0000-0000A9030000}"/>
    <cellStyle name="20% - Accent2 5 2 3 3" xfId="3684" xr:uid="{00000000-0005-0000-0000-0000AA030000}"/>
    <cellStyle name="20% - Accent2 5 2 4" xfId="1841" xr:uid="{00000000-0005-0000-0000-0000AB030000}"/>
    <cellStyle name="20% - Accent2 5 2 4 2" xfId="6283" xr:uid="{00000000-0005-0000-0000-0000AC030000}"/>
    <cellStyle name="20% - Accent2 5 2 4 3" xfId="4068" xr:uid="{00000000-0005-0000-0000-0000AD030000}"/>
    <cellStyle name="20% - Accent2 5 2 5" xfId="2272" xr:uid="{00000000-0005-0000-0000-0000AE030000}"/>
    <cellStyle name="20% - Accent2 5 2 5 2" xfId="6711" xr:uid="{00000000-0005-0000-0000-0000AF030000}"/>
    <cellStyle name="20% - Accent2 5 2 5 3" xfId="4496" xr:uid="{00000000-0005-0000-0000-0000B0030000}"/>
    <cellStyle name="20% - Accent2 5 2 6" xfId="5016" xr:uid="{00000000-0005-0000-0000-0000B1030000}"/>
    <cellStyle name="20% - Accent2 5 2 7" xfId="2801" xr:uid="{00000000-0005-0000-0000-0000B2030000}"/>
    <cellStyle name="20% - Accent2 5 3" xfId="698" xr:uid="{00000000-0005-0000-0000-0000B3030000}"/>
    <cellStyle name="20% - Accent2 5 3 2" xfId="5232" xr:uid="{00000000-0005-0000-0000-0000B4030000}"/>
    <cellStyle name="20% - Accent2 5 3 3" xfId="3017" xr:uid="{00000000-0005-0000-0000-0000B5030000}"/>
    <cellStyle name="20% - Accent2 5 4" xfId="1028" xr:uid="{00000000-0005-0000-0000-0000B6030000}"/>
    <cellStyle name="20% - Accent2 5 4 2" xfId="5501" xr:uid="{00000000-0005-0000-0000-0000B7030000}"/>
    <cellStyle name="20% - Accent2 5 4 3" xfId="3286" xr:uid="{00000000-0005-0000-0000-0000B8030000}"/>
    <cellStyle name="20% - Accent2 5 5" xfId="1456" xr:uid="{00000000-0005-0000-0000-0000B9030000}"/>
    <cellStyle name="20% - Accent2 5 5 2" xfId="5898" xr:uid="{00000000-0005-0000-0000-0000BA030000}"/>
    <cellStyle name="20% - Accent2 5 5 3" xfId="3683" xr:uid="{00000000-0005-0000-0000-0000BB030000}"/>
    <cellStyle name="20% - Accent2 5 6" xfId="1840" xr:uid="{00000000-0005-0000-0000-0000BC030000}"/>
    <cellStyle name="20% - Accent2 5 6 2" xfId="6282" xr:uid="{00000000-0005-0000-0000-0000BD030000}"/>
    <cellStyle name="20% - Accent2 5 6 3" xfId="4067" xr:uid="{00000000-0005-0000-0000-0000BE030000}"/>
    <cellStyle name="20% - Accent2 5 7" xfId="2271" xr:uid="{00000000-0005-0000-0000-0000BF030000}"/>
    <cellStyle name="20% - Accent2 5 7 2" xfId="6710" xr:uid="{00000000-0005-0000-0000-0000C0030000}"/>
    <cellStyle name="20% - Accent2 5 7 3" xfId="4495" xr:uid="{00000000-0005-0000-0000-0000C1030000}"/>
    <cellStyle name="20% - Accent2 5 8" xfId="4852" xr:uid="{00000000-0005-0000-0000-0000C2030000}"/>
    <cellStyle name="20% - Accent2 5 9" xfId="2637" xr:uid="{00000000-0005-0000-0000-0000C3030000}"/>
    <cellStyle name="20% - Accent2 6" xfId="53" xr:uid="{00000000-0005-0000-0000-0000C4030000}"/>
    <cellStyle name="20% - Accent2 6 2" xfId="415" xr:uid="{00000000-0005-0000-0000-0000C5030000}"/>
    <cellStyle name="20% - Accent2 6 2 2" xfId="1031" xr:uid="{00000000-0005-0000-0000-0000C6030000}"/>
    <cellStyle name="20% - Accent2 6 2 2 2" xfId="5504" xr:uid="{00000000-0005-0000-0000-0000C7030000}"/>
    <cellStyle name="20% - Accent2 6 2 2 3" xfId="3289" xr:uid="{00000000-0005-0000-0000-0000C8030000}"/>
    <cellStyle name="20% - Accent2 6 2 3" xfId="1459" xr:uid="{00000000-0005-0000-0000-0000C9030000}"/>
    <cellStyle name="20% - Accent2 6 2 3 2" xfId="5901" xr:uid="{00000000-0005-0000-0000-0000CA030000}"/>
    <cellStyle name="20% - Accent2 6 2 3 3" xfId="3686" xr:uid="{00000000-0005-0000-0000-0000CB030000}"/>
    <cellStyle name="20% - Accent2 6 2 4" xfId="1843" xr:uid="{00000000-0005-0000-0000-0000CC030000}"/>
    <cellStyle name="20% - Accent2 6 2 4 2" xfId="6285" xr:uid="{00000000-0005-0000-0000-0000CD030000}"/>
    <cellStyle name="20% - Accent2 6 2 4 3" xfId="4070" xr:uid="{00000000-0005-0000-0000-0000CE030000}"/>
    <cellStyle name="20% - Accent2 6 2 5" xfId="2274" xr:uid="{00000000-0005-0000-0000-0000CF030000}"/>
    <cellStyle name="20% - Accent2 6 2 5 2" xfId="6713" xr:uid="{00000000-0005-0000-0000-0000D0030000}"/>
    <cellStyle name="20% - Accent2 6 2 5 3" xfId="4498" xr:uid="{00000000-0005-0000-0000-0000D1030000}"/>
    <cellStyle name="20% - Accent2 6 2 6" xfId="5017" xr:uid="{00000000-0005-0000-0000-0000D2030000}"/>
    <cellStyle name="20% - Accent2 6 2 7" xfId="2802" xr:uid="{00000000-0005-0000-0000-0000D3030000}"/>
    <cellStyle name="20% - Accent2 6 3" xfId="699" xr:uid="{00000000-0005-0000-0000-0000D4030000}"/>
    <cellStyle name="20% - Accent2 6 3 2" xfId="5233" xr:uid="{00000000-0005-0000-0000-0000D5030000}"/>
    <cellStyle name="20% - Accent2 6 3 3" xfId="3018" xr:uid="{00000000-0005-0000-0000-0000D6030000}"/>
    <cellStyle name="20% - Accent2 6 4" xfId="1030" xr:uid="{00000000-0005-0000-0000-0000D7030000}"/>
    <cellStyle name="20% - Accent2 6 4 2" xfId="5503" xr:uid="{00000000-0005-0000-0000-0000D8030000}"/>
    <cellStyle name="20% - Accent2 6 4 3" xfId="3288" xr:uid="{00000000-0005-0000-0000-0000D9030000}"/>
    <cellStyle name="20% - Accent2 6 5" xfId="1458" xr:uid="{00000000-0005-0000-0000-0000DA030000}"/>
    <cellStyle name="20% - Accent2 6 5 2" xfId="5900" xr:uid="{00000000-0005-0000-0000-0000DB030000}"/>
    <cellStyle name="20% - Accent2 6 5 3" xfId="3685" xr:uid="{00000000-0005-0000-0000-0000DC030000}"/>
    <cellStyle name="20% - Accent2 6 6" xfId="1842" xr:uid="{00000000-0005-0000-0000-0000DD030000}"/>
    <cellStyle name="20% - Accent2 6 6 2" xfId="6284" xr:uid="{00000000-0005-0000-0000-0000DE030000}"/>
    <cellStyle name="20% - Accent2 6 6 3" xfId="4069" xr:uid="{00000000-0005-0000-0000-0000DF030000}"/>
    <cellStyle name="20% - Accent2 6 7" xfId="2273" xr:uid="{00000000-0005-0000-0000-0000E0030000}"/>
    <cellStyle name="20% - Accent2 6 7 2" xfId="6712" xr:uid="{00000000-0005-0000-0000-0000E1030000}"/>
    <cellStyle name="20% - Accent2 6 7 3" xfId="4497" xr:uid="{00000000-0005-0000-0000-0000E2030000}"/>
    <cellStyle name="20% - Accent2 6 8" xfId="4853" xr:uid="{00000000-0005-0000-0000-0000E3030000}"/>
    <cellStyle name="20% - Accent2 6 9" xfId="2638" xr:uid="{00000000-0005-0000-0000-0000E4030000}"/>
    <cellStyle name="20% - Accent2 7" xfId="54" xr:uid="{00000000-0005-0000-0000-0000E5030000}"/>
    <cellStyle name="20% - Accent2 7 2" xfId="416" xr:uid="{00000000-0005-0000-0000-0000E6030000}"/>
    <cellStyle name="20% - Accent2 7 2 2" xfId="1033" xr:uid="{00000000-0005-0000-0000-0000E7030000}"/>
    <cellStyle name="20% - Accent2 7 2 2 2" xfId="5506" xr:uid="{00000000-0005-0000-0000-0000E8030000}"/>
    <cellStyle name="20% - Accent2 7 2 2 3" xfId="3291" xr:uid="{00000000-0005-0000-0000-0000E9030000}"/>
    <cellStyle name="20% - Accent2 7 2 3" xfId="1461" xr:uid="{00000000-0005-0000-0000-0000EA030000}"/>
    <cellStyle name="20% - Accent2 7 2 3 2" xfId="5903" xr:uid="{00000000-0005-0000-0000-0000EB030000}"/>
    <cellStyle name="20% - Accent2 7 2 3 3" xfId="3688" xr:uid="{00000000-0005-0000-0000-0000EC030000}"/>
    <cellStyle name="20% - Accent2 7 2 4" xfId="1845" xr:uid="{00000000-0005-0000-0000-0000ED030000}"/>
    <cellStyle name="20% - Accent2 7 2 4 2" xfId="6287" xr:uid="{00000000-0005-0000-0000-0000EE030000}"/>
    <cellStyle name="20% - Accent2 7 2 4 3" xfId="4072" xr:uid="{00000000-0005-0000-0000-0000EF030000}"/>
    <cellStyle name="20% - Accent2 7 2 5" xfId="2276" xr:uid="{00000000-0005-0000-0000-0000F0030000}"/>
    <cellStyle name="20% - Accent2 7 2 5 2" xfId="6715" xr:uid="{00000000-0005-0000-0000-0000F1030000}"/>
    <cellStyle name="20% - Accent2 7 2 5 3" xfId="4500" xr:uid="{00000000-0005-0000-0000-0000F2030000}"/>
    <cellStyle name="20% - Accent2 7 2 6" xfId="5018" xr:uid="{00000000-0005-0000-0000-0000F3030000}"/>
    <cellStyle name="20% - Accent2 7 2 7" xfId="2803" xr:uid="{00000000-0005-0000-0000-0000F4030000}"/>
    <cellStyle name="20% - Accent2 7 3" xfId="700" xr:uid="{00000000-0005-0000-0000-0000F5030000}"/>
    <cellStyle name="20% - Accent2 7 3 2" xfId="5234" xr:uid="{00000000-0005-0000-0000-0000F6030000}"/>
    <cellStyle name="20% - Accent2 7 3 3" xfId="3019" xr:uid="{00000000-0005-0000-0000-0000F7030000}"/>
    <cellStyle name="20% - Accent2 7 4" xfId="1032" xr:uid="{00000000-0005-0000-0000-0000F8030000}"/>
    <cellStyle name="20% - Accent2 7 4 2" xfId="5505" xr:uid="{00000000-0005-0000-0000-0000F9030000}"/>
    <cellStyle name="20% - Accent2 7 4 3" xfId="3290" xr:uid="{00000000-0005-0000-0000-0000FA030000}"/>
    <cellStyle name="20% - Accent2 7 5" xfId="1460" xr:uid="{00000000-0005-0000-0000-0000FB030000}"/>
    <cellStyle name="20% - Accent2 7 5 2" xfId="5902" xr:uid="{00000000-0005-0000-0000-0000FC030000}"/>
    <cellStyle name="20% - Accent2 7 5 3" xfId="3687" xr:uid="{00000000-0005-0000-0000-0000FD030000}"/>
    <cellStyle name="20% - Accent2 7 6" xfId="1844" xr:uid="{00000000-0005-0000-0000-0000FE030000}"/>
    <cellStyle name="20% - Accent2 7 6 2" xfId="6286" xr:uid="{00000000-0005-0000-0000-0000FF030000}"/>
    <cellStyle name="20% - Accent2 7 6 3" xfId="4071" xr:uid="{00000000-0005-0000-0000-000000040000}"/>
    <cellStyle name="20% - Accent2 7 7" xfId="2275" xr:uid="{00000000-0005-0000-0000-000001040000}"/>
    <cellStyle name="20% - Accent2 7 7 2" xfId="6714" xr:uid="{00000000-0005-0000-0000-000002040000}"/>
    <cellStyle name="20% - Accent2 7 7 3" xfId="4499" xr:uid="{00000000-0005-0000-0000-000003040000}"/>
    <cellStyle name="20% - Accent2 7 8" xfId="4854" xr:uid="{00000000-0005-0000-0000-000004040000}"/>
    <cellStyle name="20% - Accent2 7 9" xfId="2639" xr:uid="{00000000-0005-0000-0000-000005040000}"/>
    <cellStyle name="20% - Accent2 8" xfId="209" xr:uid="{00000000-0005-0000-0000-000006040000}"/>
    <cellStyle name="20% - Accent2 8 2" xfId="277" xr:uid="{00000000-0005-0000-0000-000007040000}"/>
    <cellStyle name="20% - Accent2 8 2 2" xfId="1035" xr:uid="{00000000-0005-0000-0000-000008040000}"/>
    <cellStyle name="20% - Accent2 8 2 2 2" xfId="5508" xr:uid="{00000000-0005-0000-0000-000009040000}"/>
    <cellStyle name="20% - Accent2 8 2 2 3" xfId="3293" xr:uid="{00000000-0005-0000-0000-00000A040000}"/>
    <cellStyle name="20% - Accent2 8 2 3" xfId="1463" xr:uid="{00000000-0005-0000-0000-00000B040000}"/>
    <cellStyle name="20% - Accent2 8 2 3 2" xfId="5905" xr:uid="{00000000-0005-0000-0000-00000C040000}"/>
    <cellStyle name="20% - Accent2 8 2 3 3" xfId="3690" xr:uid="{00000000-0005-0000-0000-00000D040000}"/>
    <cellStyle name="20% - Accent2 8 2 4" xfId="1847" xr:uid="{00000000-0005-0000-0000-00000E040000}"/>
    <cellStyle name="20% - Accent2 8 2 4 2" xfId="6289" xr:uid="{00000000-0005-0000-0000-00000F040000}"/>
    <cellStyle name="20% - Accent2 8 2 4 3" xfId="4074" xr:uid="{00000000-0005-0000-0000-000010040000}"/>
    <cellStyle name="20% - Accent2 8 2 5" xfId="2278" xr:uid="{00000000-0005-0000-0000-000011040000}"/>
    <cellStyle name="20% - Accent2 8 2 5 2" xfId="6717" xr:uid="{00000000-0005-0000-0000-000012040000}"/>
    <cellStyle name="20% - Accent2 8 2 5 3" xfId="4502" xr:uid="{00000000-0005-0000-0000-000013040000}"/>
    <cellStyle name="20% - Accent2 8 2 6" xfId="5236" xr:uid="{00000000-0005-0000-0000-000014040000}"/>
    <cellStyle name="20% - Accent2 8 2 7" xfId="3021" xr:uid="{00000000-0005-0000-0000-000015040000}"/>
    <cellStyle name="20% - Accent2 8 3" xfId="622" xr:uid="{00000000-0005-0000-0000-000016040000}"/>
    <cellStyle name="20% - Accent2 8 3 2" xfId="1036" xr:uid="{00000000-0005-0000-0000-000017040000}"/>
    <cellStyle name="20% - Accent2 8 3 2 2" xfId="5509" xr:uid="{00000000-0005-0000-0000-000018040000}"/>
    <cellStyle name="20% - Accent2 8 3 2 3" xfId="3294" xr:uid="{00000000-0005-0000-0000-000019040000}"/>
    <cellStyle name="20% - Accent2 8 3 3" xfId="1464" xr:uid="{00000000-0005-0000-0000-00001A040000}"/>
    <cellStyle name="20% - Accent2 8 3 3 2" xfId="5906" xr:uid="{00000000-0005-0000-0000-00001B040000}"/>
    <cellStyle name="20% - Accent2 8 3 3 3" xfId="3691" xr:uid="{00000000-0005-0000-0000-00001C040000}"/>
    <cellStyle name="20% - Accent2 8 3 4" xfId="1848" xr:uid="{00000000-0005-0000-0000-00001D040000}"/>
    <cellStyle name="20% - Accent2 8 3 4 2" xfId="6290" xr:uid="{00000000-0005-0000-0000-00001E040000}"/>
    <cellStyle name="20% - Accent2 8 3 4 3" xfId="4075" xr:uid="{00000000-0005-0000-0000-00001F040000}"/>
    <cellStyle name="20% - Accent2 8 3 5" xfId="2279" xr:uid="{00000000-0005-0000-0000-000020040000}"/>
    <cellStyle name="20% - Accent2 8 3 5 2" xfId="6718" xr:uid="{00000000-0005-0000-0000-000021040000}"/>
    <cellStyle name="20% - Accent2 8 3 5 3" xfId="4503" xr:uid="{00000000-0005-0000-0000-000022040000}"/>
    <cellStyle name="20% - Accent2 8 3 6" xfId="5235" xr:uid="{00000000-0005-0000-0000-000023040000}"/>
    <cellStyle name="20% - Accent2 8 3 7" xfId="3020" xr:uid="{00000000-0005-0000-0000-000024040000}"/>
    <cellStyle name="20% - Accent2 8 3 8" xfId="701" xr:uid="{00000000-0005-0000-0000-000025040000}"/>
    <cellStyle name="20% - Accent2 8 4" xfId="1034" xr:uid="{00000000-0005-0000-0000-000026040000}"/>
    <cellStyle name="20% - Accent2 8 4 2" xfId="5507" xr:uid="{00000000-0005-0000-0000-000027040000}"/>
    <cellStyle name="20% - Accent2 8 4 3" xfId="3292" xr:uid="{00000000-0005-0000-0000-000028040000}"/>
    <cellStyle name="20% - Accent2 8 5" xfId="1462" xr:uid="{00000000-0005-0000-0000-000029040000}"/>
    <cellStyle name="20% - Accent2 8 5 2" xfId="5904" xr:uid="{00000000-0005-0000-0000-00002A040000}"/>
    <cellStyle name="20% - Accent2 8 5 3" xfId="3689" xr:uid="{00000000-0005-0000-0000-00002B040000}"/>
    <cellStyle name="20% - Accent2 8 6" xfId="1846" xr:uid="{00000000-0005-0000-0000-00002C040000}"/>
    <cellStyle name="20% - Accent2 8 6 2" xfId="6288" xr:uid="{00000000-0005-0000-0000-00002D040000}"/>
    <cellStyle name="20% - Accent2 8 6 3" xfId="4073" xr:uid="{00000000-0005-0000-0000-00002E040000}"/>
    <cellStyle name="20% - Accent2 8 7" xfId="2277" xr:uid="{00000000-0005-0000-0000-00002F040000}"/>
    <cellStyle name="20% - Accent2 8 7 2" xfId="6716" xr:uid="{00000000-0005-0000-0000-000030040000}"/>
    <cellStyle name="20% - Accent2 8 7 3" xfId="4501" xr:uid="{00000000-0005-0000-0000-000031040000}"/>
    <cellStyle name="20% - Accent2 8 8" xfId="4912" xr:uid="{00000000-0005-0000-0000-000032040000}"/>
    <cellStyle name="20% - Accent2 8 9" xfId="2697" xr:uid="{00000000-0005-0000-0000-000033040000}"/>
    <cellStyle name="20% - Accent2 9" xfId="307" xr:uid="{00000000-0005-0000-0000-000034040000}"/>
    <cellStyle name="20% - Accent2 9 2" xfId="702" xr:uid="{00000000-0005-0000-0000-000035040000}"/>
    <cellStyle name="20% - Accent2 9 2 2" xfId="5237" xr:uid="{00000000-0005-0000-0000-000036040000}"/>
    <cellStyle name="20% - Accent2 9 2 3" xfId="3022" xr:uid="{00000000-0005-0000-0000-000037040000}"/>
    <cellStyle name="20% - Accent2 9 3" xfId="1037" xr:uid="{00000000-0005-0000-0000-000038040000}"/>
    <cellStyle name="20% - Accent2 9 3 2" xfId="5510" xr:uid="{00000000-0005-0000-0000-000039040000}"/>
    <cellStyle name="20% - Accent2 9 3 3" xfId="3295" xr:uid="{00000000-0005-0000-0000-00003A040000}"/>
    <cellStyle name="20% - Accent2 9 4" xfId="1465" xr:uid="{00000000-0005-0000-0000-00003B040000}"/>
    <cellStyle name="20% - Accent2 9 4 2" xfId="5907" xr:uid="{00000000-0005-0000-0000-00003C040000}"/>
    <cellStyle name="20% - Accent2 9 4 3" xfId="3692" xr:uid="{00000000-0005-0000-0000-00003D040000}"/>
    <cellStyle name="20% - Accent2 9 5" xfId="1849" xr:uid="{00000000-0005-0000-0000-00003E040000}"/>
    <cellStyle name="20% - Accent2 9 5 2" xfId="6291" xr:uid="{00000000-0005-0000-0000-00003F040000}"/>
    <cellStyle name="20% - Accent2 9 5 3" xfId="4076" xr:uid="{00000000-0005-0000-0000-000040040000}"/>
    <cellStyle name="20% - Accent2 9 6" xfId="2280" xr:uid="{00000000-0005-0000-0000-000041040000}"/>
    <cellStyle name="20% - Accent2 9 6 2" xfId="6719" xr:uid="{00000000-0005-0000-0000-000042040000}"/>
    <cellStyle name="20% - Accent2 9 6 3" xfId="4504" xr:uid="{00000000-0005-0000-0000-000043040000}"/>
    <cellStyle name="20% - Accent2 9 7" xfId="4926" xr:uid="{00000000-0005-0000-0000-000044040000}"/>
    <cellStyle name="20% - Accent2 9 8" xfId="2711" xr:uid="{00000000-0005-0000-0000-000045040000}"/>
    <cellStyle name="20% - Accent3" xfId="27" builtinId="38" customBuiltin="1"/>
    <cellStyle name="20% - Accent3 10" xfId="335" xr:uid="{00000000-0005-0000-0000-000047040000}"/>
    <cellStyle name="20% - Accent3 10 2" xfId="703" xr:uid="{00000000-0005-0000-0000-000048040000}"/>
    <cellStyle name="20% - Accent3 10 2 2" xfId="5239" xr:uid="{00000000-0005-0000-0000-000049040000}"/>
    <cellStyle name="20% - Accent3 10 2 3" xfId="3024" xr:uid="{00000000-0005-0000-0000-00004A040000}"/>
    <cellStyle name="20% - Accent3 10 3" xfId="1038" xr:uid="{00000000-0005-0000-0000-00004B040000}"/>
    <cellStyle name="20% - Accent3 10 3 2" xfId="5511" xr:uid="{00000000-0005-0000-0000-00004C040000}"/>
    <cellStyle name="20% - Accent3 10 3 3" xfId="3296" xr:uid="{00000000-0005-0000-0000-00004D040000}"/>
    <cellStyle name="20% - Accent3 10 4" xfId="1466" xr:uid="{00000000-0005-0000-0000-00004E040000}"/>
    <cellStyle name="20% - Accent3 10 4 2" xfId="5908" xr:uid="{00000000-0005-0000-0000-00004F040000}"/>
    <cellStyle name="20% - Accent3 10 4 3" xfId="3693" xr:uid="{00000000-0005-0000-0000-000050040000}"/>
    <cellStyle name="20% - Accent3 10 5" xfId="1851" xr:uid="{00000000-0005-0000-0000-000051040000}"/>
    <cellStyle name="20% - Accent3 10 5 2" xfId="6293" xr:uid="{00000000-0005-0000-0000-000052040000}"/>
    <cellStyle name="20% - Accent3 10 5 3" xfId="4078" xr:uid="{00000000-0005-0000-0000-000053040000}"/>
    <cellStyle name="20% - Accent3 10 6" xfId="2282" xr:uid="{00000000-0005-0000-0000-000054040000}"/>
    <cellStyle name="20% - Accent3 10 6 2" xfId="6721" xr:uid="{00000000-0005-0000-0000-000055040000}"/>
    <cellStyle name="20% - Accent3 10 6 3" xfId="4506" xr:uid="{00000000-0005-0000-0000-000056040000}"/>
    <cellStyle name="20% - Accent3 10 7" xfId="4941" xr:uid="{00000000-0005-0000-0000-000057040000}"/>
    <cellStyle name="20% - Accent3 10 8" xfId="2726" xr:uid="{00000000-0005-0000-0000-000058040000}"/>
    <cellStyle name="20% - Accent3 11" xfId="353" xr:uid="{00000000-0005-0000-0000-000059040000}"/>
    <cellStyle name="20% - Accent3 11 2" xfId="704" xr:uid="{00000000-0005-0000-0000-00005A040000}"/>
    <cellStyle name="20% - Accent3 11 2 2" xfId="5240" xr:uid="{00000000-0005-0000-0000-00005B040000}"/>
    <cellStyle name="20% - Accent3 11 2 3" xfId="3025" xr:uid="{00000000-0005-0000-0000-00005C040000}"/>
    <cellStyle name="20% - Accent3 11 3" xfId="1039" xr:uid="{00000000-0005-0000-0000-00005D040000}"/>
    <cellStyle name="20% - Accent3 11 3 2" xfId="5512" xr:uid="{00000000-0005-0000-0000-00005E040000}"/>
    <cellStyle name="20% - Accent3 11 3 3" xfId="3297" xr:uid="{00000000-0005-0000-0000-00005F040000}"/>
    <cellStyle name="20% - Accent3 11 4" xfId="1467" xr:uid="{00000000-0005-0000-0000-000060040000}"/>
    <cellStyle name="20% - Accent3 11 4 2" xfId="5909" xr:uid="{00000000-0005-0000-0000-000061040000}"/>
    <cellStyle name="20% - Accent3 11 4 3" xfId="3694" xr:uid="{00000000-0005-0000-0000-000062040000}"/>
    <cellStyle name="20% - Accent3 11 5" xfId="1852" xr:uid="{00000000-0005-0000-0000-000063040000}"/>
    <cellStyle name="20% - Accent3 11 5 2" xfId="6294" xr:uid="{00000000-0005-0000-0000-000064040000}"/>
    <cellStyle name="20% - Accent3 11 5 3" xfId="4079" xr:uid="{00000000-0005-0000-0000-000065040000}"/>
    <cellStyle name="20% - Accent3 11 6" xfId="2283" xr:uid="{00000000-0005-0000-0000-000066040000}"/>
    <cellStyle name="20% - Accent3 11 6 2" xfId="6722" xr:uid="{00000000-0005-0000-0000-000067040000}"/>
    <cellStyle name="20% - Accent3 11 6 3" xfId="4507" xr:uid="{00000000-0005-0000-0000-000068040000}"/>
    <cellStyle name="20% - Accent3 11 7" xfId="4955" xr:uid="{00000000-0005-0000-0000-000069040000}"/>
    <cellStyle name="20% - Accent3 11 8" xfId="2740" xr:uid="{00000000-0005-0000-0000-00006A040000}"/>
    <cellStyle name="20% - Accent3 12" xfId="367" xr:uid="{00000000-0005-0000-0000-00006B040000}"/>
    <cellStyle name="20% - Accent3 12 2" xfId="705" xr:uid="{00000000-0005-0000-0000-00006C040000}"/>
    <cellStyle name="20% - Accent3 12 2 2" xfId="5241" xr:uid="{00000000-0005-0000-0000-00006D040000}"/>
    <cellStyle name="20% - Accent3 12 2 3" xfId="3026" xr:uid="{00000000-0005-0000-0000-00006E040000}"/>
    <cellStyle name="20% - Accent3 12 3" xfId="1040" xr:uid="{00000000-0005-0000-0000-00006F040000}"/>
    <cellStyle name="20% - Accent3 12 3 2" xfId="5513" xr:uid="{00000000-0005-0000-0000-000070040000}"/>
    <cellStyle name="20% - Accent3 12 3 3" xfId="3298" xr:uid="{00000000-0005-0000-0000-000071040000}"/>
    <cellStyle name="20% - Accent3 12 4" xfId="1468" xr:uid="{00000000-0005-0000-0000-000072040000}"/>
    <cellStyle name="20% - Accent3 12 4 2" xfId="5910" xr:uid="{00000000-0005-0000-0000-000073040000}"/>
    <cellStyle name="20% - Accent3 12 4 3" xfId="3695" xr:uid="{00000000-0005-0000-0000-000074040000}"/>
    <cellStyle name="20% - Accent3 12 5" xfId="1853" xr:uid="{00000000-0005-0000-0000-000075040000}"/>
    <cellStyle name="20% - Accent3 12 5 2" xfId="6295" xr:uid="{00000000-0005-0000-0000-000076040000}"/>
    <cellStyle name="20% - Accent3 12 5 3" xfId="4080" xr:uid="{00000000-0005-0000-0000-000077040000}"/>
    <cellStyle name="20% - Accent3 12 6" xfId="2284" xr:uid="{00000000-0005-0000-0000-000078040000}"/>
    <cellStyle name="20% - Accent3 12 6 2" xfId="6723" xr:uid="{00000000-0005-0000-0000-000079040000}"/>
    <cellStyle name="20% - Accent3 12 6 3" xfId="4508" xr:uid="{00000000-0005-0000-0000-00007A040000}"/>
    <cellStyle name="20% - Accent3 12 7" xfId="4969" xr:uid="{00000000-0005-0000-0000-00007B040000}"/>
    <cellStyle name="20% - Accent3 12 8" xfId="2754" xr:uid="{00000000-0005-0000-0000-00007C040000}"/>
    <cellStyle name="20% - Accent3 13" xfId="381" xr:uid="{00000000-0005-0000-0000-00007D040000}"/>
    <cellStyle name="20% - Accent3 13 2" xfId="706" xr:uid="{00000000-0005-0000-0000-00007E040000}"/>
    <cellStyle name="20% - Accent3 13 2 2" xfId="5242" xr:uid="{00000000-0005-0000-0000-00007F040000}"/>
    <cellStyle name="20% - Accent3 13 2 3" xfId="3027" xr:uid="{00000000-0005-0000-0000-000080040000}"/>
    <cellStyle name="20% - Accent3 13 3" xfId="1041" xr:uid="{00000000-0005-0000-0000-000081040000}"/>
    <cellStyle name="20% - Accent3 13 3 2" xfId="5514" xr:uid="{00000000-0005-0000-0000-000082040000}"/>
    <cellStyle name="20% - Accent3 13 3 3" xfId="3299" xr:uid="{00000000-0005-0000-0000-000083040000}"/>
    <cellStyle name="20% - Accent3 13 4" xfId="1469" xr:uid="{00000000-0005-0000-0000-000084040000}"/>
    <cellStyle name="20% - Accent3 13 4 2" xfId="5911" xr:uid="{00000000-0005-0000-0000-000085040000}"/>
    <cellStyle name="20% - Accent3 13 4 3" xfId="3696" xr:uid="{00000000-0005-0000-0000-000086040000}"/>
    <cellStyle name="20% - Accent3 13 5" xfId="1854" xr:uid="{00000000-0005-0000-0000-000087040000}"/>
    <cellStyle name="20% - Accent3 13 5 2" xfId="6296" xr:uid="{00000000-0005-0000-0000-000088040000}"/>
    <cellStyle name="20% - Accent3 13 5 3" xfId="4081" xr:uid="{00000000-0005-0000-0000-000089040000}"/>
    <cellStyle name="20% - Accent3 13 6" xfId="2285" xr:uid="{00000000-0005-0000-0000-00008A040000}"/>
    <cellStyle name="20% - Accent3 13 6 2" xfId="6724" xr:uid="{00000000-0005-0000-0000-00008B040000}"/>
    <cellStyle name="20% - Accent3 13 6 3" xfId="4509" xr:uid="{00000000-0005-0000-0000-00008C040000}"/>
    <cellStyle name="20% - Accent3 13 7" xfId="4983" xr:uid="{00000000-0005-0000-0000-00008D040000}"/>
    <cellStyle name="20% - Accent3 13 8" xfId="2768" xr:uid="{00000000-0005-0000-0000-00008E040000}"/>
    <cellStyle name="20% - Accent3 14" xfId="395" xr:uid="{00000000-0005-0000-0000-00008F040000}"/>
    <cellStyle name="20% - Accent3 14 2" xfId="707" xr:uid="{00000000-0005-0000-0000-000090040000}"/>
    <cellStyle name="20% - Accent3 14 2 2" xfId="5243" xr:uid="{00000000-0005-0000-0000-000091040000}"/>
    <cellStyle name="20% - Accent3 14 2 3" xfId="3028" xr:uid="{00000000-0005-0000-0000-000092040000}"/>
    <cellStyle name="20% - Accent3 14 3" xfId="1042" xr:uid="{00000000-0005-0000-0000-000093040000}"/>
    <cellStyle name="20% - Accent3 14 3 2" xfId="5515" xr:uid="{00000000-0005-0000-0000-000094040000}"/>
    <cellStyle name="20% - Accent3 14 3 3" xfId="3300" xr:uid="{00000000-0005-0000-0000-000095040000}"/>
    <cellStyle name="20% - Accent3 14 4" xfId="1470" xr:uid="{00000000-0005-0000-0000-000096040000}"/>
    <cellStyle name="20% - Accent3 14 4 2" xfId="5912" xr:uid="{00000000-0005-0000-0000-000097040000}"/>
    <cellStyle name="20% - Accent3 14 4 3" xfId="3697" xr:uid="{00000000-0005-0000-0000-000098040000}"/>
    <cellStyle name="20% - Accent3 14 5" xfId="1855" xr:uid="{00000000-0005-0000-0000-000099040000}"/>
    <cellStyle name="20% - Accent3 14 5 2" xfId="6297" xr:uid="{00000000-0005-0000-0000-00009A040000}"/>
    <cellStyle name="20% - Accent3 14 5 3" xfId="4082" xr:uid="{00000000-0005-0000-0000-00009B040000}"/>
    <cellStyle name="20% - Accent3 14 6" xfId="2286" xr:uid="{00000000-0005-0000-0000-00009C040000}"/>
    <cellStyle name="20% - Accent3 14 6 2" xfId="6725" xr:uid="{00000000-0005-0000-0000-00009D040000}"/>
    <cellStyle name="20% - Accent3 14 6 3" xfId="4510" xr:uid="{00000000-0005-0000-0000-00009E040000}"/>
    <cellStyle name="20% - Accent3 14 7" xfId="4997" xr:uid="{00000000-0005-0000-0000-00009F040000}"/>
    <cellStyle name="20% - Accent3 14 8" xfId="2782" xr:uid="{00000000-0005-0000-0000-0000A0040000}"/>
    <cellStyle name="20% - Accent3 15" xfId="417" xr:uid="{00000000-0005-0000-0000-0000A1040000}"/>
    <cellStyle name="20% - Accent3 15 2" xfId="708" xr:uid="{00000000-0005-0000-0000-0000A2040000}"/>
    <cellStyle name="20% - Accent3 15 2 2" xfId="5244" xr:uid="{00000000-0005-0000-0000-0000A3040000}"/>
    <cellStyle name="20% - Accent3 15 2 3" xfId="3029" xr:uid="{00000000-0005-0000-0000-0000A4040000}"/>
    <cellStyle name="20% - Accent3 15 3" xfId="1043" xr:uid="{00000000-0005-0000-0000-0000A5040000}"/>
    <cellStyle name="20% - Accent3 15 3 2" xfId="5516" xr:uid="{00000000-0005-0000-0000-0000A6040000}"/>
    <cellStyle name="20% - Accent3 15 3 3" xfId="3301" xr:uid="{00000000-0005-0000-0000-0000A7040000}"/>
    <cellStyle name="20% - Accent3 15 4" xfId="1471" xr:uid="{00000000-0005-0000-0000-0000A8040000}"/>
    <cellStyle name="20% - Accent3 15 4 2" xfId="5913" xr:uid="{00000000-0005-0000-0000-0000A9040000}"/>
    <cellStyle name="20% - Accent3 15 4 3" xfId="3698" xr:uid="{00000000-0005-0000-0000-0000AA040000}"/>
    <cellStyle name="20% - Accent3 15 5" xfId="1856" xr:uid="{00000000-0005-0000-0000-0000AB040000}"/>
    <cellStyle name="20% - Accent3 15 5 2" xfId="6298" xr:uid="{00000000-0005-0000-0000-0000AC040000}"/>
    <cellStyle name="20% - Accent3 15 5 3" xfId="4083" xr:uid="{00000000-0005-0000-0000-0000AD040000}"/>
    <cellStyle name="20% - Accent3 15 6" xfId="2287" xr:uid="{00000000-0005-0000-0000-0000AE040000}"/>
    <cellStyle name="20% - Accent3 15 6 2" xfId="6726" xr:uid="{00000000-0005-0000-0000-0000AF040000}"/>
    <cellStyle name="20% - Accent3 15 6 3" xfId="4511" xr:uid="{00000000-0005-0000-0000-0000B0040000}"/>
    <cellStyle name="20% - Accent3 15 7" xfId="5019" xr:uid="{00000000-0005-0000-0000-0000B1040000}"/>
    <cellStyle name="20% - Accent3 15 8" xfId="2804" xr:uid="{00000000-0005-0000-0000-0000B2040000}"/>
    <cellStyle name="20% - Accent3 16" xfId="484" xr:uid="{00000000-0005-0000-0000-0000B3040000}"/>
    <cellStyle name="20% - Accent3 16 2" xfId="1044" xr:uid="{00000000-0005-0000-0000-0000B4040000}"/>
    <cellStyle name="20% - Accent3 16 2 2" xfId="5517" xr:uid="{00000000-0005-0000-0000-0000B5040000}"/>
    <cellStyle name="20% - Accent3 16 2 3" xfId="3302" xr:uid="{00000000-0005-0000-0000-0000B6040000}"/>
    <cellStyle name="20% - Accent3 16 3" xfId="1472" xr:uid="{00000000-0005-0000-0000-0000B7040000}"/>
    <cellStyle name="20% - Accent3 16 3 2" xfId="5914" xr:uid="{00000000-0005-0000-0000-0000B8040000}"/>
    <cellStyle name="20% - Accent3 16 3 3" xfId="3699" xr:uid="{00000000-0005-0000-0000-0000B9040000}"/>
    <cellStyle name="20% - Accent3 16 4" xfId="1857" xr:uid="{00000000-0005-0000-0000-0000BA040000}"/>
    <cellStyle name="20% - Accent3 16 4 2" xfId="6299" xr:uid="{00000000-0005-0000-0000-0000BB040000}"/>
    <cellStyle name="20% - Accent3 16 4 3" xfId="4084" xr:uid="{00000000-0005-0000-0000-0000BC040000}"/>
    <cellStyle name="20% - Accent3 16 5" xfId="2288" xr:uid="{00000000-0005-0000-0000-0000BD040000}"/>
    <cellStyle name="20% - Accent3 16 5 2" xfId="6727" xr:uid="{00000000-0005-0000-0000-0000BE040000}"/>
    <cellStyle name="20% - Accent3 16 5 3" xfId="4512" xr:uid="{00000000-0005-0000-0000-0000BF040000}"/>
    <cellStyle name="20% - Accent3 16 6" xfId="5085" xr:uid="{00000000-0005-0000-0000-0000C0040000}"/>
    <cellStyle name="20% - Accent3 16 7" xfId="2870" xr:uid="{00000000-0005-0000-0000-0000C1040000}"/>
    <cellStyle name="20% - Accent3 17" xfId="498" xr:uid="{00000000-0005-0000-0000-0000C2040000}"/>
    <cellStyle name="20% - Accent3 17 2" xfId="1045" xr:uid="{00000000-0005-0000-0000-0000C3040000}"/>
    <cellStyle name="20% - Accent3 17 2 2" xfId="5518" xr:uid="{00000000-0005-0000-0000-0000C4040000}"/>
    <cellStyle name="20% - Accent3 17 2 3" xfId="3303" xr:uid="{00000000-0005-0000-0000-0000C5040000}"/>
    <cellStyle name="20% - Accent3 17 3" xfId="1473" xr:uid="{00000000-0005-0000-0000-0000C6040000}"/>
    <cellStyle name="20% - Accent3 17 3 2" xfId="5915" xr:uid="{00000000-0005-0000-0000-0000C7040000}"/>
    <cellStyle name="20% - Accent3 17 3 3" xfId="3700" xr:uid="{00000000-0005-0000-0000-0000C8040000}"/>
    <cellStyle name="20% - Accent3 17 4" xfId="1858" xr:uid="{00000000-0005-0000-0000-0000C9040000}"/>
    <cellStyle name="20% - Accent3 17 4 2" xfId="6300" xr:uid="{00000000-0005-0000-0000-0000CA040000}"/>
    <cellStyle name="20% - Accent3 17 4 3" xfId="4085" xr:uid="{00000000-0005-0000-0000-0000CB040000}"/>
    <cellStyle name="20% - Accent3 17 5" xfId="2289" xr:uid="{00000000-0005-0000-0000-0000CC040000}"/>
    <cellStyle name="20% - Accent3 17 5 2" xfId="6728" xr:uid="{00000000-0005-0000-0000-0000CD040000}"/>
    <cellStyle name="20% - Accent3 17 5 3" xfId="4513" xr:uid="{00000000-0005-0000-0000-0000CE040000}"/>
    <cellStyle name="20% - Accent3 17 6" xfId="5099" xr:uid="{00000000-0005-0000-0000-0000CF040000}"/>
    <cellStyle name="20% - Accent3 17 7" xfId="2884" xr:uid="{00000000-0005-0000-0000-0000D0040000}"/>
    <cellStyle name="20% - Accent3 18" xfId="512" xr:uid="{00000000-0005-0000-0000-0000D1040000}"/>
    <cellStyle name="20% - Accent3 18 2" xfId="1046" xr:uid="{00000000-0005-0000-0000-0000D2040000}"/>
    <cellStyle name="20% - Accent3 18 2 2" xfId="5519" xr:uid="{00000000-0005-0000-0000-0000D3040000}"/>
    <cellStyle name="20% - Accent3 18 2 3" xfId="3304" xr:uid="{00000000-0005-0000-0000-0000D4040000}"/>
    <cellStyle name="20% - Accent3 18 3" xfId="1474" xr:uid="{00000000-0005-0000-0000-0000D5040000}"/>
    <cellStyle name="20% - Accent3 18 3 2" xfId="5916" xr:uid="{00000000-0005-0000-0000-0000D6040000}"/>
    <cellStyle name="20% - Accent3 18 3 3" xfId="3701" xr:uid="{00000000-0005-0000-0000-0000D7040000}"/>
    <cellStyle name="20% - Accent3 18 4" xfId="1859" xr:uid="{00000000-0005-0000-0000-0000D8040000}"/>
    <cellStyle name="20% - Accent3 18 4 2" xfId="6301" xr:uid="{00000000-0005-0000-0000-0000D9040000}"/>
    <cellStyle name="20% - Accent3 18 4 3" xfId="4086" xr:uid="{00000000-0005-0000-0000-0000DA040000}"/>
    <cellStyle name="20% - Accent3 18 5" xfId="2290" xr:uid="{00000000-0005-0000-0000-0000DB040000}"/>
    <cellStyle name="20% - Accent3 18 5 2" xfId="6729" xr:uid="{00000000-0005-0000-0000-0000DC040000}"/>
    <cellStyle name="20% - Accent3 18 5 3" xfId="4514" xr:uid="{00000000-0005-0000-0000-0000DD040000}"/>
    <cellStyle name="20% - Accent3 18 6" xfId="5113" xr:uid="{00000000-0005-0000-0000-0000DE040000}"/>
    <cellStyle name="20% - Accent3 18 7" xfId="2898" xr:uid="{00000000-0005-0000-0000-0000DF040000}"/>
    <cellStyle name="20% - Accent3 19" xfId="526" xr:uid="{00000000-0005-0000-0000-0000E0040000}"/>
    <cellStyle name="20% - Accent3 19 2" xfId="1047" xr:uid="{00000000-0005-0000-0000-0000E1040000}"/>
    <cellStyle name="20% - Accent3 19 2 2" xfId="5520" xr:uid="{00000000-0005-0000-0000-0000E2040000}"/>
    <cellStyle name="20% - Accent3 19 2 3" xfId="3305" xr:uid="{00000000-0005-0000-0000-0000E3040000}"/>
    <cellStyle name="20% - Accent3 19 3" xfId="1475" xr:uid="{00000000-0005-0000-0000-0000E4040000}"/>
    <cellStyle name="20% - Accent3 19 3 2" xfId="5917" xr:uid="{00000000-0005-0000-0000-0000E5040000}"/>
    <cellStyle name="20% - Accent3 19 3 3" xfId="3702" xr:uid="{00000000-0005-0000-0000-0000E6040000}"/>
    <cellStyle name="20% - Accent3 19 4" xfId="1860" xr:uid="{00000000-0005-0000-0000-0000E7040000}"/>
    <cellStyle name="20% - Accent3 19 4 2" xfId="6302" xr:uid="{00000000-0005-0000-0000-0000E8040000}"/>
    <cellStyle name="20% - Accent3 19 4 3" xfId="4087" xr:uid="{00000000-0005-0000-0000-0000E9040000}"/>
    <cellStyle name="20% - Accent3 19 5" xfId="2291" xr:uid="{00000000-0005-0000-0000-0000EA040000}"/>
    <cellStyle name="20% - Accent3 19 5 2" xfId="6730" xr:uid="{00000000-0005-0000-0000-0000EB040000}"/>
    <cellStyle name="20% - Accent3 19 5 3" xfId="4515" xr:uid="{00000000-0005-0000-0000-0000EC040000}"/>
    <cellStyle name="20% - Accent3 19 6" xfId="5127" xr:uid="{00000000-0005-0000-0000-0000ED040000}"/>
    <cellStyle name="20% - Accent3 19 7" xfId="2912" xr:uid="{00000000-0005-0000-0000-0000EE040000}"/>
    <cellStyle name="20% - Accent3 2" xfId="55" xr:uid="{00000000-0005-0000-0000-0000EF040000}"/>
    <cellStyle name="20% - Accent3 2 2" xfId="418" xr:uid="{00000000-0005-0000-0000-0000F0040000}"/>
    <cellStyle name="20% - Accent3 2 2 2" xfId="1049" xr:uid="{00000000-0005-0000-0000-0000F1040000}"/>
    <cellStyle name="20% - Accent3 2 2 2 2" xfId="5522" xr:uid="{00000000-0005-0000-0000-0000F2040000}"/>
    <cellStyle name="20% - Accent3 2 2 2 3" xfId="3307" xr:uid="{00000000-0005-0000-0000-0000F3040000}"/>
    <cellStyle name="20% - Accent3 2 2 3" xfId="1477" xr:uid="{00000000-0005-0000-0000-0000F4040000}"/>
    <cellStyle name="20% - Accent3 2 2 3 2" xfId="5919" xr:uid="{00000000-0005-0000-0000-0000F5040000}"/>
    <cellStyle name="20% - Accent3 2 2 3 3" xfId="3704" xr:uid="{00000000-0005-0000-0000-0000F6040000}"/>
    <cellStyle name="20% - Accent3 2 2 4" xfId="1862" xr:uid="{00000000-0005-0000-0000-0000F7040000}"/>
    <cellStyle name="20% - Accent3 2 2 4 2" xfId="6304" xr:uid="{00000000-0005-0000-0000-0000F8040000}"/>
    <cellStyle name="20% - Accent3 2 2 4 3" xfId="4089" xr:uid="{00000000-0005-0000-0000-0000F9040000}"/>
    <cellStyle name="20% - Accent3 2 2 5" xfId="2293" xr:uid="{00000000-0005-0000-0000-0000FA040000}"/>
    <cellStyle name="20% - Accent3 2 2 5 2" xfId="6732" xr:uid="{00000000-0005-0000-0000-0000FB040000}"/>
    <cellStyle name="20% - Accent3 2 2 5 3" xfId="4517" xr:uid="{00000000-0005-0000-0000-0000FC040000}"/>
    <cellStyle name="20% - Accent3 2 2 6" xfId="5020" xr:uid="{00000000-0005-0000-0000-0000FD040000}"/>
    <cellStyle name="20% - Accent3 2 2 7" xfId="2805" xr:uid="{00000000-0005-0000-0000-0000FE040000}"/>
    <cellStyle name="20% - Accent3 2 3" xfId="709" xr:uid="{00000000-0005-0000-0000-0000FF040000}"/>
    <cellStyle name="20% - Accent3 2 3 2" xfId="5245" xr:uid="{00000000-0005-0000-0000-000000050000}"/>
    <cellStyle name="20% - Accent3 2 3 3" xfId="3030" xr:uid="{00000000-0005-0000-0000-000001050000}"/>
    <cellStyle name="20% - Accent3 2 4" xfId="1048" xr:uid="{00000000-0005-0000-0000-000002050000}"/>
    <cellStyle name="20% - Accent3 2 4 2" xfId="5521" xr:uid="{00000000-0005-0000-0000-000003050000}"/>
    <cellStyle name="20% - Accent3 2 4 3" xfId="3306" xr:uid="{00000000-0005-0000-0000-000004050000}"/>
    <cellStyle name="20% - Accent3 2 5" xfId="1476" xr:uid="{00000000-0005-0000-0000-000005050000}"/>
    <cellStyle name="20% - Accent3 2 5 2" xfId="5918" xr:uid="{00000000-0005-0000-0000-000006050000}"/>
    <cellStyle name="20% - Accent3 2 5 3" xfId="3703" xr:uid="{00000000-0005-0000-0000-000007050000}"/>
    <cellStyle name="20% - Accent3 2 6" xfId="1861" xr:uid="{00000000-0005-0000-0000-000008050000}"/>
    <cellStyle name="20% - Accent3 2 6 2" xfId="6303" xr:uid="{00000000-0005-0000-0000-000009050000}"/>
    <cellStyle name="20% - Accent3 2 6 3" xfId="4088" xr:uid="{00000000-0005-0000-0000-00000A050000}"/>
    <cellStyle name="20% - Accent3 2 7" xfId="2292" xr:uid="{00000000-0005-0000-0000-00000B050000}"/>
    <cellStyle name="20% - Accent3 2 7 2" xfId="6731" xr:uid="{00000000-0005-0000-0000-00000C050000}"/>
    <cellStyle name="20% - Accent3 2 7 3" xfId="4516" xr:uid="{00000000-0005-0000-0000-00000D050000}"/>
    <cellStyle name="20% - Accent3 2 8" xfId="4856" xr:uid="{00000000-0005-0000-0000-00000E050000}"/>
    <cellStyle name="20% - Accent3 2 9" xfId="2641" xr:uid="{00000000-0005-0000-0000-00000F050000}"/>
    <cellStyle name="20% - Accent3 20" xfId="540" xr:uid="{00000000-0005-0000-0000-000010050000}"/>
    <cellStyle name="20% - Accent3 20 2" xfId="1050" xr:uid="{00000000-0005-0000-0000-000011050000}"/>
    <cellStyle name="20% - Accent3 20 2 2" xfId="5523" xr:uid="{00000000-0005-0000-0000-000012050000}"/>
    <cellStyle name="20% - Accent3 20 2 3" xfId="3308" xr:uid="{00000000-0005-0000-0000-000013050000}"/>
    <cellStyle name="20% - Accent3 20 3" xfId="1478" xr:uid="{00000000-0005-0000-0000-000014050000}"/>
    <cellStyle name="20% - Accent3 20 3 2" xfId="5920" xr:uid="{00000000-0005-0000-0000-000015050000}"/>
    <cellStyle name="20% - Accent3 20 3 3" xfId="3705" xr:uid="{00000000-0005-0000-0000-000016050000}"/>
    <cellStyle name="20% - Accent3 20 4" xfId="1863" xr:uid="{00000000-0005-0000-0000-000017050000}"/>
    <cellStyle name="20% - Accent3 20 4 2" xfId="6305" xr:uid="{00000000-0005-0000-0000-000018050000}"/>
    <cellStyle name="20% - Accent3 20 4 3" xfId="4090" xr:uid="{00000000-0005-0000-0000-000019050000}"/>
    <cellStyle name="20% - Accent3 20 5" xfId="2294" xr:uid="{00000000-0005-0000-0000-00001A050000}"/>
    <cellStyle name="20% - Accent3 20 5 2" xfId="6733" xr:uid="{00000000-0005-0000-0000-00001B050000}"/>
    <cellStyle name="20% - Accent3 20 5 3" xfId="4518" xr:uid="{00000000-0005-0000-0000-00001C050000}"/>
    <cellStyle name="20% - Accent3 20 6" xfId="5141" xr:uid="{00000000-0005-0000-0000-00001D050000}"/>
    <cellStyle name="20% - Accent3 20 7" xfId="2926" xr:uid="{00000000-0005-0000-0000-00001E050000}"/>
    <cellStyle name="20% - Accent3 21" xfId="554" xr:uid="{00000000-0005-0000-0000-00001F050000}"/>
    <cellStyle name="20% - Accent3 21 2" xfId="1051" xr:uid="{00000000-0005-0000-0000-000020050000}"/>
    <cellStyle name="20% - Accent3 21 2 2" xfId="5524" xr:uid="{00000000-0005-0000-0000-000021050000}"/>
    <cellStyle name="20% - Accent3 21 2 3" xfId="3309" xr:uid="{00000000-0005-0000-0000-000022050000}"/>
    <cellStyle name="20% - Accent3 21 3" xfId="1479" xr:uid="{00000000-0005-0000-0000-000023050000}"/>
    <cellStyle name="20% - Accent3 21 3 2" xfId="5921" xr:uid="{00000000-0005-0000-0000-000024050000}"/>
    <cellStyle name="20% - Accent3 21 3 3" xfId="3706" xr:uid="{00000000-0005-0000-0000-000025050000}"/>
    <cellStyle name="20% - Accent3 21 4" xfId="1864" xr:uid="{00000000-0005-0000-0000-000026050000}"/>
    <cellStyle name="20% - Accent3 21 4 2" xfId="6306" xr:uid="{00000000-0005-0000-0000-000027050000}"/>
    <cellStyle name="20% - Accent3 21 4 3" xfId="4091" xr:uid="{00000000-0005-0000-0000-000028050000}"/>
    <cellStyle name="20% - Accent3 21 5" xfId="2295" xr:uid="{00000000-0005-0000-0000-000029050000}"/>
    <cellStyle name="20% - Accent3 21 5 2" xfId="6734" xr:uid="{00000000-0005-0000-0000-00002A050000}"/>
    <cellStyle name="20% - Accent3 21 5 3" xfId="4519" xr:uid="{00000000-0005-0000-0000-00002B050000}"/>
    <cellStyle name="20% - Accent3 21 6" xfId="5155" xr:uid="{00000000-0005-0000-0000-00002C050000}"/>
    <cellStyle name="20% - Accent3 21 7" xfId="2940" xr:uid="{00000000-0005-0000-0000-00002D050000}"/>
    <cellStyle name="20% - Accent3 22" xfId="568" xr:uid="{00000000-0005-0000-0000-00002E050000}"/>
    <cellStyle name="20% - Accent3 22 2" xfId="1052" xr:uid="{00000000-0005-0000-0000-00002F050000}"/>
    <cellStyle name="20% - Accent3 22 2 2" xfId="5525" xr:uid="{00000000-0005-0000-0000-000030050000}"/>
    <cellStyle name="20% - Accent3 22 2 3" xfId="3310" xr:uid="{00000000-0005-0000-0000-000031050000}"/>
    <cellStyle name="20% - Accent3 22 3" xfId="1480" xr:uid="{00000000-0005-0000-0000-000032050000}"/>
    <cellStyle name="20% - Accent3 22 3 2" xfId="5922" xr:uid="{00000000-0005-0000-0000-000033050000}"/>
    <cellStyle name="20% - Accent3 22 3 3" xfId="3707" xr:uid="{00000000-0005-0000-0000-000034050000}"/>
    <cellStyle name="20% - Accent3 22 4" xfId="1865" xr:uid="{00000000-0005-0000-0000-000035050000}"/>
    <cellStyle name="20% - Accent3 22 4 2" xfId="6307" xr:uid="{00000000-0005-0000-0000-000036050000}"/>
    <cellStyle name="20% - Accent3 22 4 3" xfId="4092" xr:uid="{00000000-0005-0000-0000-000037050000}"/>
    <cellStyle name="20% - Accent3 22 5" xfId="2296" xr:uid="{00000000-0005-0000-0000-000038050000}"/>
    <cellStyle name="20% - Accent3 22 5 2" xfId="6735" xr:uid="{00000000-0005-0000-0000-000039050000}"/>
    <cellStyle name="20% - Accent3 22 5 3" xfId="4520" xr:uid="{00000000-0005-0000-0000-00003A050000}"/>
    <cellStyle name="20% - Accent3 22 6" xfId="5169" xr:uid="{00000000-0005-0000-0000-00003B050000}"/>
    <cellStyle name="20% - Accent3 22 7" xfId="2954" xr:uid="{00000000-0005-0000-0000-00003C050000}"/>
    <cellStyle name="20% - Accent3 23" xfId="582" xr:uid="{00000000-0005-0000-0000-00003D050000}"/>
    <cellStyle name="20% - Accent3 23 2" xfId="1053" xr:uid="{00000000-0005-0000-0000-00003E050000}"/>
    <cellStyle name="20% - Accent3 23 2 2" xfId="5526" xr:uid="{00000000-0005-0000-0000-00003F050000}"/>
    <cellStyle name="20% - Accent3 23 2 3" xfId="3311" xr:uid="{00000000-0005-0000-0000-000040050000}"/>
    <cellStyle name="20% - Accent3 23 3" xfId="1481" xr:uid="{00000000-0005-0000-0000-000041050000}"/>
    <cellStyle name="20% - Accent3 23 3 2" xfId="5923" xr:uid="{00000000-0005-0000-0000-000042050000}"/>
    <cellStyle name="20% - Accent3 23 3 3" xfId="3708" xr:uid="{00000000-0005-0000-0000-000043050000}"/>
    <cellStyle name="20% - Accent3 23 4" xfId="1866" xr:uid="{00000000-0005-0000-0000-000044050000}"/>
    <cellStyle name="20% - Accent3 23 4 2" xfId="6308" xr:uid="{00000000-0005-0000-0000-000045050000}"/>
    <cellStyle name="20% - Accent3 23 4 3" xfId="4093" xr:uid="{00000000-0005-0000-0000-000046050000}"/>
    <cellStyle name="20% - Accent3 23 5" xfId="2297" xr:uid="{00000000-0005-0000-0000-000047050000}"/>
    <cellStyle name="20% - Accent3 23 5 2" xfId="6736" xr:uid="{00000000-0005-0000-0000-000048050000}"/>
    <cellStyle name="20% - Accent3 23 5 3" xfId="4521" xr:uid="{00000000-0005-0000-0000-000049050000}"/>
    <cellStyle name="20% - Accent3 23 6" xfId="5183" xr:uid="{00000000-0005-0000-0000-00004A050000}"/>
    <cellStyle name="20% - Accent3 23 7" xfId="2968" xr:uid="{00000000-0005-0000-0000-00004B050000}"/>
    <cellStyle name="20% - Accent3 24" xfId="596" xr:uid="{00000000-0005-0000-0000-00004C050000}"/>
    <cellStyle name="20% - Accent3 24 2" xfId="1054" xr:uid="{00000000-0005-0000-0000-00004D050000}"/>
    <cellStyle name="20% - Accent3 24 2 2" xfId="5527" xr:uid="{00000000-0005-0000-0000-00004E050000}"/>
    <cellStyle name="20% - Accent3 24 2 3" xfId="3312" xr:uid="{00000000-0005-0000-0000-00004F050000}"/>
    <cellStyle name="20% - Accent3 24 3" xfId="1482" xr:uid="{00000000-0005-0000-0000-000050050000}"/>
    <cellStyle name="20% - Accent3 24 3 2" xfId="5924" xr:uid="{00000000-0005-0000-0000-000051050000}"/>
    <cellStyle name="20% - Accent3 24 3 3" xfId="3709" xr:uid="{00000000-0005-0000-0000-000052050000}"/>
    <cellStyle name="20% - Accent3 24 4" xfId="1867" xr:uid="{00000000-0005-0000-0000-000053050000}"/>
    <cellStyle name="20% - Accent3 24 4 2" xfId="6309" xr:uid="{00000000-0005-0000-0000-000054050000}"/>
    <cellStyle name="20% - Accent3 24 4 3" xfId="4094" xr:uid="{00000000-0005-0000-0000-000055050000}"/>
    <cellStyle name="20% - Accent3 24 5" xfId="2298" xr:uid="{00000000-0005-0000-0000-000056050000}"/>
    <cellStyle name="20% - Accent3 24 5 2" xfId="6737" xr:uid="{00000000-0005-0000-0000-000057050000}"/>
    <cellStyle name="20% - Accent3 24 5 3" xfId="4522" xr:uid="{00000000-0005-0000-0000-000058050000}"/>
    <cellStyle name="20% - Accent3 24 6" xfId="5197" xr:uid="{00000000-0005-0000-0000-000059050000}"/>
    <cellStyle name="20% - Accent3 24 7" xfId="2982" xr:uid="{00000000-0005-0000-0000-00005A050000}"/>
    <cellStyle name="20% - Accent3 25" xfId="250" xr:uid="{00000000-0005-0000-0000-00005B050000}"/>
    <cellStyle name="20% - Accent3 25 2" xfId="1055" xr:uid="{00000000-0005-0000-0000-00005C050000}"/>
    <cellStyle name="20% - Accent3 25 2 2" xfId="5528" xr:uid="{00000000-0005-0000-0000-00005D050000}"/>
    <cellStyle name="20% - Accent3 25 2 3" xfId="3313" xr:uid="{00000000-0005-0000-0000-00005E050000}"/>
    <cellStyle name="20% - Accent3 25 3" xfId="1483" xr:uid="{00000000-0005-0000-0000-00005F050000}"/>
    <cellStyle name="20% - Accent3 25 3 2" xfId="5925" xr:uid="{00000000-0005-0000-0000-000060050000}"/>
    <cellStyle name="20% - Accent3 25 3 3" xfId="3710" xr:uid="{00000000-0005-0000-0000-000061050000}"/>
    <cellStyle name="20% - Accent3 25 4" xfId="1868" xr:uid="{00000000-0005-0000-0000-000062050000}"/>
    <cellStyle name="20% - Accent3 25 4 2" xfId="6310" xr:uid="{00000000-0005-0000-0000-000063050000}"/>
    <cellStyle name="20% - Accent3 25 4 3" xfId="4095" xr:uid="{00000000-0005-0000-0000-000064050000}"/>
    <cellStyle name="20% - Accent3 25 5" xfId="2299" xr:uid="{00000000-0005-0000-0000-000065050000}"/>
    <cellStyle name="20% - Accent3 25 5 2" xfId="6738" xr:uid="{00000000-0005-0000-0000-000066050000}"/>
    <cellStyle name="20% - Accent3 25 5 3" xfId="4523" xr:uid="{00000000-0005-0000-0000-000067050000}"/>
    <cellStyle name="20% - Accent3 25 6" xfId="5238" xr:uid="{00000000-0005-0000-0000-000068050000}"/>
    <cellStyle name="20% - Accent3 25 7" xfId="3023" xr:uid="{00000000-0005-0000-0000-000069050000}"/>
    <cellStyle name="20% - Accent3 26" xfId="944" xr:uid="{00000000-0005-0000-0000-00006A050000}"/>
    <cellStyle name="20% - Accent3 26 2" xfId="5410" xr:uid="{00000000-0005-0000-0000-00006B050000}"/>
    <cellStyle name="20% - Accent3 26 3" xfId="3195" xr:uid="{00000000-0005-0000-0000-00006C050000}"/>
    <cellStyle name="20% - Accent3 27" xfId="958" xr:uid="{00000000-0005-0000-0000-00006D050000}"/>
    <cellStyle name="20% - Accent3 27 2" xfId="5424" xr:uid="{00000000-0005-0000-0000-00006E050000}"/>
    <cellStyle name="20% - Accent3 27 3" xfId="3209" xr:uid="{00000000-0005-0000-0000-00006F050000}"/>
    <cellStyle name="20% - Accent3 28" xfId="660" xr:uid="{00000000-0005-0000-0000-000070050000}"/>
    <cellStyle name="20% - Accent3 28 2" xfId="4855" xr:uid="{00000000-0005-0000-0000-000071050000}"/>
    <cellStyle name="20% - Accent3 28 3" xfId="2640" xr:uid="{00000000-0005-0000-0000-000072050000}"/>
    <cellStyle name="20% - Accent3 29" xfId="1393" xr:uid="{00000000-0005-0000-0000-000073050000}"/>
    <cellStyle name="20% - Accent3 29 2" xfId="5835" xr:uid="{00000000-0005-0000-0000-000074050000}"/>
    <cellStyle name="20% - Accent3 29 3" xfId="3620" xr:uid="{00000000-0005-0000-0000-000075050000}"/>
    <cellStyle name="20% - Accent3 3" xfId="56" xr:uid="{00000000-0005-0000-0000-000076050000}"/>
    <cellStyle name="20% - Accent3 3 2" xfId="419" xr:uid="{00000000-0005-0000-0000-000077050000}"/>
    <cellStyle name="20% - Accent3 3 2 2" xfId="1057" xr:uid="{00000000-0005-0000-0000-000078050000}"/>
    <cellStyle name="20% - Accent3 3 2 2 2" xfId="5530" xr:uid="{00000000-0005-0000-0000-000079050000}"/>
    <cellStyle name="20% - Accent3 3 2 2 3" xfId="3315" xr:uid="{00000000-0005-0000-0000-00007A050000}"/>
    <cellStyle name="20% - Accent3 3 2 3" xfId="1485" xr:uid="{00000000-0005-0000-0000-00007B050000}"/>
    <cellStyle name="20% - Accent3 3 2 3 2" xfId="5927" xr:uid="{00000000-0005-0000-0000-00007C050000}"/>
    <cellStyle name="20% - Accent3 3 2 3 3" xfId="3712" xr:uid="{00000000-0005-0000-0000-00007D050000}"/>
    <cellStyle name="20% - Accent3 3 2 4" xfId="1870" xr:uid="{00000000-0005-0000-0000-00007E050000}"/>
    <cellStyle name="20% - Accent3 3 2 4 2" xfId="6312" xr:uid="{00000000-0005-0000-0000-00007F050000}"/>
    <cellStyle name="20% - Accent3 3 2 4 3" xfId="4097" xr:uid="{00000000-0005-0000-0000-000080050000}"/>
    <cellStyle name="20% - Accent3 3 2 5" xfId="2301" xr:uid="{00000000-0005-0000-0000-000081050000}"/>
    <cellStyle name="20% - Accent3 3 2 5 2" xfId="6740" xr:uid="{00000000-0005-0000-0000-000082050000}"/>
    <cellStyle name="20% - Accent3 3 2 5 3" xfId="4525" xr:uid="{00000000-0005-0000-0000-000083050000}"/>
    <cellStyle name="20% - Accent3 3 2 6" xfId="5021" xr:uid="{00000000-0005-0000-0000-000084050000}"/>
    <cellStyle name="20% - Accent3 3 2 7" xfId="2806" xr:uid="{00000000-0005-0000-0000-000085050000}"/>
    <cellStyle name="20% - Accent3 3 3" xfId="710" xr:uid="{00000000-0005-0000-0000-000086050000}"/>
    <cellStyle name="20% - Accent3 3 3 2" xfId="5246" xr:uid="{00000000-0005-0000-0000-000087050000}"/>
    <cellStyle name="20% - Accent3 3 3 3" xfId="3031" xr:uid="{00000000-0005-0000-0000-000088050000}"/>
    <cellStyle name="20% - Accent3 3 4" xfId="1056" xr:uid="{00000000-0005-0000-0000-000089050000}"/>
    <cellStyle name="20% - Accent3 3 4 2" xfId="5529" xr:uid="{00000000-0005-0000-0000-00008A050000}"/>
    <cellStyle name="20% - Accent3 3 4 3" xfId="3314" xr:uid="{00000000-0005-0000-0000-00008B050000}"/>
    <cellStyle name="20% - Accent3 3 5" xfId="1484" xr:uid="{00000000-0005-0000-0000-00008C050000}"/>
    <cellStyle name="20% - Accent3 3 5 2" xfId="5926" xr:uid="{00000000-0005-0000-0000-00008D050000}"/>
    <cellStyle name="20% - Accent3 3 5 3" xfId="3711" xr:uid="{00000000-0005-0000-0000-00008E050000}"/>
    <cellStyle name="20% - Accent3 3 6" xfId="1869" xr:uid="{00000000-0005-0000-0000-00008F050000}"/>
    <cellStyle name="20% - Accent3 3 6 2" xfId="6311" xr:uid="{00000000-0005-0000-0000-000090050000}"/>
    <cellStyle name="20% - Accent3 3 6 3" xfId="4096" xr:uid="{00000000-0005-0000-0000-000091050000}"/>
    <cellStyle name="20% - Accent3 3 7" xfId="2300" xr:uid="{00000000-0005-0000-0000-000092050000}"/>
    <cellStyle name="20% - Accent3 3 7 2" xfId="6739" xr:uid="{00000000-0005-0000-0000-000093050000}"/>
    <cellStyle name="20% - Accent3 3 7 3" xfId="4524" xr:uid="{00000000-0005-0000-0000-000094050000}"/>
    <cellStyle name="20% - Accent3 3 8" xfId="4857" xr:uid="{00000000-0005-0000-0000-000095050000}"/>
    <cellStyle name="20% - Accent3 3 9" xfId="2642" xr:uid="{00000000-0005-0000-0000-000096050000}"/>
    <cellStyle name="20% - Accent3 30" xfId="1850" xr:uid="{00000000-0005-0000-0000-000097050000}"/>
    <cellStyle name="20% - Accent3 30 2" xfId="6292" xr:uid="{00000000-0005-0000-0000-000098050000}"/>
    <cellStyle name="20% - Accent3 30 3" xfId="4077" xr:uid="{00000000-0005-0000-0000-000099050000}"/>
    <cellStyle name="20% - Accent3 31" xfId="2183" xr:uid="{00000000-0005-0000-0000-00009A050000}"/>
    <cellStyle name="20% - Accent3 31 2" xfId="6625" xr:uid="{00000000-0005-0000-0000-00009B050000}"/>
    <cellStyle name="20% - Accent3 31 3" xfId="4410" xr:uid="{00000000-0005-0000-0000-00009C050000}"/>
    <cellStyle name="20% - Accent3 32" xfId="2200" xr:uid="{00000000-0005-0000-0000-00009D050000}"/>
    <cellStyle name="20% - Accent3 32 2" xfId="6640" xr:uid="{00000000-0005-0000-0000-00009E050000}"/>
    <cellStyle name="20% - Accent3 32 3" xfId="4425" xr:uid="{00000000-0005-0000-0000-00009F050000}"/>
    <cellStyle name="20% - Accent3 33" xfId="2281" xr:uid="{00000000-0005-0000-0000-0000A0050000}"/>
    <cellStyle name="20% - Accent3 33 2" xfId="6720" xr:uid="{00000000-0005-0000-0000-0000A1050000}"/>
    <cellStyle name="20% - Accent3 33 3" xfId="4505" xr:uid="{00000000-0005-0000-0000-0000A2050000}"/>
    <cellStyle name="20% - Accent3 34" xfId="5435" xr:uid="{00000000-0005-0000-0000-0000A3050000}"/>
    <cellStyle name="20% - Accent3 35" xfId="3220" xr:uid="{00000000-0005-0000-0000-0000A4050000}"/>
    <cellStyle name="20% - Accent3 4" xfId="57" xr:uid="{00000000-0005-0000-0000-0000A5050000}"/>
    <cellStyle name="20% - Accent3 4 2" xfId="420" xr:uid="{00000000-0005-0000-0000-0000A6050000}"/>
    <cellStyle name="20% - Accent3 4 2 2" xfId="1059" xr:uid="{00000000-0005-0000-0000-0000A7050000}"/>
    <cellStyle name="20% - Accent3 4 2 2 2" xfId="5532" xr:uid="{00000000-0005-0000-0000-0000A8050000}"/>
    <cellStyle name="20% - Accent3 4 2 2 3" xfId="3317" xr:uid="{00000000-0005-0000-0000-0000A9050000}"/>
    <cellStyle name="20% - Accent3 4 2 3" xfId="1487" xr:uid="{00000000-0005-0000-0000-0000AA050000}"/>
    <cellStyle name="20% - Accent3 4 2 3 2" xfId="5929" xr:uid="{00000000-0005-0000-0000-0000AB050000}"/>
    <cellStyle name="20% - Accent3 4 2 3 3" xfId="3714" xr:uid="{00000000-0005-0000-0000-0000AC050000}"/>
    <cellStyle name="20% - Accent3 4 2 4" xfId="1872" xr:uid="{00000000-0005-0000-0000-0000AD050000}"/>
    <cellStyle name="20% - Accent3 4 2 4 2" xfId="6314" xr:uid="{00000000-0005-0000-0000-0000AE050000}"/>
    <cellStyle name="20% - Accent3 4 2 4 3" xfId="4099" xr:uid="{00000000-0005-0000-0000-0000AF050000}"/>
    <cellStyle name="20% - Accent3 4 2 5" xfId="2303" xr:uid="{00000000-0005-0000-0000-0000B0050000}"/>
    <cellStyle name="20% - Accent3 4 2 5 2" xfId="6742" xr:uid="{00000000-0005-0000-0000-0000B1050000}"/>
    <cellStyle name="20% - Accent3 4 2 5 3" xfId="4527" xr:uid="{00000000-0005-0000-0000-0000B2050000}"/>
    <cellStyle name="20% - Accent3 4 2 6" xfId="5022" xr:uid="{00000000-0005-0000-0000-0000B3050000}"/>
    <cellStyle name="20% - Accent3 4 2 7" xfId="2807" xr:uid="{00000000-0005-0000-0000-0000B4050000}"/>
    <cellStyle name="20% - Accent3 4 3" xfId="711" xr:uid="{00000000-0005-0000-0000-0000B5050000}"/>
    <cellStyle name="20% - Accent3 4 3 2" xfId="5247" xr:uid="{00000000-0005-0000-0000-0000B6050000}"/>
    <cellStyle name="20% - Accent3 4 3 3" xfId="3032" xr:uid="{00000000-0005-0000-0000-0000B7050000}"/>
    <cellStyle name="20% - Accent3 4 4" xfId="1058" xr:uid="{00000000-0005-0000-0000-0000B8050000}"/>
    <cellStyle name="20% - Accent3 4 4 2" xfId="5531" xr:uid="{00000000-0005-0000-0000-0000B9050000}"/>
    <cellStyle name="20% - Accent3 4 4 3" xfId="3316" xr:uid="{00000000-0005-0000-0000-0000BA050000}"/>
    <cellStyle name="20% - Accent3 4 5" xfId="1486" xr:uid="{00000000-0005-0000-0000-0000BB050000}"/>
    <cellStyle name="20% - Accent3 4 5 2" xfId="5928" xr:uid="{00000000-0005-0000-0000-0000BC050000}"/>
    <cellStyle name="20% - Accent3 4 5 3" xfId="3713" xr:uid="{00000000-0005-0000-0000-0000BD050000}"/>
    <cellStyle name="20% - Accent3 4 6" xfId="1871" xr:uid="{00000000-0005-0000-0000-0000BE050000}"/>
    <cellStyle name="20% - Accent3 4 6 2" xfId="6313" xr:uid="{00000000-0005-0000-0000-0000BF050000}"/>
    <cellStyle name="20% - Accent3 4 6 3" xfId="4098" xr:uid="{00000000-0005-0000-0000-0000C0050000}"/>
    <cellStyle name="20% - Accent3 4 7" xfId="2302" xr:uid="{00000000-0005-0000-0000-0000C1050000}"/>
    <cellStyle name="20% - Accent3 4 7 2" xfId="6741" xr:uid="{00000000-0005-0000-0000-0000C2050000}"/>
    <cellStyle name="20% - Accent3 4 7 3" xfId="4526" xr:uid="{00000000-0005-0000-0000-0000C3050000}"/>
    <cellStyle name="20% - Accent3 4 8" xfId="4858" xr:uid="{00000000-0005-0000-0000-0000C4050000}"/>
    <cellStyle name="20% - Accent3 4 9" xfId="2643" xr:uid="{00000000-0005-0000-0000-0000C5050000}"/>
    <cellStyle name="20% - Accent3 5" xfId="58" xr:uid="{00000000-0005-0000-0000-0000C6050000}"/>
    <cellStyle name="20% - Accent3 5 2" xfId="421" xr:uid="{00000000-0005-0000-0000-0000C7050000}"/>
    <cellStyle name="20% - Accent3 5 2 2" xfId="1061" xr:uid="{00000000-0005-0000-0000-0000C8050000}"/>
    <cellStyle name="20% - Accent3 5 2 2 2" xfId="5534" xr:uid="{00000000-0005-0000-0000-0000C9050000}"/>
    <cellStyle name="20% - Accent3 5 2 2 3" xfId="3319" xr:uid="{00000000-0005-0000-0000-0000CA050000}"/>
    <cellStyle name="20% - Accent3 5 2 3" xfId="1489" xr:uid="{00000000-0005-0000-0000-0000CB050000}"/>
    <cellStyle name="20% - Accent3 5 2 3 2" xfId="5931" xr:uid="{00000000-0005-0000-0000-0000CC050000}"/>
    <cellStyle name="20% - Accent3 5 2 3 3" xfId="3716" xr:uid="{00000000-0005-0000-0000-0000CD050000}"/>
    <cellStyle name="20% - Accent3 5 2 4" xfId="1874" xr:uid="{00000000-0005-0000-0000-0000CE050000}"/>
    <cellStyle name="20% - Accent3 5 2 4 2" xfId="6316" xr:uid="{00000000-0005-0000-0000-0000CF050000}"/>
    <cellStyle name="20% - Accent3 5 2 4 3" xfId="4101" xr:uid="{00000000-0005-0000-0000-0000D0050000}"/>
    <cellStyle name="20% - Accent3 5 2 5" xfId="2305" xr:uid="{00000000-0005-0000-0000-0000D1050000}"/>
    <cellStyle name="20% - Accent3 5 2 5 2" xfId="6744" xr:uid="{00000000-0005-0000-0000-0000D2050000}"/>
    <cellStyle name="20% - Accent3 5 2 5 3" xfId="4529" xr:uid="{00000000-0005-0000-0000-0000D3050000}"/>
    <cellStyle name="20% - Accent3 5 2 6" xfId="5023" xr:uid="{00000000-0005-0000-0000-0000D4050000}"/>
    <cellStyle name="20% - Accent3 5 2 7" xfId="2808" xr:uid="{00000000-0005-0000-0000-0000D5050000}"/>
    <cellStyle name="20% - Accent3 5 3" xfId="712" xr:uid="{00000000-0005-0000-0000-0000D6050000}"/>
    <cellStyle name="20% - Accent3 5 3 2" xfId="5248" xr:uid="{00000000-0005-0000-0000-0000D7050000}"/>
    <cellStyle name="20% - Accent3 5 3 3" xfId="3033" xr:uid="{00000000-0005-0000-0000-0000D8050000}"/>
    <cellStyle name="20% - Accent3 5 4" xfId="1060" xr:uid="{00000000-0005-0000-0000-0000D9050000}"/>
    <cellStyle name="20% - Accent3 5 4 2" xfId="5533" xr:uid="{00000000-0005-0000-0000-0000DA050000}"/>
    <cellStyle name="20% - Accent3 5 4 3" xfId="3318" xr:uid="{00000000-0005-0000-0000-0000DB050000}"/>
    <cellStyle name="20% - Accent3 5 5" xfId="1488" xr:uid="{00000000-0005-0000-0000-0000DC050000}"/>
    <cellStyle name="20% - Accent3 5 5 2" xfId="5930" xr:uid="{00000000-0005-0000-0000-0000DD050000}"/>
    <cellStyle name="20% - Accent3 5 5 3" xfId="3715" xr:uid="{00000000-0005-0000-0000-0000DE050000}"/>
    <cellStyle name="20% - Accent3 5 6" xfId="1873" xr:uid="{00000000-0005-0000-0000-0000DF050000}"/>
    <cellStyle name="20% - Accent3 5 6 2" xfId="6315" xr:uid="{00000000-0005-0000-0000-0000E0050000}"/>
    <cellStyle name="20% - Accent3 5 6 3" xfId="4100" xr:uid="{00000000-0005-0000-0000-0000E1050000}"/>
    <cellStyle name="20% - Accent3 5 7" xfId="2304" xr:uid="{00000000-0005-0000-0000-0000E2050000}"/>
    <cellStyle name="20% - Accent3 5 7 2" xfId="6743" xr:uid="{00000000-0005-0000-0000-0000E3050000}"/>
    <cellStyle name="20% - Accent3 5 7 3" xfId="4528" xr:uid="{00000000-0005-0000-0000-0000E4050000}"/>
    <cellStyle name="20% - Accent3 5 8" xfId="4859" xr:uid="{00000000-0005-0000-0000-0000E5050000}"/>
    <cellStyle name="20% - Accent3 5 9" xfId="2644" xr:uid="{00000000-0005-0000-0000-0000E6050000}"/>
    <cellStyle name="20% - Accent3 6" xfId="59" xr:uid="{00000000-0005-0000-0000-0000E7050000}"/>
    <cellStyle name="20% - Accent3 6 2" xfId="422" xr:uid="{00000000-0005-0000-0000-0000E8050000}"/>
    <cellStyle name="20% - Accent3 6 2 2" xfId="1063" xr:uid="{00000000-0005-0000-0000-0000E9050000}"/>
    <cellStyle name="20% - Accent3 6 2 2 2" xfId="5536" xr:uid="{00000000-0005-0000-0000-0000EA050000}"/>
    <cellStyle name="20% - Accent3 6 2 2 3" xfId="3321" xr:uid="{00000000-0005-0000-0000-0000EB050000}"/>
    <cellStyle name="20% - Accent3 6 2 3" xfId="1491" xr:uid="{00000000-0005-0000-0000-0000EC050000}"/>
    <cellStyle name="20% - Accent3 6 2 3 2" xfId="5933" xr:uid="{00000000-0005-0000-0000-0000ED050000}"/>
    <cellStyle name="20% - Accent3 6 2 3 3" xfId="3718" xr:uid="{00000000-0005-0000-0000-0000EE050000}"/>
    <cellStyle name="20% - Accent3 6 2 4" xfId="1876" xr:uid="{00000000-0005-0000-0000-0000EF050000}"/>
    <cellStyle name="20% - Accent3 6 2 4 2" xfId="6318" xr:uid="{00000000-0005-0000-0000-0000F0050000}"/>
    <cellStyle name="20% - Accent3 6 2 4 3" xfId="4103" xr:uid="{00000000-0005-0000-0000-0000F1050000}"/>
    <cellStyle name="20% - Accent3 6 2 5" xfId="2307" xr:uid="{00000000-0005-0000-0000-0000F2050000}"/>
    <cellStyle name="20% - Accent3 6 2 5 2" xfId="6746" xr:uid="{00000000-0005-0000-0000-0000F3050000}"/>
    <cellStyle name="20% - Accent3 6 2 5 3" xfId="4531" xr:uid="{00000000-0005-0000-0000-0000F4050000}"/>
    <cellStyle name="20% - Accent3 6 2 6" xfId="5024" xr:uid="{00000000-0005-0000-0000-0000F5050000}"/>
    <cellStyle name="20% - Accent3 6 2 7" xfId="2809" xr:uid="{00000000-0005-0000-0000-0000F6050000}"/>
    <cellStyle name="20% - Accent3 6 3" xfId="713" xr:uid="{00000000-0005-0000-0000-0000F7050000}"/>
    <cellStyle name="20% - Accent3 6 3 2" xfId="5249" xr:uid="{00000000-0005-0000-0000-0000F8050000}"/>
    <cellStyle name="20% - Accent3 6 3 3" xfId="3034" xr:uid="{00000000-0005-0000-0000-0000F9050000}"/>
    <cellStyle name="20% - Accent3 6 4" xfId="1062" xr:uid="{00000000-0005-0000-0000-0000FA050000}"/>
    <cellStyle name="20% - Accent3 6 4 2" xfId="5535" xr:uid="{00000000-0005-0000-0000-0000FB050000}"/>
    <cellStyle name="20% - Accent3 6 4 3" xfId="3320" xr:uid="{00000000-0005-0000-0000-0000FC050000}"/>
    <cellStyle name="20% - Accent3 6 5" xfId="1490" xr:uid="{00000000-0005-0000-0000-0000FD050000}"/>
    <cellStyle name="20% - Accent3 6 5 2" xfId="5932" xr:uid="{00000000-0005-0000-0000-0000FE050000}"/>
    <cellStyle name="20% - Accent3 6 5 3" xfId="3717" xr:uid="{00000000-0005-0000-0000-0000FF050000}"/>
    <cellStyle name="20% - Accent3 6 6" xfId="1875" xr:uid="{00000000-0005-0000-0000-000000060000}"/>
    <cellStyle name="20% - Accent3 6 6 2" xfId="6317" xr:uid="{00000000-0005-0000-0000-000001060000}"/>
    <cellStyle name="20% - Accent3 6 6 3" xfId="4102" xr:uid="{00000000-0005-0000-0000-000002060000}"/>
    <cellStyle name="20% - Accent3 6 7" xfId="2306" xr:uid="{00000000-0005-0000-0000-000003060000}"/>
    <cellStyle name="20% - Accent3 6 7 2" xfId="6745" xr:uid="{00000000-0005-0000-0000-000004060000}"/>
    <cellStyle name="20% - Accent3 6 7 3" xfId="4530" xr:uid="{00000000-0005-0000-0000-000005060000}"/>
    <cellStyle name="20% - Accent3 6 8" xfId="4860" xr:uid="{00000000-0005-0000-0000-000006060000}"/>
    <cellStyle name="20% - Accent3 6 9" xfId="2645" xr:uid="{00000000-0005-0000-0000-000007060000}"/>
    <cellStyle name="20% - Accent3 7" xfId="60" xr:uid="{00000000-0005-0000-0000-000008060000}"/>
    <cellStyle name="20% - Accent3 7 2" xfId="423" xr:uid="{00000000-0005-0000-0000-000009060000}"/>
    <cellStyle name="20% - Accent3 7 2 2" xfId="1065" xr:uid="{00000000-0005-0000-0000-00000A060000}"/>
    <cellStyle name="20% - Accent3 7 2 2 2" xfId="5538" xr:uid="{00000000-0005-0000-0000-00000B060000}"/>
    <cellStyle name="20% - Accent3 7 2 2 3" xfId="3323" xr:uid="{00000000-0005-0000-0000-00000C060000}"/>
    <cellStyle name="20% - Accent3 7 2 3" xfId="1493" xr:uid="{00000000-0005-0000-0000-00000D060000}"/>
    <cellStyle name="20% - Accent3 7 2 3 2" xfId="5935" xr:uid="{00000000-0005-0000-0000-00000E060000}"/>
    <cellStyle name="20% - Accent3 7 2 3 3" xfId="3720" xr:uid="{00000000-0005-0000-0000-00000F060000}"/>
    <cellStyle name="20% - Accent3 7 2 4" xfId="1878" xr:uid="{00000000-0005-0000-0000-000010060000}"/>
    <cellStyle name="20% - Accent3 7 2 4 2" xfId="6320" xr:uid="{00000000-0005-0000-0000-000011060000}"/>
    <cellStyle name="20% - Accent3 7 2 4 3" xfId="4105" xr:uid="{00000000-0005-0000-0000-000012060000}"/>
    <cellStyle name="20% - Accent3 7 2 5" xfId="2309" xr:uid="{00000000-0005-0000-0000-000013060000}"/>
    <cellStyle name="20% - Accent3 7 2 5 2" xfId="6748" xr:uid="{00000000-0005-0000-0000-000014060000}"/>
    <cellStyle name="20% - Accent3 7 2 5 3" xfId="4533" xr:uid="{00000000-0005-0000-0000-000015060000}"/>
    <cellStyle name="20% - Accent3 7 2 6" xfId="5025" xr:uid="{00000000-0005-0000-0000-000016060000}"/>
    <cellStyle name="20% - Accent3 7 2 7" xfId="2810" xr:uid="{00000000-0005-0000-0000-000017060000}"/>
    <cellStyle name="20% - Accent3 7 3" xfId="714" xr:uid="{00000000-0005-0000-0000-000018060000}"/>
    <cellStyle name="20% - Accent3 7 3 2" xfId="5250" xr:uid="{00000000-0005-0000-0000-000019060000}"/>
    <cellStyle name="20% - Accent3 7 3 3" xfId="3035" xr:uid="{00000000-0005-0000-0000-00001A060000}"/>
    <cellStyle name="20% - Accent3 7 4" xfId="1064" xr:uid="{00000000-0005-0000-0000-00001B060000}"/>
    <cellStyle name="20% - Accent3 7 4 2" xfId="5537" xr:uid="{00000000-0005-0000-0000-00001C060000}"/>
    <cellStyle name="20% - Accent3 7 4 3" xfId="3322" xr:uid="{00000000-0005-0000-0000-00001D060000}"/>
    <cellStyle name="20% - Accent3 7 5" xfId="1492" xr:uid="{00000000-0005-0000-0000-00001E060000}"/>
    <cellStyle name="20% - Accent3 7 5 2" xfId="5934" xr:uid="{00000000-0005-0000-0000-00001F060000}"/>
    <cellStyle name="20% - Accent3 7 5 3" xfId="3719" xr:uid="{00000000-0005-0000-0000-000020060000}"/>
    <cellStyle name="20% - Accent3 7 6" xfId="1877" xr:uid="{00000000-0005-0000-0000-000021060000}"/>
    <cellStyle name="20% - Accent3 7 6 2" xfId="6319" xr:uid="{00000000-0005-0000-0000-000022060000}"/>
    <cellStyle name="20% - Accent3 7 6 3" xfId="4104" xr:uid="{00000000-0005-0000-0000-000023060000}"/>
    <cellStyle name="20% - Accent3 7 7" xfId="2308" xr:uid="{00000000-0005-0000-0000-000024060000}"/>
    <cellStyle name="20% - Accent3 7 7 2" xfId="6747" xr:uid="{00000000-0005-0000-0000-000025060000}"/>
    <cellStyle name="20% - Accent3 7 7 3" xfId="4532" xr:uid="{00000000-0005-0000-0000-000026060000}"/>
    <cellStyle name="20% - Accent3 7 8" xfId="4861" xr:uid="{00000000-0005-0000-0000-000027060000}"/>
    <cellStyle name="20% - Accent3 7 9" xfId="2646" xr:uid="{00000000-0005-0000-0000-000028060000}"/>
    <cellStyle name="20% - Accent3 8" xfId="210" xr:uid="{00000000-0005-0000-0000-000029060000}"/>
    <cellStyle name="20% - Accent3 8 2" xfId="281" xr:uid="{00000000-0005-0000-0000-00002A060000}"/>
    <cellStyle name="20% - Accent3 8 2 2" xfId="1067" xr:uid="{00000000-0005-0000-0000-00002B060000}"/>
    <cellStyle name="20% - Accent3 8 2 2 2" xfId="5540" xr:uid="{00000000-0005-0000-0000-00002C060000}"/>
    <cellStyle name="20% - Accent3 8 2 2 3" xfId="3325" xr:uid="{00000000-0005-0000-0000-00002D060000}"/>
    <cellStyle name="20% - Accent3 8 2 3" xfId="1495" xr:uid="{00000000-0005-0000-0000-00002E060000}"/>
    <cellStyle name="20% - Accent3 8 2 3 2" xfId="5937" xr:uid="{00000000-0005-0000-0000-00002F060000}"/>
    <cellStyle name="20% - Accent3 8 2 3 3" xfId="3722" xr:uid="{00000000-0005-0000-0000-000030060000}"/>
    <cellStyle name="20% - Accent3 8 2 4" xfId="1880" xr:uid="{00000000-0005-0000-0000-000031060000}"/>
    <cellStyle name="20% - Accent3 8 2 4 2" xfId="6322" xr:uid="{00000000-0005-0000-0000-000032060000}"/>
    <cellStyle name="20% - Accent3 8 2 4 3" xfId="4107" xr:uid="{00000000-0005-0000-0000-000033060000}"/>
    <cellStyle name="20% - Accent3 8 2 5" xfId="2311" xr:uid="{00000000-0005-0000-0000-000034060000}"/>
    <cellStyle name="20% - Accent3 8 2 5 2" xfId="6750" xr:uid="{00000000-0005-0000-0000-000035060000}"/>
    <cellStyle name="20% - Accent3 8 2 5 3" xfId="4535" xr:uid="{00000000-0005-0000-0000-000036060000}"/>
    <cellStyle name="20% - Accent3 8 2 6" xfId="5252" xr:uid="{00000000-0005-0000-0000-000037060000}"/>
    <cellStyle name="20% - Accent3 8 2 7" xfId="3037" xr:uid="{00000000-0005-0000-0000-000038060000}"/>
    <cellStyle name="20% - Accent3 8 3" xfId="624" xr:uid="{00000000-0005-0000-0000-000039060000}"/>
    <cellStyle name="20% - Accent3 8 3 2" xfId="1068" xr:uid="{00000000-0005-0000-0000-00003A060000}"/>
    <cellStyle name="20% - Accent3 8 3 2 2" xfId="5541" xr:uid="{00000000-0005-0000-0000-00003B060000}"/>
    <cellStyle name="20% - Accent3 8 3 2 3" xfId="3326" xr:uid="{00000000-0005-0000-0000-00003C060000}"/>
    <cellStyle name="20% - Accent3 8 3 3" xfId="1496" xr:uid="{00000000-0005-0000-0000-00003D060000}"/>
    <cellStyle name="20% - Accent3 8 3 3 2" xfId="5938" xr:uid="{00000000-0005-0000-0000-00003E060000}"/>
    <cellStyle name="20% - Accent3 8 3 3 3" xfId="3723" xr:uid="{00000000-0005-0000-0000-00003F060000}"/>
    <cellStyle name="20% - Accent3 8 3 4" xfId="1881" xr:uid="{00000000-0005-0000-0000-000040060000}"/>
    <cellStyle name="20% - Accent3 8 3 4 2" xfId="6323" xr:uid="{00000000-0005-0000-0000-000041060000}"/>
    <cellStyle name="20% - Accent3 8 3 4 3" xfId="4108" xr:uid="{00000000-0005-0000-0000-000042060000}"/>
    <cellStyle name="20% - Accent3 8 3 5" xfId="2312" xr:uid="{00000000-0005-0000-0000-000043060000}"/>
    <cellStyle name="20% - Accent3 8 3 5 2" xfId="6751" xr:uid="{00000000-0005-0000-0000-000044060000}"/>
    <cellStyle name="20% - Accent3 8 3 5 3" xfId="4536" xr:uid="{00000000-0005-0000-0000-000045060000}"/>
    <cellStyle name="20% - Accent3 8 3 6" xfId="5251" xr:uid="{00000000-0005-0000-0000-000046060000}"/>
    <cellStyle name="20% - Accent3 8 3 7" xfId="3036" xr:uid="{00000000-0005-0000-0000-000047060000}"/>
    <cellStyle name="20% - Accent3 8 3 8" xfId="715" xr:uid="{00000000-0005-0000-0000-000048060000}"/>
    <cellStyle name="20% - Accent3 8 4" xfId="1066" xr:uid="{00000000-0005-0000-0000-000049060000}"/>
    <cellStyle name="20% - Accent3 8 4 2" xfId="5539" xr:uid="{00000000-0005-0000-0000-00004A060000}"/>
    <cellStyle name="20% - Accent3 8 4 3" xfId="3324" xr:uid="{00000000-0005-0000-0000-00004B060000}"/>
    <cellStyle name="20% - Accent3 8 5" xfId="1494" xr:uid="{00000000-0005-0000-0000-00004C060000}"/>
    <cellStyle name="20% - Accent3 8 5 2" xfId="5936" xr:uid="{00000000-0005-0000-0000-00004D060000}"/>
    <cellStyle name="20% - Accent3 8 5 3" xfId="3721" xr:uid="{00000000-0005-0000-0000-00004E060000}"/>
    <cellStyle name="20% - Accent3 8 6" xfId="1879" xr:uid="{00000000-0005-0000-0000-00004F060000}"/>
    <cellStyle name="20% - Accent3 8 6 2" xfId="6321" xr:uid="{00000000-0005-0000-0000-000050060000}"/>
    <cellStyle name="20% - Accent3 8 6 3" xfId="4106" xr:uid="{00000000-0005-0000-0000-000051060000}"/>
    <cellStyle name="20% - Accent3 8 7" xfId="2310" xr:uid="{00000000-0005-0000-0000-000052060000}"/>
    <cellStyle name="20% - Accent3 8 7 2" xfId="6749" xr:uid="{00000000-0005-0000-0000-000053060000}"/>
    <cellStyle name="20% - Accent3 8 7 3" xfId="4534" xr:uid="{00000000-0005-0000-0000-000054060000}"/>
    <cellStyle name="20% - Accent3 8 8" xfId="4914" xr:uid="{00000000-0005-0000-0000-000055060000}"/>
    <cellStyle name="20% - Accent3 8 9" xfId="2699" xr:uid="{00000000-0005-0000-0000-000056060000}"/>
    <cellStyle name="20% - Accent3 9" xfId="310" xr:uid="{00000000-0005-0000-0000-000057060000}"/>
    <cellStyle name="20% - Accent3 9 2" xfId="716" xr:uid="{00000000-0005-0000-0000-000058060000}"/>
    <cellStyle name="20% - Accent3 9 2 2" xfId="5253" xr:uid="{00000000-0005-0000-0000-000059060000}"/>
    <cellStyle name="20% - Accent3 9 2 3" xfId="3038" xr:uid="{00000000-0005-0000-0000-00005A060000}"/>
    <cellStyle name="20% - Accent3 9 3" xfId="1069" xr:uid="{00000000-0005-0000-0000-00005B060000}"/>
    <cellStyle name="20% - Accent3 9 3 2" xfId="5542" xr:uid="{00000000-0005-0000-0000-00005C060000}"/>
    <cellStyle name="20% - Accent3 9 3 3" xfId="3327" xr:uid="{00000000-0005-0000-0000-00005D060000}"/>
    <cellStyle name="20% - Accent3 9 4" xfId="1497" xr:uid="{00000000-0005-0000-0000-00005E060000}"/>
    <cellStyle name="20% - Accent3 9 4 2" xfId="5939" xr:uid="{00000000-0005-0000-0000-00005F060000}"/>
    <cellStyle name="20% - Accent3 9 4 3" xfId="3724" xr:uid="{00000000-0005-0000-0000-000060060000}"/>
    <cellStyle name="20% - Accent3 9 5" xfId="1882" xr:uid="{00000000-0005-0000-0000-000061060000}"/>
    <cellStyle name="20% - Accent3 9 5 2" xfId="6324" xr:uid="{00000000-0005-0000-0000-000062060000}"/>
    <cellStyle name="20% - Accent3 9 5 3" xfId="4109" xr:uid="{00000000-0005-0000-0000-000063060000}"/>
    <cellStyle name="20% - Accent3 9 6" xfId="2313" xr:uid="{00000000-0005-0000-0000-000064060000}"/>
    <cellStyle name="20% - Accent3 9 6 2" xfId="6752" xr:uid="{00000000-0005-0000-0000-000065060000}"/>
    <cellStyle name="20% - Accent3 9 6 3" xfId="4537" xr:uid="{00000000-0005-0000-0000-000066060000}"/>
    <cellStyle name="20% - Accent3 9 7" xfId="4928" xr:uid="{00000000-0005-0000-0000-000067060000}"/>
    <cellStyle name="20% - Accent3 9 8" xfId="2713" xr:uid="{00000000-0005-0000-0000-000068060000}"/>
    <cellStyle name="20% - Accent4" xfId="31" builtinId="42" customBuiltin="1"/>
    <cellStyle name="20% - Accent4 10" xfId="339" xr:uid="{00000000-0005-0000-0000-00006A060000}"/>
    <cellStyle name="20% - Accent4 10 2" xfId="717" xr:uid="{00000000-0005-0000-0000-00006B060000}"/>
    <cellStyle name="20% - Accent4 10 2 2" xfId="5255" xr:uid="{00000000-0005-0000-0000-00006C060000}"/>
    <cellStyle name="20% - Accent4 10 2 3" xfId="3040" xr:uid="{00000000-0005-0000-0000-00006D060000}"/>
    <cellStyle name="20% - Accent4 10 3" xfId="1070" xr:uid="{00000000-0005-0000-0000-00006E060000}"/>
    <cellStyle name="20% - Accent4 10 3 2" xfId="5543" xr:uid="{00000000-0005-0000-0000-00006F060000}"/>
    <cellStyle name="20% - Accent4 10 3 3" xfId="3328" xr:uid="{00000000-0005-0000-0000-000070060000}"/>
    <cellStyle name="20% - Accent4 10 4" xfId="1498" xr:uid="{00000000-0005-0000-0000-000071060000}"/>
    <cellStyle name="20% - Accent4 10 4 2" xfId="5940" xr:uid="{00000000-0005-0000-0000-000072060000}"/>
    <cellStyle name="20% - Accent4 10 4 3" xfId="3725" xr:uid="{00000000-0005-0000-0000-000073060000}"/>
    <cellStyle name="20% - Accent4 10 5" xfId="1884" xr:uid="{00000000-0005-0000-0000-000074060000}"/>
    <cellStyle name="20% - Accent4 10 5 2" xfId="6326" xr:uid="{00000000-0005-0000-0000-000075060000}"/>
    <cellStyle name="20% - Accent4 10 5 3" xfId="4111" xr:uid="{00000000-0005-0000-0000-000076060000}"/>
    <cellStyle name="20% - Accent4 10 6" xfId="2315" xr:uid="{00000000-0005-0000-0000-000077060000}"/>
    <cellStyle name="20% - Accent4 10 6 2" xfId="6754" xr:uid="{00000000-0005-0000-0000-000078060000}"/>
    <cellStyle name="20% - Accent4 10 6 3" xfId="4539" xr:uid="{00000000-0005-0000-0000-000079060000}"/>
    <cellStyle name="20% - Accent4 10 7" xfId="4943" xr:uid="{00000000-0005-0000-0000-00007A060000}"/>
    <cellStyle name="20% - Accent4 10 8" xfId="2728" xr:uid="{00000000-0005-0000-0000-00007B060000}"/>
    <cellStyle name="20% - Accent4 11" xfId="355" xr:uid="{00000000-0005-0000-0000-00007C060000}"/>
    <cellStyle name="20% - Accent4 11 2" xfId="718" xr:uid="{00000000-0005-0000-0000-00007D060000}"/>
    <cellStyle name="20% - Accent4 11 2 2" xfId="5256" xr:uid="{00000000-0005-0000-0000-00007E060000}"/>
    <cellStyle name="20% - Accent4 11 2 3" xfId="3041" xr:uid="{00000000-0005-0000-0000-00007F060000}"/>
    <cellStyle name="20% - Accent4 11 3" xfId="1071" xr:uid="{00000000-0005-0000-0000-000080060000}"/>
    <cellStyle name="20% - Accent4 11 3 2" xfId="5544" xr:uid="{00000000-0005-0000-0000-000081060000}"/>
    <cellStyle name="20% - Accent4 11 3 3" xfId="3329" xr:uid="{00000000-0005-0000-0000-000082060000}"/>
    <cellStyle name="20% - Accent4 11 4" xfId="1499" xr:uid="{00000000-0005-0000-0000-000083060000}"/>
    <cellStyle name="20% - Accent4 11 4 2" xfId="5941" xr:uid="{00000000-0005-0000-0000-000084060000}"/>
    <cellStyle name="20% - Accent4 11 4 3" xfId="3726" xr:uid="{00000000-0005-0000-0000-000085060000}"/>
    <cellStyle name="20% - Accent4 11 5" xfId="1885" xr:uid="{00000000-0005-0000-0000-000086060000}"/>
    <cellStyle name="20% - Accent4 11 5 2" xfId="6327" xr:uid="{00000000-0005-0000-0000-000087060000}"/>
    <cellStyle name="20% - Accent4 11 5 3" xfId="4112" xr:uid="{00000000-0005-0000-0000-000088060000}"/>
    <cellStyle name="20% - Accent4 11 6" xfId="2316" xr:uid="{00000000-0005-0000-0000-000089060000}"/>
    <cellStyle name="20% - Accent4 11 6 2" xfId="6755" xr:uid="{00000000-0005-0000-0000-00008A060000}"/>
    <cellStyle name="20% - Accent4 11 6 3" xfId="4540" xr:uid="{00000000-0005-0000-0000-00008B060000}"/>
    <cellStyle name="20% - Accent4 11 7" xfId="4957" xr:uid="{00000000-0005-0000-0000-00008C060000}"/>
    <cellStyle name="20% - Accent4 11 8" xfId="2742" xr:uid="{00000000-0005-0000-0000-00008D060000}"/>
    <cellStyle name="20% - Accent4 12" xfId="369" xr:uid="{00000000-0005-0000-0000-00008E060000}"/>
    <cellStyle name="20% - Accent4 12 2" xfId="719" xr:uid="{00000000-0005-0000-0000-00008F060000}"/>
    <cellStyle name="20% - Accent4 12 2 2" xfId="5257" xr:uid="{00000000-0005-0000-0000-000090060000}"/>
    <cellStyle name="20% - Accent4 12 2 3" xfId="3042" xr:uid="{00000000-0005-0000-0000-000091060000}"/>
    <cellStyle name="20% - Accent4 12 3" xfId="1072" xr:uid="{00000000-0005-0000-0000-000092060000}"/>
    <cellStyle name="20% - Accent4 12 3 2" xfId="5545" xr:uid="{00000000-0005-0000-0000-000093060000}"/>
    <cellStyle name="20% - Accent4 12 3 3" xfId="3330" xr:uid="{00000000-0005-0000-0000-000094060000}"/>
    <cellStyle name="20% - Accent4 12 4" xfId="1500" xr:uid="{00000000-0005-0000-0000-000095060000}"/>
    <cellStyle name="20% - Accent4 12 4 2" xfId="5942" xr:uid="{00000000-0005-0000-0000-000096060000}"/>
    <cellStyle name="20% - Accent4 12 4 3" xfId="3727" xr:uid="{00000000-0005-0000-0000-000097060000}"/>
    <cellStyle name="20% - Accent4 12 5" xfId="1886" xr:uid="{00000000-0005-0000-0000-000098060000}"/>
    <cellStyle name="20% - Accent4 12 5 2" xfId="6328" xr:uid="{00000000-0005-0000-0000-000099060000}"/>
    <cellStyle name="20% - Accent4 12 5 3" xfId="4113" xr:uid="{00000000-0005-0000-0000-00009A060000}"/>
    <cellStyle name="20% - Accent4 12 6" xfId="2317" xr:uid="{00000000-0005-0000-0000-00009B060000}"/>
    <cellStyle name="20% - Accent4 12 6 2" xfId="6756" xr:uid="{00000000-0005-0000-0000-00009C060000}"/>
    <cellStyle name="20% - Accent4 12 6 3" xfId="4541" xr:uid="{00000000-0005-0000-0000-00009D060000}"/>
    <cellStyle name="20% - Accent4 12 7" xfId="4971" xr:uid="{00000000-0005-0000-0000-00009E060000}"/>
    <cellStyle name="20% - Accent4 12 8" xfId="2756" xr:uid="{00000000-0005-0000-0000-00009F060000}"/>
    <cellStyle name="20% - Accent4 13" xfId="383" xr:uid="{00000000-0005-0000-0000-0000A0060000}"/>
    <cellStyle name="20% - Accent4 13 2" xfId="720" xr:uid="{00000000-0005-0000-0000-0000A1060000}"/>
    <cellStyle name="20% - Accent4 13 2 2" xfId="5258" xr:uid="{00000000-0005-0000-0000-0000A2060000}"/>
    <cellStyle name="20% - Accent4 13 2 3" xfId="3043" xr:uid="{00000000-0005-0000-0000-0000A3060000}"/>
    <cellStyle name="20% - Accent4 13 3" xfId="1073" xr:uid="{00000000-0005-0000-0000-0000A4060000}"/>
    <cellStyle name="20% - Accent4 13 3 2" xfId="5546" xr:uid="{00000000-0005-0000-0000-0000A5060000}"/>
    <cellStyle name="20% - Accent4 13 3 3" xfId="3331" xr:uid="{00000000-0005-0000-0000-0000A6060000}"/>
    <cellStyle name="20% - Accent4 13 4" xfId="1501" xr:uid="{00000000-0005-0000-0000-0000A7060000}"/>
    <cellStyle name="20% - Accent4 13 4 2" xfId="5943" xr:uid="{00000000-0005-0000-0000-0000A8060000}"/>
    <cellStyle name="20% - Accent4 13 4 3" xfId="3728" xr:uid="{00000000-0005-0000-0000-0000A9060000}"/>
    <cellStyle name="20% - Accent4 13 5" xfId="1887" xr:uid="{00000000-0005-0000-0000-0000AA060000}"/>
    <cellStyle name="20% - Accent4 13 5 2" xfId="6329" xr:uid="{00000000-0005-0000-0000-0000AB060000}"/>
    <cellStyle name="20% - Accent4 13 5 3" xfId="4114" xr:uid="{00000000-0005-0000-0000-0000AC060000}"/>
    <cellStyle name="20% - Accent4 13 6" xfId="2318" xr:uid="{00000000-0005-0000-0000-0000AD060000}"/>
    <cellStyle name="20% - Accent4 13 6 2" xfId="6757" xr:uid="{00000000-0005-0000-0000-0000AE060000}"/>
    <cellStyle name="20% - Accent4 13 6 3" xfId="4542" xr:uid="{00000000-0005-0000-0000-0000AF060000}"/>
    <cellStyle name="20% - Accent4 13 7" xfId="4985" xr:uid="{00000000-0005-0000-0000-0000B0060000}"/>
    <cellStyle name="20% - Accent4 13 8" xfId="2770" xr:uid="{00000000-0005-0000-0000-0000B1060000}"/>
    <cellStyle name="20% - Accent4 14" xfId="397" xr:uid="{00000000-0005-0000-0000-0000B2060000}"/>
    <cellStyle name="20% - Accent4 14 2" xfId="721" xr:uid="{00000000-0005-0000-0000-0000B3060000}"/>
    <cellStyle name="20% - Accent4 14 2 2" xfId="5259" xr:uid="{00000000-0005-0000-0000-0000B4060000}"/>
    <cellStyle name="20% - Accent4 14 2 3" xfId="3044" xr:uid="{00000000-0005-0000-0000-0000B5060000}"/>
    <cellStyle name="20% - Accent4 14 3" xfId="1074" xr:uid="{00000000-0005-0000-0000-0000B6060000}"/>
    <cellStyle name="20% - Accent4 14 3 2" xfId="5547" xr:uid="{00000000-0005-0000-0000-0000B7060000}"/>
    <cellStyle name="20% - Accent4 14 3 3" xfId="3332" xr:uid="{00000000-0005-0000-0000-0000B8060000}"/>
    <cellStyle name="20% - Accent4 14 4" xfId="1502" xr:uid="{00000000-0005-0000-0000-0000B9060000}"/>
    <cellStyle name="20% - Accent4 14 4 2" xfId="5944" xr:uid="{00000000-0005-0000-0000-0000BA060000}"/>
    <cellStyle name="20% - Accent4 14 4 3" xfId="3729" xr:uid="{00000000-0005-0000-0000-0000BB060000}"/>
    <cellStyle name="20% - Accent4 14 5" xfId="1888" xr:uid="{00000000-0005-0000-0000-0000BC060000}"/>
    <cellStyle name="20% - Accent4 14 5 2" xfId="6330" xr:uid="{00000000-0005-0000-0000-0000BD060000}"/>
    <cellStyle name="20% - Accent4 14 5 3" xfId="4115" xr:uid="{00000000-0005-0000-0000-0000BE060000}"/>
    <cellStyle name="20% - Accent4 14 6" xfId="2319" xr:uid="{00000000-0005-0000-0000-0000BF060000}"/>
    <cellStyle name="20% - Accent4 14 6 2" xfId="6758" xr:uid="{00000000-0005-0000-0000-0000C0060000}"/>
    <cellStyle name="20% - Accent4 14 6 3" xfId="4543" xr:uid="{00000000-0005-0000-0000-0000C1060000}"/>
    <cellStyle name="20% - Accent4 14 7" xfId="4999" xr:uid="{00000000-0005-0000-0000-0000C2060000}"/>
    <cellStyle name="20% - Accent4 14 8" xfId="2784" xr:uid="{00000000-0005-0000-0000-0000C3060000}"/>
    <cellStyle name="20% - Accent4 15" xfId="424" xr:uid="{00000000-0005-0000-0000-0000C4060000}"/>
    <cellStyle name="20% - Accent4 15 2" xfId="722" xr:uid="{00000000-0005-0000-0000-0000C5060000}"/>
    <cellStyle name="20% - Accent4 15 2 2" xfId="5260" xr:uid="{00000000-0005-0000-0000-0000C6060000}"/>
    <cellStyle name="20% - Accent4 15 2 3" xfId="3045" xr:uid="{00000000-0005-0000-0000-0000C7060000}"/>
    <cellStyle name="20% - Accent4 15 3" xfId="1075" xr:uid="{00000000-0005-0000-0000-0000C8060000}"/>
    <cellStyle name="20% - Accent4 15 3 2" xfId="5548" xr:uid="{00000000-0005-0000-0000-0000C9060000}"/>
    <cellStyle name="20% - Accent4 15 3 3" xfId="3333" xr:uid="{00000000-0005-0000-0000-0000CA060000}"/>
    <cellStyle name="20% - Accent4 15 4" xfId="1503" xr:uid="{00000000-0005-0000-0000-0000CB060000}"/>
    <cellStyle name="20% - Accent4 15 4 2" xfId="5945" xr:uid="{00000000-0005-0000-0000-0000CC060000}"/>
    <cellStyle name="20% - Accent4 15 4 3" xfId="3730" xr:uid="{00000000-0005-0000-0000-0000CD060000}"/>
    <cellStyle name="20% - Accent4 15 5" xfId="1889" xr:uid="{00000000-0005-0000-0000-0000CE060000}"/>
    <cellStyle name="20% - Accent4 15 5 2" xfId="6331" xr:uid="{00000000-0005-0000-0000-0000CF060000}"/>
    <cellStyle name="20% - Accent4 15 5 3" xfId="4116" xr:uid="{00000000-0005-0000-0000-0000D0060000}"/>
    <cellStyle name="20% - Accent4 15 6" xfId="2320" xr:uid="{00000000-0005-0000-0000-0000D1060000}"/>
    <cellStyle name="20% - Accent4 15 6 2" xfId="6759" xr:uid="{00000000-0005-0000-0000-0000D2060000}"/>
    <cellStyle name="20% - Accent4 15 6 3" xfId="4544" xr:uid="{00000000-0005-0000-0000-0000D3060000}"/>
    <cellStyle name="20% - Accent4 15 7" xfId="5026" xr:uid="{00000000-0005-0000-0000-0000D4060000}"/>
    <cellStyle name="20% - Accent4 15 8" xfId="2811" xr:uid="{00000000-0005-0000-0000-0000D5060000}"/>
    <cellStyle name="20% - Accent4 16" xfId="486" xr:uid="{00000000-0005-0000-0000-0000D6060000}"/>
    <cellStyle name="20% - Accent4 16 2" xfId="1076" xr:uid="{00000000-0005-0000-0000-0000D7060000}"/>
    <cellStyle name="20% - Accent4 16 2 2" xfId="5549" xr:uid="{00000000-0005-0000-0000-0000D8060000}"/>
    <cellStyle name="20% - Accent4 16 2 3" xfId="3334" xr:uid="{00000000-0005-0000-0000-0000D9060000}"/>
    <cellStyle name="20% - Accent4 16 3" xfId="1504" xr:uid="{00000000-0005-0000-0000-0000DA060000}"/>
    <cellStyle name="20% - Accent4 16 3 2" xfId="5946" xr:uid="{00000000-0005-0000-0000-0000DB060000}"/>
    <cellStyle name="20% - Accent4 16 3 3" xfId="3731" xr:uid="{00000000-0005-0000-0000-0000DC060000}"/>
    <cellStyle name="20% - Accent4 16 4" xfId="1890" xr:uid="{00000000-0005-0000-0000-0000DD060000}"/>
    <cellStyle name="20% - Accent4 16 4 2" xfId="6332" xr:uid="{00000000-0005-0000-0000-0000DE060000}"/>
    <cellStyle name="20% - Accent4 16 4 3" xfId="4117" xr:uid="{00000000-0005-0000-0000-0000DF060000}"/>
    <cellStyle name="20% - Accent4 16 5" xfId="2321" xr:uid="{00000000-0005-0000-0000-0000E0060000}"/>
    <cellStyle name="20% - Accent4 16 5 2" xfId="6760" xr:uid="{00000000-0005-0000-0000-0000E1060000}"/>
    <cellStyle name="20% - Accent4 16 5 3" xfId="4545" xr:uid="{00000000-0005-0000-0000-0000E2060000}"/>
    <cellStyle name="20% - Accent4 16 6" xfId="5087" xr:uid="{00000000-0005-0000-0000-0000E3060000}"/>
    <cellStyle name="20% - Accent4 16 7" xfId="2872" xr:uid="{00000000-0005-0000-0000-0000E4060000}"/>
    <cellStyle name="20% - Accent4 17" xfId="500" xr:uid="{00000000-0005-0000-0000-0000E5060000}"/>
    <cellStyle name="20% - Accent4 17 2" xfId="1077" xr:uid="{00000000-0005-0000-0000-0000E6060000}"/>
    <cellStyle name="20% - Accent4 17 2 2" xfId="5550" xr:uid="{00000000-0005-0000-0000-0000E7060000}"/>
    <cellStyle name="20% - Accent4 17 2 3" xfId="3335" xr:uid="{00000000-0005-0000-0000-0000E8060000}"/>
    <cellStyle name="20% - Accent4 17 3" xfId="1505" xr:uid="{00000000-0005-0000-0000-0000E9060000}"/>
    <cellStyle name="20% - Accent4 17 3 2" xfId="5947" xr:uid="{00000000-0005-0000-0000-0000EA060000}"/>
    <cellStyle name="20% - Accent4 17 3 3" xfId="3732" xr:uid="{00000000-0005-0000-0000-0000EB060000}"/>
    <cellStyle name="20% - Accent4 17 4" xfId="1891" xr:uid="{00000000-0005-0000-0000-0000EC060000}"/>
    <cellStyle name="20% - Accent4 17 4 2" xfId="6333" xr:uid="{00000000-0005-0000-0000-0000ED060000}"/>
    <cellStyle name="20% - Accent4 17 4 3" xfId="4118" xr:uid="{00000000-0005-0000-0000-0000EE060000}"/>
    <cellStyle name="20% - Accent4 17 5" xfId="2322" xr:uid="{00000000-0005-0000-0000-0000EF060000}"/>
    <cellStyle name="20% - Accent4 17 5 2" xfId="6761" xr:uid="{00000000-0005-0000-0000-0000F0060000}"/>
    <cellStyle name="20% - Accent4 17 5 3" xfId="4546" xr:uid="{00000000-0005-0000-0000-0000F1060000}"/>
    <cellStyle name="20% - Accent4 17 6" xfId="5101" xr:uid="{00000000-0005-0000-0000-0000F2060000}"/>
    <cellStyle name="20% - Accent4 17 7" xfId="2886" xr:uid="{00000000-0005-0000-0000-0000F3060000}"/>
    <cellStyle name="20% - Accent4 18" xfId="514" xr:uid="{00000000-0005-0000-0000-0000F4060000}"/>
    <cellStyle name="20% - Accent4 18 2" xfId="1078" xr:uid="{00000000-0005-0000-0000-0000F5060000}"/>
    <cellStyle name="20% - Accent4 18 2 2" xfId="5551" xr:uid="{00000000-0005-0000-0000-0000F6060000}"/>
    <cellStyle name="20% - Accent4 18 2 3" xfId="3336" xr:uid="{00000000-0005-0000-0000-0000F7060000}"/>
    <cellStyle name="20% - Accent4 18 3" xfId="1506" xr:uid="{00000000-0005-0000-0000-0000F8060000}"/>
    <cellStyle name="20% - Accent4 18 3 2" xfId="5948" xr:uid="{00000000-0005-0000-0000-0000F9060000}"/>
    <cellStyle name="20% - Accent4 18 3 3" xfId="3733" xr:uid="{00000000-0005-0000-0000-0000FA060000}"/>
    <cellStyle name="20% - Accent4 18 4" xfId="1892" xr:uid="{00000000-0005-0000-0000-0000FB060000}"/>
    <cellStyle name="20% - Accent4 18 4 2" xfId="6334" xr:uid="{00000000-0005-0000-0000-0000FC060000}"/>
    <cellStyle name="20% - Accent4 18 4 3" xfId="4119" xr:uid="{00000000-0005-0000-0000-0000FD060000}"/>
    <cellStyle name="20% - Accent4 18 5" xfId="2323" xr:uid="{00000000-0005-0000-0000-0000FE060000}"/>
    <cellStyle name="20% - Accent4 18 5 2" xfId="6762" xr:uid="{00000000-0005-0000-0000-0000FF060000}"/>
    <cellStyle name="20% - Accent4 18 5 3" xfId="4547" xr:uid="{00000000-0005-0000-0000-000000070000}"/>
    <cellStyle name="20% - Accent4 18 6" xfId="5115" xr:uid="{00000000-0005-0000-0000-000001070000}"/>
    <cellStyle name="20% - Accent4 18 7" xfId="2900" xr:uid="{00000000-0005-0000-0000-000002070000}"/>
    <cellStyle name="20% - Accent4 19" xfId="528" xr:uid="{00000000-0005-0000-0000-000003070000}"/>
    <cellStyle name="20% - Accent4 19 2" xfId="1079" xr:uid="{00000000-0005-0000-0000-000004070000}"/>
    <cellStyle name="20% - Accent4 19 2 2" xfId="5552" xr:uid="{00000000-0005-0000-0000-000005070000}"/>
    <cellStyle name="20% - Accent4 19 2 3" xfId="3337" xr:uid="{00000000-0005-0000-0000-000006070000}"/>
    <cellStyle name="20% - Accent4 19 3" xfId="1507" xr:uid="{00000000-0005-0000-0000-000007070000}"/>
    <cellStyle name="20% - Accent4 19 3 2" xfId="5949" xr:uid="{00000000-0005-0000-0000-000008070000}"/>
    <cellStyle name="20% - Accent4 19 3 3" xfId="3734" xr:uid="{00000000-0005-0000-0000-000009070000}"/>
    <cellStyle name="20% - Accent4 19 4" xfId="1893" xr:uid="{00000000-0005-0000-0000-00000A070000}"/>
    <cellStyle name="20% - Accent4 19 4 2" xfId="6335" xr:uid="{00000000-0005-0000-0000-00000B070000}"/>
    <cellStyle name="20% - Accent4 19 4 3" xfId="4120" xr:uid="{00000000-0005-0000-0000-00000C070000}"/>
    <cellStyle name="20% - Accent4 19 5" xfId="2324" xr:uid="{00000000-0005-0000-0000-00000D070000}"/>
    <cellStyle name="20% - Accent4 19 5 2" xfId="6763" xr:uid="{00000000-0005-0000-0000-00000E070000}"/>
    <cellStyle name="20% - Accent4 19 5 3" xfId="4548" xr:uid="{00000000-0005-0000-0000-00000F070000}"/>
    <cellStyle name="20% - Accent4 19 6" xfId="5129" xr:uid="{00000000-0005-0000-0000-000010070000}"/>
    <cellStyle name="20% - Accent4 19 7" xfId="2914" xr:uid="{00000000-0005-0000-0000-000011070000}"/>
    <cellStyle name="20% - Accent4 2" xfId="61" xr:uid="{00000000-0005-0000-0000-000012070000}"/>
    <cellStyle name="20% - Accent4 2 2" xfId="425" xr:uid="{00000000-0005-0000-0000-000013070000}"/>
    <cellStyle name="20% - Accent4 2 2 2" xfId="1081" xr:uid="{00000000-0005-0000-0000-000014070000}"/>
    <cellStyle name="20% - Accent4 2 2 2 2" xfId="5554" xr:uid="{00000000-0005-0000-0000-000015070000}"/>
    <cellStyle name="20% - Accent4 2 2 2 3" xfId="3339" xr:uid="{00000000-0005-0000-0000-000016070000}"/>
    <cellStyle name="20% - Accent4 2 2 3" xfId="1509" xr:uid="{00000000-0005-0000-0000-000017070000}"/>
    <cellStyle name="20% - Accent4 2 2 3 2" xfId="5951" xr:uid="{00000000-0005-0000-0000-000018070000}"/>
    <cellStyle name="20% - Accent4 2 2 3 3" xfId="3736" xr:uid="{00000000-0005-0000-0000-000019070000}"/>
    <cellStyle name="20% - Accent4 2 2 4" xfId="1895" xr:uid="{00000000-0005-0000-0000-00001A070000}"/>
    <cellStyle name="20% - Accent4 2 2 4 2" xfId="6337" xr:uid="{00000000-0005-0000-0000-00001B070000}"/>
    <cellStyle name="20% - Accent4 2 2 4 3" xfId="4122" xr:uid="{00000000-0005-0000-0000-00001C070000}"/>
    <cellStyle name="20% - Accent4 2 2 5" xfId="2326" xr:uid="{00000000-0005-0000-0000-00001D070000}"/>
    <cellStyle name="20% - Accent4 2 2 5 2" xfId="6765" xr:uid="{00000000-0005-0000-0000-00001E070000}"/>
    <cellStyle name="20% - Accent4 2 2 5 3" xfId="4550" xr:uid="{00000000-0005-0000-0000-00001F070000}"/>
    <cellStyle name="20% - Accent4 2 2 6" xfId="5027" xr:uid="{00000000-0005-0000-0000-000020070000}"/>
    <cellStyle name="20% - Accent4 2 2 7" xfId="2812" xr:uid="{00000000-0005-0000-0000-000021070000}"/>
    <cellStyle name="20% - Accent4 2 3" xfId="723" xr:uid="{00000000-0005-0000-0000-000022070000}"/>
    <cellStyle name="20% - Accent4 2 3 2" xfId="5261" xr:uid="{00000000-0005-0000-0000-000023070000}"/>
    <cellStyle name="20% - Accent4 2 3 3" xfId="3046" xr:uid="{00000000-0005-0000-0000-000024070000}"/>
    <cellStyle name="20% - Accent4 2 4" xfId="1080" xr:uid="{00000000-0005-0000-0000-000025070000}"/>
    <cellStyle name="20% - Accent4 2 4 2" xfId="5553" xr:uid="{00000000-0005-0000-0000-000026070000}"/>
    <cellStyle name="20% - Accent4 2 4 3" xfId="3338" xr:uid="{00000000-0005-0000-0000-000027070000}"/>
    <cellStyle name="20% - Accent4 2 5" xfId="1508" xr:uid="{00000000-0005-0000-0000-000028070000}"/>
    <cellStyle name="20% - Accent4 2 5 2" xfId="5950" xr:uid="{00000000-0005-0000-0000-000029070000}"/>
    <cellStyle name="20% - Accent4 2 5 3" xfId="3735" xr:uid="{00000000-0005-0000-0000-00002A070000}"/>
    <cellStyle name="20% - Accent4 2 6" xfId="1894" xr:uid="{00000000-0005-0000-0000-00002B070000}"/>
    <cellStyle name="20% - Accent4 2 6 2" xfId="6336" xr:uid="{00000000-0005-0000-0000-00002C070000}"/>
    <cellStyle name="20% - Accent4 2 6 3" xfId="4121" xr:uid="{00000000-0005-0000-0000-00002D070000}"/>
    <cellStyle name="20% - Accent4 2 7" xfId="2325" xr:uid="{00000000-0005-0000-0000-00002E070000}"/>
    <cellStyle name="20% - Accent4 2 7 2" xfId="6764" xr:uid="{00000000-0005-0000-0000-00002F070000}"/>
    <cellStyle name="20% - Accent4 2 7 3" xfId="4549" xr:uid="{00000000-0005-0000-0000-000030070000}"/>
    <cellStyle name="20% - Accent4 2 8" xfId="4863" xr:uid="{00000000-0005-0000-0000-000031070000}"/>
    <cellStyle name="20% - Accent4 2 9" xfId="2648" xr:uid="{00000000-0005-0000-0000-000032070000}"/>
    <cellStyle name="20% - Accent4 20" xfId="542" xr:uid="{00000000-0005-0000-0000-000033070000}"/>
    <cellStyle name="20% - Accent4 20 2" xfId="1082" xr:uid="{00000000-0005-0000-0000-000034070000}"/>
    <cellStyle name="20% - Accent4 20 2 2" xfId="5555" xr:uid="{00000000-0005-0000-0000-000035070000}"/>
    <cellStyle name="20% - Accent4 20 2 3" xfId="3340" xr:uid="{00000000-0005-0000-0000-000036070000}"/>
    <cellStyle name="20% - Accent4 20 3" xfId="1510" xr:uid="{00000000-0005-0000-0000-000037070000}"/>
    <cellStyle name="20% - Accent4 20 3 2" xfId="5952" xr:uid="{00000000-0005-0000-0000-000038070000}"/>
    <cellStyle name="20% - Accent4 20 3 3" xfId="3737" xr:uid="{00000000-0005-0000-0000-000039070000}"/>
    <cellStyle name="20% - Accent4 20 4" xfId="1896" xr:uid="{00000000-0005-0000-0000-00003A070000}"/>
    <cellStyle name="20% - Accent4 20 4 2" xfId="6338" xr:uid="{00000000-0005-0000-0000-00003B070000}"/>
    <cellStyle name="20% - Accent4 20 4 3" xfId="4123" xr:uid="{00000000-0005-0000-0000-00003C070000}"/>
    <cellStyle name="20% - Accent4 20 5" xfId="2327" xr:uid="{00000000-0005-0000-0000-00003D070000}"/>
    <cellStyle name="20% - Accent4 20 5 2" xfId="6766" xr:uid="{00000000-0005-0000-0000-00003E070000}"/>
    <cellStyle name="20% - Accent4 20 5 3" xfId="4551" xr:uid="{00000000-0005-0000-0000-00003F070000}"/>
    <cellStyle name="20% - Accent4 20 6" xfId="5143" xr:uid="{00000000-0005-0000-0000-000040070000}"/>
    <cellStyle name="20% - Accent4 20 7" xfId="2928" xr:uid="{00000000-0005-0000-0000-000041070000}"/>
    <cellStyle name="20% - Accent4 21" xfId="556" xr:uid="{00000000-0005-0000-0000-000042070000}"/>
    <cellStyle name="20% - Accent4 21 2" xfId="1083" xr:uid="{00000000-0005-0000-0000-000043070000}"/>
    <cellStyle name="20% - Accent4 21 2 2" xfId="5556" xr:uid="{00000000-0005-0000-0000-000044070000}"/>
    <cellStyle name="20% - Accent4 21 2 3" xfId="3341" xr:uid="{00000000-0005-0000-0000-000045070000}"/>
    <cellStyle name="20% - Accent4 21 3" xfId="1511" xr:uid="{00000000-0005-0000-0000-000046070000}"/>
    <cellStyle name="20% - Accent4 21 3 2" xfId="5953" xr:uid="{00000000-0005-0000-0000-000047070000}"/>
    <cellStyle name="20% - Accent4 21 3 3" xfId="3738" xr:uid="{00000000-0005-0000-0000-000048070000}"/>
    <cellStyle name="20% - Accent4 21 4" xfId="1897" xr:uid="{00000000-0005-0000-0000-000049070000}"/>
    <cellStyle name="20% - Accent4 21 4 2" xfId="6339" xr:uid="{00000000-0005-0000-0000-00004A070000}"/>
    <cellStyle name="20% - Accent4 21 4 3" xfId="4124" xr:uid="{00000000-0005-0000-0000-00004B070000}"/>
    <cellStyle name="20% - Accent4 21 5" xfId="2328" xr:uid="{00000000-0005-0000-0000-00004C070000}"/>
    <cellStyle name="20% - Accent4 21 5 2" xfId="6767" xr:uid="{00000000-0005-0000-0000-00004D070000}"/>
    <cellStyle name="20% - Accent4 21 5 3" xfId="4552" xr:uid="{00000000-0005-0000-0000-00004E070000}"/>
    <cellStyle name="20% - Accent4 21 6" xfId="5157" xr:uid="{00000000-0005-0000-0000-00004F070000}"/>
    <cellStyle name="20% - Accent4 21 7" xfId="2942" xr:uid="{00000000-0005-0000-0000-000050070000}"/>
    <cellStyle name="20% - Accent4 22" xfId="570" xr:uid="{00000000-0005-0000-0000-000051070000}"/>
    <cellStyle name="20% - Accent4 22 2" xfId="1084" xr:uid="{00000000-0005-0000-0000-000052070000}"/>
    <cellStyle name="20% - Accent4 22 2 2" xfId="5557" xr:uid="{00000000-0005-0000-0000-000053070000}"/>
    <cellStyle name="20% - Accent4 22 2 3" xfId="3342" xr:uid="{00000000-0005-0000-0000-000054070000}"/>
    <cellStyle name="20% - Accent4 22 3" xfId="1512" xr:uid="{00000000-0005-0000-0000-000055070000}"/>
    <cellStyle name="20% - Accent4 22 3 2" xfId="5954" xr:uid="{00000000-0005-0000-0000-000056070000}"/>
    <cellStyle name="20% - Accent4 22 3 3" xfId="3739" xr:uid="{00000000-0005-0000-0000-000057070000}"/>
    <cellStyle name="20% - Accent4 22 4" xfId="1898" xr:uid="{00000000-0005-0000-0000-000058070000}"/>
    <cellStyle name="20% - Accent4 22 4 2" xfId="6340" xr:uid="{00000000-0005-0000-0000-000059070000}"/>
    <cellStyle name="20% - Accent4 22 4 3" xfId="4125" xr:uid="{00000000-0005-0000-0000-00005A070000}"/>
    <cellStyle name="20% - Accent4 22 5" xfId="2329" xr:uid="{00000000-0005-0000-0000-00005B070000}"/>
    <cellStyle name="20% - Accent4 22 5 2" xfId="6768" xr:uid="{00000000-0005-0000-0000-00005C070000}"/>
    <cellStyle name="20% - Accent4 22 5 3" xfId="4553" xr:uid="{00000000-0005-0000-0000-00005D070000}"/>
    <cellStyle name="20% - Accent4 22 6" xfId="5171" xr:uid="{00000000-0005-0000-0000-00005E070000}"/>
    <cellStyle name="20% - Accent4 22 7" xfId="2956" xr:uid="{00000000-0005-0000-0000-00005F070000}"/>
    <cellStyle name="20% - Accent4 23" xfId="584" xr:uid="{00000000-0005-0000-0000-000060070000}"/>
    <cellStyle name="20% - Accent4 23 2" xfId="1085" xr:uid="{00000000-0005-0000-0000-000061070000}"/>
    <cellStyle name="20% - Accent4 23 2 2" xfId="5558" xr:uid="{00000000-0005-0000-0000-000062070000}"/>
    <cellStyle name="20% - Accent4 23 2 3" xfId="3343" xr:uid="{00000000-0005-0000-0000-000063070000}"/>
    <cellStyle name="20% - Accent4 23 3" xfId="1513" xr:uid="{00000000-0005-0000-0000-000064070000}"/>
    <cellStyle name="20% - Accent4 23 3 2" xfId="5955" xr:uid="{00000000-0005-0000-0000-000065070000}"/>
    <cellStyle name="20% - Accent4 23 3 3" xfId="3740" xr:uid="{00000000-0005-0000-0000-000066070000}"/>
    <cellStyle name="20% - Accent4 23 4" xfId="1899" xr:uid="{00000000-0005-0000-0000-000067070000}"/>
    <cellStyle name="20% - Accent4 23 4 2" xfId="6341" xr:uid="{00000000-0005-0000-0000-000068070000}"/>
    <cellStyle name="20% - Accent4 23 4 3" xfId="4126" xr:uid="{00000000-0005-0000-0000-000069070000}"/>
    <cellStyle name="20% - Accent4 23 5" xfId="2330" xr:uid="{00000000-0005-0000-0000-00006A070000}"/>
    <cellStyle name="20% - Accent4 23 5 2" xfId="6769" xr:uid="{00000000-0005-0000-0000-00006B070000}"/>
    <cellStyle name="20% - Accent4 23 5 3" xfId="4554" xr:uid="{00000000-0005-0000-0000-00006C070000}"/>
    <cellStyle name="20% - Accent4 23 6" xfId="5185" xr:uid="{00000000-0005-0000-0000-00006D070000}"/>
    <cellStyle name="20% - Accent4 23 7" xfId="2970" xr:uid="{00000000-0005-0000-0000-00006E070000}"/>
    <cellStyle name="20% - Accent4 24" xfId="598" xr:uid="{00000000-0005-0000-0000-00006F070000}"/>
    <cellStyle name="20% - Accent4 24 2" xfId="1086" xr:uid="{00000000-0005-0000-0000-000070070000}"/>
    <cellStyle name="20% - Accent4 24 2 2" xfId="5559" xr:uid="{00000000-0005-0000-0000-000071070000}"/>
    <cellStyle name="20% - Accent4 24 2 3" xfId="3344" xr:uid="{00000000-0005-0000-0000-000072070000}"/>
    <cellStyle name="20% - Accent4 24 3" xfId="1514" xr:uid="{00000000-0005-0000-0000-000073070000}"/>
    <cellStyle name="20% - Accent4 24 3 2" xfId="5956" xr:uid="{00000000-0005-0000-0000-000074070000}"/>
    <cellStyle name="20% - Accent4 24 3 3" xfId="3741" xr:uid="{00000000-0005-0000-0000-000075070000}"/>
    <cellStyle name="20% - Accent4 24 4" xfId="1900" xr:uid="{00000000-0005-0000-0000-000076070000}"/>
    <cellStyle name="20% - Accent4 24 4 2" xfId="6342" xr:uid="{00000000-0005-0000-0000-000077070000}"/>
    <cellStyle name="20% - Accent4 24 4 3" xfId="4127" xr:uid="{00000000-0005-0000-0000-000078070000}"/>
    <cellStyle name="20% - Accent4 24 5" xfId="2331" xr:uid="{00000000-0005-0000-0000-000079070000}"/>
    <cellStyle name="20% - Accent4 24 5 2" xfId="6770" xr:uid="{00000000-0005-0000-0000-00007A070000}"/>
    <cellStyle name="20% - Accent4 24 5 3" xfId="4555" xr:uid="{00000000-0005-0000-0000-00007B070000}"/>
    <cellStyle name="20% - Accent4 24 6" xfId="5199" xr:uid="{00000000-0005-0000-0000-00007C070000}"/>
    <cellStyle name="20% - Accent4 24 7" xfId="2984" xr:uid="{00000000-0005-0000-0000-00007D070000}"/>
    <cellStyle name="20% - Accent4 25" xfId="248" xr:uid="{00000000-0005-0000-0000-00007E070000}"/>
    <cellStyle name="20% - Accent4 25 2" xfId="1087" xr:uid="{00000000-0005-0000-0000-00007F070000}"/>
    <cellStyle name="20% - Accent4 25 2 2" xfId="5560" xr:uid="{00000000-0005-0000-0000-000080070000}"/>
    <cellStyle name="20% - Accent4 25 2 3" xfId="3345" xr:uid="{00000000-0005-0000-0000-000081070000}"/>
    <cellStyle name="20% - Accent4 25 3" xfId="1515" xr:uid="{00000000-0005-0000-0000-000082070000}"/>
    <cellStyle name="20% - Accent4 25 3 2" xfId="5957" xr:uid="{00000000-0005-0000-0000-000083070000}"/>
    <cellStyle name="20% - Accent4 25 3 3" xfId="3742" xr:uid="{00000000-0005-0000-0000-000084070000}"/>
    <cellStyle name="20% - Accent4 25 4" xfId="1901" xr:uid="{00000000-0005-0000-0000-000085070000}"/>
    <cellStyle name="20% - Accent4 25 4 2" xfId="6343" xr:uid="{00000000-0005-0000-0000-000086070000}"/>
    <cellStyle name="20% - Accent4 25 4 3" xfId="4128" xr:uid="{00000000-0005-0000-0000-000087070000}"/>
    <cellStyle name="20% - Accent4 25 5" xfId="2332" xr:uid="{00000000-0005-0000-0000-000088070000}"/>
    <cellStyle name="20% - Accent4 25 5 2" xfId="6771" xr:uid="{00000000-0005-0000-0000-000089070000}"/>
    <cellStyle name="20% - Accent4 25 5 3" xfId="4556" xr:uid="{00000000-0005-0000-0000-00008A070000}"/>
    <cellStyle name="20% - Accent4 25 6" xfId="5254" xr:uid="{00000000-0005-0000-0000-00008B070000}"/>
    <cellStyle name="20% - Accent4 25 7" xfId="3039" xr:uid="{00000000-0005-0000-0000-00008C070000}"/>
    <cellStyle name="20% - Accent4 26" xfId="946" xr:uid="{00000000-0005-0000-0000-00008D070000}"/>
    <cellStyle name="20% - Accent4 26 2" xfId="5412" xr:uid="{00000000-0005-0000-0000-00008E070000}"/>
    <cellStyle name="20% - Accent4 26 3" xfId="3197" xr:uid="{00000000-0005-0000-0000-00008F070000}"/>
    <cellStyle name="20% - Accent4 27" xfId="960" xr:uid="{00000000-0005-0000-0000-000090070000}"/>
    <cellStyle name="20% - Accent4 27 2" xfId="5426" xr:uid="{00000000-0005-0000-0000-000091070000}"/>
    <cellStyle name="20% - Accent4 27 3" xfId="3211" xr:uid="{00000000-0005-0000-0000-000092070000}"/>
    <cellStyle name="20% - Accent4 28" xfId="661" xr:uid="{00000000-0005-0000-0000-000093070000}"/>
    <cellStyle name="20% - Accent4 28 2" xfId="4862" xr:uid="{00000000-0005-0000-0000-000094070000}"/>
    <cellStyle name="20% - Accent4 28 3" xfId="2647" xr:uid="{00000000-0005-0000-0000-000095070000}"/>
    <cellStyle name="20% - Accent4 29" xfId="1395" xr:uid="{00000000-0005-0000-0000-000096070000}"/>
    <cellStyle name="20% - Accent4 29 2" xfId="5837" xr:uid="{00000000-0005-0000-0000-000097070000}"/>
    <cellStyle name="20% - Accent4 29 3" xfId="3622" xr:uid="{00000000-0005-0000-0000-000098070000}"/>
    <cellStyle name="20% - Accent4 3" xfId="62" xr:uid="{00000000-0005-0000-0000-000099070000}"/>
    <cellStyle name="20% - Accent4 3 2" xfId="426" xr:uid="{00000000-0005-0000-0000-00009A070000}"/>
    <cellStyle name="20% - Accent4 3 2 2" xfId="1089" xr:uid="{00000000-0005-0000-0000-00009B070000}"/>
    <cellStyle name="20% - Accent4 3 2 2 2" xfId="5562" xr:uid="{00000000-0005-0000-0000-00009C070000}"/>
    <cellStyle name="20% - Accent4 3 2 2 3" xfId="3347" xr:uid="{00000000-0005-0000-0000-00009D070000}"/>
    <cellStyle name="20% - Accent4 3 2 3" xfId="1517" xr:uid="{00000000-0005-0000-0000-00009E070000}"/>
    <cellStyle name="20% - Accent4 3 2 3 2" xfId="5959" xr:uid="{00000000-0005-0000-0000-00009F070000}"/>
    <cellStyle name="20% - Accent4 3 2 3 3" xfId="3744" xr:uid="{00000000-0005-0000-0000-0000A0070000}"/>
    <cellStyle name="20% - Accent4 3 2 4" xfId="1903" xr:uid="{00000000-0005-0000-0000-0000A1070000}"/>
    <cellStyle name="20% - Accent4 3 2 4 2" xfId="6345" xr:uid="{00000000-0005-0000-0000-0000A2070000}"/>
    <cellStyle name="20% - Accent4 3 2 4 3" xfId="4130" xr:uid="{00000000-0005-0000-0000-0000A3070000}"/>
    <cellStyle name="20% - Accent4 3 2 5" xfId="2334" xr:uid="{00000000-0005-0000-0000-0000A4070000}"/>
    <cellStyle name="20% - Accent4 3 2 5 2" xfId="6773" xr:uid="{00000000-0005-0000-0000-0000A5070000}"/>
    <cellStyle name="20% - Accent4 3 2 5 3" xfId="4558" xr:uid="{00000000-0005-0000-0000-0000A6070000}"/>
    <cellStyle name="20% - Accent4 3 2 6" xfId="5028" xr:uid="{00000000-0005-0000-0000-0000A7070000}"/>
    <cellStyle name="20% - Accent4 3 2 7" xfId="2813" xr:uid="{00000000-0005-0000-0000-0000A8070000}"/>
    <cellStyle name="20% - Accent4 3 3" xfId="724" xr:uid="{00000000-0005-0000-0000-0000A9070000}"/>
    <cellStyle name="20% - Accent4 3 3 2" xfId="5262" xr:uid="{00000000-0005-0000-0000-0000AA070000}"/>
    <cellStyle name="20% - Accent4 3 3 3" xfId="3047" xr:uid="{00000000-0005-0000-0000-0000AB070000}"/>
    <cellStyle name="20% - Accent4 3 4" xfId="1088" xr:uid="{00000000-0005-0000-0000-0000AC070000}"/>
    <cellStyle name="20% - Accent4 3 4 2" xfId="5561" xr:uid="{00000000-0005-0000-0000-0000AD070000}"/>
    <cellStyle name="20% - Accent4 3 4 3" xfId="3346" xr:uid="{00000000-0005-0000-0000-0000AE070000}"/>
    <cellStyle name="20% - Accent4 3 5" xfId="1516" xr:uid="{00000000-0005-0000-0000-0000AF070000}"/>
    <cellStyle name="20% - Accent4 3 5 2" xfId="5958" xr:uid="{00000000-0005-0000-0000-0000B0070000}"/>
    <cellStyle name="20% - Accent4 3 5 3" xfId="3743" xr:uid="{00000000-0005-0000-0000-0000B1070000}"/>
    <cellStyle name="20% - Accent4 3 6" xfId="1902" xr:uid="{00000000-0005-0000-0000-0000B2070000}"/>
    <cellStyle name="20% - Accent4 3 6 2" xfId="6344" xr:uid="{00000000-0005-0000-0000-0000B3070000}"/>
    <cellStyle name="20% - Accent4 3 6 3" xfId="4129" xr:uid="{00000000-0005-0000-0000-0000B4070000}"/>
    <cellStyle name="20% - Accent4 3 7" xfId="2333" xr:uid="{00000000-0005-0000-0000-0000B5070000}"/>
    <cellStyle name="20% - Accent4 3 7 2" xfId="6772" xr:uid="{00000000-0005-0000-0000-0000B6070000}"/>
    <cellStyle name="20% - Accent4 3 7 3" xfId="4557" xr:uid="{00000000-0005-0000-0000-0000B7070000}"/>
    <cellStyle name="20% - Accent4 3 8" xfId="4864" xr:uid="{00000000-0005-0000-0000-0000B8070000}"/>
    <cellStyle name="20% - Accent4 3 9" xfId="2649" xr:uid="{00000000-0005-0000-0000-0000B9070000}"/>
    <cellStyle name="20% - Accent4 30" xfId="1883" xr:uid="{00000000-0005-0000-0000-0000BA070000}"/>
    <cellStyle name="20% - Accent4 30 2" xfId="6325" xr:uid="{00000000-0005-0000-0000-0000BB070000}"/>
    <cellStyle name="20% - Accent4 30 3" xfId="4110" xr:uid="{00000000-0005-0000-0000-0000BC070000}"/>
    <cellStyle name="20% - Accent4 31" xfId="2184" xr:uid="{00000000-0005-0000-0000-0000BD070000}"/>
    <cellStyle name="20% - Accent4 31 2" xfId="6626" xr:uid="{00000000-0005-0000-0000-0000BE070000}"/>
    <cellStyle name="20% - Accent4 31 3" xfId="4411" xr:uid="{00000000-0005-0000-0000-0000BF070000}"/>
    <cellStyle name="20% - Accent4 32" xfId="2201" xr:uid="{00000000-0005-0000-0000-0000C0070000}"/>
    <cellStyle name="20% - Accent4 32 2" xfId="6641" xr:uid="{00000000-0005-0000-0000-0000C1070000}"/>
    <cellStyle name="20% - Accent4 32 3" xfId="4426" xr:uid="{00000000-0005-0000-0000-0000C2070000}"/>
    <cellStyle name="20% - Accent4 33" xfId="2314" xr:uid="{00000000-0005-0000-0000-0000C3070000}"/>
    <cellStyle name="20% - Accent4 33 2" xfId="6753" xr:uid="{00000000-0005-0000-0000-0000C4070000}"/>
    <cellStyle name="20% - Accent4 33 3" xfId="4538" xr:uid="{00000000-0005-0000-0000-0000C5070000}"/>
    <cellStyle name="20% - Accent4 34" xfId="5437" xr:uid="{00000000-0005-0000-0000-0000C6070000}"/>
    <cellStyle name="20% - Accent4 35" xfId="3222" xr:uid="{00000000-0005-0000-0000-0000C7070000}"/>
    <cellStyle name="20% - Accent4 4" xfId="63" xr:uid="{00000000-0005-0000-0000-0000C8070000}"/>
    <cellStyle name="20% - Accent4 4 2" xfId="427" xr:uid="{00000000-0005-0000-0000-0000C9070000}"/>
    <cellStyle name="20% - Accent4 4 2 2" xfId="1091" xr:uid="{00000000-0005-0000-0000-0000CA070000}"/>
    <cellStyle name="20% - Accent4 4 2 2 2" xfId="5564" xr:uid="{00000000-0005-0000-0000-0000CB070000}"/>
    <cellStyle name="20% - Accent4 4 2 2 3" xfId="3349" xr:uid="{00000000-0005-0000-0000-0000CC070000}"/>
    <cellStyle name="20% - Accent4 4 2 3" xfId="1519" xr:uid="{00000000-0005-0000-0000-0000CD070000}"/>
    <cellStyle name="20% - Accent4 4 2 3 2" xfId="5961" xr:uid="{00000000-0005-0000-0000-0000CE070000}"/>
    <cellStyle name="20% - Accent4 4 2 3 3" xfId="3746" xr:uid="{00000000-0005-0000-0000-0000CF070000}"/>
    <cellStyle name="20% - Accent4 4 2 4" xfId="1905" xr:uid="{00000000-0005-0000-0000-0000D0070000}"/>
    <cellStyle name="20% - Accent4 4 2 4 2" xfId="6347" xr:uid="{00000000-0005-0000-0000-0000D1070000}"/>
    <cellStyle name="20% - Accent4 4 2 4 3" xfId="4132" xr:uid="{00000000-0005-0000-0000-0000D2070000}"/>
    <cellStyle name="20% - Accent4 4 2 5" xfId="2336" xr:uid="{00000000-0005-0000-0000-0000D3070000}"/>
    <cellStyle name="20% - Accent4 4 2 5 2" xfId="6775" xr:uid="{00000000-0005-0000-0000-0000D4070000}"/>
    <cellStyle name="20% - Accent4 4 2 5 3" xfId="4560" xr:uid="{00000000-0005-0000-0000-0000D5070000}"/>
    <cellStyle name="20% - Accent4 4 2 6" xfId="5029" xr:uid="{00000000-0005-0000-0000-0000D6070000}"/>
    <cellStyle name="20% - Accent4 4 2 7" xfId="2814" xr:uid="{00000000-0005-0000-0000-0000D7070000}"/>
    <cellStyle name="20% - Accent4 4 3" xfId="725" xr:uid="{00000000-0005-0000-0000-0000D8070000}"/>
    <cellStyle name="20% - Accent4 4 3 2" xfId="5263" xr:uid="{00000000-0005-0000-0000-0000D9070000}"/>
    <cellStyle name="20% - Accent4 4 3 3" xfId="3048" xr:uid="{00000000-0005-0000-0000-0000DA070000}"/>
    <cellStyle name="20% - Accent4 4 4" xfId="1090" xr:uid="{00000000-0005-0000-0000-0000DB070000}"/>
    <cellStyle name="20% - Accent4 4 4 2" xfId="5563" xr:uid="{00000000-0005-0000-0000-0000DC070000}"/>
    <cellStyle name="20% - Accent4 4 4 3" xfId="3348" xr:uid="{00000000-0005-0000-0000-0000DD070000}"/>
    <cellStyle name="20% - Accent4 4 5" xfId="1518" xr:uid="{00000000-0005-0000-0000-0000DE070000}"/>
    <cellStyle name="20% - Accent4 4 5 2" xfId="5960" xr:uid="{00000000-0005-0000-0000-0000DF070000}"/>
    <cellStyle name="20% - Accent4 4 5 3" xfId="3745" xr:uid="{00000000-0005-0000-0000-0000E0070000}"/>
    <cellStyle name="20% - Accent4 4 6" xfId="1904" xr:uid="{00000000-0005-0000-0000-0000E1070000}"/>
    <cellStyle name="20% - Accent4 4 6 2" xfId="6346" xr:uid="{00000000-0005-0000-0000-0000E2070000}"/>
    <cellStyle name="20% - Accent4 4 6 3" xfId="4131" xr:uid="{00000000-0005-0000-0000-0000E3070000}"/>
    <cellStyle name="20% - Accent4 4 7" xfId="2335" xr:uid="{00000000-0005-0000-0000-0000E4070000}"/>
    <cellStyle name="20% - Accent4 4 7 2" xfId="6774" xr:uid="{00000000-0005-0000-0000-0000E5070000}"/>
    <cellStyle name="20% - Accent4 4 7 3" xfId="4559" xr:uid="{00000000-0005-0000-0000-0000E6070000}"/>
    <cellStyle name="20% - Accent4 4 8" xfId="4865" xr:uid="{00000000-0005-0000-0000-0000E7070000}"/>
    <cellStyle name="20% - Accent4 4 9" xfId="2650" xr:uid="{00000000-0005-0000-0000-0000E8070000}"/>
    <cellStyle name="20% - Accent4 5" xfId="64" xr:uid="{00000000-0005-0000-0000-0000E9070000}"/>
    <cellStyle name="20% - Accent4 5 2" xfId="428" xr:uid="{00000000-0005-0000-0000-0000EA070000}"/>
    <cellStyle name="20% - Accent4 5 2 2" xfId="1093" xr:uid="{00000000-0005-0000-0000-0000EB070000}"/>
    <cellStyle name="20% - Accent4 5 2 2 2" xfId="5566" xr:uid="{00000000-0005-0000-0000-0000EC070000}"/>
    <cellStyle name="20% - Accent4 5 2 2 3" xfId="3351" xr:uid="{00000000-0005-0000-0000-0000ED070000}"/>
    <cellStyle name="20% - Accent4 5 2 3" xfId="1521" xr:uid="{00000000-0005-0000-0000-0000EE070000}"/>
    <cellStyle name="20% - Accent4 5 2 3 2" xfId="5963" xr:uid="{00000000-0005-0000-0000-0000EF070000}"/>
    <cellStyle name="20% - Accent4 5 2 3 3" xfId="3748" xr:uid="{00000000-0005-0000-0000-0000F0070000}"/>
    <cellStyle name="20% - Accent4 5 2 4" xfId="1907" xr:uid="{00000000-0005-0000-0000-0000F1070000}"/>
    <cellStyle name="20% - Accent4 5 2 4 2" xfId="6349" xr:uid="{00000000-0005-0000-0000-0000F2070000}"/>
    <cellStyle name="20% - Accent4 5 2 4 3" xfId="4134" xr:uid="{00000000-0005-0000-0000-0000F3070000}"/>
    <cellStyle name="20% - Accent4 5 2 5" xfId="2338" xr:uid="{00000000-0005-0000-0000-0000F4070000}"/>
    <cellStyle name="20% - Accent4 5 2 5 2" xfId="6777" xr:uid="{00000000-0005-0000-0000-0000F5070000}"/>
    <cellStyle name="20% - Accent4 5 2 5 3" xfId="4562" xr:uid="{00000000-0005-0000-0000-0000F6070000}"/>
    <cellStyle name="20% - Accent4 5 2 6" xfId="5030" xr:uid="{00000000-0005-0000-0000-0000F7070000}"/>
    <cellStyle name="20% - Accent4 5 2 7" xfId="2815" xr:uid="{00000000-0005-0000-0000-0000F8070000}"/>
    <cellStyle name="20% - Accent4 5 3" xfId="726" xr:uid="{00000000-0005-0000-0000-0000F9070000}"/>
    <cellStyle name="20% - Accent4 5 3 2" xfId="5264" xr:uid="{00000000-0005-0000-0000-0000FA070000}"/>
    <cellStyle name="20% - Accent4 5 3 3" xfId="3049" xr:uid="{00000000-0005-0000-0000-0000FB070000}"/>
    <cellStyle name="20% - Accent4 5 4" xfId="1092" xr:uid="{00000000-0005-0000-0000-0000FC070000}"/>
    <cellStyle name="20% - Accent4 5 4 2" xfId="5565" xr:uid="{00000000-0005-0000-0000-0000FD070000}"/>
    <cellStyle name="20% - Accent4 5 4 3" xfId="3350" xr:uid="{00000000-0005-0000-0000-0000FE070000}"/>
    <cellStyle name="20% - Accent4 5 5" xfId="1520" xr:uid="{00000000-0005-0000-0000-0000FF070000}"/>
    <cellStyle name="20% - Accent4 5 5 2" xfId="5962" xr:uid="{00000000-0005-0000-0000-000000080000}"/>
    <cellStyle name="20% - Accent4 5 5 3" xfId="3747" xr:uid="{00000000-0005-0000-0000-000001080000}"/>
    <cellStyle name="20% - Accent4 5 6" xfId="1906" xr:uid="{00000000-0005-0000-0000-000002080000}"/>
    <cellStyle name="20% - Accent4 5 6 2" xfId="6348" xr:uid="{00000000-0005-0000-0000-000003080000}"/>
    <cellStyle name="20% - Accent4 5 6 3" xfId="4133" xr:uid="{00000000-0005-0000-0000-000004080000}"/>
    <cellStyle name="20% - Accent4 5 7" xfId="2337" xr:uid="{00000000-0005-0000-0000-000005080000}"/>
    <cellStyle name="20% - Accent4 5 7 2" xfId="6776" xr:uid="{00000000-0005-0000-0000-000006080000}"/>
    <cellStyle name="20% - Accent4 5 7 3" xfId="4561" xr:uid="{00000000-0005-0000-0000-000007080000}"/>
    <cellStyle name="20% - Accent4 5 8" xfId="4866" xr:uid="{00000000-0005-0000-0000-000008080000}"/>
    <cellStyle name="20% - Accent4 5 9" xfId="2651" xr:uid="{00000000-0005-0000-0000-000009080000}"/>
    <cellStyle name="20% - Accent4 6" xfId="65" xr:uid="{00000000-0005-0000-0000-00000A080000}"/>
    <cellStyle name="20% - Accent4 6 2" xfId="429" xr:uid="{00000000-0005-0000-0000-00000B080000}"/>
    <cellStyle name="20% - Accent4 6 2 2" xfId="1095" xr:uid="{00000000-0005-0000-0000-00000C080000}"/>
    <cellStyle name="20% - Accent4 6 2 2 2" xfId="5568" xr:uid="{00000000-0005-0000-0000-00000D080000}"/>
    <cellStyle name="20% - Accent4 6 2 2 3" xfId="3353" xr:uid="{00000000-0005-0000-0000-00000E080000}"/>
    <cellStyle name="20% - Accent4 6 2 3" xfId="1523" xr:uid="{00000000-0005-0000-0000-00000F080000}"/>
    <cellStyle name="20% - Accent4 6 2 3 2" xfId="5965" xr:uid="{00000000-0005-0000-0000-000010080000}"/>
    <cellStyle name="20% - Accent4 6 2 3 3" xfId="3750" xr:uid="{00000000-0005-0000-0000-000011080000}"/>
    <cellStyle name="20% - Accent4 6 2 4" xfId="1909" xr:uid="{00000000-0005-0000-0000-000012080000}"/>
    <cellStyle name="20% - Accent4 6 2 4 2" xfId="6351" xr:uid="{00000000-0005-0000-0000-000013080000}"/>
    <cellStyle name="20% - Accent4 6 2 4 3" xfId="4136" xr:uid="{00000000-0005-0000-0000-000014080000}"/>
    <cellStyle name="20% - Accent4 6 2 5" xfId="2340" xr:uid="{00000000-0005-0000-0000-000015080000}"/>
    <cellStyle name="20% - Accent4 6 2 5 2" xfId="6779" xr:uid="{00000000-0005-0000-0000-000016080000}"/>
    <cellStyle name="20% - Accent4 6 2 5 3" xfId="4564" xr:uid="{00000000-0005-0000-0000-000017080000}"/>
    <cellStyle name="20% - Accent4 6 2 6" xfId="5031" xr:uid="{00000000-0005-0000-0000-000018080000}"/>
    <cellStyle name="20% - Accent4 6 2 7" xfId="2816" xr:uid="{00000000-0005-0000-0000-000019080000}"/>
    <cellStyle name="20% - Accent4 6 3" xfId="727" xr:uid="{00000000-0005-0000-0000-00001A080000}"/>
    <cellStyle name="20% - Accent4 6 3 2" xfId="5265" xr:uid="{00000000-0005-0000-0000-00001B080000}"/>
    <cellStyle name="20% - Accent4 6 3 3" xfId="3050" xr:uid="{00000000-0005-0000-0000-00001C080000}"/>
    <cellStyle name="20% - Accent4 6 4" xfId="1094" xr:uid="{00000000-0005-0000-0000-00001D080000}"/>
    <cellStyle name="20% - Accent4 6 4 2" xfId="5567" xr:uid="{00000000-0005-0000-0000-00001E080000}"/>
    <cellStyle name="20% - Accent4 6 4 3" xfId="3352" xr:uid="{00000000-0005-0000-0000-00001F080000}"/>
    <cellStyle name="20% - Accent4 6 5" xfId="1522" xr:uid="{00000000-0005-0000-0000-000020080000}"/>
    <cellStyle name="20% - Accent4 6 5 2" xfId="5964" xr:uid="{00000000-0005-0000-0000-000021080000}"/>
    <cellStyle name="20% - Accent4 6 5 3" xfId="3749" xr:uid="{00000000-0005-0000-0000-000022080000}"/>
    <cellStyle name="20% - Accent4 6 6" xfId="1908" xr:uid="{00000000-0005-0000-0000-000023080000}"/>
    <cellStyle name="20% - Accent4 6 6 2" xfId="6350" xr:uid="{00000000-0005-0000-0000-000024080000}"/>
    <cellStyle name="20% - Accent4 6 6 3" xfId="4135" xr:uid="{00000000-0005-0000-0000-000025080000}"/>
    <cellStyle name="20% - Accent4 6 7" xfId="2339" xr:uid="{00000000-0005-0000-0000-000026080000}"/>
    <cellStyle name="20% - Accent4 6 7 2" xfId="6778" xr:uid="{00000000-0005-0000-0000-000027080000}"/>
    <cellStyle name="20% - Accent4 6 7 3" xfId="4563" xr:uid="{00000000-0005-0000-0000-000028080000}"/>
    <cellStyle name="20% - Accent4 6 8" xfId="4867" xr:uid="{00000000-0005-0000-0000-000029080000}"/>
    <cellStyle name="20% - Accent4 6 9" xfId="2652" xr:uid="{00000000-0005-0000-0000-00002A080000}"/>
    <cellStyle name="20% - Accent4 7" xfId="66" xr:uid="{00000000-0005-0000-0000-00002B080000}"/>
    <cellStyle name="20% - Accent4 7 2" xfId="430" xr:uid="{00000000-0005-0000-0000-00002C080000}"/>
    <cellStyle name="20% - Accent4 7 2 2" xfId="1097" xr:uid="{00000000-0005-0000-0000-00002D080000}"/>
    <cellStyle name="20% - Accent4 7 2 2 2" xfId="5570" xr:uid="{00000000-0005-0000-0000-00002E080000}"/>
    <cellStyle name="20% - Accent4 7 2 2 3" xfId="3355" xr:uid="{00000000-0005-0000-0000-00002F080000}"/>
    <cellStyle name="20% - Accent4 7 2 3" xfId="1525" xr:uid="{00000000-0005-0000-0000-000030080000}"/>
    <cellStyle name="20% - Accent4 7 2 3 2" xfId="5967" xr:uid="{00000000-0005-0000-0000-000031080000}"/>
    <cellStyle name="20% - Accent4 7 2 3 3" xfId="3752" xr:uid="{00000000-0005-0000-0000-000032080000}"/>
    <cellStyle name="20% - Accent4 7 2 4" xfId="1911" xr:uid="{00000000-0005-0000-0000-000033080000}"/>
    <cellStyle name="20% - Accent4 7 2 4 2" xfId="6353" xr:uid="{00000000-0005-0000-0000-000034080000}"/>
    <cellStyle name="20% - Accent4 7 2 4 3" xfId="4138" xr:uid="{00000000-0005-0000-0000-000035080000}"/>
    <cellStyle name="20% - Accent4 7 2 5" xfId="2342" xr:uid="{00000000-0005-0000-0000-000036080000}"/>
    <cellStyle name="20% - Accent4 7 2 5 2" xfId="6781" xr:uid="{00000000-0005-0000-0000-000037080000}"/>
    <cellStyle name="20% - Accent4 7 2 5 3" xfId="4566" xr:uid="{00000000-0005-0000-0000-000038080000}"/>
    <cellStyle name="20% - Accent4 7 2 6" xfId="5032" xr:uid="{00000000-0005-0000-0000-000039080000}"/>
    <cellStyle name="20% - Accent4 7 2 7" xfId="2817" xr:uid="{00000000-0005-0000-0000-00003A080000}"/>
    <cellStyle name="20% - Accent4 7 3" xfId="728" xr:uid="{00000000-0005-0000-0000-00003B080000}"/>
    <cellStyle name="20% - Accent4 7 3 2" xfId="5266" xr:uid="{00000000-0005-0000-0000-00003C080000}"/>
    <cellStyle name="20% - Accent4 7 3 3" xfId="3051" xr:uid="{00000000-0005-0000-0000-00003D080000}"/>
    <cellStyle name="20% - Accent4 7 4" xfId="1096" xr:uid="{00000000-0005-0000-0000-00003E080000}"/>
    <cellStyle name="20% - Accent4 7 4 2" xfId="5569" xr:uid="{00000000-0005-0000-0000-00003F080000}"/>
    <cellStyle name="20% - Accent4 7 4 3" xfId="3354" xr:uid="{00000000-0005-0000-0000-000040080000}"/>
    <cellStyle name="20% - Accent4 7 5" xfId="1524" xr:uid="{00000000-0005-0000-0000-000041080000}"/>
    <cellStyle name="20% - Accent4 7 5 2" xfId="5966" xr:uid="{00000000-0005-0000-0000-000042080000}"/>
    <cellStyle name="20% - Accent4 7 5 3" xfId="3751" xr:uid="{00000000-0005-0000-0000-000043080000}"/>
    <cellStyle name="20% - Accent4 7 6" xfId="1910" xr:uid="{00000000-0005-0000-0000-000044080000}"/>
    <cellStyle name="20% - Accent4 7 6 2" xfId="6352" xr:uid="{00000000-0005-0000-0000-000045080000}"/>
    <cellStyle name="20% - Accent4 7 6 3" xfId="4137" xr:uid="{00000000-0005-0000-0000-000046080000}"/>
    <cellStyle name="20% - Accent4 7 7" xfId="2341" xr:uid="{00000000-0005-0000-0000-000047080000}"/>
    <cellStyle name="20% - Accent4 7 7 2" xfId="6780" xr:uid="{00000000-0005-0000-0000-000048080000}"/>
    <cellStyle name="20% - Accent4 7 7 3" xfId="4565" xr:uid="{00000000-0005-0000-0000-000049080000}"/>
    <cellStyle name="20% - Accent4 7 8" xfId="4868" xr:uid="{00000000-0005-0000-0000-00004A080000}"/>
    <cellStyle name="20% - Accent4 7 9" xfId="2653" xr:uid="{00000000-0005-0000-0000-00004B080000}"/>
    <cellStyle name="20% - Accent4 8" xfId="211" xr:uid="{00000000-0005-0000-0000-00004C080000}"/>
    <cellStyle name="20% - Accent4 8 2" xfId="285" xr:uid="{00000000-0005-0000-0000-00004D080000}"/>
    <cellStyle name="20% - Accent4 8 2 2" xfId="1099" xr:uid="{00000000-0005-0000-0000-00004E080000}"/>
    <cellStyle name="20% - Accent4 8 2 2 2" xfId="5572" xr:uid="{00000000-0005-0000-0000-00004F080000}"/>
    <cellStyle name="20% - Accent4 8 2 2 3" xfId="3357" xr:uid="{00000000-0005-0000-0000-000050080000}"/>
    <cellStyle name="20% - Accent4 8 2 3" xfId="1527" xr:uid="{00000000-0005-0000-0000-000051080000}"/>
    <cellStyle name="20% - Accent4 8 2 3 2" xfId="5969" xr:uid="{00000000-0005-0000-0000-000052080000}"/>
    <cellStyle name="20% - Accent4 8 2 3 3" xfId="3754" xr:uid="{00000000-0005-0000-0000-000053080000}"/>
    <cellStyle name="20% - Accent4 8 2 4" xfId="1913" xr:uid="{00000000-0005-0000-0000-000054080000}"/>
    <cellStyle name="20% - Accent4 8 2 4 2" xfId="6355" xr:uid="{00000000-0005-0000-0000-000055080000}"/>
    <cellStyle name="20% - Accent4 8 2 4 3" xfId="4140" xr:uid="{00000000-0005-0000-0000-000056080000}"/>
    <cellStyle name="20% - Accent4 8 2 5" xfId="2344" xr:uid="{00000000-0005-0000-0000-000057080000}"/>
    <cellStyle name="20% - Accent4 8 2 5 2" xfId="6783" xr:uid="{00000000-0005-0000-0000-000058080000}"/>
    <cellStyle name="20% - Accent4 8 2 5 3" xfId="4568" xr:uid="{00000000-0005-0000-0000-000059080000}"/>
    <cellStyle name="20% - Accent4 8 2 6" xfId="5268" xr:uid="{00000000-0005-0000-0000-00005A080000}"/>
    <cellStyle name="20% - Accent4 8 2 7" xfId="3053" xr:uid="{00000000-0005-0000-0000-00005B080000}"/>
    <cellStyle name="20% - Accent4 8 3" xfId="628" xr:uid="{00000000-0005-0000-0000-00005C080000}"/>
    <cellStyle name="20% - Accent4 8 3 2" xfId="1100" xr:uid="{00000000-0005-0000-0000-00005D080000}"/>
    <cellStyle name="20% - Accent4 8 3 2 2" xfId="5573" xr:uid="{00000000-0005-0000-0000-00005E080000}"/>
    <cellStyle name="20% - Accent4 8 3 2 3" xfId="3358" xr:uid="{00000000-0005-0000-0000-00005F080000}"/>
    <cellStyle name="20% - Accent4 8 3 3" xfId="1528" xr:uid="{00000000-0005-0000-0000-000060080000}"/>
    <cellStyle name="20% - Accent4 8 3 3 2" xfId="5970" xr:uid="{00000000-0005-0000-0000-000061080000}"/>
    <cellStyle name="20% - Accent4 8 3 3 3" xfId="3755" xr:uid="{00000000-0005-0000-0000-000062080000}"/>
    <cellStyle name="20% - Accent4 8 3 4" xfId="1914" xr:uid="{00000000-0005-0000-0000-000063080000}"/>
    <cellStyle name="20% - Accent4 8 3 4 2" xfId="6356" xr:uid="{00000000-0005-0000-0000-000064080000}"/>
    <cellStyle name="20% - Accent4 8 3 4 3" xfId="4141" xr:uid="{00000000-0005-0000-0000-000065080000}"/>
    <cellStyle name="20% - Accent4 8 3 5" xfId="2345" xr:uid="{00000000-0005-0000-0000-000066080000}"/>
    <cellStyle name="20% - Accent4 8 3 5 2" xfId="6784" xr:uid="{00000000-0005-0000-0000-000067080000}"/>
    <cellStyle name="20% - Accent4 8 3 5 3" xfId="4569" xr:uid="{00000000-0005-0000-0000-000068080000}"/>
    <cellStyle name="20% - Accent4 8 3 6" xfId="5267" xr:uid="{00000000-0005-0000-0000-000069080000}"/>
    <cellStyle name="20% - Accent4 8 3 7" xfId="3052" xr:uid="{00000000-0005-0000-0000-00006A080000}"/>
    <cellStyle name="20% - Accent4 8 3 8" xfId="729" xr:uid="{00000000-0005-0000-0000-00006B080000}"/>
    <cellStyle name="20% - Accent4 8 4" xfId="1098" xr:uid="{00000000-0005-0000-0000-00006C080000}"/>
    <cellStyle name="20% - Accent4 8 4 2" xfId="5571" xr:uid="{00000000-0005-0000-0000-00006D080000}"/>
    <cellStyle name="20% - Accent4 8 4 3" xfId="3356" xr:uid="{00000000-0005-0000-0000-00006E080000}"/>
    <cellStyle name="20% - Accent4 8 5" xfId="1526" xr:uid="{00000000-0005-0000-0000-00006F080000}"/>
    <cellStyle name="20% - Accent4 8 5 2" xfId="5968" xr:uid="{00000000-0005-0000-0000-000070080000}"/>
    <cellStyle name="20% - Accent4 8 5 3" xfId="3753" xr:uid="{00000000-0005-0000-0000-000071080000}"/>
    <cellStyle name="20% - Accent4 8 6" xfId="1912" xr:uid="{00000000-0005-0000-0000-000072080000}"/>
    <cellStyle name="20% - Accent4 8 6 2" xfId="6354" xr:uid="{00000000-0005-0000-0000-000073080000}"/>
    <cellStyle name="20% - Accent4 8 6 3" xfId="4139" xr:uid="{00000000-0005-0000-0000-000074080000}"/>
    <cellStyle name="20% - Accent4 8 7" xfId="2343" xr:uid="{00000000-0005-0000-0000-000075080000}"/>
    <cellStyle name="20% - Accent4 8 7 2" xfId="6782" xr:uid="{00000000-0005-0000-0000-000076080000}"/>
    <cellStyle name="20% - Accent4 8 7 3" xfId="4567" xr:uid="{00000000-0005-0000-0000-000077080000}"/>
    <cellStyle name="20% - Accent4 8 8" xfId="4916" xr:uid="{00000000-0005-0000-0000-000078080000}"/>
    <cellStyle name="20% - Accent4 8 9" xfId="2701" xr:uid="{00000000-0005-0000-0000-000079080000}"/>
    <cellStyle name="20% - Accent4 9" xfId="314" xr:uid="{00000000-0005-0000-0000-00007A080000}"/>
    <cellStyle name="20% - Accent4 9 2" xfId="730" xr:uid="{00000000-0005-0000-0000-00007B080000}"/>
    <cellStyle name="20% - Accent4 9 2 2" xfId="5269" xr:uid="{00000000-0005-0000-0000-00007C080000}"/>
    <cellStyle name="20% - Accent4 9 2 3" xfId="3054" xr:uid="{00000000-0005-0000-0000-00007D080000}"/>
    <cellStyle name="20% - Accent4 9 3" xfId="1101" xr:uid="{00000000-0005-0000-0000-00007E080000}"/>
    <cellStyle name="20% - Accent4 9 3 2" xfId="5574" xr:uid="{00000000-0005-0000-0000-00007F080000}"/>
    <cellStyle name="20% - Accent4 9 3 3" xfId="3359" xr:uid="{00000000-0005-0000-0000-000080080000}"/>
    <cellStyle name="20% - Accent4 9 4" xfId="1529" xr:uid="{00000000-0005-0000-0000-000081080000}"/>
    <cellStyle name="20% - Accent4 9 4 2" xfId="5971" xr:uid="{00000000-0005-0000-0000-000082080000}"/>
    <cellStyle name="20% - Accent4 9 4 3" xfId="3756" xr:uid="{00000000-0005-0000-0000-000083080000}"/>
    <cellStyle name="20% - Accent4 9 5" xfId="1915" xr:uid="{00000000-0005-0000-0000-000084080000}"/>
    <cellStyle name="20% - Accent4 9 5 2" xfId="6357" xr:uid="{00000000-0005-0000-0000-000085080000}"/>
    <cellStyle name="20% - Accent4 9 5 3" xfId="4142" xr:uid="{00000000-0005-0000-0000-000086080000}"/>
    <cellStyle name="20% - Accent4 9 6" xfId="2346" xr:uid="{00000000-0005-0000-0000-000087080000}"/>
    <cellStyle name="20% - Accent4 9 6 2" xfId="6785" xr:uid="{00000000-0005-0000-0000-000088080000}"/>
    <cellStyle name="20% - Accent4 9 6 3" xfId="4570" xr:uid="{00000000-0005-0000-0000-000089080000}"/>
    <cellStyle name="20% - Accent4 9 7" xfId="4930" xr:uid="{00000000-0005-0000-0000-00008A080000}"/>
    <cellStyle name="20% - Accent4 9 8" xfId="2715" xr:uid="{00000000-0005-0000-0000-00008B080000}"/>
    <cellStyle name="20% - Accent5" xfId="35" builtinId="46" customBuiltin="1"/>
    <cellStyle name="20% - Accent5 10" xfId="488" xr:uid="{00000000-0005-0000-0000-00008D080000}"/>
    <cellStyle name="20% - Accent5 10 2" xfId="1102" xr:uid="{00000000-0005-0000-0000-00008E080000}"/>
    <cellStyle name="20% - Accent5 10 2 2" xfId="5575" xr:uid="{00000000-0005-0000-0000-00008F080000}"/>
    <cellStyle name="20% - Accent5 10 2 3" xfId="3360" xr:uid="{00000000-0005-0000-0000-000090080000}"/>
    <cellStyle name="20% - Accent5 10 3" xfId="1530" xr:uid="{00000000-0005-0000-0000-000091080000}"/>
    <cellStyle name="20% - Accent5 10 3 2" xfId="5972" xr:uid="{00000000-0005-0000-0000-000092080000}"/>
    <cellStyle name="20% - Accent5 10 3 3" xfId="3757" xr:uid="{00000000-0005-0000-0000-000093080000}"/>
    <cellStyle name="20% - Accent5 10 4" xfId="1917" xr:uid="{00000000-0005-0000-0000-000094080000}"/>
    <cellStyle name="20% - Accent5 10 4 2" xfId="6359" xr:uid="{00000000-0005-0000-0000-000095080000}"/>
    <cellStyle name="20% - Accent5 10 4 3" xfId="4144" xr:uid="{00000000-0005-0000-0000-000096080000}"/>
    <cellStyle name="20% - Accent5 10 5" xfId="2348" xr:uid="{00000000-0005-0000-0000-000097080000}"/>
    <cellStyle name="20% - Accent5 10 5 2" xfId="6787" xr:uid="{00000000-0005-0000-0000-000098080000}"/>
    <cellStyle name="20% - Accent5 10 5 3" xfId="4572" xr:uid="{00000000-0005-0000-0000-000099080000}"/>
    <cellStyle name="20% - Accent5 10 6" xfId="5089" xr:uid="{00000000-0005-0000-0000-00009A080000}"/>
    <cellStyle name="20% - Accent5 10 7" xfId="2874" xr:uid="{00000000-0005-0000-0000-00009B080000}"/>
    <cellStyle name="20% - Accent5 11" xfId="502" xr:uid="{00000000-0005-0000-0000-00009C080000}"/>
    <cellStyle name="20% - Accent5 11 2" xfId="1103" xr:uid="{00000000-0005-0000-0000-00009D080000}"/>
    <cellStyle name="20% - Accent5 11 2 2" xfId="5576" xr:uid="{00000000-0005-0000-0000-00009E080000}"/>
    <cellStyle name="20% - Accent5 11 2 3" xfId="3361" xr:uid="{00000000-0005-0000-0000-00009F080000}"/>
    <cellStyle name="20% - Accent5 11 3" xfId="1531" xr:uid="{00000000-0005-0000-0000-0000A0080000}"/>
    <cellStyle name="20% - Accent5 11 3 2" xfId="5973" xr:uid="{00000000-0005-0000-0000-0000A1080000}"/>
    <cellStyle name="20% - Accent5 11 3 3" xfId="3758" xr:uid="{00000000-0005-0000-0000-0000A2080000}"/>
    <cellStyle name="20% - Accent5 11 4" xfId="1918" xr:uid="{00000000-0005-0000-0000-0000A3080000}"/>
    <cellStyle name="20% - Accent5 11 4 2" xfId="6360" xr:uid="{00000000-0005-0000-0000-0000A4080000}"/>
    <cellStyle name="20% - Accent5 11 4 3" xfId="4145" xr:uid="{00000000-0005-0000-0000-0000A5080000}"/>
    <cellStyle name="20% - Accent5 11 5" xfId="2349" xr:uid="{00000000-0005-0000-0000-0000A6080000}"/>
    <cellStyle name="20% - Accent5 11 5 2" xfId="6788" xr:uid="{00000000-0005-0000-0000-0000A7080000}"/>
    <cellStyle name="20% - Accent5 11 5 3" xfId="4573" xr:uid="{00000000-0005-0000-0000-0000A8080000}"/>
    <cellStyle name="20% - Accent5 11 6" xfId="5103" xr:uid="{00000000-0005-0000-0000-0000A9080000}"/>
    <cellStyle name="20% - Accent5 11 7" xfId="2888" xr:uid="{00000000-0005-0000-0000-0000AA080000}"/>
    <cellStyle name="20% - Accent5 12" xfId="516" xr:uid="{00000000-0005-0000-0000-0000AB080000}"/>
    <cellStyle name="20% - Accent5 12 2" xfId="1104" xr:uid="{00000000-0005-0000-0000-0000AC080000}"/>
    <cellStyle name="20% - Accent5 12 2 2" xfId="5577" xr:uid="{00000000-0005-0000-0000-0000AD080000}"/>
    <cellStyle name="20% - Accent5 12 2 3" xfId="3362" xr:uid="{00000000-0005-0000-0000-0000AE080000}"/>
    <cellStyle name="20% - Accent5 12 3" xfId="1532" xr:uid="{00000000-0005-0000-0000-0000AF080000}"/>
    <cellStyle name="20% - Accent5 12 3 2" xfId="5974" xr:uid="{00000000-0005-0000-0000-0000B0080000}"/>
    <cellStyle name="20% - Accent5 12 3 3" xfId="3759" xr:uid="{00000000-0005-0000-0000-0000B1080000}"/>
    <cellStyle name="20% - Accent5 12 4" xfId="1919" xr:uid="{00000000-0005-0000-0000-0000B2080000}"/>
    <cellStyle name="20% - Accent5 12 4 2" xfId="6361" xr:uid="{00000000-0005-0000-0000-0000B3080000}"/>
    <cellStyle name="20% - Accent5 12 4 3" xfId="4146" xr:uid="{00000000-0005-0000-0000-0000B4080000}"/>
    <cellStyle name="20% - Accent5 12 5" xfId="2350" xr:uid="{00000000-0005-0000-0000-0000B5080000}"/>
    <cellStyle name="20% - Accent5 12 5 2" xfId="6789" xr:uid="{00000000-0005-0000-0000-0000B6080000}"/>
    <cellStyle name="20% - Accent5 12 5 3" xfId="4574" xr:uid="{00000000-0005-0000-0000-0000B7080000}"/>
    <cellStyle name="20% - Accent5 12 6" xfId="5117" xr:uid="{00000000-0005-0000-0000-0000B8080000}"/>
    <cellStyle name="20% - Accent5 12 7" xfId="2902" xr:uid="{00000000-0005-0000-0000-0000B9080000}"/>
    <cellStyle name="20% - Accent5 13" xfId="530" xr:uid="{00000000-0005-0000-0000-0000BA080000}"/>
    <cellStyle name="20% - Accent5 13 2" xfId="1105" xr:uid="{00000000-0005-0000-0000-0000BB080000}"/>
    <cellStyle name="20% - Accent5 13 2 2" xfId="5578" xr:uid="{00000000-0005-0000-0000-0000BC080000}"/>
    <cellStyle name="20% - Accent5 13 2 3" xfId="3363" xr:uid="{00000000-0005-0000-0000-0000BD080000}"/>
    <cellStyle name="20% - Accent5 13 3" xfId="1533" xr:uid="{00000000-0005-0000-0000-0000BE080000}"/>
    <cellStyle name="20% - Accent5 13 3 2" xfId="5975" xr:uid="{00000000-0005-0000-0000-0000BF080000}"/>
    <cellStyle name="20% - Accent5 13 3 3" xfId="3760" xr:uid="{00000000-0005-0000-0000-0000C0080000}"/>
    <cellStyle name="20% - Accent5 13 4" xfId="1920" xr:uid="{00000000-0005-0000-0000-0000C1080000}"/>
    <cellStyle name="20% - Accent5 13 4 2" xfId="6362" xr:uid="{00000000-0005-0000-0000-0000C2080000}"/>
    <cellStyle name="20% - Accent5 13 4 3" xfId="4147" xr:uid="{00000000-0005-0000-0000-0000C3080000}"/>
    <cellStyle name="20% - Accent5 13 5" xfId="2351" xr:uid="{00000000-0005-0000-0000-0000C4080000}"/>
    <cellStyle name="20% - Accent5 13 5 2" xfId="6790" xr:uid="{00000000-0005-0000-0000-0000C5080000}"/>
    <cellStyle name="20% - Accent5 13 5 3" xfId="4575" xr:uid="{00000000-0005-0000-0000-0000C6080000}"/>
    <cellStyle name="20% - Accent5 13 6" xfId="5131" xr:uid="{00000000-0005-0000-0000-0000C7080000}"/>
    <cellStyle name="20% - Accent5 13 7" xfId="2916" xr:uid="{00000000-0005-0000-0000-0000C8080000}"/>
    <cellStyle name="20% - Accent5 14" xfId="544" xr:uid="{00000000-0005-0000-0000-0000C9080000}"/>
    <cellStyle name="20% - Accent5 14 2" xfId="1106" xr:uid="{00000000-0005-0000-0000-0000CA080000}"/>
    <cellStyle name="20% - Accent5 14 2 2" xfId="5579" xr:uid="{00000000-0005-0000-0000-0000CB080000}"/>
    <cellStyle name="20% - Accent5 14 2 3" xfId="3364" xr:uid="{00000000-0005-0000-0000-0000CC080000}"/>
    <cellStyle name="20% - Accent5 14 3" xfId="1534" xr:uid="{00000000-0005-0000-0000-0000CD080000}"/>
    <cellStyle name="20% - Accent5 14 3 2" xfId="5976" xr:uid="{00000000-0005-0000-0000-0000CE080000}"/>
    <cellStyle name="20% - Accent5 14 3 3" xfId="3761" xr:uid="{00000000-0005-0000-0000-0000CF080000}"/>
    <cellStyle name="20% - Accent5 14 4" xfId="1921" xr:uid="{00000000-0005-0000-0000-0000D0080000}"/>
    <cellStyle name="20% - Accent5 14 4 2" xfId="6363" xr:uid="{00000000-0005-0000-0000-0000D1080000}"/>
    <cellStyle name="20% - Accent5 14 4 3" xfId="4148" xr:uid="{00000000-0005-0000-0000-0000D2080000}"/>
    <cellStyle name="20% - Accent5 14 5" xfId="2352" xr:uid="{00000000-0005-0000-0000-0000D3080000}"/>
    <cellStyle name="20% - Accent5 14 5 2" xfId="6791" xr:uid="{00000000-0005-0000-0000-0000D4080000}"/>
    <cellStyle name="20% - Accent5 14 5 3" xfId="4576" xr:uid="{00000000-0005-0000-0000-0000D5080000}"/>
    <cellStyle name="20% - Accent5 14 6" xfId="5145" xr:uid="{00000000-0005-0000-0000-0000D6080000}"/>
    <cellStyle name="20% - Accent5 14 7" xfId="2930" xr:uid="{00000000-0005-0000-0000-0000D7080000}"/>
    <cellStyle name="20% - Accent5 15" xfId="558" xr:uid="{00000000-0005-0000-0000-0000D8080000}"/>
    <cellStyle name="20% - Accent5 15 2" xfId="1107" xr:uid="{00000000-0005-0000-0000-0000D9080000}"/>
    <cellStyle name="20% - Accent5 15 2 2" xfId="5580" xr:uid="{00000000-0005-0000-0000-0000DA080000}"/>
    <cellStyle name="20% - Accent5 15 2 3" xfId="3365" xr:uid="{00000000-0005-0000-0000-0000DB080000}"/>
    <cellStyle name="20% - Accent5 15 3" xfId="1535" xr:uid="{00000000-0005-0000-0000-0000DC080000}"/>
    <cellStyle name="20% - Accent5 15 3 2" xfId="5977" xr:uid="{00000000-0005-0000-0000-0000DD080000}"/>
    <cellStyle name="20% - Accent5 15 3 3" xfId="3762" xr:uid="{00000000-0005-0000-0000-0000DE080000}"/>
    <cellStyle name="20% - Accent5 15 4" xfId="1922" xr:uid="{00000000-0005-0000-0000-0000DF080000}"/>
    <cellStyle name="20% - Accent5 15 4 2" xfId="6364" xr:uid="{00000000-0005-0000-0000-0000E0080000}"/>
    <cellStyle name="20% - Accent5 15 4 3" xfId="4149" xr:uid="{00000000-0005-0000-0000-0000E1080000}"/>
    <cellStyle name="20% - Accent5 15 5" xfId="2353" xr:uid="{00000000-0005-0000-0000-0000E2080000}"/>
    <cellStyle name="20% - Accent5 15 5 2" xfId="6792" xr:uid="{00000000-0005-0000-0000-0000E3080000}"/>
    <cellStyle name="20% - Accent5 15 5 3" xfId="4577" xr:uid="{00000000-0005-0000-0000-0000E4080000}"/>
    <cellStyle name="20% - Accent5 15 6" xfId="5159" xr:uid="{00000000-0005-0000-0000-0000E5080000}"/>
    <cellStyle name="20% - Accent5 15 7" xfId="2944" xr:uid="{00000000-0005-0000-0000-0000E6080000}"/>
    <cellStyle name="20% - Accent5 16" xfId="572" xr:uid="{00000000-0005-0000-0000-0000E7080000}"/>
    <cellStyle name="20% - Accent5 16 2" xfId="1108" xr:uid="{00000000-0005-0000-0000-0000E8080000}"/>
    <cellStyle name="20% - Accent5 16 2 2" xfId="5581" xr:uid="{00000000-0005-0000-0000-0000E9080000}"/>
    <cellStyle name="20% - Accent5 16 2 3" xfId="3366" xr:uid="{00000000-0005-0000-0000-0000EA080000}"/>
    <cellStyle name="20% - Accent5 16 3" xfId="1536" xr:uid="{00000000-0005-0000-0000-0000EB080000}"/>
    <cellStyle name="20% - Accent5 16 3 2" xfId="5978" xr:uid="{00000000-0005-0000-0000-0000EC080000}"/>
    <cellStyle name="20% - Accent5 16 3 3" xfId="3763" xr:uid="{00000000-0005-0000-0000-0000ED080000}"/>
    <cellStyle name="20% - Accent5 16 4" xfId="1923" xr:uid="{00000000-0005-0000-0000-0000EE080000}"/>
    <cellStyle name="20% - Accent5 16 4 2" xfId="6365" xr:uid="{00000000-0005-0000-0000-0000EF080000}"/>
    <cellStyle name="20% - Accent5 16 4 3" xfId="4150" xr:uid="{00000000-0005-0000-0000-0000F0080000}"/>
    <cellStyle name="20% - Accent5 16 5" xfId="2354" xr:uid="{00000000-0005-0000-0000-0000F1080000}"/>
    <cellStyle name="20% - Accent5 16 5 2" xfId="6793" xr:uid="{00000000-0005-0000-0000-0000F2080000}"/>
    <cellStyle name="20% - Accent5 16 5 3" xfId="4578" xr:uid="{00000000-0005-0000-0000-0000F3080000}"/>
    <cellStyle name="20% - Accent5 16 6" xfId="5173" xr:uid="{00000000-0005-0000-0000-0000F4080000}"/>
    <cellStyle name="20% - Accent5 16 7" xfId="2958" xr:uid="{00000000-0005-0000-0000-0000F5080000}"/>
    <cellStyle name="20% - Accent5 17" xfId="586" xr:uid="{00000000-0005-0000-0000-0000F6080000}"/>
    <cellStyle name="20% - Accent5 17 2" xfId="1109" xr:uid="{00000000-0005-0000-0000-0000F7080000}"/>
    <cellStyle name="20% - Accent5 17 2 2" xfId="5582" xr:uid="{00000000-0005-0000-0000-0000F8080000}"/>
    <cellStyle name="20% - Accent5 17 2 3" xfId="3367" xr:uid="{00000000-0005-0000-0000-0000F9080000}"/>
    <cellStyle name="20% - Accent5 17 3" xfId="1537" xr:uid="{00000000-0005-0000-0000-0000FA080000}"/>
    <cellStyle name="20% - Accent5 17 3 2" xfId="5979" xr:uid="{00000000-0005-0000-0000-0000FB080000}"/>
    <cellStyle name="20% - Accent5 17 3 3" xfId="3764" xr:uid="{00000000-0005-0000-0000-0000FC080000}"/>
    <cellStyle name="20% - Accent5 17 4" xfId="1924" xr:uid="{00000000-0005-0000-0000-0000FD080000}"/>
    <cellStyle name="20% - Accent5 17 4 2" xfId="6366" xr:uid="{00000000-0005-0000-0000-0000FE080000}"/>
    <cellStyle name="20% - Accent5 17 4 3" xfId="4151" xr:uid="{00000000-0005-0000-0000-0000FF080000}"/>
    <cellStyle name="20% - Accent5 17 5" xfId="2355" xr:uid="{00000000-0005-0000-0000-000000090000}"/>
    <cellStyle name="20% - Accent5 17 5 2" xfId="6794" xr:uid="{00000000-0005-0000-0000-000001090000}"/>
    <cellStyle name="20% - Accent5 17 5 3" xfId="4579" xr:uid="{00000000-0005-0000-0000-000002090000}"/>
    <cellStyle name="20% - Accent5 17 6" xfId="5187" xr:uid="{00000000-0005-0000-0000-000003090000}"/>
    <cellStyle name="20% - Accent5 17 7" xfId="2972" xr:uid="{00000000-0005-0000-0000-000004090000}"/>
    <cellStyle name="20% - Accent5 18" xfId="600" xr:uid="{00000000-0005-0000-0000-000005090000}"/>
    <cellStyle name="20% - Accent5 18 2" xfId="1110" xr:uid="{00000000-0005-0000-0000-000006090000}"/>
    <cellStyle name="20% - Accent5 18 2 2" xfId="5583" xr:uid="{00000000-0005-0000-0000-000007090000}"/>
    <cellStyle name="20% - Accent5 18 2 3" xfId="3368" xr:uid="{00000000-0005-0000-0000-000008090000}"/>
    <cellStyle name="20% - Accent5 18 3" xfId="1538" xr:uid="{00000000-0005-0000-0000-000009090000}"/>
    <cellStyle name="20% - Accent5 18 3 2" xfId="5980" xr:uid="{00000000-0005-0000-0000-00000A090000}"/>
    <cellStyle name="20% - Accent5 18 3 3" xfId="3765" xr:uid="{00000000-0005-0000-0000-00000B090000}"/>
    <cellStyle name="20% - Accent5 18 4" xfId="1925" xr:uid="{00000000-0005-0000-0000-00000C090000}"/>
    <cellStyle name="20% - Accent5 18 4 2" xfId="6367" xr:uid="{00000000-0005-0000-0000-00000D090000}"/>
    <cellStyle name="20% - Accent5 18 4 3" xfId="4152" xr:uid="{00000000-0005-0000-0000-00000E090000}"/>
    <cellStyle name="20% - Accent5 18 5" xfId="2356" xr:uid="{00000000-0005-0000-0000-00000F090000}"/>
    <cellStyle name="20% - Accent5 18 5 2" xfId="6795" xr:uid="{00000000-0005-0000-0000-000010090000}"/>
    <cellStyle name="20% - Accent5 18 5 3" xfId="4580" xr:uid="{00000000-0005-0000-0000-000011090000}"/>
    <cellStyle name="20% - Accent5 18 6" xfId="5201" xr:uid="{00000000-0005-0000-0000-000012090000}"/>
    <cellStyle name="20% - Accent5 18 7" xfId="2986" xr:uid="{00000000-0005-0000-0000-000013090000}"/>
    <cellStyle name="20% - Accent5 19" xfId="731" xr:uid="{00000000-0005-0000-0000-000014090000}"/>
    <cellStyle name="20% - Accent5 19 2" xfId="5270" xr:uid="{00000000-0005-0000-0000-000015090000}"/>
    <cellStyle name="20% - Accent5 19 3" xfId="3055" xr:uid="{00000000-0005-0000-0000-000016090000}"/>
    <cellStyle name="20% - Accent5 2" xfId="289" xr:uid="{00000000-0005-0000-0000-000017090000}"/>
    <cellStyle name="20% - Accent5 2 2" xfId="732" xr:uid="{00000000-0005-0000-0000-000018090000}"/>
    <cellStyle name="20% - Accent5 2 2 2" xfId="5271" xr:uid="{00000000-0005-0000-0000-000019090000}"/>
    <cellStyle name="20% - Accent5 2 2 3" xfId="3056" xr:uid="{00000000-0005-0000-0000-00001A090000}"/>
    <cellStyle name="20% - Accent5 2 3" xfId="1111" xr:uid="{00000000-0005-0000-0000-00001B090000}"/>
    <cellStyle name="20% - Accent5 2 3 2" xfId="5584" xr:uid="{00000000-0005-0000-0000-00001C090000}"/>
    <cellStyle name="20% - Accent5 2 3 3" xfId="3369" xr:uid="{00000000-0005-0000-0000-00001D090000}"/>
    <cellStyle name="20% - Accent5 2 4" xfId="1539" xr:uid="{00000000-0005-0000-0000-00001E090000}"/>
    <cellStyle name="20% - Accent5 2 4 2" xfId="5981" xr:uid="{00000000-0005-0000-0000-00001F090000}"/>
    <cellStyle name="20% - Accent5 2 4 3" xfId="3766" xr:uid="{00000000-0005-0000-0000-000020090000}"/>
    <cellStyle name="20% - Accent5 2 5" xfId="1926" xr:uid="{00000000-0005-0000-0000-000021090000}"/>
    <cellStyle name="20% - Accent5 2 5 2" xfId="6368" xr:uid="{00000000-0005-0000-0000-000022090000}"/>
    <cellStyle name="20% - Accent5 2 5 3" xfId="4153" xr:uid="{00000000-0005-0000-0000-000023090000}"/>
    <cellStyle name="20% - Accent5 2 6" xfId="2357" xr:uid="{00000000-0005-0000-0000-000024090000}"/>
    <cellStyle name="20% - Accent5 2 6 2" xfId="6796" xr:uid="{00000000-0005-0000-0000-000025090000}"/>
    <cellStyle name="20% - Accent5 2 6 3" xfId="4581" xr:uid="{00000000-0005-0000-0000-000026090000}"/>
    <cellStyle name="20% - Accent5 2 7" xfId="4919" xr:uid="{00000000-0005-0000-0000-000027090000}"/>
    <cellStyle name="20% - Accent5 2 8" xfId="2704" xr:uid="{00000000-0005-0000-0000-000028090000}"/>
    <cellStyle name="20% - Accent5 20" xfId="948" xr:uid="{00000000-0005-0000-0000-000029090000}"/>
    <cellStyle name="20% - Accent5 20 2" xfId="5414" xr:uid="{00000000-0005-0000-0000-00002A090000}"/>
    <cellStyle name="20% - Accent5 20 3" xfId="3199" xr:uid="{00000000-0005-0000-0000-00002B090000}"/>
    <cellStyle name="20% - Accent5 21" xfId="962" xr:uid="{00000000-0005-0000-0000-00002C090000}"/>
    <cellStyle name="20% - Accent5 21 2" xfId="5428" xr:uid="{00000000-0005-0000-0000-00002D090000}"/>
    <cellStyle name="20% - Accent5 21 3" xfId="3213" xr:uid="{00000000-0005-0000-0000-00002E090000}"/>
    <cellStyle name="20% - Accent5 22" xfId="967" xr:uid="{00000000-0005-0000-0000-00002F090000}"/>
    <cellStyle name="20% - Accent5 22 2" xfId="5441" xr:uid="{00000000-0005-0000-0000-000030090000}"/>
    <cellStyle name="20% - Accent5 22 3" xfId="3226" xr:uid="{00000000-0005-0000-0000-000031090000}"/>
    <cellStyle name="20% - Accent5 23" xfId="1397" xr:uid="{00000000-0005-0000-0000-000032090000}"/>
    <cellStyle name="20% - Accent5 23 2" xfId="5839" xr:uid="{00000000-0005-0000-0000-000033090000}"/>
    <cellStyle name="20% - Accent5 23 3" xfId="3624" xr:uid="{00000000-0005-0000-0000-000034090000}"/>
    <cellStyle name="20% - Accent5 24" xfId="1916" xr:uid="{00000000-0005-0000-0000-000035090000}"/>
    <cellStyle name="20% - Accent5 24 2" xfId="6358" xr:uid="{00000000-0005-0000-0000-000036090000}"/>
    <cellStyle name="20% - Accent5 24 3" xfId="4143" xr:uid="{00000000-0005-0000-0000-000037090000}"/>
    <cellStyle name="20% - Accent5 25" xfId="2185" xr:uid="{00000000-0005-0000-0000-000038090000}"/>
    <cellStyle name="20% - Accent5 25 2" xfId="6627" xr:uid="{00000000-0005-0000-0000-000039090000}"/>
    <cellStyle name="20% - Accent5 25 3" xfId="4412" xr:uid="{00000000-0005-0000-0000-00003A090000}"/>
    <cellStyle name="20% - Accent5 26" xfId="2202" xr:uid="{00000000-0005-0000-0000-00003B090000}"/>
    <cellStyle name="20% - Accent5 26 2" xfId="6642" xr:uid="{00000000-0005-0000-0000-00003C090000}"/>
    <cellStyle name="20% - Accent5 26 3" xfId="4427" xr:uid="{00000000-0005-0000-0000-00003D090000}"/>
    <cellStyle name="20% - Accent5 27" xfId="2347" xr:uid="{00000000-0005-0000-0000-00003E090000}"/>
    <cellStyle name="20% - Accent5 27 2" xfId="6786" xr:uid="{00000000-0005-0000-0000-00003F090000}"/>
    <cellStyle name="20% - Accent5 27 3" xfId="4571" xr:uid="{00000000-0005-0000-0000-000040090000}"/>
    <cellStyle name="20% - Accent5 28" xfId="4838" xr:uid="{00000000-0005-0000-0000-000041090000}"/>
    <cellStyle name="20% - Accent5 29" xfId="2623" xr:uid="{00000000-0005-0000-0000-000042090000}"/>
    <cellStyle name="20% - Accent5 3" xfId="318" xr:uid="{00000000-0005-0000-0000-000043090000}"/>
    <cellStyle name="20% - Accent5 3 2" xfId="733" xr:uid="{00000000-0005-0000-0000-000044090000}"/>
    <cellStyle name="20% - Accent5 3 2 2" xfId="5272" xr:uid="{00000000-0005-0000-0000-000045090000}"/>
    <cellStyle name="20% - Accent5 3 2 3" xfId="3057" xr:uid="{00000000-0005-0000-0000-000046090000}"/>
    <cellStyle name="20% - Accent5 3 3" xfId="1112" xr:uid="{00000000-0005-0000-0000-000047090000}"/>
    <cellStyle name="20% - Accent5 3 3 2" xfId="5585" xr:uid="{00000000-0005-0000-0000-000048090000}"/>
    <cellStyle name="20% - Accent5 3 3 3" xfId="3370" xr:uid="{00000000-0005-0000-0000-000049090000}"/>
    <cellStyle name="20% - Accent5 3 4" xfId="1540" xr:uid="{00000000-0005-0000-0000-00004A090000}"/>
    <cellStyle name="20% - Accent5 3 4 2" xfId="5982" xr:uid="{00000000-0005-0000-0000-00004B090000}"/>
    <cellStyle name="20% - Accent5 3 4 3" xfId="3767" xr:uid="{00000000-0005-0000-0000-00004C090000}"/>
    <cellStyle name="20% - Accent5 3 5" xfId="1927" xr:uid="{00000000-0005-0000-0000-00004D090000}"/>
    <cellStyle name="20% - Accent5 3 5 2" xfId="6369" xr:uid="{00000000-0005-0000-0000-00004E090000}"/>
    <cellStyle name="20% - Accent5 3 5 3" xfId="4154" xr:uid="{00000000-0005-0000-0000-00004F090000}"/>
    <cellStyle name="20% - Accent5 3 6" xfId="2358" xr:uid="{00000000-0005-0000-0000-000050090000}"/>
    <cellStyle name="20% - Accent5 3 6 2" xfId="6797" xr:uid="{00000000-0005-0000-0000-000051090000}"/>
    <cellStyle name="20% - Accent5 3 6 3" xfId="4582" xr:uid="{00000000-0005-0000-0000-000052090000}"/>
    <cellStyle name="20% - Accent5 3 7" xfId="4932" xr:uid="{00000000-0005-0000-0000-000053090000}"/>
    <cellStyle name="20% - Accent5 3 8" xfId="2717" xr:uid="{00000000-0005-0000-0000-000054090000}"/>
    <cellStyle name="20% - Accent5 4" xfId="342" xr:uid="{00000000-0005-0000-0000-000055090000}"/>
    <cellStyle name="20% - Accent5 4 2" xfId="734" xr:uid="{00000000-0005-0000-0000-000056090000}"/>
    <cellStyle name="20% - Accent5 4 2 2" xfId="5273" xr:uid="{00000000-0005-0000-0000-000057090000}"/>
    <cellStyle name="20% - Accent5 4 2 3" xfId="3058" xr:uid="{00000000-0005-0000-0000-000058090000}"/>
    <cellStyle name="20% - Accent5 4 3" xfId="1113" xr:uid="{00000000-0005-0000-0000-000059090000}"/>
    <cellStyle name="20% - Accent5 4 3 2" xfId="5586" xr:uid="{00000000-0005-0000-0000-00005A090000}"/>
    <cellStyle name="20% - Accent5 4 3 3" xfId="3371" xr:uid="{00000000-0005-0000-0000-00005B090000}"/>
    <cellStyle name="20% - Accent5 4 4" xfId="1541" xr:uid="{00000000-0005-0000-0000-00005C090000}"/>
    <cellStyle name="20% - Accent5 4 4 2" xfId="5983" xr:uid="{00000000-0005-0000-0000-00005D090000}"/>
    <cellStyle name="20% - Accent5 4 4 3" xfId="3768" xr:uid="{00000000-0005-0000-0000-00005E090000}"/>
    <cellStyle name="20% - Accent5 4 5" xfId="1928" xr:uid="{00000000-0005-0000-0000-00005F090000}"/>
    <cellStyle name="20% - Accent5 4 5 2" xfId="6370" xr:uid="{00000000-0005-0000-0000-000060090000}"/>
    <cellStyle name="20% - Accent5 4 5 3" xfId="4155" xr:uid="{00000000-0005-0000-0000-000061090000}"/>
    <cellStyle name="20% - Accent5 4 6" xfId="2359" xr:uid="{00000000-0005-0000-0000-000062090000}"/>
    <cellStyle name="20% - Accent5 4 6 2" xfId="6798" xr:uid="{00000000-0005-0000-0000-000063090000}"/>
    <cellStyle name="20% - Accent5 4 6 3" xfId="4583" xr:uid="{00000000-0005-0000-0000-000064090000}"/>
    <cellStyle name="20% - Accent5 4 7" xfId="4945" xr:uid="{00000000-0005-0000-0000-000065090000}"/>
    <cellStyle name="20% - Accent5 4 8" xfId="2730" xr:uid="{00000000-0005-0000-0000-000066090000}"/>
    <cellStyle name="20% - Accent5 5" xfId="357" xr:uid="{00000000-0005-0000-0000-000067090000}"/>
    <cellStyle name="20% - Accent5 5 2" xfId="735" xr:uid="{00000000-0005-0000-0000-000068090000}"/>
    <cellStyle name="20% - Accent5 5 2 2" xfId="5274" xr:uid="{00000000-0005-0000-0000-000069090000}"/>
    <cellStyle name="20% - Accent5 5 2 3" xfId="3059" xr:uid="{00000000-0005-0000-0000-00006A090000}"/>
    <cellStyle name="20% - Accent5 5 3" xfId="1114" xr:uid="{00000000-0005-0000-0000-00006B090000}"/>
    <cellStyle name="20% - Accent5 5 3 2" xfId="5587" xr:uid="{00000000-0005-0000-0000-00006C090000}"/>
    <cellStyle name="20% - Accent5 5 3 3" xfId="3372" xr:uid="{00000000-0005-0000-0000-00006D090000}"/>
    <cellStyle name="20% - Accent5 5 4" xfId="1542" xr:uid="{00000000-0005-0000-0000-00006E090000}"/>
    <cellStyle name="20% - Accent5 5 4 2" xfId="5984" xr:uid="{00000000-0005-0000-0000-00006F090000}"/>
    <cellStyle name="20% - Accent5 5 4 3" xfId="3769" xr:uid="{00000000-0005-0000-0000-000070090000}"/>
    <cellStyle name="20% - Accent5 5 5" xfId="1929" xr:uid="{00000000-0005-0000-0000-000071090000}"/>
    <cellStyle name="20% - Accent5 5 5 2" xfId="6371" xr:uid="{00000000-0005-0000-0000-000072090000}"/>
    <cellStyle name="20% - Accent5 5 5 3" xfId="4156" xr:uid="{00000000-0005-0000-0000-000073090000}"/>
    <cellStyle name="20% - Accent5 5 6" xfId="2360" xr:uid="{00000000-0005-0000-0000-000074090000}"/>
    <cellStyle name="20% - Accent5 5 6 2" xfId="6799" xr:uid="{00000000-0005-0000-0000-000075090000}"/>
    <cellStyle name="20% - Accent5 5 6 3" xfId="4584" xr:uid="{00000000-0005-0000-0000-000076090000}"/>
    <cellStyle name="20% - Accent5 5 7" xfId="4959" xr:uid="{00000000-0005-0000-0000-000077090000}"/>
    <cellStyle name="20% - Accent5 5 8" xfId="2744" xr:uid="{00000000-0005-0000-0000-000078090000}"/>
    <cellStyle name="20% - Accent5 6" xfId="371" xr:uid="{00000000-0005-0000-0000-000079090000}"/>
    <cellStyle name="20% - Accent5 6 2" xfId="736" xr:uid="{00000000-0005-0000-0000-00007A090000}"/>
    <cellStyle name="20% - Accent5 6 2 2" xfId="5275" xr:uid="{00000000-0005-0000-0000-00007B090000}"/>
    <cellStyle name="20% - Accent5 6 2 3" xfId="3060" xr:uid="{00000000-0005-0000-0000-00007C090000}"/>
    <cellStyle name="20% - Accent5 6 3" xfId="1115" xr:uid="{00000000-0005-0000-0000-00007D090000}"/>
    <cellStyle name="20% - Accent5 6 3 2" xfId="5588" xr:uid="{00000000-0005-0000-0000-00007E090000}"/>
    <cellStyle name="20% - Accent5 6 3 3" xfId="3373" xr:uid="{00000000-0005-0000-0000-00007F090000}"/>
    <cellStyle name="20% - Accent5 6 4" xfId="1543" xr:uid="{00000000-0005-0000-0000-000080090000}"/>
    <cellStyle name="20% - Accent5 6 4 2" xfId="5985" xr:uid="{00000000-0005-0000-0000-000081090000}"/>
    <cellStyle name="20% - Accent5 6 4 3" xfId="3770" xr:uid="{00000000-0005-0000-0000-000082090000}"/>
    <cellStyle name="20% - Accent5 6 5" xfId="1930" xr:uid="{00000000-0005-0000-0000-000083090000}"/>
    <cellStyle name="20% - Accent5 6 5 2" xfId="6372" xr:uid="{00000000-0005-0000-0000-000084090000}"/>
    <cellStyle name="20% - Accent5 6 5 3" xfId="4157" xr:uid="{00000000-0005-0000-0000-000085090000}"/>
    <cellStyle name="20% - Accent5 6 6" xfId="2361" xr:uid="{00000000-0005-0000-0000-000086090000}"/>
    <cellStyle name="20% - Accent5 6 6 2" xfId="6800" xr:uid="{00000000-0005-0000-0000-000087090000}"/>
    <cellStyle name="20% - Accent5 6 6 3" xfId="4585" xr:uid="{00000000-0005-0000-0000-000088090000}"/>
    <cellStyle name="20% - Accent5 6 7" xfId="4973" xr:uid="{00000000-0005-0000-0000-000089090000}"/>
    <cellStyle name="20% - Accent5 6 8" xfId="2758" xr:uid="{00000000-0005-0000-0000-00008A090000}"/>
    <cellStyle name="20% - Accent5 7" xfId="385" xr:uid="{00000000-0005-0000-0000-00008B090000}"/>
    <cellStyle name="20% - Accent5 7 2" xfId="737" xr:uid="{00000000-0005-0000-0000-00008C090000}"/>
    <cellStyle name="20% - Accent5 7 2 2" xfId="5276" xr:uid="{00000000-0005-0000-0000-00008D090000}"/>
    <cellStyle name="20% - Accent5 7 2 3" xfId="3061" xr:uid="{00000000-0005-0000-0000-00008E090000}"/>
    <cellStyle name="20% - Accent5 7 3" xfId="1116" xr:uid="{00000000-0005-0000-0000-00008F090000}"/>
    <cellStyle name="20% - Accent5 7 3 2" xfId="5589" xr:uid="{00000000-0005-0000-0000-000090090000}"/>
    <cellStyle name="20% - Accent5 7 3 3" xfId="3374" xr:uid="{00000000-0005-0000-0000-000091090000}"/>
    <cellStyle name="20% - Accent5 7 4" xfId="1544" xr:uid="{00000000-0005-0000-0000-000092090000}"/>
    <cellStyle name="20% - Accent5 7 4 2" xfId="5986" xr:uid="{00000000-0005-0000-0000-000093090000}"/>
    <cellStyle name="20% - Accent5 7 4 3" xfId="3771" xr:uid="{00000000-0005-0000-0000-000094090000}"/>
    <cellStyle name="20% - Accent5 7 5" xfId="1931" xr:uid="{00000000-0005-0000-0000-000095090000}"/>
    <cellStyle name="20% - Accent5 7 5 2" xfId="6373" xr:uid="{00000000-0005-0000-0000-000096090000}"/>
    <cellStyle name="20% - Accent5 7 5 3" xfId="4158" xr:uid="{00000000-0005-0000-0000-000097090000}"/>
    <cellStyle name="20% - Accent5 7 6" xfId="2362" xr:uid="{00000000-0005-0000-0000-000098090000}"/>
    <cellStyle name="20% - Accent5 7 6 2" xfId="6801" xr:uid="{00000000-0005-0000-0000-000099090000}"/>
    <cellStyle name="20% - Accent5 7 6 3" xfId="4586" xr:uid="{00000000-0005-0000-0000-00009A090000}"/>
    <cellStyle name="20% - Accent5 7 7" xfId="4987" xr:uid="{00000000-0005-0000-0000-00009B090000}"/>
    <cellStyle name="20% - Accent5 7 8" xfId="2772" xr:uid="{00000000-0005-0000-0000-00009C090000}"/>
    <cellStyle name="20% - Accent5 8" xfId="399" xr:uid="{00000000-0005-0000-0000-00009D090000}"/>
    <cellStyle name="20% - Accent5 8 2" xfId="738" xr:uid="{00000000-0005-0000-0000-00009E090000}"/>
    <cellStyle name="20% - Accent5 8 2 2" xfId="5277" xr:uid="{00000000-0005-0000-0000-00009F090000}"/>
    <cellStyle name="20% - Accent5 8 2 3" xfId="3062" xr:uid="{00000000-0005-0000-0000-0000A0090000}"/>
    <cellStyle name="20% - Accent5 8 3" xfId="1117" xr:uid="{00000000-0005-0000-0000-0000A1090000}"/>
    <cellStyle name="20% - Accent5 8 3 2" xfId="5590" xr:uid="{00000000-0005-0000-0000-0000A2090000}"/>
    <cellStyle name="20% - Accent5 8 3 3" xfId="3375" xr:uid="{00000000-0005-0000-0000-0000A3090000}"/>
    <cellStyle name="20% - Accent5 8 4" xfId="1545" xr:uid="{00000000-0005-0000-0000-0000A4090000}"/>
    <cellStyle name="20% - Accent5 8 4 2" xfId="5987" xr:uid="{00000000-0005-0000-0000-0000A5090000}"/>
    <cellStyle name="20% - Accent5 8 4 3" xfId="3772" xr:uid="{00000000-0005-0000-0000-0000A6090000}"/>
    <cellStyle name="20% - Accent5 8 5" xfId="1932" xr:uid="{00000000-0005-0000-0000-0000A7090000}"/>
    <cellStyle name="20% - Accent5 8 5 2" xfId="6374" xr:uid="{00000000-0005-0000-0000-0000A8090000}"/>
    <cellStyle name="20% - Accent5 8 5 3" xfId="4159" xr:uid="{00000000-0005-0000-0000-0000A9090000}"/>
    <cellStyle name="20% - Accent5 8 6" xfId="2363" xr:uid="{00000000-0005-0000-0000-0000AA090000}"/>
    <cellStyle name="20% - Accent5 8 6 2" xfId="6802" xr:uid="{00000000-0005-0000-0000-0000AB090000}"/>
    <cellStyle name="20% - Accent5 8 6 3" xfId="4587" xr:uid="{00000000-0005-0000-0000-0000AC090000}"/>
    <cellStyle name="20% - Accent5 8 7" xfId="5001" xr:uid="{00000000-0005-0000-0000-0000AD090000}"/>
    <cellStyle name="20% - Accent5 8 8" xfId="2786" xr:uid="{00000000-0005-0000-0000-0000AE090000}"/>
    <cellStyle name="20% - Accent5 9" xfId="431" xr:uid="{00000000-0005-0000-0000-0000AF090000}"/>
    <cellStyle name="20% - Accent5 9 2" xfId="739" xr:uid="{00000000-0005-0000-0000-0000B0090000}"/>
    <cellStyle name="20% - Accent5 9 2 2" xfId="5278" xr:uid="{00000000-0005-0000-0000-0000B1090000}"/>
    <cellStyle name="20% - Accent5 9 2 3" xfId="3063" xr:uid="{00000000-0005-0000-0000-0000B2090000}"/>
    <cellStyle name="20% - Accent5 9 3" xfId="1118" xr:uid="{00000000-0005-0000-0000-0000B3090000}"/>
    <cellStyle name="20% - Accent5 9 3 2" xfId="5591" xr:uid="{00000000-0005-0000-0000-0000B4090000}"/>
    <cellStyle name="20% - Accent5 9 3 3" xfId="3376" xr:uid="{00000000-0005-0000-0000-0000B5090000}"/>
    <cellStyle name="20% - Accent5 9 4" xfId="1546" xr:uid="{00000000-0005-0000-0000-0000B6090000}"/>
    <cellStyle name="20% - Accent5 9 4 2" xfId="5988" xr:uid="{00000000-0005-0000-0000-0000B7090000}"/>
    <cellStyle name="20% - Accent5 9 4 3" xfId="3773" xr:uid="{00000000-0005-0000-0000-0000B8090000}"/>
    <cellStyle name="20% - Accent5 9 5" xfId="1933" xr:uid="{00000000-0005-0000-0000-0000B9090000}"/>
    <cellStyle name="20% - Accent5 9 5 2" xfId="6375" xr:uid="{00000000-0005-0000-0000-0000BA090000}"/>
    <cellStyle name="20% - Accent5 9 5 3" xfId="4160" xr:uid="{00000000-0005-0000-0000-0000BB090000}"/>
    <cellStyle name="20% - Accent5 9 6" xfId="2364" xr:uid="{00000000-0005-0000-0000-0000BC090000}"/>
    <cellStyle name="20% - Accent5 9 6 2" xfId="6803" xr:uid="{00000000-0005-0000-0000-0000BD090000}"/>
    <cellStyle name="20% - Accent5 9 6 3" xfId="4588" xr:uid="{00000000-0005-0000-0000-0000BE090000}"/>
    <cellStyle name="20% - Accent5 9 7" xfId="5033" xr:uid="{00000000-0005-0000-0000-0000BF090000}"/>
    <cellStyle name="20% - Accent5 9 8" xfId="2818" xr:uid="{00000000-0005-0000-0000-0000C0090000}"/>
    <cellStyle name="20% - Accent6" xfId="39" builtinId="50" customBuiltin="1"/>
    <cellStyle name="20% - Accent6 10" xfId="490" xr:uid="{00000000-0005-0000-0000-0000C2090000}"/>
    <cellStyle name="20% - Accent6 10 2" xfId="1119" xr:uid="{00000000-0005-0000-0000-0000C3090000}"/>
    <cellStyle name="20% - Accent6 10 2 2" xfId="5592" xr:uid="{00000000-0005-0000-0000-0000C4090000}"/>
    <cellStyle name="20% - Accent6 10 2 3" xfId="3377" xr:uid="{00000000-0005-0000-0000-0000C5090000}"/>
    <cellStyle name="20% - Accent6 10 3" xfId="1547" xr:uid="{00000000-0005-0000-0000-0000C6090000}"/>
    <cellStyle name="20% - Accent6 10 3 2" xfId="5989" xr:uid="{00000000-0005-0000-0000-0000C7090000}"/>
    <cellStyle name="20% - Accent6 10 3 3" xfId="3774" xr:uid="{00000000-0005-0000-0000-0000C8090000}"/>
    <cellStyle name="20% - Accent6 10 4" xfId="1935" xr:uid="{00000000-0005-0000-0000-0000C9090000}"/>
    <cellStyle name="20% - Accent6 10 4 2" xfId="6377" xr:uid="{00000000-0005-0000-0000-0000CA090000}"/>
    <cellStyle name="20% - Accent6 10 4 3" xfId="4162" xr:uid="{00000000-0005-0000-0000-0000CB090000}"/>
    <cellStyle name="20% - Accent6 10 5" xfId="2366" xr:uid="{00000000-0005-0000-0000-0000CC090000}"/>
    <cellStyle name="20% - Accent6 10 5 2" xfId="6805" xr:uid="{00000000-0005-0000-0000-0000CD090000}"/>
    <cellStyle name="20% - Accent6 10 5 3" xfId="4590" xr:uid="{00000000-0005-0000-0000-0000CE090000}"/>
    <cellStyle name="20% - Accent6 10 6" xfId="5091" xr:uid="{00000000-0005-0000-0000-0000CF090000}"/>
    <cellStyle name="20% - Accent6 10 7" xfId="2876" xr:uid="{00000000-0005-0000-0000-0000D0090000}"/>
    <cellStyle name="20% - Accent6 11" xfId="504" xr:uid="{00000000-0005-0000-0000-0000D1090000}"/>
    <cellStyle name="20% - Accent6 11 2" xfId="1120" xr:uid="{00000000-0005-0000-0000-0000D2090000}"/>
    <cellStyle name="20% - Accent6 11 2 2" xfId="5593" xr:uid="{00000000-0005-0000-0000-0000D3090000}"/>
    <cellStyle name="20% - Accent6 11 2 3" xfId="3378" xr:uid="{00000000-0005-0000-0000-0000D4090000}"/>
    <cellStyle name="20% - Accent6 11 3" xfId="1548" xr:uid="{00000000-0005-0000-0000-0000D5090000}"/>
    <cellStyle name="20% - Accent6 11 3 2" xfId="5990" xr:uid="{00000000-0005-0000-0000-0000D6090000}"/>
    <cellStyle name="20% - Accent6 11 3 3" xfId="3775" xr:uid="{00000000-0005-0000-0000-0000D7090000}"/>
    <cellStyle name="20% - Accent6 11 4" xfId="1936" xr:uid="{00000000-0005-0000-0000-0000D8090000}"/>
    <cellStyle name="20% - Accent6 11 4 2" xfId="6378" xr:uid="{00000000-0005-0000-0000-0000D9090000}"/>
    <cellStyle name="20% - Accent6 11 4 3" xfId="4163" xr:uid="{00000000-0005-0000-0000-0000DA090000}"/>
    <cellStyle name="20% - Accent6 11 5" xfId="2367" xr:uid="{00000000-0005-0000-0000-0000DB090000}"/>
    <cellStyle name="20% - Accent6 11 5 2" xfId="6806" xr:uid="{00000000-0005-0000-0000-0000DC090000}"/>
    <cellStyle name="20% - Accent6 11 5 3" xfId="4591" xr:uid="{00000000-0005-0000-0000-0000DD090000}"/>
    <cellStyle name="20% - Accent6 11 6" xfId="5105" xr:uid="{00000000-0005-0000-0000-0000DE090000}"/>
    <cellStyle name="20% - Accent6 11 7" xfId="2890" xr:uid="{00000000-0005-0000-0000-0000DF090000}"/>
    <cellStyle name="20% - Accent6 12" xfId="518" xr:uid="{00000000-0005-0000-0000-0000E0090000}"/>
    <cellStyle name="20% - Accent6 12 2" xfId="1121" xr:uid="{00000000-0005-0000-0000-0000E1090000}"/>
    <cellStyle name="20% - Accent6 12 2 2" xfId="5594" xr:uid="{00000000-0005-0000-0000-0000E2090000}"/>
    <cellStyle name="20% - Accent6 12 2 3" xfId="3379" xr:uid="{00000000-0005-0000-0000-0000E3090000}"/>
    <cellStyle name="20% - Accent6 12 3" xfId="1549" xr:uid="{00000000-0005-0000-0000-0000E4090000}"/>
    <cellStyle name="20% - Accent6 12 3 2" xfId="5991" xr:uid="{00000000-0005-0000-0000-0000E5090000}"/>
    <cellStyle name="20% - Accent6 12 3 3" xfId="3776" xr:uid="{00000000-0005-0000-0000-0000E6090000}"/>
    <cellStyle name="20% - Accent6 12 4" xfId="1937" xr:uid="{00000000-0005-0000-0000-0000E7090000}"/>
    <cellStyle name="20% - Accent6 12 4 2" xfId="6379" xr:uid="{00000000-0005-0000-0000-0000E8090000}"/>
    <cellStyle name="20% - Accent6 12 4 3" xfId="4164" xr:uid="{00000000-0005-0000-0000-0000E9090000}"/>
    <cellStyle name="20% - Accent6 12 5" xfId="2368" xr:uid="{00000000-0005-0000-0000-0000EA090000}"/>
    <cellStyle name="20% - Accent6 12 5 2" xfId="6807" xr:uid="{00000000-0005-0000-0000-0000EB090000}"/>
    <cellStyle name="20% - Accent6 12 5 3" xfId="4592" xr:uid="{00000000-0005-0000-0000-0000EC090000}"/>
    <cellStyle name="20% - Accent6 12 6" xfId="5119" xr:uid="{00000000-0005-0000-0000-0000ED090000}"/>
    <cellStyle name="20% - Accent6 12 7" xfId="2904" xr:uid="{00000000-0005-0000-0000-0000EE090000}"/>
    <cellStyle name="20% - Accent6 13" xfId="532" xr:uid="{00000000-0005-0000-0000-0000EF090000}"/>
    <cellStyle name="20% - Accent6 13 2" xfId="1122" xr:uid="{00000000-0005-0000-0000-0000F0090000}"/>
    <cellStyle name="20% - Accent6 13 2 2" xfId="5595" xr:uid="{00000000-0005-0000-0000-0000F1090000}"/>
    <cellStyle name="20% - Accent6 13 2 3" xfId="3380" xr:uid="{00000000-0005-0000-0000-0000F2090000}"/>
    <cellStyle name="20% - Accent6 13 3" xfId="1550" xr:uid="{00000000-0005-0000-0000-0000F3090000}"/>
    <cellStyle name="20% - Accent6 13 3 2" xfId="5992" xr:uid="{00000000-0005-0000-0000-0000F4090000}"/>
    <cellStyle name="20% - Accent6 13 3 3" xfId="3777" xr:uid="{00000000-0005-0000-0000-0000F5090000}"/>
    <cellStyle name="20% - Accent6 13 4" xfId="1938" xr:uid="{00000000-0005-0000-0000-0000F6090000}"/>
    <cellStyle name="20% - Accent6 13 4 2" xfId="6380" xr:uid="{00000000-0005-0000-0000-0000F7090000}"/>
    <cellStyle name="20% - Accent6 13 4 3" xfId="4165" xr:uid="{00000000-0005-0000-0000-0000F8090000}"/>
    <cellStyle name="20% - Accent6 13 5" xfId="2369" xr:uid="{00000000-0005-0000-0000-0000F9090000}"/>
    <cellStyle name="20% - Accent6 13 5 2" xfId="6808" xr:uid="{00000000-0005-0000-0000-0000FA090000}"/>
    <cellStyle name="20% - Accent6 13 5 3" xfId="4593" xr:uid="{00000000-0005-0000-0000-0000FB090000}"/>
    <cellStyle name="20% - Accent6 13 6" xfId="5133" xr:uid="{00000000-0005-0000-0000-0000FC090000}"/>
    <cellStyle name="20% - Accent6 13 7" xfId="2918" xr:uid="{00000000-0005-0000-0000-0000FD090000}"/>
    <cellStyle name="20% - Accent6 14" xfId="546" xr:uid="{00000000-0005-0000-0000-0000FE090000}"/>
    <cellStyle name="20% - Accent6 14 2" xfId="1123" xr:uid="{00000000-0005-0000-0000-0000FF090000}"/>
    <cellStyle name="20% - Accent6 14 2 2" xfId="5596" xr:uid="{00000000-0005-0000-0000-0000000A0000}"/>
    <cellStyle name="20% - Accent6 14 2 3" xfId="3381" xr:uid="{00000000-0005-0000-0000-0000010A0000}"/>
    <cellStyle name="20% - Accent6 14 3" xfId="1551" xr:uid="{00000000-0005-0000-0000-0000020A0000}"/>
    <cellStyle name="20% - Accent6 14 3 2" xfId="5993" xr:uid="{00000000-0005-0000-0000-0000030A0000}"/>
    <cellStyle name="20% - Accent6 14 3 3" xfId="3778" xr:uid="{00000000-0005-0000-0000-0000040A0000}"/>
    <cellStyle name="20% - Accent6 14 4" xfId="1939" xr:uid="{00000000-0005-0000-0000-0000050A0000}"/>
    <cellStyle name="20% - Accent6 14 4 2" xfId="6381" xr:uid="{00000000-0005-0000-0000-0000060A0000}"/>
    <cellStyle name="20% - Accent6 14 4 3" xfId="4166" xr:uid="{00000000-0005-0000-0000-0000070A0000}"/>
    <cellStyle name="20% - Accent6 14 5" xfId="2370" xr:uid="{00000000-0005-0000-0000-0000080A0000}"/>
    <cellStyle name="20% - Accent6 14 5 2" xfId="6809" xr:uid="{00000000-0005-0000-0000-0000090A0000}"/>
    <cellStyle name="20% - Accent6 14 5 3" xfId="4594" xr:uid="{00000000-0005-0000-0000-00000A0A0000}"/>
    <cellStyle name="20% - Accent6 14 6" xfId="5147" xr:uid="{00000000-0005-0000-0000-00000B0A0000}"/>
    <cellStyle name="20% - Accent6 14 7" xfId="2932" xr:uid="{00000000-0005-0000-0000-00000C0A0000}"/>
    <cellStyle name="20% - Accent6 15" xfId="560" xr:uid="{00000000-0005-0000-0000-00000D0A0000}"/>
    <cellStyle name="20% - Accent6 15 2" xfId="1124" xr:uid="{00000000-0005-0000-0000-00000E0A0000}"/>
    <cellStyle name="20% - Accent6 15 2 2" xfId="5597" xr:uid="{00000000-0005-0000-0000-00000F0A0000}"/>
    <cellStyle name="20% - Accent6 15 2 3" xfId="3382" xr:uid="{00000000-0005-0000-0000-0000100A0000}"/>
    <cellStyle name="20% - Accent6 15 3" xfId="1552" xr:uid="{00000000-0005-0000-0000-0000110A0000}"/>
    <cellStyle name="20% - Accent6 15 3 2" xfId="5994" xr:uid="{00000000-0005-0000-0000-0000120A0000}"/>
    <cellStyle name="20% - Accent6 15 3 3" xfId="3779" xr:uid="{00000000-0005-0000-0000-0000130A0000}"/>
    <cellStyle name="20% - Accent6 15 4" xfId="1940" xr:uid="{00000000-0005-0000-0000-0000140A0000}"/>
    <cellStyle name="20% - Accent6 15 4 2" xfId="6382" xr:uid="{00000000-0005-0000-0000-0000150A0000}"/>
    <cellStyle name="20% - Accent6 15 4 3" xfId="4167" xr:uid="{00000000-0005-0000-0000-0000160A0000}"/>
    <cellStyle name="20% - Accent6 15 5" xfId="2371" xr:uid="{00000000-0005-0000-0000-0000170A0000}"/>
    <cellStyle name="20% - Accent6 15 5 2" xfId="6810" xr:uid="{00000000-0005-0000-0000-0000180A0000}"/>
    <cellStyle name="20% - Accent6 15 5 3" xfId="4595" xr:uid="{00000000-0005-0000-0000-0000190A0000}"/>
    <cellStyle name="20% - Accent6 15 6" xfId="5161" xr:uid="{00000000-0005-0000-0000-00001A0A0000}"/>
    <cellStyle name="20% - Accent6 15 7" xfId="2946" xr:uid="{00000000-0005-0000-0000-00001B0A0000}"/>
    <cellStyle name="20% - Accent6 16" xfId="574" xr:uid="{00000000-0005-0000-0000-00001C0A0000}"/>
    <cellStyle name="20% - Accent6 16 2" xfId="1125" xr:uid="{00000000-0005-0000-0000-00001D0A0000}"/>
    <cellStyle name="20% - Accent6 16 2 2" xfId="5598" xr:uid="{00000000-0005-0000-0000-00001E0A0000}"/>
    <cellStyle name="20% - Accent6 16 2 3" xfId="3383" xr:uid="{00000000-0005-0000-0000-00001F0A0000}"/>
    <cellStyle name="20% - Accent6 16 3" xfId="1553" xr:uid="{00000000-0005-0000-0000-0000200A0000}"/>
    <cellStyle name="20% - Accent6 16 3 2" xfId="5995" xr:uid="{00000000-0005-0000-0000-0000210A0000}"/>
    <cellStyle name="20% - Accent6 16 3 3" xfId="3780" xr:uid="{00000000-0005-0000-0000-0000220A0000}"/>
    <cellStyle name="20% - Accent6 16 4" xfId="1941" xr:uid="{00000000-0005-0000-0000-0000230A0000}"/>
    <cellStyle name="20% - Accent6 16 4 2" xfId="6383" xr:uid="{00000000-0005-0000-0000-0000240A0000}"/>
    <cellStyle name="20% - Accent6 16 4 3" xfId="4168" xr:uid="{00000000-0005-0000-0000-0000250A0000}"/>
    <cellStyle name="20% - Accent6 16 5" xfId="2372" xr:uid="{00000000-0005-0000-0000-0000260A0000}"/>
    <cellStyle name="20% - Accent6 16 5 2" xfId="6811" xr:uid="{00000000-0005-0000-0000-0000270A0000}"/>
    <cellStyle name="20% - Accent6 16 5 3" xfId="4596" xr:uid="{00000000-0005-0000-0000-0000280A0000}"/>
    <cellStyle name="20% - Accent6 16 6" xfId="5175" xr:uid="{00000000-0005-0000-0000-0000290A0000}"/>
    <cellStyle name="20% - Accent6 16 7" xfId="2960" xr:uid="{00000000-0005-0000-0000-00002A0A0000}"/>
    <cellStyle name="20% - Accent6 17" xfId="588" xr:uid="{00000000-0005-0000-0000-00002B0A0000}"/>
    <cellStyle name="20% - Accent6 17 2" xfId="1126" xr:uid="{00000000-0005-0000-0000-00002C0A0000}"/>
    <cellStyle name="20% - Accent6 17 2 2" xfId="5599" xr:uid="{00000000-0005-0000-0000-00002D0A0000}"/>
    <cellStyle name="20% - Accent6 17 2 3" xfId="3384" xr:uid="{00000000-0005-0000-0000-00002E0A0000}"/>
    <cellStyle name="20% - Accent6 17 3" xfId="1554" xr:uid="{00000000-0005-0000-0000-00002F0A0000}"/>
    <cellStyle name="20% - Accent6 17 3 2" xfId="5996" xr:uid="{00000000-0005-0000-0000-0000300A0000}"/>
    <cellStyle name="20% - Accent6 17 3 3" xfId="3781" xr:uid="{00000000-0005-0000-0000-0000310A0000}"/>
    <cellStyle name="20% - Accent6 17 4" xfId="1942" xr:uid="{00000000-0005-0000-0000-0000320A0000}"/>
    <cellStyle name="20% - Accent6 17 4 2" xfId="6384" xr:uid="{00000000-0005-0000-0000-0000330A0000}"/>
    <cellStyle name="20% - Accent6 17 4 3" xfId="4169" xr:uid="{00000000-0005-0000-0000-0000340A0000}"/>
    <cellStyle name="20% - Accent6 17 5" xfId="2373" xr:uid="{00000000-0005-0000-0000-0000350A0000}"/>
    <cellStyle name="20% - Accent6 17 5 2" xfId="6812" xr:uid="{00000000-0005-0000-0000-0000360A0000}"/>
    <cellStyle name="20% - Accent6 17 5 3" xfId="4597" xr:uid="{00000000-0005-0000-0000-0000370A0000}"/>
    <cellStyle name="20% - Accent6 17 6" xfId="5189" xr:uid="{00000000-0005-0000-0000-0000380A0000}"/>
    <cellStyle name="20% - Accent6 17 7" xfId="2974" xr:uid="{00000000-0005-0000-0000-0000390A0000}"/>
    <cellStyle name="20% - Accent6 18" xfId="602" xr:uid="{00000000-0005-0000-0000-00003A0A0000}"/>
    <cellStyle name="20% - Accent6 18 2" xfId="1127" xr:uid="{00000000-0005-0000-0000-00003B0A0000}"/>
    <cellStyle name="20% - Accent6 18 2 2" xfId="5600" xr:uid="{00000000-0005-0000-0000-00003C0A0000}"/>
    <cellStyle name="20% - Accent6 18 2 3" xfId="3385" xr:uid="{00000000-0005-0000-0000-00003D0A0000}"/>
    <cellStyle name="20% - Accent6 18 3" xfId="1555" xr:uid="{00000000-0005-0000-0000-00003E0A0000}"/>
    <cellStyle name="20% - Accent6 18 3 2" xfId="5997" xr:uid="{00000000-0005-0000-0000-00003F0A0000}"/>
    <cellStyle name="20% - Accent6 18 3 3" xfId="3782" xr:uid="{00000000-0005-0000-0000-0000400A0000}"/>
    <cellStyle name="20% - Accent6 18 4" xfId="1943" xr:uid="{00000000-0005-0000-0000-0000410A0000}"/>
    <cellStyle name="20% - Accent6 18 4 2" xfId="6385" xr:uid="{00000000-0005-0000-0000-0000420A0000}"/>
    <cellStyle name="20% - Accent6 18 4 3" xfId="4170" xr:uid="{00000000-0005-0000-0000-0000430A0000}"/>
    <cellStyle name="20% - Accent6 18 5" xfId="2374" xr:uid="{00000000-0005-0000-0000-0000440A0000}"/>
    <cellStyle name="20% - Accent6 18 5 2" xfId="6813" xr:uid="{00000000-0005-0000-0000-0000450A0000}"/>
    <cellStyle name="20% - Accent6 18 5 3" xfId="4598" xr:uid="{00000000-0005-0000-0000-0000460A0000}"/>
    <cellStyle name="20% - Accent6 18 6" xfId="5203" xr:uid="{00000000-0005-0000-0000-0000470A0000}"/>
    <cellStyle name="20% - Accent6 18 7" xfId="2988" xr:uid="{00000000-0005-0000-0000-0000480A0000}"/>
    <cellStyle name="20% - Accent6 19" xfId="740" xr:uid="{00000000-0005-0000-0000-0000490A0000}"/>
    <cellStyle name="20% - Accent6 19 2" xfId="5279" xr:uid="{00000000-0005-0000-0000-00004A0A0000}"/>
    <cellStyle name="20% - Accent6 19 3" xfId="3064" xr:uid="{00000000-0005-0000-0000-00004B0A0000}"/>
    <cellStyle name="20% - Accent6 2" xfId="293" xr:uid="{00000000-0005-0000-0000-00004C0A0000}"/>
    <cellStyle name="20% - Accent6 2 2" xfId="741" xr:uid="{00000000-0005-0000-0000-00004D0A0000}"/>
    <cellStyle name="20% - Accent6 2 2 2" xfId="5280" xr:uid="{00000000-0005-0000-0000-00004E0A0000}"/>
    <cellStyle name="20% - Accent6 2 2 3" xfId="3065" xr:uid="{00000000-0005-0000-0000-00004F0A0000}"/>
    <cellStyle name="20% - Accent6 2 3" xfId="1128" xr:uid="{00000000-0005-0000-0000-0000500A0000}"/>
    <cellStyle name="20% - Accent6 2 3 2" xfId="5601" xr:uid="{00000000-0005-0000-0000-0000510A0000}"/>
    <cellStyle name="20% - Accent6 2 3 3" xfId="3386" xr:uid="{00000000-0005-0000-0000-0000520A0000}"/>
    <cellStyle name="20% - Accent6 2 4" xfId="1556" xr:uid="{00000000-0005-0000-0000-0000530A0000}"/>
    <cellStyle name="20% - Accent6 2 4 2" xfId="5998" xr:uid="{00000000-0005-0000-0000-0000540A0000}"/>
    <cellStyle name="20% - Accent6 2 4 3" xfId="3783" xr:uid="{00000000-0005-0000-0000-0000550A0000}"/>
    <cellStyle name="20% - Accent6 2 5" xfId="1944" xr:uid="{00000000-0005-0000-0000-0000560A0000}"/>
    <cellStyle name="20% - Accent6 2 5 2" xfId="6386" xr:uid="{00000000-0005-0000-0000-0000570A0000}"/>
    <cellStyle name="20% - Accent6 2 5 3" xfId="4171" xr:uid="{00000000-0005-0000-0000-0000580A0000}"/>
    <cellStyle name="20% - Accent6 2 6" xfId="2375" xr:uid="{00000000-0005-0000-0000-0000590A0000}"/>
    <cellStyle name="20% - Accent6 2 6 2" xfId="6814" xr:uid="{00000000-0005-0000-0000-00005A0A0000}"/>
    <cellStyle name="20% - Accent6 2 6 3" xfId="4599" xr:uid="{00000000-0005-0000-0000-00005B0A0000}"/>
    <cellStyle name="20% - Accent6 2 7" xfId="4921" xr:uid="{00000000-0005-0000-0000-00005C0A0000}"/>
    <cellStyle name="20% - Accent6 2 8" xfId="2706" xr:uid="{00000000-0005-0000-0000-00005D0A0000}"/>
    <cellStyle name="20% - Accent6 20" xfId="950" xr:uid="{00000000-0005-0000-0000-00005E0A0000}"/>
    <cellStyle name="20% - Accent6 20 2" xfId="5416" xr:uid="{00000000-0005-0000-0000-00005F0A0000}"/>
    <cellStyle name="20% - Accent6 20 3" xfId="3201" xr:uid="{00000000-0005-0000-0000-0000600A0000}"/>
    <cellStyle name="20% - Accent6 21" xfId="964" xr:uid="{00000000-0005-0000-0000-0000610A0000}"/>
    <cellStyle name="20% - Accent6 21 2" xfId="5430" xr:uid="{00000000-0005-0000-0000-0000620A0000}"/>
    <cellStyle name="20% - Accent6 21 3" xfId="3215" xr:uid="{00000000-0005-0000-0000-0000630A0000}"/>
    <cellStyle name="20% - Accent6 22" xfId="968" xr:uid="{00000000-0005-0000-0000-0000640A0000}"/>
    <cellStyle name="20% - Accent6 22 2" xfId="5442" xr:uid="{00000000-0005-0000-0000-0000650A0000}"/>
    <cellStyle name="20% - Accent6 22 3" xfId="3227" xr:uid="{00000000-0005-0000-0000-0000660A0000}"/>
    <cellStyle name="20% - Accent6 23" xfId="1399" xr:uid="{00000000-0005-0000-0000-0000670A0000}"/>
    <cellStyle name="20% - Accent6 23 2" xfId="5841" xr:uid="{00000000-0005-0000-0000-0000680A0000}"/>
    <cellStyle name="20% - Accent6 23 3" xfId="3626" xr:uid="{00000000-0005-0000-0000-0000690A0000}"/>
    <cellStyle name="20% - Accent6 24" xfId="1934" xr:uid="{00000000-0005-0000-0000-00006A0A0000}"/>
    <cellStyle name="20% - Accent6 24 2" xfId="6376" xr:uid="{00000000-0005-0000-0000-00006B0A0000}"/>
    <cellStyle name="20% - Accent6 24 3" xfId="4161" xr:uid="{00000000-0005-0000-0000-00006C0A0000}"/>
    <cellStyle name="20% - Accent6 25" xfId="2186" xr:uid="{00000000-0005-0000-0000-00006D0A0000}"/>
    <cellStyle name="20% - Accent6 25 2" xfId="6628" xr:uid="{00000000-0005-0000-0000-00006E0A0000}"/>
    <cellStyle name="20% - Accent6 25 3" xfId="4413" xr:uid="{00000000-0005-0000-0000-00006F0A0000}"/>
    <cellStyle name="20% - Accent6 26" xfId="2203" xr:uid="{00000000-0005-0000-0000-0000700A0000}"/>
    <cellStyle name="20% - Accent6 26 2" xfId="6643" xr:uid="{00000000-0005-0000-0000-0000710A0000}"/>
    <cellStyle name="20% - Accent6 26 3" xfId="4428" xr:uid="{00000000-0005-0000-0000-0000720A0000}"/>
    <cellStyle name="20% - Accent6 27" xfId="2365" xr:uid="{00000000-0005-0000-0000-0000730A0000}"/>
    <cellStyle name="20% - Accent6 27 2" xfId="6804" xr:uid="{00000000-0005-0000-0000-0000740A0000}"/>
    <cellStyle name="20% - Accent6 27 3" xfId="4589" xr:uid="{00000000-0005-0000-0000-0000750A0000}"/>
    <cellStyle name="20% - Accent6 28" xfId="4840" xr:uid="{00000000-0005-0000-0000-0000760A0000}"/>
    <cellStyle name="20% - Accent6 29" xfId="2625" xr:uid="{00000000-0005-0000-0000-0000770A0000}"/>
    <cellStyle name="20% - Accent6 3" xfId="320" xr:uid="{00000000-0005-0000-0000-0000780A0000}"/>
    <cellStyle name="20% - Accent6 3 2" xfId="742" xr:uid="{00000000-0005-0000-0000-0000790A0000}"/>
    <cellStyle name="20% - Accent6 3 2 2" xfId="5281" xr:uid="{00000000-0005-0000-0000-00007A0A0000}"/>
    <cellStyle name="20% - Accent6 3 2 3" xfId="3066" xr:uid="{00000000-0005-0000-0000-00007B0A0000}"/>
    <cellStyle name="20% - Accent6 3 3" xfId="1129" xr:uid="{00000000-0005-0000-0000-00007C0A0000}"/>
    <cellStyle name="20% - Accent6 3 3 2" xfId="5602" xr:uid="{00000000-0005-0000-0000-00007D0A0000}"/>
    <cellStyle name="20% - Accent6 3 3 3" xfId="3387" xr:uid="{00000000-0005-0000-0000-00007E0A0000}"/>
    <cellStyle name="20% - Accent6 3 4" xfId="1557" xr:uid="{00000000-0005-0000-0000-00007F0A0000}"/>
    <cellStyle name="20% - Accent6 3 4 2" xfId="5999" xr:uid="{00000000-0005-0000-0000-0000800A0000}"/>
    <cellStyle name="20% - Accent6 3 4 3" xfId="3784" xr:uid="{00000000-0005-0000-0000-0000810A0000}"/>
    <cellStyle name="20% - Accent6 3 5" xfId="1945" xr:uid="{00000000-0005-0000-0000-0000820A0000}"/>
    <cellStyle name="20% - Accent6 3 5 2" xfId="6387" xr:uid="{00000000-0005-0000-0000-0000830A0000}"/>
    <cellStyle name="20% - Accent6 3 5 3" xfId="4172" xr:uid="{00000000-0005-0000-0000-0000840A0000}"/>
    <cellStyle name="20% - Accent6 3 6" xfId="2376" xr:uid="{00000000-0005-0000-0000-0000850A0000}"/>
    <cellStyle name="20% - Accent6 3 6 2" xfId="6815" xr:uid="{00000000-0005-0000-0000-0000860A0000}"/>
    <cellStyle name="20% - Accent6 3 6 3" xfId="4600" xr:uid="{00000000-0005-0000-0000-0000870A0000}"/>
    <cellStyle name="20% - Accent6 3 7" xfId="4934" xr:uid="{00000000-0005-0000-0000-0000880A0000}"/>
    <cellStyle name="20% - Accent6 3 8" xfId="2719" xr:uid="{00000000-0005-0000-0000-0000890A0000}"/>
    <cellStyle name="20% - Accent6 4" xfId="344" xr:uid="{00000000-0005-0000-0000-00008A0A0000}"/>
    <cellStyle name="20% - Accent6 4 2" xfId="743" xr:uid="{00000000-0005-0000-0000-00008B0A0000}"/>
    <cellStyle name="20% - Accent6 4 2 2" xfId="5282" xr:uid="{00000000-0005-0000-0000-00008C0A0000}"/>
    <cellStyle name="20% - Accent6 4 2 3" xfId="3067" xr:uid="{00000000-0005-0000-0000-00008D0A0000}"/>
    <cellStyle name="20% - Accent6 4 3" xfId="1130" xr:uid="{00000000-0005-0000-0000-00008E0A0000}"/>
    <cellStyle name="20% - Accent6 4 3 2" xfId="5603" xr:uid="{00000000-0005-0000-0000-00008F0A0000}"/>
    <cellStyle name="20% - Accent6 4 3 3" xfId="3388" xr:uid="{00000000-0005-0000-0000-0000900A0000}"/>
    <cellStyle name="20% - Accent6 4 4" xfId="1558" xr:uid="{00000000-0005-0000-0000-0000910A0000}"/>
    <cellStyle name="20% - Accent6 4 4 2" xfId="6000" xr:uid="{00000000-0005-0000-0000-0000920A0000}"/>
    <cellStyle name="20% - Accent6 4 4 3" xfId="3785" xr:uid="{00000000-0005-0000-0000-0000930A0000}"/>
    <cellStyle name="20% - Accent6 4 5" xfId="1946" xr:uid="{00000000-0005-0000-0000-0000940A0000}"/>
    <cellStyle name="20% - Accent6 4 5 2" xfId="6388" xr:uid="{00000000-0005-0000-0000-0000950A0000}"/>
    <cellStyle name="20% - Accent6 4 5 3" xfId="4173" xr:uid="{00000000-0005-0000-0000-0000960A0000}"/>
    <cellStyle name="20% - Accent6 4 6" xfId="2377" xr:uid="{00000000-0005-0000-0000-0000970A0000}"/>
    <cellStyle name="20% - Accent6 4 6 2" xfId="6816" xr:uid="{00000000-0005-0000-0000-0000980A0000}"/>
    <cellStyle name="20% - Accent6 4 6 3" xfId="4601" xr:uid="{00000000-0005-0000-0000-0000990A0000}"/>
    <cellStyle name="20% - Accent6 4 7" xfId="4947" xr:uid="{00000000-0005-0000-0000-00009A0A0000}"/>
    <cellStyle name="20% - Accent6 4 8" xfId="2732" xr:uid="{00000000-0005-0000-0000-00009B0A0000}"/>
    <cellStyle name="20% - Accent6 5" xfId="359" xr:uid="{00000000-0005-0000-0000-00009C0A0000}"/>
    <cellStyle name="20% - Accent6 5 2" xfId="744" xr:uid="{00000000-0005-0000-0000-00009D0A0000}"/>
    <cellStyle name="20% - Accent6 5 2 2" xfId="5283" xr:uid="{00000000-0005-0000-0000-00009E0A0000}"/>
    <cellStyle name="20% - Accent6 5 2 3" xfId="3068" xr:uid="{00000000-0005-0000-0000-00009F0A0000}"/>
    <cellStyle name="20% - Accent6 5 3" xfId="1131" xr:uid="{00000000-0005-0000-0000-0000A00A0000}"/>
    <cellStyle name="20% - Accent6 5 3 2" xfId="5604" xr:uid="{00000000-0005-0000-0000-0000A10A0000}"/>
    <cellStyle name="20% - Accent6 5 3 3" xfId="3389" xr:uid="{00000000-0005-0000-0000-0000A20A0000}"/>
    <cellStyle name="20% - Accent6 5 4" xfId="1559" xr:uid="{00000000-0005-0000-0000-0000A30A0000}"/>
    <cellStyle name="20% - Accent6 5 4 2" xfId="6001" xr:uid="{00000000-0005-0000-0000-0000A40A0000}"/>
    <cellStyle name="20% - Accent6 5 4 3" xfId="3786" xr:uid="{00000000-0005-0000-0000-0000A50A0000}"/>
    <cellStyle name="20% - Accent6 5 5" xfId="1947" xr:uid="{00000000-0005-0000-0000-0000A60A0000}"/>
    <cellStyle name="20% - Accent6 5 5 2" xfId="6389" xr:uid="{00000000-0005-0000-0000-0000A70A0000}"/>
    <cellStyle name="20% - Accent6 5 5 3" xfId="4174" xr:uid="{00000000-0005-0000-0000-0000A80A0000}"/>
    <cellStyle name="20% - Accent6 5 6" xfId="2378" xr:uid="{00000000-0005-0000-0000-0000A90A0000}"/>
    <cellStyle name="20% - Accent6 5 6 2" xfId="6817" xr:uid="{00000000-0005-0000-0000-0000AA0A0000}"/>
    <cellStyle name="20% - Accent6 5 6 3" xfId="4602" xr:uid="{00000000-0005-0000-0000-0000AB0A0000}"/>
    <cellStyle name="20% - Accent6 5 7" xfId="4961" xr:uid="{00000000-0005-0000-0000-0000AC0A0000}"/>
    <cellStyle name="20% - Accent6 5 8" xfId="2746" xr:uid="{00000000-0005-0000-0000-0000AD0A0000}"/>
    <cellStyle name="20% - Accent6 6" xfId="373" xr:uid="{00000000-0005-0000-0000-0000AE0A0000}"/>
    <cellStyle name="20% - Accent6 6 2" xfId="745" xr:uid="{00000000-0005-0000-0000-0000AF0A0000}"/>
    <cellStyle name="20% - Accent6 6 2 2" xfId="5284" xr:uid="{00000000-0005-0000-0000-0000B00A0000}"/>
    <cellStyle name="20% - Accent6 6 2 3" xfId="3069" xr:uid="{00000000-0005-0000-0000-0000B10A0000}"/>
    <cellStyle name="20% - Accent6 6 3" xfId="1132" xr:uid="{00000000-0005-0000-0000-0000B20A0000}"/>
    <cellStyle name="20% - Accent6 6 3 2" xfId="5605" xr:uid="{00000000-0005-0000-0000-0000B30A0000}"/>
    <cellStyle name="20% - Accent6 6 3 3" xfId="3390" xr:uid="{00000000-0005-0000-0000-0000B40A0000}"/>
    <cellStyle name="20% - Accent6 6 4" xfId="1560" xr:uid="{00000000-0005-0000-0000-0000B50A0000}"/>
    <cellStyle name="20% - Accent6 6 4 2" xfId="6002" xr:uid="{00000000-0005-0000-0000-0000B60A0000}"/>
    <cellStyle name="20% - Accent6 6 4 3" xfId="3787" xr:uid="{00000000-0005-0000-0000-0000B70A0000}"/>
    <cellStyle name="20% - Accent6 6 5" xfId="1948" xr:uid="{00000000-0005-0000-0000-0000B80A0000}"/>
    <cellStyle name="20% - Accent6 6 5 2" xfId="6390" xr:uid="{00000000-0005-0000-0000-0000B90A0000}"/>
    <cellStyle name="20% - Accent6 6 5 3" xfId="4175" xr:uid="{00000000-0005-0000-0000-0000BA0A0000}"/>
    <cellStyle name="20% - Accent6 6 6" xfId="2379" xr:uid="{00000000-0005-0000-0000-0000BB0A0000}"/>
    <cellStyle name="20% - Accent6 6 6 2" xfId="6818" xr:uid="{00000000-0005-0000-0000-0000BC0A0000}"/>
    <cellStyle name="20% - Accent6 6 6 3" xfId="4603" xr:uid="{00000000-0005-0000-0000-0000BD0A0000}"/>
    <cellStyle name="20% - Accent6 6 7" xfId="4975" xr:uid="{00000000-0005-0000-0000-0000BE0A0000}"/>
    <cellStyle name="20% - Accent6 6 8" xfId="2760" xr:uid="{00000000-0005-0000-0000-0000BF0A0000}"/>
    <cellStyle name="20% - Accent6 7" xfId="387" xr:uid="{00000000-0005-0000-0000-0000C00A0000}"/>
    <cellStyle name="20% - Accent6 7 2" xfId="746" xr:uid="{00000000-0005-0000-0000-0000C10A0000}"/>
    <cellStyle name="20% - Accent6 7 2 2" xfId="5285" xr:uid="{00000000-0005-0000-0000-0000C20A0000}"/>
    <cellStyle name="20% - Accent6 7 2 3" xfId="3070" xr:uid="{00000000-0005-0000-0000-0000C30A0000}"/>
    <cellStyle name="20% - Accent6 7 3" xfId="1133" xr:uid="{00000000-0005-0000-0000-0000C40A0000}"/>
    <cellStyle name="20% - Accent6 7 3 2" xfId="5606" xr:uid="{00000000-0005-0000-0000-0000C50A0000}"/>
    <cellStyle name="20% - Accent6 7 3 3" xfId="3391" xr:uid="{00000000-0005-0000-0000-0000C60A0000}"/>
    <cellStyle name="20% - Accent6 7 4" xfId="1561" xr:uid="{00000000-0005-0000-0000-0000C70A0000}"/>
    <cellStyle name="20% - Accent6 7 4 2" xfId="6003" xr:uid="{00000000-0005-0000-0000-0000C80A0000}"/>
    <cellStyle name="20% - Accent6 7 4 3" xfId="3788" xr:uid="{00000000-0005-0000-0000-0000C90A0000}"/>
    <cellStyle name="20% - Accent6 7 5" xfId="1949" xr:uid="{00000000-0005-0000-0000-0000CA0A0000}"/>
    <cellStyle name="20% - Accent6 7 5 2" xfId="6391" xr:uid="{00000000-0005-0000-0000-0000CB0A0000}"/>
    <cellStyle name="20% - Accent6 7 5 3" xfId="4176" xr:uid="{00000000-0005-0000-0000-0000CC0A0000}"/>
    <cellStyle name="20% - Accent6 7 6" xfId="2380" xr:uid="{00000000-0005-0000-0000-0000CD0A0000}"/>
    <cellStyle name="20% - Accent6 7 6 2" xfId="6819" xr:uid="{00000000-0005-0000-0000-0000CE0A0000}"/>
    <cellStyle name="20% - Accent6 7 6 3" xfId="4604" xr:uid="{00000000-0005-0000-0000-0000CF0A0000}"/>
    <cellStyle name="20% - Accent6 7 7" xfId="4989" xr:uid="{00000000-0005-0000-0000-0000D00A0000}"/>
    <cellStyle name="20% - Accent6 7 8" xfId="2774" xr:uid="{00000000-0005-0000-0000-0000D10A0000}"/>
    <cellStyle name="20% - Accent6 8" xfId="401" xr:uid="{00000000-0005-0000-0000-0000D20A0000}"/>
    <cellStyle name="20% - Accent6 8 2" xfId="747" xr:uid="{00000000-0005-0000-0000-0000D30A0000}"/>
    <cellStyle name="20% - Accent6 8 2 2" xfId="5286" xr:uid="{00000000-0005-0000-0000-0000D40A0000}"/>
    <cellStyle name="20% - Accent6 8 2 3" xfId="3071" xr:uid="{00000000-0005-0000-0000-0000D50A0000}"/>
    <cellStyle name="20% - Accent6 8 3" xfId="1134" xr:uid="{00000000-0005-0000-0000-0000D60A0000}"/>
    <cellStyle name="20% - Accent6 8 3 2" xfId="5607" xr:uid="{00000000-0005-0000-0000-0000D70A0000}"/>
    <cellStyle name="20% - Accent6 8 3 3" xfId="3392" xr:uid="{00000000-0005-0000-0000-0000D80A0000}"/>
    <cellStyle name="20% - Accent6 8 4" xfId="1562" xr:uid="{00000000-0005-0000-0000-0000D90A0000}"/>
    <cellStyle name="20% - Accent6 8 4 2" xfId="6004" xr:uid="{00000000-0005-0000-0000-0000DA0A0000}"/>
    <cellStyle name="20% - Accent6 8 4 3" xfId="3789" xr:uid="{00000000-0005-0000-0000-0000DB0A0000}"/>
    <cellStyle name="20% - Accent6 8 5" xfId="1950" xr:uid="{00000000-0005-0000-0000-0000DC0A0000}"/>
    <cellStyle name="20% - Accent6 8 5 2" xfId="6392" xr:uid="{00000000-0005-0000-0000-0000DD0A0000}"/>
    <cellStyle name="20% - Accent6 8 5 3" xfId="4177" xr:uid="{00000000-0005-0000-0000-0000DE0A0000}"/>
    <cellStyle name="20% - Accent6 8 6" xfId="2381" xr:uid="{00000000-0005-0000-0000-0000DF0A0000}"/>
    <cellStyle name="20% - Accent6 8 6 2" xfId="6820" xr:uid="{00000000-0005-0000-0000-0000E00A0000}"/>
    <cellStyle name="20% - Accent6 8 6 3" xfId="4605" xr:uid="{00000000-0005-0000-0000-0000E10A0000}"/>
    <cellStyle name="20% - Accent6 8 7" xfId="5003" xr:uid="{00000000-0005-0000-0000-0000E20A0000}"/>
    <cellStyle name="20% - Accent6 8 8" xfId="2788" xr:uid="{00000000-0005-0000-0000-0000E30A0000}"/>
    <cellStyle name="20% - Accent6 9" xfId="432" xr:uid="{00000000-0005-0000-0000-0000E40A0000}"/>
    <cellStyle name="20% - Accent6 9 2" xfId="748" xr:uid="{00000000-0005-0000-0000-0000E50A0000}"/>
    <cellStyle name="20% - Accent6 9 2 2" xfId="5287" xr:uid="{00000000-0005-0000-0000-0000E60A0000}"/>
    <cellStyle name="20% - Accent6 9 2 3" xfId="3072" xr:uid="{00000000-0005-0000-0000-0000E70A0000}"/>
    <cellStyle name="20% - Accent6 9 3" xfId="1135" xr:uid="{00000000-0005-0000-0000-0000E80A0000}"/>
    <cellStyle name="20% - Accent6 9 3 2" xfId="5608" xr:uid="{00000000-0005-0000-0000-0000E90A0000}"/>
    <cellStyle name="20% - Accent6 9 3 3" xfId="3393" xr:uid="{00000000-0005-0000-0000-0000EA0A0000}"/>
    <cellStyle name="20% - Accent6 9 4" xfId="1563" xr:uid="{00000000-0005-0000-0000-0000EB0A0000}"/>
    <cellStyle name="20% - Accent6 9 4 2" xfId="6005" xr:uid="{00000000-0005-0000-0000-0000EC0A0000}"/>
    <cellStyle name="20% - Accent6 9 4 3" xfId="3790" xr:uid="{00000000-0005-0000-0000-0000ED0A0000}"/>
    <cellStyle name="20% - Accent6 9 5" xfId="1951" xr:uid="{00000000-0005-0000-0000-0000EE0A0000}"/>
    <cellStyle name="20% - Accent6 9 5 2" xfId="6393" xr:uid="{00000000-0005-0000-0000-0000EF0A0000}"/>
    <cellStyle name="20% - Accent6 9 5 3" xfId="4178" xr:uid="{00000000-0005-0000-0000-0000F00A0000}"/>
    <cellStyle name="20% - Accent6 9 6" xfId="2382" xr:uid="{00000000-0005-0000-0000-0000F10A0000}"/>
    <cellStyle name="20% - Accent6 9 6 2" xfId="6821" xr:uid="{00000000-0005-0000-0000-0000F20A0000}"/>
    <cellStyle name="20% - Accent6 9 6 3" xfId="4606" xr:uid="{00000000-0005-0000-0000-0000F30A0000}"/>
    <cellStyle name="20% - Accent6 9 7" xfId="5034" xr:uid="{00000000-0005-0000-0000-0000F40A0000}"/>
    <cellStyle name="20% - Accent6 9 8" xfId="2819" xr:uid="{00000000-0005-0000-0000-0000F50A0000}"/>
    <cellStyle name="40% - Accent1" xfId="20" builtinId="31" customBuiltin="1"/>
    <cellStyle name="40% - Accent1 10" xfId="329" xr:uid="{00000000-0005-0000-0000-0000F70A0000}"/>
    <cellStyle name="40% - Accent1 10 2" xfId="749" xr:uid="{00000000-0005-0000-0000-0000F80A0000}"/>
    <cellStyle name="40% - Accent1 10 2 2" xfId="5289" xr:uid="{00000000-0005-0000-0000-0000F90A0000}"/>
    <cellStyle name="40% - Accent1 10 2 3" xfId="3074" xr:uid="{00000000-0005-0000-0000-0000FA0A0000}"/>
    <cellStyle name="40% - Accent1 10 3" xfId="1136" xr:uid="{00000000-0005-0000-0000-0000FB0A0000}"/>
    <cellStyle name="40% - Accent1 10 3 2" xfId="5609" xr:uid="{00000000-0005-0000-0000-0000FC0A0000}"/>
    <cellStyle name="40% - Accent1 10 3 3" xfId="3394" xr:uid="{00000000-0005-0000-0000-0000FD0A0000}"/>
    <cellStyle name="40% - Accent1 10 4" xfId="1564" xr:uid="{00000000-0005-0000-0000-0000FE0A0000}"/>
    <cellStyle name="40% - Accent1 10 4 2" xfId="6006" xr:uid="{00000000-0005-0000-0000-0000FF0A0000}"/>
    <cellStyle name="40% - Accent1 10 4 3" xfId="3791" xr:uid="{00000000-0005-0000-0000-0000000B0000}"/>
    <cellStyle name="40% - Accent1 10 5" xfId="1953" xr:uid="{00000000-0005-0000-0000-0000010B0000}"/>
    <cellStyle name="40% - Accent1 10 5 2" xfId="6395" xr:uid="{00000000-0005-0000-0000-0000020B0000}"/>
    <cellStyle name="40% - Accent1 10 5 3" xfId="4180" xr:uid="{00000000-0005-0000-0000-0000030B0000}"/>
    <cellStyle name="40% - Accent1 10 6" xfId="2384" xr:uid="{00000000-0005-0000-0000-0000040B0000}"/>
    <cellStyle name="40% - Accent1 10 6 2" xfId="6823" xr:uid="{00000000-0005-0000-0000-0000050B0000}"/>
    <cellStyle name="40% - Accent1 10 6 3" xfId="4608" xr:uid="{00000000-0005-0000-0000-0000060B0000}"/>
    <cellStyle name="40% - Accent1 10 7" xfId="4938" xr:uid="{00000000-0005-0000-0000-0000070B0000}"/>
    <cellStyle name="40% - Accent1 10 8" xfId="2723" xr:uid="{00000000-0005-0000-0000-0000080B0000}"/>
    <cellStyle name="40% - Accent1 11" xfId="350" xr:uid="{00000000-0005-0000-0000-0000090B0000}"/>
    <cellStyle name="40% - Accent1 11 2" xfId="750" xr:uid="{00000000-0005-0000-0000-00000A0B0000}"/>
    <cellStyle name="40% - Accent1 11 2 2" xfId="5290" xr:uid="{00000000-0005-0000-0000-00000B0B0000}"/>
    <cellStyle name="40% - Accent1 11 2 3" xfId="3075" xr:uid="{00000000-0005-0000-0000-00000C0B0000}"/>
    <cellStyle name="40% - Accent1 11 3" xfId="1137" xr:uid="{00000000-0005-0000-0000-00000D0B0000}"/>
    <cellStyle name="40% - Accent1 11 3 2" xfId="5610" xr:uid="{00000000-0005-0000-0000-00000E0B0000}"/>
    <cellStyle name="40% - Accent1 11 3 3" xfId="3395" xr:uid="{00000000-0005-0000-0000-00000F0B0000}"/>
    <cellStyle name="40% - Accent1 11 4" xfId="1565" xr:uid="{00000000-0005-0000-0000-0000100B0000}"/>
    <cellStyle name="40% - Accent1 11 4 2" xfId="6007" xr:uid="{00000000-0005-0000-0000-0000110B0000}"/>
    <cellStyle name="40% - Accent1 11 4 3" xfId="3792" xr:uid="{00000000-0005-0000-0000-0000120B0000}"/>
    <cellStyle name="40% - Accent1 11 5" xfId="1954" xr:uid="{00000000-0005-0000-0000-0000130B0000}"/>
    <cellStyle name="40% - Accent1 11 5 2" xfId="6396" xr:uid="{00000000-0005-0000-0000-0000140B0000}"/>
    <cellStyle name="40% - Accent1 11 5 3" xfId="4181" xr:uid="{00000000-0005-0000-0000-0000150B0000}"/>
    <cellStyle name="40% - Accent1 11 6" xfId="2385" xr:uid="{00000000-0005-0000-0000-0000160B0000}"/>
    <cellStyle name="40% - Accent1 11 6 2" xfId="6824" xr:uid="{00000000-0005-0000-0000-0000170B0000}"/>
    <cellStyle name="40% - Accent1 11 6 3" xfId="4609" xr:uid="{00000000-0005-0000-0000-0000180B0000}"/>
    <cellStyle name="40% - Accent1 11 7" xfId="4952" xr:uid="{00000000-0005-0000-0000-0000190B0000}"/>
    <cellStyle name="40% - Accent1 11 8" xfId="2737" xr:uid="{00000000-0005-0000-0000-00001A0B0000}"/>
    <cellStyle name="40% - Accent1 12" xfId="364" xr:uid="{00000000-0005-0000-0000-00001B0B0000}"/>
    <cellStyle name="40% - Accent1 12 2" xfId="751" xr:uid="{00000000-0005-0000-0000-00001C0B0000}"/>
    <cellStyle name="40% - Accent1 12 2 2" xfId="5291" xr:uid="{00000000-0005-0000-0000-00001D0B0000}"/>
    <cellStyle name="40% - Accent1 12 2 3" xfId="3076" xr:uid="{00000000-0005-0000-0000-00001E0B0000}"/>
    <cellStyle name="40% - Accent1 12 3" xfId="1138" xr:uid="{00000000-0005-0000-0000-00001F0B0000}"/>
    <cellStyle name="40% - Accent1 12 3 2" xfId="5611" xr:uid="{00000000-0005-0000-0000-0000200B0000}"/>
    <cellStyle name="40% - Accent1 12 3 3" xfId="3396" xr:uid="{00000000-0005-0000-0000-0000210B0000}"/>
    <cellStyle name="40% - Accent1 12 4" xfId="1566" xr:uid="{00000000-0005-0000-0000-0000220B0000}"/>
    <cellStyle name="40% - Accent1 12 4 2" xfId="6008" xr:uid="{00000000-0005-0000-0000-0000230B0000}"/>
    <cellStyle name="40% - Accent1 12 4 3" xfId="3793" xr:uid="{00000000-0005-0000-0000-0000240B0000}"/>
    <cellStyle name="40% - Accent1 12 5" xfId="1955" xr:uid="{00000000-0005-0000-0000-0000250B0000}"/>
    <cellStyle name="40% - Accent1 12 5 2" xfId="6397" xr:uid="{00000000-0005-0000-0000-0000260B0000}"/>
    <cellStyle name="40% - Accent1 12 5 3" xfId="4182" xr:uid="{00000000-0005-0000-0000-0000270B0000}"/>
    <cellStyle name="40% - Accent1 12 6" xfId="2386" xr:uid="{00000000-0005-0000-0000-0000280B0000}"/>
    <cellStyle name="40% - Accent1 12 6 2" xfId="6825" xr:uid="{00000000-0005-0000-0000-0000290B0000}"/>
    <cellStyle name="40% - Accent1 12 6 3" xfId="4610" xr:uid="{00000000-0005-0000-0000-00002A0B0000}"/>
    <cellStyle name="40% - Accent1 12 7" xfId="4966" xr:uid="{00000000-0005-0000-0000-00002B0B0000}"/>
    <cellStyle name="40% - Accent1 12 8" xfId="2751" xr:uid="{00000000-0005-0000-0000-00002C0B0000}"/>
    <cellStyle name="40% - Accent1 13" xfId="378" xr:uid="{00000000-0005-0000-0000-00002D0B0000}"/>
    <cellStyle name="40% - Accent1 13 2" xfId="752" xr:uid="{00000000-0005-0000-0000-00002E0B0000}"/>
    <cellStyle name="40% - Accent1 13 2 2" xfId="5292" xr:uid="{00000000-0005-0000-0000-00002F0B0000}"/>
    <cellStyle name="40% - Accent1 13 2 3" xfId="3077" xr:uid="{00000000-0005-0000-0000-0000300B0000}"/>
    <cellStyle name="40% - Accent1 13 3" xfId="1139" xr:uid="{00000000-0005-0000-0000-0000310B0000}"/>
    <cellStyle name="40% - Accent1 13 3 2" xfId="5612" xr:uid="{00000000-0005-0000-0000-0000320B0000}"/>
    <cellStyle name="40% - Accent1 13 3 3" xfId="3397" xr:uid="{00000000-0005-0000-0000-0000330B0000}"/>
    <cellStyle name="40% - Accent1 13 4" xfId="1567" xr:uid="{00000000-0005-0000-0000-0000340B0000}"/>
    <cellStyle name="40% - Accent1 13 4 2" xfId="6009" xr:uid="{00000000-0005-0000-0000-0000350B0000}"/>
    <cellStyle name="40% - Accent1 13 4 3" xfId="3794" xr:uid="{00000000-0005-0000-0000-0000360B0000}"/>
    <cellStyle name="40% - Accent1 13 5" xfId="1956" xr:uid="{00000000-0005-0000-0000-0000370B0000}"/>
    <cellStyle name="40% - Accent1 13 5 2" xfId="6398" xr:uid="{00000000-0005-0000-0000-0000380B0000}"/>
    <cellStyle name="40% - Accent1 13 5 3" xfId="4183" xr:uid="{00000000-0005-0000-0000-0000390B0000}"/>
    <cellStyle name="40% - Accent1 13 6" xfId="2387" xr:uid="{00000000-0005-0000-0000-00003A0B0000}"/>
    <cellStyle name="40% - Accent1 13 6 2" xfId="6826" xr:uid="{00000000-0005-0000-0000-00003B0B0000}"/>
    <cellStyle name="40% - Accent1 13 6 3" xfId="4611" xr:uid="{00000000-0005-0000-0000-00003C0B0000}"/>
    <cellStyle name="40% - Accent1 13 7" xfId="4980" xr:uid="{00000000-0005-0000-0000-00003D0B0000}"/>
    <cellStyle name="40% - Accent1 13 8" xfId="2765" xr:uid="{00000000-0005-0000-0000-00003E0B0000}"/>
    <cellStyle name="40% - Accent1 14" xfId="392" xr:uid="{00000000-0005-0000-0000-00003F0B0000}"/>
    <cellStyle name="40% - Accent1 14 2" xfId="753" xr:uid="{00000000-0005-0000-0000-0000400B0000}"/>
    <cellStyle name="40% - Accent1 14 2 2" xfId="5293" xr:uid="{00000000-0005-0000-0000-0000410B0000}"/>
    <cellStyle name="40% - Accent1 14 2 3" xfId="3078" xr:uid="{00000000-0005-0000-0000-0000420B0000}"/>
    <cellStyle name="40% - Accent1 14 3" xfId="1140" xr:uid="{00000000-0005-0000-0000-0000430B0000}"/>
    <cellStyle name="40% - Accent1 14 3 2" xfId="5613" xr:uid="{00000000-0005-0000-0000-0000440B0000}"/>
    <cellStyle name="40% - Accent1 14 3 3" xfId="3398" xr:uid="{00000000-0005-0000-0000-0000450B0000}"/>
    <cellStyle name="40% - Accent1 14 4" xfId="1568" xr:uid="{00000000-0005-0000-0000-0000460B0000}"/>
    <cellStyle name="40% - Accent1 14 4 2" xfId="6010" xr:uid="{00000000-0005-0000-0000-0000470B0000}"/>
    <cellStyle name="40% - Accent1 14 4 3" xfId="3795" xr:uid="{00000000-0005-0000-0000-0000480B0000}"/>
    <cellStyle name="40% - Accent1 14 5" xfId="1957" xr:uid="{00000000-0005-0000-0000-0000490B0000}"/>
    <cellStyle name="40% - Accent1 14 5 2" xfId="6399" xr:uid="{00000000-0005-0000-0000-00004A0B0000}"/>
    <cellStyle name="40% - Accent1 14 5 3" xfId="4184" xr:uid="{00000000-0005-0000-0000-00004B0B0000}"/>
    <cellStyle name="40% - Accent1 14 6" xfId="2388" xr:uid="{00000000-0005-0000-0000-00004C0B0000}"/>
    <cellStyle name="40% - Accent1 14 6 2" xfId="6827" xr:uid="{00000000-0005-0000-0000-00004D0B0000}"/>
    <cellStyle name="40% - Accent1 14 6 3" xfId="4612" xr:uid="{00000000-0005-0000-0000-00004E0B0000}"/>
    <cellStyle name="40% - Accent1 14 7" xfId="4994" xr:uid="{00000000-0005-0000-0000-00004F0B0000}"/>
    <cellStyle name="40% - Accent1 14 8" xfId="2779" xr:uid="{00000000-0005-0000-0000-0000500B0000}"/>
    <cellStyle name="40% - Accent1 15" xfId="433" xr:uid="{00000000-0005-0000-0000-0000510B0000}"/>
    <cellStyle name="40% - Accent1 15 2" xfId="754" xr:uid="{00000000-0005-0000-0000-0000520B0000}"/>
    <cellStyle name="40% - Accent1 15 2 2" xfId="5294" xr:uid="{00000000-0005-0000-0000-0000530B0000}"/>
    <cellStyle name="40% - Accent1 15 2 3" xfId="3079" xr:uid="{00000000-0005-0000-0000-0000540B0000}"/>
    <cellStyle name="40% - Accent1 15 3" xfId="1141" xr:uid="{00000000-0005-0000-0000-0000550B0000}"/>
    <cellStyle name="40% - Accent1 15 3 2" xfId="5614" xr:uid="{00000000-0005-0000-0000-0000560B0000}"/>
    <cellStyle name="40% - Accent1 15 3 3" xfId="3399" xr:uid="{00000000-0005-0000-0000-0000570B0000}"/>
    <cellStyle name="40% - Accent1 15 4" xfId="1569" xr:uid="{00000000-0005-0000-0000-0000580B0000}"/>
    <cellStyle name="40% - Accent1 15 4 2" xfId="6011" xr:uid="{00000000-0005-0000-0000-0000590B0000}"/>
    <cellStyle name="40% - Accent1 15 4 3" xfId="3796" xr:uid="{00000000-0005-0000-0000-00005A0B0000}"/>
    <cellStyle name="40% - Accent1 15 5" xfId="1958" xr:uid="{00000000-0005-0000-0000-00005B0B0000}"/>
    <cellStyle name="40% - Accent1 15 5 2" xfId="6400" xr:uid="{00000000-0005-0000-0000-00005C0B0000}"/>
    <cellStyle name="40% - Accent1 15 5 3" xfId="4185" xr:uid="{00000000-0005-0000-0000-00005D0B0000}"/>
    <cellStyle name="40% - Accent1 15 6" xfId="2389" xr:uid="{00000000-0005-0000-0000-00005E0B0000}"/>
    <cellStyle name="40% - Accent1 15 6 2" xfId="6828" xr:uid="{00000000-0005-0000-0000-00005F0B0000}"/>
    <cellStyle name="40% - Accent1 15 6 3" xfId="4613" xr:uid="{00000000-0005-0000-0000-0000600B0000}"/>
    <cellStyle name="40% - Accent1 15 7" xfId="5035" xr:uid="{00000000-0005-0000-0000-0000610B0000}"/>
    <cellStyle name="40% - Accent1 15 8" xfId="2820" xr:uid="{00000000-0005-0000-0000-0000620B0000}"/>
    <cellStyle name="40% - Accent1 16" xfId="481" xr:uid="{00000000-0005-0000-0000-0000630B0000}"/>
    <cellStyle name="40% - Accent1 16 2" xfId="1142" xr:uid="{00000000-0005-0000-0000-0000640B0000}"/>
    <cellStyle name="40% - Accent1 16 2 2" xfId="5615" xr:uid="{00000000-0005-0000-0000-0000650B0000}"/>
    <cellStyle name="40% - Accent1 16 2 3" xfId="3400" xr:uid="{00000000-0005-0000-0000-0000660B0000}"/>
    <cellStyle name="40% - Accent1 16 3" xfId="1570" xr:uid="{00000000-0005-0000-0000-0000670B0000}"/>
    <cellStyle name="40% - Accent1 16 3 2" xfId="6012" xr:uid="{00000000-0005-0000-0000-0000680B0000}"/>
    <cellStyle name="40% - Accent1 16 3 3" xfId="3797" xr:uid="{00000000-0005-0000-0000-0000690B0000}"/>
    <cellStyle name="40% - Accent1 16 4" xfId="1959" xr:uid="{00000000-0005-0000-0000-00006A0B0000}"/>
    <cellStyle name="40% - Accent1 16 4 2" xfId="6401" xr:uid="{00000000-0005-0000-0000-00006B0B0000}"/>
    <cellStyle name="40% - Accent1 16 4 3" xfId="4186" xr:uid="{00000000-0005-0000-0000-00006C0B0000}"/>
    <cellStyle name="40% - Accent1 16 5" xfId="2390" xr:uid="{00000000-0005-0000-0000-00006D0B0000}"/>
    <cellStyle name="40% - Accent1 16 5 2" xfId="6829" xr:uid="{00000000-0005-0000-0000-00006E0B0000}"/>
    <cellStyle name="40% - Accent1 16 5 3" xfId="4614" xr:uid="{00000000-0005-0000-0000-00006F0B0000}"/>
    <cellStyle name="40% - Accent1 16 6" xfId="5082" xr:uid="{00000000-0005-0000-0000-0000700B0000}"/>
    <cellStyle name="40% - Accent1 16 7" xfId="2867" xr:uid="{00000000-0005-0000-0000-0000710B0000}"/>
    <cellStyle name="40% - Accent1 17" xfId="495" xr:uid="{00000000-0005-0000-0000-0000720B0000}"/>
    <cellStyle name="40% - Accent1 17 2" xfId="1143" xr:uid="{00000000-0005-0000-0000-0000730B0000}"/>
    <cellStyle name="40% - Accent1 17 2 2" xfId="5616" xr:uid="{00000000-0005-0000-0000-0000740B0000}"/>
    <cellStyle name="40% - Accent1 17 2 3" xfId="3401" xr:uid="{00000000-0005-0000-0000-0000750B0000}"/>
    <cellStyle name="40% - Accent1 17 3" xfId="1571" xr:uid="{00000000-0005-0000-0000-0000760B0000}"/>
    <cellStyle name="40% - Accent1 17 3 2" xfId="6013" xr:uid="{00000000-0005-0000-0000-0000770B0000}"/>
    <cellStyle name="40% - Accent1 17 3 3" xfId="3798" xr:uid="{00000000-0005-0000-0000-0000780B0000}"/>
    <cellStyle name="40% - Accent1 17 4" xfId="1960" xr:uid="{00000000-0005-0000-0000-0000790B0000}"/>
    <cellStyle name="40% - Accent1 17 4 2" xfId="6402" xr:uid="{00000000-0005-0000-0000-00007A0B0000}"/>
    <cellStyle name="40% - Accent1 17 4 3" xfId="4187" xr:uid="{00000000-0005-0000-0000-00007B0B0000}"/>
    <cellStyle name="40% - Accent1 17 5" xfId="2391" xr:uid="{00000000-0005-0000-0000-00007C0B0000}"/>
    <cellStyle name="40% - Accent1 17 5 2" xfId="6830" xr:uid="{00000000-0005-0000-0000-00007D0B0000}"/>
    <cellStyle name="40% - Accent1 17 5 3" xfId="4615" xr:uid="{00000000-0005-0000-0000-00007E0B0000}"/>
    <cellStyle name="40% - Accent1 17 6" xfId="5096" xr:uid="{00000000-0005-0000-0000-00007F0B0000}"/>
    <cellStyle name="40% - Accent1 17 7" xfId="2881" xr:uid="{00000000-0005-0000-0000-0000800B0000}"/>
    <cellStyle name="40% - Accent1 18" xfId="509" xr:uid="{00000000-0005-0000-0000-0000810B0000}"/>
    <cellStyle name="40% - Accent1 18 2" xfId="1144" xr:uid="{00000000-0005-0000-0000-0000820B0000}"/>
    <cellStyle name="40% - Accent1 18 2 2" xfId="5617" xr:uid="{00000000-0005-0000-0000-0000830B0000}"/>
    <cellStyle name="40% - Accent1 18 2 3" xfId="3402" xr:uid="{00000000-0005-0000-0000-0000840B0000}"/>
    <cellStyle name="40% - Accent1 18 3" xfId="1572" xr:uid="{00000000-0005-0000-0000-0000850B0000}"/>
    <cellStyle name="40% - Accent1 18 3 2" xfId="6014" xr:uid="{00000000-0005-0000-0000-0000860B0000}"/>
    <cellStyle name="40% - Accent1 18 3 3" xfId="3799" xr:uid="{00000000-0005-0000-0000-0000870B0000}"/>
    <cellStyle name="40% - Accent1 18 4" xfId="1961" xr:uid="{00000000-0005-0000-0000-0000880B0000}"/>
    <cellStyle name="40% - Accent1 18 4 2" xfId="6403" xr:uid="{00000000-0005-0000-0000-0000890B0000}"/>
    <cellStyle name="40% - Accent1 18 4 3" xfId="4188" xr:uid="{00000000-0005-0000-0000-00008A0B0000}"/>
    <cellStyle name="40% - Accent1 18 5" xfId="2392" xr:uid="{00000000-0005-0000-0000-00008B0B0000}"/>
    <cellStyle name="40% - Accent1 18 5 2" xfId="6831" xr:uid="{00000000-0005-0000-0000-00008C0B0000}"/>
    <cellStyle name="40% - Accent1 18 5 3" xfId="4616" xr:uid="{00000000-0005-0000-0000-00008D0B0000}"/>
    <cellStyle name="40% - Accent1 18 6" xfId="5110" xr:uid="{00000000-0005-0000-0000-00008E0B0000}"/>
    <cellStyle name="40% - Accent1 18 7" xfId="2895" xr:uid="{00000000-0005-0000-0000-00008F0B0000}"/>
    <cellStyle name="40% - Accent1 19" xfId="523" xr:uid="{00000000-0005-0000-0000-0000900B0000}"/>
    <cellStyle name="40% - Accent1 19 2" xfId="1145" xr:uid="{00000000-0005-0000-0000-0000910B0000}"/>
    <cellStyle name="40% - Accent1 19 2 2" xfId="5618" xr:uid="{00000000-0005-0000-0000-0000920B0000}"/>
    <cellStyle name="40% - Accent1 19 2 3" xfId="3403" xr:uid="{00000000-0005-0000-0000-0000930B0000}"/>
    <cellStyle name="40% - Accent1 19 3" xfId="1573" xr:uid="{00000000-0005-0000-0000-0000940B0000}"/>
    <cellStyle name="40% - Accent1 19 3 2" xfId="6015" xr:uid="{00000000-0005-0000-0000-0000950B0000}"/>
    <cellStyle name="40% - Accent1 19 3 3" xfId="3800" xr:uid="{00000000-0005-0000-0000-0000960B0000}"/>
    <cellStyle name="40% - Accent1 19 4" xfId="1962" xr:uid="{00000000-0005-0000-0000-0000970B0000}"/>
    <cellStyle name="40% - Accent1 19 4 2" xfId="6404" xr:uid="{00000000-0005-0000-0000-0000980B0000}"/>
    <cellStyle name="40% - Accent1 19 4 3" xfId="4189" xr:uid="{00000000-0005-0000-0000-0000990B0000}"/>
    <cellStyle name="40% - Accent1 19 5" xfId="2393" xr:uid="{00000000-0005-0000-0000-00009A0B0000}"/>
    <cellStyle name="40% - Accent1 19 5 2" xfId="6832" xr:uid="{00000000-0005-0000-0000-00009B0B0000}"/>
    <cellStyle name="40% - Accent1 19 5 3" xfId="4617" xr:uid="{00000000-0005-0000-0000-00009C0B0000}"/>
    <cellStyle name="40% - Accent1 19 6" xfId="5124" xr:uid="{00000000-0005-0000-0000-00009D0B0000}"/>
    <cellStyle name="40% - Accent1 19 7" xfId="2909" xr:uid="{00000000-0005-0000-0000-00009E0B0000}"/>
    <cellStyle name="40% - Accent1 2" xfId="67" xr:uid="{00000000-0005-0000-0000-00009F0B0000}"/>
    <cellStyle name="40% - Accent1 2 2" xfId="434" xr:uid="{00000000-0005-0000-0000-0000A00B0000}"/>
    <cellStyle name="40% - Accent1 2 2 2" xfId="1147" xr:uid="{00000000-0005-0000-0000-0000A10B0000}"/>
    <cellStyle name="40% - Accent1 2 2 2 2" xfId="5620" xr:uid="{00000000-0005-0000-0000-0000A20B0000}"/>
    <cellStyle name="40% - Accent1 2 2 2 3" xfId="3405" xr:uid="{00000000-0005-0000-0000-0000A30B0000}"/>
    <cellStyle name="40% - Accent1 2 2 3" xfId="1575" xr:uid="{00000000-0005-0000-0000-0000A40B0000}"/>
    <cellStyle name="40% - Accent1 2 2 3 2" xfId="6017" xr:uid="{00000000-0005-0000-0000-0000A50B0000}"/>
    <cellStyle name="40% - Accent1 2 2 3 3" xfId="3802" xr:uid="{00000000-0005-0000-0000-0000A60B0000}"/>
    <cellStyle name="40% - Accent1 2 2 4" xfId="1964" xr:uid="{00000000-0005-0000-0000-0000A70B0000}"/>
    <cellStyle name="40% - Accent1 2 2 4 2" xfId="6406" xr:uid="{00000000-0005-0000-0000-0000A80B0000}"/>
    <cellStyle name="40% - Accent1 2 2 4 3" xfId="4191" xr:uid="{00000000-0005-0000-0000-0000A90B0000}"/>
    <cellStyle name="40% - Accent1 2 2 5" xfId="2395" xr:uid="{00000000-0005-0000-0000-0000AA0B0000}"/>
    <cellStyle name="40% - Accent1 2 2 5 2" xfId="6834" xr:uid="{00000000-0005-0000-0000-0000AB0B0000}"/>
    <cellStyle name="40% - Accent1 2 2 5 3" xfId="4619" xr:uid="{00000000-0005-0000-0000-0000AC0B0000}"/>
    <cellStyle name="40% - Accent1 2 2 6" xfId="5036" xr:uid="{00000000-0005-0000-0000-0000AD0B0000}"/>
    <cellStyle name="40% - Accent1 2 2 7" xfId="2821" xr:uid="{00000000-0005-0000-0000-0000AE0B0000}"/>
    <cellStyle name="40% - Accent1 2 3" xfId="755" xr:uid="{00000000-0005-0000-0000-0000AF0B0000}"/>
    <cellStyle name="40% - Accent1 2 3 2" xfId="5295" xr:uid="{00000000-0005-0000-0000-0000B00B0000}"/>
    <cellStyle name="40% - Accent1 2 3 3" xfId="3080" xr:uid="{00000000-0005-0000-0000-0000B10B0000}"/>
    <cellStyle name="40% - Accent1 2 4" xfId="1146" xr:uid="{00000000-0005-0000-0000-0000B20B0000}"/>
    <cellStyle name="40% - Accent1 2 4 2" xfId="5619" xr:uid="{00000000-0005-0000-0000-0000B30B0000}"/>
    <cellStyle name="40% - Accent1 2 4 3" xfId="3404" xr:uid="{00000000-0005-0000-0000-0000B40B0000}"/>
    <cellStyle name="40% - Accent1 2 5" xfId="1574" xr:uid="{00000000-0005-0000-0000-0000B50B0000}"/>
    <cellStyle name="40% - Accent1 2 5 2" xfId="6016" xr:uid="{00000000-0005-0000-0000-0000B60B0000}"/>
    <cellStyle name="40% - Accent1 2 5 3" xfId="3801" xr:uid="{00000000-0005-0000-0000-0000B70B0000}"/>
    <cellStyle name="40% - Accent1 2 6" xfId="1963" xr:uid="{00000000-0005-0000-0000-0000B80B0000}"/>
    <cellStyle name="40% - Accent1 2 6 2" xfId="6405" xr:uid="{00000000-0005-0000-0000-0000B90B0000}"/>
    <cellStyle name="40% - Accent1 2 6 3" xfId="4190" xr:uid="{00000000-0005-0000-0000-0000BA0B0000}"/>
    <cellStyle name="40% - Accent1 2 7" xfId="2394" xr:uid="{00000000-0005-0000-0000-0000BB0B0000}"/>
    <cellStyle name="40% - Accent1 2 7 2" xfId="6833" xr:uid="{00000000-0005-0000-0000-0000BC0B0000}"/>
    <cellStyle name="40% - Accent1 2 7 3" xfId="4618" xr:uid="{00000000-0005-0000-0000-0000BD0B0000}"/>
    <cellStyle name="40% - Accent1 2 8" xfId="4870" xr:uid="{00000000-0005-0000-0000-0000BE0B0000}"/>
    <cellStyle name="40% - Accent1 2 9" xfId="2655" xr:uid="{00000000-0005-0000-0000-0000BF0B0000}"/>
    <cellStyle name="40% - Accent1 20" xfId="537" xr:uid="{00000000-0005-0000-0000-0000C00B0000}"/>
    <cellStyle name="40% - Accent1 20 2" xfId="1148" xr:uid="{00000000-0005-0000-0000-0000C10B0000}"/>
    <cellStyle name="40% - Accent1 20 2 2" xfId="5621" xr:uid="{00000000-0005-0000-0000-0000C20B0000}"/>
    <cellStyle name="40% - Accent1 20 2 3" xfId="3406" xr:uid="{00000000-0005-0000-0000-0000C30B0000}"/>
    <cellStyle name="40% - Accent1 20 3" xfId="1576" xr:uid="{00000000-0005-0000-0000-0000C40B0000}"/>
    <cellStyle name="40% - Accent1 20 3 2" xfId="6018" xr:uid="{00000000-0005-0000-0000-0000C50B0000}"/>
    <cellStyle name="40% - Accent1 20 3 3" xfId="3803" xr:uid="{00000000-0005-0000-0000-0000C60B0000}"/>
    <cellStyle name="40% - Accent1 20 4" xfId="1965" xr:uid="{00000000-0005-0000-0000-0000C70B0000}"/>
    <cellStyle name="40% - Accent1 20 4 2" xfId="6407" xr:uid="{00000000-0005-0000-0000-0000C80B0000}"/>
    <cellStyle name="40% - Accent1 20 4 3" xfId="4192" xr:uid="{00000000-0005-0000-0000-0000C90B0000}"/>
    <cellStyle name="40% - Accent1 20 5" xfId="2396" xr:uid="{00000000-0005-0000-0000-0000CA0B0000}"/>
    <cellStyle name="40% - Accent1 20 5 2" xfId="6835" xr:uid="{00000000-0005-0000-0000-0000CB0B0000}"/>
    <cellStyle name="40% - Accent1 20 5 3" xfId="4620" xr:uid="{00000000-0005-0000-0000-0000CC0B0000}"/>
    <cellStyle name="40% - Accent1 20 6" xfId="5138" xr:uid="{00000000-0005-0000-0000-0000CD0B0000}"/>
    <cellStyle name="40% - Accent1 20 7" xfId="2923" xr:uid="{00000000-0005-0000-0000-0000CE0B0000}"/>
    <cellStyle name="40% - Accent1 21" xfId="551" xr:uid="{00000000-0005-0000-0000-0000CF0B0000}"/>
    <cellStyle name="40% - Accent1 21 2" xfId="1149" xr:uid="{00000000-0005-0000-0000-0000D00B0000}"/>
    <cellStyle name="40% - Accent1 21 2 2" xfId="5622" xr:uid="{00000000-0005-0000-0000-0000D10B0000}"/>
    <cellStyle name="40% - Accent1 21 2 3" xfId="3407" xr:uid="{00000000-0005-0000-0000-0000D20B0000}"/>
    <cellStyle name="40% - Accent1 21 3" xfId="1577" xr:uid="{00000000-0005-0000-0000-0000D30B0000}"/>
    <cellStyle name="40% - Accent1 21 3 2" xfId="6019" xr:uid="{00000000-0005-0000-0000-0000D40B0000}"/>
    <cellStyle name="40% - Accent1 21 3 3" xfId="3804" xr:uid="{00000000-0005-0000-0000-0000D50B0000}"/>
    <cellStyle name="40% - Accent1 21 4" xfId="1966" xr:uid="{00000000-0005-0000-0000-0000D60B0000}"/>
    <cellStyle name="40% - Accent1 21 4 2" xfId="6408" xr:uid="{00000000-0005-0000-0000-0000D70B0000}"/>
    <cellStyle name="40% - Accent1 21 4 3" xfId="4193" xr:uid="{00000000-0005-0000-0000-0000D80B0000}"/>
    <cellStyle name="40% - Accent1 21 5" xfId="2397" xr:uid="{00000000-0005-0000-0000-0000D90B0000}"/>
    <cellStyle name="40% - Accent1 21 5 2" xfId="6836" xr:uid="{00000000-0005-0000-0000-0000DA0B0000}"/>
    <cellStyle name="40% - Accent1 21 5 3" xfId="4621" xr:uid="{00000000-0005-0000-0000-0000DB0B0000}"/>
    <cellStyle name="40% - Accent1 21 6" xfId="5152" xr:uid="{00000000-0005-0000-0000-0000DC0B0000}"/>
    <cellStyle name="40% - Accent1 21 7" xfId="2937" xr:uid="{00000000-0005-0000-0000-0000DD0B0000}"/>
    <cellStyle name="40% - Accent1 22" xfId="565" xr:uid="{00000000-0005-0000-0000-0000DE0B0000}"/>
    <cellStyle name="40% - Accent1 22 2" xfId="1150" xr:uid="{00000000-0005-0000-0000-0000DF0B0000}"/>
    <cellStyle name="40% - Accent1 22 2 2" xfId="5623" xr:uid="{00000000-0005-0000-0000-0000E00B0000}"/>
    <cellStyle name="40% - Accent1 22 2 3" xfId="3408" xr:uid="{00000000-0005-0000-0000-0000E10B0000}"/>
    <cellStyle name="40% - Accent1 22 3" xfId="1578" xr:uid="{00000000-0005-0000-0000-0000E20B0000}"/>
    <cellStyle name="40% - Accent1 22 3 2" xfId="6020" xr:uid="{00000000-0005-0000-0000-0000E30B0000}"/>
    <cellStyle name="40% - Accent1 22 3 3" xfId="3805" xr:uid="{00000000-0005-0000-0000-0000E40B0000}"/>
    <cellStyle name="40% - Accent1 22 4" xfId="1967" xr:uid="{00000000-0005-0000-0000-0000E50B0000}"/>
    <cellStyle name="40% - Accent1 22 4 2" xfId="6409" xr:uid="{00000000-0005-0000-0000-0000E60B0000}"/>
    <cellStyle name="40% - Accent1 22 4 3" xfId="4194" xr:uid="{00000000-0005-0000-0000-0000E70B0000}"/>
    <cellStyle name="40% - Accent1 22 5" xfId="2398" xr:uid="{00000000-0005-0000-0000-0000E80B0000}"/>
    <cellStyle name="40% - Accent1 22 5 2" xfId="6837" xr:uid="{00000000-0005-0000-0000-0000E90B0000}"/>
    <cellStyle name="40% - Accent1 22 5 3" xfId="4622" xr:uid="{00000000-0005-0000-0000-0000EA0B0000}"/>
    <cellStyle name="40% - Accent1 22 6" xfId="5166" xr:uid="{00000000-0005-0000-0000-0000EB0B0000}"/>
    <cellStyle name="40% - Accent1 22 7" xfId="2951" xr:uid="{00000000-0005-0000-0000-0000EC0B0000}"/>
    <cellStyle name="40% - Accent1 23" xfId="579" xr:uid="{00000000-0005-0000-0000-0000ED0B0000}"/>
    <cellStyle name="40% - Accent1 23 2" xfId="1151" xr:uid="{00000000-0005-0000-0000-0000EE0B0000}"/>
    <cellStyle name="40% - Accent1 23 2 2" xfId="5624" xr:uid="{00000000-0005-0000-0000-0000EF0B0000}"/>
    <cellStyle name="40% - Accent1 23 2 3" xfId="3409" xr:uid="{00000000-0005-0000-0000-0000F00B0000}"/>
    <cellStyle name="40% - Accent1 23 3" xfId="1579" xr:uid="{00000000-0005-0000-0000-0000F10B0000}"/>
    <cellStyle name="40% - Accent1 23 3 2" xfId="6021" xr:uid="{00000000-0005-0000-0000-0000F20B0000}"/>
    <cellStyle name="40% - Accent1 23 3 3" xfId="3806" xr:uid="{00000000-0005-0000-0000-0000F30B0000}"/>
    <cellStyle name="40% - Accent1 23 4" xfId="1968" xr:uid="{00000000-0005-0000-0000-0000F40B0000}"/>
    <cellStyle name="40% - Accent1 23 4 2" xfId="6410" xr:uid="{00000000-0005-0000-0000-0000F50B0000}"/>
    <cellStyle name="40% - Accent1 23 4 3" xfId="4195" xr:uid="{00000000-0005-0000-0000-0000F60B0000}"/>
    <cellStyle name="40% - Accent1 23 5" xfId="2399" xr:uid="{00000000-0005-0000-0000-0000F70B0000}"/>
    <cellStyle name="40% - Accent1 23 5 2" xfId="6838" xr:uid="{00000000-0005-0000-0000-0000F80B0000}"/>
    <cellStyle name="40% - Accent1 23 5 3" xfId="4623" xr:uid="{00000000-0005-0000-0000-0000F90B0000}"/>
    <cellStyle name="40% - Accent1 23 6" xfId="5180" xr:uid="{00000000-0005-0000-0000-0000FA0B0000}"/>
    <cellStyle name="40% - Accent1 23 7" xfId="2965" xr:uid="{00000000-0005-0000-0000-0000FB0B0000}"/>
    <cellStyle name="40% - Accent1 24" xfId="593" xr:uid="{00000000-0005-0000-0000-0000FC0B0000}"/>
    <cellStyle name="40% - Accent1 24 2" xfId="1152" xr:uid="{00000000-0005-0000-0000-0000FD0B0000}"/>
    <cellStyle name="40% - Accent1 24 2 2" xfId="5625" xr:uid="{00000000-0005-0000-0000-0000FE0B0000}"/>
    <cellStyle name="40% - Accent1 24 2 3" xfId="3410" xr:uid="{00000000-0005-0000-0000-0000FF0B0000}"/>
    <cellStyle name="40% - Accent1 24 3" xfId="1580" xr:uid="{00000000-0005-0000-0000-0000000C0000}"/>
    <cellStyle name="40% - Accent1 24 3 2" xfId="6022" xr:uid="{00000000-0005-0000-0000-0000010C0000}"/>
    <cellStyle name="40% - Accent1 24 3 3" xfId="3807" xr:uid="{00000000-0005-0000-0000-0000020C0000}"/>
    <cellStyle name="40% - Accent1 24 4" xfId="1969" xr:uid="{00000000-0005-0000-0000-0000030C0000}"/>
    <cellStyle name="40% - Accent1 24 4 2" xfId="6411" xr:uid="{00000000-0005-0000-0000-0000040C0000}"/>
    <cellStyle name="40% - Accent1 24 4 3" xfId="4196" xr:uid="{00000000-0005-0000-0000-0000050C0000}"/>
    <cellStyle name="40% - Accent1 24 5" xfId="2400" xr:uid="{00000000-0005-0000-0000-0000060C0000}"/>
    <cellStyle name="40% - Accent1 24 5 2" xfId="6839" xr:uid="{00000000-0005-0000-0000-0000070C0000}"/>
    <cellStyle name="40% - Accent1 24 5 3" xfId="4624" xr:uid="{00000000-0005-0000-0000-0000080C0000}"/>
    <cellStyle name="40% - Accent1 24 6" xfId="5194" xr:uid="{00000000-0005-0000-0000-0000090C0000}"/>
    <cellStyle name="40% - Accent1 24 7" xfId="2979" xr:uid="{00000000-0005-0000-0000-00000A0C0000}"/>
    <cellStyle name="40% - Accent1 25" xfId="247" xr:uid="{00000000-0005-0000-0000-00000B0C0000}"/>
    <cellStyle name="40% - Accent1 25 2" xfId="1153" xr:uid="{00000000-0005-0000-0000-00000C0C0000}"/>
    <cellStyle name="40% - Accent1 25 2 2" xfId="5626" xr:uid="{00000000-0005-0000-0000-00000D0C0000}"/>
    <cellStyle name="40% - Accent1 25 2 3" xfId="3411" xr:uid="{00000000-0005-0000-0000-00000E0C0000}"/>
    <cellStyle name="40% - Accent1 25 3" xfId="1581" xr:uid="{00000000-0005-0000-0000-00000F0C0000}"/>
    <cellStyle name="40% - Accent1 25 3 2" xfId="6023" xr:uid="{00000000-0005-0000-0000-0000100C0000}"/>
    <cellStyle name="40% - Accent1 25 3 3" xfId="3808" xr:uid="{00000000-0005-0000-0000-0000110C0000}"/>
    <cellStyle name="40% - Accent1 25 4" xfId="1970" xr:uid="{00000000-0005-0000-0000-0000120C0000}"/>
    <cellStyle name="40% - Accent1 25 4 2" xfId="6412" xr:uid="{00000000-0005-0000-0000-0000130C0000}"/>
    <cellStyle name="40% - Accent1 25 4 3" xfId="4197" xr:uid="{00000000-0005-0000-0000-0000140C0000}"/>
    <cellStyle name="40% - Accent1 25 5" xfId="2401" xr:uid="{00000000-0005-0000-0000-0000150C0000}"/>
    <cellStyle name="40% - Accent1 25 5 2" xfId="6840" xr:uid="{00000000-0005-0000-0000-0000160C0000}"/>
    <cellStyle name="40% - Accent1 25 5 3" xfId="4625" xr:uid="{00000000-0005-0000-0000-0000170C0000}"/>
    <cellStyle name="40% - Accent1 25 6" xfId="5288" xr:uid="{00000000-0005-0000-0000-0000180C0000}"/>
    <cellStyle name="40% - Accent1 25 7" xfId="3073" xr:uid="{00000000-0005-0000-0000-0000190C0000}"/>
    <cellStyle name="40% - Accent1 26" xfId="941" xr:uid="{00000000-0005-0000-0000-00001A0C0000}"/>
    <cellStyle name="40% - Accent1 26 2" xfId="5407" xr:uid="{00000000-0005-0000-0000-00001B0C0000}"/>
    <cellStyle name="40% - Accent1 26 3" xfId="3192" xr:uid="{00000000-0005-0000-0000-00001C0C0000}"/>
    <cellStyle name="40% - Accent1 27" xfId="955" xr:uid="{00000000-0005-0000-0000-00001D0C0000}"/>
    <cellStyle name="40% - Accent1 27 2" xfId="5421" xr:uid="{00000000-0005-0000-0000-00001E0C0000}"/>
    <cellStyle name="40% - Accent1 27 3" xfId="3206" xr:uid="{00000000-0005-0000-0000-00001F0C0000}"/>
    <cellStyle name="40% - Accent1 28" xfId="662" xr:uid="{00000000-0005-0000-0000-0000200C0000}"/>
    <cellStyle name="40% - Accent1 28 2" xfId="4869" xr:uid="{00000000-0005-0000-0000-0000210C0000}"/>
    <cellStyle name="40% - Accent1 28 3" xfId="2654" xr:uid="{00000000-0005-0000-0000-0000220C0000}"/>
    <cellStyle name="40% - Accent1 29" xfId="1390" xr:uid="{00000000-0005-0000-0000-0000230C0000}"/>
    <cellStyle name="40% - Accent1 29 2" xfId="5832" xr:uid="{00000000-0005-0000-0000-0000240C0000}"/>
    <cellStyle name="40% - Accent1 29 3" xfId="3617" xr:uid="{00000000-0005-0000-0000-0000250C0000}"/>
    <cellStyle name="40% - Accent1 3" xfId="68" xr:uid="{00000000-0005-0000-0000-0000260C0000}"/>
    <cellStyle name="40% - Accent1 3 2" xfId="435" xr:uid="{00000000-0005-0000-0000-0000270C0000}"/>
    <cellStyle name="40% - Accent1 3 2 2" xfId="1155" xr:uid="{00000000-0005-0000-0000-0000280C0000}"/>
    <cellStyle name="40% - Accent1 3 2 2 2" xfId="5628" xr:uid="{00000000-0005-0000-0000-0000290C0000}"/>
    <cellStyle name="40% - Accent1 3 2 2 3" xfId="3413" xr:uid="{00000000-0005-0000-0000-00002A0C0000}"/>
    <cellStyle name="40% - Accent1 3 2 3" xfId="1583" xr:uid="{00000000-0005-0000-0000-00002B0C0000}"/>
    <cellStyle name="40% - Accent1 3 2 3 2" xfId="6025" xr:uid="{00000000-0005-0000-0000-00002C0C0000}"/>
    <cellStyle name="40% - Accent1 3 2 3 3" xfId="3810" xr:uid="{00000000-0005-0000-0000-00002D0C0000}"/>
    <cellStyle name="40% - Accent1 3 2 4" xfId="1972" xr:uid="{00000000-0005-0000-0000-00002E0C0000}"/>
    <cellStyle name="40% - Accent1 3 2 4 2" xfId="6414" xr:uid="{00000000-0005-0000-0000-00002F0C0000}"/>
    <cellStyle name="40% - Accent1 3 2 4 3" xfId="4199" xr:uid="{00000000-0005-0000-0000-0000300C0000}"/>
    <cellStyle name="40% - Accent1 3 2 5" xfId="2403" xr:uid="{00000000-0005-0000-0000-0000310C0000}"/>
    <cellStyle name="40% - Accent1 3 2 5 2" xfId="6842" xr:uid="{00000000-0005-0000-0000-0000320C0000}"/>
    <cellStyle name="40% - Accent1 3 2 5 3" xfId="4627" xr:uid="{00000000-0005-0000-0000-0000330C0000}"/>
    <cellStyle name="40% - Accent1 3 2 6" xfId="5037" xr:uid="{00000000-0005-0000-0000-0000340C0000}"/>
    <cellStyle name="40% - Accent1 3 2 7" xfId="2822" xr:uid="{00000000-0005-0000-0000-0000350C0000}"/>
    <cellStyle name="40% - Accent1 3 3" xfId="756" xr:uid="{00000000-0005-0000-0000-0000360C0000}"/>
    <cellStyle name="40% - Accent1 3 3 2" xfId="5296" xr:uid="{00000000-0005-0000-0000-0000370C0000}"/>
    <cellStyle name="40% - Accent1 3 3 3" xfId="3081" xr:uid="{00000000-0005-0000-0000-0000380C0000}"/>
    <cellStyle name="40% - Accent1 3 4" xfId="1154" xr:uid="{00000000-0005-0000-0000-0000390C0000}"/>
    <cellStyle name="40% - Accent1 3 4 2" xfId="5627" xr:uid="{00000000-0005-0000-0000-00003A0C0000}"/>
    <cellStyle name="40% - Accent1 3 4 3" xfId="3412" xr:uid="{00000000-0005-0000-0000-00003B0C0000}"/>
    <cellStyle name="40% - Accent1 3 5" xfId="1582" xr:uid="{00000000-0005-0000-0000-00003C0C0000}"/>
    <cellStyle name="40% - Accent1 3 5 2" xfId="6024" xr:uid="{00000000-0005-0000-0000-00003D0C0000}"/>
    <cellStyle name="40% - Accent1 3 5 3" xfId="3809" xr:uid="{00000000-0005-0000-0000-00003E0C0000}"/>
    <cellStyle name="40% - Accent1 3 6" xfId="1971" xr:uid="{00000000-0005-0000-0000-00003F0C0000}"/>
    <cellStyle name="40% - Accent1 3 6 2" xfId="6413" xr:uid="{00000000-0005-0000-0000-0000400C0000}"/>
    <cellStyle name="40% - Accent1 3 6 3" xfId="4198" xr:uid="{00000000-0005-0000-0000-0000410C0000}"/>
    <cellStyle name="40% - Accent1 3 7" xfId="2402" xr:uid="{00000000-0005-0000-0000-0000420C0000}"/>
    <cellStyle name="40% - Accent1 3 7 2" xfId="6841" xr:uid="{00000000-0005-0000-0000-0000430C0000}"/>
    <cellStyle name="40% - Accent1 3 7 3" xfId="4626" xr:uid="{00000000-0005-0000-0000-0000440C0000}"/>
    <cellStyle name="40% - Accent1 3 8" xfId="4871" xr:uid="{00000000-0005-0000-0000-0000450C0000}"/>
    <cellStyle name="40% - Accent1 3 9" xfId="2656" xr:uid="{00000000-0005-0000-0000-0000460C0000}"/>
    <cellStyle name="40% - Accent1 30" xfId="1952" xr:uid="{00000000-0005-0000-0000-0000470C0000}"/>
    <cellStyle name="40% - Accent1 30 2" xfId="6394" xr:uid="{00000000-0005-0000-0000-0000480C0000}"/>
    <cellStyle name="40% - Accent1 30 3" xfId="4179" xr:uid="{00000000-0005-0000-0000-0000490C0000}"/>
    <cellStyle name="40% - Accent1 31" xfId="2187" xr:uid="{00000000-0005-0000-0000-00004A0C0000}"/>
    <cellStyle name="40% - Accent1 31 2" xfId="6629" xr:uid="{00000000-0005-0000-0000-00004B0C0000}"/>
    <cellStyle name="40% - Accent1 31 3" xfId="4414" xr:uid="{00000000-0005-0000-0000-00004C0C0000}"/>
    <cellStyle name="40% - Accent1 32" xfId="2204" xr:uid="{00000000-0005-0000-0000-00004D0C0000}"/>
    <cellStyle name="40% - Accent1 32 2" xfId="6644" xr:uid="{00000000-0005-0000-0000-00004E0C0000}"/>
    <cellStyle name="40% - Accent1 32 3" xfId="4429" xr:uid="{00000000-0005-0000-0000-00004F0C0000}"/>
    <cellStyle name="40% - Accent1 33" xfId="2383" xr:uid="{00000000-0005-0000-0000-0000500C0000}"/>
    <cellStyle name="40% - Accent1 33 2" xfId="6822" xr:uid="{00000000-0005-0000-0000-0000510C0000}"/>
    <cellStyle name="40% - Accent1 33 3" xfId="4607" xr:uid="{00000000-0005-0000-0000-0000520C0000}"/>
    <cellStyle name="40% - Accent1 34" xfId="5433" xr:uid="{00000000-0005-0000-0000-0000530C0000}"/>
    <cellStyle name="40% - Accent1 35" xfId="3218" xr:uid="{00000000-0005-0000-0000-0000540C0000}"/>
    <cellStyle name="40% - Accent1 4" xfId="69" xr:uid="{00000000-0005-0000-0000-0000550C0000}"/>
    <cellStyle name="40% - Accent1 4 2" xfId="436" xr:uid="{00000000-0005-0000-0000-0000560C0000}"/>
    <cellStyle name="40% - Accent1 4 2 2" xfId="1157" xr:uid="{00000000-0005-0000-0000-0000570C0000}"/>
    <cellStyle name="40% - Accent1 4 2 2 2" xfId="5630" xr:uid="{00000000-0005-0000-0000-0000580C0000}"/>
    <cellStyle name="40% - Accent1 4 2 2 3" xfId="3415" xr:uid="{00000000-0005-0000-0000-0000590C0000}"/>
    <cellStyle name="40% - Accent1 4 2 3" xfId="1585" xr:uid="{00000000-0005-0000-0000-00005A0C0000}"/>
    <cellStyle name="40% - Accent1 4 2 3 2" xfId="6027" xr:uid="{00000000-0005-0000-0000-00005B0C0000}"/>
    <cellStyle name="40% - Accent1 4 2 3 3" xfId="3812" xr:uid="{00000000-0005-0000-0000-00005C0C0000}"/>
    <cellStyle name="40% - Accent1 4 2 4" xfId="1974" xr:uid="{00000000-0005-0000-0000-00005D0C0000}"/>
    <cellStyle name="40% - Accent1 4 2 4 2" xfId="6416" xr:uid="{00000000-0005-0000-0000-00005E0C0000}"/>
    <cellStyle name="40% - Accent1 4 2 4 3" xfId="4201" xr:uid="{00000000-0005-0000-0000-00005F0C0000}"/>
    <cellStyle name="40% - Accent1 4 2 5" xfId="2405" xr:uid="{00000000-0005-0000-0000-0000600C0000}"/>
    <cellStyle name="40% - Accent1 4 2 5 2" xfId="6844" xr:uid="{00000000-0005-0000-0000-0000610C0000}"/>
    <cellStyle name="40% - Accent1 4 2 5 3" xfId="4629" xr:uid="{00000000-0005-0000-0000-0000620C0000}"/>
    <cellStyle name="40% - Accent1 4 2 6" xfId="5038" xr:uid="{00000000-0005-0000-0000-0000630C0000}"/>
    <cellStyle name="40% - Accent1 4 2 7" xfId="2823" xr:uid="{00000000-0005-0000-0000-0000640C0000}"/>
    <cellStyle name="40% - Accent1 4 3" xfId="757" xr:uid="{00000000-0005-0000-0000-0000650C0000}"/>
    <cellStyle name="40% - Accent1 4 3 2" xfId="5297" xr:uid="{00000000-0005-0000-0000-0000660C0000}"/>
    <cellStyle name="40% - Accent1 4 3 3" xfId="3082" xr:uid="{00000000-0005-0000-0000-0000670C0000}"/>
    <cellStyle name="40% - Accent1 4 4" xfId="1156" xr:uid="{00000000-0005-0000-0000-0000680C0000}"/>
    <cellStyle name="40% - Accent1 4 4 2" xfId="5629" xr:uid="{00000000-0005-0000-0000-0000690C0000}"/>
    <cellStyle name="40% - Accent1 4 4 3" xfId="3414" xr:uid="{00000000-0005-0000-0000-00006A0C0000}"/>
    <cellStyle name="40% - Accent1 4 5" xfId="1584" xr:uid="{00000000-0005-0000-0000-00006B0C0000}"/>
    <cellStyle name="40% - Accent1 4 5 2" xfId="6026" xr:uid="{00000000-0005-0000-0000-00006C0C0000}"/>
    <cellStyle name="40% - Accent1 4 5 3" xfId="3811" xr:uid="{00000000-0005-0000-0000-00006D0C0000}"/>
    <cellStyle name="40% - Accent1 4 6" xfId="1973" xr:uid="{00000000-0005-0000-0000-00006E0C0000}"/>
    <cellStyle name="40% - Accent1 4 6 2" xfId="6415" xr:uid="{00000000-0005-0000-0000-00006F0C0000}"/>
    <cellStyle name="40% - Accent1 4 6 3" xfId="4200" xr:uid="{00000000-0005-0000-0000-0000700C0000}"/>
    <cellStyle name="40% - Accent1 4 7" xfId="2404" xr:uid="{00000000-0005-0000-0000-0000710C0000}"/>
    <cellStyle name="40% - Accent1 4 7 2" xfId="6843" xr:uid="{00000000-0005-0000-0000-0000720C0000}"/>
    <cellStyle name="40% - Accent1 4 7 3" xfId="4628" xr:uid="{00000000-0005-0000-0000-0000730C0000}"/>
    <cellStyle name="40% - Accent1 4 8" xfId="4872" xr:uid="{00000000-0005-0000-0000-0000740C0000}"/>
    <cellStyle name="40% - Accent1 4 9" xfId="2657" xr:uid="{00000000-0005-0000-0000-0000750C0000}"/>
    <cellStyle name="40% - Accent1 5" xfId="70" xr:uid="{00000000-0005-0000-0000-0000760C0000}"/>
    <cellStyle name="40% - Accent1 5 2" xfId="437" xr:uid="{00000000-0005-0000-0000-0000770C0000}"/>
    <cellStyle name="40% - Accent1 5 2 2" xfId="1159" xr:uid="{00000000-0005-0000-0000-0000780C0000}"/>
    <cellStyle name="40% - Accent1 5 2 2 2" xfId="5632" xr:uid="{00000000-0005-0000-0000-0000790C0000}"/>
    <cellStyle name="40% - Accent1 5 2 2 3" xfId="3417" xr:uid="{00000000-0005-0000-0000-00007A0C0000}"/>
    <cellStyle name="40% - Accent1 5 2 3" xfId="1587" xr:uid="{00000000-0005-0000-0000-00007B0C0000}"/>
    <cellStyle name="40% - Accent1 5 2 3 2" xfId="6029" xr:uid="{00000000-0005-0000-0000-00007C0C0000}"/>
    <cellStyle name="40% - Accent1 5 2 3 3" xfId="3814" xr:uid="{00000000-0005-0000-0000-00007D0C0000}"/>
    <cellStyle name="40% - Accent1 5 2 4" xfId="1976" xr:uid="{00000000-0005-0000-0000-00007E0C0000}"/>
    <cellStyle name="40% - Accent1 5 2 4 2" xfId="6418" xr:uid="{00000000-0005-0000-0000-00007F0C0000}"/>
    <cellStyle name="40% - Accent1 5 2 4 3" xfId="4203" xr:uid="{00000000-0005-0000-0000-0000800C0000}"/>
    <cellStyle name="40% - Accent1 5 2 5" xfId="2407" xr:uid="{00000000-0005-0000-0000-0000810C0000}"/>
    <cellStyle name="40% - Accent1 5 2 5 2" xfId="6846" xr:uid="{00000000-0005-0000-0000-0000820C0000}"/>
    <cellStyle name="40% - Accent1 5 2 5 3" xfId="4631" xr:uid="{00000000-0005-0000-0000-0000830C0000}"/>
    <cellStyle name="40% - Accent1 5 2 6" xfId="5039" xr:uid="{00000000-0005-0000-0000-0000840C0000}"/>
    <cellStyle name="40% - Accent1 5 2 7" xfId="2824" xr:uid="{00000000-0005-0000-0000-0000850C0000}"/>
    <cellStyle name="40% - Accent1 5 3" xfId="758" xr:uid="{00000000-0005-0000-0000-0000860C0000}"/>
    <cellStyle name="40% - Accent1 5 3 2" xfId="5298" xr:uid="{00000000-0005-0000-0000-0000870C0000}"/>
    <cellStyle name="40% - Accent1 5 3 3" xfId="3083" xr:uid="{00000000-0005-0000-0000-0000880C0000}"/>
    <cellStyle name="40% - Accent1 5 4" xfId="1158" xr:uid="{00000000-0005-0000-0000-0000890C0000}"/>
    <cellStyle name="40% - Accent1 5 4 2" xfId="5631" xr:uid="{00000000-0005-0000-0000-00008A0C0000}"/>
    <cellStyle name="40% - Accent1 5 4 3" xfId="3416" xr:uid="{00000000-0005-0000-0000-00008B0C0000}"/>
    <cellStyle name="40% - Accent1 5 5" xfId="1586" xr:uid="{00000000-0005-0000-0000-00008C0C0000}"/>
    <cellStyle name="40% - Accent1 5 5 2" xfId="6028" xr:uid="{00000000-0005-0000-0000-00008D0C0000}"/>
    <cellStyle name="40% - Accent1 5 5 3" xfId="3813" xr:uid="{00000000-0005-0000-0000-00008E0C0000}"/>
    <cellStyle name="40% - Accent1 5 6" xfId="1975" xr:uid="{00000000-0005-0000-0000-00008F0C0000}"/>
    <cellStyle name="40% - Accent1 5 6 2" xfId="6417" xr:uid="{00000000-0005-0000-0000-0000900C0000}"/>
    <cellStyle name="40% - Accent1 5 6 3" xfId="4202" xr:uid="{00000000-0005-0000-0000-0000910C0000}"/>
    <cellStyle name="40% - Accent1 5 7" xfId="2406" xr:uid="{00000000-0005-0000-0000-0000920C0000}"/>
    <cellStyle name="40% - Accent1 5 7 2" xfId="6845" xr:uid="{00000000-0005-0000-0000-0000930C0000}"/>
    <cellStyle name="40% - Accent1 5 7 3" xfId="4630" xr:uid="{00000000-0005-0000-0000-0000940C0000}"/>
    <cellStyle name="40% - Accent1 5 8" xfId="4873" xr:uid="{00000000-0005-0000-0000-0000950C0000}"/>
    <cellStyle name="40% - Accent1 5 9" xfId="2658" xr:uid="{00000000-0005-0000-0000-0000960C0000}"/>
    <cellStyle name="40% - Accent1 6" xfId="71" xr:uid="{00000000-0005-0000-0000-0000970C0000}"/>
    <cellStyle name="40% - Accent1 6 2" xfId="438" xr:uid="{00000000-0005-0000-0000-0000980C0000}"/>
    <cellStyle name="40% - Accent1 6 2 2" xfId="1161" xr:uid="{00000000-0005-0000-0000-0000990C0000}"/>
    <cellStyle name="40% - Accent1 6 2 2 2" xfId="5634" xr:uid="{00000000-0005-0000-0000-00009A0C0000}"/>
    <cellStyle name="40% - Accent1 6 2 2 3" xfId="3419" xr:uid="{00000000-0005-0000-0000-00009B0C0000}"/>
    <cellStyle name="40% - Accent1 6 2 3" xfId="1589" xr:uid="{00000000-0005-0000-0000-00009C0C0000}"/>
    <cellStyle name="40% - Accent1 6 2 3 2" xfId="6031" xr:uid="{00000000-0005-0000-0000-00009D0C0000}"/>
    <cellStyle name="40% - Accent1 6 2 3 3" xfId="3816" xr:uid="{00000000-0005-0000-0000-00009E0C0000}"/>
    <cellStyle name="40% - Accent1 6 2 4" xfId="1978" xr:uid="{00000000-0005-0000-0000-00009F0C0000}"/>
    <cellStyle name="40% - Accent1 6 2 4 2" xfId="6420" xr:uid="{00000000-0005-0000-0000-0000A00C0000}"/>
    <cellStyle name="40% - Accent1 6 2 4 3" xfId="4205" xr:uid="{00000000-0005-0000-0000-0000A10C0000}"/>
    <cellStyle name="40% - Accent1 6 2 5" xfId="2409" xr:uid="{00000000-0005-0000-0000-0000A20C0000}"/>
    <cellStyle name="40% - Accent1 6 2 5 2" xfId="6848" xr:uid="{00000000-0005-0000-0000-0000A30C0000}"/>
    <cellStyle name="40% - Accent1 6 2 5 3" xfId="4633" xr:uid="{00000000-0005-0000-0000-0000A40C0000}"/>
    <cellStyle name="40% - Accent1 6 2 6" xfId="5040" xr:uid="{00000000-0005-0000-0000-0000A50C0000}"/>
    <cellStyle name="40% - Accent1 6 2 7" xfId="2825" xr:uid="{00000000-0005-0000-0000-0000A60C0000}"/>
    <cellStyle name="40% - Accent1 6 3" xfId="759" xr:uid="{00000000-0005-0000-0000-0000A70C0000}"/>
    <cellStyle name="40% - Accent1 6 3 2" xfId="5299" xr:uid="{00000000-0005-0000-0000-0000A80C0000}"/>
    <cellStyle name="40% - Accent1 6 3 3" xfId="3084" xr:uid="{00000000-0005-0000-0000-0000A90C0000}"/>
    <cellStyle name="40% - Accent1 6 4" xfId="1160" xr:uid="{00000000-0005-0000-0000-0000AA0C0000}"/>
    <cellStyle name="40% - Accent1 6 4 2" xfId="5633" xr:uid="{00000000-0005-0000-0000-0000AB0C0000}"/>
    <cellStyle name="40% - Accent1 6 4 3" xfId="3418" xr:uid="{00000000-0005-0000-0000-0000AC0C0000}"/>
    <cellStyle name="40% - Accent1 6 5" xfId="1588" xr:uid="{00000000-0005-0000-0000-0000AD0C0000}"/>
    <cellStyle name="40% - Accent1 6 5 2" xfId="6030" xr:uid="{00000000-0005-0000-0000-0000AE0C0000}"/>
    <cellStyle name="40% - Accent1 6 5 3" xfId="3815" xr:uid="{00000000-0005-0000-0000-0000AF0C0000}"/>
    <cellStyle name="40% - Accent1 6 6" xfId="1977" xr:uid="{00000000-0005-0000-0000-0000B00C0000}"/>
    <cellStyle name="40% - Accent1 6 6 2" xfId="6419" xr:uid="{00000000-0005-0000-0000-0000B10C0000}"/>
    <cellStyle name="40% - Accent1 6 6 3" xfId="4204" xr:uid="{00000000-0005-0000-0000-0000B20C0000}"/>
    <cellStyle name="40% - Accent1 6 7" xfId="2408" xr:uid="{00000000-0005-0000-0000-0000B30C0000}"/>
    <cellStyle name="40% - Accent1 6 7 2" xfId="6847" xr:uid="{00000000-0005-0000-0000-0000B40C0000}"/>
    <cellStyle name="40% - Accent1 6 7 3" xfId="4632" xr:uid="{00000000-0005-0000-0000-0000B50C0000}"/>
    <cellStyle name="40% - Accent1 6 8" xfId="4874" xr:uid="{00000000-0005-0000-0000-0000B60C0000}"/>
    <cellStyle name="40% - Accent1 6 9" xfId="2659" xr:uid="{00000000-0005-0000-0000-0000B70C0000}"/>
    <cellStyle name="40% - Accent1 7" xfId="72" xr:uid="{00000000-0005-0000-0000-0000B80C0000}"/>
    <cellStyle name="40% - Accent1 7 2" xfId="439" xr:uid="{00000000-0005-0000-0000-0000B90C0000}"/>
    <cellStyle name="40% - Accent1 7 2 2" xfId="1163" xr:uid="{00000000-0005-0000-0000-0000BA0C0000}"/>
    <cellStyle name="40% - Accent1 7 2 2 2" xfId="5636" xr:uid="{00000000-0005-0000-0000-0000BB0C0000}"/>
    <cellStyle name="40% - Accent1 7 2 2 3" xfId="3421" xr:uid="{00000000-0005-0000-0000-0000BC0C0000}"/>
    <cellStyle name="40% - Accent1 7 2 3" xfId="1591" xr:uid="{00000000-0005-0000-0000-0000BD0C0000}"/>
    <cellStyle name="40% - Accent1 7 2 3 2" xfId="6033" xr:uid="{00000000-0005-0000-0000-0000BE0C0000}"/>
    <cellStyle name="40% - Accent1 7 2 3 3" xfId="3818" xr:uid="{00000000-0005-0000-0000-0000BF0C0000}"/>
    <cellStyle name="40% - Accent1 7 2 4" xfId="1980" xr:uid="{00000000-0005-0000-0000-0000C00C0000}"/>
    <cellStyle name="40% - Accent1 7 2 4 2" xfId="6422" xr:uid="{00000000-0005-0000-0000-0000C10C0000}"/>
    <cellStyle name="40% - Accent1 7 2 4 3" xfId="4207" xr:uid="{00000000-0005-0000-0000-0000C20C0000}"/>
    <cellStyle name="40% - Accent1 7 2 5" xfId="2411" xr:uid="{00000000-0005-0000-0000-0000C30C0000}"/>
    <cellStyle name="40% - Accent1 7 2 5 2" xfId="6850" xr:uid="{00000000-0005-0000-0000-0000C40C0000}"/>
    <cellStyle name="40% - Accent1 7 2 5 3" xfId="4635" xr:uid="{00000000-0005-0000-0000-0000C50C0000}"/>
    <cellStyle name="40% - Accent1 7 2 6" xfId="5041" xr:uid="{00000000-0005-0000-0000-0000C60C0000}"/>
    <cellStyle name="40% - Accent1 7 2 7" xfId="2826" xr:uid="{00000000-0005-0000-0000-0000C70C0000}"/>
    <cellStyle name="40% - Accent1 7 3" xfId="760" xr:uid="{00000000-0005-0000-0000-0000C80C0000}"/>
    <cellStyle name="40% - Accent1 7 3 2" xfId="5300" xr:uid="{00000000-0005-0000-0000-0000C90C0000}"/>
    <cellStyle name="40% - Accent1 7 3 3" xfId="3085" xr:uid="{00000000-0005-0000-0000-0000CA0C0000}"/>
    <cellStyle name="40% - Accent1 7 4" xfId="1162" xr:uid="{00000000-0005-0000-0000-0000CB0C0000}"/>
    <cellStyle name="40% - Accent1 7 4 2" xfId="5635" xr:uid="{00000000-0005-0000-0000-0000CC0C0000}"/>
    <cellStyle name="40% - Accent1 7 4 3" xfId="3420" xr:uid="{00000000-0005-0000-0000-0000CD0C0000}"/>
    <cellStyle name="40% - Accent1 7 5" xfId="1590" xr:uid="{00000000-0005-0000-0000-0000CE0C0000}"/>
    <cellStyle name="40% - Accent1 7 5 2" xfId="6032" xr:uid="{00000000-0005-0000-0000-0000CF0C0000}"/>
    <cellStyle name="40% - Accent1 7 5 3" xfId="3817" xr:uid="{00000000-0005-0000-0000-0000D00C0000}"/>
    <cellStyle name="40% - Accent1 7 6" xfId="1979" xr:uid="{00000000-0005-0000-0000-0000D10C0000}"/>
    <cellStyle name="40% - Accent1 7 6 2" xfId="6421" xr:uid="{00000000-0005-0000-0000-0000D20C0000}"/>
    <cellStyle name="40% - Accent1 7 6 3" xfId="4206" xr:uid="{00000000-0005-0000-0000-0000D30C0000}"/>
    <cellStyle name="40% - Accent1 7 7" xfId="2410" xr:uid="{00000000-0005-0000-0000-0000D40C0000}"/>
    <cellStyle name="40% - Accent1 7 7 2" xfId="6849" xr:uid="{00000000-0005-0000-0000-0000D50C0000}"/>
    <cellStyle name="40% - Accent1 7 7 3" xfId="4634" xr:uid="{00000000-0005-0000-0000-0000D60C0000}"/>
    <cellStyle name="40% - Accent1 7 8" xfId="4875" xr:uid="{00000000-0005-0000-0000-0000D70C0000}"/>
    <cellStyle name="40% - Accent1 7 9" xfId="2660" xr:uid="{00000000-0005-0000-0000-0000D80C0000}"/>
    <cellStyle name="40% - Accent1 8" xfId="213" xr:uid="{00000000-0005-0000-0000-0000D90C0000}"/>
    <cellStyle name="40% - Accent1 8 2" xfId="274" xr:uid="{00000000-0005-0000-0000-0000DA0C0000}"/>
    <cellStyle name="40% - Accent1 8 2 2" xfId="1165" xr:uid="{00000000-0005-0000-0000-0000DB0C0000}"/>
    <cellStyle name="40% - Accent1 8 2 2 2" xfId="5638" xr:uid="{00000000-0005-0000-0000-0000DC0C0000}"/>
    <cellStyle name="40% - Accent1 8 2 2 3" xfId="3423" xr:uid="{00000000-0005-0000-0000-0000DD0C0000}"/>
    <cellStyle name="40% - Accent1 8 2 3" xfId="1593" xr:uid="{00000000-0005-0000-0000-0000DE0C0000}"/>
    <cellStyle name="40% - Accent1 8 2 3 2" xfId="6035" xr:uid="{00000000-0005-0000-0000-0000DF0C0000}"/>
    <cellStyle name="40% - Accent1 8 2 3 3" xfId="3820" xr:uid="{00000000-0005-0000-0000-0000E00C0000}"/>
    <cellStyle name="40% - Accent1 8 2 4" xfId="1982" xr:uid="{00000000-0005-0000-0000-0000E10C0000}"/>
    <cellStyle name="40% - Accent1 8 2 4 2" xfId="6424" xr:uid="{00000000-0005-0000-0000-0000E20C0000}"/>
    <cellStyle name="40% - Accent1 8 2 4 3" xfId="4209" xr:uid="{00000000-0005-0000-0000-0000E30C0000}"/>
    <cellStyle name="40% - Accent1 8 2 5" xfId="2413" xr:uid="{00000000-0005-0000-0000-0000E40C0000}"/>
    <cellStyle name="40% - Accent1 8 2 5 2" xfId="6852" xr:uid="{00000000-0005-0000-0000-0000E50C0000}"/>
    <cellStyle name="40% - Accent1 8 2 5 3" xfId="4637" xr:uid="{00000000-0005-0000-0000-0000E60C0000}"/>
    <cellStyle name="40% - Accent1 8 2 6" xfId="5302" xr:uid="{00000000-0005-0000-0000-0000E70C0000}"/>
    <cellStyle name="40% - Accent1 8 2 7" xfId="3087" xr:uid="{00000000-0005-0000-0000-0000E80C0000}"/>
    <cellStyle name="40% - Accent1 8 3" xfId="619" xr:uid="{00000000-0005-0000-0000-0000E90C0000}"/>
    <cellStyle name="40% - Accent1 8 3 2" xfId="1166" xr:uid="{00000000-0005-0000-0000-0000EA0C0000}"/>
    <cellStyle name="40% - Accent1 8 3 2 2" xfId="5639" xr:uid="{00000000-0005-0000-0000-0000EB0C0000}"/>
    <cellStyle name="40% - Accent1 8 3 2 3" xfId="3424" xr:uid="{00000000-0005-0000-0000-0000EC0C0000}"/>
    <cellStyle name="40% - Accent1 8 3 3" xfId="1594" xr:uid="{00000000-0005-0000-0000-0000ED0C0000}"/>
    <cellStyle name="40% - Accent1 8 3 3 2" xfId="6036" xr:uid="{00000000-0005-0000-0000-0000EE0C0000}"/>
    <cellStyle name="40% - Accent1 8 3 3 3" xfId="3821" xr:uid="{00000000-0005-0000-0000-0000EF0C0000}"/>
    <cellStyle name="40% - Accent1 8 3 4" xfId="1983" xr:uid="{00000000-0005-0000-0000-0000F00C0000}"/>
    <cellStyle name="40% - Accent1 8 3 4 2" xfId="6425" xr:uid="{00000000-0005-0000-0000-0000F10C0000}"/>
    <cellStyle name="40% - Accent1 8 3 4 3" xfId="4210" xr:uid="{00000000-0005-0000-0000-0000F20C0000}"/>
    <cellStyle name="40% - Accent1 8 3 5" xfId="2414" xr:uid="{00000000-0005-0000-0000-0000F30C0000}"/>
    <cellStyle name="40% - Accent1 8 3 5 2" xfId="6853" xr:uid="{00000000-0005-0000-0000-0000F40C0000}"/>
    <cellStyle name="40% - Accent1 8 3 5 3" xfId="4638" xr:uid="{00000000-0005-0000-0000-0000F50C0000}"/>
    <cellStyle name="40% - Accent1 8 3 6" xfId="5301" xr:uid="{00000000-0005-0000-0000-0000F60C0000}"/>
    <cellStyle name="40% - Accent1 8 3 7" xfId="3086" xr:uid="{00000000-0005-0000-0000-0000F70C0000}"/>
    <cellStyle name="40% - Accent1 8 3 8" xfId="761" xr:uid="{00000000-0005-0000-0000-0000F80C0000}"/>
    <cellStyle name="40% - Accent1 8 4" xfId="1164" xr:uid="{00000000-0005-0000-0000-0000F90C0000}"/>
    <cellStyle name="40% - Accent1 8 4 2" xfId="5637" xr:uid="{00000000-0005-0000-0000-0000FA0C0000}"/>
    <cellStyle name="40% - Accent1 8 4 3" xfId="3422" xr:uid="{00000000-0005-0000-0000-0000FB0C0000}"/>
    <cellStyle name="40% - Accent1 8 5" xfId="1592" xr:uid="{00000000-0005-0000-0000-0000FC0C0000}"/>
    <cellStyle name="40% - Accent1 8 5 2" xfId="6034" xr:uid="{00000000-0005-0000-0000-0000FD0C0000}"/>
    <cellStyle name="40% - Accent1 8 5 3" xfId="3819" xr:uid="{00000000-0005-0000-0000-0000FE0C0000}"/>
    <cellStyle name="40% - Accent1 8 6" xfId="1981" xr:uid="{00000000-0005-0000-0000-0000FF0C0000}"/>
    <cellStyle name="40% - Accent1 8 6 2" xfId="6423" xr:uid="{00000000-0005-0000-0000-0000000D0000}"/>
    <cellStyle name="40% - Accent1 8 6 3" xfId="4208" xr:uid="{00000000-0005-0000-0000-0000010D0000}"/>
    <cellStyle name="40% - Accent1 8 7" xfId="2412" xr:uid="{00000000-0005-0000-0000-0000020D0000}"/>
    <cellStyle name="40% - Accent1 8 7 2" xfId="6851" xr:uid="{00000000-0005-0000-0000-0000030D0000}"/>
    <cellStyle name="40% - Accent1 8 7 3" xfId="4636" xr:uid="{00000000-0005-0000-0000-0000040D0000}"/>
    <cellStyle name="40% - Accent1 8 8" xfId="4911" xr:uid="{00000000-0005-0000-0000-0000050D0000}"/>
    <cellStyle name="40% - Accent1 8 9" xfId="2696" xr:uid="{00000000-0005-0000-0000-0000060D0000}"/>
    <cellStyle name="40% - Accent1 9" xfId="304" xr:uid="{00000000-0005-0000-0000-0000070D0000}"/>
    <cellStyle name="40% - Accent1 9 2" xfId="762" xr:uid="{00000000-0005-0000-0000-0000080D0000}"/>
    <cellStyle name="40% - Accent1 9 2 2" xfId="5303" xr:uid="{00000000-0005-0000-0000-0000090D0000}"/>
    <cellStyle name="40% - Accent1 9 2 3" xfId="3088" xr:uid="{00000000-0005-0000-0000-00000A0D0000}"/>
    <cellStyle name="40% - Accent1 9 3" xfId="1167" xr:uid="{00000000-0005-0000-0000-00000B0D0000}"/>
    <cellStyle name="40% - Accent1 9 3 2" xfId="5640" xr:uid="{00000000-0005-0000-0000-00000C0D0000}"/>
    <cellStyle name="40% - Accent1 9 3 3" xfId="3425" xr:uid="{00000000-0005-0000-0000-00000D0D0000}"/>
    <cellStyle name="40% - Accent1 9 4" xfId="1595" xr:uid="{00000000-0005-0000-0000-00000E0D0000}"/>
    <cellStyle name="40% - Accent1 9 4 2" xfId="6037" xr:uid="{00000000-0005-0000-0000-00000F0D0000}"/>
    <cellStyle name="40% - Accent1 9 4 3" xfId="3822" xr:uid="{00000000-0005-0000-0000-0000100D0000}"/>
    <cellStyle name="40% - Accent1 9 5" xfId="1984" xr:uid="{00000000-0005-0000-0000-0000110D0000}"/>
    <cellStyle name="40% - Accent1 9 5 2" xfId="6426" xr:uid="{00000000-0005-0000-0000-0000120D0000}"/>
    <cellStyle name="40% - Accent1 9 5 3" xfId="4211" xr:uid="{00000000-0005-0000-0000-0000130D0000}"/>
    <cellStyle name="40% - Accent1 9 6" xfId="2415" xr:uid="{00000000-0005-0000-0000-0000140D0000}"/>
    <cellStyle name="40% - Accent1 9 6 2" xfId="6854" xr:uid="{00000000-0005-0000-0000-0000150D0000}"/>
    <cellStyle name="40% - Accent1 9 6 3" xfId="4639" xr:uid="{00000000-0005-0000-0000-0000160D0000}"/>
    <cellStyle name="40% - Accent1 9 7" xfId="4925" xr:uid="{00000000-0005-0000-0000-0000170D0000}"/>
    <cellStyle name="40% - Accent1 9 8" xfId="2710" xr:uid="{00000000-0005-0000-0000-0000180D0000}"/>
    <cellStyle name="40% - Accent2" xfId="24" builtinId="35" customBuiltin="1"/>
    <cellStyle name="40% - Accent2 10" xfId="483" xr:uid="{00000000-0005-0000-0000-00001A0D0000}"/>
    <cellStyle name="40% - Accent2 10 2" xfId="1168" xr:uid="{00000000-0005-0000-0000-00001B0D0000}"/>
    <cellStyle name="40% - Accent2 10 2 2" xfId="5641" xr:uid="{00000000-0005-0000-0000-00001C0D0000}"/>
    <cellStyle name="40% - Accent2 10 2 3" xfId="3426" xr:uid="{00000000-0005-0000-0000-00001D0D0000}"/>
    <cellStyle name="40% - Accent2 10 3" xfId="1596" xr:uid="{00000000-0005-0000-0000-00001E0D0000}"/>
    <cellStyle name="40% - Accent2 10 3 2" xfId="6038" xr:uid="{00000000-0005-0000-0000-00001F0D0000}"/>
    <cellStyle name="40% - Accent2 10 3 3" xfId="3823" xr:uid="{00000000-0005-0000-0000-0000200D0000}"/>
    <cellStyle name="40% - Accent2 10 4" xfId="1986" xr:uid="{00000000-0005-0000-0000-0000210D0000}"/>
    <cellStyle name="40% - Accent2 10 4 2" xfId="6428" xr:uid="{00000000-0005-0000-0000-0000220D0000}"/>
    <cellStyle name="40% - Accent2 10 4 3" xfId="4213" xr:uid="{00000000-0005-0000-0000-0000230D0000}"/>
    <cellStyle name="40% - Accent2 10 5" xfId="2417" xr:uid="{00000000-0005-0000-0000-0000240D0000}"/>
    <cellStyle name="40% - Accent2 10 5 2" xfId="6856" xr:uid="{00000000-0005-0000-0000-0000250D0000}"/>
    <cellStyle name="40% - Accent2 10 5 3" xfId="4641" xr:uid="{00000000-0005-0000-0000-0000260D0000}"/>
    <cellStyle name="40% - Accent2 10 6" xfId="5084" xr:uid="{00000000-0005-0000-0000-0000270D0000}"/>
    <cellStyle name="40% - Accent2 10 7" xfId="2869" xr:uid="{00000000-0005-0000-0000-0000280D0000}"/>
    <cellStyle name="40% - Accent2 11" xfId="497" xr:uid="{00000000-0005-0000-0000-0000290D0000}"/>
    <cellStyle name="40% - Accent2 11 2" xfId="1169" xr:uid="{00000000-0005-0000-0000-00002A0D0000}"/>
    <cellStyle name="40% - Accent2 11 2 2" xfId="5642" xr:uid="{00000000-0005-0000-0000-00002B0D0000}"/>
    <cellStyle name="40% - Accent2 11 2 3" xfId="3427" xr:uid="{00000000-0005-0000-0000-00002C0D0000}"/>
    <cellStyle name="40% - Accent2 11 3" xfId="1597" xr:uid="{00000000-0005-0000-0000-00002D0D0000}"/>
    <cellStyle name="40% - Accent2 11 3 2" xfId="6039" xr:uid="{00000000-0005-0000-0000-00002E0D0000}"/>
    <cellStyle name="40% - Accent2 11 3 3" xfId="3824" xr:uid="{00000000-0005-0000-0000-00002F0D0000}"/>
    <cellStyle name="40% - Accent2 11 4" xfId="1987" xr:uid="{00000000-0005-0000-0000-0000300D0000}"/>
    <cellStyle name="40% - Accent2 11 4 2" xfId="6429" xr:uid="{00000000-0005-0000-0000-0000310D0000}"/>
    <cellStyle name="40% - Accent2 11 4 3" xfId="4214" xr:uid="{00000000-0005-0000-0000-0000320D0000}"/>
    <cellStyle name="40% - Accent2 11 5" xfId="2418" xr:uid="{00000000-0005-0000-0000-0000330D0000}"/>
    <cellStyle name="40% - Accent2 11 5 2" xfId="6857" xr:uid="{00000000-0005-0000-0000-0000340D0000}"/>
    <cellStyle name="40% - Accent2 11 5 3" xfId="4642" xr:uid="{00000000-0005-0000-0000-0000350D0000}"/>
    <cellStyle name="40% - Accent2 11 6" xfId="5098" xr:uid="{00000000-0005-0000-0000-0000360D0000}"/>
    <cellStyle name="40% - Accent2 11 7" xfId="2883" xr:uid="{00000000-0005-0000-0000-0000370D0000}"/>
    <cellStyle name="40% - Accent2 12" xfId="511" xr:uid="{00000000-0005-0000-0000-0000380D0000}"/>
    <cellStyle name="40% - Accent2 12 2" xfId="1170" xr:uid="{00000000-0005-0000-0000-0000390D0000}"/>
    <cellStyle name="40% - Accent2 12 2 2" xfId="5643" xr:uid="{00000000-0005-0000-0000-00003A0D0000}"/>
    <cellStyle name="40% - Accent2 12 2 3" xfId="3428" xr:uid="{00000000-0005-0000-0000-00003B0D0000}"/>
    <cellStyle name="40% - Accent2 12 3" xfId="1598" xr:uid="{00000000-0005-0000-0000-00003C0D0000}"/>
    <cellStyle name="40% - Accent2 12 3 2" xfId="6040" xr:uid="{00000000-0005-0000-0000-00003D0D0000}"/>
    <cellStyle name="40% - Accent2 12 3 3" xfId="3825" xr:uid="{00000000-0005-0000-0000-00003E0D0000}"/>
    <cellStyle name="40% - Accent2 12 4" xfId="1988" xr:uid="{00000000-0005-0000-0000-00003F0D0000}"/>
    <cellStyle name="40% - Accent2 12 4 2" xfId="6430" xr:uid="{00000000-0005-0000-0000-0000400D0000}"/>
    <cellStyle name="40% - Accent2 12 4 3" xfId="4215" xr:uid="{00000000-0005-0000-0000-0000410D0000}"/>
    <cellStyle name="40% - Accent2 12 5" xfId="2419" xr:uid="{00000000-0005-0000-0000-0000420D0000}"/>
    <cellStyle name="40% - Accent2 12 5 2" xfId="6858" xr:uid="{00000000-0005-0000-0000-0000430D0000}"/>
    <cellStyle name="40% - Accent2 12 5 3" xfId="4643" xr:uid="{00000000-0005-0000-0000-0000440D0000}"/>
    <cellStyle name="40% - Accent2 12 6" xfId="5112" xr:uid="{00000000-0005-0000-0000-0000450D0000}"/>
    <cellStyle name="40% - Accent2 12 7" xfId="2897" xr:uid="{00000000-0005-0000-0000-0000460D0000}"/>
    <cellStyle name="40% - Accent2 13" xfId="525" xr:uid="{00000000-0005-0000-0000-0000470D0000}"/>
    <cellStyle name="40% - Accent2 13 2" xfId="1171" xr:uid="{00000000-0005-0000-0000-0000480D0000}"/>
    <cellStyle name="40% - Accent2 13 2 2" xfId="5644" xr:uid="{00000000-0005-0000-0000-0000490D0000}"/>
    <cellStyle name="40% - Accent2 13 2 3" xfId="3429" xr:uid="{00000000-0005-0000-0000-00004A0D0000}"/>
    <cellStyle name="40% - Accent2 13 3" xfId="1599" xr:uid="{00000000-0005-0000-0000-00004B0D0000}"/>
    <cellStyle name="40% - Accent2 13 3 2" xfId="6041" xr:uid="{00000000-0005-0000-0000-00004C0D0000}"/>
    <cellStyle name="40% - Accent2 13 3 3" xfId="3826" xr:uid="{00000000-0005-0000-0000-00004D0D0000}"/>
    <cellStyle name="40% - Accent2 13 4" xfId="1989" xr:uid="{00000000-0005-0000-0000-00004E0D0000}"/>
    <cellStyle name="40% - Accent2 13 4 2" xfId="6431" xr:uid="{00000000-0005-0000-0000-00004F0D0000}"/>
    <cellStyle name="40% - Accent2 13 4 3" xfId="4216" xr:uid="{00000000-0005-0000-0000-0000500D0000}"/>
    <cellStyle name="40% - Accent2 13 5" xfId="2420" xr:uid="{00000000-0005-0000-0000-0000510D0000}"/>
    <cellStyle name="40% - Accent2 13 5 2" xfId="6859" xr:uid="{00000000-0005-0000-0000-0000520D0000}"/>
    <cellStyle name="40% - Accent2 13 5 3" xfId="4644" xr:uid="{00000000-0005-0000-0000-0000530D0000}"/>
    <cellStyle name="40% - Accent2 13 6" xfId="5126" xr:uid="{00000000-0005-0000-0000-0000540D0000}"/>
    <cellStyle name="40% - Accent2 13 7" xfId="2911" xr:uid="{00000000-0005-0000-0000-0000550D0000}"/>
    <cellStyle name="40% - Accent2 14" xfId="539" xr:uid="{00000000-0005-0000-0000-0000560D0000}"/>
    <cellStyle name="40% - Accent2 14 2" xfId="1172" xr:uid="{00000000-0005-0000-0000-0000570D0000}"/>
    <cellStyle name="40% - Accent2 14 2 2" xfId="5645" xr:uid="{00000000-0005-0000-0000-0000580D0000}"/>
    <cellStyle name="40% - Accent2 14 2 3" xfId="3430" xr:uid="{00000000-0005-0000-0000-0000590D0000}"/>
    <cellStyle name="40% - Accent2 14 3" xfId="1600" xr:uid="{00000000-0005-0000-0000-00005A0D0000}"/>
    <cellStyle name="40% - Accent2 14 3 2" xfId="6042" xr:uid="{00000000-0005-0000-0000-00005B0D0000}"/>
    <cellStyle name="40% - Accent2 14 3 3" xfId="3827" xr:uid="{00000000-0005-0000-0000-00005C0D0000}"/>
    <cellStyle name="40% - Accent2 14 4" xfId="1990" xr:uid="{00000000-0005-0000-0000-00005D0D0000}"/>
    <cellStyle name="40% - Accent2 14 4 2" xfId="6432" xr:uid="{00000000-0005-0000-0000-00005E0D0000}"/>
    <cellStyle name="40% - Accent2 14 4 3" xfId="4217" xr:uid="{00000000-0005-0000-0000-00005F0D0000}"/>
    <cellStyle name="40% - Accent2 14 5" xfId="2421" xr:uid="{00000000-0005-0000-0000-0000600D0000}"/>
    <cellStyle name="40% - Accent2 14 5 2" xfId="6860" xr:uid="{00000000-0005-0000-0000-0000610D0000}"/>
    <cellStyle name="40% - Accent2 14 5 3" xfId="4645" xr:uid="{00000000-0005-0000-0000-0000620D0000}"/>
    <cellStyle name="40% - Accent2 14 6" xfId="5140" xr:uid="{00000000-0005-0000-0000-0000630D0000}"/>
    <cellStyle name="40% - Accent2 14 7" xfId="2925" xr:uid="{00000000-0005-0000-0000-0000640D0000}"/>
    <cellStyle name="40% - Accent2 15" xfId="553" xr:uid="{00000000-0005-0000-0000-0000650D0000}"/>
    <cellStyle name="40% - Accent2 15 2" xfId="1173" xr:uid="{00000000-0005-0000-0000-0000660D0000}"/>
    <cellStyle name="40% - Accent2 15 2 2" xfId="5646" xr:uid="{00000000-0005-0000-0000-0000670D0000}"/>
    <cellStyle name="40% - Accent2 15 2 3" xfId="3431" xr:uid="{00000000-0005-0000-0000-0000680D0000}"/>
    <cellStyle name="40% - Accent2 15 3" xfId="1601" xr:uid="{00000000-0005-0000-0000-0000690D0000}"/>
    <cellStyle name="40% - Accent2 15 3 2" xfId="6043" xr:uid="{00000000-0005-0000-0000-00006A0D0000}"/>
    <cellStyle name="40% - Accent2 15 3 3" xfId="3828" xr:uid="{00000000-0005-0000-0000-00006B0D0000}"/>
    <cellStyle name="40% - Accent2 15 4" xfId="1991" xr:uid="{00000000-0005-0000-0000-00006C0D0000}"/>
    <cellStyle name="40% - Accent2 15 4 2" xfId="6433" xr:uid="{00000000-0005-0000-0000-00006D0D0000}"/>
    <cellStyle name="40% - Accent2 15 4 3" xfId="4218" xr:uid="{00000000-0005-0000-0000-00006E0D0000}"/>
    <cellStyle name="40% - Accent2 15 5" xfId="2422" xr:uid="{00000000-0005-0000-0000-00006F0D0000}"/>
    <cellStyle name="40% - Accent2 15 5 2" xfId="6861" xr:uid="{00000000-0005-0000-0000-0000700D0000}"/>
    <cellStyle name="40% - Accent2 15 5 3" xfId="4646" xr:uid="{00000000-0005-0000-0000-0000710D0000}"/>
    <cellStyle name="40% - Accent2 15 6" xfId="5154" xr:uid="{00000000-0005-0000-0000-0000720D0000}"/>
    <cellStyle name="40% - Accent2 15 7" xfId="2939" xr:uid="{00000000-0005-0000-0000-0000730D0000}"/>
    <cellStyle name="40% - Accent2 16" xfId="567" xr:uid="{00000000-0005-0000-0000-0000740D0000}"/>
    <cellStyle name="40% - Accent2 16 2" xfId="1174" xr:uid="{00000000-0005-0000-0000-0000750D0000}"/>
    <cellStyle name="40% - Accent2 16 2 2" xfId="5647" xr:uid="{00000000-0005-0000-0000-0000760D0000}"/>
    <cellStyle name="40% - Accent2 16 2 3" xfId="3432" xr:uid="{00000000-0005-0000-0000-0000770D0000}"/>
    <cellStyle name="40% - Accent2 16 3" xfId="1602" xr:uid="{00000000-0005-0000-0000-0000780D0000}"/>
    <cellStyle name="40% - Accent2 16 3 2" xfId="6044" xr:uid="{00000000-0005-0000-0000-0000790D0000}"/>
    <cellStyle name="40% - Accent2 16 3 3" xfId="3829" xr:uid="{00000000-0005-0000-0000-00007A0D0000}"/>
    <cellStyle name="40% - Accent2 16 4" xfId="1992" xr:uid="{00000000-0005-0000-0000-00007B0D0000}"/>
    <cellStyle name="40% - Accent2 16 4 2" xfId="6434" xr:uid="{00000000-0005-0000-0000-00007C0D0000}"/>
    <cellStyle name="40% - Accent2 16 4 3" xfId="4219" xr:uid="{00000000-0005-0000-0000-00007D0D0000}"/>
    <cellStyle name="40% - Accent2 16 5" xfId="2423" xr:uid="{00000000-0005-0000-0000-00007E0D0000}"/>
    <cellStyle name="40% - Accent2 16 5 2" xfId="6862" xr:uid="{00000000-0005-0000-0000-00007F0D0000}"/>
    <cellStyle name="40% - Accent2 16 5 3" xfId="4647" xr:uid="{00000000-0005-0000-0000-0000800D0000}"/>
    <cellStyle name="40% - Accent2 16 6" xfId="5168" xr:uid="{00000000-0005-0000-0000-0000810D0000}"/>
    <cellStyle name="40% - Accent2 16 7" xfId="2953" xr:uid="{00000000-0005-0000-0000-0000820D0000}"/>
    <cellStyle name="40% - Accent2 17" xfId="581" xr:uid="{00000000-0005-0000-0000-0000830D0000}"/>
    <cellStyle name="40% - Accent2 17 2" xfId="1175" xr:uid="{00000000-0005-0000-0000-0000840D0000}"/>
    <cellStyle name="40% - Accent2 17 2 2" xfId="5648" xr:uid="{00000000-0005-0000-0000-0000850D0000}"/>
    <cellStyle name="40% - Accent2 17 2 3" xfId="3433" xr:uid="{00000000-0005-0000-0000-0000860D0000}"/>
    <cellStyle name="40% - Accent2 17 3" xfId="1603" xr:uid="{00000000-0005-0000-0000-0000870D0000}"/>
    <cellStyle name="40% - Accent2 17 3 2" xfId="6045" xr:uid="{00000000-0005-0000-0000-0000880D0000}"/>
    <cellStyle name="40% - Accent2 17 3 3" xfId="3830" xr:uid="{00000000-0005-0000-0000-0000890D0000}"/>
    <cellStyle name="40% - Accent2 17 4" xfId="1993" xr:uid="{00000000-0005-0000-0000-00008A0D0000}"/>
    <cellStyle name="40% - Accent2 17 4 2" xfId="6435" xr:uid="{00000000-0005-0000-0000-00008B0D0000}"/>
    <cellStyle name="40% - Accent2 17 4 3" xfId="4220" xr:uid="{00000000-0005-0000-0000-00008C0D0000}"/>
    <cellStyle name="40% - Accent2 17 5" xfId="2424" xr:uid="{00000000-0005-0000-0000-00008D0D0000}"/>
    <cellStyle name="40% - Accent2 17 5 2" xfId="6863" xr:uid="{00000000-0005-0000-0000-00008E0D0000}"/>
    <cellStyle name="40% - Accent2 17 5 3" xfId="4648" xr:uid="{00000000-0005-0000-0000-00008F0D0000}"/>
    <cellStyle name="40% - Accent2 17 6" xfId="5182" xr:uid="{00000000-0005-0000-0000-0000900D0000}"/>
    <cellStyle name="40% - Accent2 17 7" xfId="2967" xr:uid="{00000000-0005-0000-0000-0000910D0000}"/>
    <cellStyle name="40% - Accent2 18" xfId="595" xr:uid="{00000000-0005-0000-0000-0000920D0000}"/>
    <cellStyle name="40% - Accent2 18 2" xfId="1176" xr:uid="{00000000-0005-0000-0000-0000930D0000}"/>
    <cellStyle name="40% - Accent2 18 2 2" xfId="5649" xr:uid="{00000000-0005-0000-0000-0000940D0000}"/>
    <cellStyle name="40% - Accent2 18 2 3" xfId="3434" xr:uid="{00000000-0005-0000-0000-0000950D0000}"/>
    <cellStyle name="40% - Accent2 18 3" xfId="1604" xr:uid="{00000000-0005-0000-0000-0000960D0000}"/>
    <cellStyle name="40% - Accent2 18 3 2" xfId="6046" xr:uid="{00000000-0005-0000-0000-0000970D0000}"/>
    <cellStyle name="40% - Accent2 18 3 3" xfId="3831" xr:uid="{00000000-0005-0000-0000-0000980D0000}"/>
    <cellStyle name="40% - Accent2 18 4" xfId="1994" xr:uid="{00000000-0005-0000-0000-0000990D0000}"/>
    <cellStyle name="40% - Accent2 18 4 2" xfId="6436" xr:uid="{00000000-0005-0000-0000-00009A0D0000}"/>
    <cellStyle name="40% - Accent2 18 4 3" xfId="4221" xr:uid="{00000000-0005-0000-0000-00009B0D0000}"/>
    <cellStyle name="40% - Accent2 18 5" xfId="2425" xr:uid="{00000000-0005-0000-0000-00009C0D0000}"/>
    <cellStyle name="40% - Accent2 18 5 2" xfId="6864" xr:uid="{00000000-0005-0000-0000-00009D0D0000}"/>
    <cellStyle name="40% - Accent2 18 5 3" xfId="4649" xr:uid="{00000000-0005-0000-0000-00009E0D0000}"/>
    <cellStyle name="40% - Accent2 18 6" xfId="5196" xr:uid="{00000000-0005-0000-0000-00009F0D0000}"/>
    <cellStyle name="40% - Accent2 18 7" xfId="2981" xr:uid="{00000000-0005-0000-0000-0000A00D0000}"/>
    <cellStyle name="40% - Accent2 19" xfId="763" xr:uid="{00000000-0005-0000-0000-0000A10D0000}"/>
    <cellStyle name="40% - Accent2 19 2" xfId="5304" xr:uid="{00000000-0005-0000-0000-0000A20D0000}"/>
    <cellStyle name="40% - Accent2 19 3" xfId="3089" xr:uid="{00000000-0005-0000-0000-0000A30D0000}"/>
    <cellStyle name="40% - Accent2 2" xfId="278" xr:uid="{00000000-0005-0000-0000-0000A40D0000}"/>
    <cellStyle name="40% - Accent2 2 2" xfId="764" xr:uid="{00000000-0005-0000-0000-0000A50D0000}"/>
    <cellStyle name="40% - Accent2 2 2 2" xfId="5305" xr:uid="{00000000-0005-0000-0000-0000A60D0000}"/>
    <cellStyle name="40% - Accent2 2 2 3" xfId="3090" xr:uid="{00000000-0005-0000-0000-0000A70D0000}"/>
    <cellStyle name="40% - Accent2 2 3" xfId="1177" xr:uid="{00000000-0005-0000-0000-0000A80D0000}"/>
    <cellStyle name="40% - Accent2 2 3 2" xfId="5650" xr:uid="{00000000-0005-0000-0000-0000A90D0000}"/>
    <cellStyle name="40% - Accent2 2 3 3" xfId="3435" xr:uid="{00000000-0005-0000-0000-0000AA0D0000}"/>
    <cellStyle name="40% - Accent2 2 4" xfId="1605" xr:uid="{00000000-0005-0000-0000-0000AB0D0000}"/>
    <cellStyle name="40% - Accent2 2 4 2" xfId="6047" xr:uid="{00000000-0005-0000-0000-0000AC0D0000}"/>
    <cellStyle name="40% - Accent2 2 4 3" xfId="3832" xr:uid="{00000000-0005-0000-0000-0000AD0D0000}"/>
    <cellStyle name="40% - Accent2 2 5" xfId="1995" xr:uid="{00000000-0005-0000-0000-0000AE0D0000}"/>
    <cellStyle name="40% - Accent2 2 5 2" xfId="6437" xr:uid="{00000000-0005-0000-0000-0000AF0D0000}"/>
    <cellStyle name="40% - Accent2 2 5 3" xfId="4222" xr:uid="{00000000-0005-0000-0000-0000B00D0000}"/>
    <cellStyle name="40% - Accent2 2 6" xfId="2426" xr:uid="{00000000-0005-0000-0000-0000B10D0000}"/>
    <cellStyle name="40% - Accent2 2 6 2" xfId="6865" xr:uid="{00000000-0005-0000-0000-0000B20D0000}"/>
    <cellStyle name="40% - Accent2 2 6 3" xfId="4650" xr:uid="{00000000-0005-0000-0000-0000B30D0000}"/>
    <cellStyle name="40% - Accent2 2 7" xfId="4913" xr:uid="{00000000-0005-0000-0000-0000B40D0000}"/>
    <cellStyle name="40% - Accent2 2 8" xfId="2698" xr:uid="{00000000-0005-0000-0000-0000B50D0000}"/>
    <cellStyle name="40% - Accent2 20" xfId="943" xr:uid="{00000000-0005-0000-0000-0000B60D0000}"/>
    <cellStyle name="40% - Accent2 20 2" xfId="5409" xr:uid="{00000000-0005-0000-0000-0000B70D0000}"/>
    <cellStyle name="40% - Accent2 20 3" xfId="3194" xr:uid="{00000000-0005-0000-0000-0000B80D0000}"/>
    <cellStyle name="40% - Accent2 21" xfId="957" xr:uid="{00000000-0005-0000-0000-0000B90D0000}"/>
    <cellStyle name="40% - Accent2 21 2" xfId="5423" xr:uid="{00000000-0005-0000-0000-0000BA0D0000}"/>
    <cellStyle name="40% - Accent2 21 3" xfId="3208" xr:uid="{00000000-0005-0000-0000-0000BB0D0000}"/>
    <cellStyle name="40% - Accent2 22" xfId="969" xr:uid="{00000000-0005-0000-0000-0000BC0D0000}"/>
    <cellStyle name="40% - Accent2 22 2" xfId="5443" xr:uid="{00000000-0005-0000-0000-0000BD0D0000}"/>
    <cellStyle name="40% - Accent2 22 3" xfId="3228" xr:uid="{00000000-0005-0000-0000-0000BE0D0000}"/>
    <cellStyle name="40% - Accent2 23" xfId="1392" xr:uid="{00000000-0005-0000-0000-0000BF0D0000}"/>
    <cellStyle name="40% - Accent2 23 2" xfId="5834" xr:uid="{00000000-0005-0000-0000-0000C00D0000}"/>
    <cellStyle name="40% - Accent2 23 3" xfId="3619" xr:uid="{00000000-0005-0000-0000-0000C10D0000}"/>
    <cellStyle name="40% - Accent2 24" xfId="1985" xr:uid="{00000000-0005-0000-0000-0000C20D0000}"/>
    <cellStyle name="40% - Accent2 24 2" xfId="6427" xr:uid="{00000000-0005-0000-0000-0000C30D0000}"/>
    <cellStyle name="40% - Accent2 24 3" xfId="4212" xr:uid="{00000000-0005-0000-0000-0000C40D0000}"/>
    <cellStyle name="40% - Accent2 25" xfId="2188" xr:uid="{00000000-0005-0000-0000-0000C50D0000}"/>
    <cellStyle name="40% - Accent2 25 2" xfId="6630" xr:uid="{00000000-0005-0000-0000-0000C60D0000}"/>
    <cellStyle name="40% - Accent2 25 3" xfId="4415" xr:uid="{00000000-0005-0000-0000-0000C70D0000}"/>
    <cellStyle name="40% - Accent2 26" xfId="2205" xr:uid="{00000000-0005-0000-0000-0000C80D0000}"/>
    <cellStyle name="40% - Accent2 26 2" xfId="6645" xr:uid="{00000000-0005-0000-0000-0000C90D0000}"/>
    <cellStyle name="40% - Accent2 26 3" xfId="4430" xr:uid="{00000000-0005-0000-0000-0000CA0D0000}"/>
    <cellStyle name="40% - Accent2 27" xfId="2416" xr:uid="{00000000-0005-0000-0000-0000CB0D0000}"/>
    <cellStyle name="40% - Accent2 27 2" xfId="6855" xr:uid="{00000000-0005-0000-0000-0000CC0D0000}"/>
    <cellStyle name="40% - Accent2 27 3" xfId="4640" xr:uid="{00000000-0005-0000-0000-0000CD0D0000}"/>
    <cellStyle name="40% - Accent2 28" xfId="4837" xr:uid="{00000000-0005-0000-0000-0000CE0D0000}"/>
    <cellStyle name="40% - Accent2 29" xfId="2622" xr:uid="{00000000-0005-0000-0000-0000CF0D0000}"/>
    <cellStyle name="40% - Accent2 3" xfId="308" xr:uid="{00000000-0005-0000-0000-0000D00D0000}"/>
    <cellStyle name="40% - Accent2 3 2" xfId="765" xr:uid="{00000000-0005-0000-0000-0000D10D0000}"/>
    <cellStyle name="40% - Accent2 3 2 2" xfId="5306" xr:uid="{00000000-0005-0000-0000-0000D20D0000}"/>
    <cellStyle name="40% - Accent2 3 2 3" xfId="3091" xr:uid="{00000000-0005-0000-0000-0000D30D0000}"/>
    <cellStyle name="40% - Accent2 3 3" xfId="1178" xr:uid="{00000000-0005-0000-0000-0000D40D0000}"/>
    <cellStyle name="40% - Accent2 3 3 2" xfId="5651" xr:uid="{00000000-0005-0000-0000-0000D50D0000}"/>
    <cellStyle name="40% - Accent2 3 3 3" xfId="3436" xr:uid="{00000000-0005-0000-0000-0000D60D0000}"/>
    <cellStyle name="40% - Accent2 3 4" xfId="1606" xr:uid="{00000000-0005-0000-0000-0000D70D0000}"/>
    <cellStyle name="40% - Accent2 3 4 2" xfId="6048" xr:uid="{00000000-0005-0000-0000-0000D80D0000}"/>
    <cellStyle name="40% - Accent2 3 4 3" xfId="3833" xr:uid="{00000000-0005-0000-0000-0000D90D0000}"/>
    <cellStyle name="40% - Accent2 3 5" xfId="1996" xr:uid="{00000000-0005-0000-0000-0000DA0D0000}"/>
    <cellStyle name="40% - Accent2 3 5 2" xfId="6438" xr:uid="{00000000-0005-0000-0000-0000DB0D0000}"/>
    <cellStyle name="40% - Accent2 3 5 3" xfId="4223" xr:uid="{00000000-0005-0000-0000-0000DC0D0000}"/>
    <cellStyle name="40% - Accent2 3 6" xfId="2427" xr:uid="{00000000-0005-0000-0000-0000DD0D0000}"/>
    <cellStyle name="40% - Accent2 3 6 2" xfId="6866" xr:uid="{00000000-0005-0000-0000-0000DE0D0000}"/>
    <cellStyle name="40% - Accent2 3 6 3" xfId="4651" xr:uid="{00000000-0005-0000-0000-0000DF0D0000}"/>
    <cellStyle name="40% - Accent2 3 7" xfId="4927" xr:uid="{00000000-0005-0000-0000-0000E00D0000}"/>
    <cellStyle name="40% - Accent2 3 8" xfId="2712" xr:uid="{00000000-0005-0000-0000-0000E10D0000}"/>
    <cellStyle name="40% - Accent2 4" xfId="333" xr:uid="{00000000-0005-0000-0000-0000E20D0000}"/>
    <cellStyle name="40% - Accent2 4 2" xfId="766" xr:uid="{00000000-0005-0000-0000-0000E30D0000}"/>
    <cellStyle name="40% - Accent2 4 2 2" xfId="5307" xr:uid="{00000000-0005-0000-0000-0000E40D0000}"/>
    <cellStyle name="40% - Accent2 4 2 3" xfId="3092" xr:uid="{00000000-0005-0000-0000-0000E50D0000}"/>
    <cellStyle name="40% - Accent2 4 3" xfId="1179" xr:uid="{00000000-0005-0000-0000-0000E60D0000}"/>
    <cellStyle name="40% - Accent2 4 3 2" xfId="5652" xr:uid="{00000000-0005-0000-0000-0000E70D0000}"/>
    <cellStyle name="40% - Accent2 4 3 3" xfId="3437" xr:uid="{00000000-0005-0000-0000-0000E80D0000}"/>
    <cellStyle name="40% - Accent2 4 4" xfId="1607" xr:uid="{00000000-0005-0000-0000-0000E90D0000}"/>
    <cellStyle name="40% - Accent2 4 4 2" xfId="6049" xr:uid="{00000000-0005-0000-0000-0000EA0D0000}"/>
    <cellStyle name="40% - Accent2 4 4 3" xfId="3834" xr:uid="{00000000-0005-0000-0000-0000EB0D0000}"/>
    <cellStyle name="40% - Accent2 4 5" xfId="1997" xr:uid="{00000000-0005-0000-0000-0000EC0D0000}"/>
    <cellStyle name="40% - Accent2 4 5 2" xfId="6439" xr:uid="{00000000-0005-0000-0000-0000ED0D0000}"/>
    <cellStyle name="40% - Accent2 4 5 3" xfId="4224" xr:uid="{00000000-0005-0000-0000-0000EE0D0000}"/>
    <cellStyle name="40% - Accent2 4 6" xfId="2428" xr:uid="{00000000-0005-0000-0000-0000EF0D0000}"/>
    <cellStyle name="40% - Accent2 4 6 2" xfId="6867" xr:uid="{00000000-0005-0000-0000-0000F00D0000}"/>
    <cellStyle name="40% - Accent2 4 6 3" xfId="4652" xr:uid="{00000000-0005-0000-0000-0000F10D0000}"/>
    <cellStyle name="40% - Accent2 4 7" xfId="4940" xr:uid="{00000000-0005-0000-0000-0000F20D0000}"/>
    <cellStyle name="40% - Accent2 4 8" xfId="2725" xr:uid="{00000000-0005-0000-0000-0000F30D0000}"/>
    <cellStyle name="40% - Accent2 5" xfId="352" xr:uid="{00000000-0005-0000-0000-0000F40D0000}"/>
    <cellStyle name="40% - Accent2 5 2" xfId="767" xr:uid="{00000000-0005-0000-0000-0000F50D0000}"/>
    <cellStyle name="40% - Accent2 5 2 2" xfId="5308" xr:uid="{00000000-0005-0000-0000-0000F60D0000}"/>
    <cellStyle name="40% - Accent2 5 2 3" xfId="3093" xr:uid="{00000000-0005-0000-0000-0000F70D0000}"/>
    <cellStyle name="40% - Accent2 5 3" xfId="1180" xr:uid="{00000000-0005-0000-0000-0000F80D0000}"/>
    <cellStyle name="40% - Accent2 5 3 2" xfId="5653" xr:uid="{00000000-0005-0000-0000-0000F90D0000}"/>
    <cellStyle name="40% - Accent2 5 3 3" xfId="3438" xr:uid="{00000000-0005-0000-0000-0000FA0D0000}"/>
    <cellStyle name="40% - Accent2 5 4" xfId="1608" xr:uid="{00000000-0005-0000-0000-0000FB0D0000}"/>
    <cellStyle name="40% - Accent2 5 4 2" xfId="6050" xr:uid="{00000000-0005-0000-0000-0000FC0D0000}"/>
    <cellStyle name="40% - Accent2 5 4 3" xfId="3835" xr:uid="{00000000-0005-0000-0000-0000FD0D0000}"/>
    <cellStyle name="40% - Accent2 5 5" xfId="1998" xr:uid="{00000000-0005-0000-0000-0000FE0D0000}"/>
    <cellStyle name="40% - Accent2 5 5 2" xfId="6440" xr:uid="{00000000-0005-0000-0000-0000FF0D0000}"/>
    <cellStyle name="40% - Accent2 5 5 3" xfId="4225" xr:uid="{00000000-0005-0000-0000-0000000E0000}"/>
    <cellStyle name="40% - Accent2 5 6" xfId="2429" xr:uid="{00000000-0005-0000-0000-0000010E0000}"/>
    <cellStyle name="40% - Accent2 5 6 2" xfId="6868" xr:uid="{00000000-0005-0000-0000-0000020E0000}"/>
    <cellStyle name="40% - Accent2 5 6 3" xfId="4653" xr:uid="{00000000-0005-0000-0000-0000030E0000}"/>
    <cellStyle name="40% - Accent2 5 7" xfId="4954" xr:uid="{00000000-0005-0000-0000-0000040E0000}"/>
    <cellStyle name="40% - Accent2 5 8" xfId="2739" xr:uid="{00000000-0005-0000-0000-0000050E0000}"/>
    <cellStyle name="40% - Accent2 6" xfId="366" xr:uid="{00000000-0005-0000-0000-0000060E0000}"/>
    <cellStyle name="40% - Accent2 6 2" xfId="768" xr:uid="{00000000-0005-0000-0000-0000070E0000}"/>
    <cellStyle name="40% - Accent2 6 2 2" xfId="5309" xr:uid="{00000000-0005-0000-0000-0000080E0000}"/>
    <cellStyle name="40% - Accent2 6 2 3" xfId="3094" xr:uid="{00000000-0005-0000-0000-0000090E0000}"/>
    <cellStyle name="40% - Accent2 6 3" xfId="1181" xr:uid="{00000000-0005-0000-0000-00000A0E0000}"/>
    <cellStyle name="40% - Accent2 6 3 2" xfId="5654" xr:uid="{00000000-0005-0000-0000-00000B0E0000}"/>
    <cellStyle name="40% - Accent2 6 3 3" xfId="3439" xr:uid="{00000000-0005-0000-0000-00000C0E0000}"/>
    <cellStyle name="40% - Accent2 6 4" xfId="1609" xr:uid="{00000000-0005-0000-0000-00000D0E0000}"/>
    <cellStyle name="40% - Accent2 6 4 2" xfId="6051" xr:uid="{00000000-0005-0000-0000-00000E0E0000}"/>
    <cellStyle name="40% - Accent2 6 4 3" xfId="3836" xr:uid="{00000000-0005-0000-0000-00000F0E0000}"/>
    <cellStyle name="40% - Accent2 6 5" xfId="1999" xr:uid="{00000000-0005-0000-0000-0000100E0000}"/>
    <cellStyle name="40% - Accent2 6 5 2" xfId="6441" xr:uid="{00000000-0005-0000-0000-0000110E0000}"/>
    <cellStyle name="40% - Accent2 6 5 3" xfId="4226" xr:uid="{00000000-0005-0000-0000-0000120E0000}"/>
    <cellStyle name="40% - Accent2 6 6" xfId="2430" xr:uid="{00000000-0005-0000-0000-0000130E0000}"/>
    <cellStyle name="40% - Accent2 6 6 2" xfId="6869" xr:uid="{00000000-0005-0000-0000-0000140E0000}"/>
    <cellStyle name="40% - Accent2 6 6 3" xfId="4654" xr:uid="{00000000-0005-0000-0000-0000150E0000}"/>
    <cellStyle name="40% - Accent2 6 7" xfId="4968" xr:uid="{00000000-0005-0000-0000-0000160E0000}"/>
    <cellStyle name="40% - Accent2 6 8" xfId="2753" xr:uid="{00000000-0005-0000-0000-0000170E0000}"/>
    <cellStyle name="40% - Accent2 7" xfId="380" xr:uid="{00000000-0005-0000-0000-0000180E0000}"/>
    <cellStyle name="40% - Accent2 7 2" xfId="769" xr:uid="{00000000-0005-0000-0000-0000190E0000}"/>
    <cellStyle name="40% - Accent2 7 2 2" xfId="5310" xr:uid="{00000000-0005-0000-0000-00001A0E0000}"/>
    <cellStyle name="40% - Accent2 7 2 3" xfId="3095" xr:uid="{00000000-0005-0000-0000-00001B0E0000}"/>
    <cellStyle name="40% - Accent2 7 3" xfId="1182" xr:uid="{00000000-0005-0000-0000-00001C0E0000}"/>
    <cellStyle name="40% - Accent2 7 3 2" xfId="5655" xr:uid="{00000000-0005-0000-0000-00001D0E0000}"/>
    <cellStyle name="40% - Accent2 7 3 3" xfId="3440" xr:uid="{00000000-0005-0000-0000-00001E0E0000}"/>
    <cellStyle name="40% - Accent2 7 4" xfId="1610" xr:uid="{00000000-0005-0000-0000-00001F0E0000}"/>
    <cellStyle name="40% - Accent2 7 4 2" xfId="6052" xr:uid="{00000000-0005-0000-0000-0000200E0000}"/>
    <cellStyle name="40% - Accent2 7 4 3" xfId="3837" xr:uid="{00000000-0005-0000-0000-0000210E0000}"/>
    <cellStyle name="40% - Accent2 7 5" xfId="2000" xr:uid="{00000000-0005-0000-0000-0000220E0000}"/>
    <cellStyle name="40% - Accent2 7 5 2" xfId="6442" xr:uid="{00000000-0005-0000-0000-0000230E0000}"/>
    <cellStyle name="40% - Accent2 7 5 3" xfId="4227" xr:uid="{00000000-0005-0000-0000-0000240E0000}"/>
    <cellStyle name="40% - Accent2 7 6" xfId="2431" xr:uid="{00000000-0005-0000-0000-0000250E0000}"/>
    <cellStyle name="40% - Accent2 7 6 2" xfId="6870" xr:uid="{00000000-0005-0000-0000-0000260E0000}"/>
    <cellStyle name="40% - Accent2 7 6 3" xfId="4655" xr:uid="{00000000-0005-0000-0000-0000270E0000}"/>
    <cellStyle name="40% - Accent2 7 7" xfId="4982" xr:uid="{00000000-0005-0000-0000-0000280E0000}"/>
    <cellStyle name="40% - Accent2 7 8" xfId="2767" xr:uid="{00000000-0005-0000-0000-0000290E0000}"/>
    <cellStyle name="40% - Accent2 8" xfId="394" xr:uid="{00000000-0005-0000-0000-00002A0E0000}"/>
    <cellStyle name="40% - Accent2 8 2" xfId="770" xr:uid="{00000000-0005-0000-0000-00002B0E0000}"/>
    <cellStyle name="40% - Accent2 8 2 2" xfId="5311" xr:uid="{00000000-0005-0000-0000-00002C0E0000}"/>
    <cellStyle name="40% - Accent2 8 2 3" xfId="3096" xr:uid="{00000000-0005-0000-0000-00002D0E0000}"/>
    <cellStyle name="40% - Accent2 8 3" xfId="1183" xr:uid="{00000000-0005-0000-0000-00002E0E0000}"/>
    <cellStyle name="40% - Accent2 8 3 2" xfId="5656" xr:uid="{00000000-0005-0000-0000-00002F0E0000}"/>
    <cellStyle name="40% - Accent2 8 3 3" xfId="3441" xr:uid="{00000000-0005-0000-0000-0000300E0000}"/>
    <cellStyle name="40% - Accent2 8 4" xfId="1611" xr:uid="{00000000-0005-0000-0000-0000310E0000}"/>
    <cellStyle name="40% - Accent2 8 4 2" xfId="6053" xr:uid="{00000000-0005-0000-0000-0000320E0000}"/>
    <cellStyle name="40% - Accent2 8 4 3" xfId="3838" xr:uid="{00000000-0005-0000-0000-0000330E0000}"/>
    <cellStyle name="40% - Accent2 8 5" xfId="2001" xr:uid="{00000000-0005-0000-0000-0000340E0000}"/>
    <cellStyle name="40% - Accent2 8 5 2" xfId="6443" xr:uid="{00000000-0005-0000-0000-0000350E0000}"/>
    <cellStyle name="40% - Accent2 8 5 3" xfId="4228" xr:uid="{00000000-0005-0000-0000-0000360E0000}"/>
    <cellStyle name="40% - Accent2 8 6" xfId="2432" xr:uid="{00000000-0005-0000-0000-0000370E0000}"/>
    <cellStyle name="40% - Accent2 8 6 2" xfId="6871" xr:uid="{00000000-0005-0000-0000-0000380E0000}"/>
    <cellStyle name="40% - Accent2 8 6 3" xfId="4656" xr:uid="{00000000-0005-0000-0000-0000390E0000}"/>
    <cellStyle name="40% - Accent2 8 7" xfId="4996" xr:uid="{00000000-0005-0000-0000-00003A0E0000}"/>
    <cellStyle name="40% - Accent2 8 8" xfId="2781" xr:uid="{00000000-0005-0000-0000-00003B0E0000}"/>
    <cellStyle name="40% - Accent2 9" xfId="440" xr:uid="{00000000-0005-0000-0000-00003C0E0000}"/>
    <cellStyle name="40% - Accent2 9 2" xfId="771" xr:uid="{00000000-0005-0000-0000-00003D0E0000}"/>
    <cellStyle name="40% - Accent2 9 2 2" xfId="5312" xr:uid="{00000000-0005-0000-0000-00003E0E0000}"/>
    <cellStyle name="40% - Accent2 9 2 3" xfId="3097" xr:uid="{00000000-0005-0000-0000-00003F0E0000}"/>
    <cellStyle name="40% - Accent2 9 3" xfId="1184" xr:uid="{00000000-0005-0000-0000-0000400E0000}"/>
    <cellStyle name="40% - Accent2 9 3 2" xfId="5657" xr:uid="{00000000-0005-0000-0000-0000410E0000}"/>
    <cellStyle name="40% - Accent2 9 3 3" xfId="3442" xr:uid="{00000000-0005-0000-0000-0000420E0000}"/>
    <cellStyle name="40% - Accent2 9 4" xfId="1612" xr:uid="{00000000-0005-0000-0000-0000430E0000}"/>
    <cellStyle name="40% - Accent2 9 4 2" xfId="6054" xr:uid="{00000000-0005-0000-0000-0000440E0000}"/>
    <cellStyle name="40% - Accent2 9 4 3" xfId="3839" xr:uid="{00000000-0005-0000-0000-0000450E0000}"/>
    <cellStyle name="40% - Accent2 9 5" xfId="2002" xr:uid="{00000000-0005-0000-0000-0000460E0000}"/>
    <cellStyle name="40% - Accent2 9 5 2" xfId="6444" xr:uid="{00000000-0005-0000-0000-0000470E0000}"/>
    <cellStyle name="40% - Accent2 9 5 3" xfId="4229" xr:uid="{00000000-0005-0000-0000-0000480E0000}"/>
    <cellStyle name="40% - Accent2 9 6" xfId="2433" xr:uid="{00000000-0005-0000-0000-0000490E0000}"/>
    <cellStyle name="40% - Accent2 9 6 2" xfId="6872" xr:uid="{00000000-0005-0000-0000-00004A0E0000}"/>
    <cellStyle name="40% - Accent2 9 6 3" xfId="4657" xr:uid="{00000000-0005-0000-0000-00004B0E0000}"/>
    <cellStyle name="40% - Accent2 9 7" xfId="5042" xr:uid="{00000000-0005-0000-0000-00004C0E0000}"/>
    <cellStyle name="40% - Accent2 9 8" xfId="2827" xr:uid="{00000000-0005-0000-0000-00004D0E0000}"/>
    <cellStyle name="40% - Accent3" xfId="28" builtinId="39" customBuiltin="1"/>
    <cellStyle name="40% - Accent3 10" xfId="336" xr:uid="{00000000-0005-0000-0000-00004F0E0000}"/>
    <cellStyle name="40% - Accent3 10 2" xfId="772" xr:uid="{00000000-0005-0000-0000-0000500E0000}"/>
    <cellStyle name="40% - Accent3 10 2 2" xfId="5314" xr:uid="{00000000-0005-0000-0000-0000510E0000}"/>
    <cellStyle name="40% - Accent3 10 2 3" xfId="3099" xr:uid="{00000000-0005-0000-0000-0000520E0000}"/>
    <cellStyle name="40% - Accent3 10 3" xfId="1185" xr:uid="{00000000-0005-0000-0000-0000530E0000}"/>
    <cellStyle name="40% - Accent3 10 3 2" xfId="5658" xr:uid="{00000000-0005-0000-0000-0000540E0000}"/>
    <cellStyle name="40% - Accent3 10 3 3" xfId="3443" xr:uid="{00000000-0005-0000-0000-0000550E0000}"/>
    <cellStyle name="40% - Accent3 10 4" xfId="1613" xr:uid="{00000000-0005-0000-0000-0000560E0000}"/>
    <cellStyle name="40% - Accent3 10 4 2" xfId="6055" xr:uid="{00000000-0005-0000-0000-0000570E0000}"/>
    <cellStyle name="40% - Accent3 10 4 3" xfId="3840" xr:uid="{00000000-0005-0000-0000-0000580E0000}"/>
    <cellStyle name="40% - Accent3 10 5" xfId="2004" xr:uid="{00000000-0005-0000-0000-0000590E0000}"/>
    <cellStyle name="40% - Accent3 10 5 2" xfId="6446" xr:uid="{00000000-0005-0000-0000-00005A0E0000}"/>
    <cellStyle name="40% - Accent3 10 5 3" xfId="4231" xr:uid="{00000000-0005-0000-0000-00005B0E0000}"/>
    <cellStyle name="40% - Accent3 10 6" xfId="2435" xr:uid="{00000000-0005-0000-0000-00005C0E0000}"/>
    <cellStyle name="40% - Accent3 10 6 2" xfId="6874" xr:uid="{00000000-0005-0000-0000-00005D0E0000}"/>
    <cellStyle name="40% - Accent3 10 6 3" xfId="4659" xr:uid="{00000000-0005-0000-0000-00005E0E0000}"/>
    <cellStyle name="40% - Accent3 10 7" xfId="4942" xr:uid="{00000000-0005-0000-0000-00005F0E0000}"/>
    <cellStyle name="40% - Accent3 10 8" xfId="2727" xr:uid="{00000000-0005-0000-0000-0000600E0000}"/>
    <cellStyle name="40% - Accent3 11" xfId="354" xr:uid="{00000000-0005-0000-0000-0000610E0000}"/>
    <cellStyle name="40% - Accent3 11 2" xfId="773" xr:uid="{00000000-0005-0000-0000-0000620E0000}"/>
    <cellStyle name="40% - Accent3 11 2 2" xfId="5315" xr:uid="{00000000-0005-0000-0000-0000630E0000}"/>
    <cellStyle name="40% - Accent3 11 2 3" xfId="3100" xr:uid="{00000000-0005-0000-0000-0000640E0000}"/>
    <cellStyle name="40% - Accent3 11 3" xfId="1186" xr:uid="{00000000-0005-0000-0000-0000650E0000}"/>
    <cellStyle name="40% - Accent3 11 3 2" xfId="5659" xr:uid="{00000000-0005-0000-0000-0000660E0000}"/>
    <cellStyle name="40% - Accent3 11 3 3" xfId="3444" xr:uid="{00000000-0005-0000-0000-0000670E0000}"/>
    <cellStyle name="40% - Accent3 11 4" xfId="1614" xr:uid="{00000000-0005-0000-0000-0000680E0000}"/>
    <cellStyle name="40% - Accent3 11 4 2" xfId="6056" xr:uid="{00000000-0005-0000-0000-0000690E0000}"/>
    <cellStyle name="40% - Accent3 11 4 3" xfId="3841" xr:uid="{00000000-0005-0000-0000-00006A0E0000}"/>
    <cellStyle name="40% - Accent3 11 5" xfId="2005" xr:uid="{00000000-0005-0000-0000-00006B0E0000}"/>
    <cellStyle name="40% - Accent3 11 5 2" xfId="6447" xr:uid="{00000000-0005-0000-0000-00006C0E0000}"/>
    <cellStyle name="40% - Accent3 11 5 3" xfId="4232" xr:uid="{00000000-0005-0000-0000-00006D0E0000}"/>
    <cellStyle name="40% - Accent3 11 6" xfId="2436" xr:uid="{00000000-0005-0000-0000-00006E0E0000}"/>
    <cellStyle name="40% - Accent3 11 6 2" xfId="6875" xr:uid="{00000000-0005-0000-0000-00006F0E0000}"/>
    <cellStyle name="40% - Accent3 11 6 3" xfId="4660" xr:uid="{00000000-0005-0000-0000-0000700E0000}"/>
    <cellStyle name="40% - Accent3 11 7" xfId="4956" xr:uid="{00000000-0005-0000-0000-0000710E0000}"/>
    <cellStyle name="40% - Accent3 11 8" xfId="2741" xr:uid="{00000000-0005-0000-0000-0000720E0000}"/>
    <cellStyle name="40% - Accent3 12" xfId="368" xr:uid="{00000000-0005-0000-0000-0000730E0000}"/>
    <cellStyle name="40% - Accent3 12 2" xfId="774" xr:uid="{00000000-0005-0000-0000-0000740E0000}"/>
    <cellStyle name="40% - Accent3 12 2 2" xfId="5316" xr:uid="{00000000-0005-0000-0000-0000750E0000}"/>
    <cellStyle name="40% - Accent3 12 2 3" xfId="3101" xr:uid="{00000000-0005-0000-0000-0000760E0000}"/>
    <cellStyle name="40% - Accent3 12 3" xfId="1187" xr:uid="{00000000-0005-0000-0000-0000770E0000}"/>
    <cellStyle name="40% - Accent3 12 3 2" xfId="5660" xr:uid="{00000000-0005-0000-0000-0000780E0000}"/>
    <cellStyle name="40% - Accent3 12 3 3" xfId="3445" xr:uid="{00000000-0005-0000-0000-0000790E0000}"/>
    <cellStyle name="40% - Accent3 12 4" xfId="1615" xr:uid="{00000000-0005-0000-0000-00007A0E0000}"/>
    <cellStyle name="40% - Accent3 12 4 2" xfId="6057" xr:uid="{00000000-0005-0000-0000-00007B0E0000}"/>
    <cellStyle name="40% - Accent3 12 4 3" xfId="3842" xr:uid="{00000000-0005-0000-0000-00007C0E0000}"/>
    <cellStyle name="40% - Accent3 12 5" xfId="2006" xr:uid="{00000000-0005-0000-0000-00007D0E0000}"/>
    <cellStyle name="40% - Accent3 12 5 2" xfId="6448" xr:uid="{00000000-0005-0000-0000-00007E0E0000}"/>
    <cellStyle name="40% - Accent3 12 5 3" xfId="4233" xr:uid="{00000000-0005-0000-0000-00007F0E0000}"/>
    <cellStyle name="40% - Accent3 12 6" xfId="2437" xr:uid="{00000000-0005-0000-0000-0000800E0000}"/>
    <cellStyle name="40% - Accent3 12 6 2" xfId="6876" xr:uid="{00000000-0005-0000-0000-0000810E0000}"/>
    <cellStyle name="40% - Accent3 12 6 3" xfId="4661" xr:uid="{00000000-0005-0000-0000-0000820E0000}"/>
    <cellStyle name="40% - Accent3 12 7" xfId="4970" xr:uid="{00000000-0005-0000-0000-0000830E0000}"/>
    <cellStyle name="40% - Accent3 12 8" xfId="2755" xr:uid="{00000000-0005-0000-0000-0000840E0000}"/>
    <cellStyle name="40% - Accent3 13" xfId="382" xr:uid="{00000000-0005-0000-0000-0000850E0000}"/>
    <cellStyle name="40% - Accent3 13 2" xfId="775" xr:uid="{00000000-0005-0000-0000-0000860E0000}"/>
    <cellStyle name="40% - Accent3 13 2 2" xfId="5317" xr:uid="{00000000-0005-0000-0000-0000870E0000}"/>
    <cellStyle name="40% - Accent3 13 2 3" xfId="3102" xr:uid="{00000000-0005-0000-0000-0000880E0000}"/>
    <cellStyle name="40% - Accent3 13 3" xfId="1188" xr:uid="{00000000-0005-0000-0000-0000890E0000}"/>
    <cellStyle name="40% - Accent3 13 3 2" xfId="5661" xr:uid="{00000000-0005-0000-0000-00008A0E0000}"/>
    <cellStyle name="40% - Accent3 13 3 3" xfId="3446" xr:uid="{00000000-0005-0000-0000-00008B0E0000}"/>
    <cellStyle name="40% - Accent3 13 4" xfId="1616" xr:uid="{00000000-0005-0000-0000-00008C0E0000}"/>
    <cellStyle name="40% - Accent3 13 4 2" xfId="6058" xr:uid="{00000000-0005-0000-0000-00008D0E0000}"/>
    <cellStyle name="40% - Accent3 13 4 3" xfId="3843" xr:uid="{00000000-0005-0000-0000-00008E0E0000}"/>
    <cellStyle name="40% - Accent3 13 5" xfId="2007" xr:uid="{00000000-0005-0000-0000-00008F0E0000}"/>
    <cellStyle name="40% - Accent3 13 5 2" xfId="6449" xr:uid="{00000000-0005-0000-0000-0000900E0000}"/>
    <cellStyle name="40% - Accent3 13 5 3" xfId="4234" xr:uid="{00000000-0005-0000-0000-0000910E0000}"/>
    <cellStyle name="40% - Accent3 13 6" xfId="2438" xr:uid="{00000000-0005-0000-0000-0000920E0000}"/>
    <cellStyle name="40% - Accent3 13 6 2" xfId="6877" xr:uid="{00000000-0005-0000-0000-0000930E0000}"/>
    <cellStyle name="40% - Accent3 13 6 3" xfId="4662" xr:uid="{00000000-0005-0000-0000-0000940E0000}"/>
    <cellStyle name="40% - Accent3 13 7" xfId="4984" xr:uid="{00000000-0005-0000-0000-0000950E0000}"/>
    <cellStyle name="40% - Accent3 13 8" xfId="2769" xr:uid="{00000000-0005-0000-0000-0000960E0000}"/>
    <cellStyle name="40% - Accent3 14" xfId="396" xr:uid="{00000000-0005-0000-0000-0000970E0000}"/>
    <cellStyle name="40% - Accent3 14 2" xfId="776" xr:uid="{00000000-0005-0000-0000-0000980E0000}"/>
    <cellStyle name="40% - Accent3 14 2 2" xfId="5318" xr:uid="{00000000-0005-0000-0000-0000990E0000}"/>
    <cellStyle name="40% - Accent3 14 2 3" xfId="3103" xr:uid="{00000000-0005-0000-0000-00009A0E0000}"/>
    <cellStyle name="40% - Accent3 14 3" xfId="1189" xr:uid="{00000000-0005-0000-0000-00009B0E0000}"/>
    <cellStyle name="40% - Accent3 14 3 2" xfId="5662" xr:uid="{00000000-0005-0000-0000-00009C0E0000}"/>
    <cellStyle name="40% - Accent3 14 3 3" xfId="3447" xr:uid="{00000000-0005-0000-0000-00009D0E0000}"/>
    <cellStyle name="40% - Accent3 14 4" xfId="1617" xr:uid="{00000000-0005-0000-0000-00009E0E0000}"/>
    <cellStyle name="40% - Accent3 14 4 2" xfId="6059" xr:uid="{00000000-0005-0000-0000-00009F0E0000}"/>
    <cellStyle name="40% - Accent3 14 4 3" xfId="3844" xr:uid="{00000000-0005-0000-0000-0000A00E0000}"/>
    <cellStyle name="40% - Accent3 14 5" xfId="2008" xr:uid="{00000000-0005-0000-0000-0000A10E0000}"/>
    <cellStyle name="40% - Accent3 14 5 2" xfId="6450" xr:uid="{00000000-0005-0000-0000-0000A20E0000}"/>
    <cellStyle name="40% - Accent3 14 5 3" xfId="4235" xr:uid="{00000000-0005-0000-0000-0000A30E0000}"/>
    <cellStyle name="40% - Accent3 14 6" xfId="2439" xr:uid="{00000000-0005-0000-0000-0000A40E0000}"/>
    <cellStyle name="40% - Accent3 14 6 2" xfId="6878" xr:uid="{00000000-0005-0000-0000-0000A50E0000}"/>
    <cellStyle name="40% - Accent3 14 6 3" xfId="4663" xr:uid="{00000000-0005-0000-0000-0000A60E0000}"/>
    <cellStyle name="40% - Accent3 14 7" xfId="4998" xr:uid="{00000000-0005-0000-0000-0000A70E0000}"/>
    <cellStyle name="40% - Accent3 14 8" xfId="2783" xr:uid="{00000000-0005-0000-0000-0000A80E0000}"/>
    <cellStyle name="40% - Accent3 15" xfId="441" xr:uid="{00000000-0005-0000-0000-0000A90E0000}"/>
    <cellStyle name="40% - Accent3 15 2" xfId="777" xr:uid="{00000000-0005-0000-0000-0000AA0E0000}"/>
    <cellStyle name="40% - Accent3 15 2 2" xfId="5319" xr:uid="{00000000-0005-0000-0000-0000AB0E0000}"/>
    <cellStyle name="40% - Accent3 15 2 3" xfId="3104" xr:uid="{00000000-0005-0000-0000-0000AC0E0000}"/>
    <cellStyle name="40% - Accent3 15 3" xfId="1190" xr:uid="{00000000-0005-0000-0000-0000AD0E0000}"/>
    <cellStyle name="40% - Accent3 15 3 2" xfId="5663" xr:uid="{00000000-0005-0000-0000-0000AE0E0000}"/>
    <cellStyle name="40% - Accent3 15 3 3" xfId="3448" xr:uid="{00000000-0005-0000-0000-0000AF0E0000}"/>
    <cellStyle name="40% - Accent3 15 4" xfId="1618" xr:uid="{00000000-0005-0000-0000-0000B00E0000}"/>
    <cellStyle name="40% - Accent3 15 4 2" xfId="6060" xr:uid="{00000000-0005-0000-0000-0000B10E0000}"/>
    <cellStyle name="40% - Accent3 15 4 3" xfId="3845" xr:uid="{00000000-0005-0000-0000-0000B20E0000}"/>
    <cellStyle name="40% - Accent3 15 5" xfId="2009" xr:uid="{00000000-0005-0000-0000-0000B30E0000}"/>
    <cellStyle name="40% - Accent3 15 5 2" xfId="6451" xr:uid="{00000000-0005-0000-0000-0000B40E0000}"/>
    <cellStyle name="40% - Accent3 15 5 3" xfId="4236" xr:uid="{00000000-0005-0000-0000-0000B50E0000}"/>
    <cellStyle name="40% - Accent3 15 6" xfId="2440" xr:uid="{00000000-0005-0000-0000-0000B60E0000}"/>
    <cellStyle name="40% - Accent3 15 6 2" xfId="6879" xr:uid="{00000000-0005-0000-0000-0000B70E0000}"/>
    <cellStyle name="40% - Accent3 15 6 3" xfId="4664" xr:uid="{00000000-0005-0000-0000-0000B80E0000}"/>
    <cellStyle name="40% - Accent3 15 7" xfId="5043" xr:uid="{00000000-0005-0000-0000-0000B90E0000}"/>
    <cellStyle name="40% - Accent3 15 8" xfId="2828" xr:uid="{00000000-0005-0000-0000-0000BA0E0000}"/>
    <cellStyle name="40% - Accent3 16" xfId="485" xr:uid="{00000000-0005-0000-0000-0000BB0E0000}"/>
    <cellStyle name="40% - Accent3 16 2" xfId="1191" xr:uid="{00000000-0005-0000-0000-0000BC0E0000}"/>
    <cellStyle name="40% - Accent3 16 2 2" xfId="5664" xr:uid="{00000000-0005-0000-0000-0000BD0E0000}"/>
    <cellStyle name="40% - Accent3 16 2 3" xfId="3449" xr:uid="{00000000-0005-0000-0000-0000BE0E0000}"/>
    <cellStyle name="40% - Accent3 16 3" xfId="1619" xr:uid="{00000000-0005-0000-0000-0000BF0E0000}"/>
    <cellStyle name="40% - Accent3 16 3 2" xfId="6061" xr:uid="{00000000-0005-0000-0000-0000C00E0000}"/>
    <cellStyle name="40% - Accent3 16 3 3" xfId="3846" xr:uid="{00000000-0005-0000-0000-0000C10E0000}"/>
    <cellStyle name="40% - Accent3 16 4" xfId="2010" xr:uid="{00000000-0005-0000-0000-0000C20E0000}"/>
    <cellStyle name="40% - Accent3 16 4 2" xfId="6452" xr:uid="{00000000-0005-0000-0000-0000C30E0000}"/>
    <cellStyle name="40% - Accent3 16 4 3" xfId="4237" xr:uid="{00000000-0005-0000-0000-0000C40E0000}"/>
    <cellStyle name="40% - Accent3 16 5" xfId="2441" xr:uid="{00000000-0005-0000-0000-0000C50E0000}"/>
    <cellStyle name="40% - Accent3 16 5 2" xfId="6880" xr:uid="{00000000-0005-0000-0000-0000C60E0000}"/>
    <cellStyle name="40% - Accent3 16 5 3" xfId="4665" xr:uid="{00000000-0005-0000-0000-0000C70E0000}"/>
    <cellStyle name="40% - Accent3 16 6" xfId="5086" xr:uid="{00000000-0005-0000-0000-0000C80E0000}"/>
    <cellStyle name="40% - Accent3 16 7" xfId="2871" xr:uid="{00000000-0005-0000-0000-0000C90E0000}"/>
    <cellStyle name="40% - Accent3 17" xfId="499" xr:uid="{00000000-0005-0000-0000-0000CA0E0000}"/>
    <cellStyle name="40% - Accent3 17 2" xfId="1192" xr:uid="{00000000-0005-0000-0000-0000CB0E0000}"/>
    <cellStyle name="40% - Accent3 17 2 2" xfId="5665" xr:uid="{00000000-0005-0000-0000-0000CC0E0000}"/>
    <cellStyle name="40% - Accent3 17 2 3" xfId="3450" xr:uid="{00000000-0005-0000-0000-0000CD0E0000}"/>
    <cellStyle name="40% - Accent3 17 3" xfId="1620" xr:uid="{00000000-0005-0000-0000-0000CE0E0000}"/>
    <cellStyle name="40% - Accent3 17 3 2" xfId="6062" xr:uid="{00000000-0005-0000-0000-0000CF0E0000}"/>
    <cellStyle name="40% - Accent3 17 3 3" xfId="3847" xr:uid="{00000000-0005-0000-0000-0000D00E0000}"/>
    <cellStyle name="40% - Accent3 17 4" xfId="2011" xr:uid="{00000000-0005-0000-0000-0000D10E0000}"/>
    <cellStyle name="40% - Accent3 17 4 2" xfId="6453" xr:uid="{00000000-0005-0000-0000-0000D20E0000}"/>
    <cellStyle name="40% - Accent3 17 4 3" xfId="4238" xr:uid="{00000000-0005-0000-0000-0000D30E0000}"/>
    <cellStyle name="40% - Accent3 17 5" xfId="2442" xr:uid="{00000000-0005-0000-0000-0000D40E0000}"/>
    <cellStyle name="40% - Accent3 17 5 2" xfId="6881" xr:uid="{00000000-0005-0000-0000-0000D50E0000}"/>
    <cellStyle name="40% - Accent3 17 5 3" xfId="4666" xr:uid="{00000000-0005-0000-0000-0000D60E0000}"/>
    <cellStyle name="40% - Accent3 17 6" xfId="5100" xr:uid="{00000000-0005-0000-0000-0000D70E0000}"/>
    <cellStyle name="40% - Accent3 17 7" xfId="2885" xr:uid="{00000000-0005-0000-0000-0000D80E0000}"/>
    <cellStyle name="40% - Accent3 18" xfId="513" xr:uid="{00000000-0005-0000-0000-0000D90E0000}"/>
    <cellStyle name="40% - Accent3 18 2" xfId="1193" xr:uid="{00000000-0005-0000-0000-0000DA0E0000}"/>
    <cellStyle name="40% - Accent3 18 2 2" xfId="5666" xr:uid="{00000000-0005-0000-0000-0000DB0E0000}"/>
    <cellStyle name="40% - Accent3 18 2 3" xfId="3451" xr:uid="{00000000-0005-0000-0000-0000DC0E0000}"/>
    <cellStyle name="40% - Accent3 18 3" xfId="1621" xr:uid="{00000000-0005-0000-0000-0000DD0E0000}"/>
    <cellStyle name="40% - Accent3 18 3 2" xfId="6063" xr:uid="{00000000-0005-0000-0000-0000DE0E0000}"/>
    <cellStyle name="40% - Accent3 18 3 3" xfId="3848" xr:uid="{00000000-0005-0000-0000-0000DF0E0000}"/>
    <cellStyle name="40% - Accent3 18 4" xfId="2012" xr:uid="{00000000-0005-0000-0000-0000E00E0000}"/>
    <cellStyle name="40% - Accent3 18 4 2" xfId="6454" xr:uid="{00000000-0005-0000-0000-0000E10E0000}"/>
    <cellStyle name="40% - Accent3 18 4 3" xfId="4239" xr:uid="{00000000-0005-0000-0000-0000E20E0000}"/>
    <cellStyle name="40% - Accent3 18 5" xfId="2443" xr:uid="{00000000-0005-0000-0000-0000E30E0000}"/>
    <cellStyle name="40% - Accent3 18 5 2" xfId="6882" xr:uid="{00000000-0005-0000-0000-0000E40E0000}"/>
    <cellStyle name="40% - Accent3 18 5 3" xfId="4667" xr:uid="{00000000-0005-0000-0000-0000E50E0000}"/>
    <cellStyle name="40% - Accent3 18 6" xfId="5114" xr:uid="{00000000-0005-0000-0000-0000E60E0000}"/>
    <cellStyle name="40% - Accent3 18 7" xfId="2899" xr:uid="{00000000-0005-0000-0000-0000E70E0000}"/>
    <cellStyle name="40% - Accent3 19" xfId="527" xr:uid="{00000000-0005-0000-0000-0000E80E0000}"/>
    <cellStyle name="40% - Accent3 19 2" xfId="1194" xr:uid="{00000000-0005-0000-0000-0000E90E0000}"/>
    <cellStyle name="40% - Accent3 19 2 2" xfId="5667" xr:uid="{00000000-0005-0000-0000-0000EA0E0000}"/>
    <cellStyle name="40% - Accent3 19 2 3" xfId="3452" xr:uid="{00000000-0005-0000-0000-0000EB0E0000}"/>
    <cellStyle name="40% - Accent3 19 3" xfId="1622" xr:uid="{00000000-0005-0000-0000-0000EC0E0000}"/>
    <cellStyle name="40% - Accent3 19 3 2" xfId="6064" xr:uid="{00000000-0005-0000-0000-0000ED0E0000}"/>
    <cellStyle name="40% - Accent3 19 3 3" xfId="3849" xr:uid="{00000000-0005-0000-0000-0000EE0E0000}"/>
    <cellStyle name="40% - Accent3 19 4" xfId="2013" xr:uid="{00000000-0005-0000-0000-0000EF0E0000}"/>
    <cellStyle name="40% - Accent3 19 4 2" xfId="6455" xr:uid="{00000000-0005-0000-0000-0000F00E0000}"/>
    <cellStyle name="40% - Accent3 19 4 3" xfId="4240" xr:uid="{00000000-0005-0000-0000-0000F10E0000}"/>
    <cellStyle name="40% - Accent3 19 5" xfId="2444" xr:uid="{00000000-0005-0000-0000-0000F20E0000}"/>
    <cellStyle name="40% - Accent3 19 5 2" xfId="6883" xr:uid="{00000000-0005-0000-0000-0000F30E0000}"/>
    <cellStyle name="40% - Accent3 19 5 3" xfId="4668" xr:uid="{00000000-0005-0000-0000-0000F40E0000}"/>
    <cellStyle name="40% - Accent3 19 6" xfId="5128" xr:uid="{00000000-0005-0000-0000-0000F50E0000}"/>
    <cellStyle name="40% - Accent3 19 7" xfId="2913" xr:uid="{00000000-0005-0000-0000-0000F60E0000}"/>
    <cellStyle name="40% - Accent3 2" xfId="73" xr:uid="{00000000-0005-0000-0000-0000F70E0000}"/>
    <cellStyle name="40% - Accent3 2 2" xfId="442" xr:uid="{00000000-0005-0000-0000-0000F80E0000}"/>
    <cellStyle name="40% - Accent3 2 2 2" xfId="1196" xr:uid="{00000000-0005-0000-0000-0000F90E0000}"/>
    <cellStyle name="40% - Accent3 2 2 2 2" xfId="5669" xr:uid="{00000000-0005-0000-0000-0000FA0E0000}"/>
    <cellStyle name="40% - Accent3 2 2 2 3" xfId="3454" xr:uid="{00000000-0005-0000-0000-0000FB0E0000}"/>
    <cellStyle name="40% - Accent3 2 2 3" xfId="1624" xr:uid="{00000000-0005-0000-0000-0000FC0E0000}"/>
    <cellStyle name="40% - Accent3 2 2 3 2" xfId="6066" xr:uid="{00000000-0005-0000-0000-0000FD0E0000}"/>
    <cellStyle name="40% - Accent3 2 2 3 3" xfId="3851" xr:uid="{00000000-0005-0000-0000-0000FE0E0000}"/>
    <cellStyle name="40% - Accent3 2 2 4" xfId="2015" xr:uid="{00000000-0005-0000-0000-0000FF0E0000}"/>
    <cellStyle name="40% - Accent3 2 2 4 2" xfId="6457" xr:uid="{00000000-0005-0000-0000-0000000F0000}"/>
    <cellStyle name="40% - Accent3 2 2 4 3" xfId="4242" xr:uid="{00000000-0005-0000-0000-0000010F0000}"/>
    <cellStyle name="40% - Accent3 2 2 5" xfId="2446" xr:uid="{00000000-0005-0000-0000-0000020F0000}"/>
    <cellStyle name="40% - Accent3 2 2 5 2" xfId="6885" xr:uid="{00000000-0005-0000-0000-0000030F0000}"/>
    <cellStyle name="40% - Accent3 2 2 5 3" xfId="4670" xr:uid="{00000000-0005-0000-0000-0000040F0000}"/>
    <cellStyle name="40% - Accent3 2 2 6" xfId="5044" xr:uid="{00000000-0005-0000-0000-0000050F0000}"/>
    <cellStyle name="40% - Accent3 2 2 7" xfId="2829" xr:uid="{00000000-0005-0000-0000-0000060F0000}"/>
    <cellStyle name="40% - Accent3 2 3" xfId="778" xr:uid="{00000000-0005-0000-0000-0000070F0000}"/>
    <cellStyle name="40% - Accent3 2 3 2" xfId="5320" xr:uid="{00000000-0005-0000-0000-0000080F0000}"/>
    <cellStyle name="40% - Accent3 2 3 3" xfId="3105" xr:uid="{00000000-0005-0000-0000-0000090F0000}"/>
    <cellStyle name="40% - Accent3 2 4" xfId="1195" xr:uid="{00000000-0005-0000-0000-00000A0F0000}"/>
    <cellStyle name="40% - Accent3 2 4 2" xfId="5668" xr:uid="{00000000-0005-0000-0000-00000B0F0000}"/>
    <cellStyle name="40% - Accent3 2 4 3" xfId="3453" xr:uid="{00000000-0005-0000-0000-00000C0F0000}"/>
    <cellStyle name="40% - Accent3 2 5" xfId="1623" xr:uid="{00000000-0005-0000-0000-00000D0F0000}"/>
    <cellStyle name="40% - Accent3 2 5 2" xfId="6065" xr:uid="{00000000-0005-0000-0000-00000E0F0000}"/>
    <cellStyle name="40% - Accent3 2 5 3" xfId="3850" xr:uid="{00000000-0005-0000-0000-00000F0F0000}"/>
    <cellStyle name="40% - Accent3 2 6" xfId="2014" xr:uid="{00000000-0005-0000-0000-0000100F0000}"/>
    <cellStyle name="40% - Accent3 2 6 2" xfId="6456" xr:uid="{00000000-0005-0000-0000-0000110F0000}"/>
    <cellStyle name="40% - Accent3 2 6 3" xfId="4241" xr:uid="{00000000-0005-0000-0000-0000120F0000}"/>
    <cellStyle name="40% - Accent3 2 7" xfId="2445" xr:uid="{00000000-0005-0000-0000-0000130F0000}"/>
    <cellStyle name="40% - Accent3 2 7 2" xfId="6884" xr:uid="{00000000-0005-0000-0000-0000140F0000}"/>
    <cellStyle name="40% - Accent3 2 7 3" xfId="4669" xr:uid="{00000000-0005-0000-0000-0000150F0000}"/>
    <cellStyle name="40% - Accent3 2 8" xfId="4877" xr:uid="{00000000-0005-0000-0000-0000160F0000}"/>
    <cellStyle name="40% - Accent3 2 9" xfId="2662" xr:uid="{00000000-0005-0000-0000-0000170F0000}"/>
    <cellStyle name="40% - Accent3 20" xfId="541" xr:uid="{00000000-0005-0000-0000-0000180F0000}"/>
    <cellStyle name="40% - Accent3 20 2" xfId="1197" xr:uid="{00000000-0005-0000-0000-0000190F0000}"/>
    <cellStyle name="40% - Accent3 20 2 2" xfId="5670" xr:uid="{00000000-0005-0000-0000-00001A0F0000}"/>
    <cellStyle name="40% - Accent3 20 2 3" xfId="3455" xr:uid="{00000000-0005-0000-0000-00001B0F0000}"/>
    <cellStyle name="40% - Accent3 20 3" xfId="1625" xr:uid="{00000000-0005-0000-0000-00001C0F0000}"/>
    <cellStyle name="40% - Accent3 20 3 2" xfId="6067" xr:uid="{00000000-0005-0000-0000-00001D0F0000}"/>
    <cellStyle name="40% - Accent3 20 3 3" xfId="3852" xr:uid="{00000000-0005-0000-0000-00001E0F0000}"/>
    <cellStyle name="40% - Accent3 20 4" xfId="2016" xr:uid="{00000000-0005-0000-0000-00001F0F0000}"/>
    <cellStyle name="40% - Accent3 20 4 2" xfId="6458" xr:uid="{00000000-0005-0000-0000-0000200F0000}"/>
    <cellStyle name="40% - Accent3 20 4 3" xfId="4243" xr:uid="{00000000-0005-0000-0000-0000210F0000}"/>
    <cellStyle name="40% - Accent3 20 5" xfId="2447" xr:uid="{00000000-0005-0000-0000-0000220F0000}"/>
    <cellStyle name="40% - Accent3 20 5 2" xfId="6886" xr:uid="{00000000-0005-0000-0000-0000230F0000}"/>
    <cellStyle name="40% - Accent3 20 5 3" xfId="4671" xr:uid="{00000000-0005-0000-0000-0000240F0000}"/>
    <cellStyle name="40% - Accent3 20 6" xfId="5142" xr:uid="{00000000-0005-0000-0000-0000250F0000}"/>
    <cellStyle name="40% - Accent3 20 7" xfId="2927" xr:uid="{00000000-0005-0000-0000-0000260F0000}"/>
    <cellStyle name="40% - Accent3 21" xfId="555" xr:uid="{00000000-0005-0000-0000-0000270F0000}"/>
    <cellStyle name="40% - Accent3 21 2" xfId="1198" xr:uid="{00000000-0005-0000-0000-0000280F0000}"/>
    <cellStyle name="40% - Accent3 21 2 2" xfId="5671" xr:uid="{00000000-0005-0000-0000-0000290F0000}"/>
    <cellStyle name="40% - Accent3 21 2 3" xfId="3456" xr:uid="{00000000-0005-0000-0000-00002A0F0000}"/>
    <cellStyle name="40% - Accent3 21 3" xfId="1626" xr:uid="{00000000-0005-0000-0000-00002B0F0000}"/>
    <cellStyle name="40% - Accent3 21 3 2" xfId="6068" xr:uid="{00000000-0005-0000-0000-00002C0F0000}"/>
    <cellStyle name="40% - Accent3 21 3 3" xfId="3853" xr:uid="{00000000-0005-0000-0000-00002D0F0000}"/>
    <cellStyle name="40% - Accent3 21 4" xfId="2017" xr:uid="{00000000-0005-0000-0000-00002E0F0000}"/>
    <cellStyle name="40% - Accent3 21 4 2" xfId="6459" xr:uid="{00000000-0005-0000-0000-00002F0F0000}"/>
    <cellStyle name="40% - Accent3 21 4 3" xfId="4244" xr:uid="{00000000-0005-0000-0000-0000300F0000}"/>
    <cellStyle name="40% - Accent3 21 5" xfId="2448" xr:uid="{00000000-0005-0000-0000-0000310F0000}"/>
    <cellStyle name="40% - Accent3 21 5 2" xfId="6887" xr:uid="{00000000-0005-0000-0000-0000320F0000}"/>
    <cellStyle name="40% - Accent3 21 5 3" xfId="4672" xr:uid="{00000000-0005-0000-0000-0000330F0000}"/>
    <cellStyle name="40% - Accent3 21 6" xfId="5156" xr:uid="{00000000-0005-0000-0000-0000340F0000}"/>
    <cellStyle name="40% - Accent3 21 7" xfId="2941" xr:uid="{00000000-0005-0000-0000-0000350F0000}"/>
    <cellStyle name="40% - Accent3 22" xfId="569" xr:uid="{00000000-0005-0000-0000-0000360F0000}"/>
    <cellStyle name="40% - Accent3 22 2" xfId="1199" xr:uid="{00000000-0005-0000-0000-0000370F0000}"/>
    <cellStyle name="40% - Accent3 22 2 2" xfId="5672" xr:uid="{00000000-0005-0000-0000-0000380F0000}"/>
    <cellStyle name="40% - Accent3 22 2 3" xfId="3457" xr:uid="{00000000-0005-0000-0000-0000390F0000}"/>
    <cellStyle name="40% - Accent3 22 3" xfId="1627" xr:uid="{00000000-0005-0000-0000-00003A0F0000}"/>
    <cellStyle name="40% - Accent3 22 3 2" xfId="6069" xr:uid="{00000000-0005-0000-0000-00003B0F0000}"/>
    <cellStyle name="40% - Accent3 22 3 3" xfId="3854" xr:uid="{00000000-0005-0000-0000-00003C0F0000}"/>
    <cellStyle name="40% - Accent3 22 4" xfId="2018" xr:uid="{00000000-0005-0000-0000-00003D0F0000}"/>
    <cellStyle name="40% - Accent3 22 4 2" xfId="6460" xr:uid="{00000000-0005-0000-0000-00003E0F0000}"/>
    <cellStyle name="40% - Accent3 22 4 3" xfId="4245" xr:uid="{00000000-0005-0000-0000-00003F0F0000}"/>
    <cellStyle name="40% - Accent3 22 5" xfId="2449" xr:uid="{00000000-0005-0000-0000-0000400F0000}"/>
    <cellStyle name="40% - Accent3 22 5 2" xfId="6888" xr:uid="{00000000-0005-0000-0000-0000410F0000}"/>
    <cellStyle name="40% - Accent3 22 5 3" xfId="4673" xr:uid="{00000000-0005-0000-0000-0000420F0000}"/>
    <cellStyle name="40% - Accent3 22 6" xfId="5170" xr:uid="{00000000-0005-0000-0000-0000430F0000}"/>
    <cellStyle name="40% - Accent3 22 7" xfId="2955" xr:uid="{00000000-0005-0000-0000-0000440F0000}"/>
    <cellStyle name="40% - Accent3 23" xfId="583" xr:uid="{00000000-0005-0000-0000-0000450F0000}"/>
    <cellStyle name="40% - Accent3 23 2" xfId="1200" xr:uid="{00000000-0005-0000-0000-0000460F0000}"/>
    <cellStyle name="40% - Accent3 23 2 2" xfId="5673" xr:uid="{00000000-0005-0000-0000-0000470F0000}"/>
    <cellStyle name="40% - Accent3 23 2 3" xfId="3458" xr:uid="{00000000-0005-0000-0000-0000480F0000}"/>
    <cellStyle name="40% - Accent3 23 3" xfId="1628" xr:uid="{00000000-0005-0000-0000-0000490F0000}"/>
    <cellStyle name="40% - Accent3 23 3 2" xfId="6070" xr:uid="{00000000-0005-0000-0000-00004A0F0000}"/>
    <cellStyle name="40% - Accent3 23 3 3" xfId="3855" xr:uid="{00000000-0005-0000-0000-00004B0F0000}"/>
    <cellStyle name="40% - Accent3 23 4" xfId="2019" xr:uid="{00000000-0005-0000-0000-00004C0F0000}"/>
    <cellStyle name="40% - Accent3 23 4 2" xfId="6461" xr:uid="{00000000-0005-0000-0000-00004D0F0000}"/>
    <cellStyle name="40% - Accent3 23 4 3" xfId="4246" xr:uid="{00000000-0005-0000-0000-00004E0F0000}"/>
    <cellStyle name="40% - Accent3 23 5" xfId="2450" xr:uid="{00000000-0005-0000-0000-00004F0F0000}"/>
    <cellStyle name="40% - Accent3 23 5 2" xfId="6889" xr:uid="{00000000-0005-0000-0000-0000500F0000}"/>
    <cellStyle name="40% - Accent3 23 5 3" xfId="4674" xr:uid="{00000000-0005-0000-0000-0000510F0000}"/>
    <cellStyle name="40% - Accent3 23 6" xfId="5184" xr:uid="{00000000-0005-0000-0000-0000520F0000}"/>
    <cellStyle name="40% - Accent3 23 7" xfId="2969" xr:uid="{00000000-0005-0000-0000-0000530F0000}"/>
    <cellStyle name="40% - Accent3 24" xfId="597" xr:uid="{00000000-0005-0000-0000-0000540F0000}"/>
    <cellStyle name="40% - Accent3 24 2" xfId="1201" xr:uid="{00000000-0005-0000-0000-0000550F0000}"/>
    <cellStyle name="40% - Accent3 24 2 2" xfId="5674" xr:uid="{00000000-0005-0000-0000-0000560F0000}"/>
    <cellStyle name="40% - Accent3 24 2 3" xfId="3459" xr:uid="{00000000-0005-0000-0000-0000570F0000}"/>
    <cellStyle name="40% - Accent3 24 3" xfId="1629" xr:uid="{00000000-0005-0000-0000-0000580F0000}"/>
    <cellStyle name="40% - Accent3 24 3 2" xfId="6071" xr:uid="{00000000-0005-0000-0000-0000590F0000}"/>
    <cellStyle name="40% - Accent3 24 3 3" xfId="3856" xr:uid="{00000000-0005-0000-0000-00005A0F0000}"/>
    <cellStyle name="40% - Accent3 24 4" xfId="2020" xr:uid="{00000000-0005-0000-0000-00005B0F0000}"/>
    <cellStyle name="40% - Accent3 24 4 2" xfId="6462" xr:uid="{00000000-0005-0000-0000-00005C0F0000}"/>
    <cellStyle name="40% - Accent3 24 4 3" xfId="4247" xr:uid="{00000000-0005-0000-0000-00005D0F0000}"/>
    <cellStyle name="40% - Accent3 24 5" xfId="2451" xr:uid="{00000000-0005-0000-0000-00005E0F0000}"/>
    <cellStyle name="40% - Accent3 24 5 2" xfId="6890" xr:uid="{00000000-0005-0000-0000-00005F0F0000}"/>
    <cellStyle name="40% - Accent3 24 5 3" xfId="4675" xr:uid="{00000000-0005-0000-0000-0000600F0000}"/>
    <cellStyle name="40% - Accent3 24 6" xfId="5198" xr:uid="{00000000-0005-0000-0000-0000610F0000}"/>
    <cellStyle name="40% - Accent3 24 7" xfId="2983" xr:uid="{00000000-0005-0000-0000-0000620F0000}"/>
    <cellStyle name="40% - Accent3 25" xfId="246" xr:uid="{00000000-0005-0000-0000-0000630F0000}"/>
    <cellStyle name="40% - Accent3 25 2" xfId="1202" xr:uid="{00000000-0005-0000-0000-0000640F0000}"/>
    <cellStyle name="40% - Accent3 25 2 2" xfId="5675" xr:uid="{00000000-0005-0000-0000-0000650F0000}"/>
    <cellStyle name="40% - Accent3 25 2 3" xfId="3460" xr:uid="{00000000-0005-0000-0000-0000660F0000}"/>
    <cellStyle name="40% - Accent3 25 3" xfId="1630" xr:uid="{00000000-0005-0000-0000-0000670F0000}"/>
    <cellStyle name="40% - Accent3 25 3 2" xfId="6072" xr:uid="{00000000-0005-0000-0000-0000680F0000}"/>
    <cellStyle name="40% - Accent3 25 3 3" xfId="3857" xr:uid="{00000000-0005-0000-0000-0000690F0000}"/>
    <cellStyle name="40% - Accent3 25 4" xfId="2021" xr:uid="{00000000-0005-0000-0000-00006A0F0000}"/>
    <cellStyle name="40% - Accent3 25 4 2" xfId="6463" xr:uid="{00000000-0005-0000-0000-00006B0F0000}"/>
    <cellStyle name="40% - Accent3 25 4 3" xfId="4248" xr:uid="{00000000-0005-0000-0000-00006C0F0000}"/>
    <cellStyle name="40% - Accent3 25 5" xfId="2452" xr:uid="{00000000-0005-0000-0000-00006D0F0000}"/>
    <cellStyle name="40% - Accent3 25 5 2" xfId="6891" xr:uid="{00000000-0005-0000-0000-00006E0F0000}"/>
    <cellStyle name="40% - Accent3 25 5 3" xfId="4676" xr:uid="{00000000-0005-0000-0000-00006F0F0000}"/>
    <cellStyle name="40% - Accent3 25 6" xfId="5313" xr:uid="{00000000-0005-0000-0000-0000700F0000}"/>
    <cellStyle name="40% - Accent3 25 7" xfId="3098" xr:uid="{00000000-0005-0000-0000-0000710F0000}"/>
    <cellStyle name="40% - Accent3 26" xfId="945" xr:uid="{00000000-0005-0000-0000-0000720F0000}"/>
    <cellStyle name="40% - Accent3 26 2" xfId="5411" xr:uid="{00000000-0005-0000-0000-0000730F0000}"/>
    <cellStyle name="40% - Accent3 26 3" xfId="3196" xr:uid="{00000000-0005-0000-0000-0000740F0000}"/>
    <cellStyle name="40% - Accent3 27" xfId="959" xr:uid="{00000000-0005-0000-0000-0000750F0000}"/>
    <cellStyle name="40% - Accent3 27 2" xfId="5425" xr:uid="{00000000-0005-0000-0000-0000760F0000}"/>
    <cellStyle name="40% - Accent3 27 3" xfId="3210" xr:uid="{00000000-0005-0000-0000-0000770F0000}"/>
    <cellStyle name="40% - Accent3 28" xfId="663" xr:uid="{00000000-0005-0000-0000-0000780F0000}"/>
    <cellStyle name="40% - Accent3 28 2" xfId="4876" xr:uid="{00000000-0005-0000-0000-0000790F0000}"/>
    <cellStyle name="40% - Accent3 28 3" xfId="2661" xr:uid="{00000000-0005-0000-0000-00007A0F0000}"/>
    <cellStyle name="40% - Accent3 29" xfId="1394" xr:uid="{00000000-0005-0000-0000-00007B0F0000}"/>
    <cellStyle name="40% - Accent3 29 2" xfId="5836" xr:uid="{00000000-0005-0000-0000-00007C0F0000}"/>
    <cellStyle name="40% - Accent3 29 3" xfId="3621" xr:uid="{00000000-0005-0000-0000-00007D0F0000}"/>
    <cellStyle name="40% - Accent3 3" xfId="74" xr:uid="{00000000-0005-0000-0000-00007E0F0000}"/>
    <cellStyle name="40% - Accent3 3 2" xfId="443" xr:uid="{00000000-0005-0000-0000-00007F0F0000}"/>
    <cellStyle name="40% - Accent3 3 2 2" xfId="1204" xr:uid="{00000000-0005-0000-0000-0000800F0000}"/>
    <cellStyle name="40% - Accent3 3 2 2 2" xfId="5677" xr:uid="{00000000-0005-0000-0000-0000810F0000}"/>
    <cellStyle name="40% - Accent3 3 2 2 3" xfId="3462" xr:uid="{00000000-0005-0000-0000-0000820F0000}"/>
    <cellStyle name="40% - Accent3 3 2 3" xfId="1632" xr:uid="{00000000-0005-0000-0000-0000830F0000}"/>
    <cellStyle name="40% - Accent3 3 2 3 2" xfId="6074" xr:uid="{00000000-0005-0000-0000-0000840F0000}"/>
    <cellStyle name="40% - Accent3 3 2 3 3" xfId="3859" xr:uid="{00000000-0005-0000-0000-0000850F0000}"/>
    <cellStyle name="40% - Accent3 3 2 4" xfId="2023" xr:uid="{00000000-0005-0000-0000-0000860F0000}"/>
    <cellStyle name="40% - Accent3 3 2 4 2" xfId="6465" xr:uid="{00000000-0005-0000-0000-0000870F0000}"/>
    <cellStyle name="40% - Accent3 3 2 4 3" xfId="4250" xr:uid="{00000000-0005-0000-0000-0000880F0000}"/>
    <cellStyle name="40% - Accent3 3 2 5" xfId="2454" xr:uid="{00000000-0005-0000-0000-0000890F0000}"/>
    <cellStyle name="40% - Accent3 3 2 5 2" xfId="6893" xr:uid="{00000000-0005-0000-0000-00008A0F0000}"/>
    <cellStyle name="40% - Accent3 3 2 5 3" xfId="4678" xr:uid="{00000000-0005-0000-0000-00008B0F0000}"/>
    <cellStyle name="40% - Accent3 3 2 6" xfId="5045" xr:uid="{00000000-0005-0000-0000-00008C0F0000}"/>
    <cellStyle name="40% - Accent3 3 2 7" xfId="2830" xr:uid="{00000000-0005-0000-0000-00008D0F0000}"/>
    <cellStyle name="40% - Accent3 3 3" xfId="779" xr:uid="{00000000-0005-0000-0000-00008E0F0000}"/>
    <cellStyle name="40% - Accent3 3 3 2" xfId="5321" xr:uid="{00000000-0005-0000-0000-00008F0F0000}"/>
    <cellStyle name="40% - Accent3 3 3 3" xfId="3106" xr:uid="{00000000-0005-0000-0000-0000900F0000}"/>
    <cellStyle name="40% - Accent3 3 4" xfId="1203" xr:uid="{00000000-0005-0000-0000-0000910F0000}"/>
    <cellStyle name="40% - Accent3 3 4 2" xfId="5676" xr:uid="{00000000-0005-0000-0000-0000920F0000}"/>
    <cellStyle name="40% - Accent3 3 4 3" xfId="3461" xr:uid="{00000000-0005-0000-0000-0000930F0000}"/>
    <cellStyle name="40% - Accent3 3 5" xfId="1631" xr:uid="{00000000-0005-0000-0000-0000940F0000}"/>
    <cellStyle name="40% - Accent3 3 5 2" xfId="6073" xr:uid="{00000000-0005-0000-0000-0000950F0000}"/>
    <cellStyle name="40% - Accent3 3 5 3" xfId="3858" xr:uid="{00000000-0005-0000-0000-0000960F0000}"/>
    <cellStyle name="40% - Accent3 3 6" xfId="2022" xr:uid="{00000000-0005-0000-0000-0000970F0000}"/>
    <cellStyle name="40% - Accent3 3 6 2" xfId="6464" xr:uid="{00000000-0005-0000-0000-0000980F0000}"/>
    <cellStyle name="40% - Accent3 3 6 3" xfId="4249" xr:uid="{00000000-0005-0000-0000-0000990F0000}"/>
    <cellStyle name="40% - Accent3 3 7" xfId="2453" xr:uid="{00000000-0005-0000-0000-00009A0F0000}"/>
    <cellStyle name="40% - Accent3 3 7 2" xfId="6892" xr:uid="{00000000-0005-0000-0000-00009B0F0000}"/>
    <cellStyle name="40% - Accent3 3 7 3" xfId="4677" xr:uid="{00000000-0005-0000-0000-00009C0F0000}"/>
    <cellStyle name="40% - Accent3 3 8" xfId="4878" xr:uid="{00000000-0005-0000-0000-00009D0F0000}"/>
    <cellStyle name="40% - Accent3 3 9" xfId="2663" xr:uid="{00000000-0005-0000-0000-00009E0F0000}"/>
    <cellStyle name="40% - Accent3 30" xfId="2003" xr:uid="{00000000-0005-0000-0000-00009F0F0000}"/>
    <cellStyle name="40% - Accent3 30 2" xfId="6445" xr:uid="{00000000-0005-0000-0000-0000A00F0000}"/>
    <cellStyle name="40% - Accent3 30 3" xfId="4230" xr:uid="{00000000-0005-0000-0000-0000A10F0000}"/>
    <cellStyle name="40% - Accent3 31" xfId="2189" xr:uid="{00000000-0005-0000-0000-0000A20F0000}"/>
    <cellStyle name="40% - Accent3 31 2" xfId="6631" xr:uid="{00000000-0005-0000-0000-0000A30F0000}"/>
    <cellStyle name="40% - Accent3 31 3" xfId="4416" xr:uid="{00000000-0005-0000-0000-0000A40F0000}"/>
    <cellStyle name="40% - Accent3 32" xfId="2206" xr:uid="{00000000-0005-0000-0000-0000A50F0000}"/>
    <cellStyle name="40% - Accent3 32 2" xfId="6646" xr:uid="{00000000-0005-0000-0000-0000A60F0000}"/>
    <cellStyle name="40% - Accent3 32 3" xfId="4431" xr:uid="{00000000-0005-0000-0000-0000A70F0000}"/>
    <cellStyle name="40% - Accent3 33" xfId="2434" xr:uid="{00000000-0005-0000-0000-0000A80F0000}"/>
    <cellStyle name="40% - Accent3 33 2" xfId="6873" xr:uid="{00000000-0005-0000-0000-0000A90F0000}"/>
    <cellStyle name="40% - Accent3 33 3" xfId="4658" xr:uid="{00000000-0005-0000-0000-0000AA0F0000}"/>
    <cellStyle name="40% - Accent3 34" xfId="5436" xr:uid="{00000000-0005-0000-0000-0000AB0F0000}"/>
    <cellStyle name="40% - Accent3 35" xfId="3221" xr:uid="{00000000-0005-0000-0000-0000AC0F0000}"/>
    <cellStyle name="40% - Accent3 4" xfId="75" xr:uid="{00000000-0005-0000-0000-0000AD0F0000}"/>
    <cellStyle name="40% - Accent3 4 2" xfId="444" xr:uid="{00000000-0005-0000-0000-0000AE0F0000}"/>
    <cellStyle name="40% - Accent3 4 2 2" xfId="1206" xr:uid="{00000000-0005-0000-0000-0000AF0F0000}"/>
    <cellStyle name="40% - Accent3 4 2 2 2" xfId="5679" xr:uid="{00000000-0005-0000-0000-0000B00F0000}"/>
    <cellStyle name="40% - Accent3 4 2 2 3" xfId="3464" xr:uid="{00000000-0005-0000-0000-0000B10F0000}"/>
    <cellStyle name="40% - Accent3 4 2 3" xfId="1634" xr:uid="{00000000-0005-0000-0000-0000B20F0000}"/>
    <cellStyle name="40% - Accent3 4 2 3 2" xfId="6076" xr:uid="{00000000-0005-0000-0000-0000B30F0000}"/>
    <cellStyle name="40% - Accent3 4 2 3 3" xfId="3861" xr:uid="{00000000-0005-0000-0000-0000B40F0000}"/>
    <cellStyle name="40% - Accent3 4 2 4" xfId="2025" xr:uid="{00000000-0005-0000-0000-0000B50F0000}"/>
    <cellStyle name="40% - Accent3 4 2 4 2" xfId="6467" xr:uid="{00000000-0005-0000-0000-0000B60F0000}"/>
    <cellStyle name="40% - Accent3 4 2 4 3" xfId="4252" xr:uid="{00000000-0005-0000-0000-0000B70F0000}"/>
    <cellStyle name="40% - Accent3 4 2 5" xfId="2456" xr:uid="{00000000-0005-0000-0000-0000B80F0000}"/>
    <cellStyle name="40% - Accent3 4 2 5 2" xfId="6895" xr:uid="{00000000-0005-0000-0000-0000B90F0000}"/>
    <cellStyle name="40% - Accent3 4 2 5 3" xfId="4680" xr:uid="{00000000-0005-0000-0000-0000BA0F0000}"/>
    <cellStyle name="40% - Accent3 4 2 6" xfId="5046" xr:uid="{00000000-0005-0000-0000-0000BB0F0000}"/>
    <cellStyle name="40% - Accent3 4 2 7" xfId="2831" xr:uid="{00000000-0005-0000-0000-0000BC0F0000}"/>
    <cellStyle name="40% - Accent3 4 3" xfId="780" xr:uid="{00000000-0005-0000-0000-0000BD0F0000}"/>
    <cellStyle name="40% - Accent3 4 3 2" xfId="5322" xr:uid="{00000000-0005-0000-0000-0000BE0F0000}"/>
    <cellStyle name="40% - Accent3 4 3 3" xfId="3107" xr:uid="{00000000-0005-0000-0000-0000BF0F0000}"/>
    <cellStyle name="40% - Accent3 4 4" xfId="1205" xr:uid="{00000000-0005-0000-0000-0000C00F0000}"/>
    <cellStyle name="40% - Accent3 4 4 2" xfId="5678" xr:uid="{00000000-0005-0000-0000-0000C10F0000}"/>
    <cellStyle name="40% - Accent3 4 4 3" xfId="3463" xr:uid="{00000000-0005-0000-0000-0000C20F0000}"/>
    <cellStyle name="40% - Accent3 4 5" xfId="1633" xr:uid="{00000000-0005-0000-0000-0000C30F0000}"/>
    <cellStyle name="40% - Accent3 4 5 2" xfId="6075" xr:uid="{00000000-0005-0000-0000-0000C40F0000}"/>
    <cellStyle name="40% - Accent3 4 5 3" xfId="3860" xr:uid="{00000000-0005-0000-0000-0000C50F0000}"/>
    <cellStyle name="40% - Accent3 4 6" xfId="2024" xr:uid="{00000000-0005-0000-0000-0000C60F0000}"/>
    <cellStyle name="40% - Accent3 4 6 2" xfId="6466" xr:uid="{00000000-0005-0000-0000-0000C70F0000}"/>
    <cellStyle name="40% - Accent3 4 6 3" xfId="4251" xr:uid="{00000000-0005-0000-0000-0000C80F0000}"/>
    <cellStyle name="40% - Accent3 4 7" xfId="2455" xr:uid="{00000000-0005-0000-0000-0000C90F0000}"/>
    <cellStyle name="40% - Accent3 4 7 2" xfId="6894" xr:uid="{00000000-0005-0000-0000-0000CA0F0000}"/>
    <cellStyle name="40% - Accent3 4 7 3" xfId="4679" xr:uid="{00000000-0005-0000-0000-0000CB0F0000}"/>
    <cellStyle name="40% - Accent3 4 8" xfId="4879" xr:uid="{00000000-0005-0000-0000-0000CC0F0000}"/>
    <cellStyle name="40% - Accent3 4 9" xfId="2664" xr:uid="{00000000-0005-0000-0000-0000CD0F0000}"/>
    <cellStyle name="40% - Accent3 5" xfId="76" xr:uid="{00000000-0005-0000-0000-0000CE0F0000}"/>
    <cellStyle name="40% - Accent3 5 2" xfId="445" xr:uid="{00000000-0005-0000-0000-0000CF0F0000}"/>
    <cellStyle name="40% - Accent3 5 2 2" xfId="1208" xr:uid="{00000000-0005-0000-0000-0000D00F0000}"/>
    <cellStyle name="40% - Accent3 5 2 2 2" xfId="5681" xr:uid="{00000000-0005-0000-0000-0000D10F0000}"/>
    <cellStyle name="40% - Accent3 5 2 2 3" xfId="3466" xr:uid="{00000000-0005-0000-0000-0000D20F0000}"/>
    <cellStyle name="40% - Accent3 5 2 3" xfId="1636" xr:uid="{00000000-0005-0000-0000-0000D30F0000}"/>
    <cellStyle name="40% - Accent3 5 2 3 2" xfId="6078" xr:uid="{00000000-0005-0000-0000-0000D40F0000}"/>
    <cellStyle name="40% - Accent3 5 2 3 3" xfId="3863" xr:uid="{00000000-0005-0000-0000-0000D50F0000}"/>
    <cellStyle name="40% - Accent3 5 2 4" xfId="2027" xr:uid="{00000000-0005-0000-0000-0000D60F0000}"/>
    <cellStyle name="40% - Accent3 5 2 4 2" xfId="6469" xr:uid="{00000000-0005-0000-0000-0000D70F0000}"/>
    <cellStyle name="40% - Accent3 5 2 4 3" xfId="4254" xr:uid="{00000000-0005-0000-0000-0000D80F0000}"/>
    <cellStyle name="40% - Accent3 5 2 5" xfId="2458" xr:uid="{00000000-0005-0000-0000-0000D90F0000}"/>
    <cellStyle name="40% - Accent3 5 2 5 2" xfId="6897" xr:uid="{00000000-0005-0000-0000-0000DA0F0000}"/>
    <cellStyle name="40% - Accent3 5 2 5 3" xfId="4682" xr:uid="{00000000-0005-0000-0000-0000DB0F0000}"/>
    <cellStyle name="40% - Accent3 5 2 6" xfId="5047" xr:uid="{00000000-0005-0000-0000-0000DC0F0000}"/>
    <cellStyle name="40% - Accent3 5 2 7" xfId="2832" xr:uid="{00000000-0005-0000-0000-0000DD0F0000}"/>
    <cellStyle name="40% - Accent3 5 3" xfId="781" xr:uid="{00000000-0005-0000-0000-0000DE0F0000}"/>
    <cellStyle name="40% - Accent3 5 3 2" xfId="5323" xr:uid="{00000000-0005-0000-0000-0000DF0F0000}"/>
    <cellStyle name="40% - Accent3 5 3 3" xfId="3108" xr:uid="{00000000-0005-0000-0000-0000E00F0000}"/>
    <cellStyle name="40% - Accent3 5 4" xfId="1207" xr:uid="{00000000-0005-0000-0000-0000E10F0000}"/>
    <cellStyle name="40% - Accent3 5 4 2" xfId="5680" xr:uid="{00000000-0005-0000-0000-0000E20F0000}"/>
    <cellStyle name="40% - Accent3 5 4 3" xfId="3465" xr:uid="{00000000-0005-0000-0000-0000E30F0000}"/>
    <cellStyle name="40% - Accent3 5 5" xfId="1635" xr:uid="{00000000-0005-0000-0000-0000E40F0000}"/>
    <cellStyle name="40% - Accent3 5 5 2" xfId="6077" xr:uid="{00000000-0005-0000-0000-0000E50F0000}"/>
    <cellStyle name="40% - Accent3 5 5 3" xfId="3862" xr:uid="{00000000-0005-0000-0000-0000E60F0000}"/>
    <cellStyle name="40% - Accent3 5 6" xfId="2026" xr:uid="{00000000-0005-0000-0000-0000E70F0000}"/>
    <cellStyle name="40% - Accent3 5 6 2" xfId="6468" xr:uid="{00000000-0005-0000-0000-0000E80F0000}"/>
    <cellStyle name="40% - Accent3 5 6 3" xfId="4253" xr:uid="{00000000-0005-0000-0000-0000E90F0000}"/>
    <cellStyle name="40% - Accent3 5 7" xfId="2457" xr:uid="{00000000-0005-0000-0000-0000EA0F0000}"/>
    <cellStyle name="40% - Accent3 5 7 2" xfId="6896" xr:uid="{00000000-0005-0000-0000-0000EB0F0000}"/>
    <cellStyle name="40% - Accent3 5 7 3" xfId="4681" xr:uid="{00000000-0005-0000-0000-0000EC0F0000}"/>
    <cellStyle name="40% - Accent3 5 8" xfId="4880" xr:uid="{00000000-0005-0000-0000-0000ED0F0000}"/>
    <cellStyle name="40% - Accent3 5 9" xfId="2665" xr:uid="{00000000-0005-0000-0000-0000EE0F0000}"/>
    <cellStyle name="40% - Accent3 6" xfId="77" xr:uid="{00000000-0005-0000-0000-0000EF0F0000}"/>
    <cellStyle name="40% - Accent3 6 2" xfId="446" xr:uid="{00000000-0005-0000-0000-0000F00F0000}"/>
    <cellStyle name="40% - Accent3 6 2 2" xfId="1210" xr:uid="{00000000-0005-0000-0000-0000F10F0000}"/>
    <cellStyle name="40% - Accent3 6 2 2 2" xfId="5683" xr:uid="{00000000-0005-0000-0000-0000F20F0000}"/>
    <cellStyle name="40% - Accent3 6 2 2 3" xfId="3468" xr:uid="{00000000-0005-0000-0000-0000F30F0000}"/>
    <cellStyle name="40% - Accent3 6 2 3" xfId="1638" xr:uid="{00000000-0005-0000-0000-0000F40F0000}"/>
    <cellStyle name="40% - Accent3 6 2 3 2" xfId="6080" xr:uid="{00000000-0005-0000-0000-0000F50F0000}"/>
    <cellStyle name="40% - Accent3 6 2 3 3" xfId="3865" xr:uid="{00000000-0005-0000-0000-0000F60F0000}"/>
    <cellStyle name="40% - Accent3 6 2 4" xfId="2029" xr:uid="{00000000-0005-0000-0000-0000F70F0000}"/>
    <cellStyle name="40% - Accent3 6 2 4 2" xfId="6471" xr:uid="{00000000-0005-0000-0000-0000F80F0000}"/>
    <cellStyle name="40% - Accent3 6 2 4 3" xfId="4256" xr:uid="{00000000-0005-0000-0000-0000F90F0000}"/>
    <cellStyle name="40% - Accent3 6 2 5" xfId="2460" xr:uid="{00000000-0005-0000-0000-0000FA0F0000}"/>
    <cellStyle name="40% - Accent3 6 2 5 2" xfId="6899" xr:uid="{00000000-0005-0000-0000-0000FB0F0000}"/>
    <cellStyle name="40% - Accent3 6 2 5 3" xfId="4684" xr:uid="{00000000-0005-0000-0000-0000FC0F0000}"/>
    <cellStyle name="40% - Accent3 6 2 6" xfId="5048" xr:uid="{00000000-0005-0000-0000-0000FD0F0000}"/>
    <cellStyle name="40% - Accent3 6 2 7" xfId="2833" xr:uid="{00000000-0005-0000-0000-0000FE0F0000}"/>
    <cellStyle name="40% - Accent3 6 3" xfId="782" xr:uid="{00000000-0005-0000-0000-0000FF0F0000}"/>
    <cellStyle name="40% - Accent3 6 3 2" xfId="5324" xr:uid="{00000000-0005-0000-0000-000000100000}"/>
    <cellStyle name="40% - Accent3 6 3 3" xfId="3109" xr:uid="{00000000-0005-0000-0000-000001100000}"/>
    <cellStyle name="40% - Accent3 6 4" xfId="1209" xr:uid="{00000000-0005-0000-0000-000002100000}"/>
    <cellStyle name="40% - Accent3 6 4 2" xfId="5682" xr:uid="{00000000-0005-0000-0000-000003100000}"/>
    <cellStyle name="40% - Accent3 6 4 3" xfId="3467" xr:uid="{00000000-0005-0000-0000-000004100000}"/>
    <cellStyle name="40% - Accent3 6 5" xfId="1637" xr:uid="{00000000-0005-0000-0000-000005100000}"/>
    <cellStyle name="40% - Accent3 6 5 2" xfId="6079" xr:uid="{00000000-0005-0000-0000-000006100000}"/>
    <cellStyle name="40% - Accent3 6 5 3" xfId="3864" xr:uid="{00000000-0005-0000-0000-000007100000}"/>
    <cellStyle name="40% - Accent3 6 6" xfId="2028" xr:uid="{00000000-0005-0000-0000-000008100000}"/>
    <cellStyle name="40% - Accent3 6 6 2" xfId="6470" xr:uid="{00000000-0005-0000-0000-000009100000}"/>
    <cellStyle name="40% - Accent3 6 6 3" xfId="4255" xr:uid="{00000000-0005-0000-0000-00000A100000}"/>
    <cellStyle name="40% - Accent3 6 7" xfId="2459" xr:uid="{00000000-0005-0000-0000-00000B100000}"/>
    <cellStyle name="40% - Accent3 6 7 2" xfId="6898" xr:uid="{00000000-0005-0000-0000-00000C100000}"/>
    <cellStyle name="40% - Accent3 6 7 3" xfId="4683" xr:uid="{00000000-0005-0000-0000-00000D100000}"/>
    <cellStyle name="40% - Accent3 6 8" xfId="4881" xr:uid="{00000000-0005-0000-0000-00000E100000}"/>
    <cellStyle name="40% - Accent3 6 9" xfId="2666" xr:uid="{00000000-0005-0000-0000-00000F100000}"/>
    <cellStyle name="40% - Accent3 7" xfId="78" xr:uid="{00000000-0005-0000-0000-000010100000}"/>
    <cellStyle name="40% - Accent3 7 2" xfId="447" xr:uid="{00000000-0005-0000-0000-000011100000}"/>
    <cellStyle name="40% - Accent3 7 2 2" xfId="1212" xr:uid="{00000000-0005-0000-0000-000012100000}"/>
    <cellStyle name="40% - Accent3 7 2 2 2" xfId="5685" xr:uid="{00000000-0005-0000-0000-000013100000}"/>
    <cellStyle name="40% - Accent3 7 2 2 3" xfId="3470" xr:uid="{00000000-0005-0000-0000-000014100000}"/>
    <cellStyle name="40% - Accent3 7 2 3" xfId="1640" xr:uid="{00000000-0005-0000-0000-000015100000}"/>
    <cellStyle name="40% - Accent3 7 2 3 2" xfId="6082" xr:uid="{00000000-0005-0000-0000-000016100000}"/>
    <cellStyle name="40% - Accent3 7 2 3 3" xfId="3867" xr:uid="{00000000-0005-0000-0000-000017100000}"/>
    <cellStyle name="40% - Accent3 7 2 4" xfId="2031" xr:uid="{00000000-0005-0000-0000-000018100000}"/>
    <cellStyle name="40% - Accent3 7 2 4 2" xfId="6473" xr:uid="{00000000-0005-0000-0000-000019100000}"/>
    <cellStyle name="40% - Accent3 7 2 4 3" xfId="4258" xr:uid="{00000000-0005-0000-0000-00001A100000}"/>
    <cellStyle name="40% - Accent3 7 2 5" xfId="2462" xr:uid="{00000000-0005-0000-0000-00001B100000}"/>
    <cellStyle name="40% - Accent3 7 2 5 2" xfId="6901" xr:uid="{00000000-0005-0000-0000-00001C100000}"/>
    <cellStyle name="40% - Accent3 7 2 5 3" xfId="4686" xr:uid="{00000000-0005-0000-0000-00001D100000}"/>
    <cellStyle name="40% - Accent3 7 2 6" xfId="5049" xr:uid="{00000000-0005-0000-0000-00001E100000}"/>
    <cellStyle name="40% - Accent3 7 2 7" xfId="2834" xr:uid="{00000000-0005-0000-0000-00001F100000}"/>
    <cellStyle name="40% - Accent3 7 3" xfId="783" xr:uid="{00000000-0005-0000-0000-000020100000}"/>
    <cellStyle name="40% - Accent3 7 3 2" xfId="5325" xr:uid="{00000000-0005-0000-0000-000021100000}"/>
    <cellStyle name="40% - Accent3 7 3 3" xfId="3110" xr:uid="{00000000-0005-0000-0000-000022100000}"/>
    <cellStyle name="40% - Accent3 7 4" xfId="1211" xr:uid="{00000000-0005-0000-0000-000023100000}"/>
    <cellStyle name="40% - Accent3 7 4 2" xfId="5684" xr:uid="{00000000-0005-0000-0000-000024100000}"/>
    <cellStyle name="40% - Accent3 7 4 3" xfId="3469" xr:uid="{00000000-0005-0000-0000-000025100000}"/>
    <cellStyle name="40% - Accent3 7 5" xfId="1639" xr:uid="{00000000-0005-0000-0000-000026100000}"/>
    <cellStyle name="40% - Accent3 7 5 2" xfId="6081" xr:uid="{00000000-0005-0000-0000-000027100000}"/>
    <cellStyle name="40% - Accent3 7 5 3" xfId="3866" xr:uid="{00000000-0005-0000-0000-000028100000}"/>
    <cellStyle name="40% - Accent3 7 6" xfId="2030" xr:uid="{00000000-0005-0000-0000-000029100000}"/>
    <cellStyle name="40% - Accent3 7 6 2" xfId="6472" xr:uid="{00000000-0005-0000-0000-00002A100000}"/>
    <cellStyle name="40% - Accent3 7 6 3" xfId="4257" xr:uid="{00000000-0005-0000-0000-00002B100000}"/>
    <cellStyle name="40% - Accent3 7 7" xfId="2461" xr:uid="{00000000-0005-0000-0000-00002C100000}"/>
    <cellStyle name="40% - Accent3 7 7 2" xfId="6900" xr:uid="{00000000-0005-0000-0000-00002D100000}"/>
    <cellStyle name="40% - Accent3 7 7 3" xfId="4685" xr:uid="{00000000-0005-0000-0000-00002E100000}"/>
    <cellStyle name="40% - Accent3 7 8" xfId="4882" xr:uid="{00000000-0005-0000-0000-00002F100000}"/>
    <cellStyle name="40% - Accent3 7 9" xfId="2667" xr:uid="{00000000-0005-0000-0000-000030100000}"/>
    <cellStyle name="40% - Accent3 8" xfId="215" xr:uid="{00000000-0005-0000-0000-000031100000}"/>
    <cellStyle name="40% - Accent3 8 2" xfId="282" xr:uid="{00000000-0005-0000-0000-000032100000}"/>
    <cellStyle name="40% - Accent3 8 2 2" xfId="1214" xr:uid="{00000000-0005-0000-0000-000033100000}"/>
    <cellStyle name="40% - Accent3 8 2 2 2" xfId="5687" xr:uid="{00000000-0005-0000-0000-000034100000}"/>
    <cellStyle name="40% - Accent3 8 2 2 3" xfId="3472" xr:uid="{00000000-0005-0000-0000-000035100000}"/>
    <cellStyle name="40% - Accent3 8 2 3" xfId="1642" xr:uid="{00000000-0005-0000-0000-000036100000}"/>
    <cellStyle name="40% - Accent3 8 2 3 2" xfId="6084" xr:uid="{00000000-0005-0000-0000-000037100000}"/>
    <cellStyle name="40% - Accent3 8 2 3 3" xfId="3869" xr:uid="{00000000-0005-0000-0000-000038100000}"/>
    <cellStyle name="40% - Accent3 8 2 4" xfId="2033" xr:uid="{00000000-0005-0000-0000-000039100000}"/>
    <cellStyle name="40% - Accent3 8 2 4 2" xfId="6475" xr:uid="{00000000-0005-0000-0000-00003A100000}"/>
    <cellStyle name="40% - Accent3 8 2 4 3" xfId="4260" xr:uid="{00000000-0005-0000-0000-00003B100000}"/>
    <cellStyle name="40% - Accent3 8 2 5" xfId="2464" xr:uid="{00000000-0005-0000-0000-00003C100000}"/>
    <cellStyle name="40% - Accent3 8 2 5 2" xfId="6903" xr:uid="{00000000-0005-0000-0000-00003D100000}"/>
    <cellStyle name="40% - Accent3 8 2 5 3" xfId="4688" xr:uid="{00000000-0005-0000-0000-00003E100000}"/>
    <cellStyle name="40% - Accent3 8 2 6" xfId="5327" xr:uid="{00000000-0005-0000-0000-00003F100000}"/>
    <cellStyle name="40% - Accent3 8 2 7" xfId="3112" xr:uid="{00000000-0005-0000-0000-000040100000}"/>
    <cellStyle name="40% - Accent3 8 3" xfId="625" xr:uid="{00000000-0005-0000-0000-000041100000}"/>
    <cellStyle name="40% - Accent3 8 3 2" xfId="1215" xr:uid="{00000000-0005-0000-0000-000042100000}"/>
    <cellStyle name="40% - Accent3 8 3 2 2" xfId="5688" xr:uid="{00000000-0005-0000-0000-000043100000}"/>
    <cellStyle name="40% - Accent3 8 3 2 3" xfId="3473" xr:uid="{00000000-0005-0000-0000-000044100000}"/>
    <cellStyle name="40% - Accent3 8 3 3" xfId="1643" xr:uid="{00000000-0005-0000-0000-000045100000}"/>
    <cellStyle name="40% - Accent3 8 3 3 2" xfId="6085" xr:uid="{00000000-0005-0000-0000-000046100000}"/>
    <cellStyle name="40% - Accent3 8 3 3 3" xfId="3870" xr:uid="{00000000-0005-0000-0000-000047100000}"/>
    <cellStyle name="40% - Accent3 8 3 4" xfId="2034" xr:uid="{00000000-0005-0000-0000-000048100000}"/>
    <cellStyle name="40% - Accent3 8 3 4 2" xfId="6476" xr:uid="{00000000-0005-0000-0000-000049100000}"/>
    <cellStyle name="40% - Accent3 8 3 4 3" xfId="4261" xr:uid="{00000000-0005-0000-0000-00004A100000}"/>
    <cellStyle name="40% - Accent3 8 3 5" xfId="2465" xr:uid="{00000000-0005-0000-0000-00004B100000}"/>
    <cellStyle name="40% - Accent3 8 3 5 2" xfId="6904" xr:uid="{00000000-0005-0000-0000-00004C100000}"/>
    <cellStyle name="40% - Accent3 8 3 5 3" xfId="4689" xr:uid="{00000000-0005-0000-0000-00004D100000}"/>
    <cellStyle name="40% - Accent3 8 3 6" xfId="5326" xr:uid="{00000000-0005-0000-0000-00004E100000}"/>
    <cellStyle name="40% - Accent3 8 3 7" xfId="3111" xr:uid="{00000000-0005-0000-0000-00004F100000}"/>
    <cellStyle name="40% - Accent3 8 3 8" xfId="784" xr:uid="{00000000-0005-0000-0000-000050100000}"/>
    <cellStyle name="40% - Accent3 8 4" xfId="1213" xr:uid="{00000000-0005-0000-0000-000051100000}"/>
    <cellStyle name="40% - Accent3 8 4 2" xfId="5686" xr:uid="{00000000-0005-0000-0000-000052100000}"/>
    <cellStyle name="40% - Accent3 8 4 3" xfId="3471" xr:uid="{00000000-0005-0000-0000-000053100000}"/>
    <cellStyle name="40% - Accent3 8 5" xfId="1641" xr:uid="{00000000-0005-0000-0000-000054100000}"/>
    <cellStyle name="40% - Accent3 8 5 2" xfId="6083" xr:uid="{00000000-0005-0000-0000-000055100000}"/>
    <cellStyle name="40% - Accent3 8 5 3" xfId="3868" xr:uid="{00000000-0005-0000-0000-000056100000}"/>
    <cellStyle name="40% - Accent3 8 6" xfId="2032" xr:uid="{00000000-0005-0000-0000-000057100000}"/>
    <cellStyle name="40% - Accent3 8 6 2" xfId="6474" xr:uid="{00000000-0005-0000-0000-000058100000}"/>
    <cellStyle name="40% - Accent3 8 6 3" xfId="4259" xr:uid="{00000000-0005-0000-0000-000059100000}"/>
    <cellStyle name="40% - Accent3 8 7" xfId="2463" xr:uid="{00000000-0005-0000-0000-00005A100000}"/>
    <cellStyle name="40% - Accent3 8 7 2" xfId="6902" xr:uid="{00000000-0005-0000-0000-00005B100000}"/>
    <cellStyle name="40% - Accent3 8 7 3" xfId="4687" xr:uid="{00000000-0005-0000-0000-00005C100000}"/>
    <cellStyle name="40% - Accent3 8 8" xfId="4915" xr:uid="{00000000-0005-0000-0000-00005D100000}"/>
    <cellStyle name="40% - Accent3 8 9" xfId="2700" xr:uid="{00000000-0005-0000-0000-00005E100000}"/>
    <cellStyle name="40% - Accent3 9" xfId="311" xr:uid="{00000000-0005-0000-0000-00005F100000}"/>
    <cellStyle name="40% - Accent3 9 2" xfId="785" xr:uid="{00000000-0005-0000-0000-000060100000}"/>
    <cellStyle name="40% - Accent3 9 2 2" xfId="5328" xr:uid="{00000000-0005-0000-0000-000061100000}"/>
    <cellStyle name="40% - Accent3 9 2 3" xfId="3113" xr:uid="{00000000-0005-0000-0000-000062100000}"/>
    <cellStyle name="40% - Accent3 9 3" xfId="1216" xr:uid="{00000000-0005-0000-0000-000063100000}"/>
    <cellStyle name="40% - Accent3 9 3 2" xfId="5689" xr:uid="{00000000-0005-0000-0000-000064100000}"/>
    <cellStyle name="40% - Accent3 9 3 3" xfId="3474" xr:uid="{00000000-0005-0000-0000-000065100000}"/>
    <cellStyle name="40% - Accent3 9 4" xfId="1644" xr:uid="{00000000-0005-0000-0000-000066100000}"/>
    <cellStyle name="40% - Accent3 9 4 2" xfId="6086" xr:uid="{00000000-0005-0000-0000-000067100000}"/>
    <cellStyle name="40% - Accent3 9 4 3" xfId="3871" xr:uid="{00000000-0005-0000-0000-000068100000}"/>
    <cellStyle name="40% - Accent3 9 5" xfId="2035" xr:uid="{00000000-0005-0000-0000-000069100000}"/>
    <cellStyle name="40% - Accent3 9 5 2" xfId="6477" xr:uid="{00000000-0005-0000-0000-00006A100000}"/>
    <cellStyle name="40% - Accent3 9 5 3" xfId="4262" xr:uid="{00000000-0005-0000-0000-00006B100000}"/>
    <cellStyle name="40% - Accent3 9 6" xfId="2466" xr:uid="{00000000-0005-0000-0000-00006C100000}"/>
    <cellStyle name="40% - Accent3 9 6 2" xfId="6905" xr:uid="{00000000-0005-0000-0000-00006D100000}"/>
    <cellStyle name="40% - Accent3 9 6 3" xfId="4690" xr:uid="{00000000-0005-0000-0000-00006E100000}"/>
    <cellStyle name="40% - Accent3 9 7" xfId="4929" xr:uid="{00000000-0005-0000-0000-00006F100000}"/>
    <cellStyle name="40% - Accent3 9 8" xfId="2714" xr:uid="{00000000-0005-0000-0000-000070100000}"/>
    <cellStyle name="40% - Accent4" xfId="32" builtinId="43" customBuiltin="1"/>
    <cellStyle name="40% - Accent4 10" xfId="340" xr:uid="{00000000-0005-0000-0000-000072100000}"/>
    <cellStyle name="40% - Accent4 10 2" xfId="786" xr:uid="{00000000-0005-0000-0000-000073100000}"/>
    <cellStyle name="40% - Accent4 10 2 2" xfId="5330" xr:uid="{00000000-0005-0000-0000-000074100000}"/>
    <cellStyle name="40% - Accent4 10 2 3" xfId="3115" xr:uid="{00000000-0005-0000-0000-000075100000}"/>
    <cellStyle name="40% - Accent4 10 3" xfId="1217" xr:uid="{00000000-0005-0000-0000-000076100000}"/>
    <cellStyle name="40% - Accent4 10 3 2" xfId="5690" xr:uid="{00000000-0005-0000-0000-000077100000}"/>
    <cellStyle name="40% - Accent4 10 3 3" xfId="3475" xr:uid="{00000000-0005-0000-0000-000078100000}"/>
    <cellStyle name="40% - Accent4 10 4" xfId="1645" xr:uid="{00000000-0005-0000-0000-000079100000}"/>
    <cellStyle name="40% - Accent4 10 4 2" xfId="6087" xr:uid="{00000000-0005-0000-0000-00007A100000}"/>
    <cellStyle name="40% - Accent4 10 4 3" xfId="3872" xr:uid="{00000000-0005-0000-0000-00007B100000}"/>
    <cellStyle name="40% - Accent4 10 5" xfId="2037" xr:uid="{00000000-0005-0000-0000-00007C100000}"/>
    <cellStyle name="40% - Accent4 10 5 2" xfId="6479" xr:uid="{00000000-0005-0000-0000-00007D100000}"/>
    <cellStyle name="40% - Accent4 10 5 3" xfId="4264" xr:uid="{00000000-0005-0000-0000-00007E100000}"/>
    <cellStyle name="40% - Accent4 10 6" xfId="2468" xr:uid="{00000000-0005-0000-0000-00007F100000}"/>
    <cellStyle name="40% - Accent4 10 6 2" xfId="6907" xr:uid="{00000000-0005-0000-0000-000080100000}"/>
    <cellStyle name="40% - Accent4 10 6 3" xfId="4692" xr:uid="{00000000-0005-0000-0000-000081100000}"/>
    <cellStyle name="40% - Accent4 10 7" xfId="4944" xr:uid="{00000000-0005-0000-0000-000082100000}"/>
    <cellStyle name="40% - Accent4 10 8" xfId="2729" xr:uid="{00000000-0005-0000-0000-000083100000}"/>
    <cellStyle name="40% - Accent4 11" xfId="356" xr:uid="{00000000-0005-0000-0000-000084100000}"/>
    <cellStyle name="40% - Accent4 11 2" xfId="787" xr:uid="{00000000-0005-0000-0000-000085100000}"/>
    <cellStyle name="40% - Accent4 11 2 2" xfId="5331" xr:uid="{00000000-0005-0000-0000-000086100000}"/>
    <cellStyle name="40% - Accent4 11 2 3" xfId="3116" xr:uid="{00000000-0005-0000-0000-000087100000}"/>
    <cellStyle name="40% - Accent4 11 3" xfId="1218" xr:uid="{00000000-0005-0000-0000-000088100000}"/>
    <cellStyle name="40% - Accent4 11 3 2" xfId="5691" xr:uid="{00000000-0005-0000-0000-000089100000}"/>
    <cellStyle name="40% - Accent4 11 3 3" xfId="3476" xr:uid="{00000000-0005-0000-0000-00008A100000}"/>
    <cellStyle name="40% - Accent4 11 4" xfId="1646" xr:uid="{00000000-0005-0000-0000-00008B100000}"/>
    <cellStyle name="40% - Accent4 11 4 2" xfId="6088" xr:uid="{00000000-0005-0000-0000-00008C100000}"/>
    <cellStyle name="40% - Accent4 11 4 3" xfId="3873" xr:uid="{00000000-0005-0000-0000-00008D100000}"/>
    <cellStyle name="40% - Accent4 11 5" xfId="2038" xr:uid="{00000000-0005-0000-0000-00008E100000}"/>
    <cellStyle name="40% - Accent4 11 5 2" xfId="6480" xr:uid="{00000000-0005-0000-0000-00008F100000}"/>
    <cellStyle name="40% - Accent4 11 5 3" xfId="4265" xr:uid="{00000000-0005-0000-0000-000090100000}"/>
    <cellStyle name="40% - Accent4 11 6" xfId="2469" xr:uid="{00000000-0005-0000-0000-000091100000}"/>
    <cellStyle name="40% - Accent4 11 6 2" xfId="6908" xr:uid="{00000000-0005-0000-0000-000092100000}"/>
    <cellStyle name="40% - Accent4 11 6 3" xfId="4693" xr:uid="{00000000-0005-0000-0000-000093100000}"/>
    <cellStyle name="40% - Accent4 11 7" xfId="4958" xr:uid="{00000000-0005-0000-0000-000094100000}"/>
    <cellStyle name="40% - Accent4 11 8" xfId="2743" xr:uid="{00000000-0005-0000-0000-000095100000}"/>
    <cellStyle name="40% - Accent4 12" xfId="370" xr:uid="{00000000-0005-0000-0000-000096100000}"/>
    <cellStyle name="40% - Accent4 12 2" xfId="788" xr:uid="{00000000-0005-0000-0000-000097100000}"/>
    <cellStyle name="40% - Accent4 12 2 2" xfId="5332" xr:uid="{00000000-0005-0000-0000-000098100000}"/>
    <cellStyle name="40% - Accent4 12 2 3" xfId="3117" xr:uid="{00000000-0005-0000-0000-000099100000}"/>
    <cellStyle name="40% - Accent4 12 3" xfId="1219" xr:uid="{00000000-0005-0000-0000-00009A100000}"/>
    <cellStyle name="40% - Accent4 12 3 2" xfId="5692" xr:uid="{00000000-0005-0000-0000-00009B100000}"/>
    <cellStyle name="40% - Accent4 12 3 3" xfId="3477" xr:uid="{00000000-0005-0000-0000-00009C100000}"/>
    <cellStyle name="40% - Accent4 12 4" xfId="1647" xr:uid="{00000000-0005-0000-0000-00009D100000}"/>
    <cellStyle name="40% - Accent4 12 4 2" xfId="6089" xr:uid="{00000000-0005-0000-0000-00009E100000}"/>
    <cellStyle name="40% - Accent4 12 4 3" xfId="3874" xr:uid="{00000000-0005-0000-0000-00009F100000}"/>
    <cellStyle name="40% - Accent4 12 5" xfId="2039" xr:uid="{00000000-0005-0000-0000-0000A0100000}"/>
    <cellStyle name="40% - Accent4 12 5 2" xfId="6481" xr:uid="{00000000-0005-0000-0000-0000A1100000}"/>
    <cellStyle name="40% - Accent4 12 5 3" xfId="4266" xr:uid="{00000000-0005-0000-0000-0000A2100000}"/>
    <cellStyle name="40% - Accent4 12 6" xfId="2470" xr:uid="{00000000-0005-0000-0000-0000A3100000}"/>
    <cellStyle name="40% - Accent4 12 6 2" xfId="6909" xr:uid="{00000000-0005-0000-0000-0000A4100000}"/>
    <cellStyle name="40% - Accent4 12 6 3" xfId="4694" xr:uid="{00000000-0005-0000-0000-0000A5100000}"/>
    <cellStyle name="40% - Accent4 12 7" xfId="4972" xr:uid="{00000000-0005-0000-0000-0000A6100000}"/>
    <cellStyle name="40% - Accent4 12 8" xfId="2757" xr:uid="{00000000-0005-0000-0000-0000A7100000}"/>
    <cellStyle name="40% - Accent4 13" xfId="384" xr:uid="{00000000-0005-0000-0000-0000A8100000}"/>
    <cellStyle name="40% - Accent4 13 2" xfId="789" xr:uid="{00000000-0005-0000-0000-0000A9100000}"/>
    <cellStyle name="40% - Accent4 13 2 2" xfId="5333" xr:uid="{00000000-0005-0000-0000-0000AA100000}"/>
    <cellStyle name="40% - Accent4 13 2 3" xfId="3118" xr:uid="{00000000-0005-0000-0000-0000AB100000}"/>
    <cellStyle name="40% - Accent4 13 3" xfId="1220" xr:uid="{00000000-0005-0000-0000-0000AC100000}"/>
    <cellStyle name="40% - Accent4 13 3 2" xfId="5693" xr:uid="{00000000-0005-0000-0000-0000AD100000}"/>
    <cellStyle name="40% - Accent4 13 3 3" xfId="3478" xr:uid="{00000000-0005-0000-0000-0000AE100000}"/>
    <cellStyle name="40% - Accent4 13 4" xfId="1648" xr:uid="{00000000-0005-0000-0000-0000AF100000}"/>
    <cellStyle name="40% - Accent4 13 4 2" xfId="6090" xr:uid="{00000000-0005-0000-0000-0000B0100000}"/>
    <cellStyle name="40% - Accent4 13 4 3" xfId="3875" xr:uid="{00000000-0005-0000-0000-0000B1100000}"/>
    <cellStyle name="40% - Accent4 13 5" xfId="2040" xr:uid="{00000000-0005-0000-0000-0000B2100000}"/>
    <cellStyle name="40% - Accent4 13 5 2" xfId="6482" xr:uid="{00000000-0005-0000-0000-0000B3100000}"/>
    <cellStyle name="40% - Accent4 13 5 3" xfId="4267" xr:uid="{00000000-0005-0000-0000-0000B4100000}"/>
    <cellStyle name="40% - Accent4 13 6" xfId="2471" xr:uid="{00000000-0005-0000-0000-0000B5100000}"/>
    <cellStyle name="40% - Accent4 13 6 2" xfId="6910" xr:uid="{00000000-0005-0000-0000-0000B6100000}"/>
    <cellStyle name="40% - Accent4 13 6 3" xfId="4695" xr:uid="{00000000-0005-0000-0000-0000B7100000}"/>
    <cellStyle name="40% - Accent4 13 7" xfId="4986" xr:uid="{00000000-0005-0000-0000-0000B8100000}"/>
    <cellStyle name="40% - Accent4 13 8" xfId="2771" xr:uid="{00000000-0005-0000-0000-0000B9100000}"/>
    <cellStyle name="40% - Accent4 14" xfId="398" xr:uid="{00000000-0005-0000-0000-0000BA100000}"/>
    <cellStyle name="40% - Accent4 14 2" xfId="790" xr:uid="{00000000-0005-0000-0000-0000BB100000}"/>
    <cellStyle name="40% - Accent4 14 2 2" xfId="5334" xr:uid="{00000000-0005-0000-0000-0000BC100000}"/>
    <cellStyle name="40% - Accent4 14 2 3" xfId="3119" xr:uid="{00000000-0005-0000-0000-0000BD100000}"/>
    <cellStyle name="40% - Accent4 14 3" xfId="1221" xr:uid="{00000000-0005-0000-0000-0000BE100000}"/>
    <cellStyle name="40% - Accent4 14 3 2" xfId="5694" xr:uid="{00000000-0005-0000-0000-0000BF100000}"/>
    <cellStyle name="40% - Accent4 14 3 3" xfId="3479" xr:uid="{00000000-0005-0000-0000-0000C0100000}"/>
    <cellStyle name="40% - Accent4 14 4" xfId="1649" xr:uid="{00000000-0005-0000-0000-0000C1100000}"/>
    <cellStyle name="40% - Accent4 14 4 2" xfId="6091" xr:uid="{00000000-0005-0000-0000-0000C2100000}"/>
    <cellStyle name="40% - Accent4 14 4 3" xfId="3876" xr:uid="{00000000-0005-0000-0000-0000C3100000}"/>
    <cellStyle name="40% - Accent4 14 5" xfId="2041" xr:uid="{00000000-0005-0000-0000-0000C4100000}"/>
    <cellStyle name="40% - Accent4 14 5 2" xfId="6483" xr:uid="{00000000-0005-0000-0000-0000C5100000}"/>
    <cellStyle name="40% - Accent4 14 5 3" xfId="4268" xr:uid="{00000000-0005-0000-0000-0000C6100000}"/>
    <cellStyle name="40% - Accent4 14 6" xfId="2472" xr:uid="{00000000-0005-0000-0000-0000C7100000}"/>
    <cellStyle name="40% - Accent4 14 6 2" xfId="6911" xr:uid="{00000000-0005-0000-0000-0000C8100000}"/>
    <cellStyle name="40% - Accent4 14 6 3" xfId="4696" xr:uid="{00000000-0005-0000-0000-0000C9100000}"/>
    <cellStyle name="40% - Accent4 14 7" xfId="5000" xr:uid="{00000000-0005-0000-0000-0000CA100000}"/>
    <cellStyle name="40% - Accent4 14 8" xfId="2785" xr:uid="{00000000-0005-0000-0000-0000CB100000}"/>
    <cellStyle name="40% - Accent4 15" xfId="448" xr:uid="{00000000-0005-0000-0000-0000CC100000}"/>
    <cellStyle name="40% - Accent4 15 2" xfId="791" xr:uid="{00000000-0005-0000-0000-0000CD100000}"/>
    <cellStyle name="40% - Accent4 15 2 2" xfId="5335" xr:uid="{00000000-0005-0000-0000-0000CE100000}"/>
    <cellStyle name="40% - Accent4 15 2 3" xfId="3120" xr:uid="{00000000-0005-0000-0000-0000CF100000}"/>
    <cellStyle name="40% - Accent4 15 3" xfId="1222" xr:uid="{00000000-0005-0000-0000-0000D0100000}"/>
    <cellStyle name="40% - Accent4 15 3 2" xfId="5695" xr:uid="{00000000-0005-0000-0000-0000D1100000}"/>
    <cellStyle name="40% - Accent4 15 3 3" xfId="3480" xr:uid="{00000000-0005-0000-0000-0000D2100000}"/>
    <cellStyle name="40% - Accent4 15 4" xfId="1650" xr:uid="{00000000-0005-0000-0000-0000D3100000}"/>
    <cellStyle name="40% - Accent4 15 4 2" xfId="6092" xr:uid="{00000000-0005-0000-0000-0000D4100000}"/>
    <cellStyle name="40% - Accent4 15 4 3" xfId="3877" xr:uid="{00000000-0005-0000-0000-0000D5100000}"/>
    <cellStyle name="40% - Accent4 15 5" xfId="2042" xr:uid="{00000000-0005-0000-0000-0000D6100000}"/>
    <cellStyle name="40% - Accent4 15 5 2" xfId="6484" xr:uid="{00000000-0005-0000-0000-0000D7100000}"/>
    <cellStyle name="40% - Accent4 15 5 3" xfId="4269" xr:uid="{00000000-0005-0000-0000-0000D8100000}"/>
    <cellStyle name="40% - Accent4 15 6" xfId="2473" xr:uid="{00000000-0005-0000-0000-0000D9100000}"/>
    <cellStyle name="40% - Accent4 15 6 2" xfId="6912" xr:uid="{00000000-0005-0000-0000-0000DA100000}"/>
    <cellStyle name="40% - Accent4 15 6 3" xfId="4697" xr:uid="{00000000-0005-0000-0000-0000DB100000}"/>
    <cellStyle name="40% - Accent4 15 7" xfId="5050" xr:uid="{00000000-0005-0000-0000-0000DC100000}"/>
    <cellStyle name="40% - Accent4 15 8" xfId="2835" xr:uid="{00000000-0005-0000-0000-0000DD100000}"/>
    <cellStyle name="40% - Accent4 16" xfId="487" xr:uid="{00000000-0005-0000-0000-0000DE100000}"/>
    <cellStyle name="40% - Accent4 16 2" xfId="1223" xr:uid="{00000000-0005-0000-0000-0000DF100000}"/>
    <cellStyle name="40% - Accent4 16 2 2" xfId="5696" xr:uid="{00000000-0005-0000-0000-0000E0100000}"/>
    <cellStyle name="40% - Accent4 16 2 3" xfId="3481" xr:uid="{00000000-0005-0000-0000-0000E1100000}"/>
    <cellStyle name="40% - Accent4 16 3" xfId="1651" xr:uid="{00000000-0005-0000-0000-0000E2100000}"/>
    <cellStyle name="40% - Accent4 16 3 2" xfId="6093" xr:uid="{00000000-0005-0000-0000-0000E3100000}"/>
    <cellStyle name="40% - Accent4 16 3 3" xfId="3878" xr:uid="{00000000-0005-0000-0000-0000E4100000}"/>
    <cellStyle name="40% - Accent4 16 4" xfId="2043" xr:uid="{00000000-0005-0000-0000-0000E5100000}"/>
    <cellStyle name="40% - Accent4 16 4 2" xfId="6485" xr:uid="{00000000-0005-0000-0000-0000E6100000}"/>
    <cellStyle name="40% - Accent4 16 4 3" xfId="4270" xr:uid="{00000000-0005-0000-0000-0000E7100000}"/>
    <cellStyle name="40% - Accent4 16 5" xfId="2474" xr:uid="{00000000-0005-0000-0000-0000E8100000}"/>
    <cellStyle name="40% - Accent4 16 5 2" xfId="6913" xr:uid="{00000000-0005-0000-0000-0000E9100000}"/>
    <cellStyle name="40% - Accent4 16 5 3" xfId="4698" xr:uid="{00000000-0005-0000-0000-0000EA100000}"/>
    <cellStyle name="40% - Accent4 16 6" xfId="5088" xr:uid="{00000000-0005-0000-0000-0000EB100000}"/>
    <cellStyle name="40% - Accent4 16 7" xfId="2873" xr:uid="{00000000-0005-0000-0000-0000EC100000}"/>
    <cellStyle name="40% - Accent4 17" xfId="501" xr:uid="{00000000-0005-0000-0000-0000ED100000}"/>
    <cellStyle name="40% - Accent4 17 2" xfId="1224" xr:uid="{00000000-0005-0000-0000-0000EE100000}"/>
    <cellStyle name="40% - Accent4 17 2 2" xfId="5697" xr:uid="{00000000-0005-0000-0000-0000EF100000}"/>
    <cellStyle name="40% - Accent4 17 2 3" xfId="3482" xr:uid="{00000000-0005-0000-0000-0000F0100000}"/>
    <cellStyle name="40% - Accent4 17 3" xfId="1652" xr:uid="{00000000-0005-0000-0000-0000F1100000}"/>
    <cellStyle name="40% - Accent4 17 3 2" xfId="6094" xr:uid="{00000000-0005-0000-0000-0000F2100000}"/>
    <cellStyle name="40% - Accent4 17 3 3" xfId="3879" xr:uid="{00000000-0005-0000-0000-0000F3100000}"/>
    <cellStyle name="40% - Accent4 17 4" xfId="2044" xr:uid="{00000000-0005-0000-0000-0000F4100000}"/>
    <cellStyle name="40% - Accent4 17 4 2" xfId="6486" xr:uid="{00000000-0005-0000-0000-0000F5100000}"/>
    <cellStyle name="40% - Accent4 17 4 3" xfId="4271" xr:uid="{00000000-0005-0000-0000-0000F6100000}"/>
    <cellStyle name="40% - Accent4 17 5" xfId="2475" xr:uid="{00000000-0005-0000-0000-0000F7100000}"/>
    <cellStyle name="40% - Accent4 17 5 2" xfId="6914" xr:uid="{00000000-0005-0000-0000-0000F8100000}"/>
    <cellStyle name="40% - Accent4 17 5 3" xfId="4699" xr:uid="{00000000-0005-0000-0000-0000F9100000}"/>
    <cellStyle name="40% - Accent4 17 6" xfId="5102" xr:uid="{00000000-0005-0000-0000-0000FA100000}"/>
    <cellStyle name="40% - Accent4 17 7" xfId="2887" xr:uid="{00000000-0005-0000-0000-0000FB100000}"/>
    <cellStyle name="40% - Accent4 18" xfId="515" xr:uid="{00000000-0005-0000-0000-0000FC100000}"/>
    <cellStyle name="40% - Accent4 18 2" xfId="1225" xr:uid="{00000000-0005-0000-0000-0000FD100000}"/>
    <cellStyle name="40% - Accent4 18 2 2" xfId="5698" xr:uid="{00000000-0005-0000-0000-0000FE100000}"/>
    <cellStyle name="40% - Accent4 18 2 3" xfId="3483" xr:uid="{00000000-0005-0000-0000-0000FF100000}"/>
    <cellStyle name="40% - Accent4 18 3" xfId="1653" xr:uid="{00000000-0005-0000-0000-000000110000}"/>
    <cellStyle name="40% - Accent4 18 3 2" xfId="6095" xr:uid="{00000000-0005-0000-0000-000001110000}"/>
    <cellStyle name="40% - Accent4 18 3 3" xfId="3880" xr:uid="{00000000-0005-0000-0000-000002110000}"/>
    <cellStyle name="40% - Accent4 18 4" xfId="2045" xr:uid="{00000000-0005-0000-0000-000003110000}"/>
    <cellStyle name="40% - Accent4 18 4 2" xfId="6487" xr:uid="{00000000-0005-0000-0000-000004110000}"/>
    <cellStyle name="40% - Accent4 18 4 3" xfId="4272" xr:uid="{00000000-0005-0000-0000-000005110000}"/>
    <cellStyle name="40% - Accent4 18 5" xfId="2476" xr:uid="{00000000-0005-0000-0000-000006110000}"/>
    <cellStyle name="40% - Accent4 18 5 2" xfId="6915" xr:uid="{00000000-0005-0000-0000-000007110000}"/>
    <cellStyle name="40% - Accent4 18 5 3" xfId="4700" xr:uid="{00000000-0005-0000-0000-000008110000}"/>
    <cellStyle name="40% - Accent4 18 6" xfId="5116" xr:uid="{00000000-0005-0000-0000-000009110000}"/>
    <cellStyle name="40% - Accent4 18 7" xfId="2901" xr:uid="{00000000-0005-0000-0000-00000A110000}"/>
    <cellStyle name="40% - Accent4 19" xfId="529" xr:uid="{00000000-0005-0000-0000-00000B110000}"/>
    <cellStyle name="40% - Accent4 19 2" xfId="1226" xr:uid="{00000000-0005-0000-0000-00000C110000}"/>
    <cellStyle name="40% - Accent4 19 2 2" xfId="5699" xr:uid="{00000000-0005-0000-0000-00000D110000}"/>
    <cellStyle name="40% - Accent4 19 2 3" xfId="3484" xr:uid="{00000000-0005-0000-0000-00000E110000}"/>
    <cellStyle name="40% - Accent4 19 3" xfId="1654" xr:uid="{00000000-0005-0000-0000-00000F110000}"/>
    <cellStyle name="40% - Accent4 19 3 2" xfId="6096" xr:uid="{00000000-0005-0000-0000-000010110000}"/>
    <cellStyle name="40% - Accent4 19 3 3" xfId="3881" xr:uid="{00000000-0005-0000-0000-000011110000}"/>
    <cellStyle name="40% - Accent4 19 4" xfId="2046" xr:uid="{00000000-0005-0000-0000-000012110000}"/>
    <cellStyle name="40% - Accent4 19 4 2" xfId="6488" xr:uid="{00000000-0005-0000-0000-000013110000}"/>
    <cellStyle name="40% - Accent4 19 4 3" xfId="4273" xr:uid="{00000000-0005-0000-0000-000014110000}"/>
    <cellStyle name="40% - Accent4 19 5" xfId="2477" xr:uid="{00000000-0005-0000-0000-000015110000}"/>
    <cellStyle name="40% - Accent4 19 5 2" xfId="6916" xr:uid="{00000000-0005-0000-0000-000016110000}"/>
    <cellStyle name="40% - Accent4 19 5 3" xfId="4701" xr:uid="{00000000-0005-0000-0000-000017110000}"/>
    <cellStyle name="40% - Accent4 19 6" xfId="5130" xr:uid="{00000000-0005-0000-0000-000018110000}"/>
    <cellStyle name="40% - Accent4 19 7" xfId="2915" xr:uid="{00000000-0005-0000-0000-000019110000}"/>
    <cellStyle name="40% - Accent4 2" xfId="79" xr:uid="{00000000-0005-0000-0000-00001A110000}"/>
    <cellStyle name="40% - Accent4 2 2" xfId="449" xr:uid="{00000000-0005-0000-0000-00001B110000}"/>
    <cellStyle name="40% - Accent4 2 2 2" xfId="1228" xr:uid="{00000000-0005-0000-0000-00001C110000}"/>
    <cellStyle name="40% - Accent4 2 2 2 2" xfId="5701" xr:uid="{00000000-0005-0000-0000-00001D110000}"/>
    <cellStyle name="40% - Accent4 2 2 2 3" xfId="3486" xr:uid="{00000000-0005-0000-0000-00001E110000}"/>
    <cellStyle name="40% - Accent4 2 2 3" xfId="1656" xr:uid="{00000000-0005-0000-0000-00001F110000}"/>
    <cellStyle name="40% - Accent4 2 2 3 2" xfId="6098" xr:uid="{00000000-0005-0000-0000-000020110000}"/>
    <cellStyle name="40% - Accent4 2 2 3 3" xfId="3883" xr:uid="{00000000-0005-0000-0000-000021110000}"/>
    <cellStyle name="40% - Accent4 2 2 4" xfId="2048" xr:uid="{00000000-0005-0000-0000-000022110000}"/>
    <cellStyle name="40% - Accent4 2 2 4 2" xfId="6490" xr:uid="{00000000-0005-0000-0000-000023110000}"/>
    <cellStyle name="40% - Accent4 2 2 4 3" xfId="4275" xr:uid="{00000000-0005-0000-0000-000024110000}"/>
    <cellStyle name="40% - Accent4 2 2 5" xfId="2479" xr:uid="{00000000-0005-0000-0000-000025110000}"/>
    <cellStyle name="40% - Accent4 2 2 5 2" xfId="6918" xr:uid="{00000000-0005-0000-0000-000026110000}"/>
    <cellStyle name="40% - Accent4 2 2 5 3" xfId="4703" xr:uid="{00000000-0005-0000-0000-000027110000}"/>
    <cellStyle name="40% - Accent4 2 2 6" xfId="5051" xr:uid="{00000000-0005-0000-0000-000028110000}"/>
    <cellStyle name="40% - Accent4 2 2 7" xfId="2836" xr:uid="{00000000-0005-0000-0000-000029110000}"/>
    <cellStyle name="40% - Accent4 2 3" xfId="792" xr:uid="{00000000-0005-0000-0000-00002A110000}"/>
    <cellStyle name="40% - Accent4 2 3 2" xfId="5336" xr:uid="{00000000-0005-0000-0000-00002B110000}"/>
    <cellStyle name="40% - Accent4 2 3 3" xfId="3121" xr:uid="{00000000-0005-0000-0000-00002C110000}"/>
    <cellStyle name="40% - Accent4 2 4" xfId="1227" xr:uid="{00000000-0005-0000-0000-00002D110000}"/>
    <cellStyle name="40% - Accent4 2 4 2" xfId="5700" xr:uid="{00000000-0005-0000-0000-00002E110000}"/>
    <cellStyle name="40% - Accent4 2 4 3" xfId="3485" xr:uid="{00000000-0005-0000-0000-00002F110000}"/>
    <cellStyle name="40% - Accent4 2 5" xfId="1655" xr:uid="{00000000-0005-0000-0000-000030110000}"/>
    <cellStyle name="40% - Accent4 2 5 2" xfId="6097" xr:uid="{00000000-0005-0000-0000-000031110000}"/>
    <cellStyle name="40% - Accent4 2 5 3" xfId="3882" xr:uid="{00000000-0005-0000-0000-000032110000}"/>
    <cellStyle name="40% - Accent4 2 6" xfId="2047" xr:uid="{00000000-0005-0000-0000-000033110000}"/>
    <cellStyle name="40% - Accent4 2 6 2" xfId="6489" xr:uid="{00000000-0005-0000-0000-000034110000}"/>
    <cellStyle name="40% - Accent4 2 6 3" xfId="4274" xr:uid="{00000000-0005-0000-0000-000035110000}"/>
    <cellStyle name="40% - Accent4 2 7" xfId="2478" xr:uid="{00000000-0005-0000-0000-000036110000}"/>
    <cellStyle name="40% - Accent4 2 7 2" xfId="6917" xr:uid="{00000000-0005-0000-0000-000037110000}"/>
    <cellStyle name="40% - Accent4 2 7 3" xfId="4702" xr:uid="{00000000-0005-0000-0000-000038110000}"/>
    <cellStyle name="40% - Accent4 2 8" xfId="4884" xr:uid="{00000000-0005-0000-0000-000039110000}"/>
    <cellStyle name="40% - Accent4 2 9" xfId="2669" xr:uid="{00000000-0005-0000-0000-00003A110000}"/>
    <cellStyle name="40% - Accent4 20" xfId="543" xr:uid="{00000000-0005-0000-0000-00003B110000}"/>
    <cellStyle name="40% - Accent4 20 2" xfId="1229" xr:uid="{00000000-0005-0000-0000-00003C110000}"/>
    <cellStyle name="40% - Accent4 20 2 2" xfId="5702" xr:uid="{00000000-0005-0000-0000-00003D110000}"/>
    <cellStyle name="40% - Accent4 20 2 3" xfId="3487" xr:uid="{00000000-0005-0000-0000-00003E110000}"/>
    <cellStyle name="40% - Accent4 20 3" xfId="1657" xr:uid="{00000000-0005-0000-0000-00003F110000}"/>
    <cellStyle name="40% - Accent4 20 3 2" xfId="6099" xr:uid="{00000000-0005-0000-0000-000040110000}"/>
    <cellStyle name="40% - Accent4 20 3 3" xfId="3884" xr:uid="{00000000-0005-0000-0000-000041110000}"/>
    <cellStyle name="40% - Accent4 20 4" xfId="2049" xr:uid="{00000000-0005-0000-0000-000042110000}"/>
    <cellStyle name="40% - Accent4 20 4 2" xfId="6491" xr:uid="{00000000-0005-0000-0000-000043110000}"/>
    <cellStyle name="40% - Accent4 20 4 3" xfId="4276" xr:uid="{00000000-0005-0000-0000-000044110000}"/>
    <cellStyle name="40% - Accent4 20 5" xfId="2480" xr:uid="{00000000-0005-0000-0000-000045110000}"/>
    <cellStyle name="40% - Accent4 20 5 2" xfId="6919" xr:uid="{00000000-0005-0000-0000-000046110000}"/>
    <cellStyle name="40% - Accent4 20 5 3" xfId="4704" xr:uid="{00000000-0005-0000-0000-000047110000}"/>
    <cellStyle name="40% - Accent4 20 6" xfId="5144" xr:uid="{00000000-0005-0000-0000-000048110000}"/>
    <cellStyle name="40% - Accent4 20 7" xfId="2929" xr:uid="{00000000-0005-0000-0000-000049110000}"/>
    <cellStyle name="40% - Accent4 21" xfId="557" xr:uid="{00000000-0005-0000-0000-00004A110000}"/>
    <cellStyle name="40% - Accent4 21 2" xfId="1230" xr:uid="{00000000-0005-0000-0000-00004B110000}"/>
    <cellStyle name="40% - Accent4 21 2 2" xfId="5703" xr:uid="{00000000-0005-0000-0000-00004C110000}"/>
    <cellStyle name="40% - Accent4 21 2 3" xfId="3488" xr:uid="{00000000-0005-0000-0000-00004D110000}"/>
    <cellStyle name="40% - Accent4 21 3" xfId="1658" xr:uid="{00000000-0005-0000-0000-00004E110000}"/>
    <cellStyle name="40% - Accent4 21 3 2" xfId="6100" xr:uid="{00000000-0005-0000-0000-00004F110000}"/>
    <cellStyle name="40% - Accent4 21 3 3" xfId="3885" xr:uid="{00000000-0005-0000-0000-000050110000}"/>
    <cellStyle name="40% - Accent4 21 4" xfId="2050" xr:uid="{00000000-0005-0000-0000-000051110000}"/>
    <cellStyle name="40% - Accent4 21 4 2" xfId="6492" xr:uid="{00000000-0005-0000-0000-000052110000}"/>
    <cellStyle name="40% - Accent4 21 4 3" xfId="4277" xr:uid="{00000000-0005-0000-0000-000053110000}"/>
    <cellStyle name="40% - Accent4 21 5" xfId="2481" xr:uid="{00000000-0005-0000-0000-000054110000}"/>
    <cellStyle name="40% - Accent4 21 5 2" xfId="6920" xr:uid="{00000000-0005-0000-0000-000055110000}"/>
    <cellStyle name="40% - Accent4 21 5 3" xfId="4705" xr:uid="{00000000-0005-0000-0000-000056110000}"/>
    <cellStyle name="40% - Accent4 21 6" xfId="5158" xr:uid="{00000000-0005-0000-0000-000057110000}"/>
    <cellStyle name="40% - Accent4 21 7" xfId="2943" xr:uid="{00000000-0005-0000-0000-000058110000}"/>
    <cellStyle name="40% - Accent4 22" xfId="571" xr:uid="{00000000-0005-0000-0000-000059110000}"/>
    <cellStyle name="40% - Accent4 22 2" xfId="1231" xr:uid="{00000000-0005-0000-0000-00005A110000}"/>
    <cellStyle name="40% - Accent4 22 2 2" xfId="5704" xr:uid="{00000000-0005-0000-0000-00005B110000}"/>
    <cellStyle name="40% - Accent4 22 2 3" xfId="3489" xr:uid="{00000000-0005-0000-0000-00005C110000}"/>
    <cellStyle name="40% - Accent4 22 3" xfId="1659" xr:uid="{00000000-0005-0000-0000-00005D110000}"/>
    <cellStyle name="40% - Accent4 22 3 2" xfId="6101" xr:uid="{00000000-0005-0000-0000-00005E110000}"/>
    <cellStyle name="40% - Accent4 22 3 3" xfId="3886" xr:uid="{00000000-0005-0000-0000-00005F110000}"/>
    <cellStyle name="40% - Accent4 22 4" xfId="2051" xr:uid="{00000000-0005-0000-0000-000060110000}"/>
    <cellStyle name="40% - Accent4 22 4 2" xfId="6493" xr:uid="{00000000-0005-0000-0000-000061110000}"/>
    <cellStyle name="40% - Accent4 22 4 3" xfId="4278" xr:uid="{00000000-0005-0000-0000-000062110000}"/>
    <cellStyle name="40% - Accent4 22 5" xfId="2482" xr:uid="{00000000-0005-0000-0000-000063110000}"/>
    <cellStyle name="40% - Accent4 22 5 2" xfId="6921" xr:uid="{00000000-0005-0000-0000-000064110000}"/>
    <cellStyle name="40% - Accent4 22 5 3" xfId="4706" xr:uid="{00000000-0005-0000-0000-000065110000}"/>
    <cellStyle name="40% - Accent4 22 6" xfId="5172" xr:uid="{00000000-0005-0000-0000-000066110000}"/>
    <cellStyle name="40% - Accent4 22 7" xfId="2957" xr:uid="{00000000-0005-0000-0000-000067110000}"/>
    <cellStyle name="40% - Accent4 23" xfId="585" xr:uid="{00000000-0005-0000-0000-000068110000}"/>
    <cellStyle name="40% - Accent4 23 2" xfId="1232" xr:uid="{00000000-0005-0000-0000-000069110000}"/>
    <cellStyle name="40% - Accent4 23 2 2" xfId="5705" xr:uid="{00000000-0005-0000-0000-00006A110000}"/>
    <cellStyle name="40% - Accent4 23 2 3" xfId="3490" xr:uid="{00000000-0005-0000-0000-00006B110000}"/>
    <cellStyle name="40% - Accent4 23 3" xfId="1660" xr:uid="{00000000-0005-0000-0000-00006C110000}"/>
    <cellStyle name="40% - Accent4 23 3 2" xfId="6102" xr:uid="{00000000-0005-0000-0000-00006D110000}"/>
    <cellStyle name="40% - Accent4 23 3 3" xfId="3887" xr:uid="{00000000-0005-0000-0000-00006E110000}"/>
    <cellStyle name="40% - Accent4 23 4" xfId="2052" xr:uid="{00000000-0005-0000-0000-00006F110000}"/>
    <cellStyle name="40% - Accent4 23 4 2" xfId="6494" xr:uid="{00000000-0005-0000-0000-000070110000}"/>
    <cellStyle name="40% - Accent4 23 4 3" xfId="4279" xr:uid="{00000000-0005-0000-0000-000071110000}"/>
    <cellStyle name="40% - Accent4 23 5" xfId="2483" xr:uid="{00000000-0005-0000-0000-000072110000}"/>
    <cellStyle name="40% - Accent4 23 5 2" xfId="6922" xr:uid="{00000000-0005-0000-0000-000073110000}"/>
    <cellStyle name="40% - Accent4 23 5 3" xfId="4707" xr:uid="{00000000-0005-0000-0000-000074110000}"/>
    <cellStyle name="40% - Accent4 23 6" xfId="5186" xr:uid="{00000000-0005-0000-0000-000075110000}"/>
    <cellStyle name="40% - Accent4 23 7" xfId="2971" xr:uid="{00000000-0005-0000-0000-000076110000}"/>
    <cellStyle name="40% - Accent4 24" xfId="599" xr:uid="{00000000-0005-0000-0000-000077110000}"/>
    <cellStyle name="40% - Accent4 24 2" xfId="1233" xr:uid="{00000000-0005-0000-0000-000078110000}"/>
    <cellStyle name="40% - Accent4 24 2 2" xfId="5706" xr:uid="{00000000-0005-0000-0000-000079110000}"/>
    <cellStyle name="40% - Accent4 24 2 3" xfId="3491" xr:uid="{00000000-0005-0000-0000-00007A110000}"/>
    <cellStyle name="40% - Accent4 24 3" xfId="1661" xr:uid="{00000000-0005-0000-0000-00007B110000}"/>
    <cellStyle name="40% - Accent4 24 3 2" xfId="6103" xr:uid="{00000000-0005-0000-0000-00007C110000}"/>
    <cellStyle name="40% - Accent4 24 3 3" xfId="3888" xr:uid="{00000000-0005-0000-0000-00007D110000}"/>
    <cellStyle name="40% - Accent4 24 4" xfId="2053" xr:uid="{00000000-0005-0000-0000-00007E110000}"/>
    <cellStyle name="40% - Accent4 24 4 2" xfId="6495" xr:uid="{00000000-0005-0000-0000-00007F110000}"/>
    <cellStyle name="40% - Accent4 24 4 3" xfId="4280" xr:uid="{00000000-0005-0000-0000-000080110000}"/>
    <cellStyle name="40% - Accent4 24 5" xfId="2484" xr:uid="{00000000-0005-0000-0000-000081110000}"/>
    <cellStyle name="40% - Accent4 24 5 2" xfId="6923" xr:uid="{00000000-0005-0000-0000-000082110000}"/>
    <cellStyle name="40% - Accent4 24 5 3" xfId="4708" xr:uid="{00000000-0005-0000-0000-000083110000}"/>
    <cellStyle name="40% - Accent4 24 6" xfId="5200" xr:uid="{00000000-0005-0000-0000-000084110000}"/>
    <cellStyle name="40% - Accent4 24 7" xfId="2985" xr:uid="{00000000-0005-0000-0000-000085110000}"/>
    <cellStyle name="40% - Accent4 25" xfId="244" xr:uid="{00000000-0005-0000-0000-000086110000}"/>
    <cellStyle name="40% - Accent4 25 2" xfId="1234" xr:uid="{00000000-0005-0000-0000-000087110000}"/>
    <cellStyle name="40% - Accent4 25 2 2" xfId="5707" xr:uid="{00000000-0005-0000-0000-000088110000}"/>
    <cellStyle name="40% - Accent4 25 2 3" xfId="3492" xr:uid="{00000000-0005-0000-0000-000089110000}"/>
    <cellStyle name="40% - Accent4 25 3" xfId="1662" xr:uid="{00000000-0005-0000-0000-00008A110000}"/>
    <cellStyle name="40% - Accent4 25 3 2" xfId="6104" xr:uid="{00000000-0005-0000-0000-00008B110000}"/>
    <cellStyle name="40% - Accent4 25 3 3" xfId="3889" xr:uid="{00000000-0005-0000-0000-00008C110000}"/>
    <cellStyle name="40% - Accent4 25 4" xfId="2054" xr:uid="{00000000-0005-0000-0000-00008D110000}"/>
    <cellStyle name="40% - Accent4 25 4 2" xfId="6496" xr:uid="{00000000-0005-0000-0000-00008E110000}"/>
    <cellStyle name="40% - Accent4 25 4 3" xfId="4281" xr:uid="{00000000-0005-0000-0000-00008F110000}"/>
    <cellStyle name="40% - Accent4 25 5" xfId="2485" xr:uid="{00000000-0005-0000-0000-000090110000}"/>
    <cellStyle name="40% - Accent4 25 5 2" xfId="6924" xr:uid="{00000000-0005-0000-0000-000091110000}"/>
    <cellStyle name="40% - Accent4 25 5 3" xfId="4709" xr:uid="{00000000-0005-0000-0000-000092110000}"/>
    <cellStyle name="40% - Accent4 25 6" xfId="5329" xr:uid="{00000000-0005-0000-0000-000093110000}"/>
    <cellStyle name="40% - Accent4 25 7" xfId="3114" xr:uid="{00000000-0005-0000-0000-000094110000}"/>
    <cellStyle name="40% - Accent4 26" xfId="947" xr:uid="{00000000-0005-0000-0000-000095110000}"/>
    <cellStyle name="40% - Accent4 26 2" xfId="5413" xr:uid="{00000000-0005-0000-0000-000096110000}"/>
    <cellStyle name="40% - Accent4 26 3" xfId="3198" xr:uid="{00000000-0005-0000-0000-000097110000}"/>
    <cellStyle name="40% - Accent4 27" xfId="961" xr:uid="{00000000-0005-0000-0000-000098110000}"/>
    <cellStyle name="40% - Accent4 27 2" xfId="5427" xr:uid="{00000000-0005-0000-0000-000099110000}"/>
    <cellStyle name="40% - Accent4 27 3" xfId="3212" xr:uid="{00000000-0005-0000-0000-00009A110000}"/>
    <cellStyle name="40% - Accent4 28" xfId="664" xr:uid="{00000000-0005-0000-0000-00009B110000}"/>
    <cellStyle name="40% - Accent4 28 2" xfId="4883" xr:uid="{00000000-0005-0000-0000-00009C110000}"/>
    <cellStyle name="40% - Accent4 28 3" xfId="2668" xr:uid="{00000000-0005-0000-0000-00009D110000}"/>
    <cellStyle name="40% - Accent4 29" xfId="1396" xr:uid="{00000000-0005-0000-0000-00009E110000}"/>
    <cellStyle name="40% - Accent4 29 2" xfId="5838" xr:uid="{00000000-0005-0000-0000-00009F110000}"/>
    <cellStyle name="40% - Accent4 29 3" xfId="3623" xr:uid="{00000000-0005-0000-0000-0000A0110000}"/>
    <cellStyle name="40% - Accent4 3" xfId="80" xr:uid="{00000000-0005-0000-0000-0000A1110000}"/>
    <cellStyle name="40% - Accent4 3 2" xfId="450" xr:uid="{00000000-0005-0000-0000-0000A2110000}"/>
    <cellStyle name="40% - Accent4 3 2 2" xfId="1236" xr:uid="{00000000-0005-0000-0000-0000A3110000}"/>
    <cellStyle name="40% - Accent4 3 2 2 2" xfId="5709" xr:uid="{00000000-0005-0000-0000-0000A4110000}"/>
    <cellStyle name="40% - Accent4 3 2 2 3" xfId="3494" xr:uid="{00000000-0005-0000-0000-0000A5110000}"/>
    <cellStyle name="40% - Accent4 3 2 3" xfId="1664" xr:uid="{00000000-0005-0000-0000-0000A6110000}"/>
    <cellStyle name="40% - Accent4 3 2 3 2" xfId="6106" xr:uid="{00000000-0005-0000-0000-0000A7110000}"/>
    <cellStyle name="40% - Accent4 3 2 3 3" xfId="3891" xr:uid="{00000000-0005-0000-0000-0000A8110000}"/>
    <cellStyle name="40% - Accent4 3 2 4" xfId="2056" xr:uid="{00000000-0005-0000-0000-0000A9110000}"/>
    <cellStyle name="40% - Accent4 3 2 4 2" xfId="6498" xr:uid="{00000000-0005-0000-0000-0000AA110000}"/>
    <cellStyle name="40% - Accent4 3 2 4 3" xfId="4283" xr:uid="{00000000-0005-0000-0000-0000AB110000}"/>
    <cellStyle name="40% - Accent4 3 2 5" xfId="2487" xr:uid="{00000000-0005-0000-0000-0000AC110000}"/>
    <cellStyle name="40% - Accent4 3 2 5 2" xfId="6926" xr:uid="{00000000-0005-0000-0000-0000AD110000}"/>
    <cellStyle name="40% - Accent4 3 2 5 3" xfId="4711" xr:uid="{00000000-0005-0000-0000-0000AE110000}"/>
    <cellStyle name="40% - Accent4 3 2 6" xfId="5052" xr:uid="{00000000-0005-0000-0000-0000AF110000}"/>
    <cellStyle name="40% - Accent4 3 2 7" xfId="2837" xr:uid="{00000000-0005-0000-0000-0000B0110000}"/>
    <cellStyle name="40% - Accent4 3 3" xfId="793" xr:uid="{00000000-0005-0000-0000-0000B1110000}"/>
    <cellStyle name="40% - Accent4 3 3 2" xfId="5337" xr:uid="{00000000-0005-0000-0000-0000B2110000}"/>
    <cellStyle name="40% - Accent4 3 3 3" xfId="3122" xr:uid="{00000000-0005-0000-0000-0000B3110000}"/>
    <cellStyle name="40% - Accent4 3 4" xfId="1235" xr:uid="{00000000-0005-0000-0000-0000B4110000}"/>
    <cellStyle name="40% - Accent4 3 4 2" xfId="5708" xr:uid="{00000000-0005-0000-0000-0000B5110000}"/>
    <cellStyle name="40% - Accent4 3 4 3" xfId="3493" xr:uid="{00000000-0005-0000-0000-0000B6110000}"/>
    <cellStyle name="40% - Accent4 3 5" xfId="1663" xr:uid="{00000000-0005-0000-0000-0000B7110000}"/>
    <cellStyle name="40% - Accent4 3 5 2" xfId="6105" xr:uid="{00000000-0005-0000-0000-0000B8110000}"/>
    <cellStyle name="40% - Accent4 3 5 3" xfId="3890" xr:uid="{00000000-0005-0000-0000-0000B9110000}"/>
    <cellStyle name="40% - Accent4 3 6" xfId="2055" xr:uid="{00000000-0005-0000-0000-0000BA110000}"/>
    <cellStyle name="40% - Accent4 3 6 2" xfId="6497" xr:uid="{00000000-0005-0000-0000-0000BB110000}"/>
    <cellStyle name="40% - Accent4 3 6 3" xfId="4282" xr:uid="{00000000-0005-0000-0000-0000BC110000}"/>
    <cellStyle name="40% - Accent4 3 7" xfId="2486" xr:uid="{00000000-0005-0000-0000-0000BD110000}"/>
    <cellStyle name="40% - Accent4 3 7 2" xfId="6925" xr:uid="{00000000-0005-0000-0000-0000BE110000}"/>
    <cellStyle name="40% - Accent4 3 7 3" xfId="4710" xr:uid="{00000000-0005-0000-0000-0000BF110000}"/>
    <cellStyle name="40% - Accent4 3 8" xfId="4885" xr:uid="{00000000-0005-0000-0000-0000C0110000}"/>
    <cellStyle name="40% - Accent4 3 9" xfId="2670" xr:uid="{00000000-0005-0000-0000-0000C1110000}"/>
    <cellStyle name="40% - Accent4 30" xfId="2036" xr:uid="{00000000-0005-0000-0000-0000C2110000}"/>
    <cellStyle name="40% - Accent4 30 2" xfId="6478" xr:uid="{00000000-0005-0000-0000-0000C3110000}"/>
    <cellStyle name="40% - Accent4 30 3" xfId="4263" xr:uid="{00000000-0005-0000-0000-0000C4110000}"/>
    <cellStyle name="40% - Accent4 31" xfId="2190" xr:uid="{00000000-0005-0000-0000-0000C5110000}"/>
    <cellStyle name="40% - Accent4 31 2" xfId="6632" xr:uid="{00000000-0005-0000-0000-0000C6110000}"/>
    <cellStyle name="40% - Accent4 31 3" xfId="4417" xr:uid="{00000000-0005-0000-0000-0000C7110000}"/>
    <cellStyle name="40% - Accent4 32" xfId="2207" xr:uid="{00000000-0005-0000-0000-0000C8110000}"/>
    <cellStyle name="40% - Accent4 32 2" xfId="6647" xr:uid="{00000000-0005-0000-0000-0000C9110000}"/>
    <cellStyle name="40% - Accent4 32 3" xfId="4432" xr:uid="{00000000-0005-0000-0000-0000CA110000}"/>
    <cellStyle name="40% - Accent4 33" xfId="2467" xr:uid="{00000000-0005-0000-0000-0000CB110000}"/>
    <cellStyle name="40% - Accent4 33 2" xfId="6906" xr:uid="{00000000-0005-0000-0000-0000CC110000}"/>
    <cellStyle name="40% - Accent4 33 3" xfId="4691" xr:uid="{00000000-0005-0000-0000-0000CD110000}"/>
    <cellStyle name="40% - Accent4 34" xfId="5438" xr:uid="{00000000-0005-0000-0000-0000CE110000}"/>
    <cellStyle name="40% - Accent4 35" xfId="3223" xr:uid="{00000000-0005-0000-0000-0000CF110000}"/>
    <cellStyle name="40% - Accent4 4" xfId="81" xr:uid="{00000000-0005-0000-0000-0000D0110000}"/>
    <cellStyle name="40% - Accent4 4 2" xfId="451" xr:uid="{00000000-0005-0000-0000-0000D1110000}"/>
    <cellStyle name="40% - Accent4 4 2 2" xfId="1238" xr:uid="{00000000-0005-0000-0000-0000D2110000}"/>
    <cellStyle name="40% - Accent4 4 2 2 2" xfId="5711" xr:uid="{00000000-0005-0000-0000-0000D3110000}"/>
    <cellStyle name="40% - Accent4 4 2 2 3" xfId="3496" xr:uid="{00000000-0005-0000-0000-0000D4110000}"/>
    <cellStyle name="40% - Accent4 4 2 3" xfId="1666" xr:uid="{00000000-0005-0000-0000-0000D5110000}"/>
    <cellStyle name="40% - Accent4 4 2 3 2" xfId="6108" xr:uid="{00000000-0005-0000-0000-0000D6110000}"/>
    <cellStyle name="40% - Accent4 4 2 3 3" xfId="3893" xr:uid="{00000000-0005-0000-0000-0000D7110000}"/>
    <cellStyle name="40% - Accent4 4 2 4" xfId="2058" xr:uid="{00000000-0005-0000-0000-0000D8110000}"/>
    <cellStyle name="40% - Accent4 4 2 4 2" xfId="6500" xr:uid="{00000000-0005-0000-0000-0000D9110000}"/>
    <cellStyle name="40% - Accent4 4 2 4 3" xfId="4285" xr:uid="{00000000-0005-0000-0000-0000DA110000}"/>
    <cellStyle name="40% - Accent4 4 2 5" xfId="2489" xr:uid="{00000000-0005-0000-0000-0000DB110000}"/>
    <cellStyle name="40% - Accent4 4 2 5 2" xfId="6928" xr:uid="{00000000-0005-0000-0000-0000DC110000}"/>
    <cellStyle name="40% - Accent4 4 2 5 3" xfId="4713" xr:uid="{00000000-0005-0000-0000-0000DD110000}"/>
    <cellStyle name="40% - Accent4 4 2 6" xfId="5053" xr:uid="{00000000-0005-0000-0000-0000DE110000}"/>
    <cellStyle name="40% - Accent4 4 2 7" xfId="2838" xr:uid="{00000000-0005-0000-0000-0000DF110000}"/>
    <cellStyle name="40% - Accent4 4 3" xfId="794" xr:uid="{00000000-0005-0000-0000-0000E0110000}"/>
    <cellStyle name="40% - Accent4 4 3 2" xfId="5338" xr:uid="{00000000-0005-0000-0000-0000E1110000}"/>
    <cellStyle name="40% - Accent4 4 3 3" xfId="3123" xr:uid="{00000000-0005-0000-0000-0000E2110000}"/>
    <cellStyle name="40% - Accent4 4 4" xfId="1237" xr:uid="{00000000-0005-0000-0000-0000E3110000}"/>
    <cellStyle name="40% - Accent4 4 4 2" xfId="5710" xr:uid="{00000000-0005-0000-0000-0000E4110000}"/>
    <cellStyle name="40% - Accent4 4 4 3" xfId="3495" xr:uid="{00000000-0005-0000-0000-0000E5110000}"/>
    <cellStyle name="40% - Accent4 4 5" xfId="1665" xr:uid="{00000000-0005-0000-0000-0000E6110000}"/>
    <cellStyle name="40% - Accent4 4 5 2" xfId="6107" xr:uid="{00000000-0005-0000-0000-0000E7110000}"/>
    <cellStyle name="40% - Accent4 4 5 3" xfId="3892" xr:uid="{00000000-0005-0000-0000-0000E8110000}"/>
    <cellStyle name="40% - Accent4 4 6" xfId="2057" xr:uid="{00000000-0005-0000-0000-0000E9110000}"/>
    <cellStyle name="40% - Accent4 4 6 2" xfId="6499" xr:uid="{00000000-0005-0000-0000-0000EA110000}"/>
    <cellStyle name="40% - Accent4 4 6 3" xfId="4284" xr:uid="{00000000-0005-0000-0000-0000EB110000}"/>
    <cellStyle name="40% - Accent4 4 7" xfId="2488" xr:uid="{00000000-0005-0000-0000-0000EC110000}"/>
    <cellStyle name="40% - Accent4 4 7 2" xfId="6927" xr:uid="{00000000-0005-0000-0000-0000ED110000}"/>
    <cellStyle name="40% - Accent4 4 7 3" xfId="4712" xr:uid="{00000000-0005-0000-0000-0000EE110000}"/>
    <cellStyle name="40% - Accent4 4 8" xfId="4886" xr:uid="{00000000-0005-0000-0000-0000EF110000}"/>
    <cellStyle name="40% - Accent4 4 9" xfId="2671" xr:uid="{00000000-0005-0000-0000-0000F0110000}"/>
    <cellStyle name="40% - Accent4 5" xfId="82" xr:uid="{00000000-0005-0000-0000-0000F1110000}"/>
    <cellStyle name="40% - Accent4 5 2" xfId="452" xr:uid="{00000000-0005-0000-0000-0000F2110000}"/>
    <cellStyle name="40% - Accent4 5 2 2" xfId="1240" xr:uid="{00000000-0005-0000-0000-0000F3110000}"/>
    <cellStyle name="40% - Accent4 5 2 2 2" xfId="5713" xr:uid="{00000000-0005-0000-0000-0000F4110000}"/>
    <cellStyle name="40% - Accent4 5 2 2 3" xfId="3498" xr:uid="{00000000-0005-0000-0000-0000F5110000}"/>
    <cellStyle name="40% - Accent4 5 2 3" xfId="1668" xr:uid="{00000000-0005-0000-0000-0000F6110000}"/>
    <cellStyle name="40% - Accent4 5 2 3 2" xfId="6110" xr:uid="{00000000-0005-0000-0000-0000F7110000}"/>
    <cellStyle name="40% - Accent4 5 2 3 3" xfId="3895" xr:uid="{00000000-0005-0000-0000-0000F8110000}"/>
    <cellStyle name="40% - Accent4 5 2 4" xfId="2060" xr:uid="{00000000-0005-0000-0000-0000F9110000}"/>
    <cellStyle name="40% - Accent4 5 2 4 2" xfId="6502" xr:uid="{00000000-0005-0000-0000-0000FA110000}"/>
    <cellStyle name="40% - Accent4 5 2 4 3" xfId="4287" xr:uid="{00000000-0005-0000-0000-0000FB110000}"/>
    <cellStyle name="40% - Accent4 5 2 5" xfId="2491" xr:uid="{00000000-0005-0000-0000-0000FC110000}"/>
    <cellStyle name="40% - Accent4 5 2 5 2" xfId="6930" xr:uid="{00000000-0005-0000-0000-0000FD110000}"/>
    <cellStyle name="40% - Accent4 5 2 5 3" xfId="4715" xr:uid="{00000000-0005-0000-0000-0000FE110000}"/>
    <cellStyle name="40% - Accent4 5 2 6" xfId="5054" xr:uid="{00000000-0005-0000-0000-0000FF110000}"/>
    <cellStyle name="40% - Accent4 5 2 7" xfId="2839" xr:uid="{00000000-0005-0000-0000-000000120000}"/>
    <cellStyle name="40% - Accent4 5 3" xfId="795" xr:uid="{00000000-0005-0000-0000-000001120000}"/>
    <cellStyle name="40% - Accent4 5 3 2" xfId="5339" xr:uid="{00000000-0005-0000-0000-000002120000}"/>
    <cellStyle name="40% - Accent4 5 3 3" xfId="3124" xr:uid="{00000000-0005-0000-0000-000003120000}"/>
    <cellStyle name="40% - Accent4 5 4" xfId="1239" xr:uid="{00000000-0005-0000-0000-000004120000}"/>
    <cellStyle name="40% - Accent4 5 4 2" xfId="5712" xr:uid="{00000000-0005-0000-0000-000005120000}"/>
    <cellStyle name="40% - Accent4 5 4 3" xfId="3497" xr:uid="{00000000-0005-0000-0000-000006120000}"/>
    <cellStyle name="40% - Accent4 5 5" xfId="1667" xr:uid="{00000000-0005-0000-0000-000007120000}"/>
    <cellStyle name="40% - Accent4 5 5 2" xfId="6109" xr:uid="{00000000-0005-0000-0000-000008120000}"/>
    <cellStyle name="40% - Accent4 5 5 3" xfId="3894" xr:uid="{00000000-0005-0000-0000-000009120000}"/>
    <cellStyle name="40% - Accent4 5 6" xfId="2059" xr:uid="{00000000-0005-0000-0000-00000A120000}"/>
    <cellStyle name="40% - Accent4 5 6 2" xfId="6501" xr:uid="{00000000-0005-0000-0000-00000B120000}"/>
    <cellStyle name="40% - Accent4 5 6 3" xfId="4286" xr:uid="{00000000-0005-0000-0000-00000C120000}"/>
    <cellStyle name="40% - Accent4 5 7" xfId="2490" xr:uid="{00000000-0005-0000-0000-00000D120000}"/>
    <cellStyle name="40% - Accent4 5 7 2" xfId="6929" xr:uid="{00000000-0005-0000-0000-00000E120000}"/>
    <cellStyle name="40% - Accent4 5 7 3" xfId="4714" xr:uid="{00000000-0005-0000-0000-00000F120000}"/>
    <cellStyle name="40% - Accent4 5 8" xfId="4887" xr:uid="{00000000-0005-0000-0000-000010120000}"/>
    <cellStyle name="40% - Accent4 5 9" xfId="2672" xr:uid="{00000000-0005-0000-0000-000011120000}"/>
    <cellStyle name="40% - Accent4 6" xfId="83" xr:uid="{00000000-0005-0000-0000-000012120000}"/>
    <cellStyle name="40% - Accent4 6 2" xfId="453" xr:uid="{00000000-0005-0000-0000-000013120000}"/>
    <cellStyle name="40% - Accent4 6 2 2" xfId="1242" xr:uid="{00000000-0005-0000-0000-000014120000}"/>
    <cellStyle name="40% - Accent4 6 2 2 2" xfId="5715" xr:uid="{00000000-0005-0000-0000-000015120000}"/>
    <cellStyle name="40% - Accent4 6 2 2 3" xfId="3500" xr:uid="{00000000-0005-0000-0000-000016120000}"/>
    <cellStyle name="40% - Accent4 6 2 3" xfId="1670" xr:uid="{00000000-0005-0000-0000-000017120000}"/>
    <cellStyle name="40% - Accent4 6 2 3 2" xfId="6112" xr:uid="{00000000-0005-0000-0000-000018120000}"/>
    <cellStyle name="40% - Accent4 6 2 3 3" xfId="3897" xr:uid="{00000000-0005-0000-0000-000019120000}"/>
    <cellStyle name="40% - Accent4 6 2 4" xfId="2062" xr:uid="{00000000-0005-0000-0000-00001A120000}"/>
    <cellStyle name="40% - Accent4 6 2 4 2" xfId="6504" xr:uid="{00000000-0005-0000-0000-00001B120000}"/>
    <cellStyle name="40% - Accent4 6 2 4 3" xfId="4289" xr:uid="{00000000-0005-0000-0000-00001C120000}"/>
    <cellStyle name="40% - Accent4 6 2 5" xfId="2493" xr:uid="{00000000-0005-0000-0000-00001D120000}"/>
    <cellStyle name="40% - Accent4 6 2 5 2" xfId="6932" xr:uid="{00000000-0005-0000-0000-00001E120000}"/>
    <cellStyle name="40% - Accent4 6 2 5 3" xfId="4717" xr:uid="{00000000-0005-0000-0000-00001F120000}"/>
    <cellStyle name="40% - Accent4 6 2 6" xfId="5055" xr:uid="{00000000-0005-0000-0000-000020120000}"/>
    <cellStyle name="40% - Accent4 6 2 7" xfId="2840" xr:uid="{00000000-0005-0000-0000-000021120000}"/>
    <cellStyle name="40% - Accent4 6 3" xfId="796" xr:uid="{00000000-0005-0000-0000-000022120000}"/>
    <cellStyle name="40% - Accent4 6 3 2" xfId="5340" xr:uid="{00000000-0005-0000-0000-000023120000}"/>
    <cellStyle name="40% - Accent4 6 3 3" xfId="3125" xr:uid="{00000000-0005-0000-0000-000024120000}"/>
    <cellStyle name="40% - Accent4 6 4" xfId="1241" xr:uid="{00000000-0005-0000-0000-000025120000}"/>
    <cellStyle name="40% - Accent4 6 4 2" xfId="5714" xr:uid="{00000000-0005-0000-0000-000026120000}"/>
    <cellStyle name="40% - Accent4 6 4 3" xfId="3499" xr:uid="{00000000-0005-0000-0000-000027120000}"/>
    <cellStyle name="40% - Accent4 6 5" xfId="1669" xr:uid="{00000000-0005-0000-0000-000028120000}"/>
    <cellStyle name="40% - Accent4 6 5 2" xfId="6111" xr:uid="{00000000-0005-0000-0000-000029120000}"/>
    <cellStyle name="40% - Accent4 6 5 3" xfId="3896" xr:uid="{00000000-0005-0000-0000-00002A120000}"/>
    <cellStyle name="40% - Accent4 6 6" xfId="2061" xr:uid="{00000000-0005-0000-0000-00002B120000}"/>
    <cellStyle name="40% - Accent4 6 6 2" xfId="6503" xr:uid="{00000000-0005-0000-0000-00002C120000}"/>
    <cellStyle name="40% - Accent4 6 6 3" xfId="4288" xr:uid="{00000000-0005-0000-0000-00002D120000}"/>
    <cellStyle name="40% - Accent4 6 7" xfId="2492" xr:uid="{00000000-0005-0000-0000-00002E120000}"/>
    <cellStyle name="40% - Accent4 6 7 2" xfId="6931" xr:uid="{00000000-0005-0000-0000-00002F120000}"/>
    <cellStyle name="40% - Accent4 6 7 3" xfId="4716" xr:uid="{00000000-0005-0000-0000-000030120000}"/>
    <cellStyle name="40% - Accent4 6 8" xfId="4888" xr:uid="{00000000-0005-0000-0000-000031120000}"/>
    <cellStyle name="40% - Accent4 6 9" xfId="2673" xr:uid="{00000000-0005-0000-0000-000032120000}"/>
    <cellStyle name="40% - Accent4 7" xfId="84" xr:uid="{00000000-0005-0000-0000-000033120000}"/>
    <cellStyle name="40% - Accent4 7 2" xfId="454" xr:uid="{00000000-0005-0000-0000-000034120000}"/>
    <cellStyle name="40% - Accent4 7 2 2" xfId="1244" xr:uid="{00000000-0005-0000-0000-000035120000}"/>
    <cellStyle name="40% - Accent4 7 2 2 2" xfId="5717" xr:uid="{00000000-0005-0000-0000-000036120000}"/>
    <cellStyle name="40% - Accent4 7 2 2 3" xfId="3502" xr:uid="{00000000-0005-0000-0000-000037120000}"/>
    <cellStyle name="40% - Accent4 7 2 3" xfId="1672" xr:uid="{00000000-0005-0000-0000-000038120000}"/>
    <cellStyle name="40% - Accent4 7 2 3 2" xfId="6114" xr:uid="{00000000-0005-0000-0000-000039120000}"/>
    <cellStyle name="40% - Accent4 7 2 3 3" xfId="3899" xr:uid="{00000000-0005-0000-0000-00003A120000}"/>
    <cellStyle name="40% - Accent4 7 2 4" xfId="2064" xr:uid="{00000000-0005-0000-0000-00003B120000}"/>
    <cellStyle name="40% - Accent4 7 2 4 2" xfId="6506" xr:uid="{00000000-0005-0000-0000-00003C120000}"/>
    <cellStyle name="40% - Accent4 7 2 4 3" xfId="4291" xr:uid="{00000000-0005-0000-0000-00003D120000}"/>
    <cellStyle name="40% - Accent4 7 2 5" xfId="2495" xr:uid="{00000000-0005-0000-0000-00003E120000}"/>
    <cellStyle name="40% - Accent4 7 2 5 2" xfId="6934" xr:uid="{00000000-0005-0000-0000-00003F120000}"/>
    <cellStyle name="40% - Accent4 7 2 5 3" xfId="4719" xr:uid="{00000000-0005-0000-0000-000040120000}"/>
    <cellStyle name="40% - Accent4 7 2 6" xfId="5056" xr:uid="{00000000-0005-0000-0000-000041120000}"/>
    <cellStyle name="40% - Accent4 7 2 7" xfId="2841" xr:uid="{00000000-0005-0000-0000-000042120000}"/>
    <cellStyle name="40% - Accent4 7 3" xfId="797" xr:uid="{00000000-0005-0000-0000-000043120000}"/>
    <cellStyle name="40% - Accent4 7 3 2" xfId="5341" xr:uid="{00000000-0005-0000-0000-000044120000}"/>
    <cellStyle name="40% - Accent4 7 3 3" xfId="3126" xr:uid="{00000000-0005-0000-0000-000045120000}"/>
    <cellStyle name="40% - Accent4 7 4" xfId="1243" xr:uid="{00000000-0005-0000-0000-000046120000}"/>
    <cellStyle name="40% - Accent4 7 4 2" xfId="5716" xr:uid="{00000000-0005-0000-0000-000047120000}"/>
    <cellStyle name="40% - Accent4 7 4 3" xfId="3501" xr:uid="{00000000-0005-0000-0000-000048120000}"/>
    <cellStyle name="40% - Accent4 7 5" xfId="1671" xr:uid="{00000000-0005-0000-0000-000049120000}"/>
    <cellStyle name="40% - Accent4 7 5 2" xfId="6113" xr:uid="{00000000-0005-0000-0000-00004A120000}"/>
    <cellStyle name="40% - Accent4 7 5 3" xfId="3898" xr:uid="{00000000-0005-0000-0000-00004B120000}"/>
    <cellStyle name="40% - Accent4 7 6" xfId="2063" xr:uid="{00000000-0005-0000-0000-00004C120000}"/>
    <cellStyle name="40% - Accent4 7 6 2" xfId="6505" xr:uid="{00000000-0005-0000-0000-00004D120000}"/>
    <cellStyle name="40% - Accent4 7 6 3" xfId="4290" xr:uid="{00000000-0005-0000-0000-00004E120000}"/>
    <cellStyle name="40% - Accent4 7 7" xfId="2494" xr:uid="{00000000-0005-0000-0000-00004F120000}"/>
    <cellStyle name="40% - Accent4 7 7 2" xfId="6933" xr:uid="{00000000-0005-0000-0000-000050120000}"/>
    <cellStyle name="40% - Accent4 7 7 3" xfId="4718" xr:uid="{00000000-0005-0000-0000-000051120000}"/>
    <cellStyle name="40% - Accent4 7 8" xfId="4889" xr:uid="{00000000-0005-0000-0000-000052120000}"/>
    <cellStyle name="40% - Accent4 7 9" xfId="2674" xr:uid="{00000000-0005-0000-0000-000053120000}"/>
    <cellStyle name="40% - Accent4 8" xfId="217" xr:uid="{00000000-0005-0000-0000-000054120000}"/>
    <cellStyle name="40% - Accent4 8 2" xfId="286" xr:uid="{00000000-0005-0000-0000-000055120000}"/>
    <cellStyle name="40% - Accent4 8 2 2" xfId="1246" xr:uid="{00000000-0005-0000-0000-000056120000}"/>
    <cellStyle name="40% - Accent4 8 2 2 2" xfId="5719" xr:uid="{00000000-0005-0000-0000-000057120000}"/>
    <cellStyle name="40% - Accent4 8 2 2 3" xfId="3504" xr:uid="{00000000-0005-0000-0000-000058120000}"/>
    <cellStyle name="40% - Accent4 8 2 3" xfId="1674" xr:uid="{00000000-0005-0000-0000-000059120000}"/>
    <cellStyle name="40% - Accent4 8 2 3 2" xfId="6116" xr:uid="{00000000-0005-0000-0000-00005A120000}"/>
    <cellStyle name="40% - Accent4 8 2 3 3" xfId="3901" xr:uid="{00000000-0005-0000-0000-00005B120000}"/>
    <cellStyle name="40% - Accent4 8 2 4" xfId="2066" xr:uid="{00000000-0005-0000-0000-00005C120000}"/>
    <cellStyle name="40% - Accent4 8 2 4 2" xfId="6508" xr:uid="{00000000-0005-0000-0000-00005D120000}"/>
    <cellStyle name="40% - Accent4 8 2 4 3" xfId="4293" xr:uid="{00000000-0005-0000-0000-00005E120000}"/>
    <cellStyle name="40% - Accent4 8 2 5" xfId="2497" xr:uid="{00000000-0005-0000-0000-00005F120000}"/>
    <cellStyle name="40% - Accent4 8 2 5 2" xfId="6936" xr:uid="{00000000-0005-0000-0000-000060120000}"/>
    <cellStyle name="40% - Accent4 8 2 5 3" xfId="4721" xr:uid="{00000000-0005-0000-0000-000061120000}"/>
    <cellStyle name="40% - Accent4 8 2 6" xfId="5343" xr:uid="{00000000-0005-0000-0000-000062120000}"/>
    <cellStyle name="40% - Accent4 8 2 7" xfId="3128" xr:uid="{00000000-0005-0000-0000-000063120000}"/>
    <cellStyle name="40% - Accent4 8 3" xfId="629" xr:uid="{00000000-0005-0000-0000-000064120000}"/>
    <cellStyle name="40% - Accent4 8 3 2" xfId="1247" xr:uid="{00000000-0005-0000-0000-000065120000}"/>
    <cellStyle name="40% - Accent4 8 3 2 2" xfId="5720" xr:uid="{00000000-0005-0000-0000-000066120000}"/>
    <cellStyle name="40% - Accent4 8 3 2 3" xfId="3505" xr:uid="{00000000-0005-0000-0000-000067120000}"/>
    <cellStyle name="40% - Accent4 8 3 3" xfId="1675" xr:uid="{00000000-0005-0000-0000-000068120000}"/>
    <cellStyle name="40% - Accent4 8 3 3 2" xfId="6117" xr:uid="{00000000-0005-0000-0000-000069120000}"/>
    <cellStyle name="40% - Accent4 8 3 3 3" xfId="3902" xr:uid="{00000000-0005-0000-0000-00006A120000}"/>
    <cellStyle name="40% - Accent4 8 3 4" xfId="2067" xr:uid="{00000000-0005-0000-0000-00006B120000}"/>
    <cellStyle name="40% - Accent4 8 3 4 2" xfId="6509" xr:uid="{00000000-0005-0000-0000-00006C120000}"/>
    <cellStyle name="40% - Accent4 8 3 4 3" xfId="4294" xr:uid="{00000000-0005-0000-0000-00006D120000}"/>
    <cellStyle name="40% - Accent4 8 3 5" xfId="2498" xr:uid="{00000000-0005-0000-0000-00006E120000}"/>
    <cellStyle name="40% - Accent4 8 3 5 2" xfId="6937" xr:uid="{00000000-0005-0000-0000-00006F120000}"/>
    <cellStyle name="40% - Accent4 8 3 5 3" xfId="4722" xr:uid="{00000000-0005-0000-0000-000070120000}"/>
    <cellStyle name="40% - Accent4 8 3 6" xfId="5342" xr:uid="{00000000-0005-0000-0000-000071120000}"/>
    <cellStyle name="40% - Accent4 8 3 7" xfId="3127" xr:uid="{00000000-0005-0000-0000-000072120000}"/>
    <cellStyle name="40% - Accent4 8 3 8" xfId="798" xr:uid="{00000000-0005-0000-0000-000073120000}"/>
    <cellStyle name="40% - Accent4 8 4" xfId="1245" xr:uid="{00000000-0005-0000-0000-000074120000}"/>
    <cellStyle name="40% - Accent4 8 4 2" xfId="5718" xr:uid="{00000000-0005-0000-0000-000075120000}"/>
    <cellStyle name="40% - Accent4 8 4 3" xfId="3503" xr:uid="{00000000-0005-0000-0000-000076120000}"/>
    <cellStyle name="40% - Accent4 8 5" xfId="1673" xr:uid="{00000000-0005-0000-0000-000077120000}"/>
    <cellStyle name="40% - Accent4 8 5 2" xfId="6115" xr:uid="{00000000-0005-0000-0000-000078120000}"/>
    <cellStyle name="40% - Accent4 8 5 3" xfId="3900" xr:uid="{00000000-0005-0000-0000-000079120000}"/>
    <cellStyle name="40% - Accent4 8 6" xfId="2065" xr:uid="{00000000-0005-0000-0000-00007A120000}"/>
    <cellStyle name="40% - Accent4 8 6 2" xfId="6507" xr:uid="{00000000-0005-0000-0000-00007B120000}"/>
    <cellStyle name="40% - Accent4 8 6 3" xfId="4292" xr:uid="{00000000-0005-0000-0000-00007C120000}"/>
    <cellStyle name="40% - Accent4 8 7" xfId="2496" xr:uid="{00000000-0005-0000-0000-00007D120000}"/>
    <cellStyle name="40% - Accent4 8 7 2" xfId="6935" xr:uid="{00000000-0005-0000-0000-00007E120000}"/>
    <cellStyle name="40% - Accent4 8 7 3" xfId="4720" xr:uid="{00000000-0005-0000-0000-00007F120000}"/>
    <cellStyle name="40% - Accent4 8 8" xfId="4917" xr:uid="{00000000-0005-0000-0000-000080120000}"/>
    <cellStyle name="40% - Accent4 8 9" xfId="2702" xr:uid="{00000000-0005-0000-0000-000081120000}"/>
    <cellStyle name="40% - Accent4 9" xfId="315" xr:uid="{00000000-0005-0000-0000-000082120000}"/>
    <cellStyle name="40% - Accent4 9 2" xfId="799" xr:uid="{00000000-0005-0000-0000-000083120000}"/>
    <cellStyle name="40% - Accent4 9 2 2" xfId="5344" xr:uid="{00000000-0005-0000-0000-000084120000}"/>
    <cellStyle name="40% - Accent4 9 2 3" xfId="3129" xr:uid="{00000000-0005-0000-0000-000085120000}"/>
    <cellStyle name="40% - Accent4 9 3" xfId="1248" xr:uid="{00000000-0005-0000-0000-000086120000}"/>
    <cellStyle name="40% - Accent4 9 3 2" xfId="5721" xr:uid="{00000000-0005-0000-0000-000087120000}"/>
    <cellStyle name="40% - Accent4 9 3 3" xfId="3506" xr:uid="{00000000-0005-0000-0000-000088120000}"/>
    <cellStyle name="40% - Accent4 9 4" xfId="1676" xr:uid="{00000000-0005-0000-0000-000089120000}"/>
    <cellStyle name="40% - Accent4 9 4 2" xfId="6118" xr:uid="{00000000-0005-0000-0000-00008A120000}"/>
    <cellStyle name="40% - Accent4 9 4 3" xfId="3903" xr:uid="{00000000-0005-0000-0000-00008B120000}"/>
    <cellStyle name="40% - Accent4 9 5" xfId="2068" xr:uid="{00000000-0005-0000-0000-00008C120000}"/>
    <cellStyle name="40% - Accent4 9 5 2" xfId="6510" xr:uid="{00000000-0005-0000-0000-00008D120000}"/>
    <cellStyle name="40% - Accent4 9 5 3" xfId="4295" xr:uid="{00000000-0005-0000-0000-00008E120000}"/>
    <cellStyle name="40% - Accent4 9 6" xfId="2499" xr:uid="{00000000-0005-0000-0000-00008F120000}"/>
    <cellStyle name="40% - Accent4 9 6 2" xfId="6938" xr:uid="{00000000-0005-0000-0000-000090120000}"/>
    <cellStyle name="40% - Accent4 9 6 3" xfId="4723" xr:uid="{00000000-0005-0000-0000-000091120000}"/>
    <cellStyle name="40% - Accent4 9 7" xfId="4931" xr:uid="{00000000-0005-0000-0000-000092120000}"/>
    <cellStyle name="40% - Accent4 9 8" xfId="2716" xr:uid="{00000000-0005-0000-0000-000093120000}"/>
    <cellStyle name="40% - Accent5" xfId="36" builtinId="47" customBuiltin="1"/>
    <cellStyle name="40% - Accent5 10" xfId="489" xr:uid="{00000000-0005-0000-0000-000095120000}"/>
    <cellStyle name="40% - Accent5 10 2" xfId="1249" xr:uid="{00000000-0005-0000-0000-000096120000}"/>
    <cellStyle name="40% - Accent5 10 2 2" xfId="5722" xr:uid="{00000000-0005-0000-0000-000097120000}"/>
    <cellStyle name="40% - Accent5 10 2 3" xfId="3507" xr:uid="{00000000-0005-0000-0000-000098120000}"/>
    <cellStyle name="40% - Accent5 10 3" xfId="1677" xr:uid="{00000000-0005-0000-0000-000099120000}"/>
    <cellStyle name="40% - Accent5 10 3 2" xfId="6119" xr:uid="{00000000-0005-0000-0000-00009A120000}"/>
    <cellStyle name="40% - Accent5 10 3 3" xfId="3904" xr:uid="{00000000-0005-0000-0000-00009B120000}"/>
    <cellStyle name="40% - Accent5 10 4" xfId="2070" xr:uid="{00000000-0005-0000-0000-00009C120000}"/>
    <cellStyle name="40% - Accent5 10 4 2" xfId="6512" xr:uid="{00000000-0005-0000-0000-00009D120000}"/>
    <cellStyle name="40% - Accent5 10 4 3" xfId="4297" xr:uid="{00000000-0005-0000-0000-00009E120000}"/>
    <cellStyle name="40% - Accent5 10 5" xfId="2501" xr:uid="{00000000-0005-0000-0000-00009F120000}"/>
    <cellStyle name="40% - Accent5 10 5 2" xfId="6940" xr:uid="{00000000-0005-0000-0000-0000A0120000}"/>
    <cellStyle name="40% - Accent5 10 5 3" xfId="4725" xr:uid="{00000000-0005-0000-0000-0000A1120000}"/>
    <cellStyle name="40% - Accent5 10 6" xfId="5090" xr:uid="{00000000-0005-0000-0000-0000A2120000}"/>
    <cellStyle name="40% - Accent5 10 7" xfId="2875" xr:uid="{00000000-0005-0000-0000-0000A3120000}"/>
    <cellStyle name="40% - Accent5 11" xfId="503" xr:uid="{00000000-0005-0000-0000-0000A4120000}"/>
    <cellStyle name="40% - Accent5 11 2" xfId="1250" xr:uid="{00000000-0005-0000-0000-0000A5120000}"/>
    <cellStyle name="40% - Accent5 11 2 2" xfId="5723" xr:uid="{00000000-0005-0000-0000-0000A6120000}"/>
    <cellStyle name="40% - Accent5 11 2 3" xfId="3508" xr:uid="{00000000-0005-0000-0000-0000A7120000}"/>
    <cellStyle name="40% - Accent5 11 3" xfId="1678" xr:uid="{00000000-0005-0000-0000-0000A8120000}"/>
    <cellStyle name="40% - Accent5 11 3 2" xfId="6120" xr:uid="{00000000-0005-0000-0000-0000A9120000}"/>
    <cellStyle name="40% - Accent5 11 3 3" xfId="3905" xr:uid="{00000000-0005-0000-0000-0000AA120000}"/>
    <cellStyle name="40% - Accent5 11 4" xfId="2071" xr:uid="{00000000-0005-0000-0000-0000AB120000}"/>
    <cellStyle name="40% - Accent5 11 4 2" xfId="6513" xr:uid="{00000000-0005-0000-0000-0000AC120000}"/>
    <cellStyle name="40% - Accent5 11 4 3" xfId="4298" xr:uid="{00000000-0005-0000-0000-0000AD120000}"/>
    <cellStyle name="40% - Accent5 11 5" xfId="2502" xr:uid="{00000000-0005-0000-0000-0000AE120000}"/>
    <cellStyle name="40% - Accent5 11 5 2" xfId="6941" xr:uid="{00000000-0005-0000-0000-0000AF120000}"/>
    <cellStyle name="40% - Accent5 11 5 3" xfId="4726" xr:uid="{00000000-0005-0000-0000-0000B0120000}"/>
    <cellStyle name="40% - Accent5 11 6" xfId="5104" xr:uid="{00000000-0005-0000-0000-0000B1120000}"/>
    <cellStyle name="40% - Accent5 11 7" xfId="2889" xr:uid="{00000000-0005-0000-0000-0000B2120000}"/>
    <cellStyle name="40% - Accent5 12" xfId="517" xr:uid="{00000000-0005-0000-0000-0000B3120000}"/>
    <cellStyle name="40% - Accent5 12 2" xfId="1251" xr:uid="{00000000-0005-0000-0000-0000B4120000}"/>
    <cellStyle name="40% - Accent5 12 2 2" xfId="5724" xr:uid="{00000000-0005-0000-0000-0000B5120000}"/>
    <cellStyle name="40% - Accent5 12 2 3" xfId="3509" xr:uid="{00000000-0005-0000-0000-0000B6120000}"/>
    <cellStyle name="40% - Accent5 12 3" xfId="1679" xr:uid="{00000000-0005-0000-0000-0000B7120000}"/>
    <cellStyle name="40% - Accent5 12 3 2" xfId="6121" xr:uid="{00000000-0005-0000-0000-0000B8120000}"/>
    <cellStyle name="40% - Accent5 12 3 3" xfId="3906" xr:uid="{00000000-0005-0000-0000-0000B9120000}"/>
    <cellStyle name="40% - Accent5 12 4" xfId="2072" xr:uid="{00000000-0005-0000-0000-0000BA120000}"/>
    <cellStyle name="40% - Accent5 12 4 2" xfId="6514" xr:uid="{00000000-0005-0000-0000-0000BB120000}"/>
    <cellStyle name="40% - Accent5 12 4 3" xfId="4299" xr:uid="{00000000-0005-0000-0000-0000BC120000}"/>
    <cellStyle name="40% - Accent5 12 5" xfId="2503" xr:uid="{00000000-0005-0000-0000-0000BD120000}"/>
    <cellStyle name="40% - Accent5 12 5 2" xfId="6942" xr:uid="{00000000-0005-0000-0000-0000BE120000}"/>
    <cellStyle name="40% - Accent5 12 5 3" xfId="4727" xr:uid="{00000000-0005-0000-0000-0000BF120000}"/>
    <cellStyle name="40% - Accent5 12 6" xfId="5118" xr:uid="{00000000-0005-0000-0000-0000C0120000}"/>
    <cellStyle name="40% - Accent5 12 7" xfId="2903" xr:uid="{00000000-0005-0000-0000-0000C1120000}"/>
    <cellStyle name="40% - Accent5 13" xfId="531" xr:uid="{00000000-0005-0000-0000-0000C2120000}"/>
    <cellStyle name="40% - Accent5 13 2" xfId="1252" xr:uid="{00000000-0005-0000-0000-0000C3120000}"/>
    <cellStyle name="40% - Accent5 13 2 2" xfId="5725" xr:uid="{00000000-0005-0000-0000-0000C4120000}"/>
    <cellStyle name="40% - Accent5 13 2 3" xfId="3510" xr:uid="{00000000-0005-0000-0000-0000C5120000}"/>
    <cellStyle name="40% - Accent5 13 3" xfId="1680" xr:uid="{00000000-0005-0000-0000-0000C6120000}"/>
    <cellStyle name="40% - Accent5 13 3 2" xfId="6122" xr:uid="{00000000-0005-0000-0000-0000C7120000}"/>
    <cellStyle name="40% - Accent5 13 3 3" xfId="3907" xr:uid="{00000000-0005-0000-0000-0000C8120000}"/>
    <cellStyle name="40% - Accent5 13 4" xfId="2073" xr:uid="{00000000-0005-0000-0000-0000C9120000}"/>
    <cellStyle name="40% - Accent5 13 4 2" xfId="6515" xr:uid="{00000000-0005-0000-0000-0000CA120000}"/>
    <cellStyle name="40% - Accent5 13 4 3" xfId="4300" xr:uid="{00000000-0005-0000-0000-0000CB120000}"/>
    <cellStyle name="40% - Accent5 13 5" xfId="2504" xr:uid="{00000000-0005-0000-0000-0000CC120000}"/>
    <cellStyle name="40% - Accent5 13 5 2" xfId="6943" xr:uid="{00000000-0005-0000-0000-0000CD120000}"/>
    <cellStyle name="40% - Accent5 13 5 3" xfId="4728" xr:uid="{00000000-0005-0000-0000-0000CE120000}"/>
    <cellStyle name="40% - Accent5 13 6" xfId="5132" xr:uid="{00000000-0005-0000-0000-0000CF120000}"/>
    <cellStyle name="40% - Accent5 13 7" xfId="2917" xr:uid="{00000000-0005-0000-0000-0000D0120000}"/>
    <cellStyle name="40% - Accent5 14" xfId="545" xr:uid="{00000000-0005-0000-0000-0000D1120000}"/>
    <cellStyle name="40% - Accent5 14 2" xfId="1253" xr:uid="{00000000-0005-0000-0000-0000D2120000}"/>
    <cellStyle name="40% - Accent5 14 2 2" xfId="5726" xr:uid="{00000000-0005-0000-0000-0000D3120000}"/>
    <cellStyle name="40% - Accent5 14 2 3" xfId="3511" xr:uid="{00000000-0005-0000-0000-0000D4120000}"/>
    <cellStyle name="40% - Accent5 14 3" xfId="1681" xr:uid="{00000000-0005-0000-0000-0000D5120000}"/>
    <cellStyle name="40% - Accent5 14 3 2" xfId="6123" xr:uid="{00000000-0005-0000-0000-0000D6120000}"/>
    <cellStyle name="40% - Accent5 14 3 3" xfId="3908" xr:uid="{00000000-0005-0000-0000-0000D7120000}"/>
    <cellStyle name="40% - Accent5 14 4" xfId="2074" xr:uid="{00000000-0005-0000-0000-0000D8120000}"/>
    <cellStyle name="40% - Accent5 14 4 2" xfId="6516" xr:uid="{00000000-0005-0000-0000-0000D9120000}"/>
    <cellStyle name="40% - Accent5 14 4 3" xfId="4301" xr:uid="{00000000-0005-0000-0000-0000DA120000}"/>
    <cellStyle name="40% - Accent5 14 5" xfId="2505" xr:uid="{00000000-0005-0000-0000-0000DB120000}"/>
    <cellStyle name="40% - Accent5 14 5 2" xfId="6944" xr:uid="{00000000-0005-0000-0000-0000DC120000}"/>
    <cellStyle name="40% - Accent5 14 5 3" xfId="4729" xr:uid="{00000000-0005-0000-0000-0000DD120000}"/>
    <cellStyle name="40% - Accent5 14 6" xfId="5146" xr:uid="{00000000-0005-0000-0000-0000DE120000}"/>
    <cellStyle name="40% - Accent5 14 7" xfId="2931" xr:uid="{00000000-0005-0000-0000-0000DF120000}"/>
    <cellStyle name="40% - Accent5 15" xfId="559" xr:uid="{00000000-0005-0000-0000-0000E0120000}"/>
    <cellStyle name="40% - Accent5 15 2" xfId="1254" xr:uid="{00000000-0005-0000-0000-0000E1120000}"/>
    <cellStyle name="40% - Accent5 15 2 2" xfId="5727" xr:uid="{00000000-0005-0000-0000-0000E2120000}"/>
    <cellStyle name="40% - Accent5 15 2 3" xfId="3512" xr:uid="{00000000-0005-0000-0000-0000E3120000}"/>
    <cellStyle name="40% - Accent5 15 3" xfId="1682" xr:uid="{00000000-0005-0000-0000-0000E4120000}"/>
    <cellStyle name="40% - Accent5 15 3 2" xfId="6124" xr:uid="{00000000-0005-0000-0000-0000E5120000}"/>
    <cellStyle name="40% - Accent5 15 3 3" xfId="3909" xr:uid="{00000000-0005-0000-0000-0000E6120000}"/>
    <cellStyle name="40% - Accent5 15 4" xfId="2075" xr:uid="{00000000-0005-0000-0000-0000E7120000}"/>
    <cellStyle name="40% - Accent5 15 4 2" xfId="6517" xr:uid="{00000000-0005-0000-0000-0000E8120000}"/>
    <cellStyle name="40% - Accent5 15 4 3" xfId="4302" xr:uid="{00000000-0005-0000-0000-0000E9120000}"/>
    <cellStyle name="40% - Accent5 15 5" xfId="2506" xr:uid="{00000000-0005-0000-0000-0000EA120000}"/>
    <cellStyle name="40% - Accent5 15 5 2" xfId="6945" xr:uid="{00000000-0005-0000-0000-0000EB120000}"/>
    <cellStyle name="40% - Accent5 15 5 3" xfId="4730" xr:uid="{00000000-0005-0000-0000-0000EC120000}"/>
    <cellStyle name="40% - Accent5 15 6" xfId="5160" xr:uid="{00000000-0005-0000-0000-0000ED120000}"/>
    <cellStyle name="40% - Accent5 15 7" xfId="2945" xr:uid="{00000000-0005-0000-0000-0000EE120000}"/>
    <cellStyle name="40% - Accent5 16" xfId="573" xr:uid="{00000000-0005-0000-0000-0000EF120000}"/>
    <cellStyle name="40% - Accent5 16 2" xfId="1255" xr:uid="{00000000-0005-0000-0000-0000F0120000}"/>
    <cellStyle name="40% - Accent5 16 2 2" xfId="5728" xr:uid="{00000000-0005-0000-0000-0000F1120000}"/>
    <cellStyle name="40% - Accent5 16 2 3" xfId="3513" xr:uid="{00000000-0005-0000-0000-0000F2120000}"/>
    <cellStyle name="40% - Accent5 16 3" xfId="1683" xr:uid="{00000000-0005-0000-0000-0000F3120000}"/>
    <cellStyle name="40% - Accent5 16 3 2" xfId="6125" xr:uid="{00000000-0005-0000-0000-0000F4120000}"/>
    <cellStyle name="40% - Accent5 16 3 3" xfId="3910" xr:uid="{00000000-0005-0000-0000-0000F5120000}"/>
    <cellStyle name="40% - Accent5 16 4" xfId="2076" xr:uid="{00000000-0005-0000-0000-0000F6120000}"/>
    <cellStyle name="40% - Accent5 16 4 2" xfId="6518" xr:uid="{00000000-0005-0000-0000-0000F7120000}"/>
    <cellStyle name="40% - Accent5 16 4 3" xfId="4303" xr:uid="{00000000-0005-0000-0000-0000F8120000}"/>
    <cellStyle name="40% - Accent5 16 5" xfId="2507" xr:uid="{00000000-0005-0000-0000-0000F9120000}"/>
    <cellStyle name="40% - Accent5 16 5 2" xfId="6946" xr:uid="{00000000-0005-0000-0000-0000FA120000}"/>
    <cellStyle name="40% - Accent5 16 5 3" xfId="4731" xr:uid="{00000000-0005-0000-0000-0000FB120000}"/>
    <cellStyle name="40% - Accent5 16 6" xfId="5174" xr:uid="{00000000-0005-0000-0000-0000FC120000}"/>
    <cellStyle name="40% - Accent5 16 7" xfId="2959" xr:uid="{00000000-0005-0000-0000-0000FD120000}"/>
    <cellStyle name="40% - Accent5 17" xfId="587" xr:uid="{00000000-0005-0000-0000-0000FE120000}"/>
    <cellStyle name="40% - Accent5 17 2" xfId="1256" xr:uid="{00000000-0005-0000-0000-0000FF120000}"/>
    <cellStyle name="40% - Accent5 17 2 2" xfId="5729" xr:uid="{00000000-0005-0000-0000-000000130000}"/>
    <cellStyle name="40% - Accent5 17 2 3" xfId="3514" xr:uid="{00000000-0005-0000-0000-000001130000}"/>
    <cellStyle name="40% - Accent5 17 3" xfId="1684" xr:uid="{00000000-0005-0000-0000-000002130000}"/>
    <cellStyle name="40% - Accent5 17 3 2" xfId="6126" xr:uid="{00000000-0005-0000-0000-000003130000}"/>
    <cellStyle name="40% - Accent5 17 3 3" xfId="3911" xr:uid="{00000000-0005-0000-0000-000004130000}"/>
    <cellStyle name="40% - Accent5 17 4" xfId="2077" xr:uid="{00000000-0005-0000-0000-000005130000}"/>
    <cellStyle name="40% - Accent5 17 4 2" xfId="6519" xr:uid="{00000000-0005-0000-0000-000006130000}"/>
    <cellStyle name="40% - Accent5 17 4 3" xfId="4304" xr:uid="{00000000-0005-0000-0000-000007130000}"/>
    <cellStyle name="40% - Accent5 17 5" xfId="2508" xr:uid="{00000000-0005-0000-0000-000008130000}"/>
    <cellStyle name="40% - Accent5 17 5 2" xfId="6947" xr:uid="{00000000-0005-0000-0000-000009130000}"/>
    <cellStyle name="40% - Accent5 17 5 3" xfId="4732" xr:uid="{00000000-0005-0000-0000-00000A130000}"/>
    <cellStyle name="40% - Accent5 17 6" xfId="5188" xr:uid="{00000000-0005-0000-0000-00000B130000}"/>
    <cellStyle name="40% - Accent5 17 7" xfId="2973" xr:uid="{00000000-0005-0000-0000-00000C130000}"/>
    <cellStyle name="40% - Accent5 18" xfId="601" xr:uid="{00000000-0005-0000-0000-00000D130000}"/>
    <cellStyle name="40% - Accent5 18 2" xfId="1257" xr:uid="{00000000-0005-0000-0000-00000E130000}"/>
    <cellStyle name="40% - Accent5 18 2 2" xfId="5730" xr:uid="{00000000-0005-0000-0000-00000F130000}"/>
    <cellStyle name="40% - Accent5 18 2 3" xfId="3515" xr:uid="{00000000-0005-0000-0000-000010130000}"/>
    <cellStyle name="40% - Accent5 18 3" xfId="1685" xr:uid="{00000000-0005-0000-0000-000011130000}"/>
    <cellStyle name="40% - Accent5 18 3 2" xfId="6127" xr:uid="{00000000-0005-0000-0000-000012130000}"/>
    <cellStyle name="40% - Accent5 18 3 3" xfId="3912" xr:uid="{00000000-0005-0000-0000-000013130000}"/>
    <cellStyle name="40% - Accent5 18 4" xfId="2078" xr:uid="{00000000-0005-0000-0000-000014130000}"/>
    <cellStyle name="40% - Accent5 18 4 2" xfId="6520" xr:uid="{00000000-0005-0000-0000-000015130000}"/>
    <cellStyle name="40% - Accent5 18 4 3" xfId="4305" xr:uid="{00000000-0005-0000-0000-000016130000}"/>
    <cellStyle name="40% - Accent5 18 5" xfId="2509" xr:uid="{00000000-0005-0000-0000-000017130000}"/>
    <cellStyle name="40% - Accent5 18 5 2" xfId="6948" xr:uid="{00000000-0005-0000-0000-000018130000}"/>
    <cellStyle name="40% - Accent5 18 5 3" xfId="4733" xr:uid="{00000000-0005-0000-0000-000019130000}"/>
    <cellStyle name="40% - Accent5 18 6" xfId="5202" xr:uid="{00000000-0005-0000-0000-00001A130000}"/>
    <cellStyle name="40% - Accent5 18 7" xfId="2987" xr:uid="{00000000-0005-0000-0000-00001B130000}"/>
    <cellStyle name="40% - Accent5 19" xfId="800" xr:uid="{00000000-0005-0000-0000-00001C130000}"/>
    <cellStyle name="40% - Accent5 19 2" xfId="5345" xr:uid="{00000000-0005-0000-0000-00001D130000}"/>
    <cellStyle name="40% - Accent5 19 3" xfId="3130" xr:uid="{00000000-0005-0000-0000-00001E130000}"/>
    <cellStyle name="40% - Accent5 2" xfId="290" xr:uid="{00000000-0005-0000-0000-00001F130000}"/>
    <cellStyle name="40% - Accent5 2 2" xfId="801" xr:uid="{00000000-0005-0000-0000-000020130000}"/>
    <cellStyle name="40% - Accent5 2 2 2" xfId="5346" xr:uid="{00000000-0005-0000-0000-000021130000}"/>
    <cellStyle name="40% - Accent5 2 2 3" xfId="3131" xr:uid="{00000000-0005-0000-0000-000022130000}"/>
    <cellStyle name="40% - Accent5 2 3" xfId="1258" xr:uid="{00000000-0005-0000-0000-000023130000}"/>
    <cellStyle name="40% - Accent5 2 3 2" xfId="5731" xr:uid="{00000000-0005-0000-0000-000024130000}"/>
    <cellStyle name="40% - Accent5 2 3 3" xfId="3516" xr:uid="{00000000-0005-0000-0000-000025130000}"/>
    <cellStyle name="40% - Accent5 2 4" xfId="1686" xr:uid="{00000000-0005-0000-0000-000026130000}"/>
    <cellStyle name="40% - Accent5 2 4 2" xfId="6128" xr:uid="{00000000-0005-0000-0000-000027130000}"/>
    <cellStyle name="40% - Accent5 2 4 3" xfId="3913" xr:uid="{00000000-0005-0000-0000-000028130000}"/>
    <cellStyle name="40% - Accent5 2 5" xfId="2079" xr:uid="{00000000-0005-0000-0000-000029130000}"/>
    <cellStyle name="40% - Accent5 2 5 2" xfId="6521" xr:uid="{00000000-0005-0000-0000-00002A130000}"/>
    <cellStyle name="40% - Accent5 2 5 3" xfId="4306" xr:uid="{00000000-0005-0000-0000-00002B130000}"/>
    <cellStyle name="40% - Accent5 2 6" xfId="2510" xr:uid="{00000000-0005-0000-0000-00002C130000}"/>
    <cellStyle name="40% - Accent5 2 6 2" xfId="6949" xr:uid="{00000000-0005-0000-0000-00002D130000}"/>
    <cellStyle name="40% - Accent5 2 6 3" xfId="4734" xr:uid="{00000000-0005-0000-0000-00002E130000}"/>
    <cellStyle name="40% - Accent5 2 7" xfId="4920" xr:uid="{00000000-0005-0000-0000-00002F130000}"/>
    <cellStyle name="40% - Accent5 2 8" xfId="2705" xr:uid="{00000000-0005-0000-0000-000030130000}"/>
    <cellStyle name="40% - Accent5 20" xfId="949" xr:uid="{00000000-0005-0000-0000-000031130000}"/>
    <cellStyle name="40% - Accent5 20 2" xfId="5415" xr:uid="{00000000-0005-0000-0000-000032130000}"/>
    <cellStyle name="40% - Accent5 20 3" xfId="3200" xr:uid="{00000000-0005-0000-0000-000033130000}"/>
    <cellStyle name="40% - Accent5 21" xfId="963" xr:uid="{00000000-0005-0000-0000-000034130000}"/>
    <cellStyle name="40% - Accent5 21 2" xfId="5429" xr:uid="{00000000-0005-0000-0000-000035130000}"/>
    <cellStyle name="40% - Accent5 21 3" xfId="3214" xr:uid="{00000000-0005-0000-0000-000036130000}"/>
    <cellStyle name="40% - Accent5 22" xfId="970" xr:uid="{00000000-0005-0000-0000-000037130000}"/>
    <cellStyle name="40% - Accent5 22 2" xfId="5444" xr:uid="{00000000-0005-0000-0000-000038130000}"/>
    <cellStyle name="40% - Accent5 22 3" xfId="3229" xr:uid="{00000000-0005-0000-0000-000039130000}"/>
    <cellStyle name="40% - Accent5 23" xfId="1398" xr:uid="{00000000-0005-0000-0000-00003A130000}"/>
    <cellStyle name="40% - Accent5 23 2" xfId="5840" xr:uid="{00000000-0005-0000-0000-00003B130000}"/>
    <cellStyle name="40% - Accent5 23 3" xfId="3625" xr:uid="{00000000-0005-0000-0000-00003C130000}"/>
    <cellStyle name="40% - Accent5 24" xfId="2069" xr:uid="{00000000-0005-0000-0000-00003D130000}"/>
    <cellStyle name="40% - Accent5 24 2" xfId="6511" xr:uid="{00000000-0005-0000-0000-00003E130000}"/>
    <cellStyle name="40% - Accent5 24 3" xfId="4296" xr:uid="{00000000-0005-0000-0000-00003F130000}"/>
    <cellStyle name="40% - Accent5 25" xfId="2191" xr:uid="{00000000-0005-0000-0000-000040130000}"/>
    <cellStyle name="40% - Accent5 25 2" xfId="6633" xr:uid="{00000000-0005-0000-0000-000041130000}"/>
    <cellStyle name="40% - Accent5 25 3" xfId="4418" xr:uid="{00000000-0005-0000-0000-000042130000}"/>
    <cellStyle name="40% - Accent5 26" xfId="2208" xr:uid="{00000000-0005-0000-0000-000043130000}"/>
    <cellStyle name="40% - Accent5 26 2" xfId="6648" xr:uid="{00000000-0005-0000-0000-000044130000}"/>
    <cellStyle name="40% - Accent5 26 3" xfId="4433" xr:uid="{00000000-0005-0000-0000-000045130000}"/>
    <cellStyle name="40% - Accent5 27" xfId="2500" xr:uid="{00000000-0005-0000-0000-000046130000}"/>
    <cellStyle name="40% - Accent5 27 2" xfId="6939" xr:uid="{00000000-0005-0000-0000-000047130000}"/>
    <cellStyle name="40% - Accent5 27 3" xfId="4724" xr:uid="{00000000-0005-0000-0000-000048130000}"/>
    <cellStyle name="40% - Accent5 28" xfId="4839" xr:uid="{00000000-0005-0000-0000-000049130000}"/>
    <cellStyle name="40% - Accent5 29" xfId="2624" xr:uid="{00000000-0005-0000-0000-00004A130000}"/>
    <cellStyle name="40% - Accent5 3" xfId="319" xr:uid="{00000000-0005-0000-0000-00004B130000}"/>
    <cellStyle name="40% - Accent5 3 2" xfId="802" xr:uid="{00000000-0005-0000-0000-00004C130000}"/>
    <cellStyle name="40% - Accent5 3 2 2" xfId="5347" xr:uid="{00000000-0005-0000-0000-00004D130000}"/>
    <cellStyle name="40% - Accent5 3 2 3" xfId="3132" xr:uid="{00000000-0005-0000-0000-00004E130000}"/>
    <cellStyle name="40% - Accent5 3 3" xfId="1259" xr:uid="{00000000-0005-0000-0000-00004F130000}"/>
    <cellStyle name="40% - Accent5 3 3 2" xfId="5732" xr:uid="{00000000-0005-0000-0000-000050130000}"/>
    <cellStyle name="40% - Accent5 3 3 3" xfId="3517" xr:uid="{00000000-0005-0000-0000-000051130000}"/>
    <cellStyle name="40% - Accent5 3 4" xfId="1687" xr:uid="{00000000-0005-0000-0000-000052130000}"/>
    <cellStyle name="40% - Accent5 3 4 2" xfId="6129" xr:uid="{00000000-0005-0000-0000-000053130000}"/>
    <cellStyle name="40% - Accent5 3 4 3" xfId="3914" xr:uid="{00000000-0005-0000-0000-000054130000}"/>
    <cellStyle name="40% - Accent5 3 5" xfId="2080" xr:uid="{00000000-0005-0000-0000-000055130000}"/>
    <cellStyle name="40% - Accent5 3 5 2" xfId="6522" xr:uid="{00000000-0005-0000-0000-000056130000}"/>
    <cellStyle name="40% - Accent5 3 5 3" xfId="4307" xr:uid="{00000000-0005-0000-0000-000057130000}"/>
    <cellStyle name="40% - Accent5 3 6" xfId="2511" xr:uid="{00000000-0005-0000-0000-000058130000}"/>
    <cellStyle name="40% - Accent5 3 6 2" xfId="6950" xr:uid="{00000000-0005-0000-0000-000059130000}"/>
    <cellStyle name="40% - Accent5 3 6 3" xfId="4735" xr:uid="{00000000-0005-0000-0000-00005A130000}"/>
    <cellStyle name="40% - Accent5 3 7" xfId="4933" xr:uid="{00000000-0005-0000-0000-00005B130000}"/>
    <cellStyle name="40% - Accent5 3 8" xfId="2718" xr:uid="{00000000-0005-0000-0000-00005C130000}"/>
    <cellStyle name="40% - Accent5 4" xfId="343" xr:uid="{00000000-0005-0000-0000-00005D130000}"/>
    <cellStyle name="40% - Accent5 4 2" xfId="803" xr:uid="{00000000-0005-0000-0000-00005E130000}"/>
    <cellStyle name="40% - Accent5 4 2 2" xfId="5348" xr:uid="{00000000-0005-0000-0000-00005F130000}"/>
    <cellStyle name="40% - Accent5 4 2 3" xfId="3133" xr:uid="{00000000-0005-0000-0000-000060130000}"/>
    <cellStyle name="40% - Accent5 4 3" xfId="1260" xr:uid="{00000000-0005-0000-0000-000061130000}"/>
    <cellStyle name="40% - Accent5 4 3 2" xfId="5733" xr:uid="{00000000-0005-0000-0000-000062130000}"/>
    <cellStyle name="40% - Accent5 4 3 3" xfId="3518" xr:uid="{00000000-0005-0000-0000-000063130000}"/>
    <cellStyle name="40% - Accent5 4 4" xfId="1688" xr:uid="{00000000-0005-0000-0000-000064130000}"/>
    <cellStyle name="40% - Accent5 4 4 2" xfId="6130" xr:uid="{00000000-0005-0000-0000-000065130000}"/>
    <cellStyle name="40% - Accent5 4 4 3" xfId="3915" xr:uid="{00000000-0005-0000-0000-000066130000}"/>
    <cellStyle name="40% - Accent5 4 5" xfId="2081" xr:uid="{00000000-0005-0000-0000-000067130000}"/>
    <cellStyle name="40% - Accent5 4 5 2" xfId="6523" xr:uid="{00000000-0005-0000-0000-000068130000}"/>
    <cellStyle name="40% - Accent5 4 5 3" xfId="4308" xr:uid="{00000000-0005-0000-0000-000069130000}"/>
    <cellStyle name="40% - Accent5 4 6" xfId="2512" xr:uid="{00000000-0005-0000-0000-00006A130000}"/>
    <cellStyle name="40% - Accent5 4 6 2" xfId="6951" xr:uid="{00000000-0005-0000-0000-00006B130000}"/>
    <cellStyle name="40% - Accent5 4 6 3" xfId="4736" xr:uid="{00000000-0005-0000-0000-00006C130000}"/>
    <cellStyle name="40% - Accent5 4 7" xfId="4946" xr:uid="{00000000-0005-0000-0000-00006D130000}"/>
    <cellStyle name="40% - Accent5 4 8" xfId="2731" xr:uid="{00000000-0005-0000-0000-00006E130000}"/>
    <cellStyle name="40% - Accent5 5" xfId="358" xr:uid="{00000000-0005-0000-0000-00006F130000}"/>
    <cellStyle name="40% - Accent5 5 2" xfId="804" xr:uid="{00000000-0005-0000-0000-000070130000}"/>
    <cellStyle name="40% - Accent5 5 2 2" xfId="5349" xr:uid="{00000000-0005-0000-0000-000071130000}"/>
    <cellStyle name="40% - Accent5 5 2 3" xfId="3134" xr:uid="{00000000-0005-0000-0000-000072130000}"/>
    <cellStyle name="40% - Accent5 5 3" xfId="1261" xr:uid="{00000000-0005-0000-0000-000073130000}"/>
    <cellStyle name="40% - Accent5 5 3 2" xfId="5734" xr:uid="{00000000-0005-0000-0000-000074130000}"/>
    <cellStyle name="40% - Accent5 5 3 3" xfId="3519" xr:uid="{00000000-0005-0000-0000-000075130000}"/>
    <cellStyle name="40% - Accent5 5 4" xfId="1689" xr:uid="{00000000-0005-0000-0000-000076130000}"/>
    <cellStyle name="40% - Accent5 5 4 2" xfId="6131" xr:uid="{00000000-0005-0000-0000-000077130000}"/>
    <cellStyle name="40% - Accent5 5 4 3" xfId="3916" xr:uid="{00000000-0005-0000-0000-000078130000}"/>
    <cellStyle name="40% - Accent5 5 5" xfId="2082" xr:uid="{00000000-0005-0000-0000-000079130000}"/>
    <cellStyle name="40% - Accent5 5 5 2" xfId="6524" xr:uid="{00000000-0005-0000-0000-00007A130000}"/>
    <cellStyle name="40% - Accent5 5 5 3" xfId="4309" xr:uid="{00000000-0005-0000-0000-00007B130000}"/>
    <cellStyle name="40% - Accent5 5 6" xfId="2513" xr:uid="{00000000-0005-0000-0000-00007C130000}"/>
    <cellStyle name="40% - Accent5 5 6 2" xfId="6952" xr:uid="{00000000-0005-0000-0000-00007D130000}"/>
    <cellStyle name="40% - Accent5 5 6 3" xfId="4737" xr:uid="{00000000-0005-0000-0000-00007E130000}"/>
    <cellStyle name="40% - Accent5 5 7" xfId="4960" xr:uid="{00000000-0005-0000-0000-00007F130000}"/>
    <cellStyle name="40% - Accent5 5 8" xfId="2745" xr:uid="{00000000-0005-0000-0000-000080130000}"/>
    <cellStyle name="40% - Accent5 6" xfId="372" xr:uid="{00000000-0005-0000-0000-000081130000}"/>
    <cellStyle name="40% - Accent5 6 2" xfId="805" xr:uid="{00000000-0005-0000-0000-000082130000}"/>
    <cellStyle name="40% - Accent5 6 2 2" xfId="5350" xr:uid="{00000000-0005-0000-0000-000083130000}"/>
    <cellStyle name="40% - Accent5 6 2 3" xfId="3135" xr:uid="{00000000-0005-0000-0000-000084130000}"/>
    <cellStyle name="40% - Accent5 6 3" xfId="1262" xr:uid="{00000000-0005-0000-0000-000085130000}"/>
    <cellStyle name="40% - Accent5 6 3 2" xfId="5735" xr:uid="{00000000-0005-0000-0000-000086130000}"/>
    <cellStyle name="40% - Accent5 6 3 3" xfId="3520" xr:uid="{00000000-0005-0000-0000-000087130000}"/>
    <cellStyle name="40% - Accent5 6 4" xfId="1690" xr:uid="{00000000-0005-0000-0000-000088130000}"/>
    <cellStyle name="40% - Accent5 6 4 2" xfId="6132" xr:uid="{00000000-0005-0000-0000-000089130000}"/>
    <cellStyle name="40% - Accent5 6 4 3" xfId="3917" xr:uid="{00000000-0005-0000-0000-00008A130000}"/>
    <cellStyle name="40% - Accent5 6 5" xfId="2083" xr:uid="{00000000-0005-0000-0000-00008B130000}"/>
    <cellStyle name="40% - Accent5 6 5 2" xfId="6525" xr:uid="{00000000-0005-0000-0000-00008C130000}"/>
    <cellStyle name="40% - Accent5 6 5 3" xfId="4310" xr:uid="{00000000-0005-0000-0000-00008D130000}"/>
    <cellStyle name="40% - Accent5 6 6" xfId="2514" xr:uid="{00000000-0005-0000-0000-00008E130000}"/>
    <cellStyle name="40% - Accent5 6 6 2" xfId="6953" xr:uid="{00000000-0005-0000-0000-00008F130000}"/>
    <cellStyle name="40% - Accent5 6 6 3" xfId="4738" xr:uid="{00000000-0005-0000-0000-000090130000}"/>
    <cellStyle name="40% - Accent5 6 7" xfId="4974" xr:uid="{00000000-0005-0000-0000-000091130000}"/>
    <cellStyle name="40% - Accent5 6 8" xfId="2759" xr:uid="{00000000-0005-0000-0000-000092130000}"/>
    <cellStyle name="40% - Accent5 7" xfId="386" xr:uid="{00000000-0005-0000-0000-000093130000}"/>
    <cellStyle name="40% - Accent5 7 2" xfId="806" xr:uid="{00000000-0005-0000-0000-000094130000}"/>
    <cellStyle name="40% - Accent5 7 2 2" xfId="5351" xr:uid="{00000000-0005-0000-0000-000095130000}"/>
    <cellStyle name="40% - Accent5 7 2 3" xfId="3136" xr:uid="{00000000-0005-0000-0000-000096130000}"/>
    <cellStyle name="40% - Accent5 7 3" xfId="1263" xr:uid="{00000000-0005-0000-0000-000097130000}"/>
    <cellStyle name="40% - Accent5 7 3 2" xfId="5736" xr:uid="{00000000-0005-0000-0000-000098130000}"/>
    <cellStyle name="40% - Accent5 7 3 3" xfId="3521" xr:uid="{00000000-0005-0000-0000-000099130000}"/>
    <cellStyle name="40% - Accent5 7 4" xfId="1691" xr:uid="{00000000-0005-0000-0000-00009A130000}"/>
    <cellStyle name="40% - Accent5 7 4 2" xfId="6133" xr:uid="{00000000-0005-0000-0000-00009B130000}"/>
    <cellStyle name="40% - Accent5 7 4 3" xfId="3918" xr:uid="{00000000-0005-0000-0000-00009C130000}"/>
    <cellStyle name="40% - Accent5 7 5" xfId="2084" xr:uid="{00000000-0005-0000-0000-00009D130000}"/>
    <cellStyle name="40% - Accent5 7 5 2" xfId="6526" xr:uid="{00000000-0005-0000-0000-00009E130000}"/>
    <cellStyle name="40% - Accent5 7 5 3" xfId="4311" xr:uid="{00000000-0005-0000-0000-00009F130000}"/>
    <cellStyle name="40% - Accent5 7 6" xfId="2515" xr:uid="{00000000-0005-0000-0000-0000A0130000}"/>
    <cellStyle name="40% - Accent5 7 6 2" xfId="6954" xr:uid="{00000000-0005-0000-0000-0000A1130000}"/>
    <cellStyle name="40% - Accent5 7 6 3" xfId="4739" xr:uid="{00000000-0005-0000-0000-0000A2130000}"/>
    <cellStyle name="40% - Accent5 7 7" xfId="4988" xr:uid="{00000000-0005-0000-0000-0000A3130000}"/>
    <cellStyle name="40% - Accent5 7 8" xfId="2773" xr:uid="{00000000-0005-0000-0000-0000A4130000}"/>
    <cellStyle name="40% - Accent5 8" xfId="400" xr:uid="{00000000-0005-0000-0000-0000A5130000}"/>
    <cellStyle name="40% - Accent5 8 2" xfId="807" xr:uid="{00000000-0005-0000-0000-0000A6130000}"/>
    <cellStyle name="40% - Accent5 8 2 2" xfId="5352" xr:uid="{00000000-0005-0000-0000-0000A7130000}"/>
    <cellStyle name="40% - Accent5 8 2 3" xfId="3137" xr:uid="{00000000-0005-0000-0000-0000A8130000}"/>
    <cellStyle name="40% - Accent5 8 3" xfId="1264" xr:uid="{00000000-0005-0000-0000-0000A9130000}"/>
    <cellStyle name="40% - Accent5 8 3 2" xfId="5737" xr:uid="{00000000-0005-0000-0000-0000AA130000}"/>
    <cellStyle name="40% - Accent5 8 3 3" xfId="3522" xr:uid="{00000000-0005-0000-0000-0000AB130000}"/>
    <cellStyle name="40% - Accent5 8 4" xfId="1692" xr:uid="{00000000-0005-0000-0000-0000AC130000}"/>
    <cellStyle name="40% - Accent5 8 4 2" xfId="6134" xr:uid="{00000000-0005-0000-0000-0000AD130000}"/>
    <cellStyle name="40% - Accent5 8 4 3" xfId="3919" xr:uid="{00000000-0005-0000-0000-0000AE130000}"/>
    <cellStyle name="40% - Accent5 8 5" xfId="2085" xr:uid="{00000000-0005-0000-0000-0000AF130000}"/>
    <cellStyle name="40% - Accent5 8 5 2" xfId="6527" xr:uid="{00000000-0005-0000-0000-0000B0130000}"/>
    <cellStyle name="40% - Accent5 8 5 3" xfId="4312" xr:uid="{00000000-0005-0000-0000-0000B1130000}"/>
    <cellStyle name="40% - Accent5 8 6" xfId="2516" xr:uid="{00000000-0005-0000-0000-0000B2130000}"/>
    <cellStyle name="40% - Accent5 8 6 2" xfId="6955" xr:uid="{00000000-0005-0000-0000-0000B3130000}"/>
    <cellStyle name="40% - Accent5 8 6 3" xfId="4740" xr:uid="{00000000-0005-0000-0000-0000B4130000}"/>
    <cellStyle name="40% - Accent5 8 7" xfId="5002" xr:uid="{00000000-0005-0000-0000-0000B5130000}"/>
    <cellStyle name="40% - Accent5 8 8" xfId="2787" xr:uid="{00000000-0005-0000-0000-0000B6130000}"/>
    <cellStyle name="40% - Accent5 9" xfId="455" xr:uid="{00000000-0005-0000-0000-0000B7130000}"/>
    <cellStyle name="40% - Accent5 9 2" xfId="808" xr:uid="{00000000-0005-0000-0000-0000B8130000}"/>
    <cellStyle name="40% - Accent5 9 2 2" xfId="5353" xr:uid="{00000000-0005-0000-0000-0000B9130000}"/>
    <cellStyle name="40% - Accent5 9 2 3" xfId="3138" xr:uid="{00000000-0005-0000-0000-0000BA130000}"/>
    <cellStyle name="40% - Accent5 9 3" xfId="1265" xr:uid="{00000000-0005-0000-0000-0000BB130000}"/>
    <cellStyle name="40% - Accent5 9 3 2" xfId="5738" xr:uid="{00000000-0005-0000-0000-0000BC130000}"/>
    <cellStyle name="40% - Accent5 9 3 3" xfId="3523" xr:uid="{00000000-0005-0000-0000-0000BD130000}"/>
    <cellStyle name="40% - Accent5 9 4" xfId="1693" xr:uid="{00000000-0005-0000-0000-0000BE130000}"/>
    <cellStyle name="40% - Accent5 9 4 2" xfId="6135" xr:uid="{00000000-0005-0000-0000-0000BF130000}"/>
    <cellStyle name="40% - Accent5 9 4 3" xfId="3920" xr:uid="{00000000-0005-0000-0000-0000C0130000}"/>
    <cellStyle name="40% - Accent5 9 5" xfId="2086" xr:uid="{00000000-0005-0000-0000-0000C1130000}"/>
    <cellStyle name="40% - Accent5 9 5 2" xfId="6528" xr:uid="{00000000-0005-0000-0000-0000C2130000}"/>
    <cellStyle name="40% - Accent5 9 5 3" xfId="4313" xr:uid="{00000000-0005-0000-0000-0000C3130000}"/>
    <cellStyle name="40% - Accent5 9 6" xfId="2517" xr:uid="{00000000-0005-0000-0000-0000C4130000}"/>
    <cellStyle name="40% - Accent5 9 6 2" xfId="6956" xr:uid="{00000000-0005-0000-0000-0000C5130000}"/>
    <cellStyle name="40% - Accent5 9 6 3" xfId="4741" xr:uid="{00000000-0005-0000-0000-0000C6130000}"/>
    <cellStyle name="40% - Accent5 9 7" xfId="5057" xr:uid="{00000000-0005-0000-0000-0000C7130000}"/>
    <cellStyle name="40% - Accent5 9 8" xfId="2842" xr:uid="{00000000-0005-0000-0000-0000C8130000}"/>
    <cellStyle name="40% - Accent6" xfId="40" builtinId="51" customBuiltin="1"/>
    <cellStyle name="40% - Accent6 10" xfId="345" xr:uid="{00000000-0005-0000-0000-0000CA130000}"/>
    <cellStyle name="40% - Accent6 10 2" xfId="809" xr:uid="{00000000-0005-0000-0000-0000CB130000}"/>
    <cellStyle name="40% - Accent6 10 2 2" xfId="5355" xr:uid="{00000000-0005-0000-0000-0000CC130000}"/>
    <cellStyle name="40% - Accent6 10 2 3" xfId="3140" xr:uid="{00000000-0005-0000-0000-0000CD130000}"/>
    <cellStyle name="40% - Accent6 10 3" xfId="1266" xr:uid="{00000000-0005-0000-0000-0000CE130000}"/>
    <cellStyle name="40% - Accent6 10 3 2" xfId="5739" xr:uid="{00000000-0005-0000-0000-0000CF130000}"/>
    <cellStyle name="40% - Accent6 10 3 3" xfId="3524" xr:uid="{00000000-0005-0000-0000-0000D0130000}"/>
    <cellStyle name="40% - Accent6 10 4" xfId="1694" xr:uid="{00000000-0005-0000-0000-0000D1130000}"/>
    <cellStyle name="40% - Accent6 10 4 2" xfId="6136" xr:uid="{00000000-0005-0000-0000-0000D2130000}"/>
    <cellStyle name="40% - Accent6 10 4 3" xfId="3921" xr:uid="{00000000-0005-0000-0000-0000D3130000}"/>
    <cellStyle name="40% - Accent6 10 5" xfId="2088" xr:uid="{00000000-0005-0000-0000-0000D4130000}"/>
    <cellStyle name="40% - Accent6 10 5 2" xfId="6530" xr:uid="{00000000-0005-0000-0000-0000D5130000}"/>
    <cellStyle name="40% - Accent6 10 5 3" xfId="4315" xr:uid="{00000000-0005-0000-0000-0000D6130000}"/>
    <cellStyle name="40% - Accent6 10 6" xfId="2519" xr:uid="{00000000-0005-0000-0000-0000D7130000}"/>
    <cellStyle name="40% - Accent6 10 6 2" xfId="6958" xr:uid="{00000000-0005-0000-0000-0000D8130000}"/>
    <cellStyle name="40% - Accent6 10 6 3" xfId="4743" xr:uid="{00000000-0005-0000-0000-0000D9130000}"/>
    <cellStyle name="40% - Accent6 10 7" xfId="4948" xr:uid="{00000000-0005-0000-0000-0000DA130000}"/>
    <cellStyle name="40% - Accent6 10 8" xfId="2733" xr:uid="{00000000-0005-0000-0000-0000DB130000}"/>
    <cellStyle name="40% - Accent6 11" xfId="360" xr:uid="{00000000-0005-0000-0000-0000DC130000}"/>
    <cellStyle name="40% - Accent6 11 2" xfId="810" xr:uid="{00000000-0005-0000-0000-0000DD130000}"/>
    <cellStyle name="40% - Accent6 11 2 2" xfId="5356" xr:uid="{00000000-0005-0000-0000-0000DE130000}"/>
    <cellStyle name="40% - Accent6 11 2 3" xfId="3141" xr:uid="{00000000-0005-0000-0000-0000DF130000}"/>
    <cellStyle name="40% - Accent6 11 3" xfId="1267" xr:uid="{00000000-0005-0000-0000-0000E0130000}"/>
    <cellStyle name="40% - Accent6 11 3 2" xfId="5740" xr:uid="{00000000-0005-0000-0000-0000E1130000}"/>
    <cellStyle name="40% - Accent6 11 3 3" xfId="3525" xr:uid="{00000000-0005-0000-0000-0000E2130000}"/>
    <cellStyle name="40% - Accent6 11 4" xfId="1695" xr:uid="{00000000-0005-0000-0000-0000E3130000}"/>
    <cellStyle name="40% - Accent6 11 4 2" xfId="6137" xr:uid="{00000000-0005-0000-0000-0000E4130000}"/>
    <cellStyle name="40% - Accent6 11 4 3" xfId="3922" xr:uid="{00000000-0005-0000-0000-0000E5130000}"/>
    <cellStyle name="40% - Accent6 11 5" xfId="2089" xr:uid="{00000000-0005-0000-0000-0000E6130000}"/>
    <cellStyle name="40% - Accent6 11 5 2" xfId="6531" xr:uid="{00000000-0005-0000-0000-0000E7130000}"/>
    <cellStyle name="40% - Accent6 11 5 3" xfId="4316" xr:uid="{00000000-0005-0000-0000-0000E8130000}"/>
    <cellStyle name="40% - Accent6 11 6" xfId="2520" xr:uid="{00000000-0005-0000-0000-0000E9130000}"/>
    <cellStyle name="40% - Accent6 11 6 2" xfId="6959" xr:uid="{00000000-0005-0000-0000-0000EA130000}"/>
    <cellStyle name="40% - Accent6 11 6 3" xfId="4744" xr:uid="{00000000-0005-0000-0000-0000EB130000}"/>
    <cellStyle name="40% - Accent6 11 7" xfId="4962" xr:uid="{00000000-0005-0000-0000-0000EC130000}"/>
    <cellStyle name="40% - Accent6 11 8" xfId="2747" xr:uid="{00000000-0005-0000-0000-0000ED130000}"/>
    <cellStyle name="40% - Accent6 12" xfId="374" xr:uid="{00000000-0005-0000-0000-0000EE130000}"/>
    <cellStyle name="40% - Accent6 12 2" xfId="811" xr:uid="{00000000-0005-0000-0000-0000EF130000}"/>
    <cellStyle name="40% - Accent6 12 2 2" xfId="5357" xr:uid="{00000000-0005-0000-0000-0000F0130000}"/>
    <cellStyle name="40% - Accent6 12 2 3" xfId="3142" xr:uid="{00000000-0005-0000-0000-0000F1130000}"/>
    <cellStyle name="40% - Accent6 12 3" xfId="1268" xr:uid="{00000000-0005-0000-0000-0000F2130000}"/>
    <cellStyle name="40% - Accent6 12 3 2" xfId="5741" xr:uid="{00000000-0005-0000-0000-0000F3130000}"/>
    <cellStyle name="40% - Accent6 12 3 3" xfId="3526" xr:uid="{00000000-0005-0000-0000-0000F4130000}"/>
    <cellStyle name="40% - Accent6 12 4" xfId="1696" xr:uid="{00000000-0005-0000-0000-0000F5130000}"/>
    <cellStyle name="40% - Accent6 12 4 2" xfId="6138" xr:uid="{00000000-0005-0000-0000-0000F6130000}"/>
    <cellStyle name="40% - Accent6 12 4 3" xfId="3923" xr:uid="{00000000-0005-0000-0000-0000F7130000}"/>
    <cellStyle name="40% - Accent6 12 5" xfId="2090" xr:uid="{00000000-0005-0000-0000-0000F8130000}"/>
    <cellStyle name="40% - Accent6 12 5 2" xfId="6532" xr:uid="{00000000-0005-0000-0000-0000F9130000}"/>
    <cellStyle name="40% - Accent6 12 5 3" xfId="4317" xr:uid="{00000000-0005-0000-0000-0000FA130000}"/>
    <cellStyle name="40% - Accent6 12 6" xfId="2521" xr:uid="{00000000-0005-0000-0000-0000FB130000}"/>
    <cellStyle name="40% - Accent6 12 6 2" xfId="6960" xr:uid="{00000000-0005-0000-0000-0000FC130000}"/>
    <cellStyle name="40% - Accent6 12 6 3" xfId="4745" xr:uid="{00000000-0005-0000-0000-0000FD130000}"/>
    <cellStyle name="40% - Accent6 12 7" xfId="4976" xr:uid="{00000000-0005-0000-0000-0000FE130000}"/>
    <cellStyle name="40% - Accent6 12 8" xfId="2761" xr:uid="{00000000-0005-0000-0000-0000FF130000}"/>
    <cellStyle name="40% - Accent6 13" xfId="388" xr:uid="{00000000-0005-0000-0000-000000140000}"/>
    <cellStyle name="40% - Accent6 13 2" xfId="812" xr:uid="{00000000-0005-0000-0000-000001140000}"/>
    <cellStyle name="40% - Accent6 13 2 2" xfId="5358" xr:uid="{00000000-0005-0000-0000-000002140000}"/>
    <cellStyle name="40% - Accent6 13 2 3" xfId="3143" xr:uid="{00000000-0005-0000-0000-000003140000}"/>
    <cellStyle name="40% - Accent6 13 3" xfId="1269" xr:uid="{00000000-0005-0000-0000-000004140000}"/>
    <cellStyle name="40% - Accent6 13 3 2" xfId="5742" xr:uid="{00000000-0005-0000-0000-000005140000}"/>
    <cellStyle name="40% - Accent6 13 3 3" xfId="3527" xr:uid="{00000000-0005-0000-0000-000006140000}"/>
    <cellStyle name="40% - Accent6 13 4" xfId="1697" xr:uid="{00000000-0005-0000-0000-000007140000}"/>
    <cellStyle name="40% - Accent6 13 4 2" xfId="6139" xr:uid="{00000000-0005-0000-0000-000008140000}"/>
    <cellStyle name="40% - Accent6 13 4 3" xfId="3924" xr:uid="{00000000-0005-0000-0000-000009140000}"/>
    <cellStyle name="40% - Accent6 13 5" xfId="2091" xr:uid="{00000000-0005-0000-0000-00000A140000}"/>
    <cellStyle name="40% - Accent6 13 5 2" xfId="6533" xr:uid="{00000000-0005-0000-0000-00000B140000}"/>
    <cellStyle name="40% - Accent6 13 5 3" xfId="4318" xr:uid="{00000000-0005-0000-0000-00000C140000}"/>
    <cellStyle name="40% - Accent6 13 6" xfId="2522" xr:uid="{00000000-0005-0000-0000-00000D140000}"/>
    <cellStyle name="40% - Accent6 13 6 2" xfId="6961" xr:uid="{00000000-0005-0000-0000-00000E140000}"/>
    <cellStyle name="40% - Accent6 13 6 3" xfId="4746" xr:uid="{00000000-0005-0000-0000-00000F140000}"/>
    <cellStyle name="40% - Accent6 13 7" xfId="4990" xr:uid="{00000000-0005-0000-0000-000010140000}"/>
    <cellStyle name="40% - Accent6 13 8" xfId="2775" xr:uid="{00000000-0005-0000-0000-000011140000}"/>
    <cellStyle name="40% - Accent6 14" xfId="402" xr:uid="{00000000-0005-0000-0000-000012140000}"/>
    <cellStyle name="40% - Accent6 14 2" xfId="813" xr:uid="{00000000-0005-0000-0000-000013140000}"/>
    <cellStyle name="40% - Accent6 14 2 2" xfId="5359" xr:uid="{00000000-0005-0000-0000-000014140000}"/>
    <cellStyle name="40% - Accent6 14 2 3" xfId="3144" xr:uid="{00000000-0005-0000-0000-000015140000}"/>
    <cellStyle name="40% - Accent6 14 3" xfId="1270" xr:uid="{00000000-0005-0000-0000-000016140000}"/>
    <cellStyle name="40% - Accent6 14 3 2" xfId="5743" xr:uid="{00000000-0005-0000-0000-000017140000}"/>
    <cellStyle name="40% - Accent6 14 3 3" xfId="3528" xr:uid="{00000000-0005-0000-0000-000018140000}"/>
    <cellStyle name="40% - Accent6 14 4" xfId="1698" xr:uid="{00000000-0005-0000-0000-000019140000}"/>
    <cellStyle name="40% - Accent6 14 4 2" xfId="6140" xr:uid="{00000000-0005-0000-0000-00001A140000}"/>
    <cellStyle name="40% - Accent6 14 4 3" xfId="3925" xr:uid="{00000000-0005-0000-0000-00001B140000}"/>
    <cellStyle name="40% - Accent6 14 5" xfId="2092" xr:uid="{00000000-0005-0000-0000-00001C140000}"/>
    <cellStyle name="40% - Accent6 14 5 2" xfId="6534" xr:uid="{00000000-0005-0000-0000-00001D140000}"/>
    <cellStyle name="40% - Accent6 14 5 3" xfId="4319" xr:uid="{00000000-0005-0000-0000-00001E140000}"/>
    <cellStyle name="40% - Accent6 14 6" xfId="2523" xr:uid="{00000000-0005-0000-0000-00001F140000}"/>
    <cellStyle name="40% - Accent6 14 6 2" xfId="6962" xr:uid="{00000000-0005-0000-0000-000020140000}"/>
    <cellStyle name="40% - Accent6 14 6 3" xfId="4747" xr:uid="{00000000-0005-0000-0000-000021140000}"/>
    <cellStyle name="40% - Accent6 14 7" xfId="5004" xr:uid="{00000000-0005-0000-0000-000022140000}"/>
    <cellStyle name="40% - Accent6 14 8" xfId="2789" xr:uid="{00000000-0005-0000-0000-000023140000}"/>
    <cellStyle name="40% - Accent6 15" xfId="456" xr:uid="{00000000-0005-0000-0000-000024140000}"/>
    <cellStyle name="40% - Accent6 15 2" xfId="814" xr:uid="{00000000-0005-0000-0000-000025140000}"/>
    <cellStyle name="40% - Accent6 15 2 2" xfId="5360" xr:uid="{00000000-0005-0000-0000-000026140000}"/>
    <cellStyle name="40% - Accent6 15 2 3" xfId="3145" xr:uid="{00000000-0005-0000-0000-000027140000}"/>
    <cellStyle name="40% - Accent6 15 3" xfId="1271" xr:uid="{00000000-0005-0000-0000-000028140000}"/>
    <cellStyle name="40% - Accent6 15 3 2" xfId="5744" xr:uid="{00000000-0005-0000-0000-000029140000}"/>
    <cellStyle name="40% - Accent6 15 3 3" xfId="3529" xr:uid="{00000000-0005-0000-0000-00002A140000}"/>
    <cellStyle name="40% - Accent6 15 4" xfId="1699" xr:uid="{00000000-0005-0000-0000-00002B140000}"/>
    <cellStyle name="40% - Accent6 15 4 2" xfId="6141" xr:uid="{00000000-0005-0000-0000-00002C140000}"/>
    <cellStyle name="40% - Accent6 15 4 3" xfId="3926" xr:uid="{00000000-0005-0000-0000-00002D140000}"/>
    <cellStyle name="40% - Accent6 15 5" xfId="2093" xr:uid="{00000000-0005-0000-0000-00002E140000}"/>
    <cellStyle name="40% - Accent6 15 5 2" xfId="6535" xr:uid="{00000000-0005-0000-0000-00002F140000}"/>
    <cellStyle name="40% - Accent6 15 5 3" xfId="4320" xr:uid="{00000000-0005-0000-0000-000030140000}"/>
    <cellStyle name="40% - Accent6 15 6" xfId="2524" xr:uid="{00000000-0005-0000-0000-000031140000}"/>
    <cellStyle name="40% - Accent6 15 6 2" xfId="6963" xr:uid="{00000000-0005-0000-0000-000032140000}"/>
    <cellStyle name="40% - Accent6 15 6 3" xfId="4748" xr:uid="{00000000-0005-0000-0000-000033140000}"/>
    <cellStyle name="40% - Accent6 15 7" xfId="5058" xr:uid="{00000000-0005-0000-0000-000034140000}"/>
    <cellStyle name="40% - Accent6 15 8" xfId="2843" xr:uid="{00000000-0005-0000-0000-000035140000}"/>
    <cellStyle name="40% - Accent6 16" xfId="491" xr:uid="{00000000-0005-0000-0000-000036140000}"/>
    <cellStyle name="40% - Accent6 16 2" xfId="1272" xr:uid="{00000000-0005-0000-0000-000037140000}"/>
    <cellStyle name="40% - Accent6 16 2 2" xfId="5745" xr:uid="{00000000-0005-0000-0000-000038140000}"/>
    <cellStyle name="40% - Accent6 16 2 3" xfId="3530" xr:uid="{00000000-0005-0000-0000-000039140000}"/>
    <cellStyle name="40% - Accent6 16 3" xfId="1700" xr:uid="{00000000-0005-0000-0000-00003A140000}"/>
    <cellStyle name="40% - Accent6 16 3 2" xfId="6142" xr:uid="{00000000-0005-0000-0000-00003B140000}"/>
    <cellStyle name="40% - Accent6 16 3 3" xfId="3927" xr:uid="{00000000-0005-0000-0000-00003C140000}"/>
    <cellStyle name="40% - Accent6 16 4" xfId="2094" xr:uid="{00000000-0005-0000-0000-00003D140000}"/>
    <cellStyle name="40% - Accent6 16 4 2" xfId="6536" xr:uid="{00000000-0005-0000-0000-00003E140000}"/>
    <cellStyle name="40% - Accent6 16 4 3" xfId="4321" xr:uid="{00000000-0005-0000-0000-00003F140000}"/>
    <cellStyle name="40% - Accent6 16 5" xfId="2525" xr:uid="{00000000-0005-0000-0000-000040140000}"/>
    <cellStyle name="40% - Accent6 16 5 2" xfId="6964" xr:uid="{00000000-0005-0000-0000-000041140000}"/>
    <cellStyle name="40% - Accent6 16 5 3" xfId="4749" xr:uid="{00000000-0005-0000-0000-000042140000}"/>
    <cellStyle name="40% - Accent6 16 6" xfId="5092" xr:uid="{00000000-0005-0000-0000-000043140000}"/>
    <cellStyle name="40% - Accent6 16 7" xfId="2877" xr:uid="{00000000-0005-0000-0000-000044140000}"/>
    <cellStyle name="40% - Accent6 17" xfId="505" xr:uid="{00000000-0005-0000-0000-000045140000}"/>
    <cellStyle name="40% - Accent6 17 2" xfId="1273" xr:uid="{00000000-0005-0000-0000-000046140000}"/>
    <cellStyle name="40% - Accent6 17 2 2" xfId="5746" xr:uid="{00000000-0005-0000-0000-000047140000}"/>
    <cellStyle name="40% - Accent6 17 2 3" xfId="3531" xr:uid="{00000000-0005-0000-0000-000048140000}"/>
    <cellStyle name="40% - Accent6 17 3" xfId="1701" xr:uid="{00000000-0005-0000-0000-000049140000}"/>
    <cellStyle name="40% - Accent6 17 3 2" xfId="6143" xr:uid="{00000000-0005-0000-0000-00004A140000}"/>
    <cellStyle name="40% - Accent6 17 3 3" xfId="3928" xr:uid="{00000000-0005-0000-0000-00004B140000}"/>
    <cellStyle name="40% - Accent6 17 4" xfId="2095" xr:uid="{00000000-0005-0000-0000-00004C140000}"/>
    <cellStyle name="40% - Accent6 17 4 2" xfId="6537" xr:uid="{00000000-0005-0000-0000-00004D140000}"/>
    <cellStyle name="40% - Accent6 17 4 3" xfId="4322" xr:uid="{00000000-0005-0000-0000-00004E140000}"/>
    <cellStyle name="40% - Accent6 17 5" xfId="2526" xr:uid="{00000000-0005-0000-0000-00004F140000}"/>
    <cellStyle name="40% - Accent6 17 5 2" xfId="6965" xr:uid="{00000000-0005-0000-0000-000050140000}"/>
    <cellStyle name="40% - Accent6 17 5 3" xfId="4750" xr:uid="{00000000-0005-0000-0000-000051140000}"/>
    <cellStyle name="40% - Accent6 17 6" xfId="5106" xr:uid="{00000000-0005-0000-0000-000052140000}"/>
    <cellStyle name="40% - Accent6 17 7" xfId="2891" xr:uid="{00000000-0005-0000-0000-000053140000}"/>
    <cellStyle name="40% - Accent6 18" xfId="519" xr:uid="{00000000-0005-0000-0000-000054140000}"/>
    <cellStyle name="40% - Accent6 18 2" xfId="1274" xr:uid="{00000000-0005-0000-0000-000055140000}"/>
    <cellStyle name="40% - Accent6 18 2 2" xfId="5747" xr:uid="{00000000-0005-0000-0000-000056140000}"/>
    <cellStyle name="40% - Accent6 18 2 3" xfId="3532" xr:uid="{00000000-0005-0000-0000-000057140000}"/>
    <cellStyle name="40% - Accent6 18 3" xfId="1702" xr:uid="{00000000-0005-0000-0000-000058140000}"/>
    <cellStyle name="40% - Accent6 18 3 2" xfId="6144" xr:uid="{00000000-0005-0000-0000-000059140000}"/>
    <cellStyle name="40% - Accent6 18 3 3" xfId="3929" xr:uid="{00000000-0005-0000-0000-00005A140000}"/>
    <cellStyle name="40% - Accent6 18 4" xfId="2096" xr:uid="{00000000-0005-0000-0000-00005B140000}"/>
    <cellStyle name="40% - Accent6 18 4 2" xfId="6538" xr:uid="{00000000-0005-0000-0000-00005C140000}"/>
    <cellStyle name="40% - Accent6 18 4 3" xfId="4323" xr:uid="{00000000-0005-0000-0000-00005D140000}"/>
    <cellStyle name="40% - Accent6 18 5" xfId="2527" xr:uid="{00000000-0005-0000-0000-00005E140000}"/>
    <cellStyle name="40% - Accent6 18 5 2" xfId="6966" xr:uid="{00000000-0005-0000-0000-00005F140000}"/>
    <cellStyle name="40% - Accent6 18 5 3" xfId="4751" xr:uid="{00000000-0005-0000-0000-000060140000}"/>
    <cellStyle name="40% - Accent6 18 6" xfId="5120" xr:uid="{00000000-0005-0000-0000-000061140000}"/>
    <cellStyle name="40% - Accent6 18 7" xfId="2905" xr:uid="{00000000-0005-0000-0000-000062140000}"/>
    <cellStyle name="40% - Accent6 19" xfId="533" xr:uid="{00000000-0005-0000-0000-000063140000}"/>
    <cellStyle name="40% - Accent6 19 2" xfId="1275" xr:uid="{00000000-0005-0000-0000-000064140000}"/>
    <cellStyle name="40% - Accent6 19 2 2" xfId="5748" xr:uid="{00000000-0005-0000-0000-000065140000}"/>
    <cellStyle name="40% - Accent6 19 2 3" xfId="3533" xr:uid="{00000000-0005-0000-0000-000066140000}"/>
    <cellStyle name="40% - Accent6 19 3" xfId="1703" xr:uid="{00000000-0005-0000-0000-000067140000}"/>
    <cellStyle name="40% - Accent6 19 3 2" xfId="6145" xr:uid="{00000000-0005-0000-0000-000068140000}"/>
    <cellStyle name="40% - Accent6 19 3 3" xfId="3930" xr:uid="{00000000-0005-0000-0000-000069140000}"/>
    <cellStyle name="40% - Accent6 19 4" xfId="2097" xr:uid="{00000000-0005-0000-0000-00006A140000}"/>
    <cellStyle name="40% - Accent6 19 4 2" xfId="6539" xr:uid="{00000000-0005-0000-0000-00006B140000}"/>
    <cellStyle name="40% - Accent6 19 4 3" xfId="4324" xr:uid="{00000000-0005-0000-0000-00006C140000}"/>
    <cellStyle name="40% - Accent6 19 5" xfId="2528" xr:uid="{00000000-0005-0000-0000-00006D140000}"/>
    <cellStyle name="40% - Accent6 19 5 2" xfId="6967" xr:uid="{00000000-0005-0000-0000-00006E140000}"/>
    <cellStyle name="40% - Accent6 19 5 3" xfId="4752" xr:uid="{00000000-0005-0000-0000-00006F140000}"/>
    <cellStyle name="40% - Accent6 19 6" xfId="5134" xr:uid="{00000000-0005-0000-0000-000070140000}"/>
    <cellStyle name="40% - Accent6 19 7" xfId="2919" xr:uid="{00000000-0005-0000-0000-000071140000}"/>
    <cellStyle name="40% - Accent6 2" xfId="85" xr:uid="{00000000-0005-0000-0000-000072140000}"/>
    <cellStyle name="40% - Accent6 2 2" xfId="457" xr:uid="{00000000-0005-0000-0000-000073140000}"/>
    <cellStyle name="40% - Accent6 2 2 2" xfId="1277" xr:uid="{00000000-0005-0000-0000-000074140000}"/>
    <cellStyle name="40% - Accent6 2 2 2 2" xfId="5750" xr:uid="{00000000-0005-0000-0000-000075140000}"/>
    <cellStyle name="40% - Accent6 2 2 2 3" xfId="3535" xr:uid="{00000000-0005-0000-0000-000076140000}"/>
    <cellStyle name="40% - Accent6 2 2 3" xfId="1705" xr:uid="{00000000-0005-0000-0000-000077140000}"/>
    <cellStyle name="40% - Accent6 2 2 3 2" xfId="6147" xr:uid="{00000000-0005-0000-0000-000078140000}"/>
    <cellStyle name="40% - Accent6 2 2 3 3" xfId="3932" xr:uid="{00000000-0005-0000-0000-000079140000}"/>
    <cellStyle name="40% - Accent6 2 2 4" xfId="2099" xr:uid="{00000000-0005-0000-0000-00007A140000}"/>
    <cellStyle name="40% - Accent6 2 2 4 2" xfId="6541" xr:uid="{00000000-0005-0000-0000-00007B140000}"/>
    <cellStyle name="40% - Accent6 2 2 4 3" xfId="4326" xr:uid="{00000000-0005-0000-0000-00007C140000}"/>
    <cellStyle name="40% - Accent6 2 2 5" xfId="2530" xr:uid="{00000000-0005-0000-0000-00007D140000}"/>
    <cellStyle name="40% - Accent6 2 2 5 2" xfId="6969" xr:uid="{00000000-0005-0000-0000-00007E140000}"/>
    <cellStyle name="40% - Accent6 2 2 5 3" xfId="4754" xr:uid="{00000000-0005-0000-0000-00007F140000}"/>
    <cellStyle name="40% - Accent6 2 2 6" xfId="5059" xr:uid="{00000000-0005-0000-0000-000080140000}"/>
    <cellStyle name="40% - Accent6 2 2 7" xfId="2844" xr:uid="{00000000-0005-0000-0000-000081140000}"/>
    <cellStyle name="40% - Accent6 2 3" xfId="815" xr:uid="{00000000-0005-0000-0000-000082140000}"/>
    <cellStyle name="40% - Accent6 2 3 2" xfId="5361" xr:uid="{00000000-0005-0000-0000-000083140000}"/>
    <cellStyle name="40% - Accent6 2 3 3" xfId="3146" xr:uid="{00000000-0005-0000-0000-000084140000}"/>
    <cellStyle name="40% - Accent6 2 4" xfId="1276" xr:uid="{00000000-0005-0000-0000-000085140000}"/>
    <cellStyle name="40% - Accent6 2 4 2" xfId="5749" xr:uid="{00000000-0005-0000-0000-000086140000}"/>
    <cellStyle name="40% - Accent6 2 4 3" xfId="3534" xr:uid="{00000000-0005-0000-0000-000087140000}"/>
    <cellStyle name="40% - Accent6 2 5" xfId="1704" xr:uid="{00000000-0005-0000-0000-000088140000}"/>
    <cellStyle name="40% - Accent6 2 5 2" xfId="6146" xr:uid="{00000000-0005-0000-0000-000089140000}"/>
    <cellStyle name="40% - Accent6 2 5 3" xfId="3931" xr:uid="{00000000-0005-0000-0000-00008A140000}"/>
    <cellStyle name="40% - Accent6 2 6" xfId="2098" xr:uid="{00000000-0005-0000-0000-00008B140000}"/>
    <cellStyle name="40% - Accent6 2 6 2" xfId="6540" xr:uid="{00000000-0005-0000-0000-00008C140000}"/>
    <cellStyle name="40% - Accent6 2 6 3" xfId="4325" xr:uid="{00000000-0005-0000-0000-00008D140000}"/>
    <cellStyle name="40% - Accent6 2 7" xfId="2529" xr:uid="{00000000-0005-0000-0000-00008E140000}"/>
    <cellStyle name="40% - Accent6 2 7 2" xfId="6968" xr:uid="{00000000-0005-0000-0000-00008F140000}"/>
    <cellStyle name="40% - Accent6 2 7 3" xfId="4753" xr:uid="{00000000-0005-0000-0000-000090140000}"/>
    <cellStyle name="40% - Accent6 2 8" xfId="4891" xr:uid="{00000000-0005-0000-0000-000091140000}"/>
    <cellStyle name="40% - Accent6 2 9" xfId="2676" xr:uid="{00000000-0005-0000-0000-000092140000}"/>
    <cellStyle name="40% - Accent6 20" xfId="547" xr:uid="{00000000-0005-0000-0000-000093140000}"/>
    <cellStyle name="40% - Accent6 20 2" xfId="1278" xr:uid="{00000000-0005-0000-0000-000094140000}"/>
    <cellStyle name="40% - Accent6 20 2 2" xfId="5751" xr:uid="{00000000-0005-0000-0000-000095140000}"/>
    <cellStyle name="40% - Accent6 20 2 3" xfId="3536" xr:uid="{00000000-0005-0000-0000-000096140000}"/>
    <cellStyle name="40% - Accent6 20 3" xfId="1706" xr:uid="{00000000-0005-0000-0000-000097140000}"/>
    <cellStyle name="40% - Accent6 20 3 2" xfId="6148" xr:uid="{00000000-0005-0000-0000-000098140000}"/>
    <cellStyle name="40% - Accent6 20 3 3" xfId="3933" xr:uid="{00000000-0005-0000-0000-000099140000}"/>
    <cellStyle name="40% - Accent6 20 4" xfId="2100" xr:uid="{00000000-0005-0000-0000-00009A140000}"/>
    <cellStyle name="40% - Accent6 20 4 2" xfId="6542" xr:uid="{00000000-0005-0000-0000-00009B140000}"/>
    <cellStyle name="40% - Accent6 20 4 3" xfId="4327" xr:uid="{00000000-0005-0000-0000-00009C140000}"/>
    <cellStyle name="40% - Accent6 20 5" xfId="2531" xr:uid="{00000000-0005-0000-0000-00009D140000}"/>
    <cellStyle name="40% - Accent6 20 5 2" xfId="6970" xr:uid="{00000000-0005-0000-0000-00009E140000}"/>
    <cellStyle name="40% - Accent6 20 5 3" xfId="4755" xr:uid="{00000000-0005-0000-0000-00009F140000}"/>
    <cellStyle name="40% - Accent6 20 6" xfId="5148" xr:uid="{00000000-0005-0000-0000-0000A0140000}"/>
    <cellStyle name="40% - Accent6 20 7" xfId="2933" xr:uid="{00000000-0005-0000-0000-0000A1140000}"/>
    <cellStyle name="40% - Accent6 21" xfId="561" xr:uid="{00000000-0005-0000-0000-0000A2140000}"/>
    <cellStyle name="40% - Accent6 21 2" xfId="1279" xr:uid="{00000000-0005-0000-0000-0000A3140000}"/>
    <cellStyle name="40% - Accent6 21 2 2" xfId="5752" xr:uid="{00000000-0005-0000-0000-0000A4140000}"/>
    <cellStyle name="40% - Accent6 21 2 3" xfId="3537" xr:uid="{00000000-0005-0000-0000-0000A5140000}"/>
    <cellStyle name="40% - Accent6 21 3" xfId="1707" xr:uid="{00000000-0005-0000-0000-0000A6140000}"/>
    <cellStyle name="40% - Accent6 21 3 2" xfId="6149" xr:uid="{00000000-0005-0000-0000-0000A7140000}"/>
    <cellStyle name="40% - Accent6 21 3 3" xfId="3934" xr:uid="{00000000-0005-0000-0000-0000A8140000}"/>
    <cellStyle name="40% - Accent6 21 4" xfId="2101" xr:uid="{00000000-0005-0000-0000-0000A9140000}"/>
    <cellStyle name="40% - Accent6 21 4 2" xfId="6543" xr:uid="{00000000-0005-0000-0000-0000AA140000}"/>
    <cellStyle name="40% - Accent6 21 4 3" xfId="4328" xr:uid="{00000000-0005-0000-0000-0000AB140000}"/>
    <cellStyle name="40% - Accent6 21 5" xfId="2532" xr:uid="{00000000-0005-0000-0000-0000AC140000}"/>
    <cellStyle name="40% - Accent6 21 5 2" xfId="6971" xr:uid="{00000000-0005-0000-0000-0000AD140000}"/>
    <cellStyle name="40% - Accent6 21 5 3" xfId="4756" xr:uid="{00000000-0005-0000-0000-0000AE140000}"/>
    <cellStyle name="40% - Accent6 21 6" xfId="5162" xr:uid="{00000000-0005-0000-0000-0000AF140000}"/>
    <cellStyle name="40% - Accent6 21 7" xfId="2947" xr:uid="{00000000-0005-0000-0000-0000B0140000}"/>
    <cellStyle name="40% - Accent6 22" xfId="575" xr:uid="{00000000-0005-0000-0000-0000B1140000}"/>
    <cellStyle name="40% - Accent6 22 2" xfId="1280" xr:uid="{00000000-0005-0000-0000-0000B2140000}"/>
    <cellStyle name="40% - Accent6 22 2 2" xfId="5753" xr:uid="{00000000-0005-0000-0000-0000B3140000}"/>
    <cellStyle name="40% - Accent6 22 2 3" xfId="3538" xr:uid="{00000000-0005-0000-0000-0000B4140000}"/>
    <cellStyle name="40% - Accent6 22 3" xfId="1708" xr:uid="{00000000-0005-0000-0000-0000B5140000}"/>
    <cellStyle name="40% - Accent6 22 3 2" xfId="6150" xr:uid="{00000000-0005-0000-0000-0000B6140000}"/>
    <cellStyle name="40% - Accent6 22 3 3" xfId="3935" xr:uid="{00000000-0005-0000-0000-0000B7140000}"/>
    <cellStyle name="40% - Accent6 22 4" xfId="2102" xr:uid="{00000000-0005-0000-0000-0000B8140000}"/>
    <cellStyle name="40% - Accent6 22 4 2" xfId="6544" xr:uid="{00000000-0005-0000-0000-0000B9140000}"/>
    <cellStyle name="40% - Accent6 22 4 3" xfId="4329" xr:uid="{00000000-0005-0000-0000-0000BA140000}"/>
    <cellStyle name="40% - Accent6 22 5" xfId="2533" xr:uid="{00000000-0005-0000-0000-0000BB140000}"/>
    <cellStyle name="40% - Accent6 22 5 2" xfId="6972" xr:uid="{00000000-0005-0000-0000-0000BC140000}"/>
    <cellStyle name="40% - Accent6 22 5 3" xfId="4757" xr:uid="{00000000-0005-0000-0000-0000BD140000}"/>
    <cellStyle name="40% - Accent6 22 6" xfId="5176" xr:uid="{00000000-0005-0000-0000-0000BE140000}"/>
    <cellStyle name="40% - Accent6 22 7" xfId="2961" xr:uid="{00000000-0005-0000-0000-0000BF140000}"/>
    <cellStyle name="40% - Accent6 23" xfId="589" xr:uid="{00000000-0005-0000-0000-0000C0140000}"/>
    <cellStyle name="40% - Accent6 23 2" xfId="1281" xr:uid="{00000000-0005-0000-0000-0000C1140000}"/>
    <cellStyle name="40% - Accent6 23 2 2" xfId="5754" xr:uid="{00000000-0005-0000-0000-0000C2140000}"/>
    <cellStyle name="40% - Accent6 23 2 3" xfId="3539" xr:uid="{00000000-0005-0000-0000-0000C3140000}"/>
    <cellStyle name="40% - Accent6 23 3" xfId="1709" xr:uid="{00000000-0005-0000-0000-0000C4140000}"/>
    <cellStyle name="40% - Accent6 23 3 2" xfId="6151" xr:uid="{00000000-0005-0000-0000-0000C5140000}"/>
    <cellStyle name="40% - Accent6 23 3 3" xfId="3936" xr:uid="{00000000-0005-0000-0000-0000C6140000}"/>
    <cellStyle name="40% - Accent6 23 4" xfId="2103" xr:uid="{00000000-0005-0000-0000-0000C7140000}"/>
    <cellStyle name="40% - Accent6 23 4 2" xfId="6545" xr:uid="{00000000-0005-0000-0000-0000C8140000}"/>
    <cellStyle name="40% - Accent6 23 4 3" xfId="4330" xr:uid="{00000000-0005-0000-0000-0000C9140000}"/>
    <cellStyle name="40% - Accent6 23 5" xfId="2534" xr:uid="{00000000-0005-0000-0000-0000CA140000}"/>
    <cellStyle name="40% - Accent6 23 5 2" xfId="6973" xr:uid="{00000000-0005-0000-0000-0000CB140000}"/>
    <cellStyle name="40% - Accent6 23 5 3" xfId="4758" xr:uid="{00000000-0005-0000-0000-0000CC140000}"/>
    <cellStyle name="40% - Accent6 23 6" xfId="5190" xr:uid="{00000000-0005-0000-0000-0000CD140000}"/>
    <cellStyle name="40% - Accent6 23 7" xfId="2975" xr:uid="{00000000-0005-0000-0000-0000CE140000}"/>
    <cellStyle name="40% - Accent6 24" xfId="603" xr:uid="{00000000-0005-0000-0000-0000CF140000}"/>
    <cellStyle name="40% - Accent6 24 2" xfId="1282" xr:uid="{00000000-0005-0000-0000-0000D0140000}"/>
    <cellStyle name="40% - Accent6 24 2 2" xfId="5755" xr:uid="{00000000-0005-0000-0000-0000D1140000}"/>
    <cellStyle name="40% - Accent6 24 2 3" xfId="3540" xr:uid="{00000000-0005-0000-0000-0000D2140000}"/>
    <cellStyle name="40% - Accent6 24 3" xfId="1710" xr:uid="{00000000-0005-0000-0000-0000D3140000}"/>
    <cellStyle name="40% - Accent6 24 3 2" xfId="6152" xr:uid="{00000000-0005-0000-0000-0000D4140000}"/>
    <cellStyle name="40% - Accent6 24 3 3" xfId="3937" xr:uid="{00000000-0005-0000-0000-0000D5140000}"/>
    <cellStyle name="40% - Accent6 24 4" xfId="2104" xr:uid="{00000000-0005-0000-0000-0000D6140000}"/>
    <cellStyle name="40% - Accent6 24 4 2" xfId="6546" xr:uid="{00000000-0005-0000-0000-0000D7140000}"/>
    <cellStyle name="40% - Accent6 24 4 3" xfId="4331" xr:uid="{00000000-0005-0000-0000-0000D8140000}"/>
    <cellStyle name="40% - Accent6 24 5" xfId="2535" xr:uid="{00000000-0005-0000-0000-0000D9140000}"/>
    <cellStyle name="40% - Accent6 24 5 2" xfId="6974" xr:uid="{00000000-0005-0000-0000-0000DA140000}"/>
    <cellStyle name="40% - Accent6 24 5 3" xfId="4759" xr:uid="{00000000-0005-0000-0000-0000DB140000}"/>
    <cellStyle name="40% - Accent6 24 6" xfId="5204" xr:uid="{00000000-0005-0000-0000-0000DC140000}"/>
    <cellStyle name="40% - Accent6 24 7" xfId="2989" xr:uid="{00000000-0005-0000-0000-0000DD140000}"/>
    <cellStyle name="40% - Accent6 25" xfId="242" xr:uid="{00000000-0005-0000-0000-0000DE140000}"/>
    <cellStyle name="40% - Accent6 25 2" xfId="1283" xr:uid="{00000000-0005-0000-0000-0000DF140000}"/>
    <cellStyle name="40% - Accent6 25 2 2" xfId="5756" xr:uid="{00000000-0005-0000-0000-0000E0140000}"/>
    <cellStyle name="40% - Accent6 25 2 3" xfId="3541" xr:uid="{00000000-0005-0000-0000-0000E1140000}"/>
    <cellStyle name="40% - Accent6 25 3" xfId="1711" xr:uid="{00000000-0005-0000-0000-0000E2140000}"/>
    <cellStyle name="40% - Accent6 25 3 2" xfId="6153" xr:uid="{00000000-0005-0000-0000-0000E3140000}"/>
    <cellStyle name="40% - Accent6 25 3 3" xfId="3938" xr:uid="{00000000-0005-0000-0000-0000E4140000}"/>
    <cellStyle name="40% - Accent6 25 4" xfId="2105" xr:uid="{00000000-0005-0000-0000-0000E5140000}"/>
    <cellStyle name="40% - Accent6 25 4 2" xfId="6547" xr:uid="{00000000-0005-0000-0000-0000E6140000}"/>
    <cellStyle name="40% - Accent6 25 4 3" xfId="4332" xr:uid="{00000000-0005-0000-0000-0000E7140000}"/>
    <cellStyle name="40% - Accent6 25 5" xfId="2536" xr:uid="{00000000-0005-0000-0000-0000E8140000}"/>
    <cellStyle name="40% - Accent6 25 5 2" xfId="6975" xr:uid="{00000000-0005-0000-0000-0000E9140000}"/>
    <cellStyle name="40% - Accent6 25 5 3" xfId="4760" xr:uid="{00000000-0005-0000-0000-0000EA140000}"/>
    <cellStyle name="40% - Accent6 25 6" xfId="5354" xr:uid="{00000000-0005-0000-0000-0000EB140000}"/>
    <cellStyle name="40% - Accent6 25 7" xfId="3139" xr:uid="{00000000-0005-0000-0000-0000EC140000}"/>
    <cellStyle name="40% - Accent6 26" xfId="951" xr:uid="{00000000-0005-0000-0000-0000ED140000}"/>
    <cellStyle name="40% - Accent6 26 2" xfId="5417" xr:uid="{00000000-0005-0000-0000-0000EE140000}"/>
    <cellStyle name="40% - Accent6 26 3" xfId="3202" xr:uid="{00000000-0005-0000-0000-0000EF140000}"/>
    <cellStyle name="40% - Accent6 27" xfId="965" xr:uid="{00000000-0005-0000-0000-0000F0140000}"/>
    <cellStyle name="40% - Accent6 27 2" xfId="5431" xr:uid="{00000000-0005-0000-0000-0000F1140000}"/>
    <cellStyle name="40% - Accent6 27 3" xfId="3216" xr:uid="{00000000-0005-0000-0000-0000F2140000}"/>
    <cellStyle name="40% - Accent6 28" xfId="665" xr:uid="{00000000-0005-0000-0000-0000F3140000}"/>
    <cellStyle name="40% - Accent6 28 2" xfId="4890" xr:uid="{00000000-0005-0000-0000-0000F4140000}"/>
    <cellStyle name="40% - Accent6 28 3" xfId="2675" xr:uid="{00000000-0005-0000-0000-0000F5140000}"/>
    <cellStyle name="40% - Accent6 29" xfId="1400" xr:uid="{00000000-0005-0000-0000-0000F6140000}"/>
    <cellStyle name="40% - Accent6 29 2" xfId="5842" xr:uid="{00000000-0005-0000-0000-0000F7140000}"/>
    <cellStyle name="40% - Accent6 29 3" xfId="3627" xr:uid="{00000000-0005-0000-0000-0000F8140000}"/>
    <cellStyle name="40% - Accent6 3" xfId="86" xr:uid="{00000000-0005-0000-0000-0000F9140000}"/>
    <cellStyle name="40% - Accent6 3 2" xfId="458" xr:uid="{00000000-0005-0000-0000-0000FA140000}"/>
    <cellStyle name="40% - Accent6 3 2 2" xfId="1285" xr:uid="{00000000-0005-0000-0000-0000FB140000}"/>
    <cellStyle name="40% - Accent6 3 2 2 2" xfId="5758" xr:uid="{00000000-0005-0000-0000-0000FC140000}"/>
    <cellStyle name="40% - Accent6 3 2 2 3" xfId="3543" xr:uid="{00000000-0005-0000-0000-0000FD140000}"/>
    <cellStyle name="40% - Accent6 3 2 3" xfId="1713" xr:uid="{00000000-0005-0000-0000-0000FE140000}"/>
    <cellStyle name="40% - Accent6 3 2 3 2" xfId="6155" xr:uid="{00000000-0005-0000-0000-0000FF140000}"/>
    <cellStyle name="40% - Accent6 3 2 3 3" xfId="3940" xr:uid="{00000000-0005-0000-0000-000000150000}"/>
    <cellStyle name="40% - Accent6 3 2 4" xfId="2107" xr:uid="{00000000-0005-0000-0000-000001150000}"/>
    <cellStyle name="40% - Accent6 3 2 4 2" xfId="6549" xr:uid="{00000000-0005-0000-0000-000002150000}"/>
    <cellStyle name="40% - Accent6 3 2 4 3" xfId="4334" xr:uid="{00000000-0005-0000-0000-000003150000}"/>
    <cellStyle name="40% - Accent6 3 2 5" xfId="2538" xr:uid="{00000000-0005-0000-0000-000004150000}"/>
    <cellStyle name="40% - Accent6 3 2 5 2" xfId="6977" xr:uid="{00000000-0005-0000-0000-000005150000}"/>
    <cellStyle name="40% - Accent6 3 2 5 3" xfId="4762" xr:uid="{00000000-0005-0000-0000-000006150000}"/>
    <cellStyle name="40% - Accent6 3 2 6" xfId="5060" xr:uid="{00000000-0005-0000-0000-000007150000}"/>
    <cellStyle name="40% - Accent6 3 2 7" xfId="2845" xr:uid="{00000000-0005-0000-0000-000008150000}"/>
    <cellStyle name="40% - Accent6 3 3" xfId="816" xr:uid="{00000000-0005-0000-0000-000009150000}"/>
    <cellStyle name="40% - Accent6 3 3 2" xfId="5362" xr:uid="{00000000-0005-0000-0000-00000A150000}"/>
    <cellStyle name="40% - Accent6 3 3 3" xfId="3147" xr:uid="{00000000-0005-0000-0000-00000B150000}"/>
    <cellStyle name="40% - Accent6 3 4" xfId="1284" xr:uid="{00000000-0005-0000-0000-00000C150000}"/>
    <cellStyle name="40% - Accent6 3 4 2" xfId="5757" xr:uid="{00000000-0005-0000-0000-00000D150000}"/>
    <cellStyle name="40% - Accent6 3 4 3" xfId="3542" xr:uid="{00000000-0005-0000-0000-00000E150000}"/>
    <cellStyle name="40% - Accent6 3 5" xfId="1712" xr:uid="{00000000-0005-0000-0000-00000F150000}"/>
    <cellStyle name="40% - Accent6 3 5 2" xfId="6154" xr:uid="{00000000-0005-0000-0000-000010150000}"/>
    <cellStyle name="40% - Accent6 3 5 3" xfId="3939" xr:uid="{00000000-0005-0000-0000-000011150000}"/>
    <cellStyle name="40% - Accent6 3 6" xfId="2106" xr:uid="{00000000-0005-0000-0000-000012150000}"/>
    <cellStyle name="40% - Accent6 3 6 2" xfId="6548" xr:uid="{00000000-0005-0000-0000-000013150000}"/>
    <cellStyle name="40% - Accent6 3 6 3" xfId="4333" xr:uid="{00000000-0005-0000-0000-000014150000}"/>
    <cellStyle name="40% - Accent6 3 7" xfId="2537" xr:uid="{00000000-0005-0000-0000-000015150000}"/>
    <cellStyle name="40% - Accent6 3 7 2" xfId="6976" xr:uid="{00000000-0005-0000-0000-000016150000}"/>
    <cellStyle name="40% - Accent6 3 7 3" xfId="4761" xr:uid="{00000000-0005-0000-0000-000017150000}"/>
    <cellStyle name="40% - Accent6 3 8" xfId="4892" xr:uid="{00000000-0005-0000-0000-000018150000}"/>
    <cellStyle name="40% - Accent6 3 9" xfId="2677" xr:uid="{00000000-0005-0000-0000-000019150000}"/>
    <cellStyle name="40% - Accent6 30" xfId="2087" xr:uid="{00000000-0005-0000-0000-00001A150000}"/>
    <cellStyle name="40% - Accent6 30 2" xfId="6529" xr:uid="{00000000-0005-0000-0000-00001B150000}"/>
    <cellStyle name="40% - Accent6 30 3" xfId="4314" xr:uid="{00000000-0005-0000-0000-00001C150000}"/>
    <cellStyle name="40% - Accent6 31" xfId="2192" xr:uid="{00000000-0005-0000-0000-00001D150000}"/>
    <cellStyle name="40% - Accent6 31 2" xfId="6634" xr:uid="{00000000-0005-0000-0000-00001E150000}"/>
    <cellStyle name="40% - Accent6 31 3" xfId="4419" xr:uid="{00000000-0005-0000-0000-00001F150000}"/>
    <cellStyle name="40% - Accent6 32" xfId="2209" xr:uid="{00000000-0005-0000-0000-000020150000}"/>
    <cellStyle name="40% - Accent6 32 2" xfId="6649" xr:uid="{00000000-0005-0000-0000-000021150000}"/>
    <cellStyle name="40% - Accent6 32 3" xfId="4434" xr:uid="{00000000-0005-0000-0000-000022150000}"/>
    <cellStyle name="40% - Accent6 33" xfId="2518" xr:uid="{00000000-0005-0000-0000-000023150000}"/>
    <cellStyle name="40% - Accent6 33 2" xfId="6957" xr:uid="{00000000-0005-0000-0000-000024150000}"/>
    <cellStyle name="40% - Accent6 33 3" xfId="4742" xr:uid="{00000000-0005-0000-0000-000025150000}"/>
    <cellStyle name="40% - Accent6 34" xfId="5439" xr:uid="{00000000-0005-0000-0000-000026150000}"/>
    <cellStyle name="40% - Accent6 35" xfId="3224" xr:uid="{00000000-0005-0000-0000-000027150000}"/>
    <cellStyle name="40% - Accent6 4" xfId="87" xr:uid="{00000000-0005-0000-0000-000028150000}"/>
    <cellStyle name="40% - Accent6 4 2" xfId="459" xr:uid="{00000000-0005-0000-0000-000029150000}"/>
    <cellStyle name="40% - Accent6 4 2 2" xfId="1287" xr:uid="{00000000-0005-0000-0000-00002A150000}"/>
    <cellStyle name="40% - Accent6 4 2 2 2" xfId="5760" xr:uid="{00000000-0005-0000-0000-00002B150000}"/>
    <cellStyle name="40% - Accent6 4 2 2 3" xfId="3545" xr:uid="{00000000-0005-0000-0000-00002C150000}"/>
    <cellStyle name="40% - Accent6 4 2 3" xfId="1715" xr:uid="{00000000-0005-0000-0000-00002D150000}"/>
    <cellStyle name="40% - Accent6 4 2 3 2" xfId="6157" xr:uid="{00000000-0005-0000-0000-00002E150000}"/>
    <cellStyle name="40% - Accent6 4 2 3 3" xfId="3942" xr:uid="{00000000-0005-0000-0000-00002F150000}"/>
    <cellStyle name="40% - Accent6 4 2 4" xfId="2109" xr:uid="{00000000-0005-0000-0000-000030150000}"/>
    <cellStyle name="40% - Accent6 4 2 4 2" xfId="6551" xr:uid="{00000000-0005-0000-0000-000031150000}"/>
    <cellStyle name="40% - Accent6 4 2 4 3" xfId="4336" xr:uid="{00000000-0005-0000-0000-000032150000}"/>
    <cellStyle name="40% - Accent6 4 2 5" xfId="2540" xr:uid="{00000000-0005-0000-0000-000033150000}"/>
    <cellStyle name="40% - Accent6 4 2 5 2" xfId="6979" xr:uid="{00000000-0005-0000-0000-000034150000}"/>
    <cellStyle name="40% - Accent6 4 2 5 3" xfId="4764" xr:uid="{00000000-0005-0000-0000-000035150000}"/>
    <cellStyle name="40% - Accent6 4 2 6" xfId="5061" xr:uid="{00000000-0005-0000-0000-000036150000}"/>
    <cellStyle name="40% - Accent6 4 2 7" xfId="2846" xr:uid="{00000000-0005-0000-0000-000037150000}"/>
    <cellStyle name="40% - Accent6 4 3" xfId="817" xr:uid="{00000000-0005-0000-0000-000038150000}"/>
    <cellStyle name="40% - Accent6 4 3 2" xfId="5363" xr:uid="{00000000-0005-0000-0000-000039150000}"/>
    <cellStyle name="40% - Accent6 4 3 3" xfId="3148" xr:uid="{00000000-0005-0000-0000-00003A150000}"/>
    <cellStyle name="40% - Accent6 4 4" xfId="1286" xr:uid="{00000000-0005-0000-0000-00003B150000}"/>
    <cellStyle name="40% - Accent6 4 4 2" xfId="5759" xr:uid="{00000000-0005-0000-0000-00003C150000}"/>
    <cellStyle name="40% - Accent6 4 4 3" xfId="3544" xr:uid="{00000000-0005-0000-0000-00003D150000}"/>
    <cellStyle name="40% - Accent6 4 5" xfId="1714" xr:uid="{00000000-0005-0000-0000-00003E150000}"/>
    <cellStyle name="40% - Accent6 4 5 2" xfId="6156" xr:uid="{00000000-0005-0000-0000-00003F150000}"/>
    <cellStyle name="40% - Accent6 4 5 3" xfId="3941" xr:uid="{00000000-0005-0000-0000-000040150000}"/>
    <cellStyle name="40% - Accent6 4 6" xfId="2108" xr:uid="{00000000-0005-0000-0000-000041150000}"/>
    <cellStyle name="40% - Accent6 4 6 2" xfId="6550" xr:uid="{00000000-0005-0000-0000-000042150000}"/>
    <cellStyle name="40% - Accent6 4 6 3" xfId="4335" xr:uid="{00000000-0005-0000-0000-000043150000}"/>
    <cellStyle name="40% - Accent6 4 7" xfId="2539" xr:uid="{00000000-0005-0000-0000-000044150000}"/>
    <cellStyle name="40% - Accent6 4 7 2" xfId="6978" xr:uid="{00000000-0005-0000-0000-000045150000}"/>
    <cellStyle name="40% - Accent6 4 7 3" xfId="4763" xr:uid="{00000000-0005-0000-0000-000046150000}"/>
    <cellStyle name="40% - Accent6 4 8" xfId="4893" xr:uid="{00000000-0005-0000-0000-000047150000}"/>
    <cellStyle name="40% - Accent6 4 9" xfId="2678" xr:uid="{00000000-0005-0000-0000-000048150000}"/>
    <cellStyle name="40% - Accent6 5" xfId="88" xr:uid="{00000000-0005-0000-0000-000049150000}"/>
    <cellStyle name="40% - Accent6 5 2" xfId="460" xr:uid="{00000000-0005-0000-0000-00004A150000}"/>
    <cellStyle name="40% - Accent6 5 2 2" xfId="1289" xr:uid="{00000000-0005-0000-0000-00004B150000}"/>
    <cellStyle name="40% - Accent6 5 2 2 2" xfId="5762" xr:uid="{00000000-0005-0000-0000-00004C150000}"/>
    <cellStyle name="40% - Accent6 5 2 2 3" xfId="3547" xr:uid="{00000000-0005-0000-0000-00004D150000}"/>
    <cellStyle name="40% - Accent6 5 2 3" xfId="1717" xr:uid="{00000000-0005-0000-0000-00004E150000}"/>
    <cellStyle name="40% - Accent6 5 2 3 2" xfId="6159" xr:uid="{00000000-0005-0000-0000-00004F150000}"/>
    <cellStyle name="40% - Accent6 5 2 3 3" xfId="3944" xr:uid="{00000000-0005-0000-0000-000050150000}"/>
    <cellStyle name="40% - Accent6 5 2 4" xfId="2111" xr:uid="{00000000-0005-0000-0000-000051150000}"/>
    <cellStyle name="40% - Accent6 5 2 4 2" xfId="6553" xr:uid="{00000000-0005-0000-0000-000052150000}"/>
    <cellStyle name="40% - Accent6 5 2 4 3" xfId="4338" xr:uid="{00000000-0005-0000-0000-000053150000}"/>
    <cellStyle name="40% - Accent6 5 2 5" xfId="2542" xr:uid="{00000000-0005-0000-0000-000054150000}"/>
    <cellStyle name="40% - Accent6 5 2 5 2" xfId="6981" xr:uid="{00000000-0005-0000-0000-000055150000}"/>
    <cellStyle name="40% - Accent6 5 2 5 3" xfId="4766" xr:uid="{00000000-0005-0000-0000-000056150000}"/>
    <cellStyle name="40% - Accent6 5 2 6" xfId="5062" xr:uid="{00000000-0005-0000-0000-000057150000}"/>
    <cellStyle name="40% - Accent6 5 2 7" xfId="2847" xr:uid="{00000000-0005-0000-0000-000058150000}"/>
    <cellStyle name="40% - Accent6 5 3" xfId="818" xr:uid="{00000000-0005-0000-0000-000059150000}"/>
    <cellStyle name="40% - Accent6 5 3 2" xfId="5364" xr:uid="{00000000-0005-0000-0000-00005A150000}"/>
    <cellStyle name="40% - Accent6 5 3 3" xfId="3149" xr:uid="{00000000-0005-0000-0000-00005B150000}"/>
    <cellStyle name="40% - Accent6 5 4" xfId="1288" xr:uid="{00000000-0005-0000-0000-00005C150000}"/>
    <cellStyle name="40% - Accent6 5 4 2" xfId="5761" xr:uid="{00000000-0005-0000-0000-00005D150000}"/>
    <cellStyle name="40% - Accent6 5 4 3" xfId="3546" xr:uid="{00000000-0005-0000-0000-00005E150000}"/>
    <cellStyle name="40% - Accent6 5 5" xfId="1716" xr:uid="{00000000-0005-0000-0000-00005F150000}"/>
    <cellStyle name="40% - Accent6 5 5 2" xfId="6158" xr:uid="{00000000-0005-0000-0000-000060150000}"/>
    <cellStyle name="40% - Accent6 5 5 3" xfId="3943" xr:uid="{00000000-0005-0000-0000-000061150000}"/>
    <cellStyle name="40% - Accent6 5 6" xfId="2110" xr:uid="{00000000-0005-0000-0000-000062150000}"/>
    <cellStyle name="40% - Accent6 5 6 2" xfId="6552" xr:uid="{00000000-0005-0000-0000-000063150000}"/>
    <cellStyle name="40% - Accent6 5 6 3" xfId="4337" xr:uid="{00000000-0005-0000-0000-000064150000}"/>
    <cellStyle name="40% - Accent6 5 7" xfId="2541" xr:uid="{00000000-0005-0000-0000-000065150000}"/>
    <cellStyle name="40% - Accent6 5 7 2" xfId="6980" xr:uid="{00000000-0005-0000-0000-000066150000}"/>
    <cellStyle name="40% - Accent6 5 7 3" xfId="4765" xr:uid="{00000000-0005-0000-0000-000067150000}"/>
    <cellStyle name="40% - Accent6 5 8" xfId="4894" xr:uid="{00000000-0005-0000-0000-000068150000}"/>
    <cellStyle name="40% - Accent6 5 9" xfId="2679" xr:uid="{00000000-0005-0000-0000-000069150000}"/>
    <cellStyle name="40% - Accent6 6" xfId="89" xr:uid="{00000000-0005-0000-0000-00006A150000}"/>
    <cellStyle name="40% - Accent6 6 2" xfId="461" xr:uid="{00000000-0005-0000-0000-00006B150000}"/>
    <cellStyle name="40% - Accent6 6 2 2" xfId="1291" xr:uid="{00000000-0005-0000-0000-00006C150000}"/>
    <cellStyle name="40% - Accent6 6 2 2 2" xfId="5764" xr:uid="{00000000-0005-0000-0000-00006D150000}"/>
    <cellStyle name="40% - Accent6 6 2 2 3" xfId="3549" xr:uid="{00000000-0005-0000-0000-00006E150000}"/>
    <cellStyle name="40% - Accent6 6 2 3" xfId="1719" xr:uid="{00000000-0005-0000-0000-00006F150000}"/>
    <cellStyle name="40% - Accent6 6 2 3 2" xfId="6161" xr:uid="{00000000-0005-0000-0000-000070150000}"/>
    <cellStyle name="40% - Accent6 6 2 3 3" xfId="3946" xr:uid="{00000000-0005-0000-0000-000071150000}"/>
    <cellStyle name="40% - Accent6 6 2 4" xfId="2113" xr:uid="{00000000-0005-0000-0000-000072150000}"/>
    <cellStyle name="40% - Accent6 6 2 4 2" xfId="6555" xr:uid="{00000000-0005-0000-0000-000073150000}"/>
    <cellStyle name="40% - Accent6 6 2 4 3" xfId="4340" xr:uid="{00000000-0005-0000-0000-000074150000}"/>
    <cellStyle name="40% - Accent6 6 2 5" xfId="2544" xr:uid="{00000000-0005-0000-0000-000075150000}"/>
    <cellStyle name="40% - Accent6 6 2 5 2" xfId="6983" xr:uid="{00000000-0005-0000-0000-000076150000}"/>
    <cellStyle name="40% - Accent6 6 2 5 3" xfId="4768" xr:uid="{00000000-0005-0000-0000-000077150000}"/>
    <cellStyle name="40% - Accent6 6 2 6" xfId="5063" xr:uid="{00000000-0005-0000-0000-000078150000}"/>
    <cellStyle name="40% - Accent6 6 2 7" xfId="2848" xr:uid="{00000000-0005-0000-0000-000079150000}"/>
    <cellStyle name="40% - Accent6 6 3" xfId="819" xr:uid="{00000000-0005-0000-0000-00007A150000}"/>
    <cellStyle name="40% - Accent6 6 3 2" xfId="5365" xr:uid="{00000000-0005-0000-0000-00007B150000}"/>
    <cellStyle name="40% - Accent6 6 3 3" xfId="3150" xr:uid="{00000000-0005-0000-0000-00007C150000}"/>
    <cellStyle name="40% - Accent6 6 4" xfId="1290" xr:uid="{00000000-0005-0000-0000-00007D150000}"/>
    <cellStyle name="40% - Accent6 6 4 2" xfId="5763" xr:uid="{00000000-0005-0000-0000-00007E150000}"/>
    <cellStyle name="40% - Accent6 6 4 3" xfId="3548" xr:uid="{00000000-0005-0000-0000-00007F150000}"/>
    <cellStyle name="40% - Accent6 6 5" xfId="1718" xr:uid="{00000000-0005-0000-0000-000080150000}"/>
    <cellStyle name="40% - Accent6 6 5 2" xfId="6160" xr:uid="{00000000-0005-0000-0000-000081150000}"/>
    <cellStyle name="40% - Accent6 6 5 3" xfId="3945" xr:uid="{00000000-0005-0000-0000-000082150000}"/>
    <cellStyle name="40% - Accent6 6 6" xfId="2112" xr:uid="{00000000-0005-0000-0000-000083150000}"/>
    <cellStyle name="40% - Accent6 6 6 2" xfId="6554" xr:uid="{00000000-0005-0000-0000-000084150000}"/>
    <cellStyle name="40% - Accent6 6 6 3" xfId="4339" xr:uid="{00000000-0005-0000-0000-000085150000}"/>
    <cellStyle name="40% - Accent6 6 7" xfId="2543" xr:uid="{00000000-0005-0000-0000-000086150000}"/>
    <cellStyle name="40% - Accent6 6 7 2" xfId="6982" xr:uid="{00000000-0005-0000-0000-000087150000}"/>
    <cellStyle name="40% - Accent6 6 7 3" xfId="4767" xr:uid="{00000000-0005-0000-0000-000088150000}"/>
    <cellStyle name="40% - Accent6 6 8" xfId="4895" xr:uid="{00000000-0005-0000-0000-000089150000}"/>
    <cellStyle name="40% - Accent6 6 9" xfId="2680" xr:uid="{00000000-0005-0000-0000-00008A150000}"/>
    <cellStyle name="40% - Accent6 7" xfId="90" xr:uid="{00000000-0005-0000-0000-00008B150000}"/>
    <cellStyle name="40% - Accent6 7 2" xfId="462" xr:uid="{00000000-0005-0000-0000-00008C150000}"/>
    <cellStyle name="40% - Accent6 7 2 2" xfId="1293" xr:uid="{00000000-0005-0000-0000-00008D150000}"/>
    <cellStyle name="40% - Accent6 7 2 2 2" xfId="5766" xr:uid="{00000000-0005-0000-0000-00008E150000}"/>
    <cellStyle name="40% - Accent6 7 2 2 3" xfId="3551" xr:uid="{00000000-0005-0000-0000-00008F150000}"/>
    <cellStyle name="40% - Accent6 7 2 3" xfId="1721" xr:uid="{00000000-0005-0000-0000-000090150000}"/>
    <cellStyle name="40% - Accent6 7 2 3 2" xfId="6163" xr:uid="{00000000-0005-0000-0000-000091150000}"/>
    <cellStyle name="40% - Accent6 7 2 3 3" xfId="3948" xr:uid="{00000000-0005-0000-0000-000092150000}"/>
    <cellStyle name="40% - Accent6 7 2 4" xfId="2115" xr:uid="{00000000-0005-0000-0000-000093150000}"/>
    <cellStyle name="40% - Accent6 7 2 4 2" xfId="6557" xr:uid="{00000000-0005-0000-0000-000094150000}"/>
    <cellStyle name="40% - Accent6 7 2 4 3" xfId="4342" xr:uid="{00000000-0005-0000-0000-000095150000}"/>
    <cellStyle name="40% - Accent6 7 2 5" xfId="2546" xr:uid="{00000000-0005-0000-0000-000096150000}"/>
    <cellStyle name="40% - Accent6 7 2 5 2" xfId="6985" xr:uid="{00000000-0005-0000-0000-000097150000}"/>
    <cellStyle name="40% - Accent6 7 2 5 3" xfId="4770" xr:uid="{00000000-0005-0000-0000-000098150000}"/>
    <cellStyle name="40% - Accent6 7 2 6" xfId="5064" xr:uid="{00000000-0005-0000-0000-000099150000}"/>
    <cellStyle name="40% - Accent6 7 2 7" xfId="2849" xr:uid="{00000000-0005-0000-0000-00009A150000}"/>
    <cellStyle name="40% - Accent6 7 3" xfId="820" xr:uid="{00000000-0005-0000-0000-00009B150000}"/>
    <cellStyle name="40% - Accent6 7 3 2" xfId="5366" xr:uid="{00000000-0005-0000-0000-00009C150000}"/>
    <cellStyle name="40% - Accent6 7 3 3" xfId="3151" xr:uid="{00000000-0005-0000-0000-00009D150000}"/>
    <cellStyle name="40% - Accent6 7 4" xfId="1292" xr:uid="{00000000-0005-0000-0000-00009E150000}"/>
    <cellStyle name="40% - Accent6 7 4 2" xfId="5765" xr:uid="{00000000-0005-0000-0000-00009F150000}"/>
    <cellStyle name="40% - Accent6 7 4 3" xfId="3550" xr:uid="{00000000-0005-0000-0000-0000A0150000}"/>
    <cellStyle name="40% - Accent6 7 5" xfId="1720" xr:uid="{00000000-0005-0000-0000-0000A1150000}"/>
    <cellStyle name="40% - Accent6 7 5 2" xfId="6162" xr:uid="{00000000-0005-0000-0000-0000A2150000}"/>
    <cellStyle name="40% - Accent6 7 5 3" xfId="3947" xr:uid="{00000000-0005-0000-0000-0000A3150000}"/>
    <cellStyle name="40% - Accent6 7 6" xfId="2114" xr:uid="{00000000-0005-0000-0000-0000A4150000}"/>
    <cellStyle name="40% - Accent6 7 6 2" xfId="6556" xr:uid="{00000000-0005-0000-0000-0000A5150000}"/>
    <cellStyle name="40% - Accent6 7 6 3" xfId="4341" xr:uid="{00000000-0005-0000-0000-0000A6150000}"/>
    <cellStyle name="40% - Accent6 7 7" xfId="2545" xr:uid="{00000000-0005-0000-0000-0000A7150000}"/>
    <cellStyle name="40% - Accent6 7 7 2" xfId="6984" xr:uid="{00000000-0005-0000-0000-0000A8150000}"/>
    <cellStyle name="40% - Accent6 7 7 3" xfId="4769" xr:uid="{00000000-0005-0000-0000-0000A9150000}"/>
    <cellStyle name="40% - Accent6 7 8" xfId="4896" xr:uid="{00000000-0005-0000-0000-0000AA150000}"/>
    <cellStyle name="40% - Accent6 7 9" xfId="2681" xr:uid="{00000000-0005-0000-0000-0000AB150000}"/>
    <cellStyle name="40% - Accent6 8" xfId="219" xr:uid="{00000000-0005-0000-0000-0000AC150000}"/>
    <cellStyle name="40% - Accent6 8 2" xfId="294" xr:uid="{00000000-0005-0000-0000-0000AD150000}"/>
    <cellStyle name="40% - Accent6 8 2 2" xfId="1295" xr:uid="{00000000-0005-0000-0000-0000AE150000}"/>
    <cellStyle name="40% - Accent6 8 2 2 2" xfId="5768" xr:uid="{00000000-0005-0000-0000-0000AF150000}"/>
    <cellStyle name="40% - Accent6 8 2 2 3" xfId="3553" xr:uid="{00000000-0005-0000-0000-0000B0150000}"/>
    <cellStyle name="40% - Accent6 8 2 3" xfId="1723" xr:uid="{00000000-0005-0000-0000-0000B1150000}"/>
    <cellStyle name="40% - Accent6 8 2 3 2" xfId="6165" xr:uid="{00000000-0005-0000-0000-0000B2150000}"/>
    <cellStyle name="40% - Accent6 8 2 3 3" xfId="3950" xr:uid="{00000000-0005-0000-0000-0000B3150000}"/>
    <cellStyle name="40% - Accent6 8 2 4" xfId="2117" xr:uid="{00000000-0005-0000-0000-0000B4150000}"/>
    <cellStyle name="40% - Accent6 8 2 4 2" xfId="6559" xr:uid="{00000000-0005-0000-0000-0000B5150000}"/>
    <cellStyle name="40% - Accent6 8 2 4 3" xfId="4344" xr:uid="{00000000-0005-0000-0000-0000B6150000}"/>
    <cellStyle name="40% - Accent6 8 2 5" xfId="2548" xr:uid="{00000000-0005-0000-0000-0000B7150000}"/>
    <cellStyle name="40% - Accent6 8 2 5 2" xfId="6987" xr:uid="{00000000-0005-0000-0000-0000B8150000}"/>
    <cellStyle name="40% - Accent6 8 2 5 3" xfId="4772" xr:uid="{00000000-0005-0000-0000-0000B9150000}"/>
    <cellStyle name="40% - Accent6 8 2 6" xfId="5368" xr:uid="{00000000-0005-0000-0000-0000BA150000}"/>
    <cellStyle name="40% - Accent6 8 2 7" xfId="3153" xr:uid="{00000000-0005-0000-0000-0000BB150000}"/>
    <cellStyle name="40% - Accent6 8 3" xfId="631" xr:uid="{00000000-0005-0000-0000-0000BC150000}"/>
    <cellStyle name="40% - Accent6 8 3 2" xfId="1296" xr:uid="{00000000-0005-0000-0000-0000BD150000}"/>
    <cellStyle name="40% - Accent6 8 3 2 2" xfId="5769" xr:uid="{00000000-0005-0000-0000-0000BE150000}"/>
    <cellStyle name="40% - Accent6 8 3 2 3" xfId="3554" xr:uid="{00000000-0005-0000-0000-0000BF150000}"/>
    <cellStyle name="40% - Accent6 8 3 3" xfId="1724" xr:uid="{00000000-0005-0000-0000-0000C0150000}"/>
    <cellStyle name="40% - Accent6 8 3 3 2" xfId="6166" xr:uid="{00000000-0005-0000-0000-0000C1150000}"/>
    <cellStyle name="40% - Accent6 8 3 3 3" xfId="3951" xr:uid="{00000000-0005-0000-0000-0000C2150000}"/>
    <cellStyle name="40% - Accent6 8 3 4" xfId="2118" xr:uid="{00000000-0005-0000-0000-0000C3150000}"/>
    <cellStyle name="40% - Accent6 8 3 4 2" xfId="6560" xr:uid="{00000000-0005-0000-0000-0000C4150000}"/>
    <cellStyle name="40% - Accent6 8 3 4 3" xfId="4345" xr:uid="{00000000-0005-0000-0000-0000C5150000}"/>
    <cellStyle name="40% - Accent6 8 3 5" xfId="2549" xr:uid="{00000000-0005-0000-0000-0000C6150000}"/>
    <cellStyle name="40% - Accent6 8 3 5 2" xfId="6988" xr:uid="{00000000-0005-0000-0000-0000C7150000}"/>
    <cellStyle name="40% - Accent6 8 3 5 3" xfId="4773" xr:uid="{00000000-0005-0000-0000-0000C8150000}"/>
    <cellStyle name="40% - Accent6 8 3 6" xfId="5367" xr:uid="{00000000-0005-0000-0000-0000C9150000}"/>
    <cellStyle name="40% - Accent6 8 3 7" xfId="3152" xr:uid="{00000000-0005-0000-0000-0000CA150000}"/>
    <cellStyle name="40% - Accent6 8 3 8" xfId="821" xr:uid="{00000000-0005-0000-0000-0000CB150000}"/>
    <cellStyle name="40% - Accent6 8 4" xfId="1294" xr:uid="{00000000-0005-0000-0000-0000CC150000}"/>
    <cellStyle name="40% - Accent6 8 4 2" xfId="5767" xr:uid="{00000000-0005-0000-0000-0000CD150000}"/>
    <cellStyle name="40% - Accent6 8 4 3" xfId="3552" xr:uid="{00000000-0005-0000-0000-0000CE150000}"/>
    <cellStyle name="40% - Accent6 8 5" xfId="1722" xr:uid="{00000000-0005-0000-0000-0000CF150000}"/>
    <cellStyle name="40% - Accent6 8 5 2" xfId="6164" xr:uid="{00000000-0005-0000-0000-0000D0150000}"/>
    <cellStyle name="40% - Accent6 8 5 3" xfId="3949" xr:uid="{00000000-0005-0000-0000-0000D1150000}"/>
    <cellStyle name="40% - Accent6 8 6" xfId="2116" xr:uid="{00000000-0005-0000-0000-0000D2150000}"/>
    <cellStyle name="40% - Accent6 8 6 2" xfId="6558" xr:uid="{00000000-0005-0000-0000-0000D3150000}"/>
    <cellStyle name="40% - Accent6 8 6 3" xfId="4343" xr:uid="{00000000-0005-0000-0000-0000D4150000}"/>
    <cellStyle name="40% - Accent6 8 7" xfId="2547" xr:uid="{00000000-0005-0000-0000-0000D5150000}"/>
    <cellStyle name="40% - Accent6 8 7 2" xfId="6986" xr:uid="{00000000-0005-0000-0000-0000D6150000}"/>
    <cellStyle name="40% - Accent6 8 7 3" xfId="4771" xr:uid="{00000000-0005-0000-0000-0000D7150000}"/>
    <cellStyle name="40% - Accent6 8 8" xfId="4922" xr:uid="{00000000-0005-0000-0000-0000D8150000}"/>
    <cellStyle name="40% - Accent6 8 9" xfId="2707" xr:uid="{00000000-0005-0000-0000-0000D9150000}"/>
    <cellStyle name="40% - Accent6 9" xfId="321" xr:uid="{00000000-0005-0000-0000-0000DA150000}"/>
    <cellStyle name="40% - Accent6 9 2" xfId="822" xr:uid="{00000000-0005-0000-0000-0000DB150000}"/>
    <cellStyle name="40% - Accent6 9 2 2" xfId="5369" xr:uid="{00000000-0005-0000-0000-0000DC150000}"/>
    <cellStyle name="40% - Accent6 9 2 3" xfId="3154" xr:uid="{00000000-0005-0000-0000-0000DD150000}"/>
    <cellStyle name="40% - Accent6 9 3" xfId="1297" xr:uid="{00000000-0005-0000-0000-0000DE150000}"/>
    <cellStyle name="40% - Accent6 9 3 2" xfId="5770" xr:uid="{00000000-0005-0000-0000-0000DF150000}"/>
    <cellStyle name="40% - Accent6 9 3 3" xfId="3555" xr:uid="{00000000-0005-0000-0000-0000E0150000}"/>
    <cellStyle name="40% - Accent6 9 4" xfId="1725" xr:uid="{00000000-0005-0000-0000-0000E1150000}"/>
    <cellStyle name="40% - Accent6 9 4 2" xfId="6167" xr:uid="{00000000-0005-0000-0000-0000E2150000}"/>
    <cellStyle name="40% - Accent6 9 4 3" xfId="3952" xr:uid="{00000000-0005-0000-0000-0000E3150000}"/>
    <cellStyle name="40% - Accent6 9 5" xfId="2119" xr:uid="{00000000-0005-0000-0000-0000E4150000}"/>
    <cellStyle name="40% - Accent6 9 5 2" xfId="6561" xr:uid="{00000000-0005-0000-0000-0000E5150000}"/>
    <cellStyle name="40% - Accent6 9 5 3" xfId="4346" xr:uid="{00000000-0005-0000-0000-0000E6150000}"/>
    <cellStyle name="40% - Accent6 9 6" xfId="2550" xr:uid="{00000000-0005-0000-0000-0000E7150000}"/>
    <cellStyle name="40% - Accent6 9 6 2" xfId="6989" xr:uid="{00000000-0005-0000-0000-0000E8150000}"/>
    <cellStyle name="40% - Accent6 9 6 3" xfId="4774" xr:uid="{00000000-0005-0000-0000-0000E9150000}"/>
    <cellStyle name="40% - Accent6 9 7" xfId="4935" xr:uid="{00000000-0005-0000-0000-0000EA150000}"/>
    <cellStyle name="40% - Accent6 9 8" xfId="2720" xr:uid="{00000000-0005-0000-0000-0000EB150000}"/>
    <cellStyle name="60% - Accent1" xfId="21" builtinId="32" customBuiltin="1"/>
    <cellStyle name="60% - Accent1 10" xfId="330" xr:uid="{00000000-0005-0000-0000-0000ED150000}"/>
    <cellStyle name="60% - Accent1 11" xfId="239" xr:uid="{00000000-0005-0000-0000-0000EE150000}"/>
    <cellStyle name="60% - Accent1 2" xfId="91" xr:uid="{00000000-0005-0000-0000-0000EF150000}"/>
    <cellStyle name="60% - Accent1 3" xfId="92" xr:uid="{00000000-0005-0000-0000-0000F0150000}"/>
    <cellStyle name="60% - Accent1 4" xfId="93" xr:uid="{00000000-0005-0000-0000-0000F1150000}"/>
    <cellStyle name="60% - Accent1 5" xfId="94" xr:uid="{00000000-0005-0000-0000-0000F2150000}"/>
    <cellStyle name="60% - Accent1 6" xfId="95" xr:uid="{00000000-0005-0000-0000-0000F3150000}"/>
    <cellStyle name="60% - Accent1 7" xfId="96" xr:uid="{00000000-0005-0000-0000-0000F4150000}"/>
    <cellStyle name="60% - Accent1 8" xfId="221" xr:uid="{00000000-0005-0000-0000-0000F5150000}"/>
    <cellStyle name="60% - Accent1 8 2" xfId="275" xr:uid="{00000000-0005-0000-0000-0000F6150000}"/>
    <cellStyle name="60% - Accent1 8 3" xfId="620" xr:uid="{00000000-0005-0000-0000-0000F7150000}"/>
    <cellStyle name="60% - Accent1 8 3 2" xfId="1298" xr:uid="{00000000-0005-0000-0000-0000F8150000}"/>
    <cellStyle name="60% - Accent1 8 3 3" xfId="823" xr:uid="{00000000-0005-0000-0000-0000F9150000}"/>
    <cellStyle name="60% - Accent1 9" xfId="305" xr:uid="{00000000-0005-0000-0000-0000FA150000}"/>
    <cellStyle name="60% - Accent2" xfId="25" builtinId="36" customBuiltin="1"/>
    <cellStyle name="60% - Accent3" xfId="29" builtinId="40" customBuiltin="1"/>
    <cellStyle name="60% - Accent3 10" xfId="337" xr:uid="{00000000-0005-0000-0000-0000FD150000}"/>
    <cellStyle name="60% - Accent3 11" xfId="238" xr:uid="{00000000-0005-0000-0000-0000FE150000}"/>
    <cellStyle name="60% - Accent3 2" xfId="97" xr:uid="{00000000-0005-0000-0000-0000FF150000}"/>
    <cellStyle name="60% - Accent3 3" xfId="98" xr:uid="{00000000-0005-0000-0000-000000160000}"/>
    <cellStyle name="60% - Accent3 4" xfId="99" xr:uid="{00000000-0005-0000-0000-000001160000}"/>
    <cellStyle name="60% - Accent3 5" xfId="100" xr:uid="{00000000-0005-0000-0000-000002160000}"/>
    <cellStyle name="60% - Accent3 6" xfId="101" xr:uid="{00000000-0005-0000-0000-000003160000}"/>
    <cellStyle name="60% - Accent3 7" xfId="102" xr:uid="{00000000-0005-0000-0000-000004160000}"/>
    <cellStyle name="60% - Accent3 8" xfId="223" xr:uid="{00000000-0005-0000-0000-000005160000}"/>
    <cellStyle name="60% - Accent3 8 2" xfId="283" xr:uid="{00000000-0005-0000-0000-000006160000}"/>
    <cellStyle name="60% - Accent3 8 3" xfId="626" xr:uid="{00000000-0005-0000-0000-000007160000}"/>
    <cellStyle name="60% - Accent3 8 3 2" xfId="1299" xr:uid="{00000000-0005-0000-0000-000008160000}"/>
    <cellStyle name="60% - Accent3 8 3 3" xfId="824" xr:uid="{00000000-0005-0000-0000-000009160000}"/>
    <cellStyle name="60% - Accent3 9" xfId="312" xr:uid="{00000000-0005-0000-0000-00000A160000}"/>
    <cellStyle name="60% - Accent4" xfId="33" builtinId="44" customBuiltin="1"/>
    <cellStyle name="60% - Accent4 10" xfId="341" xr:uid="{00000000-0005-0000-0000-00000C160000}"/>
    <cellStyle name="60% - Accent4 11" xfId="235" xr:uid="{00000000-0005-0000-0000-00000D160000}"/>
    <cellStyle name="60% - Accent4 2" xfId="103" xr:uid="{00000000-0005-0000-0000-00000E160000}"/>
    <cellStyle name="60% - Accent4 3" xfId="104" xr:uid="{00000000-0005-0000-0000-00000F160000}"/>
    <cellStyle name="60% - Accent4 4" xfId="105" xr:uid="{00000000-0005-0000-0000-000010160000}"/>
    <cellStyle name="60% - Accent4 5" xfId="106" xr:uid="{00000000-0005-0000-0000-000011160000}"/>
    <cellStyle name="60% - Accent4 6" xfId="107" xr:uid="{00000000-0005-0000-0000-000012160000}"/>
    <cellStyle name="60% - Accent4 7" xfId="108" xr:uid="{00000000-0005-0000-0000-000013160000}"/>
    <cellStyle name="60% - Accent4 8" xfId="224" xr:uid="{00000000-0005-0000-0000-000014160000}"/>
    <cellStyle name="60% - Accent4 8 2" xfId="287" xr:uid="{00000000-0005-0000-0000-000015160000}"/>
    <cellStyle name="60% - Accent4 8 3" xfId="630" xr:uid="{00000000-0005-0000-0000-000016160000}"/>
    <cellStyle name="60% - Accent4 8 3 2" xfId="1300" xr:uid="{00000000-0005-0000-0000-000017160000}"/>
    <cellStyle name="60% - Accent4 8 3 3" xfId="825" xr:uid="{00000000-0005-0000-0000-000018160000}"/>
    <cellStyle name="60% - Accent4 9" xfId="316" xr:uid="{00000000-0005-0000-0000-000019160000}"/>
    <cellStyle name="60% - Accent5" xfId="37" builtinId="48" customBuiltin="1"/>
    <cellStyle name="60% - Accent6" xfId="41" builtinId="52" customBuiltin="1"/>
    <cellStyle name="60% - Accent6 10" xfId="346" xr:uid="{00000000-0005-0000-0000-00001C160000}"/>
    <cellStyle name="60% - Accent6 11" xfId="233" xr:uid="{00000000-0005-0000-0000-00001D160000}"/>
    <cellStyle name="60% - Accent6 2" xfId="109" xr:uid="{00000000-0005-0000-0000-00001E160000}"/>
    <cellStyle name="60% - Accent6 3" xfId="110" xr:uid="{00000000-0005-0000-0000-00001F160000}"/>
    <cellStyle name="60% - Accent6 4" xfId="111" xr:uid="{00000000-0005-0000-0000-000020160000}"/>
    <cellStyle name="60% - Accent6 5" xfId="112" xr:uid="{00000000-0005-0000-0000-000021160000}"/>
    <cellStyle name="60% - Accent6 6" xfId="113" xr:uid="{00000000-0005-0000-0000-000022160000}"/>
    <cellStyle name="60% - Accent6 7" xfId="114" xr:uid="{00000000-0005-0000-0000-000023160000}"/>
    <cellStyle name="60% - Accent6 8" xfId="226" xr:uid="{00000000-0005-0000-0000-000024160000}"/>
    <cellStyle name="60% - Accent6 8 2" xfId="295" xr:uid="{00000000-0005-0000-0000-000025160000}"/>
    <cellStyle name="60% - Accent6 8 3" xfId="632" xr:uid="{00000000-0005-0000-0000-000026160000}"/>
    <cellStyle name="60% - Accent6 8 3 2" xfId="1301" xr:uid="{00000000-0005-0000-0000-000027160000}"/>
    <cellStyle name="60% - Accent6 8 3 3" xfId="826" xr:uid="{00000000-0005-0000-0000-000028160000}"/>
    <cellStyle name="60% - Accent6 9" xfId="322" xr:uid="{00000000-0005-0000-0000-000029160000}"/>
    <cellStyle name="Accent1" xfId="18" builtinId="29" customBuiltin="1"/>
    <cellStyle name="Accent1 10" xfId="327" xr:uid="{00000000-0005-0000-0000-00002B160000}"/>
    <cellStyle name="Accent1 11" xfId="231" xr:uid="{00000000-0005-0000-0000-00002C160000}"/>
    <cellStyle name="Accent1 2" xfId="115" xr:uid="{00000000-0005-0000-0000-00002D160000}"/>
    <cellStyle name="Accent1 3" xfId="116" xr:uid="{00000000-0005-0000-0000-00002E160000}"/>
    <cellStyle name="Accent1 4" xfId="117" xr:uid="{00000000-0005-0000-0000-00002F160000}"/>
    <cellStyle name="Accent1 5" xfId="118" xr:uid="{00000000-0005-0000-0000-000030160000}"/>
    <cellStyle name="Accent1 6" xfId="119" xr:uid="{00000000-0005-0000-0000-000031160000}"/>
    <cellStyle name="Accent1 7" xfId="120" xr:uid="{00000000-0005-0000-0000-000032160000}"/>
    <cellStyle name="Accent1 8" xfId="228" xr:uid="{00000000-0005-0000-0000-000033160000}"/>
    <cellStyle name="Accent1 8 2" xfId="272" xr:uid="{00000000-0005-0000-0000-000034160000}"/>
    <cellStyle name="Accent1 8 3" xfId="617" xr:uid="{00000000-0005-0000-0000-000035160000}"/>
    <cellStyle name="Accent1 8 3 2" xfId="1302" xr:uid="{00000000-0005-0000-0000-000036160000}"/>
    <cellStyle name="Accent1 8 3 3" xfId="827" xr:uid="{00000000-0005-0000-0000-000037160000}"/>
    <cellStyle name="Accent1 9" xfId="302" xr:uid="{00000000-0005-0000-0000-000038160000}"/>
    <cellStyle name="Accent2" xfId="22" builtinId="33" customBuiltin="1"/>
    <cellStyle name="Accent2 10" xfId="331" xr:uid="{00000000-0005-0000-0000-00003A160000}"/>
    <cellStyle name="Accent2 11" xfId="229" xr:uid="{00000000-0005-0000-0000-00003B160000}"/>
    <cellStyle name="Accent2 2" xfId="121" xr:uid="{00000000-0005-0000-0000-00003C160000}"/>
    <cellStyle name="Accent2 3" xfId="122" xr:uid="{00000000-0005-0000-0000-00003D160000}"/>
    <cellStyle name="Accent2 4" xfId="123" xr:uid="{00000000-0005-0000-0000-00003E160000}"/>
    <cellStyle name="Accent2 5" xfId="124" xr:uid="{00000000-0005-0000-0000-00003F160000}"/>
    <cellStyle name="Accent2 6" xfId="125" xr:uid="{00000000-0005-0000-0000-000040160000}"/>
    <cellStyle name="Accent2 7" xfId="126" xr:uid="{00000000-0005-0000-0000-000041160000}"/>
    <cellStyle name="Accent2 8" xfId="230" xr:uid="{00000000-0005-0000-0000-000042160000}"/>
    <cellStyle name="Accent2 8 2" xfId="276" xr:uid="{00000000-0005-0000-0000-000043160000}"/>
    <cellStyle name="Accent2 8 3" xfId="621" xr:uid="{00000000-0005-0000-0000-000044160000}"/>
    <cellStyle name="Accent2 8 3 2" xfId="1303" xr:uid="{00000000-0005-0000-0000-000045160000}"/>
    <cellStyle name="Accent2 8 3 3" xfId="828" xr:uid="{00000000-0005-0000-0000-000046160000}"/>
    <cellStyle name="Accent2 9" xfId="306" xr:uid="{00000000-0005-0000-0000-000047160000}"/>
    <cellStyle name="Accent3" xfId="26" builtinId="37" customBuiltin="1"/>
    <cellStyle name="Accent3 10" xfId="334" xr:uid="{00000000-0005-0000-0000-000049160000}"/>
    <cellStyle name="Accent3 11" xfId="227" xr:uid="{00000000-0005-0000-0000-00004A160000}"/>
    <cellStyle name="Accent3 2" xfId="127" xr:uid="{00000000-0005-0000-0000-00004B160000}"/>
    <cellStyle name="Accent3 3" xfId="128" xr:uid="{00000000-0005-0000-0000-00004C160000}"/>
    <cellStyle name="Accent3 4" xfId="129" xr:uid="{00000000-0005-0000-0000-00004D160000}"/>
    <cellStyle name="Accent3 5" xfId="130" xr:uid="{00000000-0005-0000-0000-00004E160000}"/>
    <cellStyle name="Accent3 6" xfId="131" xr:uid="{00000000-0005-0000-0000-00004F160000}"/>
    <cellStyle name="Accent3 7" xfId="132" xr:uid="{00000000-0005-0000-0000-000050160000}"/>
    <cellStyle name="Accent3 8" xfId="232" xr:uid="{00000000-0005-0000-0000-000051160000}"/>
    <cellStyle name="Accent3 8 2" xfId="280" xr:uid="{00000000-0005-0000-0000-000052160000}"/>
    <cellStyle name="Accent3 8 3" xfId="623" xr:uid="{00000000-0005-0000-0000-000053160000}"/>
    <cellStyle name="Accent3 8 3 2" xfId="1304" xr:uid="{00000000-0005-0000-0000-000054160000}"/>
    <cellStyle name="Accent3 8 3 3" xfId="829" xr:uid="{00000000-0005-0000-0000-000055160000}"/>
    <cellStyle name="Accent3 9" xfId="309" xr:uid="{00000000-0005-0000-0000-000056160000}"/>
    <cellStyle name="Accent4" xfId="30" builtinId="41" customBuiltin="1"/>
    <cellStyle name="Accent4 10" xfId="338" xr:uid="{00000000-0005-0000-0000-000058160000}"/>
    <cellStyle name="Accent4 11" xfId="225" xr:uid="{00000000-0005-0000-0000-000059160000}"/>
    <cellStyle name="Accent4 2" xfId="133" xr:uid="{00000000-0005-0000-0000-00005A160000}"/>
    <cellStyle name="Accent4 3" xfId="134" xr:uid="{00000000-0005-0000-0000-00005B160000}"/>
    <cellStyle name="Accent4 4" xfId="135" xr:uid="{00000000-0005-0000-0000-00005C160000}"/>
    <cellStyle name="Accent4 5" xfId="136" xr:uid="{00000000-0005-0000-0000-00005D160000}"/>
    <cellStyle name="Accent4 6" xfId="137" xr:uid="{00000000-0005-0000-0000-00005E160000}"/>
    <cellStyle name="Accent4 7" xfId="138" xr:uid="{00000000-0005-0000-0000-00005F160000}"/>
    <cellStyle name="Accent4 8" xfId="234" xr:uid="{00000000-0005-0000-0000-000060160000}"/>
    <cellStyle name="Accent4 8 2" xfId="284" xr:uid="{00000000-0005-0000-0000-000061160000}"/>
    <cellStyle name="Accent4 8 3" xfId="627" xr:uid="{00000000-0005-0000-0000-000062160000}"/>
    <cellStyle name="Accent4 8 3 2" xfId="1305" xr:uid="{00000000-0005-0000-0000-000063160000}"/>
    <cellStyle name="Accent4 8 3 3" xfId="830" xr:uid="{00000000-0005-0000-0000-000064160000}"/>
    <cellStyle name="Accent4 9" xfId="313" xr:uid="{00000000-0005-0000-0000-000065160000}"/>
    <cellStyle name="Accent5" xfId="34" builtinId="45" customBuiltin="1"/>
    <cellStyle name="Accent6" xfId="38" builtinId="49" customBuiltin="1"/>
    <cellStyle name="Bad" xfId="7" builtinId="27" customBuiltin="1"/>
    <cellStyle name="Bad 10" xfId="317" xr:uid="{00000000-0005-0000-0000-000069160000}"/>
    <cellStyle name="Bad 11" xfId="222" xr:uid="{00000000-0005-0000-0000-00006A160000}"/>
    <cellStyle name="Bad 2" xfId="139" xr:uid="{00000000-0005-0000-0000-00006B160000}"/>
    <cellStyle name="Bad 3" xfId="140" xr:uid="{00000000-0005-0000-0000-00006C160000}"/>
    <cellStyle name="Bad 4" xfId="141" xr:uid="{00000000-0005-0000-0000-00006D160000}"/>
    <cellStyle name="Bad 5" xfId="142" xr:uid="{00000000-0005-0000-0000-00006E160000}"/>
    <cellStyle name="Bad 6" xfId="143" xr:uid="{00000000-0005-0000-0000-00006F160000}"/>
    <cellStyle name="Bad 7" xfId="144" xr:uid="{00000000-0005-0000-0000-000070160000}"/>
    <cellStyle name="Bad 8" xfId="236" xr:uid="{00000000-0005-0000-0000-000071160000}"/>
    <cellStyle name="Bad 8 2" xfId="261" xr:uid="{00000000-0005-0000-0000-000072160000}"/>
    <cellStyle name="Bad 8 3" xfId="612" xr:uid="{00000000-0005-0000-0000-000073160000}"/>
    <cellStyle name="Bad 8 3 2" xfId="1306" xr:uid="{00000000-0005-0000-0000-000074160000}"/>
    <cellStyle name="Bad 8 3 3" xfId="831" xr:uid="{00000000-0005-0000-0000-000075160000}"/>
    <cellStyle name="Bad 9" xfId="292" xr:uid="{00000000-0005-0000-0000-000076160000}"/>
    <cellStyle name="Calculation" xfId="11" builtinId="22" customBuiltin="1"/>
    <cellStyle name="Calculation 10" xfId="324" xr:uid="{00000000-0005-0000-0000-000078160000}"/>
    <cellStyle name="Calculation 11" xfId="220" xr:uid="{00000000-0005-0000-0000-000079160000}"/>
    <cellStyle name="Calculation 2" xfId="145" xr:uid="{00000000-0005-0000-0000-00007A160000}"/>
    <cellStyle name="Calculation 3" xfId="146" xr:uid="{00000000-0005-0000-0000-00007B160000}"/>
    <cellStyle name="Calculation 4" xfId="147" xr:uid="{00000000-0005-0000-0000-00007C160000}"/>
    <cellStyle name="Calculation 5" xfId="148" xr:uid="{00000000-0005-0000-0000-00007D160000}"/>
    <cellStyle name="Calculation 6" xfId="149" xr:uid="{00000000-0005-0000-0000-00007E160000}"/>
    <cellStyle name="Calculation 7" xfId="150" xr:uid="{00000000-0005-0000-0000-00007F160000}"/>
    <cellStyle name="Calculation 8" xfId="237" xr:uid="{00000000-0005-0000-0000-000080160000}"/>
    <cellStyle name="Calculation 8 2" xfId="265" xr:uid="{00000000-0005-0000-0000-000081160000}"/>
    <cellStyle name="Calculation 8 3" xfId="614" xr:uid="{00000000-0005-0000-0000-000082160000}"/>
    <cellStyle name="Calculation 8 3 2" xfId="1307" xr:uid="{00000000-0005-0000-0000-000083160000}"/>
    <cellStyle name="Calculation 8 3 3" xfId="832" xr:uid="{00000000-0005-0000-0000-000084160000}"/>
    <cellStyle name="Calculation 9" xfId="296" xr:uid="{00000000-0005-0000-0000-000085160000}"/>
    <cellStyle name="Check Cell" xfId="13" builtinId="23" customBuiltin="1"/>
    <cellStyle name="Comma" xfId="7069" builtinId="3"/>
    <cellStyle name="Comma 2" xfId="641" xr:uid="{00000000-0005-0000-0000-000088160000}"/>
    <cellStyle name="Explanatory Text" xfId="16" builtinId="53" customBuiltin="1"/>
    <cellStyle name="Good" xfId="6" builtinId="26" customBuiltin="1"/>
    <cellStyle name="Heading 1" xfId="2" builtinId="16" customBuiltin="1"/>
    <cellStyle name="Heading 1 10" xfId="291" xr:uid="{00000000-0005-0000-0000-00008C160000}"/>
    <cellStyle name="Heading 1 10 2" xfId="834" xr:uid="{00000000-0005-0000-0000-00008D160000}"/>
    <cellStyle name="Heading 1 10 3" xfId="835" xr:uid="{00000000-0005-0000-0000-00008E160000}"/>
    <cellStyle name="Heading 1 10 4" xfId="833" xr:uid="{00000000-0005-0000-0000-00008F160000}"/>
    <cellStyle name="Heading 1 11" xfId="218" xr:uid="{00000000-0005-0000-0000-000090160000}"/>
    <cellStyle name="Heading 1 11 2" xfId="836" xr:uid="{00000000-0005-0000-0000-000091160000}"/>
    <cellStyle name="Heading 1 12" xfId="666" xr:uid="{00000000-0005-0000-0000-000092160000}"/>
    <cellStyle name="Heading 1 2" xfId="151" xr:uid="{00000000-0005-0000-0000-000093160000}"/>
    <cellStyle name="Heading 1 2 2" xfId="838" xr:uid="{00000000-0005-0000-0000-000094160000}"/>
    <cellStyle name="Heading 1 2 3" xfId="839" xr:uid="{00000000-0005-0000-0000-000095160000}"/>
    <cellStyle name="Heading 1 2 4" xfId="840" xr:uid="{00000000-0005-0000-0000-000096160000}"/>
    <cellStyle name="Heading 1 2 5" xfId="841" xr:uid="{00000000-0005-0000-0000-000097160000}"/>
    <cellStyle name="Heading 1 2 6" xfId="842" xr:uid="{00000000-0005-0000-0000-000098160000}"/>
    <cellStyle name="Heading 1 2 7" xfId="843" xr:uid="{00000000-0005-0000-0000-000099160000}"/>
    <cellStyle name="Heading 1 2 8" xfId="844" xr:uid="{00000000-0005-0000-0000-00009A160000}"/>
    <cellStyle name="Heading 1 2 9" xfId="837" xr:uid="{00000000-0005-0000-0000-00009B160000}"/>
    <cellStyle name="Heading 1 3" xfId="152" xr:uid="{00000000-0005-0000-0000-00009C160000}"/>
    <cellStyle name="Heading 1 4" xfId="153" xr:uid="{00000000-0005-0000-0000-00009D160000}"/>
    <cellStyle name="Heading 1 5" xfId="154" xr:uid="{00000000-0005-0000-0000-00009E160000}"/>
    <cellStyle name="Heading 1 6" xfId="155" xr:uid="{00000000-0005-0000-0000-00009F160000}"/>
    <cellStyle name="Heading 1 7" xfId="156" xr:uid="{00000000-0005-0000-0000-0000A0160000}"/>
    <cellStyle name="Heading 1 8" xfId="240" xr:uid="{00000000-0005-0000-0000-0000A1160000}"/>
    <cellStyle name="Heading 1 8 2" xfId="256" xr:uid="{00000000-0005-0000-0000-0000A2160000}"/>
    <cellStyle name="Heading 1 8 2 2" xfId="1308" xr:uid="{00000000-0005-0000-0000-0000A3160000}"/>
    <cellStyle name="Heading 1 8 2 3" xfId="846" xr:uid="{00000000-0005-0000-0000-0000A4160000}"/>
    <cellStyle name="Heading 1 8 3" xfId="608" xr:uid="{00000000-0005-0000-0000-0000A5160000}"/>
    <cellStyle name="Heading 1 8 4" xfId="845" xr:uid="{00000000-0005-0000-0000-0000A6160000}"/>
    <cellStyle name="Heading 1 9" xfId="266" xr:uid="{00000000-0005-0000-0000-0000A7160000}"/>
    <cellStyle name="Heading 1 9 2" xfId="848" xr:uid="{00000000-0005-0000-0000-0000A8160000}"/>
    <cellStyle name="Heading 1 9 3" xfId="849" xr:uid="{00000000-0005-0000-0000-0000A9160000}"/>
    <cellStyle name="Heading 1 9 4" xfId="847" xr:uid="{00000000-0005-0000-0000-0000AA160000}"/>
    <cellStyle name="Heading 2" xfId="3" builtinId="17" customBuiltin="1"/>
    <cellStyle name="Heading 2 10" xfId="267" xr:uid="{00000000-0005-0000-0000-0000AC160000}"/>
    <cellStyle name="Heading 2 11" xfId="216" xr:uid="{00000000-0005-0000-0000-0000AD160000}"/>
    <cellStyle name="Heading 2 2" xfId="157" xr:uid="{00000000-0005-0000-0000-0000AE160000}"/>
    <cellStyle name="Heading 2 3" xfId="158" xr:uid="{00000000-0005-0000-0000-0000AF160000}"/>
    <cellStyle name="Heading 2 4" xfId="159" xr:uid="{00000000-0005-0000-0000-0000B0160000}"/>
    <cellStyle name="Heading 2 5" xfId="160" xr:uid="{00000000-0005-0000-0000-0000B1160000}"/>
    <cellStyle name="Heading 2 6" xfId="161" xr:uid="{00000000-0005-0000-0000-0000B2160000}"/>
    <cellStyle name="Heading 2 7" xfId="162" xr:uid="{00000000-0005-0000-0000-0000B3160000}"/>
    <cellStyle name="Heading 2 8" xfId="241" xr:uid="{00000000-0005-0000-0000-0000B4160000}"/>
    <cellStyle name="Heading 2 8 2" xfId="257" xr:uid="{00000000-0005-0000-0000-0000B5160000}"/>
    <cellStyle name="Heading 2 8 3" xfId="609" xr:uid="{00000000-0005-0000-0000-0000B6160000}"/>
    <cellStyle name="Heading 2 8 3 2" xfId="1309" xr:uid="{00000000-0005-0000-0000-0000B7160000}"/>
    <cellStyle name="Heading 2 8 3 3" xfId="850" xr:uid="{00000000-0005-0000-0000-0000B8160000}"/>
    <cellStyle name="Heading 2 9" xfId="263" xr:uid="{00000000-0005-0000-0000-0000B9160000}"/>
    <cellStyle name="Heading 3" xfId="4" builtinId="18" customBuiltin="1"/>
    <cellStyle name="Heading 3 10" xfId="300" xr:uid="{00000000-0005-0000-0000-0000BB160000}"/>
    <cellStyle name="Heading 3 10 2" xfId="852" xr:uid="{00000000-0005-0000-0000-0000BC160000}"/>
    <cellStyle name="Heading 3 10 3" xfId="853" xr:uid="{00000000-0005-0000-0000-0000BD160000}"/>
    <cellStyle name="Heading 3 10 4" xfId="851" xr:uid="{00000000-0005-0000-0000-0000BE160000}"/>
    <cellStyle name="Heading 3 11" xfId="214" xr:uid="{00000000-0005-0000-0000-0000BF160000}"/>
    <cellStyle name="Heading 3 11 2" xfId="854" xr:uid="{00000000-0005-0000-0000-0000C0160000}"/>
    <cellStyle name="Heading 3 12" xfId="667" xr:uid="{00000000-0005-0000-0000-0000C1160000}"/>
    <cellStyle name="Heading 3 2" xfId="163" xr:uid="{00000000-0005-0000-0000-0000C2160000}"/>
    <cellStyle name="Heading 3 2 2" xfId="856" xr:uid="{00000000-0005-0000-0000-0000C3160000}"/>
    <cellStyle name="Heading 3 2 3" xfId="857" xr:uid="{00000000-0005-0000-0000-0000C4160000}"/>
    <cellStyle name="Heading 3 2 4" xfId="858" xr:uid="{00000000-0005-0000-0000-0000C5160000}"/>
    <cellStyle name="Heading 3 2 5" xfId="859" xr:uid="{00000000-0005-0000-0000-0000C6160000}"/>
    <cellStyle name="Heading 3 2 6" xfId="860" xr:uid="{00000000-0005-0000-0000-0000C7160000}"/>
    <cellStyle name="Heading 3 2 7" xfId="861" xr:uid="{00000000-0005-0000-0000-0000C8160000}"/>
    <cellStyle name="Heading 3 2 8" xfId="862" xr:uid="{00000000-0005-0000-0000-0000C9160000}"/>
    <cellStyle name="Heading 3 2 9" xfId="855" xr:uid="{00000000-0005-0000-0000-0000CA160000}"/>
    <cellStyle name="Heading 3 3" xfId="164" xr:uid="{00000000-0005-0000-0000-0000CB160000}"/>
    <cellStyle name="Heading 3 4" xfId="165" xr:uid="{00000000-0005-0000-0000-0000CC160000}"/>
    <cellStyle name="Heading 3 5" xfId="166" xr:uid="{00000000-0005-0000-0000-0000CD160000}"/>
    <cellStyle name="Heading 3 6" xfId="167" xr:uid="{00000000-0005-0000-0000-0000CE160000}"/>
    <cellStyle name="Heading 3 7" xfId="168" xr:uid="{00000000-0005-0000-0000-0000CF160000}"/>
    <cellStyle name="Heading 3 8" xfId="243" xr:uid="{00000000-0005-0000-0000-0000D0160000}"/>
    <cellStyle name="Heading 3 8 2" xfId="258" xr:uid="{00000000-0005-0000-0000-0000D1160000}"/>
    <cellStyle name="Heading 3 8 2 2" xfId="1310" xr:uid="{00000000-0005-0000-0000-0000D2160000}"/>
    <cellStyle name="Heading 3 8 2 3" xfId="864" xr:uid="{00000000-0005-0000-0000-0000D3160000}"/>
    <cellStyle name="Heading 3 8 3" xfId="610" xr:uid="{00000000-0005-0000-0000-0000D4160000}"/>
    <cellStyle name="Heading 3 8 4" xfId="863" xr:uid="{00000000-0005-0000-0000-0000D5160000}"/>
    <cellStyle name="Heading 3 9" xfId="260" xr:uid="{00000000-0005-0000-0000-0000D6160000}"/>
    <cellStyle name="Heading 3 9 2" xfId="866" xr:uid="{00000000-0005-0000-0000-0000D7160000}"/>
    <cellStyle name="Heading 3 9 3" xfId="867" xr:uid="{00000000-0005-0000-0000-0000D8160000}"/>
    <cellStyle name="Heading 3 9 4" xfId="865" xr:uid="{00000000-0005-0000-0000-0000D9160000}"/>
    <cellStyle name="Heading 4" xfId="5" builtinId="19" customBuiltin="1"/>
    <cellStyle name="Heading 4 10" xfId="298" xr:uid="{00000000-0005-0000-0000-0000DB160000}"/>
    <cellStyle name="Heading 4 10 2" xfId="869" xr:uid="{00000000-0005-0000-0000-0000DC160000}"/>
    <cellStyle name="Heading 4 10 3" xfId="870" xr:uid="{00000000-0005-0000-0000-0000DD160000}"/>
    <cellStyle name="Heading 4 10 4" xfId="868" xr:uid="{00000000-0005-0000-0000-0000DE160000}"/>
    <cellStyle name="Heading 4 11" xfId="212" xr:uid="{00000000-0005-0000-0000-0000DF160000}"/>
    <cellStyle name="Heading 4 11 2" xfId="871" xr:uid="{00000000-0005-0000-0000-0000E0160000}"/>
    <cellStyle name="Heading 4 12" xfId="668" xr:uid="{00000000-0005-0000-0000-0000E1160000}"/>
    <cellStyle name="Heading 4 2" xfId="169" xr:uid="{00000000-0005-0000-0000-0000E2160000}"/>
    <cellStyle name="Heading 4 2 2" xfId="873" xr:uid="{00000000-0005-0000-0000-0000E3160000}"/>
    <cellStyle name="Heading 4 2 3" xfId="874" xr:uid="{00000000-0005-0000-0000-0000E4160000}"/>
    <cellStyle name="Heading 4 2 4" xfId="875" xr:uid="{00000000-0005-0000-0000-0000E5160000}"/>
    <cellStyle name="Heading 4 2 5" xfId="876" xr:uid="{00000000-0005-0000-0000-0000E6160000}"/>
    <cellStyle name="Heading 4 2 6" xfId="877" xr:uid="{00000000-0005-0000-0000-0000E7160000}"/>
    <cellStyle name="Heading 4 2 7" xfId="878" xr:uid="{00000000-0005-0000-0000-0000E8160000}"/>
    <cellStyle name="Heading 4 2 8" xfId="879" xr:uid="{00000000-0005-0000-0000-0000E9160000}"/>
    <cellStyle name="Heading 4 2 9" xfId="872" xr:uid="{00000000-0005-0000-0000-0000EA160000}"/>
    <cellStyle name="Heading 4 3" xfId="170" xr:uid="{00000000-0005-0000-0000-0000EB160000}"/>
    <cellStyle name="Heading 4 4" xfId="171" xr:uid="{00000000-0005-0000-0000-0000EC160000}"/>
    <cellStyle name="Heading 4 5" xfId="172" xr:uid="{00000000-0005-0000-0000-0000ED160000}"/>
    <cellStyle name="Heading 4 6" xfId="173" xr:uid="{00000000-0005-0000-0000-0000EE160000}"/>
    <cellStyle name="Heading 4 7" xfId="174" xr:uid="{00000000-0005-0000-0000-0000EF160000}"/>
    <cellStyle name="Heading 4 8" xfId="245" xr:uid="{00000000-0005-0000-0000-0000F0160000}"/>
    <cellStyle name="Heading 4 8 2" xfId="259" xr:uid="{00000000-0005-0000-0000-0000F1160000}"/>
    <cellStyle name="Heading 4 8 2 2" xfId="1311" xr:uid="{00000000-0005-0000-0000-0000F2160000}"/>
    <cellStyle name="Heading 4 8 2 3" xfId="881" xr:uid="{00000000-0005-0000-0000-0000F3160000}"/>
    <cellStyle name="Heading 4 8 3" xfId="611" xr:uid="{00000000-0005-0000-0000-0000F4160000}"/>
    <cellStyle name="Heading 4 8 4" xfId="880" xr:uid="{00000000-0005-0000-0000-0000F5160000}"/>
    <cellStyle name="Heading 4 9" xfId="270" xr:uid="{00000000-0005-0000-0000-0000F6160000}"/>
    <cellStyle name="Heading 4 9 2" xfId="883" xr:uid="{00000000-0005-0000-0000-0000F7160000}"/>
    <cellStyle name="Heading 4 9 3" xfId="884" xr:uid="{00000000-0005-0000-0000-0000F8160000}"/>
    <cellStyle name="Heading 4 9 4" xfId="882" xr:uid="{00000000-0005-0000-0000-0000F9160000}"/>
    <cellStyle name="Hyperlink" xfId="7072" builtinId="8"/>
    <cellStyle name="Hyperlink 2" xfId="7049" xr:uid="{00000000-0005-0000-0000-0000FA16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 xr:uid="{00000000-0005-0000-0000-0000FF160000}"/>
    <cellStyle name="Normal 10 10" xfId="2682" xr:uid="{00000000-0005-0000-0000-000000170000}"/>
    <cellStyle name="Normal 10 2" xfId="175" xr:uid="{00000000-0005-0000-0000-000001170000}"/>
    <cellStyle name="Normal 10 2 10" xfId="2552" xr:uid="{00000000-0005-0000-0000-000002170000}"/>
    <cellStyle name="Normal 10 2 10 2" xfId="6991" xr:uid="{00000000-0005-0000-0000-000003170000}"/>
    <cellStyle name="Normal 10 2 10 3" xfId="4776" xr:uid="{00000000-0005-0000-0000-000004170000}"/>
    <cellStyle name="Normal 10 2 11" xfId="4836" xr:uid="{00000000-0005-0000-0000-000005170000}"/>
    <cellStyle name="Normal 10 2 12" xfId="2621" xr:uid="{00000000-0005-0000-0000-000006170000}"/>
    <cellStyle name="Normal 10 2 2" xfId="477" xr:uid="{00000000-0005-0000-0000-000007170000}"/>
    <cellStyle name="Normal 10 2 2 2" xfId="887" xr:uid="{00000000-0005-0000-0000-000008170000}"/>
    <cellStyle name="Normal 10 2 2 2 2" xfId="5372" xr:uid="{00000000-0005-0000-0000-000009170000}"/>
    <cellStyle name="Normal 10 2 2 2 3" xfId="3157" xr:uid="{00000000-0005-0000-0000-00000A170000}"/>
    <cellStyle name="Normal 10 2 2 3" xfId="1313" xr:uid="{00000000-0005-0000-0000-00000B170000}"/>
    <cellStyle name="Normal 10 2 2 3 2" xfId="5772" xr:uid="{00000000-0005-0000-0000-00000C170000}"/>
    <cellStyle name="Normal 10 2 2 3 3" xfId="3557" xr:uid="{00000000-0005-0000-0000-00000D170000}"/>
    <cellStyle name="Normal 10 2 2 4" xfId="1727" xr:uid="{00000000-0005-0000-0000-00000E170000}"/>
    <cellStyle name="Normal 10 2 2 4 2" xfId="6169" xr:uid="{00000000-0005-0000-0000-00000F170000}"/>
    <cellStyle name="Normal 10 2 2 4 3" xfId="3954" xr:uid="{00000000-0005-0000-0000-000010170000}"/>
    <cellStyle name="Normal 10 2 2 5" xfId="2122" xr:uid="{00000000-0005-0000-0000-000011170000}"/>
    <cellStyle name="Normal 10 2 2 5 2" xfId="6564" xr:uid="{00000000-0005-0000-0000-000012170000}"/>
    <cellStyle name="Normal 10 2 2 5 3" xfId="4349" xr:uid="{00000000-0005-0000-0000-000013170000}"/>
    <cellStyle name="Normal 10 2 2 6" xfId="2553" xr:uid="{00000000-0005-0000-0000-000014170000}"/>
    <cellStyle name="Normal 10 2 2 6 2" xfId="6992" xr:uid="{00000000-0005-0000-0000-000015170000}"/>
    <cellStyle name="Normal 10 2 2 6 3" xfId="4777" xr:uid="{00000000-0005-0000-0000-000016170000}"/>
    <cellStyle name="Normal 10 2 2 7" xfId="5078" xr:uid="{00000000-0005-0000-0000-000017170000}"/>
    <cellStyle name="Normal 10 2 2 8" xfId="2863" xr:uid="{00000000-0005-0000-0000-000018170000}"/>
    <cellStyle name="Normal 10 2 3" xfId="886" xr:uid="{00000000-0005-0000-0000-000019170000}"/>
    <cellStyle name="Normal 10 2 3 2" xfId="5371" xr:uid="{00000000-0005-0000-0000-00001A170000}"/>
    <cellStyle name="Normal 10 2 3 3" xfId="3156" xr:uid="{00000000-0005-0000-0000-00001B170000}"/>
    <cellStyle name="Normal 10 2 4" xfId="670" xr:uid="{00000000-0005-0000-0000-00001C170000}"/>
    <cellStyle name="Normal 10 2 4 2" xfId="4907" xr:uid="{00000000-0005-0000-0000-00001D170000}"/>
    <cellStyle name="Normal 10 2 4 3" xfId="2692" xr:uid="{00000000-0005-0000-0000-00001E170000}"/>
    <cellStyle name="Normal 10 2 5" xfId="971" xr:uid="{00000000-0005-0000-0000-00001F170000}"/>
    <cellStyle name="Normal 10 2 5 2" xfId="5445" xr:uid="{00000000-0005-0000-0000-000020170000}"/>
    <cellStyle name="Normal 10 2 5 3" xfId="3230" xr:uid="{00000000-0005-0000-0000-000021170000}"/>
    <cellStyle name="Normal 10 2 6" xfId="1401" xr:uid="{00000000-0005-0000-0000-000022170000}"/>
    <cellStyle name="Normal 10 2 6 2" xfId="5843" xr:uid="{00000000-0005-0000-0000-000023170000}"/>
    <cellStyle name="Normal 10 2 6 3" xfId="3628" xr:uid="{00000000-0005-0000-0000-000024170000}"/>
    <cellStyle name="Normal 10 2 7" xfId="2121" xr:uid="{00000000-0005-0000-0000-000025170000}"/>
    <cellStyle name="Normal 10 2 7 2" xfId="6563" xr:uid="{00000000-0005-0000-0000-000026170000}"/>
    <cellStyle name="Normal 10 2 7 3" xfId="4348" xr:uid="{00000000-0005-0000-0000-000027170000}"/>
    <cellStyle name="Normal 10 2 8" xfId="2193" xr:uid="{00000000-0005-0000-0000-000028170000}"/>
    <cellStyle name="Normal 10 2 8 2" xfId="6635" xr:uid="{00000000-0005-0000-0000-000029170000}"/>
    <cellStyle name="Normal 10 2 8 3" xfId="4420" xr:uid="{00000000-0005-0000-0000-00002A170000}"/>
    <cellStyle name="Normal 10 2 9" xfId="2210" xr:uid="{00000000-0005-0000-0000-00002B170000}"/>
    <cellStyle name="Normal 10 2 9 2" xfId="6650" xr:uid="{00000000-0005-0000-0000-00002C170000}"/>
    <cellStyle name="Normal 10 2 9 3" xfId="4435" xr:uid="{00000000-0005-0000-0000-00002D170000}"/>
    <cellStyle name="Normal 10 3" xfId="463" xr:uid="{00000000-0005-0000-0000-00002E170000}"/>
    <cellStyle name="Normal 10 3 2" xfId="1314" xr:uid="{00000000-0005-0000-0000-00002F170000}"/>
    <cellStyle name="Normal 10 3 2 2" xfId="5773" xr:uid="{00000000-0005-0000-0000-000030170000}"/>
    <cellStyle name="Normal 10 3 2 3" xfId="3558" xr:uid="{00000000-0005-0000-0000-000031170000}"/>
    <cellStyle name="Normal 10 3 3" xfId="1728" xr:uid="{00000000-0005-0000-0000-000032170000}"/>
    <cellStyle name="Normal 10 3 3 2" xfId="6170" xr:uid="{00000000-0005-0000-0000-000033170000}"/>
    <cellStyle name="Normal 10 3 3 3" xfId="3955" xr:uid="{00000000-0005-0000-0000-000034170000}"/>
    <cellStyle name="Normal 10 3 4" xfId="2123" xr:uid="{00000000-0005-0000-0000-000035170000}"/>
    <cellStyle name="Normal 10 3 4 2" xfId="6565" xr:uid="{00000000-0005-0000-0000-000036170000}"/>
    <cellStyle name="Normal 10 3 4 3" xfId="4350" xr:uid="{00000000-0005-0000-0000-000037170000}"/>
    <cellStyle name="Normal 10 3 5" xfId="2554" xr:uid="{00000000-0005-0000-0000-000038170000}"/>
    <cellStyle name="Normal 10 3 5 2" xfId="6993" xr:uid="{00000000-0005-0000-0000-000039170000}"/>
    <cellStyle name="Normal 10 3 5 3" xfId="4778" xr:uid="{00000000-0005-0000-0000-00003A170000}"/>
    <cellStyle name="Normal 10 3 6" xfId="5065" xr:uid="{00000000-0005-0000-0000-00003B170000}"/>
    <cellStyle name="Normal 10 3 7" xfId="2850" xr:uid="{00000000-0005-0000-0000-00003C170000}"/>
    <cellStyle name="Normal 10 4" xfId="885" xr:uid="{00000000-0005-0000-0000-00003D170000}"/>
    <cellStyle name="Normal 10 4 2" xfId="5370" xr:uid="{00000000-0005-0000-0000-00003E170000}"/>
    <cellStyle name="Normal 10 4 3" xfId="3155" xr:uid="{00000000-0005-0000-0000-00003F170000}"/>
    <cellStyle name="Normal 10 5" xfId="1312" xr:uid="{00000000-0005-0000-0000-000040170000}"/>
    <cellStyle name="Normal 10 5 2" xfId="5771" xr:uid="{00000000-0005-0000-0000-000041170000}"/>
    <cellStyle name="Normal 10 5 3" xfId="3556" xr:uid="{00000000-0005-0000-0000-000042170000}"/>
    <cellStyle name="Normal 10 6" xfId="1726" xr:uid="{00000000-0005-0000-0000-000043170000}"/>
    <cellStyle name="Normal 10 6 2" xfId="6168" xr:uid="{00000000-0005-0000-0000-000044170000}"/>
    <cellStyle name="Normal 10 6 3" xfId="3953" xr:uid="{00000000-0005-0000-0000-000045170000}"/>
    <cellStyle name="Normal 10 7" xfId="2120" xr:uid="{00000000-0005-0000-0000-000046170000}"/>
    <cellStyle name="Normal 10 7 2" xfId="6562" xr:uid="{00000000-0005-0000-0000-000047170000}"/>
    <cellStyle name="Normal 10 7 3" xfId="4347" xr:uid="{00000000-0005-0000-0000-000048170000}"/>
    <cellStyle name="Normal 10 8" xfId="2551" xr:uid="{00000000-0005-0000-0000-000049170000}"/>
    <cellStyle name="Normal 10 8 2" xfId="6990" xr:uid="{00000000-0005-0000-0000-00004A170000}"/>
    <cellStyle name="Normal 10 8 3" xfId="4775" xr:uid="{00000000-0005-0000-0000-00004B170000}"/>
    <cellStyle name="Normal 10 9" xfId="4897" xr:uid="{00000000-0005-0000-0000-00004C170000}"/>
    <cellStyle name="Normal 11" xfId="389" xr:uid="{00000000-0005-0000-0000-00004D170000}"/>
    <cellStyle name="Normal 11 2" xfId="888" xr:uid="{00000000-0005-0000-0000-00004E170000}"/>
    <cellStyle name="Normal 11 2 2" xfId="5373" xr:uid="{00000000-0005-0000-0000-00004F170000}"/>
    <cellStyle name="Normal 11 2 3" xfId="3158" xr:uid="{00000000-0005-0000-0000-000050170000}"/>
    <cellStyle name="Normal 11 3" xfId="1315" xr:uid="{00000000-0005-0000-0000-000051170000}"/>
    <cellStyle name="Normal 11 3 2" xfId="5774" xr:uid="{00000000-0005-0000-0000-000052170000}"/>
    <cellStyle name="Normal 11 3 3" xfId="3559" xr:uid="{00000000-0005-0000-0000-000053170000}"/>
    <cellStyle name="Normal 11 4" xfId="1729" xr:uid="{00000000-0005-0000-0000-000054170000}"/>
    <cellStyle name="Normal 11 4 2" xfId="6171" xr:uid="{00000000-0005-0000-0000-000055170000}"/>
    <cellStyle name="Normal 11 4 3" xfId="3956" xr:uid="{00000000-0005-0000-0000-000056170000}"/>
    <cellStyle name="Normal 11 5" xfId="2124" xr:uid="{00000000-0005-0000-0000-000057170000}"/>
    <cellStyle name="Normal 11 5 2" xfId="6566" xr:uid="{00000000-0005-0000-0000-000058170000}"/>
    <cellStyle name="Normal 11 5 3" xfId="4351" xr:uid="{00000000-0005-0000-0000-000059170000}"/>
    <cellStyle name="Normal 11 6" xfId="2555" xr:uid="{00000000-0005-0000-0000-00005A170000}"/>
    <cellStyle name="Normal 11 6 2" xfId="6994" xr:uid="{00000000-0005-0000-0000-00005B170000}"/>
    <cellStyle name="Normal 11 6 3" xfId="4779" xr:uid="{00000000-0005-0000-0000-00005C170000}"/>
    <cellStyle name="Normal 11 7" xfId="4991" xr:uid="{00000000-0005-0000-0000-00005D170000}"/>
    <cellStyle name="Normal 11 8" xfId="2776" xr:uid="{00000000-0005-0000-0000-00005E170000}"/>
    <cellStyle name="Normal 12" xfId="478" xr:uid="{00000000-0005-0000-0000-00005F170000}"/>
    <cellStyle name="Normal 12 2" xfId="889" xr:uid="{00000000-0005-0000-0000-000060170000}"/>
    <cellStyle name="Normal 12 2 2" xfId="5374" xr:uid="{00000000-0005-0000-0000-000061170000}"/>
    <cellStyle name="Normal 12 2 3" xfId="3159" xr:uid="{00000000-0005-0000-0000-000062170000}"/>
    <cellStyle name="Normal 12 3" xfId="1316" xr:uid="{00000000-0005-0000-0000-000063170000}"/>
    <cellStyle name="Normal 12 3 2" xfId="5775" xr:uid="{00000000-0005-0000-0000-000064170000}"/>
    <cellStyle name="Normal 12 3 3" xfId="3560" xr:uid="{00000000-0005-0000-0000-000065170000}"/>
    <cellStyle name="Normal 12 4" xfId="1730" xr:uid="{00000000-0005-0000-0000-000066170000}"/>
    <cellStyle name="Normal 12 4 2" xfId="6172" xr:uid="{00000000-0005-0000-0000-000067170000}"/>
    <cellStyle name="Normal 12 4 3" xfId="3957" xr:uid="{00000000-0005-0000-0000-000068170000}"/>
    <cellStyle name="Normal 12 5" xfId="2125" xr:uid="{00000000-0005-0000-0000-000069170000}"/>
    <cellStyle name="Normal 12 5 2" xfId="6567" xr:uid="{00000000-0005-0000-0000-00006A170000}"/>
    <cellStyle name="Normal 12 5 3" xfId="4352" xr:uid="{00000000-0005-0000-0000-00006B170000}"/>
    <cellStyle name="Normal 12 6" xfId="2556" xr:uid="{00000000-0005-0000-0000-00006C170000}"/>
    <cellStyle name="Normal 12 6 2" xfId="6995" xr:uid="{00000000-0005-0000-0000-00006D170000}"/>
    <cellStyle name="Normal 12 6 3" xfId="4780" xr:uid="{00000000-0005-0000-0000-00006E170000}"/>
    <cellStyle name="Normal 12 7" xfId="5079" xr:uid="{00000000-0005-0000-0000-00006F170000}"/>
    <cellStyle name="Normal 12 8" xfId="2864" xr:uid="{00000000-0005-0000-0000-000070170000}"/>
    <cellStyle name="Normal 13" xfId="492" xr:uid="{00000000-0005-0000-0000-000071170000}"/>
    <cellStyle name="Normal 13 2" xfId="890" xr:uid="{00000000-0005-0000-0000-000072170000}"/>
    <cellStyle name="Normal 13 3" xfId="1317" xr:uid="{00000000-0005-0000-0000-000073170000}"/>
    <cellStyle name="Normal 13 3 2" xfId="5776" xr:uid="{00000000-0005-0000-0000-000074170000}"/>
    <cellStyle name="Normal 13 3 3" xfId="3561" xr:uid="{00000000-0005-0000-0000-000075170000}"/>
    <cellStyle name="Normal 13 4" xfId="1731" xr:uid="{00000000-0005-0000-0000-000076170000}"/>
    <cellStyle name="Normal 13 4 2" xfId="6173" xr:uid="{00000000-0005-0000-0000-000077170000}"/>
    <cellStyle name="Normal 13 4 3" xfId="3958" xr:uid="{00000000-0005-0000-0000-000078170000}"/>
    <cellStyle name="Normal 13 5" xfId="2126" xr:uid="{00000000-0005-0000-0000-000079170000}"/>
    <cellStyle name="Normal 13 5 2" xfId="6568" xr:uid="{00000000-0005-0000-0000-00007A170000}"/>
    <cellStyle name="Normal 13 5 3" xfId="4353" xr:uid="{00000000-0005-0000-0000-00007B170000}"/>
    <cellStyle name="Normal 13 6" xfId="2557" xr:uid="{00000000-0005-0000-0000-00007C170000}"/>
    <cellStyle name="Normal 13 6 2" xfId="6996" xr:uid="{00000000-0005-0000-0000-00007D170000}"/>
    <cellStyle name="Normal 13 6 3" xfId="4781" xr:uid="{00000000-0005-0000-0000-00007E170000}"/>
    <cellStyle name="Normal 13 7" xfId="5093" xr:uid="{00000000-0005-0000-0000-00007F170000}"/>
    <cellStyle name="Normal 13 8" xfId="2878" xr:uid="{00000000-0005-0000-0000-000080170000}"/>
    <cellStyle name="Normal 14" xfId="506" xr:uid="{00000000-0005-0000-0000-000081170000}"/>
    <cellStyle name="Normal 14 2" xfId="1318" xr:uid="{00000000-0005-0000-0000-000082170000}"/>
    <cellStyle name="Normal 14 2 2" xfId="5777" xr:uid="{00000000-0005-0000-0000-000083170000}"/>
    <cellStyle name="Normal 14 2 3" xfId="3562" xr:uid="{00000000-0005-0000-0000-000084170000}"/>
    <cellStyle name="Normal 14 3" xfId="1732" xr:uid="{00000000-0005-0000-0000-000085170000}"/>
    <cellStyle name="Normal 14 3 2" xfId="6174" xr:uid="{00000000-0005-0000-0000-000086170000}"/>
    <cellStyle name="Normal 14 3 3" xfId="3959" xr:uid="{00000000-0005-0000-0000-000087170000}"/>
    <cellStyle name="Normal 14 4" xfId="2127" xr:uid="{00000000-0005-0000-0000-000088170000}"/>
    <cellStyle name="Normal 14 4 2" xfId="6569" xr:uid="{00000000-0005-0000-0000-000089170000}"/>
    <cellStyle name="Normal 14 4 3" xfId="4354" xr:uid="{00000000-0005-0000-0000-00008A170000}"/>
    <cellStyle name="Normal 14 5" xfId="2558" xr:uid="{00000000-0005-0000-0000-00008B170000}"/>
    <cellStyle name="Normal 14 5 2" xfId="6997" xr:uid="{00000000-0005-0000-0000-00008C170000}"/>
    <cellStyle name="Normal 14 5 3" xfId="4782" xr:uid="{00000000-0005-0000-0000-00008D170000}"/>
    <cellStyle name="Normal 14 6" xfId="5107" xr:uid="{00000000-0005-0000-0000-00008E170000}"/>
    <cellStyle name="Normal 14 7" xfId="2892" xr:uid="{00000000-0005-0000-0000-00008F170000}"/>
    <cellStyle name="Normal 15" xfId="520" xr:uid="{00000000-0005-0000-0000-000090170000}"/>
    <cellStyle name="Normal 15 2" xfId="1319" xr:uid="{00000000-0005-0000-0000-000091170000}"/>
    <cellStyle name="Normal 15 2 2" xfId="5778" xr:uid="{00000000-0005-0000-0000-000092170000}"/>
    <cellStyle name="Normal 15 2 3" xfId="3563" xr:uid="{00000000-0005-0000-0000-000093170000}"/>
    <cellStyle name="Normal 15 3" xfId="1733" xr:uid="{00000000-0005-0000-0000-000094170000}"/>
    <cellStyle name="Normal 15 3 2" xfId="6175" xr:uid="{00000000-0005-0000-0000-000095170000}"/>
    <cellStyle name="Normal 15 3 3" xfId="3960" xr:uid="{00000000-0005-0000-0000-000096170000}"/>
    <cellStyle name="Normal 15 4" xfId="2128" xr:uid="{00000000-0005-0000-0000-000097170000}"/>
    <cellStyle name="Normal 15 4 2" xfId="6570" xr:uid="{00000000-0005-0000-0000-000098170000}"/>
    <cellStyle name="Normal 15 4 3" xfId="4355" xr:uid="{00000000-0005-0000-0000-000099170000}"/>
    <cellStyle name="Normal 15 5" xfId="2559" xr:uid="{00000000-0005-0000-0000-00009A170000}"/>
    <cellStyle name="Normal 15 5 2" xfId="6998" xr:uid="{00000000-0005-0000-0000-00009B170000}"/>
    <cellStyle name="Normal 15 5 3" xfId="4783" xr:uid="{00000000-0005-0000-0000-00009C170000}"/>
    <cellStyle name="Normal 15 6" xfId="5121" xr:uid="{00000000-0005-0000-0000-00009D170000}"/>
    <cellStyle name="Normal 15 7" xfId="2906" xr:uid="{00000000-0005-0000-0000-00009E170000}"/>
    <cellStyle name="Normal 16" xfId="534" xr:uid="{00000000-0005-0000-0000-00009F170000}"/>
    <cellStyle name="Normal 16 2" xfId="1320" xr:uid="{00000000-0005-0000-0000-0000A0170000}"/>
    <cellStyle name="Normal 16 2 2" xfId="5779" xr:uid="{00000000-0005-0000-0000-0000A1170000}"/>
    <cellStyle name="Normal 16 2 3" xfId="3564" xr:uid="{00000000-0005-0000-0000-0000A2170000}"/>
    <cellStyle name="Normal 16 3" xfId="1734" xr:uid="{00000000-0005-0000-0000-0000A3170000}"/>
    <cellStyle name="Normal 16 3 2" xfId="6176" xr:uid="{00000000-0005-0000-0000-0000A4170000}"/>
    <cellStyle name="Normal 16 3 3" xfId="3961" xr:uid="{00000000-0005-0000-0000-0000A5170000}"/>
    <cellStyle name="Normal 16 4" xfId="2129" xr:uid="{00000000-0005-0000-0000-0000A6170000}"/>
    <cellStyle name="Normal 16 4 2" xfId="6571" xr:uid="{00000000-0005-0000-0000-0000A7170000}"/>
    <cellStyle name="Normal 16 4 3" xfId="4356" xr:uid="{00000000-0005-0000-0000-0000A8170000}"/>
    <cellStyle name="Normal 16 5" xfId="2560" xr:uid="{00000000-0005-0000-0000-0000A9170000}"/>
    <cellStyle name="Normal 16 5 2" xfId="6999" xr:uid="{00000000-0005-0000-0000-0000AA170000}"/>
    <cellStyle name="Normal 16 5 3" xfId="4784" xr:uid="{00000000-0005-0000-0000-0000AB170000}"/>
    <cellStyle name="Normal 16 6" xfId="5135" xr:uid="{00000000-0005-0000-0000-0000AC170000}"/>
    <cellStyle name="Normal 16 7" xfId="2920" xr:uid="{00000000-0005-0000-0000-0000AD170000}"/>
    <cellStyle name="Normal 17" xfId="548" xr:uid="{00000000-0005-0000-0000-0000AE170000}"/>
    <cellStyle name="Normal 17 2" xfId="673" xr:uid="{00000000-0005-0000-0000-0000AF170000}"/>
    <cellStyle name="Normal 17 2 2" xfId="5149" xr:uid="{00000000-0005-0000-0000-0000B0170000}"/>
    <cellStyle name="Normal 17 2 3" xfId="2934" xr:uid="{00000000-0005-0000-0000-0000B1170000}"/>
    <cellStyle name="Normal 17 3" xfId="1321" xr:uid="{00000000-0005-0000-0000-0000B2170000}"/>
    <cellStyle name="Normal 17 3 2" xfId="5780" xr:uid="{00000000-0005-0000-0000-0000B3170000}"/>
    <cellStyle name="Normal 17 3 3" xfId="3565" xr:uid="{00000000-0005-0000-0000-0000B4170000}"/>
    <cellStyle name="Normal 17 4" xfId="1735" xr:uid="{00000000-0005-0000-0000-0000B5170000}"/>
    <cellStyle name="Normal 17 4 2" xfId="6177" xr:uid="{00000000-0005-0000-0000-0000B6170000}"/>
    <cellStyle name="Normal 17 4 3" xfId="3962" xr:uid="{00000000-0005-0000-0000-0000B7170000}"/>
    <cellStyle name="Normal 17 5" xfId="2130" xr:uid="{00000000-0005-0000-0000-0000B8170000}"/>
    <cellStyle name="Normal 17 5 2" xfId="6572" xr:uid="{00000000-0005-0000-0000-0000B9170000}"/>
    <cellStyle name="Normal 17 5 3" xfId="4357" xr:uid="{00000000-0005-0000-0000-0000BA170000}"/>
    <cellStyle name="Normal 17 6" xfId="2561" xr:uid="{00000000-0005-0000-0000-0000BB170000}"/>
    <cellStyle name="Normal 17 6 2" xfId="7000" xr:uid="{00000000-0005-0000-0000-0000BC170000}"/>
    <cellStyle name="Normal 17 6 3" xfId="4785" xr:uid="{00000000-0005-0000-0000-0000BD170000}"/>
    <cellStyle name="Normal 17 7" xfId="4834" xr:uid="{00000000-0005-0000-0000-0000BE170000}"/>
    <cellStyle name="Normal 17 8" xfId="2619" xr:uid="{00000000-0005-0000-0000-0000BF170000}"/>
    <cellStyle name="Normal 18" xfId="562" xr:uid="{00000000-0005-0000-0000-0000C0170000}"/>
    <cellStyle name="Normal 18 2" xfId="1322" xr:uid="{00000000-0005-0000-0000-0000C1170000}"/>
    <cellStyle name="Normal 18 2 2" xfId="5781" xr:uid="{00000000-0005-0000-0000-0000C2170000}"/>
    <cellStyle name="Normal 18 2 3" xfId="3566" xr:uid="{00000000-0005-0000-0000-0000C3170000}"/>
    <cellStyle name="Normal 18 3" xfId="1736" xr:uid="{00000000-0005-0000-0000-0000C4170000}"/>
    <cellStyle name="Normal 18 3 2" xfId="6178" xr:uid="{00000000-0005-0000-0000-0000C5170000}"/>
    <cellStyle name="Normal 18 3 3" xfId="3963" xr:uid="{00000000-0005-0000-0000-0000C6170000}"/>
    <cellStyle name="Normal 18 4" xfId="2131" xr:uid="{00000000-0005-0000-0000-0000C7170000}"/>
    <cellStyle name="Normal 18 4 2" xfId="6573" xr:uid="{00000000-0005-0000-0000-0000C8170000}"/>
    <cellStyle name="Normal 18 4 3" xfId="4358" xr:uid="{00000000-0005-0000-0000-0000C9170000}"/>
    <cellStyle name="Normal 18 5" xfId="2562" xr:uid="{00000000-0005-0000-0000-0000CA170000}"/>
    <cellStyle name="Normal 18 5 2" xfId="7001" xr:uid="{00000000-0005-0000-0000-0000CB170000}"/>
    <cellStyle name="Normal 18 5 3" xfId="4786" xr:uid="{00000000-0005-0000-0000-0000CC170000}"/>
    <cellStyle name="Normal 18 6" xfId="5163" xr:uid="{00000000-0005-0000-0000-0000CD170000}"/>
    <cellStyle name="Normal 18 7" xfId="2948" xr:uid="{00000000-0005-0000-0000-0000CE170000}"/>
    <cellStyle name="Normal 19" xfId="576" xr:uid="{00000000-0005-0000-0000-0000CF170000}"/>
    <cellStyle name="Normal 19 2" xfId="1323" xr:uid="{00000000-0005-0000-0000-0000D0170000}"/>
    <cellStyle name="Normal 19 2 2" xfId="5782" xr:uid="{00000000-0005-0000-0000-0000D1170000}"/>
    <cellStyle name="Normal 19 2 3" xfId="3567" xr:uid="{00000000-0005-0000-0000-0000D2170000}"/>
    <cellStyle name="Normal 19 3" xfId="1737" xr:uid="{00000000-0005-0000-0000-0000D3170000}"/>
    <cellStyle name="Normal 19 3 2" xfId="6179" xr:uid="{00000000-0005-0000-0000-0000D4170000}"/>
    <cellStyle name="Normal 19 3 3" xfId="3964" xr:uid="{00000000-0005-0000-0000-0000D5170000}"/>
    <cellStyle name="Normal 19 4" xfId="2132" xr:uid="{00000000-0005-0000-0000-0000D6170000}"/>
    <cellStyle name="Normal 19 4 2" xfId="6574" xr:uid="{00000000-0005-0000-0000-0000D7170000}"/>
    <cellStyle name="Normal 19 4 3" xfId="4359" xr:uid="{00000000-0005-0000-0000-0000D8170000}"/>
    <cellStyle name="Normal 19 5" xfId="2563" xr:uid="{00000000-0005-0000-0000-0000D9170000}"/>
    <cellStyle name="Normal 19 5 2" xfId="7002" xr:uid="{00000000-0005-0000-0000-0000DA170000}"/>
    <cellStyle name="Normal 19 5 3" xfId="4787" xr:uid="{00000000-0005-0000-0000-0000DB170000}"/>
    <cellStyle name="Normal 19 6" xfId="5177" xr:uid="{00000000-0005-0000-0000-0000DC170000}"/>
    <cellStyle name="Normal 19 7" xfId="2962" xr:uid="{00000000-0005-0000-0000-0000DD170000}"/>
    <cellStyle name="Normal 2" xfId="176" xr:uid="{00000000-0005-0000-0000-0000DE170000}"/>
    <cellStyle name="Normal 2 10" xfId="2734" xr:uid="{00000000-0005-0000-0000-0000DF170000}"/>
    <cellStyle name="Normal 2 11" xfId="671" xr:uid="{00000000-0005-0000-0000-0000E0170000}"/>
    <cellStyle name="Normal 2 12" xfId="7050" xr:uid="{00000000-0005-0000-0000-0000E1170000}"/>
    <cellStyle name="Normal 2 13" xfId="655" xr:uid="{00000000-0005-0000-0000-0000E2170000}"/>
    <cellStyle name="Normal 2 14" xfId="7065" xr:uid="{00000000-0005-0000-0000-0000E3170000}"/>
    <cellStyle name="Normal 2 15" xfId="7066" xr:uid="{00000000-0005-0000-0000-0000E4170000}"/>
    <cellStyle name="Normal 2 2" xfId="347" xr:uid="{00000000-0005-0000-0000-0000E5170000}"/>
    <cellStyle name="Normal 2 2 2" xfId="473" xr:uid="{00000000-0005-0000-0000-0000E6170000}"/>
    <cellStyle name="Normal 2 2 2 2" xfId="646" xr:uid="{00000000-0005-0000-0000-0000E7170000}"/>
    <cellStyle name="Normal 2 2 2 3" xfId="653" xr:uid="{00000000-0005-0000-0000-0000E8170000}"/>
    <cellStyle name="Normal 2 2 2 4" xfId="7067" xr:uid="{00000000-0005-0000-0000-0000E9170000}"/>
    <cellStyle name="Normal 2 2 3" xfId="634" xr:uid="{00000000-0005-0000-0000-0000EA170000}"/>
    <cellStyle name="Normal 2 2 3 2" xfId="654" xr:uid="{00000000-0005-0000-0000-0000EB170000}"/>
    <cellStyle name="Normal 2 2 3 3" xfId="7068" xr:uid="{00000000-0005-0000-0000-0000EC170000}"/>
    <cellStyle name="Normal 2 2 4" xfId="645" xr:uid="{00000000-0005-0000-0000-0000ED170000}"/>
    <cellStyle name="Normal 2 2 4 2" xfId="5783" xr:uid="{00000000-0005-0000-0000-0000EE170000}"/>
    <cellStyle name="Normal 2 2 4 3" xfId="3568" xr:uid="{00000000-0005-0000-0000-0000EF170000}"/>
    <cellStyle name="Normal 2 2 4 4" xfId="1325" xr:uid="{00000000-0005-0000-0000-0000F0170000}"/>
    <cellStyle name="Normal 2 2 4 5" xfId="7056" xr:uid="{00000000-0005-0000-0000-0000F1170000}"/>
    <cellStyle name="Normal 2 2 5" xfId="1738" xr:uid="{00000000-0005-0000-0000-0000F2170000}"/>
    <cellStyle name="Normal 2 2 5 2" xfId="6180" xr:uid="{00000000-0005-0000-0000-0000F3170000}"/>
    <cellStyle name="Normal 2 2 5 3" xfId="3965" xr:uid="{00000000-0005-0000-0000-0000F4170000}"/>
    <cellStyle name="Normal 2 2 6" xfId="2133" xr:uid="{00000000-0005-0000-0000-0000F5170000}"/>
    <cellStyle name="Normal 2 2 6 2" xfId="6575" xr:uid="{00000000-0005-0000-0000-0000F6170000}"/>
    <cellStyle name="Normal 2 2 6 3" xfId="4360" xr:uid="{00000000-0005-0000-0000-0000F7170000}"/>
    <cellStyle name="Normal 2 2 7" xfId="2195" xr:uid="{00000000-0005-0000-0000-0000F8170000}"/>
    <cellStyle name="Normal 2 2 8" xfId="2564" xr:uid="{00000000-0005-0000-0000-0000F9170000}"/>
    <cellStyle name="Normal 2 2 8 2" xfId="7003" xr:uid="{00000000-0005-0000-0000-0000FA170000}"/>
    <cellStyle name="Normal 2 2 8 3" xfId="4788" xr:uid="{00000000-0005-0000-0000-0000FB170000}"/>
    <cellStyle name="Normal 2 2 9" xfId="672" xr:uid="{00000000-0005-0000-0000-0000FC170000}"/>
    <cellStyle name="Normal 2 3" xfId="633" xr:uid="{00000000-0005-0000-0000-0000FD170000}"/>
    <cellStyle name="Normal 2 3 2" xfId="1326" xr:uid="{00000000-0005-0000-0000-0000FE170000}"/>
    <cellStyle name="Normal 2 3 2 2" xfId="5784" xr:uid="{00000000-0005-0000-0000-0000FF170000}"/>
    <cellStyle name="Normal 2 3 2 3" xfId="3569" xr:uid="{00000000-0005-0000-0000-000000180000}"/>
    <cellStyle name="Normal 2 3 3" xfId="1739" xr:uid="{00000000-0005-0000-0000-000001180000}"/>
    <cellStyle name="Normal 2 3 3 2" xfId="6181" xr:uid="{00000000-0005-0000-0000-000002180000}"/>
    <cellStyle name="Normal 2 3 3 3" xfId="3966" xr:uid="{00000000-0005-0000-0000-000003180000}"/>
    <cellStyle name="Normal 2 3 4" xfId="2134" xr:uid="{00000000-0005-0000-0000-000004180000}"/>
    <cellStyle name="Normal 2 3 4 2" xfId="6576" xr:uid="{00000000-0005-0000-0000-000005180000}"/>
    <cellStyle name="Normal 2 3 4 3" xfId="4361" xr:uid="{00000000-0005-0000-0000-000006180000}"/>
    <cellStyle name="Normal 2 3 5" xfId="2565" xr:uid="{00000000-0005-0000-0000-000007180000}"/>
    <cellStyle name="Normal 2 3 5 2" xfId="7004" xr:uid="{00000000-0005-0000-0000-000008180000}"/>
    <cellStyle name="Normal 2 3 5 3" xfId="4789" xr:uid="{00000000-0005-0000-0000-000009180000}"/>
    <cellStyle name="Normal 2 3 6" xfId="5375" xr:uid="{00000000-0005-0000-0000-00000A180000}"/>
    <cellStyle name="Normal 2 3 7" xfId="3160" xr:uid="{00000000-0005-0000-0000-00000B180000}"/>
    <cellStyle name="Normal 2 3 8" xfId="7054" xr:uid="{00000000-0005-0000-0000-00000C180000}"/>
    <cellStyle name="Normal 2 4" xfId="640" xr:uid="{00000000-0005-0000-0000-00000D180000}"/>
    <cellStyle name="Normal 2 4 2" xfId="1327" xr:uid="{00000000-0005-0000-0000-00000E180000}"/>
    <cellStyle name="Normal 2 4 3" xfId="2566" xr:uid="{00000000-0005-0000-0000-00000F180000}"/>
    <cellStyle name="Normal 2 4 4" xfId="7051" xr:uid="{00000000-0005-0000-0000-000010180000}"/>
    <cellStyle name="Normal 2 4 5" xfId="891" xr:uid="{00000000-0005-0000-0000-000011180000}"/>
    <cellStyle name="Normal 2 5" xfId="652" xr:uid="{00000000-0005-0000-0000-000012180000}"/>
    <cellStyle name="Normal 2 5 2" xfId="1328" xr:uid="{00000000-0005-0000-0000-000013180000}"/>
    <cellStyle name="Normal 2 6" xfId="1329" xr:uid="{00000000-0005-0000-0000-000014180000}"/>
    <cellStyle name="Normal 2 7" xfId="1324" xr:uid="{00000000-0005-0000-0000-000015180000}"/>
    <cellStyle name="Normal 2 8" xfId="2194" xr:uid="{00000000-0005-0000-0000-000016180000}"/>
    <cellStyle name="Normal 2 9" xfId="4949" xr:uid="{00000000-0005-0000-0000-000017180000}"/>
    <cellStyle name="Normal 20" xfId="590" xr:uid="{00000000-0005-0000-0000-000018180000}"/>
    <cellStyle name="Normal 20 2" xfId="1330" xr:uid="{00000000-0005-0000-0000-000019180000}"/>
    <cellStyle name="Normal 20 2 2" xfId="5785" xr:uid="{00000000-0005-0000-0000-00001A180000}"/>
    <cellStyle name="Normal 20 2 3" xfId="3570" xr:uid="{00000000-0005-0000-0000-00001B180000}"/>
    <cellStyle name="Normal 20 3" xfId="1740" xr:uid="{00000000-0005-0000-0000-00001C180000}"/>
    <cellStyle name="Normal 20 3 2" xfId="6182" xr:uid="{00000000-0005-0000-0000-00001D180000}"/>
    <cellStyle name="Normal 20 3 3" xfId="3967" xr:uid="{00000000-0005-0000-0000-00001E180000}"/>
    <cellStyle name="Normal 20 4" xfId="2135" xr:uid="{00000000-0005-0000-0000-00001F180000}"/>
    <cellStyle name="Normal 20 4 2" xfId="6577" xr:uid="{00000000-0005-0000-0000-000020180000}"/>
    <cellStyle name="Normal 20 4 3" xfId="4362" xr:uid="{00000000-0005-0000-0000-000021180000}"/>
    <cellStyle name="Normal 20 5" xfId="2567" xr:uid="{00000000-0005-0000-0000-000022180000}"/>
    <cellStyle name="Normal 20 5 2" xfId="7005" xr:uid="{00000000-0005-0000-0000-000023180000}"/>
    <cellStyle name="Normal 20 5 3" xfId="4790" xr:uid="{00000000-0005-0000-0000-000024180000}"/>
    <cellStyle name="Normal 20 6" xfId="5191" xr:uid="{00000000-0005-0000-0000-000025180000}"/>
    <cellStyle name="Normal 20 7" xfId="2976" xr:uid="{00000000-0005-0000-0000-000026180000}"/>
    <cellStyle name="Normal 21" xfId="636" xr:uid="{00000000-0005-0000-0000-000027180000}"/>
    <cellStyle name="Normal 21 2" xfId="1332" xr:uid="{00000000-0005-0000-0000-000028180000}"/>
    <cellStyle name="Normal 21 3" xfId="1331" xr:uid="{00000000-0005-0000-0000-000029180000}"/>
    <cellStyle name="Normal 21 4" xfId="2568" xr:uid="{00000000-0005-0000-0000-00002A180000}"/>
    <cellStyle name="Normal 21 5" xfId="5205" xr:uid="{00000000-0005-0000-0000-00002B180000}"/>
    <cellStyle name="Normal 21 6" xfId="2990" xr:uid="{00000000-0005-0000-0000-00002C180000}"/>
    <cellStyle name="Normal 21 7" xfId="674" xr:uid="{00000000-0005-0000-0000-00002D180000}"/>
    <cellStyle name="Normal 22" xfId="637" xr:uid="{00000000-0005-0000-0000-00002E180000}"/>
    <cellStyle name="Normal 22 2" xfId="938" xr:uid="{00000000-0005-0000-0000-00002F180000}"/>
    <cellStyle name="Normal 22 2 2" xfId="5404" xr:uid="{00000000-0005-0000-0000-000030180000}"/>
    <cellStyle name="Normal 22 2 3" xfId="3189" xr:uid="{00000000-0005-0000-0000-000031180000}"/>
    <cellStyle name="Normal 22 3" xfId="1333" xr:uid="{00000000-0005-0000-0000-000032180000}"/>
    <cellStyle name="Normal 22 3 2" xfId="5786" xr:uid="{00000000-0005-0000-0000-000033180000}"/>
    <cellStyle name="Normal 22 3 3" xfId="3571" xr:uid="{00000000-0005-0000-0000-000034180000}"/>
    <cellStyle name="Normal 22 4" xfId="1741" xr:uid="{00000000-0005-0000-0000-000035180000}"/>
    <cellStyle name="Normal 22 4 2" xfId="6183" xr:uid="{00000000-0005-0000-0000-000036180000}"/>
    <cellStyle name="Normal 22 4 3" xfId="3968" xr:uid="{00000000-0005-0000-0000-000037180000}"/>
    <cellStyle name="Normal 22 5" xfId="2136" xr:uid="{00000000-0005-0000-0000-000038180000}"/>
    <cellStyle name="Normal 22 5 2" xfId="6578" xr:uid="{00000000-0005-0000-0000-000039180000}"/>
    <cellStyle name="Normal 22 5 3" xfId="4363" xr:uid="{00000000-0005-0000-0000-00003A180000}"/>
    <cellStyle name="Normal 22 6" xfId="2569" xr:uid="{00000000-0005-0000-0000-00003B180000}"/>
    <cellStyle name="Normal 22 7" xfId="4835" xr:uid="{00000000-0005-0000-0000-00003C180000}"/>
    <cellStyle name="Normal 22 8" xfId="2620" xr:uid="{00000000-0005-0000-0000-00003D180000}"/>
    <cellStyle name="Normal 22 9" xfId="657" xr:uid="{00000000-0005-0000-0000-00003E180000}"/>
    <cellStyle name="Normal 23" xfId="638" xr:uid="{00000000-0005-0000-0000-00003F180000}"/>
    <cellStyle name="Normal 23 2" xfId="1334" xr:uid="{00000000-0005-0000-0000-000040180000}"/>
    <cellStyle name="Normal 23 3" xfId="2570" xr:uid="{00000000-0005-0000-0000-000041180000}"/>
    <cellStyle name="Normal 23 4" xfId="5418" xr:uid="{00000000-0005-0000-0000-000042180000}"/>
    <cellStyle name="Normal 23 5" xfId="3203" xr:uid="{00000000-0005-0000-0000-000043180000}"/>
    <cellStyle name="Normal 23 6" xfId="952" xr:uid="{00000000-0005-0000-0000-000044180000}"/>
    <cellStyle name="Normal 24" xfId="639" xr:uid="{00000000-0005-0000-0000-000045180000}"/>
    <cellStyle name="Normal 24 2" xfId="2571" xr:uid="{00000000-0005-0000-0000-000046180000}"/>
    <cellStyle name="Normal 24 3" xfId="974" xr:uid="{00000000-0005-0000-0000-000047180000}"/>
    <cellStyle name="Normal 25" xfId="642" xr:uid="{00000000-0005-0000-0000-000048180000}"/>
    <cellStyle name="Normal 25 2" xfId="2572" xr:uid="{00000000-0005-0000-0000-000049180000}"/>
    <cellStyle name="Normal 25 3" xfId="5440" xr:uid="{00000000-0005-0000-0000-00004A180000}"/>
    <cellStyle name="Normal 25 4" xfId="3225" xr:uid="{00000000-0005-0000-0000-00004B180000}"/>
    <cellStyle name="Normal 25 5" xfId="966" xr:uid="{00000000-0005-0000-0000-00004C180000}"/>
    <cellStyle name="Normal 26" xfId="643" xr:uid="{00000000-0005-0000-0000-00004D180000}"/>
    <cellStyle name="Normal 26 2" xfId="2573" xr:uid="{00000000-0005-0000-0000-00004E180000}"/>
    <cellStyle name="Normal 26 3" xfId="5829" xr:uid="{00000000-0005-0000-0000-00004F180000}"/>
    <cellStyle name="Normal 26 4" xfId="3614" xr:uid="{00000000-0005-0000-0000-000050180000}"/>
    <cellStyle name="Normal 26 5" xfId="1387" xr:uid="{00000000-0005-0000-0000-000051180000}"/>
    <cellStyle name="Normal 27" xfId="644" xr:uid="{00000000-0005-0000-0000-000052180000}"/>
    <cellStyle name="Normal 27 2" xfId="2574" xr:uid="{00000000-0005-0000-0000-000053180000}"/>
    <cellStyle name="Normal 27 3" xfId="6622" xr:uid="{00000000-0005-0000-0000-000054180000}"/>
    <cellStyle name="Normal 27 4" xfId="4407" xr:uid="{00000000-0005-0000-0000-000055180000}"/>
    <cellStyle name="Normal 27 5" xfId="2180" xr:uid="{00000000-0005-0000-0000-000056180000}"/>
    <cellStyle name="Normal 28" xfId="2197" xr:uid="{00000000-0005-0000-0000-000057180000}"/>
    <cellStyle name="Normal 28 2" xfId="6637" xr:uid="{00000000-0005-0000-0000-000058180000}"/>
    <cellStyle name="Normal 28 3" xfId="4422" xr:uid="{00000000-0005-0000-0000-000059180000}"/>
    <cellStyle name="Normal 29" xfId="2214" xr:uid="{00000000-0005-0000-0000-00005A180000}"/>
    <cellStyle name="Normal 29 2" xfId="6653" xr:uid="{00000000-0005-0000-0000-00005B180000}"/>
    <cellStyle name="Normal 29 3" xfId="4438" xr:uid="{00000000-0005-0000-0000-00005C180000}"/>
    <cellStyle name="Normal 3" xfId="635" xr:uid="{00000000-0005-0000-0000-00005D180000}"/>
    <cellStyle name="Normal 3 10" xfId="2693" xr:uid="{00000000-0005-0000-0000-00005E180000}"/>
    <cellStyle name="Normal 3 11" xfId="7052" xr:uid="{00000000-0005-0000-0000-00005F180000}"/>
    <cellStyle name="Normal 3 2" xfId="268" xr:uid="{00000000-0005-0000-0000-000060180000}"/>
    <cellStyle name="Normal 3 2 2" xfId="648" xr:uid="{00000000-0005-0000-0000-000061180000}"/>
    <cellStyle name="Normal 3 2 2 2" xfId="1742" xr:uid="{00000000-0005-0000-0000-000062180000}"/>
    <cellStyle name="Normal 3 2 2 2 2" xfId="6184" xr:uid="{00000000-0005-0000-0000-000063180000}"/>
    <cellStyle name="Normal 3 2 2 2 3" xfId="3969" xr:uid="{00000000-0005-0000-0000-000064180000}"/>
    <cellStyle name="Normal 3 2 2 3" xfId="2137" xr:uid="{00000000-0005-0000-0000-000065180000}"/>
    <cellStyle name="Normal 3 2 2 3 2" xfId="6579" xr:uid="{00000000-0005-0000-0000-000066180000}"/>
    <cellStyle name="Normal 3 2 2 3 3" xfId="4364" xr:uid="{00000000-0005-0000-0000-000067180000}"/>
    <cellStyle name="Normal 3 2 2 4" xfId="5787" xr:uid="{00000000-0005-0000-0000-000068180000}"/>
    <cellStyle name="Normal 3 2 2 5" xfId="3572" xr:uid="{00000000-0005-0000-0000-000069180000}"/>
    <cellStyle name="Normal 3 2 2 6" xfId="7055" xr:uid="{00000000-0005-0000-0000-00006A180000}"/>
    <cellStyle name="Normal 3 2 2 7" xfId="1337" xr:uid="{00000000-0005-0000-0000-00006B180000}"/>
    <cellStyle name="Normal 3 2 2 8" xfId="7057" xr:uid="{00000000-0005-0000-0000-00006C180000}"/>
    <cellStyle name="Normal 3 2 3" xfId="1336" xr:uid="{00000000-0005-0000-0000-00006D180000}"/>
    <cellStyle name="Normal 3 2 4" xfId="2576" xr:uid="{00000000-0005-0000-0000-00006E180000}"/>
    <cellStyle name="Normal 3 2 4 2" xfId="7006" xr:uid="{00000000-0005-0000-0000-00006F180000}"/>
    <cellStyle name="Normal 3 2 4 3" xfId="4791" xr:uid="{00000000-0005-0000-0000-000070180000}"/>
    <cellStyle name="Normal 3 2 5" xfId="5376" xr:uid="{00000000-0005-0000-0000-000071180000}"/>
    <cellStyle name="Normal 3 2 6" xfId="3161" xr:uid="{00000000-0005-0000-0000-000072180000}"/>
    <cellStyle name="Normal 3 2 7" xfId="7053" xr:uid="{00000000-0005-0000-0000-000073180000}"/>
    <cellStyle name="Normal 3 3" xfId="615" xr:uid="{00000000-0005-0000-0000-000074180000}"/>
    <cellStyle name="Normal 3 3 2" xfId="1743" xr:uid="{00000000-0005-0000-0000-000075180000}"/>
    <cellStyle name="Normal 3 3 2 2" xfId="6185" xr:uid="{00000000-0005-0000-0000-000076180000}"/>
    <cellStyle name="Normal 3 3 2 3" xfId="3970" xr:uid="{00000000-0005-0000-0000-000077180000}"/>
    <cellStyle name="Normal 3 3 3" xfId="2138" xr:uid="{00000000-0005-0000-0000-000078180000}"/>
    <cellStyle name="Normal 3 3 3 2" xfId="6580" xr:uid="{00000000-0005-0000-0000-000079180000}"/>
    <cellStyle name="Normal 3 3 3 3" xfId="4365" xr:uid="{00000000-0005-0000-0000-00007A180000}"/>
    <cellStyle name="Normal 3 3 4" xfId="2577" xr:uid="{00000000-0005-0000-0000-00007B180000}"/>
    <cellStyle name="Normal 3 3 4 2" xfId="7007" xr:uid="{00000000-0005-0000-0000-00007C180000}"/>
    <cellStyle name="Normal 3 3 4 3" xfId="4792" xr:uid="{00000000-0005-0000-0000-00007D180000}"/>
    <cellStyle name="Normal 3 3 5" xfId="5788" xr:uid="{00000000-0005-0000-0000-00007E180000}"/>
    <cellStyle name="Normal 3 3 6" xfId="3573" xr:uid="{00000000-0005-0000-0000-00007F180000}"/>
    <cellStyle name="Normal 3 4" xfId="647" xr:uid="{00000000-0005-0000-0000-000080180000}"/>
    <cellStyle name="Normal 3 4 2" xfId="1338" xr:uid="{00000000-0005-0000-0000-000081180000}"/>
    <cellStyle name="Normal 3 4 3" xfId="7058" xr:uid="{00000000-0005-0000-0000-000082180000}"/>
    <cellStyle name="Normal 3 5" xfId="1339" xr:uid="{00000000-0005-0000-0000-000083180000}"/>
    <cellStyle name="Normal 3 5 2" xfId="1340" xr:uid="{00000000-0005-0000-0000-000084180000}"/>
    <cellStyle name="Normal 3 6" xfId="1335" xr:uid="{00000000-0005-0000-0000-000085180000}"/>
    <cellStyle name="Normal 3 7" xfId="2211" xr:uid="{00000000-0005-0000-0000-000086180000}"/>
    <cellStyle name="Normal 3 7 2" xfId="6651" xr:uid="{00000000-0005-0000-0000-000087180000}"/>
    <cellStyle name="Normal 3 7 3" xfId="4436" xr:uid="{00000000-0005-0000-0000-000088180000}"/>
    <cellStyle name="Normal 3 8" xfId="2575" xr:uid="{00000000-0005-0000-0000-000089180000}"/>
    <cellStyle name="Normal 3 9" xfId="4908" xr:uid="{00000000-0005-0000-0000-00008A180000}"/>
    <cellStyle name="Normal 30" xfId="656" xr:uid="{00000000-0005-0000-0000-00008B180000}"/>
    <cellStyle name="Normal 38" xfId="7071" xr:uid="{00000000-0005-0000-0000-00008C180000}"/>
    <cellStyle name="Normal 4" xfId="288" xr:uid="{00000000-0005-0000-0000-00008D180000}"/>
    <cellStyle name="Normal 4 2" xfId="649" xr:uid="{00000000-0005-0000-0000-00008E180000}"/>
    <cellStyle name="Normal 4 2 2" xfId="1342" xr:uid="{00000000-0005-0000-0000-00008F180000}"/>
    <cellStyle name="Normal 4 2 2 2" xfId="5789" xr:uid="{00000000-0005-0000-0000-000090180000}"/>
    <cellStyle name="Normal 4 2 2 3" xfId="3574" xr:uid="{00000000-0005-0000-0000-000091180000}"/>
    <cellStyle name="Normal 4 2 3" xfId="1744" xr:uid="{00000000-0005-0000-0000-000092180000}"/>
    <cellStyle name="Normal 4 2 3 2" xfId="6186" xr:uid="{00000000-0005-0000-0000-000093180000}"/>
    <cellStyle name="Normal 4 2 3 3" xfId="3971" xr:uid="{00000000-0005-0000-0000-000094180000}"/>
    <cellStyle name="Normal 4 2 4" xfId="2139" xr:uid="{00000000-0005-0000-0000-000095180000}"/>
    <cellStyle name="Normal 4 2 4 2" xfId="6581" xr:uid="{00000000-0005-0000-0000-000096180000}"/>
    <cellStyle name="Normal 4 2 4 3" xfId="4366" xr:uid="{00000000-0005-0000-0000-000097180000}"/>
    <cellStyle name="Normal 4 2 5" xfId="5377" xr:uid="{00000000-0005-0000-0000-000098180000}"/>
    <cellStyle name="Normal 4 2 6" xfId="3162" xr:uid="{00000000-0005-0000-0000-000099180000}"/>
    <cellStyle name="Normal 4 2 7" xfId="892" xr:uid="{00000000-0005-0000-0000-00009A180000}"/>
    <cellStyle name="Normal 4 2 8" xfId="7059" xr:uid="{00000000-0005-0000-0000-00009B180000}"/>
    <cellStyle name="Normal 4 3" xfId="1343" xr:uid="{00000000-0005-0000-0000-00009C180000}"/>
    <cellStyle name="Normal 4 4" xfId="1341" xr:uid="{00000000-0005-0000-0000-00009D180000}"/>
    <cellStyle name="Normal 4 5" xfId="2578" xr:uid="{00000000-0005-0000-0000-00009E180000}"/>
    <cellStyle name="Normal 4 5 2" xfId="7008" xr:uid="{00000000-0005-0000-0000-00009F180000}"/>
    <cellStyle name="Normal 4 5 3" xfId="4793" xr:uid="{00000000-0005-0000-0000-0000A0180000}"/>
    <cellStyle name="Normal 4 6" xfId="4918" xr:uid="{00000000-0005-0000-0000-0000A1180000}"/>
    <cellStyle name="Normal 4 7" xfId="2703" xr:uid="{00000000-0005-0000-0000-0000A2180000}"/>
    <cellStyle name="Normal 5" xfId="177" xr:uid="{00000000-0005-0000-0000-0000A3180000}"/>
    <cellStyle name="Normal 5 10" xfId="2683" xr:uid="{00000000-0005-0000-0000-0000A4180000}"/>
    <cellStyle name="Normal 5 2" xfId="476" xr:uid="{00000000-0005-0000-0000-0000A5180000}"/>
    <cellStyle name="Normal 5 2 2" xfId="894" xr:uid="{00000000-0005-0000-0000-0000A6180000}"/>
    <cellStyle name="Normal 5 2 2 2" xfId="5379" xr:uid="{00000000-0005-0000-0000-0000A7180000}"/>
    <cellStyle name="Normal 5 2 2 3" xfId="3164" xr:uid="{00000000-0005-0000-0000-0000A8180000}"/>
    <cellStyle name="Normal 5 2 3" xfId="1345" xr:uid="{00000000-0005-0000-0000-0000A9180000}"/>
    <cellStyle name="Normal 5 2 3 2" xfId="5791" xr:uid="{00000000-0005-0000-0000-0000AA180000}"/>
    <cellStyle name="Normal 5 2 3 3" xfId="3576" xr:uid="{00000000-0005-0000-0000-0000AB180000}"/>
    <cellStyle name="Normal 5 2 4" xfId="1746" xr:uid="{00000000-0005-0000-0000-0000AC180000}"/>
    <cellStyle name="Normal 5 2 4 2" xfId="6188" xr:uid="{00000000-0005-0000-0000-0000AD180000}"/>
    <cellStyle name="Normal 5 2 4 3" xfId="3973" xr:uid="{00000000-0005-0000-0000-0000AE180000}"/>
    <cellStyle name="Normal 5 2 5" xfId="2141" xr:uid="{00000000-0005-0000-0000-0000AF180000}"/>
    <cellStyle name="Normal 5 2 5 2" xfId="6583" xr:uid="{00000000-0005-0000-0000-0000B0180000}"/>
    <cellStyle name="Normal 5 2 5 3" xfId="4368" xr:uid="{00000000-0005-0000-0000-0000B1180000}"/>
    <cellStyle name="Normal 5 2 6" xfId="2580" xr:uid="{00000000-0005-0000-0000-0000B2180000}"/>
    <cellStyle name="Normal 5 2 6 2" xfId="7010" xr:uid="{00000000-0005-0000-0000-0000B3180000}"/>
    <cellStyle name="Normal 5 2 6 3" xfId="4795" xr:uid="{00000000-0005-0000-0000-0000B4180000}"/>
    <cellStyle name="Normal 5 2 7" xfId="5077" xr:uid="{00000000-0005-0000-0000-0000B5180000}"/>
    <cellStyle name="Normal 5 2 8" xfId="2862" xr:uid="{00000000-0005-0000-0000-0000B6180000}"/>
    <cellStyle name="Normal 5 3" xfId="464" xr:uid="{00000000-0005-0000-0000-0000B7180000}"/>
    <cellStyle name="Normal 5 3 2" xfId="1346" xr:uid="{00000000-0005-0000-0000-0000B8180000}"/>
    <cellStyle name="Normal 5 3 2 2" xfId="5792" xr:uid="{00000000-0005-0000-0000-0000B9180000}"/>
    <cellStyle name="Normal 5 3 2 3" xfId="3577" xr:uid="{00000000-0005-0000-0000-0000BA180000}"/>
    <cellStyle name="Normal 5 3 3" xfId="1747" xr:uid="{00000000-0005-0000-0000-0000BB180000}"/>
    <cellStyle name="Normal 5 3 3 2" xfId="6189" xr:uid="{00000000-0005-0000-0000-0000BC180000}"/>
    <cellStyle name="Normal 5 3 3 3" xfId="3974" xr:uid="{00000000-0005-0000-0000-0000BD180000}"/>
    <cellStyle name="Normal 5 3 4" xfId="2142" xr:uid="{00000000-0005-0000-0000-0000BE180000}"/>
    <cellStyle name="Normal 5 3 4 2" xfId="6584" xr:uid="{00000000-0005-0000-0000-0000BF180000}"/>
    <cellStyle name="Normal 5 3 4 3" xfId="4369" xr:uid="{00000000-0005-0000-0000-0000C0180000}"/>
    <cellStyle name="Normal 5 3 5" xfId="2581" xr:uid="{00000000-0005-0000-0000-0000C1180000}"/>
    <cellStyle name="Normal 5 3 5 2" xfId="7011" xr:uid="{00000000-0005-0000-0000-0000C2180000}"/>
    <cellStyle name="Normal 5 3 5 3" xfId="4796" xr:uid="{00000000-0005-0000-0000-0000C3180000}"/>
    <cellStyle name="Normal 5 3 6" xfId="5066" xr:uid="{00000000-0005-0000-0000-0000C4180000}"/>
    <cellStyle name="Normal 5 3 7" xfId="2851" xr:uid="{00000000-0005-0000-0000-0000C5180000}"/>
    <cellStyle name="Normal 5 4" xfId="893" xr:uid="{00000000-0005-0000-0000-0000C6180000}"/>
    <cellStyle name="Normal 5 4 2" xfId="5378" xr:uid="{00000000-0005-0000-0000-0000C7180000}"/>
    <cellStyle name="Normal 5 4 3" xfId="3163" xr:uid="{00000000-0005-0000-0000-0000C8180000}"/>
    <cellStyle name="Normal 5 5" xfId="1344" xr:uid="{00000000-0005-0000-0000-0000C9180000}"/>
    <cellStyle name="Normal 5 5 2" xfId="5790" xr:uid="{00000000-0005-0000-0000-0000CA180000}"/>
    <cellStyle name="Normal 5 5 3" xfId="3575" xr:uid="{00000000-0005-0000-0000-0000CB180000}"/>
    <cellStyle name="Normal 5 6" xfId="1745" xr:uid="{00000000-0005-0000-0000-0000CC180000}"/>
    <cellStyle name="Normal 5 6 2" xfId="6187" xr:uid="{00000000-0005-0000-0000-0000CD180000}"/>
    <cellStyle name="Normal 5 6 3" xfId="3972" xr:uid="{00000000-0005-0000-0000-0000CE180000}"/>
    <cellStyle name="Normal 5 7" xfId="2140" xr:uid="{00000000-0005-0000-0000-0000CF180000}"/>
    <cellStyle name="Normal 5 7 2" xfId="6582" xr:uid="{00000000-0005-0000-0000-0000D0180000}"/>
    <cellStyle name="Normal 5 7 3" xfId="4367" xr:uid="{00000000-0005-0000-0000-0000D1180000}"/>
    <cellStyle name="Normal 5 8" xfId="2579" xr:uid="{00000000-0005-0000-0000-0000D2180000}"/>
    <cellStyle name="Normal 5 8 2" xfId="7009" xr:uid="{00000000-0005-0000-0000-0000D3180000}"/>
    <cellStyle name="Normal 5 8 3" xfId="4794" xr:uid="{00000000-0005-0000-0000-0000D4180000}"/>
    <cellStyle name="Normal 5 9" xfId="4898" xr:uid="{00000000-0005-0000-0000-0000D5180000}"/>
    <cellStyle name="Normal 6" xfId="178" xr:uid="{00000000-0005-0000-0000-0000D6180000}"/>
    <cellStyle name="Normal 6 10" xfId="2684" xr:uid="{00000000-0005-0000-0000-0000D7180000}"/>
    <cellStyle name="Normal 6 2" xfId="474" xr:uid="{00000000-0005-0000-0000-0000D8180000}"/>
    <cellStyle name="Normal 6 2 2" xfId="896" xr:uid="{00000000-0005-0000-0000-0000D9180000}"/>
    <cellStyle name="Normal 6 2 2 2" xfId="5381" xr:uid="{00000000-0005-0000-0000-0000DA180000}"/>
    <cellStyle name="Normal 6 2 2 3" xfId="3166" xr:uid="{00000000-0005-0000-0000-0000DB180000}"/>
    <cellStyle name="Normal 6 2 3" xfId="1348" xr:uid="{00000000-0005-0000-0000-0000DC180000}"/>
    <cellStyle name="Normal 6 2 3 2" xfId="5794" xr:uid="{00000000-0005-0000-0000-0000DD180000}"/>
    <cellStyle name="Normal 6 2 3 3" xfId="3579" xr:uid="{00000000-0005-0000-0000-0000DE180000}"/>
    <cellStyle name="Normal 6 2 4" xfId="1749" xr:uid="{00000000-0005-0000-0000-0000DF180000}"/>
    <cellStyle name="Normal 6 2 4 2" xfId="6191" xr:uid="{00000000-0005-0000-0000-0000E0180000}"/>
    <cellStyle name="Normal 6 2 4 3" xfId="3976" xr:uid="{00000000-0005-0000-0000-0000E1180000}"/>
    <cellStyle name="Normal 6 2 5" xfId="2144" xr:uid="{00000000-0005-0000-0000-0000E2180000}"/>
    <cellStyle name="Normal 6 2 5 2" xfId="6586" xr:uid="{00000000-0005-0000-0000-0000E3180000}"/>
    <cellStyle name="Normal 6 2 5 3" xfId="4371" xr:uid="{00000000-0005-0000-0000-0000E4180000}"/>
    <cellStyle name="Normal 6 2 6" xfId="2583" xr:uid="{00000000-0005-0000-0000-0000E5180000}"/>
    <cellStyle name="Normal 6 2 6 2" xfId="7013" xr:uid="{00000000-0005-0000-0000-0000E6180000}"/>
    <cellStyle name="Normal 6 2 6 3" xfId="4798" xr:uid="{00000000-0005-0000-0000-0000E7180000}"/>
    <cellStyle name="Normal 6 2 7" xfId="5075" xr:uid="{00000000-0005-0000-0000-0000E8180000}"/>
    <cellStyle name="Normal 6 2 8" xfId="2860" xr:uid="{00000000-0005-0000-0000-0000E9180000}"/>
    <cellStyle name="Normal 6 3" xfId="465" xr:uid="{00000000-0005-0000-0000-0000EA180000}"/>
    <cellStyle name="Normal 6 3 2" xfId="1349" xr:uid="{00000000-0005-0000-0000-0000EB180000}"/>
    <cellStyle name="Normal 6 3 2 2" xfId="5795" xr:uid="{00000000-0005-0000-0000-0000EC180000}"/>
    <cellStyle name="Normal 6 3 2 3" xfId="3580" xr:uid="{00000000-0005-0000-0000-0000ED180000}"/>
    <cellStyle name="Normal 6 3 3" xfId="1750" xr:uid="{00000000-0005-0000-0000-0000EE180000}"/>
    <cellStyle name="Normal 6 3 3 2" xfId="6192" xr:uid="{00000000-0005-0000-0000-0000EF180000}"/>
    <cellStyle name="Normal 6 3 3 3" xfId="3977" xr:uid="{00000000-0005-0000-0000-0000F0180000}"/>
    <cellStyle name="Normal 6 3 4" xfId="2145" xr:uid="{00000000-0005-0000-0000-0000F1180000}"/>
    <cellStyle name="Normal 6 3 4 2" xfId="6587" xr:uid="{00000000-0005-0000-0000-0000F2180000}"/>
    <cellStyle name="Normal 6 3 4 3" xfId="4372" xr:uid="{00000000-0005-0000-0000-0000F3180000}"/>
    <cellStyle name="Normal 6 3 5" xfId="2584" xr:uid="{00000000-0005-0000-0000-0000F4180000}"/>
    <cellStyle name="Normal 6 3 5 2" xfId="7014" xr:uid="{00000000-0005-0000-0000-0000F5180000}"/>
    <cellStyle name="Normal 6 3 5 3" xfId="4799" xr:uid="{00000000-0005-0000-0000-0000F6180000}"/>
    <cellStyle name="Normal 6 3 6" xfId="5067" xr:uid="{00000000-0005-0000-0000-0000F7180000}"/>
    <cellStyle name="Normal 6 3 7" xfId="2852" xr:uid="{00000000-0005-0000-0000-0000F8180000}"/>
    <cellStyle name="Normal 6 4" xfId="651" xr:uid="{00000000-0005-0000-0000-0000F9180000}"/>
    <cellStyle name="Normal 6 4 2" xfId="5380" xr:uid="{00000000-0005-0000-0000-0000FA180000}"/>
    <cellStyle name="Normal 6 4 3" xfId="3165" xr:uid="{00000000-0005-0000-0000-0000FB180000}"/>
    <cellStyle name="Normal 6 4 4" xfId="895" xr:uid="{00000000-0005-0000-0000-0000FC180000}"/>
    <cellStyle name="Normal 6 4 5" xfId="7060" xr:uid="{00000000-0005-0000-0000-0000FD180000}"/>
    <cellStyle name="Normal 6 5" xfId="1347" xr:uid="{00000000-0005-0000-0000-0000FE180000}"/>
    <cellStyle name="Normal 6 5 2" xfId="5793" xr:uid="{00000000-0005-0000-0000-0000FF180000}"/>
    <cellStyle name="Normal 6 5 3" xfId="3578" xr:uid="{00000000-0005-0000-0000-000000190000}"/>
    <cellStyle name="Normal 6 6" xfId="1748" xr:uid="{00000000-0005-0000-0000-000001190000}"/>
    <cellStyle name="Normal 6 6 2" xfId="6190" xr:uid="{00000000-0005-0000-0000-000002190000}"/>
    <cellStyle name="Normal 6 6 3" xfId="3975" xr:uid="{00000000-0005-0000-0000-000003190000}"/>
    <cellStyle name="Normal 6 7" xfId="2143" xr:uid="{00000000-0005-0000-0000-000004190000}"/>
    <cellStyle name="Normal 6 7 2" xfId="6585" xr:uid="{00000000-0005-0000-0000-000005190000}"/>
    <cellStyle name="Normal 6 7 3" xfId="4370" xr:uid="{00000000-0005-0000-0000-000006190000}"/>
    <cellStyle name="Normal 6 8" xfId="2582" xr:uid="{00000000-0005-0000-0000-000007190000}"/>
    <cellStyle name="Normal 6 8 2" xfId="7012" xr:uid="{00000000-0005-0000-0000-000008190000}"/>
    <cellStyle name="Normal 6 8 3" xfId="4797" xr:uid="{00000000-0005-0000-0000-000009190000}"/>
    <cellStyle name="Normal 6 9" xfId="4899" xr:uid="{00000000-0005-0000-0000-00000A190000}"/>
    <cellStyle name="Normal 7" xfId="179" xr:uid="{00000000-0005-0000-0000-00000B190000}"/>
    <cellStyle name="Normal 7 10" xfId="2685" xr:uid="{00000000-0005-0000-0000-00000C190000}"/>
    <cellStyle name="Normal 7 2" xfId="475" xr:uid="{00000000-0005-0000-0000-00000D190000}"/>
    <cellStyle name="Normal 7 2 2" xfId="898" xr:uid="{00000000-0005-0000-0000-00000E190000}"/>
    <cellStyle name="Normal 7 2 2 2" xfId="5383" xr:uid="{00000000-0005-0000-0000-00000F190000}"/>
    <cellStyle name="Normal 7 2 2 3" xfId="3168" xr:uid="{00000000-0005-0000-0000-000010190000}"/>
    <cellStyle name="Normal 7 2 3" xfId="1351" xr:uid="{00000000-0005-0000-0000-000011190000}"/>
    <cellStyle name="Normal 7 2 3 2" xfId="5797" xr:uid="{00000000-0005-0000-0000-000012190000}"/>
    <cellStyle name="Normal 7 2 3 3" xfId="3582" xr:uid="{00000000-0005-0000-0000-000013190000}"/>
    <cellStyle name="Normal 7 2 4" xfId="1752" xr:uid="{00000000-0005-0000-0000-000014190000}"/>
    <cellStyle name="Normal 7 2 4 2" xfId="6194" xr:uid="{00000000-0005-0000-0000-000015190000}"/>
    <cellStyle name="Normal 7 2 4 3" xfId="3979" xr:uid="{00000000-0005-0000-0000-000016190000}"/>
    <cellStyle name="Normal 7 2 5" xfId="2147" xr:uid="{00000000-0005-0000-0000-000017190000}"/>
    <cellStyle name="Normal 7 2 5 2" xfId="6589" xr:uid="{00000000-0005-0000-0000-000018190000}"/>
    <cellStyle name="Normal 7 2 5 3" xfId="4374" xr:uid="{00000000-0005-0000-0000-000019190000}"/>
    <cellStyle name="Normal 7 2 6" xfId="2586" xr:uid="{00000000-0005-0000-0000-00001A190000}"/>
    <cellStyle name="Normal 7 2 6 2" xfId="7016" xr:uid="{00000000-0005-0000-0000-00001B190000}"/>
    <cellStyle name="Normal 7 2 6 3" xfId="4801" xr:uid="{00000000-0005-0000-0000-00001C190000}"/>
    <cellStyle name="Normal 7 2 7" xfId="5076" xr:uid="{00000000-0005-0000-0000-00001D190000}"/>
    <cellStyle name="Normal 7 2 8" xfId="2861" xr:uid="{00000000-0005-0000-0000-00001E190000}"/>
    <cellStyle name="Normal 7 3" xfId="466" xr:uid="{00000000-0005-0000-0000-00001F190000}"/>
    <cellStyle name="Normal 7 3 2" xfId="1352" xr:uid="{00000000-0005-0000-0000-000020190000}"/>
    <cellStyle name="Normal 7 3 2 2" xfId="5798" xr:uid="{00000000-0005-0000-0000-000021190000}"/>
    <cellStyle name="Normal 7 3 2 3" xfId="3583" xr:uid="{00000000-0005-0000-0000-000022190000}"/>
    <cellStyle name="Normal 7 3 3" xfId="1753" xr:uid="{00000000-0005-0000-0000-000023190000}"/>
    <cellStyle name="Normal 7 3 3 2" xfId="6195" xr:uid="{00000000-0005-0000-0000-000024190000}"/>
    <cellStyle name="Normal 7 3 3 3" xfId="3980" xr:uid="{00000000-0005-0000-0000-000025190000}"/>
    <cellStyle name="Normal 7 3 4" xfId="2148" xr:uid="{00000000-0005-0000-0000-000026190000}"/>
    <cellStyle name="Normal 7 3 4 2" xfId="6590" xr:uid="{00000000-0005-0000-0000-000027190000}"/>
    <cellStyle name="Normal 7 3 4 3" xfId="4375" xr:uid="{00000000-0005-0000-0000-000028190000}"/>
    <cellStyle name="Normal 7 3 5" xfId="2587" xr:uid="{00000000-0005-0000-0000-000029190000}"/>
    <cellStyle name="Normal 7 3 5 2" xfId="7017" xr:uid="{00000000-0005-0000-0000-00002A190000}"/>
    <cellStyle name="Normal 7 3 5 3" xfId="4802" xr:uid="{00000000-0005-0000-0000-00002B190000}"/>
    <cellStyle name="Normal 7 3 6" xfId="5068" xr:uid="{00000000-0005-0000-0000-00002C190000}"/>
    <cellStyle name="Normal 7 3 7" xfId="2853" xr:uid="{00000000-0005-0000-0000-00002D190000}"/>
    <cellStyle name="Normal 7 4" xfId="897" xr:uid="{00000000-0005-0000-0000-00002E190000}"/>
    <cellStyle name="Normal 7 4 2" xfId="5382" xr:uid="{00000000-0005-0000-0000-00002F190000}"/>
    <cellStyle name="Normal 7 4 3" xfId="3167" xr:uid="{00000000-0005-0000-0000-000030190000}"/>
    <cellStyle name="Normal 7 5" xfId="1350" xr:uid="{00000000-0005-0000-0000-000031190000}"/>
    <cellStyle name="Normal 7 5 2" xfId="5796" xr:uid="{00000000-0005-0000-0000-000032190000}"/>
    <cellStyle name="Normal 7 5 3" xfId="3581" xr:uid="{00000000-0005-0000-0000-000033190000}"/>
    <cellStyle name="Normal 7 6" xfId="1751" xr:uid="{00000000-0005-0000-0000-000034190000}"/>
    <cellStyle name="Normal 7 6 2" xfId="6193" xr:uid="{00000000-0005-0000-0000-000035190000}"/>
    <cellStyle name="Normal 7 6 3" xfId="3978" xr:uid="{00000000-0005-0000-0000-000036190000}"/>
    <cellStyle name="Normal 7 7" xfId="2146" xr:uid="{00000000-0005-0000-0000-000037190000}"/>
    <cellStyle name="Normal 7 7 2" xfId="6588" xr:uid="{00000000-0005-0000-0000-000038190000}"/>
    <cellStyle name="Normal 7 7 3" xfId="4373" xr:uid="{00000000-0005-0000-0000-000039190000}"/>
    <cellStyle name="Normal 7 8" xfId="2585" xr:uid="{00000000-0005-0000-0000-00003A190000}"/>
    <cellStyle name="Normal 7 8 2" xfId="7015" xr:uid="{00000000-0005-0000-0000-00003B190000}"/>
    <cellStyle name="Normal 7 8 3" xfId="4800" xr:uid="{00000000-0005-0000-0000-00003C190000}"/>
    <cellStyle name="Normal 7 9" xfId="4900" xr:uid="{00000000-0005-0000-0000-00003D190000}"/>
    <cellStyle name="Normal 8" xfId="361" xr:uid="{00000000-0005-0000-0000-00003E190000}"/>
    <cellStyle name="Normal 8 2" xfId="899" xr:uid="{00000000-0005-0000-0000-00003F190000}"/>
    <cellStyle name="Normal 8 2 2" xfId="5384" xr:uid="{00000000-0005-0000-0000-000040190000}"/>
    <cellStyle name="Normal 8 2 3" xfId="3169" xr:uid="{00000000-0005-0000-0000-000041190000}"/>
    <cellStyle name="Normal 8 3" xfId="1353" xr:uid="{00000000-0005-0000-0000-000042190000}"/>
    <cellStyle name="Normal 8 3 2" xfId="5799" xr:uid="{00000000-0005-0000-0000-000043190000}"/>
    <cellStyle name="Normal 8 3 3" xfId="3584" xr:uid="{00000000-0005-0000-0000-000044190000}"/>
    <cellStyle name="Normal 8 4" xfId="1754" xr:uid="{00000000-0005-0000-0000-000045190000}"/>
    <cellStyle name="Normal 8 4 2" xfId="6196" xr:uid="{00000000-0005-0000-0000-000046190000}"/>
    <cellStyle name="Normal 8 4 3" xfId="3981" xr:uid="{00000000-0005-0000-0000-000047190000}"/>
    <cellStyle name="Normal 8 5" xfId="2149" xr:uid="{00000000-0005-0000-0000-000048190000}"/>
    <cellStyle name="Normal 8 5 2" xfId="6591" xr:uid="{00000000-0005-0000-0000-000049190000}"/>
    <cellStyle name="Normal 8 5 3" xfId="4376" xr:uid="{00000000-0005-0000-0000-00004A190000}"/>
    <cellStyle name="Normal 8 6" xfId="2588" xr:uid="{00000000-0005-0000-0000-00004B190000}"/>
    <cellStyle name="Normal 8 6 2" xfId="7018" xr:uid="{00000000-0005-0000-0000-00004C190000}"/>
    <cellStyle name="Normal 8 6 3" xfId="4803" xr:uid="{00000000-0005-0000-0000-00004D190000}"/>
    <cellStyle name="Normal 8 7" xfId="4963" xr:uid="{00000000-0005-0000-0000-00004E190000}"/>
    <cellStyle name="Normal 8 8" xfId="2748" xr:uid="{00000000-0005-0000-0000-00004F190000}"/>
    <cellStyle name="Normal 9" xfId="375" xr:uid="{00000000-0005-0000-0000-000050190000}"/>
    <cellStyle name="Normal 9 2" xfId="900" xr:uid="{00000000-0005-0000-0000-000051190000}"/>
    <cellStyle name="Normal 9 2 2" xfId="5385" xr:uid="{00000000-0005-0000-0000-000052190000}"/>
    <cellStyle name="Normal 9 2 3" xfId="3170" xr:uid="{00000000-0005-0000-0000-000053190000}"/>
    <cellStyle name="Normal 9 3" xfId="1354" xr:uid="{00000000-0005-0000-0000-000054190000}"/>
    <cellStyle name="Normal 9 3 2" xfId="5800" xr:uid="{00000000-0005-0000-0000-000055190000}"/>
    <cellStyle name="Normal 9 3 3" xfId="3585" xr:uid="{00000000-0005-0000-0000-000056190000}"/>
    <cellStyle name="Normal 9 4" xfId="1755" xr:uid="{00000000-0005-0000-0000-000057190000}"/>
    <cellStyle name="Normal 9 4 2" xfId="6197" xr:uid="{00000000-0005-0000-0000-000058190000}"/>
    <cellStyle name="Normal 9 4 3" xfId="3982" xr:uid="{00000000-0005-0000-0000-000059190000}"/>
    <cellStyle name="Normal 9 5" xfId="2150" xr:uid="{00000000-0005-0000-0000-00005A190000}"/>
    <cellStyle name="Normal 9 5 2" xfId="6592" xr:uid="{00000000-0005-0000-0000-00005B190000}"/>
    <cellStyle name="Normal 9 5 3" xfId="4377" xr:uid="{00000000-0005-0000-0000-00005C190000}"/>
    <cellStyle name="Normal 9 6" xfId="2589" xr:uid="{00000000-0005-0000-0000-00005D190000}"/>
    <cellStyle name="Normal 9 6 2" xfId="7019" xr:uid="{00000000-0005-0000-0000-00005E190000}"/>
    <cellStyle name="Normal 9 6 3" xfId="4804" xr:uid="{00000000-0005-0000-0000-00005F190000}"/>
    <cellStyle name="Normal 9 7" xfId="4977" xr:uid="{00000000-0005-0000-0000-000060190000}"/>
    <cellStyle name="Normal 9 8" xfId="2762" xr:uid="{00000000-0005-0000-0000-000061190000}"/>
    <cellStyle name="Note" xfId="15" builtinId="10" customBuiltin="1"/>
    <cellStyle name="Note 10" xfId="180" xr:uid="{00000000-0005-0000-0000-000063190000}"/>
    <cellStyle name="Note 10 2" xfId="467" xr:uid="{00000000-0005-0000-0000-000064190000}"/>
    <cellStyle name="Note 10 2 2" xfId="1356" xr:uid="{00000000-0005-0000-0000-000065190000}"/>
    <cellStyle name="Note 10 2 2 2" xfId="5802" xr:uid="{00000000-0005-0000-0000-000066190000}"/>
    <cellStyle name="Note 10 2 2 3" xfId="3587" xr:uid="{00000000-0005-0000-0000-000067190000}"/>
    <cellStyle name="Note 10 2 3" xfId="1757" xr:uid="{00000000-0005-0000-0000-000068190000}"/>
    <cellStyle name="Note 10 2 3 2" xfId="6199" xr:uid="{00000000-0005-0000-0000-000069190000}"/>
    <cellStyle name="Note 10 2 3 3" xfId="3984" xr:uid="{00000000-0005-0000-0000-00006A190000}"/>
    <cellStyle name="Note 10 2 4" xfId="2153" xr:uid="{00000000-0005-0000-0000-00006B190000}"/>
    <cellStyle name="Note 10 2 4 2" xfId="6595" xr:uid="{00000000-0005-0000-0000-00006C190000}"/>
    <cellStyle name="Note 10 2 4 3" xfId="4380" xr:uid="{00000000-0005-0000-0000-00006D190000}"/>
    <cellStyle name="Note 10 2 5" xfId="2592" xr:uid="{00000000-0005-0000-0000-00006E190000}"/>
    <cellStyle name="Note 10 2 5 2" xfId="7022" xr:uid="{00000000-0005-0000-0000-00006F190000}"/>
    <cellStyle name="Note 10 2 5 3" xfId="4807" xr:uid="{00000000-0005-0000-0000-000070190000}"/>
    <cellStyle name="Note 10 2 6" xfId="5069" xr:uid="{00000000-0005-0000-0000-000071190000}"/>
    <cellStyle name="Note 10 2 7" xfId="2854" xr:uid="{00000000-0005-0000-0000-000072190000}"/>
    <cellStyle name="Note 10 3" xfId="901" xr:uid="{00000000-0005-0000-0000-000073190000}"/>
    <cellStyle name="Note 10 3 2" xfId="5386" xr:uid="{00000000-0005-0000-0000-000074190000}"/>
    <cellStyle name="Note 10 3 3" xfId="3171" xr:uid="{00000000-0005-0000-0000-000075190000}"/>
    <cellStyle name="Note 10 4" xfId="1355" xr:uid="{00000000-0005-0000-0000-000076190000}"/>
    <cellStyle name="Note 10 4 2" xfId="5801" xr:uid="{00000000-0005-0000-0000-000077190000}"/>
    <cellStyle name="Note 10 4 3" xfId="3586" xr:uid="{00000000-0005-0000-0000-000078190000}"/>
    <cellStyle name="Note 10 5" xfId="1756" xr:uid="{00000000-0005-0000-0000-000079190000}"/>
    <cellStyle name="Note 10 5 2" xfId="6198" xr:uid="{00000000-0005-0000-0000-00007A190000}"/>
    <cellStyle name="Note 10 5 3" xfId="3983" xr:uid="{00000000-0005-0000-0000-00007B190000}"/>
    <cellStyle name="Note 10 6" xfId="2152" xr:uid="{00000000-0005-0000-0000-00007C190000}"/>
    <cellStyle name="Note 10 6 2" xfId="6594" xr:uid="{00000000-0005-0000-0000-00007D190000}"/>
    <cellStyle name="Note 10 6 3" xfId="4379" xr:uid="{00000000-0005-0000-0000-00007E190000}"/>
    <cellStyle name="Note 10 7" xfId="2591" xr:uid="{00000000-0005-0000-0000-00007F190000}"/>
    <cellStyle name="Note 10 7 2" xfId="7021" xr:uid="{00000000-0005-0000-0000-000080190000}"/>
    <cellStyle name="Note 10 7 3" xfId="4806" xr:uid="{00000000-0005-0000-0000-000081190000}"/>
    <cellStyle name="Note 10 8" xfId="4901" xr:uid="{00000000-0005-0000-0000-000082190000}"/>
    <cellStyle name="Note 10 9" xfId="2686" xr:uid="{00000000-0005-0000-0000-000083190000}"/>
    <cellStyle name="Note 11" xfId="181" xr:uid="{00000000-0005-0000-0000-000084190000}"/>
    <cellStyle name="Note 11 2" xfId="468" xr:uid="{00000000-0005-0000-0000-000085190000}"/>
    <cellStyle name="Note 11 2 2" xfId="1358" xr:uid="{00000000-0005-0000-0000-000086190000}"/>
    <cellStyle name="Note 11 2 2 2" xfId="5804" xr:uid="{00000000-0005-0000-0000-000087190000}"/>
    <cellStyle name="Note 11 2 2 3" xfId="3589" xr:uid="{00000000-0005-0000-0000-000088190000}"/>
    <cellStyle name="Note 11 2 3" xfId="1759" xr:uid="{00000000-0005-0000-0000-000089190000}"/>
    <cellStyle name="Note 11 2 3 2" xfId="6201" xr:uid="{00000000-0005-0000-0000-00008A190000}"/>
    <cellStyle name="Note 11 2 3 3" xfId="3986" xr:uid="{00000000-0005-0000-0000-00008B190000}"/>
    <cellStyle name="Note 11 2 4" xfId="2155" xr:uid="{00000000-0005-0000-0000-00008C190000}"/>
    <cellStyle name="Note 11 2 4 2" xfId="6597" xr:uid="{00000000-0005-0000-0000-00008D190000}"/>
    <cellStyle name="Note 11 2 4 3" xfId="4382" xr:uid="{00000000-0005-0000-0000-00008E190000}"/>
    <cellStyle name="Note 11 2 5" xfId="2594" xr:uid="{00000000-0005-0000-0000-00008F190000}"/>
    <cellStyle name="Note 11 2 5 2" xfId="7024" xr:uid="{00000000-0005-0000-0000-000090190000}"/>
    <cellStyle name="Note 11 2 5 3" xfId="4809" xr:uid="{00000000-0005-0000-0000-000091190000}"/>
    <cellStyle name="Note 11 2 6" xfId="5070" xr:uid="{00000000-0005-0000-0000-000092190000}"/>
    <cellStyle name="Note 11 2 7" xfId="2855" xr:uid="{00000000-0005-0000-0000-000093190000}"/>
    <cellStyle name="Note 11 3" xfId="902" xr:uid="{00000000-0005-0000-0000-000094190000}"/>
    <cellStyle name="Note 11 3 2" xfId="5387" xr:uid="{00000000-0005-0000-0000-000095190000}"/>
    <cellStyle name="Note 11 3 3" xfId="3172" xr:uid="{00000000-0005-0000-0000-000096190000}"/>
    <cellStyle name="Note 11 4" xfId="1357" xr:uid="{00000000-0005-0000-0000-000097190000}"/>
    <cellStyle name="Note 11 4 2" xfId="5803" xr:uid="{00000000-0005-0000-0000-000098190000}"/>
    <cellStyle name="Note 11 4 3" xfId="3588" xr:uid="{00000000-0005-0000-0000-000099190000}"/>
    <cellStyle name="Note 11 5" xfId="1758" xr:uid="{00000000-0005-0000-0000-00009A190000}"/>
    <cellStyle name="Note 11 5 2" xfId="6200" xr:uid="{00000000-0005-0000-0000-00009B190000}"/>
    <cellStyle name="Note 11 5 3" xfId="3985" xr:uid="{00000000-0005-0000-0000-00009C190000}"/>
    <cellStyle name="Note 11 6" xfId="2154" xr:uid="{00000000-0005-0000-0000-00009D190000}"/>
    <cellStyle name="Note 11 6 2" xfId="6596" xr:uid="{00000000-0005-0000-0000-00009E190000}"/>
    <cellStyle name="Note 11 6 3" xfId="4381" xr:uid="{00000000-0005-0000-0000-00009F190000}"/>
    <cellStyle name="Note 11 7" xfId="2593" xr:uid="{00000000-0005-0000-0000-0000A0190000}"/>
    <cellStyle name="Note 11 7 2" xfId="7023" xr:uid="{00000000-0005-0000-0000-0000A1190000}"/>
    <cellStyle name="Note 11 7 3" xfId="4808" xr:uid="{00000000-0005-0000-0000-0000A2190000}"/>
    <cellStyle name="Note 11 8" xfId="4902" xr:uid="{00000000-0005-0000-0000-0000A3190000}"/>
    <cellStyle name="Note 11 9" xfId="2687" xr:uid="{00000000-0005-0000-0000-0000A4190000}"/>
    <cellStyle name="Note 12" xfId="269" xr:uid="{00000000-0005-0000-0000-0000A5190000}"/>
    <cellStyle name="Note 12 2" xfId="903" xr:uid="{00000000-0005-0000-0000-0000A6190000}"/>
    <cellStyle name="Note 12 2 2" xfId="5388" xr:uid="{00000000-0005-0000-0000-0000A7190000}"/>
    <cellStyle name="Note 12 2 3" xfId="3173" xr:uid="{00000000-0005-0000-0000-0000A8190000}"/>
    <cellStyle name="Note 12 3" xfId="1359" xr:uid="{00000000-0005-0000-0000-0000A9190000}"/>
    <cellStyle name="Note 12 3 2" xfId="5805" xr:uid="{00000000-0005-0000-0000-0000AA190000}"/>
    <cellStyle name="Note 12 3 3" xfId="3590" xr:uid="{00000000-0005-0000-0000-0000AB190000}"/>
    <cellStyle name="Note 12 4" xfId="1760" xr:uid="{00000000-0005-0000-0000-0000AC190000}"/>
    <cellStyle name="Note 12 4 2" xfId="6202" xr:uid="{00000000-0005-0000-0000-0000AD190000}"/>
    <cellStyle name="Note 12 4 3" xfId="3987" xr:uid="{00000000-0005-0000-0000-0000AE190000}"/>
    <cellStyle name="Note 12 5" xfId="2156" xr:uid="{00000000-0005-0000-0000-0000AF190000}"/>
    <cellStyle name="Note 12 5 2" xfId="6598" xr:uid="{00000000-0005-0000-0000-0000B0190000}"/>
    <cellStyle name="Note 12 5 3" xfId="4383" xr:uid="{00000000-0005-0000-0000-0000B1190000}"/>
    <cellStyle name="Note 12 6" xfId="2595" xr:uid="{00000000-0005-0000-0000-0000B2190000}"/>
    <cellStyle name="Note 12 6 2" xfId="7025" xr:uid="{00000000-0005-0000-0000-0000B3190000}"/>
    <cellStyle name="Note 12 6 3" xfId="4810" xr:uid="{00000000-0005-0000-0000-0000B4190000}"/>
    <cellStyle name="Note 12 7" xfId="4909" xr:uid="{00000000-0005-0000-0000-0000B5190000}"/>
    <cellStyle name="Note 12 8" xfId="2694" xr:uid="{00000000-0005-0000-0000-0000B6190000}"/>
    <cellStyle name="Note 13" xfId="299" xr:uid="{00000000-0005-0000-0000-0000B7190000}"/>
    <cellStyle name="Note 13 2" xfId="904" xr:uid="{00000000-0005-0000-0000-0000B8190000}"/>
    <cellStyle name="Note 13 2 2" xfId="5389" xr:uid="{00000000-0005-0000-0000-0000B9190000}"/>
    <cellStyle name="Note 13 2 3" xfId="3174" xr:uid="{00000000-0005-0000-0000-0000BA190000}"/>
    <cellStyle name="Note 13 3" xfId="1360" xr:uid="{00000000-0005-0000-0000-0000BB190000}"/>
    <cellStyle name="Note 13 3 2" xfId="5806" xr:uid="{00000000-0005-0000-0000-0000BC190000}"/>
    <cellStyle name="Note 13 3 3" xfId="3591" xr:uid="{00000000-0005-0000-0000-0000BD190000}"/>
    <cellStyle name="Note 13 4" xfId="1761" xr:uid="{00000000-0005-0000-0000-0000BE190000}"/>
    <cellStyle name="Note 13 4 2" xfId="6203" xr:uid="{00000000-0005-0000-0000-0000BF190000}"/>
    <cellStyle name="Note 13 4 3" xfId="3988" xr:uid="{00000000-0005-0000-0000-0000C0190000}"/>
    <cellStyle name="Note 13 5" xfId="2157" xr:uid="{00000000-0005-0000-0000-0000C1190000}"/>
    <cellStyle name="Note 13 5 2" xfId="6599" xr:uid="{00000000-0005-0000-0000-0000C2190000}"/>
    <cellStyle name="Note 13 5 3" xfId="4384" xr:uid="{00000000-0005-0000-0000-0000C3190000}"/>
    <cellStyle name="Note 13 6" xfId="2596" xr:uid="{00000000-0005-0000-0000-0000C4190000}"/>
    <cellStyle name="Note 13 6 2" xfId="7026" xr:uid="{00000000-0005-0000-0000-0000C5190000}"/>
    <cellStyle name="Note 13 6 3" xfId="4811" xr:uid="{00000000-0005-0000-0000-0000C6190000}"/>
    <cellStyle name="Note 13 7" xfId="4923" xr:uid="{00000000-0005-0000-0000-0000C7190000}"/>
    <cellStyle name="Note 13 8" xfId="2708" xr:uid="{00000000-0005-0000-0000-0000C8190000}"/>
    <cellStyle name="Note 14" xfId="325" xr:uid="{00000000-0005-0000-0000-0000C9190000}"/>
    <cellStyle name="Note 14 2" xfId="905" xr:uid="{00000000-0005-0000-0000-0000CA190000}"/>
    <cellStyle name="Note 14 2 2" xfId="5390" xr:uid="{00000000-0005-0000-0000-0000CB190000}"/>
    <cellStyle name="Note 14 2 3" xfId="3175" xr:uid="{00000000-0005-0000-0000-0000CC190000}"/>
    <cellStyle name="Note 14 3" xfId="1361" xr:uid="{00000000-0005-0000-0000-0000CD190000}"/>
    <cellStyle name="Note 14 3 2" xfId="5807" xr:uid="{00000000-0005-0000-0000-0000CE190000}"/>
    <cellStyle name="Note 14 3 3" xfId="3592" xr:uid="{00000000-0005-0000-0000-0000CF190000}"/>
    <cellStyle name="Note 14 4" xfId="1762" xr:uid="{00000000-0005-0000-0000-0000D0190000}"/>
    <cellStyle name="Note 14 4 2" xfId="6204" xr:uid="{00000000-0005-0000-0000-0000D1190000}"/>
    <cellStyle name="Note 14 4 3" xfId="3989" xr:uid="{00000000-0005-0000-0000-0000D2190000}"/>
    <cellStyle name="Note 14 5" xfId="2158" xr:uid="{00000000-0005-0000-0000-0000D3190000}"/>
    <cellStyle name="Note 14 5 2" xfId="6600" xr:uid="{00000000-0005-0000-0000-0000D4190000}"/>
    <cellStyle name="Note 14 5 3" xfId="4385" xr:uid="{00000000-0005-0000-0000-0000D5190000}"/>
    <cellStyle name="Note 14 6" xfId="2597" xr:uid="{00000000-0005-0000-0000-0000D6190000}"/>
    <cellStyle name="Note 14 6 2" xfId="7027" xr:uid="{00000000-0005-0000-0000-0000D7190000}"/>
    <cellStyle name="Note 14 6 3" xfId="4812" xr:uid="{00000000-0005-0000-0000-0000D8190000}"/>
    <cellStyle name="Note 14 7" xfId="4936" xr:uid="{00000000-0005-0000-0000-0000D9190000}"/>
    <cellStyle name="Note 14 8" xfId="2721" xr:uid="{00000000-0005-0000-0000-0000DA190000}"/>
    <cellStyle name="Note 15" xfId="348" xr:uid="{00000000-0005-0000-0000-0000DB190000}"/>
    <cellStyle name="Note 15 2" xfId="906" xr:uid="{00000000-0005-0000-0000-0000DC190000}"/>
    <cellStyle name="Note 15 2 2" xfId="5391" xr:uid="{00000000-0005-0000-0000-0000DD190000}"/>
    <cellStyle name="Note 15 2 3" xfId="3176" xr:uid="{00000000-0005-0000-0000-0000DE190000}"/>
    <cellStyle name="Note 15 3" xfId="1362" xr:uid="{00000000-0005-0000-0000-0000DF190000}"/>
    <cellStyle name="Note 15 3 2" xfId="5808" xr:uid="{00000000-0005-0000-0000-0000E0190000}"/>
    <cellStyle name="Note 15 3 3" xfId="3593" xr:uid="{00000000-0005-0000-0000-0000E1190000}"/>
    <cellStyle name="Note 15 4" xfId="1763" xr:uid="{00000000-0005-0000-0000-0000E2190000}"/>
    <cellStyle name="Note 15 4 2" xfId="6205" xr:uid="{00000000-0005-0000-0000-0000E3190000}"/>
    <cellStyle name="Note 15 4 3" xfId="3990" xr:uid="{00000000-0005-0000-0000-0000E4190000}"/>
    <cellStyle name="Note 15 5" xfId="2159" xr:uid="{00000000-0005-0000-0000-0000E5190000}"/>
    <cellStyle name="Note 15 5 2" xfId="6601" xr:uid="{00000000-0005-0000-0000-0000E6190000}"/>
    <cellStyle name="Note 15 5 3" xfId="4386" xr:uid="{00000000-0005-0000-0000-0000E7190000}"/>
    <cellStyle name="Note 15 6" xfId="2598" xr:uid="{00000000-0005-0000-0000-0000E8190000}"/>
    <cellStyle name="Note 15 6 2" xfId="7028" xr:uid="{00000000-0005-0000-0000-0000E9190000}"/>
    <cellStyle name="Note 15 6 3" xfId="4813" xr:uid="{00000000-0005-0000-0000-0000EA190000}"/>
    <cellStyle name="Note 15 7" xfId="4950" xr:uid="{00000000-0005-0000-0000-0000EB190000}"/>
    <cellStyle name="Note 15 8" xfId="2735" xr:uid="{00000000-0005-0000-0000-0000EC190000}"/>
    <cellStyle name="Note 16" xfId="362" xr:uid="{00000000-0005-0000-0000-0000ED190000}"/>
    <cellStyle name="Note 16 2" xfId="907" xr:uid="{00000000-0005-0000-0000-0000EE190000}"/>
    <cellStyle name="Note 16 2 2" xfId="5392" xr:uid="{00000000-0005-0000-0000-0000EF190000}"/>
    <cellStyle name="Note 16 2 3" xfId="3177" xr:uid="{00000000-0005-0000-0000-0000F0190000}"/>
    <cellStyle name="Note 16 3" xfId="1363" xr:uid="{00000000-0005-0000-0000-0000F1190000}"/>
    <cellStyle name="Note 16 3 2" xfId="5809" xr:uid="{00000000-0005-0000-0000-0000F2190000}"/>
    <cellStyle name="Note 16 3 3" xfId="3594" xr:uid="{00000000-0005-0000-0000-0000F3190000}"/>
    <cellStyle name="Note 16 4" xfId="1764" xr:uid="{00000000-0005-0000-0000-0000F4190000}"/>
    <cellStyle name="Note 16 4 2" xfId="6206" xr:uid="{00000000-0005-0000-0000-0000F5190000}"/>
    <cellStyle name="Note 16 4 3" xfId="3991" xr:uid="{00000000-0005-0000-0000-0000F6190000}"/>
    <cellStyle name="Note 16 5" xfId="2160" xr:uid="{00000000-0005-0000-0000-0000F7190000}"/>
    <cellStyle name="Note 16 5 2" xfId="6602" xr:uid="{00000000-0005-0000-0000-0000F8190000}"/>
    <cellStyle name="Note 16 5 3" xfId="4387" xr:uid="{00000000-0005-0000-0000-0000F9190000}"/>
    <cellStyle name="Note 16 6" xfId="2599" xr:uid="{00000000-0005-0000-0000-0000FA190000}"/>
    <cellStyle name="Note 16 6 2" xfId="7029" xr:uid="{00000000-0005-0000-0000-0000FB190000}"/>
    <cellStyle name="Note 16 6 3" xfId="4814" xr:uid="{00000000-0005-0000-0000-0000FC190000}"/>
    <cellStyle name="Note 16 7" xfId="4964" xr:uid="{00000000-0005-0000-0000-0000FD190000}"/>
    <cellStyle name="Note 16 8" xfId="2749" xr:uid="{00000000-0005-0000-0000-0000FE190000}"/>
    <cellStyle name="Note 17" xfId="376" xr:uid="{00000000-0005-0000-0000-0000FF190000}"/>
    <cellStyle name="Note 17 2" xfId="908" xr:uid="{00000000-0005-0000-0000-0000001A0000}"/>
    <cellStyle name="Note 17 2 2" xfId="5393" xr:uid="{00000000-0005-0000-0000-0000011A0000}"/>
    <cellStyle name="Note 17 2 3" xfId="3178" xr:uid="{00000000-0005-0000-0000-0000021A0000}"/>
    <cellStyle name="Note 17 3" xfId="1364" xr:uid="{00000000-0005-0000-0000-0000031A0000}"/>
    <cellStyle name="Note 17 3 2" xfId="5810" xr:uid="{00000000-0005-0000-0000-0000041A0000}"/>
    <cellStyle name="Note 17 3 3" xfId="3595" xr:uid="{00000000-0005-0000-0000-0000051A0000}"/>
    <cellStyle name="Note 17 4" xfId="1765" xr:uid="{00000000-0005-0000-0000-0000061A0000}"/>
    <cellStyle name="Note 17 4 2" xfId="6207" xr:uid="{00000000-0005-0000-0000-0000071A0000}"/>
    <cellStyle name="Note 17 4 3" xfId="3992" xr:uid="{00000000-0005-0000-0000-0000081A0000}"/>
    <cellStyle name="Note 17 5" xfId="2161" xr:uid="{00000000-0005-0000-0000-0000091A0000}"/>
    <cellStyle name="Note 17 5 2" xfId="6603" xr:uid="{00000000-0005-0000-0000-00000A1A0000}"/>
    <cellStyle name="Note 17 5 3" xfId="4388" xr:uid="{00000000-0005-0000-0000-00000B1A0000}"/>
    <cellStyle name="Note 17 6" xfId="2600" xr:uid="{00000000-0005-0000-0000-00000C1A0000}"/>
    <cellStyle name="Note 17 6 2" xfId="7030" xr:uid="{00000000-0005-0000-0000-00000D1A0000}"/>
    <cellStyle name="Note 17 6 3" xfId="4815" xr:uid="{00000000-0005-0000-0000-00000E1A0000}"/>
    <cellStyle name="Note 17 7" xfId="4978" xr:uid="{00000000-0005-0000-0000-00000F1A0000}"/>
    <cellStyle name="Note 17 8" xfId="2763" xr:uid="{00000000-0005-0000-0000-0000101A0000}"/>
    <cellStyle name="Note 18" xfId="390" xr:uid="{00000000-0005-0000-0000-0000111A0000}"/>
    <cellStyle name="Note 18 2" xfId="909" xr:uid="{00000000-0005-0000-0000-0000121A0000}"/>
    <cellStyle name="Note 18 2 2" xfId="5394" xr:uid="{00000000-0005-0000-0000-0000131A0000}"/>
    <cellStyle name="Note 18 2 3" xfId="3179" xr:uid="{00000000-0005-0000-0000-0000141A0000}"/>
    <cellStyle name="Note 18 3" xfId="1365" xr:uid="{00000000-0005-0000-0000-0000151A0000}"/>
    <cellStyle name="Note 18 3 2" xfId="5811" xr:uid="{00000000-0005-0000-0000-0000161A0000}"/>
    <cellStyle name="Note 18 3 3" xfId="3596" xr:uid="{00000000-0005-0000-0000-0000171A0000}"/>
    <cellStyle name="Note 18 4" xfId="1766" xr:uid="{00000000-0005-0000-0000-0000181A0000}"/>
    <cellStyle name="Note 18 4 2" xfId="6208" xr:uid="{00000000-0005-0000-0000-0000191A0000}"/>
    <cellStyle name="Note 18 4 3" xfId="3993" xr:uid="{00000000-0005-0000-0000-00001A1A0000}"/>
    <cellStyle name="Note 18 5" xfId="2162" xr:uid="{00000000-0005-0000-0000-00001B1A0000}"/>
    <cellStyle name="Note 18 5 2" xfId="6604" xr:uid="{00000000-0005-0000-0000-00001C1A0000}"/>
    <cellStyle name="Note 18 5 3" xfId="4389" xr:uid="{00000000-0005-0000-0000-00001D1A0000}"/>
    <cellStyle name="Note 18 6" xfId="2601" xr:uid="{00000000-0005-0000-0000-00001E1A0000}"/>
    <cellStyle name="Note 18 6 2" xfId="7031" xr:uid="{00000000-0005-0000-0000-00001F1A0000}"/>
    <cellStyle name="Note 18 6 3" xfId="4816" xr:uid="{00000000-0005-0000-0000-0000201A0000}"/>
    <cellStyle name="Note 18 7" xfId="4992" xr:uid="{00000000-0005-0000-0000-0000211A0000}"/>
    <cellStyle name="Note 18 8" xfId="2777" xr:uid="{00000000-0005-0000-0000-0000221A0000}"/>
    <cellStyle name="Note 19" xfId="479" xr:uid="{00000000-0005-0000-0000-0000231A0000}"/>
    <cellStyle name="Note 19 2" xfId="910" xr:uid="{00000000-0005-0000-0000-0000241A0000}"/>
    <cellStyle name="Note 19 2 2" xfId="5395" xr:uid="{00000000-0005-0000-0000-0000251A0000}"/>
    <cellStyle name="Note 19 2 3" xfId="3180" xr:uid="{00000000-0005-0000-0000-0000261A0000}"/>
    <cellStyle name="Note 19 3" xfId="1366" xr:uid="{00000000-0005-0000-0000-0000271A0000}"/>
    <cellStyle name="Note 19 3 2" xfId="5812" xr:uid="{00000000-0005-0000-0000-0000281A0000}"/>
    <cellStyle name="Note 19 3 3" xfId="3597" xr:uid="{00000000-0005-0000-0000-0000291A0000}"/>
    <cellStyle name="Note 19 4" xfId="1767" xr:uid="{00000000-0005-0000-0000-00002A1A0000}"/>
    <cellStyle name="Note 19 4 2" xfId="6209" xr:uid="{00000000-0005-0000-0000-00002B1A0000}"/>
    <cellStyle name="Note 19 4 3" xfId="3994" xr:uid="{00000000-0005-0000-0000-00002C1A0000}"/>
    <cellStyle name="Note 19 5" xfId="2163" xr:uid="{00000000-0005-0000-0000-00002D1A0000}"/>
    <cellStyle name="Note 19 5 2" xfId="6605" xr:uid="{00000000-0005-0000-0000-00002E1A0000}"/>
    <cellStyle name="Note 19 5 3" xfId="4390" xr:uid="{00000000-0005-0000-0000-00002F1A0000}"/>
    <cellStyle name="Note 19 6" xfId="2602" xr:uid="{00000000-0005-0000-0000-0000301A0000}"/>
    <cellStyle name="Note 19 6 2" xfId="7032" xr:uid="{00000000-0005-0000-0000-0000311A0000}"/>
    <cellStyle name="Note 19 6 3" xfId="4817" xr:uid="{00000000-0005-0000-0000-0000321A0000}"/>
    <cellStyle name="Note 19 7" xfId="5080" xr:uid="{00000000-0005-0000-0000-0000331A0000}"/>
    <cellStyle name="Note 19 8" xfId="2865" xr:uid="{00000000-0005-0000-0000-0000341A0000}"/>
    <cellStyle name="Note 2" xfId="182" xr:uid="{00000000-0005-0000-0000-0000351A0000}"/>
    <cellStyle name="Note 2 2" xfId="911" xr:uid="{00000000-0005-0000-0000-0000361A0000}"/>
    <cellStyle name="Note 2 2 2" xfId="5396" xr:uid="{00000000-0005-0000-0000-0000371A0000}"/>
    <cellStyle name="Note 2 2 3" xfId="3181" xr:uid="{00000000-0005-0000-0000-0000381A0000}"/>
    <cellStyle name="Note 20" xfId="493" xr:uid="{00000000-0005-0000-0000-0000391A0000}"/>
    <cellStyle name="Note 20 2" xfId="1367" xr:uid="{00000000-0005-0000-0000-00003A1A0000}"/>
    <cellStyle name="Note 20 2 2" xfId="5813" xr:uid="{00000000-0005-0000-0000-00003B1A0000}"/>
    <cellStyle name="Note 20 2 3" xfId="3598" xr:uid="{00000000-0005-0000-0000-00003C1A0000}"/>
    <cellStyle name="Note 20 3" xfId="1768" xr:uid="{00000000-0005-0000-0000-00003D1A0000}"/>
    <cellStyle name="Note 20 3 2" xfId="6210" xr:uid="{00000000-0005-0000-0000-00003E1A0000}"/>
    <cellStyle name="Note 20 3 3" xfId="3995" xr:uid="{00000000-0005-0000-0000-00003F1A0000}"/>
    <cellStyle name="Note 20 4" xfId="2164" xr:uid="{00000000-0005-0000-0000-0000401A0000}"/>
    <cellStyle name="Note 20 4 2" xfId="6606" xr:uid="{00000000-0005-0000-0000-0000411A0000}"/>
    <cellStyle name="Note 20 4 3" xfId="4391" xr:uid="{00000000-0005-0000-0000-0000421A0000}"/>
    <cellStyle name="Note 20 5" xfId="2603" xr:uid="{00000000-0005-0000-0000-0000431A0000}"/>
    <cellStyle name="Note 20 5 2" xfId="7033" xr:uid="{00000000-0005-0000-0000-0000441A0000}"/>
    <cellStyle name="Note 20 5 3" xfId="4818" xr:uid="{00000000-0005-0000-0000-0000451A0000}"/>
    <cellStyle name="Note 20 6" xfId="5094" xr:uid="{00000000-0005-0000-0000-0000461A0000}"/>
    <cellStyle name="Note 20 7" xfId="2879" xr:uid="{00000000-0005-0000-0000-0000471A0000}"/>
    <cellStyle name="Note 21" xfId="507" xr:uid="{00000000-0005-0000-0000-0000481A0000}"/>
    <cellStyle name="Note 21 2" xfId="1368" xr:uid="{00000000-0005-0000-0000-0000491A0000}"/>
    <cellStyle name="Note 21 2 2" xfId="5814" xr:uid="{00000000-0005-0000-0000-00004A1A0000}"/>
    <cellStyle name="Note 21 2 3" xfId="3599" xr:uid="{00000000-0005-0000-0000-00004B1A0000}"/>
    <cellStyle name="Note 21 3" xfId="1769" xr:uid="{00000000-0005-0000-0000-00004C1A0000}"/>
    <cellStyle name="Note 21 3 2" xfId="6211" xr:uid="{00000000-0005-0000-0000-00004D1A0000}"/>
    <cellStyle name="Note 21 3 3" xfId="3996" xr:uid="{00000000-0005-0000-0000-00004E1A0000}"/>
    <cellStyle name="Note 21 4" xfId="2165" xr:uid="{00000000-0005-0000-0000-00004F1A0000}"/>
    <cellStyle name="Note 21 4 2" xfId="6607" xr:uid="{00000000-0005-0000-0000-0000501A0000}"/>
    <cellStyle name="Note 21 4 3" xfId="4392" xr:uid="{00000000-0005-0000-0000-0000511A0000}"/>
    <cellStyle name="Note 21 5" xfId="2604" xr:uid="{00000000-0005-0000-0000-0000521A0000}"/>
    <cellStyle name="Note 21 5 2" xfId="7034" xr:uid="{00000000-0005-0000-0000-0000531A0000}"/>
    <cellStyle name="Note 21 5 3" xfId="4819" xr:uid="{00000000-0005-0000-0000-0000541A0000}"/>
    <cellStyle name="Note 21 6" xfId="5108" xr:uid="{00000000-0005-0000-0000-0000551A0000}"/>
    <cellStyle name="Note 21 7" xfId="2893" xr:uid="{00000000-0005-0000-0000-0000561A0000}"/>
    <cellStyle name="Note 22" xfId="521" xr:uid="{00000000-0005-0000-0000-0000571A0000}"/>
    <cellStyle name="Note 22 2" xfId="1369" xr:uid="{00000000-0005-0000-0000-0000581A0000}"/>
    <cellStyle name="Note 22 2 2" xfId="5815" xr:uid="{00000000-0005-0000-0000-0000591A0000}"/>
    <cellStyle name="Note 22 2 3" xfId="3600" xr:uid="{00000000-0005-0000-0000-00005A1A0000}"/>
    <cellStyle name="Note 22 3" xfId="1770" xr:uid="{00000000-0005-0000-0000-00005B1A0000}"/>
    <cellStyle name="Note 22 3 2" xfId="6212" xr:uid="{00000000-0005-0000-0000-00005C1A0000}"/>
    <cellStyle name="Note 22 3 3" xfId="3997" xr:uid="{00000000-0005-0000-0000-00005D1A0000}"/>
    <cellStyle name="Note 22 4" xfId="2166" xr:uid="{00000000-0005-0000-0000-00005E1A0000}"/>
    <cellStyle name="Note 22 4 2" xfId="6608" xr:uid="{00000000-0005-0000-0000-00005F1A0000}"/>
    <cellStyle name="Note 22 4 3" xfId="4393" xr:uid="{00000000-0005-0000-0000-0000601A0000}"/>
    <cellStyle name="Note 22 5" xfId="2605" xr:uid="{00000000-0005-0000-0000-0000611A0000}"/>
    <cellStyle name="Note 22 5 2" xfId="7035" xr:uid="{00000000-0005-0000-0000-0000621A0000}"/>
    <cellStyle name="Note 22 5 3" xfId="4820" xr:uid="{00000000-0005-0000-0000-0000631A0000}"/>
    <cellStyle name="Note 22 6" xfId="5122" xr:uid="{00000000-0005-0000-0000-0000641A0000}"/>
    <cellStyle name="Note 22 7" xfId="2907" xr:uid="{00000000-0005-0000-0000-0000651A0000}"/>
    <cellStyle name="Note 23" xfId="535" xr:uid="{00000000-0005-0000-0000-0000661A0000}"/>
    <cellStyle name="Note 23 2" xfId="1370" xr:uid="{00000000-0005-0000-0000-0000671A0000}"/>
    <cellStyle name="Note 23 2 2" xfId="5816" xr:uid="{00000000-0005-0000-0000-0000681A0000}"/>
    <cellStyle name="Note 23 2 3" xfId="3601" xr:uid="{00000000-0005-0000-0000-0000691A0000}"/>
    <cellStyle name="Note 23 3" xfId="1771" xr:uid="{00000000-0005-0000-0000-00006A1A0000}"/>
    <cellStyle name="Note 23 3 2" xfId="6213" xr:uid="{00000000-0005-0000-0000-00006B1A0000}"/>
    <cellStyle name="Note 23 3 3" xfId="3998" xr:uid="{00000000-0005-0000-0000-00006C1A0000}"/>
    <cellStyle name="Note 23 4" xfId="2167" xr:uid="{00000000-0005-0000-0000-00006D1A0000}"/>
    <cellStyle name="Note 23 4 2" xfId="6609" xr:uid="{00000000-0005-0000-0000-00006E1A0000}"/>
    <cellStyle name="Note 23 4 3" xfId="4394" xr:uid="{00000000-0005-0000-0000-00006F1A0000}"/>
    <cellStyle name="Note 23 5" xfId="2606" xr:uid="{00000000-0005-0000-0000-0000701A0000}"/>
    <cellStyle name="Note 23 5 2" xfId="7036" xr:uid="{00000000-0005-0000-0000-0000711A0000}"/>
    <cellStyle name="Note 23 5 3" xfId="4821" xr:uid="{00000000-0005-0000-0000-0000721A0000}"/>
    <cellStyle name="Note 23 6" xfId="5136" xr:uid="{00000000-0005-0000-0000-0000731A0000}"/>
    <cellStyle name="Note 23 7" xfId="2921" xr:uid="{00000000-0005-0000-0000-0000741A0000}"/>
    <cellStyle name="Note 24" xfId="549" xr:uid="{00000000-0005-0000-0000-0000751A0000}"/>
    <cellStyle name="Note 24 2" xfId="1371" xr:uid="{00000000-0005-0000-0000-0000761A0000}"/>
    <cellStyle name="Note 24 2 2" xfId="5817" xr:uid="{00000000-0005-0000-0000-0000771A0000}"/>
    <cellStyle name="Note 24 2 3" xfId="3602" xr:uid="{00000000-0005-0000-0000-0000781A0000}"/>
    <cellStyle name="Note 24 3" xfId="1772" xr:uid="{00000000-0005-0000-0000-0000791A0000}"/>
    <cellStyle name="Note 24 3 2" xfId="6214" xr:uid="{00000000-0005-0000-0000-00007A1A0000}"/>
    <cellStyle name="Note 24 3 3" xfId="3999" xr:uid="{00000000-0005-0000-0000-00007B1A0000}"/>
    <cellStyle name="Note 24 4" xfId="2168" xr:uid="{00000000-0005-0000-0000-00007C1A0000}"/>
    <cellStyle name="Note 24 4 2" xfId="6610" xr:uid="{00000000-0005-0000-0000-00007D1A0000}"/>
    <cellStyle name="Note 24 4 3" xfId="4395" xr:uid="{00000000-0005-0000-0000-00007E1A0000}"/>
    <cellStyle name="Note 24 5" xfId="2607" xr:uid="{00000000-0005-0000-0000-00007F1A0000}"/>
    <cellStyle name="Note 24 5 2" xfId="7037" xr:uid="{00000000-0005-0000-0000-0000801A0000}"/>
    <cellStyle name="Note 24 5 3" xfId="4822" xr:uid="{00000000-0005-0000-0000-0000811A0000}"/>
    <cellStyle name="Note 24 6" xfId="5150" xr:uid="{00000000-0005-0000-0000-0000821A0000}"/>
    <cellStyle name="Note 24 7" xfId="2935" xr:uid="{00000000-0005-0000-0000-0000831A0000}"/>
    <cellStyle name="Note 25" xfId="563" xr:uid="{00000000-0005-0000-0000-0000841A0000}"/>
    <cellStyle name="Note 25 2" xfId="1372" xr:uid="{00000000-0005-0000-0000-0000851A0000}"/>
    <cellStyle name="Note 25 2 2" xfId="5818" xr:uid="{00000000-0005-0000-0000-0000861A0000}"/>
    <cellStyle name="Note 25 2 3" xfId="3603" xr:uid="{00000000-0005-0000-0000-0000871A0000}"/>
    <cellStyle name="Note 25 3" xfId="1773" xr:uid="{00000000-0005-0000-0000-0000881A0000}"/>
    <cellStyle name="Note 25 3 2" xfId="6215" xr:uid="{00000000-0005-0000-0000-0000891A0000}"/>
    <cellStyle name="Note 25 3 3" xfId="4000" xr:uid="{00000000-0005-0000-0000-00008A1A0000}"/>
    <cellStyle name="Note 25 4" xfId="2169" xr:uid="{00000000-0005-0000-0000-00008B1A0000}"/>
    <cellStyle name="Note 25 4 2" xfId="6611" xr:uid="{00000000-0005-0000-0000-00008C1A0000}"/>
    <cellStyle name="Note 25 4 3" xfId="4396" xr:uid="{00000000-0005-0000-0000-00008D1A0000}"/>
    <cellStyle name="Note 25 5" xfId="2608" xr:uid="{00000000-0005-0000-0000-00008E1A0000}"/>
    <cellStyle name="Note 25 5 2" xfId="7038" xr:uid="{00000000-0005-0000-0000-00008F1A0000}"/>
    <cellStyle name="Note 25 5 3" xfId="4823" xr:uid="{00000000-0005-0000-0000-0000901A0000}"/>
    <cellStyle name="Note 25 6" xfId="5164" xr:uid="{00000000-0005-0000-0000-0000911A0000}"/>
    <cellStyle name="Note 25 7" xfId="2949" xr:uid="{00000000-0005-0000-0000-0000921A0000}"/>
    <cellStyle name="Note 26" xfId="577" xr:uid="{00000000-0005-0000-0000-0000931A0000}"/>
    <cellStyle name="Note 26 2" xfId="1373" xr:uid="{00000000-0005-0000-0000-0000941A0000}"/>
    <cellStyle name="Note 26 2 2" xfId="5819" xr:uid="{00000000-0005-0000-0000-0000951A0000}"/>
    <cellStyle name="Note 26 2 3" xfId="3604" xr:uid="{00000000-0005-0000-0000-0000961A0000}"/>
    <cellStyle name="Note 26 3" xfId="1774" xr:uid="{00000000-0005-0000-0000-0000971A0000}"/>
    <cellStyle name="Note 26 3 2" xfId="6216" xr:uid="{00000000-0005-0000-0000-0000981A0000}"/>
    <cellStyle name="Note 26 3 3" xfId="4001" xr:uid="{00000000-0005-0000-0000-0000991A0000}"/>
    <cellStyle name="Note 26 4" xfId="2170" xr:uid="{00000000-0005-0000-0000-00009A1A0000}"/>
    <cellStyle name="Note 26 4 2" xfId="6612" xr:uid="{00000000-0005-0000-0000-00009B1A0000}"/>
    <cellStyle name="Note 26 4 3" xfId="4397" xr:uid="{00000000-0005-0000-0000-00009C1A0000}"/>
    <cellStyle name="Note 26 5" xfId="2609" xr:uid="{00000000-0005-0000-0000-00009D1A0000}"/>
    <cellStyle name="Note 26 5 2" xfId="7039" xr:uid="{00000000-0005-0000-0000-00009E1A0000}"/>
    <cellStyle name="Note 26 5 3" xfId="4824" xr:uid="{00000000-0005-0000-0000-00009F1A0000}"/>
    <cellStyle name="Note 26 6" xfId="5178" xr:uid="{00000000-0005-0000-0000-0000A01A0000}"/>
    <cellStyle name="Note 26 7" xfId="2963" xr:uid="{00000000-0005-0000-0000-0000A11A0000}"/>
    <cellStyle name="Note 27" xfId="591" xr:uid="{00000000-0005-0000-0000-0000A21A0000}"/>
    <cellStyle name="Note 27 2" xfId="1374" xr:uid="{00000000-0005-0000-0000-0000A31A0000}"/>
    <cellStyle name="Note 27 2 2" xfId="5820" xr:uid="{00000000-0005-0000-0000-0000A41A0000}"/>
    <cellStyle name="Note 27 2 3" xfId="3605" xr:uid="{00000000-0005-0000-0000-0000A51A0000}"/>
    <cellStyle name="Note 27 3" xfId="1775" xr:uid="{00000000-0005-0000-0000-0000A61A0000}"/>
    <cellStyle name="Note 27 3 2" xfId="6217" xr:uid="{00000000-0005-0000-0000-0000A71A0000}"/>
    <cellStyle name="Note 27 3 3" xfId="4002" xr:uid="{00000000-0005-0000-0000-0000A81A0000}"/>
    <cellStyle name="Note 27 4" xfId="2171" xr:uid="{00000000-0005-0000-0000-0000A91A0000}"/>
    <cellStyle name="Note 27 4 2" xfId="6613" xr:uid="{00000000-0005-0000-0000-0000AA1A0000}"/>
    <cellStyle name="Note 27 4 3" xfId="4398" xr:uid="{00000000-0005-0000-0000-0000AB1A0000}"/>
    <cellStyle name="Note 27 5" xfId="2610" xr:uid="{00000000-0005-0000-0000-0000AC1A0000}"/>
    <cellStyle name="Note 27 5 2" xfId="7040" xr:uid="{00000000-0005-0000-0000-0000AD1A0000}"/>
    <cellStyle name="Note 27 5 3" xfId="4825" xr:uid="{00000000-0005-0000-0000-0000AE1A0000}"/>
    <cellStyle name="Note 27 6" xfId="5192" xr:uid="{00000000-0005-0000-0000-0000AF1A0000}"/>
    <cellStyle name="Note 27 7" xfId="2977" xr:uid="{00000000-0005-0000-0000-0000B01A0000}"/>
    <cellStyle name="Note 28" xfId="939" xr:uid="{00000000-0005-0000-0000-0000B11A0000}"/>
    <cellStyle name="Note 28 2" xfId="5405" xr:uid="{00000000-0005-0000-0000-0000B21A0000}"/>
    <cellStyle name="Note 28 3" xfId="3190" xr:uid="{00000000-0005-0000-0000-0000B31A0000}"/>
    <cellStyle name="Note 29" xfId="953" xr:uid="{00000000-0005-0000-0000-0000B41A0000}"/>
    <cellStyle name="Note 29 2" xfId="5419" xr:uid="{00000000-0005-0000-0000-0000B51A0000}"/>
    <cellStyle name="Note 29 3" xfId="3204" xr:uid="{00000000-0005-0000-0000-0000B61A0000}"/>
    <cellStyle name="Note 3" xfId="183" xr:uid="{00000000-0005-0000-0000-0000B71A0000}"/>
    <cellStyle name="Note 3 2" xfId="912" xr:uid="{00000000-0005-0000-0000-0000B81A0000}"/>
    <cellStyle name="Note 3 2 2" xfId="5397" xr:uid="{00000000-0005-0000-0000-0000B91A0000}"/>
    <cellStyle name="Note 3 2 3" xfId="3182" xr:uid="{00000000-0005-0000-0000-0000BA1A0000}"/>
    <cellStyle name="Note 30" xfId="972" xr:uid="{00000000-0005-0000-0000-0000BB1A0000}"/>
    <cellStyle name="Note 30 2" xfId="5446" xr:uid="{00000000-0005-0000-0000-0000BC1A0000}"/>
    <cellStyle name="Note 30 3" xfId="3231" xr:uid="{00000000-0005-0000-0000-0000BD1A0000}"/>
    <cellStyle name="Note 31" xfId="1388" xr:uid="{00000000-0005-0000-0000-0000BE1A0000}"/>
    <cellStyle name="Note 31 2" xfId="5830" xr:uid="{00000000-0005-0000-0000-0000BF1A0000}"/>
    <cellStyle name="Note 31 3" xfId="3615" xr:uid="{00000000-0005-0000-0000-0000C01A0000}"/>
    <cellStyle name="Note 32" xfId="2151" xr:uid="{00000000-0005-0000-0000-0000C11A0000}"/>
    <cellStyle name="Note 32 2" xfId="6593" xr:uid="{00000000-0005-0000-0000-0000C21A0000}"/>
    <cellStyle name="Note 32 3" xfId="4378" xr:uid="{00000000-0005-0000-0000-0000C31A0000}"/>
    <cellStyle name="Note 33" xfId="2196" xr:uid="{00000000-0005-0000-0000-0000C41A0000}"/>
    <cellStyle name="Note 33 2" xfId="6636" xr:uid="{00000000-0005-0000-0000-0000C51A0000}"/>
    <cellStyle name="Note 33 3" xfId="4421" xr:uid="{00000000-0005-0000-0000-0000C61A0000}"/>
    <cellStyle name="Note 34" xfId="2212" xr:uid="{00000000-0005-0000-0000-0000C71A0000}"/>
    <cellStyle name="Note 34 2" xfId="6652" xr:uid="{00000000-0005-0000-0000-0000C81A0000}"/>
    <cellStyle name="Note 34 3" xfId="4437" xr:uid="{00000000-0005-0000-0000-0000C91A0000}"/>
    <cellStyle name="Note 35" xfId="2590" xr:uid="{00000000-0005-0000-0000-0000CA1A0000}"/>
    <cellStyle name="Note 35 2" xfId="7020" xr:uid="{00000000-0005-0000-0000-0000CB1A0000}"/>
    <cellStyle name="Note 35 3" xfId="4805" xr:uid="{00000000-0005-0000-0000-0000CC1A0000}"/>
    <cellStyle name="Note 4" xfId="184" xr:uid="{00000000-0005-0000-0000-0000CD1A0000}"/>
    <cellStyle name="Note 4 2" xfId="913" xr:uid="{00000000-0005-0000-0000-0000CE1A0000}"/>
    <cellStyle name="Note 4 2 2" xfId="5398" xr:uid="{00000000-0005-0000-0000-0000CF1A0000}"/>
    <cellStyle name="Note 4 2 3" xfId="3183" xr:uid="{00000000-0005-0000-0000-0000D01A0000}"/>
    <cellStyle name="Note 5" xfId="185" xr:uid="{00000000-0005-0000-0000-0000D11A0000}"/>
    <cellStyle name="Note 5 2" xfId="914" xr:uid="{00000000-0005-0000-0000-0000D21A0000}"/>
    <cellStyle name="Note 5 2 2" xfId="5399" xr:uid="{00000000-0005-0000-0000-0000D31A0000}"/>
    <cellStyle name="Note 5 2 3" xfId="3184" xr:uid="{00000000-0005-0000-0000-0000D41A0000}"/>
    <cellStyle name="Note 6" xfId="186" xr:uid="{00000000-0005-0000-0000-0000D51A0000}"/>
    <cellStyle name="Note 6 2" xfId="469" xr:uid="{00000000-0005-0000-0000-0000D61A0000}"/>
    <cellStyle name="Note 6 2 2" xfId="1376" xr:uid="{00000000-0005-0000-0000-0000D71A0000}"/>
    <cellStyle name="Note 6 2 2 2" xfId="5822" xr:uid="{00000000-0005-0000-0000-0000D81A0000}"/>
    <cellStyle name="Note 6 2 2 3" xfId="3607" xr:uid="{00000000-0005-0000-0000-0000D91A0000}"/>
    <cellStyle name="Note 6 2 3" xfId="1777" xr:uid="{00000000-0005-0000-0000-0000DA1A0000}"/>
    <cellStyle name="Note 6 2 3 2" xfId="6219" xr:uid="{00000000-0005-0000-0000-0000DB1A0000}"/>
    <cellStyle name="Note 6 2 3 3" xfId="4004" xr:uid="{00000000-0005-0000-0000-0000DC1A0000}"/>
    <cellStyle name="Note 6 2 4" xfId="2173" xr:uid="{00000000-0005-0000-0000-0000DD1A0000}"/>
    <cellStyle name="Note 6 2 4 2" xfId="6615" xr:uid="{00000000-0005-0000-0000-0000DE1A0000}"/>
    <cellStyle name="Note 6 2 4 3" xfId="4400" xr:uid="{00000000-0005-0000-0000-0000DF1A0000}"/>
    <cellStyle name="Note 6 2 5" xfId="2612" xr:uid="{00000000-0005-0000-0000-0000E01A0000}"/>
    <cellStyle name="Note 6 2 5 2" xfId="7042" xr:uid="{00000000-0005-0000-0000-0000E11A0000}"/>
    <cellStyle name="Note 6 2 5 3" xfId="4827" xr:uid="{00000000-0005-0000-0000-0000E21A0000}"/>
    <cellStyle name="Note 6 2 6" xfId="5071" xr:uid="{00000000-0005-0000-0000-0000E31A0000}"/>
    <cellStyle name="Note 6 2 7" xfId="2856" xr:uid="{00000000-0005-0000-0000-0000E41A0000}"/>
    <cellStyle name="Note 6 3" xfId="915" xr:uid="{00000000-0005-0000-0000-0000E51A0000}"/>
    <cellStyle name="Note 6 3 2" xfId="5400" xr:uid="{00000000-0005-0000-0000-0000E61A0000}"/>
    <cellStyle name="Note 6 3 3" xfId="3185" xr:uid="{00000000-0005-0000-0000-0000E71A0000}"/>
    <cellStyle name="Note 6 4" xfId="1375" xr:uid="{00000000-0005-0000-0000-0000E81A0000}"/>
    <cellStyle name="Note 6 4 2" xfId="5821" xr:uid="{00000000-0005-0000-0000-0000E91A0000}"/>
    <cellStyle name="Note 6 4 3" xfId="3606" xr:uid="{00000000-0005-0000-0000-0000EA1A0000}"/>
    <cellStyle name="Note 6 5" xfId="1776" xr:uid="{00000000-0005-0000-0000-0000EB1A0000}"/>
    <cellStyle name="Note 6 5 2" xfId="6218" xr:uid="{00000000-0005-0000-0000-0000EC1A0000}"/>
    <cellStyle name="Note 6 5 3" xfId="4003" xr:uid="{00000000-0005-0000-0000-0000ED1A0000}"/>
    <cellStyle name="Note 6 6" xfId="2172" xr:uid="{00000000-0005-0000-0000-0000EE1A0000}"/>
    <cellStyle name="Note 6 6 2" xfId="6614" xr:uid="{00000000-0005-0000-0000-0000EF1A0000}"/>
    <cellStyle name="Note 6 6 3" xfId="4399" xr:uid="{00000000-0005-0000-0000-0000F01A0000}"/>
    <cellStyle name="Note 6 7" xfId="2611" xr:uid="{00000000-0005-0000-0000-0000F11A0000}"/>
    <cellStyle name="Note 6 7 2" xfId="7041" xr:uid="{00000000-0005-0000-0000-0000F21A0000}"/>
    <cellStyle name="Note 6 7 3" xfId="4826" xr:uid="{00000000-0005-0000-0000-0000F31A0000}"/>
    <cellStyle name="Note 6 8" xfId="4903" xr:uid="{00000000-0005-0000-0000-0000F41A0000}"/>
    <cellStyle name="Note 6 9" xfId="2688" xr:uid="{00000000-0005-0000-0000-0000F51A0000}"/>
    <cellStyle name="Note 7" xfId="187" xr:uid="{00000000-0005-0000-0000-0000F61A0000}"/>
    <cellStyle name="Note 7 2" xfId="470" xr:uid="{00000000-0005-0000-0000-0000F71A0000}"/>
    <cellStyle name="Note 7 2 2" xfId="1378" xr:uid="{00000000-0005-0000-0000-0000F81A0000}"/>
    <cellStyle name="Note 7 2 2 2" xfId="5824" xr:uid="{00000000-0005-0000-0000-0000F91A0000}"/>
    <cellStyle name="Note 7 2 2 3" xfId="3609" xr:uid="{00000000-0005-0000-0000-0000FA1A0000}"/>
    <cellStyle name="Note 7 2 3" xfId="1779" xr:uid="{00000000-0005-0000-0000-0000FB1A0000}"/>
    <cellStyle name="Note 7 2 3 2" xfId="6221" xr:uid="{00000000-0005-0000-0000-0000FC1A0000}"/>
    <cellStyle name="Note 7 2 3 3" xfId="4006" xr:uid="{00000000-0005-0000-0000-0000FD1A0000}"/>
    <cellStyle name="Note 7 2 4" xfId="2175" xr:uid="{00000000-0005-0000-0000-0000FE1A0000}"/>
    <cellStyle name="Note 7 2 4 2" xfId="6617" xr:uid="{00000000-0005-0000-0000-0000FF1A0000}"/>
    <cellStyle name="Note 7 2 4 3" xfId="4402" xr:uid="{00000000-0005-0000-0000-0000001B0000}"/>
    <cellStyle name="Note 7 2 5" xfId="2614" xr:uid="{00000000-0005-0000-0000-0000011B0000}"/>
    <cellStyle name="Note 7 2 5 2" xfId="7044" xr:uid="{00000000-0005-0000-0000-0000021B0000}"/>
    <cellStyle name="Note 7 2 5 3" xfId="4829" xr:uid="{00000000-0005-0000-0000-0000031B0000}"/>
    <cellStyle name="Note 7 2 6" xfId="5072" xr:uid="{00000000-0005-0000-0000-0000041B0000}"/>
    <cellStyle name="Note 7 2 7" xfId="2857" xr:uid="{00000000-0005-0000-0000-0000051B0000}"/>
    <cellStyle name="Note 7 3" xfId="916" xr:uid="{00000000-0005-0000-0000-0000061B0000}"/>
    <cellStyle name="Note 7 3 2" xfId="5401" xr:uid="{00000000-0005-0000-0000-0000071B0000}"/>
    <cellStyle name="Note 7 3 3" xfId="3186" xr:uid="{00000000-0005-0000-0000-0000081B0000}"/>
    <cellStyle name="Note 7 4" xfId="1377" xr:uid="{00000000-0005-0000-0000-0000091B0000}"/>
    <cellStyle name="Note 7 4 2" xfId="5823" xr:uid="{00000000-0005-0000-0000-00000A1B0000}"/>
    <cellStyle name="Note 7 4 3" xfId="3608" xr:uid="{00000000-0005-0000-0000-00000B1B0000}"/>
    <cellStyle name="Note 7 5" xfId="1778" xr:uid="{00000000-0005-0000-0000-00000C1B0000}"/>
    <cellStyle name="Note 7 5 2" xfId="6220" xr:uid="{00000000-0005-0000-0000-00000D1B0000}"/>
    <cellStyle name="Note 7 5 3" xfId="4005" xr:uid="{00000000-0005-0000-0000-00000E1B0000}"/>
    <cellStyle name="Note 7 6" xfId="2174" xr:uid="{00000000-0005-0000-0000-00000F1B0000}"/>
    <cellStyle name="Note 7 6 2" xfId="6616" xr:uid="{00000000-0005-0000-0000-0000101B0000}"/>
    <cellStyle name="Note 7 6 3" xfId="4401" xr:uid="{00000000-0005-0000-0000-0000111B0000}"/>
    <cellStyle name="Note 7 7" xfId="2613" xr:uid="{00000000-0005-0000-0000-0000121B0000}"/>
    <cellStyle name="Note 7 7 2" xfId="7043" xr:uid="{00000000-0005-0000-0000-0000131B0000}"/>
    <cellStyle name="Note 7 7 3" xfId="4828" xr:uid="{00000000-0005-0000-0000-0000141B0000}"/>
    <cellStyle name="Note 7 8" xfId="4904" xr:uid="{00000000-0005-0000-0000-0000151B0000}"/>
    <cellStyle name="Note 7 9" xfId="2689" xr:uid="{00000000-0005-0000-0000-0000161B0000}"/>
    <cellStyle name="Note 8" xfId="188" xr:uid="{00000000-0005-0000-0000-0000171B0000}"/>
    <cellStyle name="Note 8 2" xfId="471" xr:uid="{00000000-0005-0000-0000-0000181B0000}"/>
    <cellStyle name="Note 8 2 2" xfId="1380" xr:uid="{00000000-0005-0000-0000-0000191B0000}"/>
    <cellStyle name="Note 8 2 2 2" xfId="5826" xr:uid="{00000000-0005-0000-0000-00001A1B0000}"/>
    <cellStyle name="Note 8 2 2 3" xfId="3611" xr:uid="{00000000-0005-0000-0000-00001B1B0000}"/>
    <cellStyle name="Note 8 2 3" xfId="1781" xr:uid="{00000000-0005-0000-0000-00001C1B0000}"/>
    <cellStyle name="Note 8 2 3 2" xfId="6223" xr:uid="{00000000-0005-0000-0000-00001D1B0000}"/>
    <cellStyle name="Note 8 2 3 3" xfId="4008" xr:uid="{00000000-0005-0000-0000-00001E1B0000}"/>
    <cellStyle name="Note 8 2 4" xfId="2177" xr:uid="{00000000-0005-0000-0000-00001F1B0000}"/>
    <cellStyle name="Note 8 2 4 2" xfId="6619" xr:uid="{00000000-0005-0000-0000-0000201B0000}"/>
    <cellStyle name="Note 8 2 4 3" xfId="4404" xr:uid="{00000000-0005-0000-0000-0000211B0000}"/>
    <cellStyle name="Note 8 2 5" xfId="2616" xr:uid="{00000000-0005-0000-0000-0000221B0000}"/>
    <cellStyle name="Note 8 2 5 2" xfId="7046" xr:uid="{00000000-0005-0000-0000-0000231B0000}"/>
    <cellStyle name="Note 8 2 5 3" xfId="4831" xr:uid="{00000000-0005-0000-0000-0000241B0000}"/>
    <cellStyle name="Note 8 2 6" xfId="5073" xr:uid="{00000000-0005-0000-0000-0000251B0000}"/>
    <cellStyle name="Note 8 2 7" xfId="2858" xr:uid="{00000000-0005-0000-0000-0000261B0000}"/>
    <cellStyle name="Note 8 3" xfId="917" xr:uid="{00000000-0005-0000-0000-0000271B0000}"/>
    <cellStyle name="Note 8 3 2" xfId="5402" xr:uid="{00000000-0005-0000-0000-0000281B0000}"/>
    <cellStyle name="Note 8 3 3" xfId="3187" xr:uid="{00000000-0005-0000-0000-0000291B0000}"/>
    <cellStyle name="Note 8 4" xfId="1379" xr:uid="{00000000-0005-0000-0000-00002A1B0000}"/>
    <cellStyle name="Note 8 4 2" xfId="5825" xr:uid="{00000000-0005-0000-0000-00002B1B0000}"/>
    <cellStyle name="Note 8 4 3" xfId="3610" xr:uid="{00000000-0005-0000-0000-00002C1B0000}"/>
    <cellStyle name="Note 8 5" xfId="1780" xr:uid="{00000000-0005-0000-0000-00002D1B0000}"/>
    <cellStyle name="Note 8 5 2" xfId="6222" xr:uid="{00000000-0005-0000-0000-00002E1B0000}"/>
    <cellStyle name="Note 8 5 3" xfId="4007" xr:uid="{00000000-0005-0000-0000-00002F1B0000}"/>
    <cellStyle name="Note 8 6" xfId="2176" xr:uid="{00000000-0005-0000-0000-0000301B0000}"/>
    <cellStyle name="Note 8 6 2" xfId="6618" xr:uid="{00000000-0005-0000-0000-0000311B0000}"/>
    <cellStyle name="Note 8 6 3" xfId="4403" xr:uid="{00000000-0005-0000-0000-0000321B0000}"/>
    <cellStyle name="Note 8 7" xfId="2615" xr:uid="{00000000-0005-0000-0000-0000331B0000}"/>
    <cellStyle name="Note 8 7 2" xfId="7045" xr:uid="{00000000-0005-0000-0000-0000341B0000}"/>
    <cellStyle name="Note 8 7 3" xfId="4830" xr:uid="{00000000-0005-0000-0000-0000351B0000}"/>
    <cellStyle name="Note 8 8" xfId="4905" xr:uid="{00000000-0005-0000-0000-0000361B0000}"/>
    <cellStyle name="Note 8 9" xfId="2690" xr:uid="{00000000-0005-0000-0000-0000371B0000}"/>
    <cellStyle name="Note 9" xfId="189" xr:uid="{00000000-0005-0000-0000-0000381B0000}"/>
    <cellStyle name="Note 9 2" xfId="472" xr:uid="{00000000-0005-0000-0000-0000391B0000}"/>
    <cellStyle name="Note 9 2 2" xfId="1382" xr:uid="{00000000-0005-0000-0000-00003A1B0000}"/>
    <cellStyle name="Note 9 2 2 2" xfId="5828" xr:uid="{00000000-0005-0000-0000-00003B1B0000}"/>
    <cellStyle name="Note 9 2 2 3" xfId="3613" xr:uid="{00000000-0005-0000-0000-00003C1B0000}"/>
    <cellStyle name="Note 9 2 3" xfId="1783" xr:uid="{00000000-0005-0000-0000-00003D1B0000}"/>
    <cellStyle name="Note 9 2 3 2" xfId="6225" xr:uid="{00000000-0005-0000-0000-00003E1B0000}"/>
    <cellStyle name="Note 9 2 3 3" xfId="4010" xr:uid="{00000000-0005-0000-0000-00003F1B0000}"/>
    <cellStyle name="Note 9 2 4" xfId="2179" xr:uid="{00000000-0005-0000-0000-0000401B0000}"/>
    <cellStyle name="Note 9 2 4 2" xfId="6621" xr:uid="{00000000-0005-0000-0000-0000411B0000}"/>
    <cellStyle name="Note 9 2 4 3" xfId="4406" xr:uid="{00000000-0005-0000-0000-0000421B0000}"/>
    <cellStyle name="Note 9 2 5" xfId="2618" xr:uid="{00000000-0005-0000-0000-0000431B0000}"/>
    <cellStyle name="Note 9 2 5 2" xfId="7048" xr:uid="{00000000-0005-0000-0000-0000441B0000}"/>
    <cellStyle name="Note 9 2 5 3" xfId="4833" xr:uid="{00000000-0005-0000-0000-0000451B0000}"/>
    <cellStyle name="Note 9 2 6" xfId="5074" xr:uid="{00000000-0005-0000-0000-0000461B0000}"/>
    <cellStyle name="Note 9 2 7" xfId="2859" xr:uid="{00000000-0005-0000-0000-0000471B0000}"/>
    <cellStyle name="Note 9 3" xfId="918" xr:uid="{00000000-0005-0000-0000-0000481B0000}"/>
    <cellStyle name="Note 9 3 2" xfId="5403" xr:uid="{00000000-0005-0000-0000-0000491B0000}"/>
    <cellStyle name="Note 9 3 3" xfId="3188" xr:uid="{00000000-0005-0000-0000-00004A1B0000}"/>
    <cellStyle name="Note 9 4" xfId="1381" xr:uid="{00000000-0005-0000-0000-00004B1B0000}"/>
    <cellStyle name="Note 9 4 2" xfId="5827" xr:uid="{00000000-0005-0000-0000-00004C1B0000}"/>
    <cellStyle name="Note 9 4 3" xfId="3612" xr:uid="{00000000-0005-0000-0000-00004D1B0000}"/>
    <cellStyle name="Note 9 5" xfId="1782" xr:uid="{00000000-0005-0000-0000-00004E1B0000}"/>
    <cellStyle name="Note 9 5 2" xfId="6224" xr:uid="{00000000-0005-0000-0000-00004F1B0000}"/>
    <cellStyle name="Note 9 5 3" xfId="4009" xr:uid="{00000000-0005-0000-0000-0000501B0000}"/>
    <cellStyle name="Note 9 6" xfId="2178" xr:uid="{00000000-0005-0000-0000-0000511B0000}"/>
    <cellStyle name="Note 9 6 2" xfId="6620" xr:uid="{00000000-0005-0000-0000-0000521B0000}"/>
    <cellStyle name="Note 9 6 3" xfId="4405" xr:uid="{00000000-0005-0000-0000-0000531B0000}"/>
    <cellStyle name="Note 9 7" xfId="2617" xr:uid="{00000000-0005-0000-0000-0000541B0000}"/>
    <cellStyle name="Note 9 7 2" xfId="7047" xr:uid="{00000000-0005-0000-0000-0000551B0000}"/>
    <cellStyle name="Note 9 7 3" xfId="4832" xr:uid="{00000000-0005-0000-0000-0000561B0000}"/>
    <cellStyle name="Note 9 8" xfId="4906" xr:uid="{00000000-0005-0000-0000-0000571B0000}"/>
    <cellStyle name="Note 9 9" xfId="2691" xr:uid="{00000000-0005-0000-0000-0000581B0000}"/>
    <cellStyle name="Output" xfId="10" builtinId="21" customBuiltin="1"/>
    <cellStyle name="Output 10" xfId="323" xr:uid="{00000000-0005-0000-0000-00005A1B0000}"/>
    <cellStyle name="Output 11" xfId="604" xr:uid="{00000000-0005-0000-0000-00005B1B0000}"/>
    <cellStyle name="Output 2" xfId="190" xr:uid="{00000000-0005-0000-0000-00005C1B0000}"/>
    <cellStyle name="Output 3" xfId="191" xr:uid="{00000000-0005-0000-0000-00005D1B0000}"/>
    <cellStyle name="Output 4" xfId="192" xr:uid="{00000000-0005-0000-0000-00005E1B0000}"/>
    <cellStyle name="Output 5" xfId="193" xr:uid="{00000000-0005-0000-0000-00005F1B0000}"/>
    <cellStyle name="Output 6" xfId="194" xr:uid="{00000000-0005-0000-0000-0000601B0000}"/>
    <cellStyle name="Output 7" xfId="195" xr:uid="{00000000-0005-0000-0000-0000611B0000}"/>
    <cellStyle name="Output 8" xfId="249" xr:uid="{00000000-0005-0000-0000-0000621B0000}"/>
    <cellStyle name="Output 8 2" xfId="264" xr:uid="{00000000-0005-0000-0000-0000631B0000}"/>
    <cellStyle name="Output 8 3" xfId="613" xr:uid="{00000000-0005-0000-0000-0000641B0000}"/>
    <cellStyle name="Output 8 3 2" xfId="1383" xr:uid="{00000000-0005-0000-0000-0000651B0000}"/>
    <cellStyle name="Output 8 3 3" xfId="919" xr:uid="{00000000-0005-0000-0000-0000661B0000}"/>
    <cellStyle name="Output 9" xfId="279" xr:uid="{00000000-0005-0000-0000-0000671B0000}"/>
    <cellStyle name="Percent" xfId="7070" builtinId="5"/>
    <cellStyle name="Percent 2" xfId="650" xr:uid="{00000000-0005-0000-0000-0000691B0000}"/>
    <cellStyle name="Percent 2 2" xfId="1384" xr:uid="{00000000-0005-0000-0000-00006A1B0000}"/>
    <cellStyle name="Percent 2 3" xfId="7061" xr:uid="{00000000-0005-0000-0000-00006B1B0000}"/>
    <cellStyle name="Percent 3" xfId="2213" xr:uid="{00000000-0005-0000-0000-00006C1B0000}"/>
    <cellStyle name="Title" xfId="1" builtinId="15" customBuiltin="1"/>
    <cellStyle name="Title 10" xfId="297" xr:uid="{00000000-0005-0000-0000-00006E1B0000}"/>
    <cellStyle name="Title 10 2" xfId="921" xr:uid="{00000000-0005-0000-0000-00006F1B0000}"/>
    <cellStyle name="Title 10 3" xfId="922" xr:uid="{00000000-0005-0000-0000-0000701B0000}"/>
    <cellStyle name="Title 10 4" xfId="920" xr:uid="{00000000-0005-0000-0000-0000711B0000}"/>
    <cellStyle name="Title 11" xfId="605" xr:uid="{00000000-0005-0000-0000-0000721B0000}"/>
    <cellStyle name="Title 11 2" xfId="923" xr:uid="{00000000-0005-0000-0000-0000731B0000}"/>
    <cellStyle name="Title 12" xfId="669" xr:uid="{00000000-0005-0000-0000-0000741B0000}"/>
    <cellStyle name="Title 2" xfId="196" xr:uid="{00000000-0005-0000-0000-0000751B0000}"/>
    <cellStyle name="Title 2 2" xfId="925" xr:uid="{00000000-0005-0000-0000-0000761B0000}"/>
    <cellStyle name="Title 2 3" xfId="926" xr:uid="{00000000-0005-0000-0000-0000771B0000}"/>
    <cellStyle name="Title 2 4" xfId="927" xr:uid="{00000000-0005-0000-0000-0000781B0000}"/>
    <cellStyle name="Title 2 5" xfId="928" xr:uid="{00000000-0005-0000-0000-0000791B0000}"/>
    <cellStyle name="Title 2 6" xfId="929" xr:uid="{00000000-0005-0000-0000-00007A1B0000}"/>
    <cellStyle name="Title 2 7" xfId="930" xr:uid="{00000000-0005-0000-0000-00007B1B0000}"/>
    <cellStyle name="Title 2 8" xfId="931" xr:uid="{00000000-0005-0000-0000-00007C1B0000}"/>
    <cellStyle name="Title 2 9" xfId="924" xr:uid="{00000000-0005-0000-0000-00007D1B0000}"/>
    <cellStyle name="Title 3" xfId="197" xr:uid="{00000000-0005-0000-0000-00007E1B0000}"/>
    <cellStyle name="Title 4" xfId="198" xr:uid="{00000000-0005-0000-0000-00007F1B0000}"/>
    <cellStyle name="Title 5" xfId="199" xr:uid="{00000000-0005-0000-0000-0000801B0000}"/>
    <cellStyle name="Title 6" xfId="200" xr:uid="{00000000-0005-0000-0000-0000811B0000}"/>
    <cellStyle name="Title 7" xfId="201" xr:uid="{00000000-0005-0000-0000-0000821B0000}"/>
    <cellStyle name="Title 8" xfId="251" xr:uid="{00000000-0005-0000-0000-0000831B0000}"/>
    <cellStyle name="Title 8 2" xfId="255" xr:uid="{00000000-0005-0000-0000-0000841B0000}"/>
    <cellStyle name="Title 8 2 2" xfId="1385" xr:uid="{00000000-0005-0000-0000-0000851B0000}"/>
    <cellStyle name="Title 8 2 3" xfId="933" xr:uid="{00000000-0005-0000-0000-0000861B0000}"/>
    <cellStyle name="Title 8 3" xfId="607" xr:uid="{00000000-0005-0000-0000-0000871B0000}"/>
    <cellStyle name="Title 8 4" xfId="932" xr:uid="{00000000-0005-0000-0000-0000881B0000}"/>
    <cellStyle name="Title 9" xfId="262" xr:uid="{00000000-0005-0000-0000-0000891B0000}"/>
    <cellStyle name="Title 9 2" xfId="935" xr:uid="{00000000-0005-0000-0000-00008A1B0000}"/>
    <cellStyle name="Title 9 3" xfId="936" xr:uid="{00000000-0005-0000-0000-00008B1B0000}"/>
    <cellStyle name="Title 9 4" xfId="934" xr:uid="{00000000-0005-0000-0000-00008C1B0000}"/>
    <cellStyle name="Total" xfId="17" builtinId="25" customBuiltin="1"/>
    <cellStyle name="Total 10" xfId="326" xr:uid="{00000000-0005-0000-0000-00008E1B0000}"/>
    <cellStyle name="Total 11" xfId="606" xr:uid="{00000000-0005-0000-0000-00008F1B0000}"/>
    <cellStyle name="Total 11 2" xfId="7062" xr:uid="{00000000-0005-0000-0000-0000901B0000}"/>
    <cellStyle name="Total 2" xfId="202" xr:uid="{00000000-0005-0000-0000-0000911B0000}"/>
    <cellStyle name="Total 3" xfId="203" xr:uid="{00000000-0005-0000-0000-0000921B0000}"/>
    <cellStyle name="Total 4" xfId="204" xr:uid="{00000000-0005-0000-0000-0000931B0000}"/>
    <cellStyle name="Total 5" xfId="205" xr:uid="{00000000-0005-0000-0000-0000941B0000}"/>
    <cellStyle name="Total 6" xfId="206" xr:uid="{00000000-0005-0000-0000-0000951B0000}"/>
    <cellStyle name="Total 7" xfId="207" xr:uid="{00000000-0005-0000-0000-0000961B0000}"/>
    <cellStyle name="Total 8" xfId="253" xr:uid="{00000000-0005-0000-0000-0000971B0000}"/>
    <cellStyle name="Total 8 2" xfId="271" xr:uid="{00000000-0005-0000-0000-0000981B0000}"/>
    <cellStyle name="Total 8 3" xfId="616" xr:uid="{00000000-0005-0000-0000-0000991B0000}"/>
    <cellStyle name="Total 8 3 2" xfId="1386" xr:uid="{00000000-0005-0000-0000-00009A1B0000}"/>
    <cellStyle name="Total 8 3 3" xfId="937" xr:uid="{00000000-0005-0000-0000-00009B1B0000}"/>
    <cellStyle name="Total 8 3 3 2" xfId="7064" xr:uid="{00000000-0005-0000-0000-00009C1B0000}"/>
    <cellStyle name="Total 8 3 4" xfId="7063" xr:uid="{00000000-0005-0000-0000-00009D1B0000}"/>
    <cellStyle name="Total 9" xfId="301" xr:uid="{00000000-0005-0000-0000-00009E1B0000}"/>
    <cellStyle name="Warning Text" xfId="14" builtinId="11" customBuiltin="1"/>
  </cellStyles>
  <dxfs count="187"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366FF"/>
      <color rgb="FF0066FF"/>
      <color rgb="FF9933FF"/>
      <color rgb="FFF56C2F"/>
      <color rgb="FFE14D0B"/>
      <color rgb="FFFFCCFF"/>
      <color rgb="FF6ED137"/>
      <color rgb="FF3CCC76"/>
      <color rgb="FFE67948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P_seq_samples_2" connectionId="3" xr16:uid="{00000000-0016-0000-15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P_seq_samples_1" connectionId="2" xr16:uid="{00000000-0016-0000-1500-000000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P_seq_samples" connectionId="1" xr16:uid="{00000000-0016-0000-15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Factors" connectionId="4" xr16:uid="{00000000-0016-0000-1F00-000003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matplotlib.org/examples/color/named_colors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2.bin"/><Relationship Id="rId4" Type="http://schemas.openxmlformats.org/officeDocument/2006/relationships/queryTable" Target="../queryTables/query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67"/>
  <sheetViews>
    <sheetView topLeftCell="A28" zoomScale="130" zoomScaleNormal="130" workbookViewId="0">
      <selection activeCell="E43" sqref="E43"/>
    </sheetView>
  </sheetViews>
  <sheetFormatPr defaultRowHeight="14.5"/>
  <cols>
    <col min="1" max="1" width="20.1796875" customWidth="1"/>
    <col min="2" max="2" width="32.1796875" customWidth="1"/>
  </cols>
  <sheetData>
    <row r="1" spans="2:21">
      <c r="B1" t="s">
        <v>3468</v>
      </c>
      <c r="C1" s="68"/>
    </row>
    <row r="2" spans="2:21" s="68" customFormat="1">
      <c r="B2" s="208" t="s">
        <v>4989</v>
      </c>
    </row>
    <row r="3" spans="2:21">
      <c r="B3" t="s">
        <v>3464</v>
      </c>
    </row>
    <row r="4" spans="2:21">
      <c r="B4" s="12" t="s">
        <v>5370</v>
      </c>
    </row>
    <row r="5" spans="2:21">
      <c r="B5" t="s">
        <v>3431</v>
      </c>
      <c r="D5" t="s">
        <v>3467</v>
      </c>
    </row>
    <row r="6" spans="2:21">
      <c r="B6" s="72" t="s">
        <v>1037</v>
      </c>
      <c r="C6" s="51" t="s">
        <v>3430</v>
      </c>
    </row>
    <row r="8" spans="2:21">
      <c r="B8" s="66" t="s">
        <v>3437</v>
      </c>
      <c r="D8" s="66" t="s">
        <v>3436</v>
      </c>
    </row>
    <row r="9" spans="2:21">
      <c r="B9" t="s">
        <v>10168</v>
      </c>
      <c r="D9" s="252" t="s">
        <v>10169</v>
      </c>
    </row>
    <row r="10" spans="2:21" s="188" customFormat="1"/>
    <row r="11" spans="2:21">
      <c r="B11" t="s">
        <v>3447</v>
      </c>
    </row>
    <row r="12" spans="2:21">
      <c r="B12" t="s">
        <v>3448</v>
      </c>
      <c r="L12" s="252"/>
      <c r="M12" s="252"/>
      <c r="N12" s="252"/>
      <c r="O12" s="252"/>
      <c r="P12" s="252"/>
    </row>
    <row r="13" spans="2:21">
      <c r="B13" t="s">
        <v>3449</v>
      </c>
      <c r="L13" s="252"/>
      <c r="M13" s="252"/>
      <c r="N13" s="252"/>
      <c r="O13" s="252"/>
      <c r="P13" s="252"/>
    </row>
    <row r="14" spans="2:21">
      <c r="B14" t="s">
        <v>3450</v>
      </c>
      <c r="L14" s="252"/>
      <c r="M14" s="252"/>
      <c r="N14" s="252"/>
      <c r="O14" s="252"/>
      <c r="P14" s="252"/>
      <c r="T14" s="128"/>
    </row>
    <row r="15" spans="2:21">
      <c r="B15" t="s">
        <v>3451</v>
      </c>
      <c r="L15" s="252"/>
      <c r="M15" s="252"/>
      <c r="N15" s="252"/>
      <c r="O15" s="252"/>
      <c r="P15" s="252"/>
      <c r="T15" s="128"/>
      <c r="U15" s="97"/>
    </row>
    <row r="16" spans="2:21">
      <c r="B16" t="s">
        <v>3452</v>
      </c>
      <c r="L16" s="252"/>
      <c r="M16" s="252"/>
      <c r="N16" s="252"/>
      <c r="O16" s="252"/>
      <c r="P16" s="252"/>
      <c r="T16" s="128"/>
      <c r="U16" s="97"/>
    </row>
    <row r="17" spans="2:16">
      <c r="B17" t="s">
        <v>3453</v>
      </c>
      <c r="L17" s="252"/>
      <c r="M17" s="252"/>
      <c r="N17" s="252"/>
      <c r="O17" s="252"/>
      <c r="P17" s="252"/>
    </row>
    <row r="18" spans="2:16">
      <c r="B18" t="s">
        <v>3454</v>
      </c>
      <c r="L18" s="252"/>
      <c r="M18" s="252"/>
      <c r="N18" s="252"/>
      <c r="O18" s="252"/>
      <c r="P18" s="252"/>
    </row>
    <row r="19" spans="2:16">
      <c r="B19" t="s">
        <v>3455</v>
      </c>
      <c r="L19" s="252"/>
      <c r="M19" s="252"/>
      <c r="N19" s="252"/>
      <c r="O19" s="252"/>
      <c r="P19" s="252"/>
    </row>
    <row r="20" spans="2:16">
      <c r="B20" s="12" t="s">
        <v>4242</v>
      </c>
    </row>
    <row r="21" spans="2:16">
      <c r="B21" t="s">
        <v>3456</v>
      </c>
    </row>
    <row r="22" spans="2:16">
      <c r="B22" t="s">
        <v>3457</v>
      </c>
    </row>
    <row r="24" spans="2:16">
      <c r="B24" t="s">
        <v>3458</v>
      </c>
    </row>
    <row r="25" spans="2:16">
      <c r="B25" t="s">
        <v>3459</v>
      </c>
    </row>
    <row r="27" spans="2:16">
      <c r="B27" t="s">
        <v>3460</v>
      </c>
    </row>
    <row r="28" spans="2:16">
      <c r="B28" t="s">
        <v>3461</v>
      </c>
    </row>
    <row r="29" spans="2:16">
      <c r="B29" t="s">
        <v>3462</v>
      </c>
    </row>
    <row r="30" spans="2:16">
      <c r="B30" t="s">
        <v>3463</v>
      </c>
    </row>
    <row r="31" spans="2:16">
      <c r="B31" t="s">
        <v>3465</v>
      </c>
    </row>
    <row r="32" spans="2:16">
      <c r="B32" t="s">
        <v>3466</v>
      </c>
    </row>
    <row r="34" spans="1:8">
      <c r="B34" t="s">
        <v>5284</v>
      </c>
      <c r="C34" t="s">
        <v>3990</v>
      </c>
    </row>
    <row r="36" spans="1:8">
      <c r="A36" s="194" t="s">
        <v>4293</v>
      </c>
      <c r="B36" t="s">
        <v>7063</v>
      </c>
      <c r="E36" s="188" t="s">
        <v>4753</v>
      </c>
    </row>
    <row r="37" spans="1:8">
      <c r="A37" s="194" t="s">
        <v>4294</v>
      </c>
      <c r="B37" s="165" t="s">
        <v>5371</v>
      </c>
      <c r="E37" t="s">
        <v>4752</v>
      </c>
    </row>
    <row r="38" spans="1:8">
      <c r="A38" t="s">
        <v>7064</v>
      </c>
      <c r="B38" s="252" t="s">
        <v>7065</v>
      </c>
    </row>
    <row r="39" spans="1:8">
      <c r="B39" s="195" t="s">
        <v>6966</v>
      </c>
    </row>
    <row r="40" spans="1:8">
      <c r="B40" s="195" t="s">
        <v>5291</v>
      </c>
    </row>
    <row r="42" spans="1:8">
      <c r="B42" s="51" t="s">
        <v>5500</v>
      </c>
      <c r="C42" s="188"/>
      <c r="D42" s="188"/>
      <c r="E42" s="188"/>
      <c r="F42" s="188"/>
      <c r="G42" s="188"/>
      <c r="H42" s="188"/>
    </row>
    <row r="43" spans="1:8">
      <c r="B43" s="51" t="s">
        <v>6807</v>
      </c>
      <c r="C43" s="188"/>
      <c r="D43" s="188"/>
      <c r="E43" s="188"/>
      <c r="F43" s="188"/>
      <c r="G43" s="188"/>
      <c r="H43" s="188"/>
    </row>
    <row r="44" spans="1:8">
      <c r="B44" t="s">
        <v>5796</v>
      </c>
    </row>
    <row r="46" spans="1:8">
      <c r="B46" t="s">
        <v>5949</v>
      </c>
    </row>
    <row r="47" spans="1:8">
      <c r="B47" t="s">
        <v>5950</v>
      </c>
    </row>
    <row r="48" spans="1:8">
      <c r="B48" t="s">
        <v>5951</v>
      </c>
    </row>
    <row r="50" spans="1:5">
      <c r="B50" t="s">
        <v>5999</v>
      </c>
    </row>
    <row r="52" spans="1:5">
      <c r="B52" s="30" t="s">
        <v>10167</v>
      </c>
      <c r="E52" s="112" t="s">
        <v>4267</v>
      </c>
    </row>
    <row r="53" spans="1:5">
      <c r="B53" t="s">
        <v>10172</v>
      </c>
      <c r="E53" s="112" t="s">
        <v>10249</v>
      </c>
    </row>
    <row r="54" spans="1:5">
      <c r="B54" s="72" t="s">
        <v>10170</v>
      </c>
    </row>
    <row r="55" spans="1:5">
      <c r="B55" s="252" t="s">
        <v>10171</v>
      </c>
    </row>
    <row r="58" spans="1:5">
      <c r="A58" t="s">
        <v>10273</v>
      </c>
      <c r="B58" t="s">
        <v>10274</v>
      </c>
    </row>
    <row r="60" spans="1:5">
      <c r="A60" t="s">
        <v>10329</v>
      </c>
      <c r="B60" t="s">
        <v>10330</v>
      </c>
    </row>
    <row r="62" spans="1:5">
      <c r="A62" t="s">
        <v>12470</v>
      </c>
      <c r="B62" t="s">
        <v>12469</v>
      </c>
    </row>
    <row r="64" spans="1:5">
      <c r="A64" t="s">
        <v>12486</v>
      </c>
      <c r="B64" s="254" t="s">
        <v>12490</v>
      </c>
      <c r="D64" t="s">
        <v>12491</v>
      </c>
    </row>
    <row r="66" spans="1:2">
      <c r="A66" t="s">
        <v>12488</v>
      </c>
      <c r="B66" t="s">
        <v>12487</v>
      </c>
    </row>
    <row r="67" spans="1:2">
      <c r="B67" s="252" t="s">
        <v>12489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F163"/>
  <sheetViews>
    <sheetView topLeftCell="A28" zoomScaleNormal="100" workbookViewId="0">
      <selection activeCell="C32" sqref="C32"/>
    </sheetView>
  </sheetViews>
  <sheetFormatPr defaultColWidth="9.1796875" defaultRowHeight="14.5" outlineLevelRow="1"/>
  <cols>
    <col min="1" max="1" width="14.81640625" style="30" customWidth="1"/>
    <col min="2" max="2" width="42" style="30" customWidth="1"/>
    <col min="3" max="3" width="51.1796875" style="30" customWidth="1"/>
    <col min="4" max="4" width="23.1796875" style="30" customWidth="1"/>
    <col min="5" max="5" width="87.81640625" style="30" customWidth="1"/>
    <col min="6" max="7" width="51.1796875" style="30" customWidth="1"/>
    <col min="8" max="8" width="61" style="30" customWidth="1"/>
    <col min="9" max="9" width="47.81640625" style="30" customWidth="1"/>
    <col min="10" max="11" width="9.1796875" style="30"/>
    <col min="12" max="12" width="15.453125" style="30" customWidth="1"/>
    <col min="13" max="16384" width="9.1796875" style="30"/>
  </cols>
  <sheetData>
    <row r="1" spans="1:7" hidden="1" outlineLevel="1">
      <c r="A1" s="30" t="s">
        <v>4002</v>
      </c>
    </row>
    <row r="2" spans="1:7" hidden="1" outlineLevel="1">
      <c r="C2" s="103" t="s">
        <v>3850</v>
      </c>
      <c r="D2" s="100" t="s">
        <v>3849</v>
      </c>
      <c r="E2" s="100" t="s">
        <v>3849</v>
      </c>
      <c r="F2" s="101" t="s">
        <v>3852</v>
      </c>
      <c r="G2" s="104"/>
    </row>
    <row r="3" spans="1:7" hidden="1" outlineLevel="1">
      <c r="B3" s="84" t="s">
        <v>3730</v>
      </c>
      <c r="C3" s="105" t="s">
        <v>3847</v>
      </c>
      <c r="D3" s="127" t="s">
        <v>4003</v>
      </c>
      <c r="E3" s="127" t="s">
        <v>4003</v>
      </c>
      <c r="F3" s="102" t="s">
        <v>3847</v>
      </c>
      <c r="G3" s="106"/>
    </row>
    <row r="4" spans="1:7" hidden="1" outlineLevel="1">
      <c r="B4" s="84" t="s">
        <v>3748</v>
      </c>
      <c r="C4" s="105" t="s">
        <v>3851</v>
      </c>
      <c r="D4" s="127" t="s">
        <v>3995</v>
      </c>
      <c r="E4" s="127" t="s">
        <v>3995</v>
      </c>
      <c r="F4" s="102" t="s">
        <v>3853</v>
      </c>
      <c r="G4" s="106"/>
    </row>
    <row r="5" spans="1:7" hidden="1" outlineLevel="1">
      <c r="B5" s="84" t="s">
        <v>3731</v>
      </c>
      <c r="C5" s="105" t="s">
        <v>3731</v>
      </c>
      <c r="D5" s="127" t="s">
        <v>3916</v>
      </c>
      <c r="E5" s="127" t="s">
        <v>3916</v>
      </c>
      <c r="F5" s="102" t="s">
        <v>3916</v>
      </c>
      <c r="G5" s="106"/>
    </row>
    <row r="6" spans="1:7" hidden="1" outlineLevel="1">
      <c r="B6" s="84"/>
      <c r="C6" s="103"/>
      <c r="D6" s="100"/>
      <c r="E6" s="100"/>
      <c r="F6" s="101"/>
      <c r="G6" s="104"/>
    </row>
    <row r="7" spans="1:7" s="99" customFormat="1" ht="60.75" hidden="1" customHeight="1" outlineLevel="1">
      <c r="A7" s="121" t="s">
        <v>1037</v>
      </c>
      <c r="B7" s="122" t="str">
        <f>CONCATENATE(B3,B4,B5)</f>
        <v>qsub -N chipseq_pipe -l nodes=1:gpfs,mem=250gb,ncpus=32 -v  config_file=/data/khanlab/projects/ChIP_seq/chipseq.conf runChipseqPipeline.sh</v>
      </c>
      <c r="C7" s="123" t="str">
        <f>CONCATENATE(C3,C4,C5)</f>
        <v>qsub -N chipseq_pipe -l nodes=1:gpfs,mem=250gb,ncpus=32  -v config_file=/data/khanlab/projects/ChIP_seq/chipseq.conf runChipseqPipeline.sh</v>
      </c>
      <c r="D7" s="124" t="str">
        <f>CONCATENATE(D3,D4,D5)</f>
        <v>qsub -N chipseq_pipe -l nodes=1,mem=23gb,ncpus=20 -v config_file=/data/khanlab/projects/ChIP_seq/manage_samples/chipseq_newBatch.conf runChipseqPipeline_biowulf1.sh</v>
      </c>
      <c r="E7" s="124" t="str">
        <f>CONCATENATE(E3,E4,E5)</f>
        <v>qsub -N chipseq_pipe -l nodes=1,mem=23gb,ncpus=20 -v config_file=/data/khanlab/projects/ChIP_seq/manage_samples/chipseq_newBatch.conf runChipseqPipeline_biowulf1.sh</v>
      </c>
      <c r="F7" s="125" t="str">
        <f>CONCATENATE(F3,F4,F5)</f>
        <v>qsub -N chipseq_pipe -l nodes=1:gpfs,mem=250gb,ncpus=32  -v config_file=/data/khanlab/projects/ChIP_seq/chipseq_newBatch2.conf runChipseqPipeline_biowulf1.sh</v>
      </c>
      <c r="G7" s="126"/>
    </row>
    <row r="8" spans="1:7" hidden="1" outlineLevel="1"/>
    <row r="9" spans="1:7" hidden="1" outlineLevel="1"/>
    <row r="10" spans="1:7" collapsed="1"/>
    <row r="11" spans="1:7">
      <c r="A11" s="118" t="s">
        <v>3986</v>
      </c>
      <c r="D11" s="323"/>
    </row>
    <row r="12" spans="1:7">
      <c r="A12" s="30" t="s">
        <v>3985</v>
      </c>
    </row>
    <row r="13" spans="1:7">
      <c r="A13" s="30" t="s">
        <v>3987</v>
      </c>
      <c r="E13" s="263"/>
    </row>
    <row r="14" spans="1:7">
      <c r="E14" s="263"/>
    </row>
    <row r="15" spans="1:7">
      <c r="A15" s="118" t="s">
        <v>3988</v>
      </c>
    </row>
    <row r="16" spans="1:7">
      <c r="A16" s="30" t="s">
        <v>3989</v>
      </c>
    </row>
    <row r="18" spans="1:9" ht="15.5">
      <c r="A18" s="213" t="s">
        <v>5035</v>
      </c>
    </row>
    <row r="19" spans="1:9" outlineLevel="1">
      <c r="B19" s="30" t="s">
        <v>4004</v>
      </c>
      <c r="C19" s="30" t="s">
        <v>4005</v>
      </c>
      <c r="D19" s="30" t="s">
        <v>10225</v>
      </c>
      <c r="E19" s="217" t="s">
        <v>5907</v>
      </c>
      <c r="F19" s="30" t="s">
        <v>4005</v>
      </c>
      <c r="G19" s="30" t="s">
        <v>4005</v>
      </c>
      <c r="H19" s="30" t="s">
        <v>4005</v>
      </c>
      <c r="I19" s="217" t="s">
        <v>4005</v>
      </c>
    </row>
    <row r="20" spans="1:9" outlineLevel="1">
      <c r="C20" s="100" t="s">
        <v>4751</v>
      </c>
      <c r="D20" s="581" t="s">
        <v>7294</v>
      </c>
      <c r="E20" s="103" t="s">
        <v>5906</v>
      </c>
      <c r="F20" s="167" t="s">
        <v>4310</v>
      </c>
      <c r="G20" s="101" t="s">
        <v>4291</v>
      </c>
      <c r="H20" s="104" t="s">
        <v>7176</v>
      </c>
      <c r="I20" s="293" t="s">
        <v>10306</v>
      </c>
    </row>
    <row r="21" spans="1:9" outlineLevel="1">
      <c r="C21" s="329" t="str">
        <f>"sbatch -J "&amp;C20&amp;" --partition=ccr --time=24:00:00 --mem=121g --cpus-per-task=4"</f>
        <v>sbatch -J chipseq_GEOBatch --partition=ccr --time=24:00:00 --mem=121g --cpus-per-task=4</v>
      </c>
      <c r="D21" s="582" t="str">
        <f>"sbatch -J "&amp;D20&amp;" --partition=ccr --time=24:00:00 --mem=121g --cpus-per-task=4  --gres=lscratch:200"</f>
        <v>sbatch -J ddBatch --partition=ccr --time=24:00:00 --mem=121g --cpus-per-task=4  --gres=lscratch:200</v>
      </c>
      <c r="E21" s="326" t="str">
        <f>"sbatch -J "&amp;E20&amp;" --partition=ccr --time=24:00:00 --mem=121g --cpus-per-task=4  --gres=lscratch:200"</f>
        <v>sbatch -J testBatch --partition=ccr --time=24:00:00 --mem=121g --cpus-per-task=4  --gres=lscratch:200</v>
      </c>
      <c r="F21" s="168" t="s">
        <v>4754</v>
      </c>
      <c r="G21" s="292" t="s">
        <v>5953</v>
      </c>
      <c r="H21" s="371" t="str">
        <f>"sbatch -J "&amp;H20&amp;" --partition=ccr --time=24:00:00 --mem=121g --cpus-per-task=4  --gres=lscratch:200"</f>
        <v>sbatch -J mouseBatch --partition=ccr --time=24:00:00 --mem=121g --cpus-per-task=4  --gres=lscratch:200</v>
      </c>
      <c r="I21" s="326" t="str">
        <f>"sbatch -J "&amp;I20&amp;" --partition=ccr --time=24:00:00 --mem=121g --cpus-per-task=4  --gres=lscratch:200"</f>
        <v>sbatch -J chipseq_NB_MYCNfixed --partition=ccr --time=24:00:00 --mem=121g --cpus-per-task=4  --gres=lscratch:200</v>
      </c>
    </row>
    <row r="22" spans="1:9" outlineLevel="1">
      <c r="C22" s="127" t="s">
        <v>4749</v>
      </c>
      <c r="D22" s="583" t="s">
        <v>7295</v>
      </c>
      <c r="E22" s="187" t="s">
        <v>4317</v>
      </c>
      <c r="F22" s="168" t="s">
        <v>4311</v>
      </c>
      <c r="G22" s="292" t="s">
        <v>4292</v>
      </c>
      <c r="H22" s="187" t="s">
        <v>4710</v>
      </c>
      <c r="I22" s="294" t="str">
        <f>" --export=config_file=/data/khanlab/projects/ChIP_seq/manage_samples/"&amp;I20&amp;".conf"</f>
        <v xml:space="preserve"> --export=config_file=/data/khanlab/projects/ChIP_seq/manage_samples/chipseq_NB_MYCNfixed.conf</v>
      </c>
    </row>
    <row r="23" spans="1:9" outlineLevel="1">
      <c r="C23" s="127" t="s">
        <v>4318</v>
      </c>
      <c r="D23" s="583" t="s">
        <v>10109</v>
      </c>
      <c r="E23" s="325" t="s">
        <v>6820</v>
      </c>
      <c r="F23" s="168" t="s">
        <v>3731</v>
      </c>
      <c r="G23" s="292" t="s">
        <v>3731</v>
      </c>
      <c r="H23" s="187" t="s">
        <v>6820</v>
      </c>
      <c r="I23" s="325" t="s">
        <v>6820</v>
      </c>
    </row>
    <row r="24" spans="1:9" ht="15" outlineLevel="1" thickBot="1">
      <c r="C24" s="100"/>
      <c r="D24" s="581"/>
      <c r="E24" s="103"/>
      <c r="F24" s="167"/>
      <c r="G24" s="101"/>
      <c r="H24" s="104"/>
      <c r="I24" s="293"/>
    </row>
    <row r="25" spans="1:9" ht="214" customHeight="1" outlineLevel="1" thickBot="1">
      <c r="B25" s="121" t="s">
        <v>1037</v>
      </c>
      <c r="C25" s="626" t="str">
        <f t="shared" ref="C25:H25" si="0">CONCATENATE(C21,C22,C23)</f>
        <v>sbatch -J chipseq_GEOBatch --partition=ccr --time=24:00:00 --mem=121g --cpus-per-task=4 --export=config_file=/data/khanlab/projects/ChIP_seq/manage_samples/chipseq_GEOBatch.conf runChipseqPipeline.sh</v>
      </c>
      <c r="D25" s="584" t="str">
        <f>CONCATENATE(D21,D22,D23)</f>
        <v>sbatch -J ddBatch --partition=ccr --time=24:00:00 --mem=121g --cpus-per-task=4  --gres=lscratch:200 --export=config_file=/data/khanlab/projects/ChIP_seq/manage_samples/chipseq_newBatch_dd.conf /data/khanlab/projects/testChIP_seq/ChIP_seq/scripts/runChipseqPipeline_test.sh</v>
      </c>
      <c r="E25" s="522" t="str">
        <f>CONCATENATE(E21,E22,E23)</f>
        <v>sbatch -J testBatch --partition=ccr --time=24:00:00 --mem=121g --cpus-per-task=4  --gres=lscratch:200 --export=config_file=/data/khanlab/projects/ChIP_seq/manage_samples/chipseq_newBatch.conf /data/khanlab/projects/ChIP_seq/data_by_file_type/test/scripts/runChipseqPipeline_test.sh</v>
      </c>
      <c r="F25" s="627" t="str">
        <f t="shared" si="0"/>
        <v>sbatch -J smoothBatch --partition=ccr --time=24:00:00 --export=config_file=/data/khanlab/projects/ChIP_seq/manage_samples/smoothBatch.conf runChipseqPipeline.sh</v>
      </c>
      <c r="G25" s="628" t="str">
        <f t="shared" si="0"/>
        <v>sbatch -J 4C_pipe --partition=ccr --time=48:00:00 --mem=121g --cpus-per-task=4 --export=config_file=/data/khanlab/projects/ChIP_seq/manage_samples/4C_Split_batch.conf runChipseqPipeline.sh</v>
      </c>
      <c r="H25" s="553" t="str">
        <f t="shared" si="0"/>
        <v>sbatch -J mouseBatch --partition=ccr --time=24:00:00 --mem=121g --cpus-per-task=4  --gres=lscratch:200 --export=config_file=/data/khanlab/projects/ChIP_seq/manage_samples/chipseq_mouseBatch.conf /data/khanlab/projects/ChIP_seq/data_by_file_type/test/scripts/runChipseqPipeline_test.sh</v>
      </c>
      <c r="I25" s="625" t="str">
        <f>CONCATENATE(I21,I22,I23)</f>
        <v>sbatch -J chipseq_NB_MYCNfixed --partition=ccr --time=24:00:00 --mem=121g --cpus-per-task=4  --gres=lscratch:200 --export=config_file=/data/khanlab/projects/ChIP_seq/manage_samples/chipseq_NB_MYCNfixed.conf /data/khanlab/projects/ChIP_seq/data_by_file_type/test/scripts/runChipseqPipeline_test.sh</v>
      </c>
    </row>
    <row r="26" spans="1:9" outlineLevel="1">
      <c r="B26" s="86" t="s">
        <v>6818</v>
      </c>
      <c r="C26" s="86"/>
      <c r="D26" s="86" t="s">
        <v>6819</v>
      </c>
    </row>
    <row r="27" spans="1:9" outlineLevel="1">
      <c r="C27" s="30" t="s">
        <v>4750</v>
      </c>
    </row>
    <row r="30" spans="1:9">
      <c r="A30" s="118" t="s">
        <v>5028</v>
      </c>
    </row>
    <row r="31" spans="1:9" outlineLevel="1"/>
    <row r="32" spans="1:9" outlineLevel="1">
      <c r="C32" s="30" t="s">
        <v>5029</v>
      </c>
    </row>
    <row r="33" spans="2:5" outlineLevel="1">
      <c r="C33" s="30" t="s">
        <v>5032</v>
      </c>
    </row>
    <row r="34" spans="2:5" outlineLevel="1">
      <c r="C34" s="189" t="s">
        <v>3324</v>
      </c>
      <c r="E34" s="212"/>
    </row>
    <row r="35" spans="2:5" outlineLevel="1">
      <c r="C35" s="62" t="str">
        <f>CONCATENATE(" --output=/data/khanlab/projects/ChIP_seq/DATA/",C34,"/pbs_log/pipe.o ")</f>
        <v xml:space="preserve"> --output=/data/khanlab/projects/ChIP_seq/DATA/Sample_CTR_H3K27ac_001_C_H5TLGBGXX/pbs_log/pipe.o </v>
      </c>
    </row>
    <row r="36" spans="2:5" outlineLevel="1">
      <c r="C36" s="62" t="str">
        <f>CONCATENATE(" --export=MODULEPATH=/usr/local/lmod/modulefiles,sample=",C34," ")</f>
        <v xml:space="preserve"> --export=MODULEPATH=/usr/local/lmod/modulefiles,sample=Sample_CTR_H3K27ac_001_C_H5TLGBGXX </v>
      </c>
    </row>
    <row r="37" spans="2:5" outlineLevel="1">
      <c r="C37" s="30" t="s">
        <v>5031</v>
      </c>
    </row>
    <row r="38" spans="2:5" outlineLevel="1">
      <c r="B38" s="121" t="s">
        <v>1037</v>
      </c>
      <c r="C38" s="62" t="str">
        <f>CONCATENATE(C32,C33,C34,C35,C36,C37)</f>
        <v>sbatch -J ChIPseq --exclusive --mem=60g --cpus-per-task=30 --partition=ccr --gres=lscratch:40  --workdir=/data/khanlab/projects/ChIP_seq/DATA/Sample_CTR_H3K27ac_001_C_H5TLGBGXX --output=/data/khanlab/projects/ChIP_seq/DATA/Sample_CTR_H3K27ac_001_C_H5TLGBGXX/pbs_log/pipe.o  --export=MODULEPATH=/usr/local/lmod/modulefiles,sample=Sample_CTR_H3K27ac_001_C_H5TLGBGXX /data/khanlab/apps/ChIPseq/bwa.dm3.sh</v>
      </c>
    </row>
    <row r="40" spans="2:5">
      <c r="C40" s="193"/>
    </row>
    <row r="41" spans="2:5">
      <c r="C41" s="189"/>
    </row>
    <row r="42" spans="2:5">
      <c r="C42" s="30" t="s">
        <v>5525</v>
      </c>
    </row>
    <row r="43" spans="2:5">
      <c r="C43" s="112" t="s">
        <v>5314</v>
      </c>
    </row>
    <row r="44" spans="2:5">
      <c r="C44" s="30" t="s">
        <v>5519</v>
      </c>
      <c r="D44" s="217"/>
    </row>
    <row r="45" spans="2:5">
      <c r="C45" s="217" t="s">
        <v>5520</v>
      </c>
      <c r="D45" s="217"/>
    </row>
    <row r="46" spans="2:5">
      <c r="C46" s="263" t="str">
        <f>_xlfn.CONCAT(C42,".dd.bam")</f>
        <v>Sample_Cell_ChIP_C_FlowCellID.dd.bam</v>
      </c>
      <c r="D46" s="217"/>
    </row>
    <row r="47" spans="2:5">
      <c r="C47" s="217" t="s">
        <v>5521</v>
      </c>
      <c r="D47" s="217"/>
    </row>
    <row r="48" spans="2:5">
      <c r="C48" s="263" t="str">
        <f>_xlfn.CONCAT(C42,".q30.bam")</f>
        <v>Sample_Cell_ChIP_C_FlowCellID.q30.bam</v>
      </c>
      <c r="D48" s="217"/>
    </row>
    <row r="49" spans="1:6">
      <c r="B49" s="121" t="s">
        <v>1037</v>
      </c>
      <c r="C49" s="112" t="str">
        <f>_xlfn.CONCAT(C45,C46,C47,C48)</f>
        <v>samtools view -q 30 -b Sample_Cell_ChIP_C_FlowCellID.dd.bam  &gt; Sample_Cell_ChIP_C_FlowCellID.q30.bam</v>
      </c>
      <c r="D49" s="217"/>
    </row>
    <row r="50" spans="1:6">
      <c r="B50" s="121" t="s">
        <v>5523</v>
      </c>
      <c r="C50" s="112" t="str">
        <f>_xlfn.CONCAT("samtools index ",C48)</f>
        <v>samtools index Sample_Cell_ChIP_C_FlowCellID.q30.bam</v>
      </c>
      <c r="D50" s="217"/>
    </row>
    <row r="51" spans="1:6">
      <c r="C51" s="229"/>
      <c r="D51" s="217"/>
    </row>
    <row r="52" spans="1:6">
      <c r="C52" s="229"/>
      <c r="D52" s="217"/>
    </row>
    <row r="53" spans="1:6" s="217" customFormat="1" hidden="1" outlineLevel="1">
      <c r="A53" s="118" t="s">
        <v>6793</v>
      </c>
    </row>
    <row r="54" spans="1:6" s="217" customFormat="1" hidden="1" outlineLevel="1"/>
    <row r="55" spans="1:6" s="217" customFormat="1" hidden="1" outlineLevel="1">
      <c r="C55" s="217" t="s">
        <v>5029</v>
      </c>
    </row>
    <row r="56" spans="1:6" s="217" customFormat="1" hidden="1" outlineLevel="1">
      <c r="C56" s="217" t="s">
        <v>5032</v>
      </c>
    </row>
    <row r="57" spans="1:6" s="217" customFormat="1" hidden="1" outlineLevel="1">
      <c r="C57" s="217" t="s">
        <v>6794</v>
      </c>
    </row>
    <row r="58" spans="1:6" s="217" customFormat="1" hidden="1" outlineLevel="1">
      <c r="F58" s="121" t="s">
        <v>1037</v>
      </c>
    </row>
    <row r="59" spans="1:6" hidden="1" outlineLevel="1"/>
    <row r="60" spans="1:6" hidden="1" outlineLevel="1">
      <c r="C60" s="30" t="s">
        <v>6767</v>
      </c>
      <c r="D60" s="263" t="str">
        <f>CONCATENATE(" --output=/data/khanlab/projects/ChIP_seq/DATA/",C60,"/pbs_log/pipe.MCV.o ")</f>
        <v xml:space="preserve"> --output=/data/khanlab/projects/ChIP_seq/DATA/Sample_MKL1_ATOH1_027_C_HTK33BBXX/pbs_log/pipe.MCV.o </v>
      </c>
      <c r="E60" s="263" t="str">
        <f>CONCATENATE(" --export=MODULEPATH=/usr/local/lmod/modulefiles,sample=",C60," ")</f>
        <v xml:space="preserve"> --export=MODULEPATH=/usr/local/lmod/modulefiles,sample=Sample_MKL1_ATOH1_027_C_HTK33BBXX </v>
      </c>
      <c r="F60" s="263" t="str">
        <f>CONCATENATE($C$55,$C$56,C60,D60,E60,$C$57)</f>
        <v>sbatch -J ChIPseq --exclusive --mem=60g --cpus-per-task=30 --partition=ccr --gres=lscratch:40  --workdir=/data/khanlab/projects/ChIP_seq/DATA/Sample_MKL1_ATOH1_027_C_HTK33BBXX --output=/data/khanlab/projects/ChIP_seq/DATA/Sample_MKL1_ATOH1_027_C_HTK33BBXX/pbs_log/pipe.MCV.o  --export=MODULEPATH=/usr/local/lmod/modulefiles,sample=Sample_MKL1_ATOH1_027_C_HTK33BBXX /data/khanlab/apps/ChIPseq/bwa.MCV.sh</v>
      </c>
    </row>
    <row r="61" spans="1:6" hidden="1" outlineLevel="1">
      <c r="C61" s="30" t="s">
        <v>6768</v>
      </c>
      <c r="D61" s="263" t="str">
        <f t="shared" ref="D61:D78" si="1">CONCATENATE(" --output=/data/khanlab/projects/ChIP_seq/DATA/",C61,"/pbs_log/pipe.MCV.o ")</f>
        <v xml:space="preserve"> --output=/data/khanlab/projects/ChIP_seq/DATA/Sample_MKL1_INSM1_027_C_HTK33BBXX/pbs_log/pipe.MCV.o </v>
      </c>
      <c r="E61" s="263" t="str">
        <f t="shared" ref="E61:E78" si="2">CONCATENATE(" --export=MODULEPATH=/usr/local/lmod/modulefiles,sample=",C61," ")</f>
        <v xml:space="preserve"> --export=MODULEPATH=/usr/local/lmod/modulefiles,sample=Sample_MKL1_INSM1_027_C_HTK33BBXX </v>
      </c>
      <c r="F61" s="263" t="str">
        <f t="shared" ref="F61:F78" si="3">CONCATENATE($C$55,$C$56,C61,D61,E61,$C$57)</f>
        <v>sbatch -J ChIPseq --exclusive --mem=60g --cpus-per-task=30 --partition=ccr --gres=lscratch:40  --workdir=/data/khanlab/projects/ChIP_seq/DATA/Sample_MKL1_INSM1_027_C_HTK33BBXX --output=/data/khanlab/projects/ChIP_seq/DATA/Sample_MKL1_INSM1_027_C_HTK33BBXX/pbs_log/pipe.MCV.o  --export=MODULEPATH=/usr/local/lmod/modulefiles,sample=Sample_MKL1_INSM1_027_C_HTK33BBXX /data/khanlab/apps/ChIPseq/bwa.MCV.sh</v>
      </c>
    </row>
    <row r="62" spans="1:6" hidden="1" outlineLevel="1">
      <c r="C62" s="30" t="s">
        <v>6769</v>
      </c>
      <c r="D62" s="263" t="str">
        <f t="shared" si="1"/>
        <v xml:space="preserve"> --output=/data/khanlab/projects/ChIP_seq/DATA/Sample_MKL1_ISL1_027_C_HTK33BBXX/pbs_log/pipe.MCV.o </v>
      </c>
      <c r="E62" s="263" t="str">
        <f t="shared" si="2"/>
        <v xml:space="preserve"> --export=MODULEPATH=/usr/local/lmod/modulefiles,sample=Sample_MKL1_ISL1_027_C_HTK33BBXX </v>
      </c>
      <c r="F62" s="263" t="str">
        <f t="shared" si="3"/>
        <v>sbatch -J ChIPseq --exclusive --mem=60g --cpus-per-task=30 --partition=ccr --gres=lscratch:40  --workdir=/data/khanlab/projects/ChIP_seq/DATA/Sample_MKL1_ISL1_027_C_HTK33BBXX --output=/data/khanlab/projects/ChIP_seq/DATA/Sample_MKL1_ISL1_027_C_HTK33BBXX/pbs_log/pipe.MCV.o  --export=MODULEPATH=/usr/local/lmod/modulefiles,sample=Sample_MKL1_ISL1_027_C_HTK33BBXX /data/khanlab/apps/ChIPseq/bwa.MCV.sh</v>
      </c>
    </row>
    <row r="63" spans="1:6" hidden="1" outlineLevel="1">
      <c r="C63" s="30" t="s">
        <v>6770</v>
      </c>
      <c r="D63" s="263" t="str">
        <f t="shared" si="1"/>
        <v xml:space="preserve"> --output=/data/khanlab/projects/ChIP_seq/DATA/Sample_MKL1_LXH3_027_C_HTK33BBXX/pbs_log/pipe.MCV.o </v>
      </c>
      <c r="E63" s="263" t="str">
        <f t="shared" si="2"/>
        <v xml:space="preserve"> --export=MODULEPATH=/usr/local/lmod/modulefiles,sample=Sample_MKL1_LXH3_027_C_HTK33BBXX </v>
      </c>
      <c r="F63" s="263" t="str">
        <f t="shared" si="3"/>
        <v>sbatch -J ChIPseq --exclusive --mem=60g --cpus-per-task=30 --partition=ccr --gres=lscratch:40  --workdir=/data/khanlab/projects/ChIP_seq/DATA/Sample_MKL1_LXH3_027_C_HTK33BBXX --output=/data/khanlab/projects/ChIP_seq/DATA/Sample_MKL1_LXH3_027_C_HTK33BBXX/pbs_log/pipe.MCV.o  --export=MODULEPATH=/usr/local/lmod/modulefiles,sample=Sample_MKL1_LXH3_027_C_HTK33BBXX /data/khanlab/apps/ChIPseq/bwa.MCV.sh</v>
      </c>
    </row>
    <row r="64" spans="1:6" hidden="1" outlineLevel="1">
      <c r="C64" s="30" t="s">
        <v>6771</v>
      </c>
      <c r="D64" s="263" t="str">
        <f t="shared" si="1"/>
        <v xml:space="preserve"> --output=/data/khanlab/projects/ChIP_seq/DATA/Sample_MKL1_POU4F3_027_C_HTK33BBXX/pbs_log/pipe.MCV.o </v>
      </c>
      <c r="E64" s="263" t="str">
        <f t="shared" si="2"/>
        <v xml:space="preserve"> --export=MODULEPATH=/usr/local/lmod/modulefiles,sample=Sample_MKL1_POU4F3_027_C_HTK33BBXX </v>
      </c>
      <c r="F64" s="263" t="str">
        <f t="shared" si="3"/>
        <v>sbatch -J ChIPseq --exclusive --mem=60g --cpus-per-task=30 --partition=ccr --gres=lscratch:40  --workdir=/data/khanlab/projects/ChIP_seq/DATA/Sample_MKL1_POU4F3_027_C_HTK33BBXX --output=/data/khanlab/projects/ChIP_seq/DATA/Sample_MKL1_POU4F3_027_C_HTK33BBXX/pbs_log/pipe.MCV.o  --export=MODULEPATH=/usr/local/lmod/modulefiles,sample=Sample_MKL1_POU4F3_027_C_HTK33BBXX /data/khanlab/apps/ChIPseq/bwa.MCV.sh</v>
      </c>
    </row>
    <row r="65" spans="3:32" hidden="1" outlineLevel="1">
      <c r="C65" s="30" t="s">
        <v>6772</v>
      </c>
      <c r="D65" s="263" t="str">
        <f t="shared" si="1"/>
        <v xml:space="preserve"> --output=/data/khanlab/projects/ChIP_seq/DATA/Sample_MKL1_SOX2_027_C_HTK33BBXX/pbs_log/pipe.MCV.o </v>
      </c>
      <c r="E65" s="263" t="str">
        <f t="shared" si="2"/>
        <v xml:space="preserve"> --export=MODULEPATH=/usr/local/lmod/modulefiles,sample=Sample_MKL1_SOX2_027_C_HTK33BBXX </v>
      </c>
      <c r="F65" s="263" t="str">
        <f t="shared" si="3"/>
        <v>sbatch -J ChIPseq --exclusive --mem=60g --cpus-per-task=30 --partition=ccr --gres=lscratch:40  --workdir=/data/khanlab/projects/ChIP_seq/DATA/Sample_MKL1_SOX2_027_C_HTK33BBXX --output=/data/khanlab/projects/ChIP_seq/DATA/Sample_MKL1_SOX2_027_C_HTK33BBXX/pbs_log/pipe.MCV.o  --export=MODULEPATH=/usr/local/lmod/modulefiles,sample=Sample_MKL1_SOX2_027_C_HTK33BBXX /data/khanlab/apps/ChIPseq/bwa.MCV.sh</v>
      </c>
    </row>
    <row r="66" spans="3:32" hidden="1" outlineLevel="1">
      <c r="C66" s="30" t="s">
        <v>6773</v>
      </c>
      <c r="D66" s="263" t="str">
        <f t="shared" si="1"/>
        <v xml:space="preserve"> --output=/data/khanlab/projects/ChIP_seq/DATA/Sample_MKL2_ATOH1_027_C_HTK33BBXX/pbs_log/pipe.MCV.o </v>
      </c>
      <c r="E66" s="263" t="str">
        <f t="shared" si="2"/>
        <v xml:space="preserve"> --export=MODULEPATH=/usr/local/lmod/modulefiles,sample=Sample_MKL2_ATOH1_027_C_HTK33BBXX </v>
      </c>
      <c r="F66" s="263" t="str">
        <f t="shared" si="3"/>
        <v>sbatch -J ChIPseq --exclusive --mem=60g --cpus-per-task=30 --partition=ccr --gres=lscratch:40  --workdir=/data/khanlab/projects/ChIP_seq/DATA/Sample_MKL2_ATOH1_027_C_HTK33BBXX --output=/data/khanlab/projects/ChIP_seq/DATA/Sample_MKL2_ATOH1_027_C_HTK33BBXX/pbs_log/pipe.MCV.o  --export=MODULEPATH=/usr/local/lmod/modulefiles,sample=Sample_MKL2_ATOH1_027_C_HTK33BBXX /data/khanlab/apps/ChIPseq/bwa.MCV.sh</v>
      </c>
      <c r="R66" s="263"/>
      <c r="S66" s="263"/>
      <c r="T66" s="263"/>
      <c r="U66" s="263"/>
      <c r="V66" s="263"/>
      <c r="W66" s="263"/>
      <c r="X66" s="263"/>
      <c r="Y66" s="263"/>
      <c r="Z66" s="263"/>
      <c r="AA66" s="263"/>
      <c r="AB66" s="263"/>
      <c r="AC66" s="263"/>
      <c r="AD66" s="263"/>
      <c r="AE66" s="263"/>
      <c r="AF66" s="263"/>
    </row>
    <row r="67" spans="3:32" hidden="1" outlineLevel="1">
      <c r="C67" s="30" t="s">
        <v>6774</v>
      </c>
      <c r="D67" s="263" t="str">
        <f t="shared" si="1"/>
        <v xml:space="preserve"> --output=/data/khanlab/projects/ChIP_seq/DATA/Sample_MKL2_INSM1_027_C_HTK33BBXX/pbs_log/pipe.MCV.o </v>
      </c>
      <c r="E67" s="263" t="str">
        <f t="shared" si="2"/>
        <v xml:space="preserve"> --export=MODULEPATH=/usr/local/lmod/modulefiles,sample=Sample_MKL2_INSM1_027_C_HTK33BBXX </v>
      </c>
      <c r="F67" s="263" t="str">
        <f t="shared" si="3"/>
        <v>sbatch -J ChIPseq --exclusive --mem=60g --cpus-per-task=30 --partition=ccr --gres=lscratch:40  --workdir=/data/khanlab/projects/ChIP_seq/DATA/Sample_MKL2_INSM1_027_C_HTK33BBXX --output=/data/khanlab/projects/ChIP_seq/DATA/Sample_MKL2_INSM1_027_C_HTK33BBXX/pbs_log/pipe.MCV.o  --export=MODULEPATH=/usr/local/lmod/modulefiles,sample=Sample_MKL2_INSM1_027_C_HTK33BBXX /data/khanlab/apps/ChIPseq/bwa.MCV.sh</v>
      </c>
      <c r="R67" s="263"/>
      <c r="S67" s="263"/>
      <c r="T67" s="263"/>
      <c r="U67" s="263"/>
      <c r="V67" s="263"/>
      <c r="W67" s="263"/>
      <c r="X67" s="263"/>
      <c r="Y67" s="263"/>
      <c r="Z67" s="263"/>
      <c r="AA67" s="263"/>
      <c r="AB67" s="263"/>
      <c r="AC67" s="263"/>
      <c r="AD67" s="263"/>
      <c r="AE67" s="263"/>
      <c r="AF67" s="263"/>
    </row>
    <row r="68" spans="3:32" hidden="1" outlineLevel="1">
      <c r="C68" s="30" t="s">
        <v>6775</v>
      </c>
      <c r="D68" s="263" t="str">
        <f t="shared" si="1"/>
        <v xml:space="preserve"> --output=/data/khanlab/projects/ChIP_seq/DATA/Sample_MKL2_ISL1_027_C_HTK33BBXX/pbs_log/pipe.MCV.o </v>
      </c>
      <c r="E68" s="263" t="str">
        <f t="shared" si="2"/>
        <v xml:space="preserve"> --export=MODULEPATH=/usr/local/lmod/modulefiles,sample=Sample_MKL2_ISL1_027_C_HTK33BBXX </v>
      </c>
      <c r="F68" s="263" t="str">
        <f t="shared" si="3"/>
        <v>sbatch -J ChIPseq --exclusive --mem=60g --cpus-per-task=30 --partition=ccr --gres=lscratch:40  --workdir=/data/khanlab/projects/ChIP_seq/DATA/Sample_MKL2_ISL1_027_C_HTK33BBXX --output=/data/khanlab/projects/ChIP_seq/DATA/Sample_MKL2_ISL1_027_C_HTK33BBXX/pbs_log/pipe.MCV.o  --export=MODULEPATH=/usr/local/lmod/modulefiles,sample=Sample_MKL2_ISL1_027_C_HTK33BBXX /data/khanlab/apps/ChIPseq/bwa.MCV.sh</v>
      </c>
      <c r="R68" s="263"/>
      <c r="S68" s="263"/>
      <c r="T68" s="263"/>
      <c r="U68" s="263"/>
      <c r="V68" s="263"/>
      <c r="W68" s="263"/>
      <c r="X68" s="263"/>
      <c r="Y68" s="263"/>
      <c r="Z68" s="263"/>
      <c r="AA68" s="263"/>
      <c r="AB68" s="263"/>
      <c r="AC68" s="263"/>
      <c r="AD68" s="263"/>
      <c r="AE68" s="263"/>
      <c r="AF68" s="263"/>
    </row>
    <row r="69" spans="3:32" hidden="1" outlineLevel="1">
      <c r="C69" s="30" t="s">
        <v>6776</v>
      </c>
      <c r="D69" s="263" t="str">
        <f t="shared" si="1"/>
        <v xml:space="preserve"> --output=/data/khanlab/projects/ChIP_seq/DATA/Sample_MKL2_LXH3_027_C_HTK33BBXX/pbs_log/pipe.MCV.o </v>
      </c>
      <c r="E69" s="263" t="str">
        <f t="shared" si="2"/>
        <v xml:space="preserve"> --export=MODULEPATH=/usr/local/lmod/modulefiles,sample=Sample_MKL2_LXH3_027_C_HTK33BBXX </v>
      </c>
      <c r="F69" s="263" t="str">
        <f t="shared" si="3"/>
        <v>sbatch -J ChIPseq --exclusive --mem=60g --cpus-per-task=30 --partition=ccr --gres=lscratch:40  --workdir=/data/khanlab/projects/ChIP_seq/DATA/Sample_MKL2_LXH3_027_C_HTK33BBXX --output=/data/khanlab/projects/ChIP_seq/DATA/Sample_MKL2_LXH3_027_C_HTK33BBXX/pbs_log/pipe.MCV.o  --export=MODULEPATH=/usr/local/lmod/modulefiles,sample=Sample_MKL2_LXH3_027_C_HTK33BBXX /data/khanlab/apps/ChIPseq/bwa.MCV.sh</v>
      </c>
      <c r="R69" s="263"/>
      <c r="S69" s="263"/>
      <c r="T69" s="263"/>
      <c r="U69" s="263"/>
      <c r="V69" s="263"/>
      <c r="W69" s="263"/>
      <c r="X69" s="263"/>
      <c r="Y69" s="263"/>
      <c r="Z69" s="263"/>
      <c r="AA69" s="263"/>
      <c r="AB69" s="263"/>
      <c r="AC69" s="263"/>
      <c r="AD69" s="263"/>
      <c r="AE69" s="263"/>
      <c r="AF69" s="263"/>
    </row>
    <row r="70" spans="3:32" hidden="1" outlineLevel="1">
      <c r="C70" s="30" t="s">
        <v>6777</v>
      </c>
      <c r="D70" s="263" t="str">
        <f t="shared" si="1"/>
        <v xml:space="preserve"> --output=/data/khanlab/projects/ChIP_seq/DATA/Sample_MKL2_POU4F3_027_C_HTK33BBXX/pbs_log/pipe.MCV.o </v>
      </c>
      <c r="E70" s="263" t="str">
        <f t="shared" si="2"/>
        <v xml:space="preserve"> --export=MODULEPATH=/usr/local/lmod/modulefiles,sample=Sample_MKL2_POU4F3_027_C_HTK33BBXX </v>
      </c>
      <c r="F70" s="263" t="str">
        <f t="shared" si="3"/>
        <v>sbatch -J ChIPseq --exclusive --mem=60g --cpus-per-task=30 --partition=ccr --gres=lscratch:40  --workdir=/data/khanlab/projects/ChIP_seq/DATA/Sample_MKL2_POU4F3_027_C_HTK33BBXX --output=/data/khanlab/projects/ChIP_seq/DATA/Sample_MKL2_POU4F3_027_C_HTK33BBXX/pbs_log/pipe.MCV.o  --export=MODULEPATH=/usr/local/lmod/modulefiles,sample=Sample_MKL2_POU4F3_027_C_HTK33BBXX /data/khanlab/apps/ChIPseq/bwa.MCV.sh</v>
      </c>
      <c r="R70" s="263"/>
      <c r="S70" s="263"/>
      <c r="T70" s="263"/>
      <c r="U70" s="263"/>
      <c r="V70" s="263"/>
      <c r="W70" s="263"/>
      <c r="X70" s="263"/>
      <c r="Y70" s="263"/>
      <c r="Z70" s="263"/>
      <c r="AA70" s="263"/>
      <c r="AB70" s="263"/>
      <c r="AC70" s="263"/>
      <c r="AD70" s="263"/>
      <c r="AE70" s="263"/>
      <c r="AF70" s="263"/>
    </row>
    <row r="71" spans="3:32" hidden="1" outlineLevel="1">
      <c r="C71" s="30" t="s">
        <v>6778</v>
      </c>
      <c r="D71" s="263" t="str">
        <f t="shared" si="1"/>
        <v xml:space="preserve"> --output=/data/khanlab/projects/ChIP_seq/DATA/Sample_MKL2_SOX2_027_C_HTK33BBXX/pbs_log/pipe.MCV.o </v>
      </c>
      <c r="E71" s="263" t="str">
        <f t="shared" si="2"/>
        <v xml:space="preserve"> --export=MODULEPATH=/usr/local/lmod/modulefiles,sample=Sample_MKL2_SOX2_027_C_HTK33BBXX </v>
      </c>
      <c r="F71" s="263" t="str">
        <f t="shared" si="3"/>
        <v>sbatch -J ChIPseq --exclusive --mem=60g --cpus-per-task=30 --partition=ccr --gres=lscratch:40  --workdir=/data/khanlab/projects/ChIP_seq/DATA/Sample_MKL2_SOX2_027_C_HTK33BBXX --output=/data/khanlab/projects/ChIP_seq/DATA/Sample_MKL2_SOX2_027_C_HTK33BBXX/pbs_log/pipe.MCV.o  --export=MODULEPATH=/usr/local/lmod/modulefiles,sample=Sample_MKL2_SOX2_027_C_HTK33BBXX /data/khanlab/apps/ChIPseq/bwa.MCV.sh</v>
      </c>
      <c r="R71" s="263"/>
      <c r="S71" s="263"/>
      <c r="T71" s="263"/>
      <c r="U71" s="263"/>
      <c r="V71" s="263"/>
      <c r="W71" s="263"/>
      <c r="X71" s="263"/>
      <c r="Y71" s="263"/>
      <c r="Z71" s="263"/>
      <c r="AA71" s="263"/>
      <c r="AB71" s="263"/>
      <c r="AC71" s="263"/>
      <c r="AD71" s="263"/>
      <c r="AE71" s="263"/>
      <c r="AF71" s="263"/>
    </row>
    <row r="72" spans="3:32" hidden="1" outlineLevel="1">
      <c r="C72" s="30" t="s">
        <v>6138</v>
      </c>
      <c r="D72" s="263" t="str">
        <f t="shared" si="1"/>
        <v xml:space="preserve"> --output=/data/khanlab/projects/ChIP_seq/DATA/Sample_MKL1_EP400_C_SRR2062641/pbs_log/pipe.MCV.o </v>
      </c>
      <c r="E72" s="263" t="str">
        <f t="shared" si="2"/>
        <v xml:space="preserve"> --export=MODULEPATH=/usr/local/lmod/modulefiles,sample=Sample_MKL1_EP400_C_SRR2062641 </v>
      </c>
      <c r="F72" s="263" t="str">
        <f t="shared" si="3"/>
        <v>sbatch -J ChIPseq --exclusive --mem=60g --cpus-per-task=30 --partition=ccr --gres=lscratch:40  --workdir=/data/khanlab/projects/ChIP_seq/DATA/Sample_MKL1_EP400_C_SRR2062641 --output=/data/khanlab/projects/ChIP_seq/DATA/Sample_MKL1_EP400_C_SRR2062641/pbs_log/pipe.MCV.o  --export=MODULEPATH=/usr/local/lmod/modulefiles,sample=Sample_MKL1_EP400_C_SRR2062641 /data/khanlab/apps/ChIPseq/bwa.MCV.sh</v>
      </c>
      <c r="R72" s="263"/>
      <c r="S72" s="263"/>
      <c r="T72" s="263"/>
      <c r="U72" s="263"/>
      <c r="V72" s="263"/>
      <c r="W72" s="263"/>
      <c r="X72" s="263"/>
      <c r="Y72" s="263"/>
      <c r="Z72" s="263"/>
      <c r="AA72" s="263"/>
      <c r="AB72" s="263"/>
      <c r="AC72" s="263"/>
      <c r="AD72" s="263"/>
      <c r="AE72" s="263"/>
      <c r="AF72" s="263"/>
    </row>
    <row r="73" spans="3:32" hidden="1" outlineLevel="1">
      <c r="C73" s="30" t="s">
        <v>6142</v>
      </c>
      <c r="D73" s="263" t="str">
        <f t="shared" si="1"/>
        <v xml:space="preserve"> --output=/data/khanlab/projects/ChIP_seq/DATA/Sample_MKL1_input_C_SRR2062639/pbs_log/pipe.MCV.o </v>
      </c>
      <c r="E73" s="263" t="str">
        <f t="shared" si="2"/>
        <v xml:space="preserve"> --export=MODULEPATH=/usr/local/lmod/modulefiles,sample=Sample_MKL1_input_C_SRR2062639 </v>
      </c>
      <c r="F73" s="263" t="str">
        <f t="shared" si="3"/>
        <v>sbatch -J ChIPseq --exclusive --mem=60g --cpus-per-task=30 --partition=ccr --gres=lscratch:40  --workdir=/data/khanlab/projects/ChIP_seq/DATA/Sample_MKL1_input_C_SRR2062639 --output=/data/khanlab/projects/ChIP_seq/DATA/Sample_MKL1_input_C_SRR2062639/pbs_log/pipe.MCV.o  --export=MODULEPATH=/usr/local/lmod/modulefiles,sample=Sample_MKL1_input_C_SRR2062639 /data/khanlab/apps/ChIPseq/bwa.MCV.sh</v>
      </c>
      <c r="R73" s="263"/>
      <c r="S73" s="263"/>
      <c r="T73" s="263"/>
      <c r="U73" s="263"/>
      <c r="V73" s="263"/>
      <c r="X73" s="263"/>
      <c r="Y73" s="263"/>
      <c r="Z73" s="263"/>
      <c r="AA73" s="263"/>
      <c r="AB73" s="263"/>
      <c r="AC73" s="263"/>
      <c r="AD73" s="263"/>
      <c r="AE73" s="263"/>
      <c r="AF73" s="263"/>
    </row>
    <row r="74" spans="3:32" hidden="1" outlineLevel="1">
      <c r="C74" s="30" t="s">
        <v>6795</v>
      </c>
      <c r="D74" s="263" t="str">
        <f t="shared" si="1"/>
        <v xml:space="preserve"> --output=/data/khanlab/projects/ChIP_seq/DATA/Sample_MKL1_SmallTA-HA_C_SRR2062640/pbs_log/pipe.MCV.o </v>
      </c>
      <c r="E74" s="263" t="str">
        <f t="shared" si="2"/>
        <v xml:space="preserve"> --export=MODULEPATH=/usr/local/lmod/modulefiles,sample=Sample_MKL1_SmallTA-HA_C_SRR2062640 </v>
      </c>
      <c r="F74" s="263" t="str">
        <f t="shared" si="3"/>
        <v>sbatch -J ChIPseq --exclusive --mem=60g --cpus-per-task=30 --partition=ccr --gres=lscratch:40  --workdir=/data/khanlab/projects/ChIP_seq/DATA/Sample_MKL1_SmallTA-HA_C_SRR2062640 --output=/data/khanlab/projects/ChIP_seq/DATA/Sample_MKL1_SmallTA-HA_C_SRR2062640/pbs_log/pipe.MCV.o  --export=MODULEPATH=/usr/local/lmod/modulefiles,sample=Sample_MKL1_SmallTA-HA_C_SRR2062640 /data/khanlab/apps/ChIPseq/bwa.MCV.sh</v>
      </c>
      <c r="R74" s="263"/>
      <c r="S74" s="263"/>
      <c r="T74" s="263"/>
      <c r="U74" s="263"/>
      <c r="V74" s="263"/>
      <c r="W74" s="263"/>
      <c r="X74" s="263"/>
      <c r="Y74" s="263"/>
      <c r="Z74" s="263"/>
      <c r="AA74" s="263"/>
      <c r="AB74" s="263"/>
      <c r="AC74" s="263"/>
      <c r="AD74" s="263"/>
      <c r="AE74" s="263"/>
      <c r="AF74" s="263"/>
    </row>
    <row r="75" spans="3:32" hidden="1" outlineLevel="1">
      <c r="C75" s="30" t="s">
        <v>6153</v>
      </c>
      <c r="D75" s="263" t="str">
        <f t="shared" si="1"/>
        <v xml:space="preserve"> --output=/data/khanlab/projects/ChIP_seq/DATA/Sample_MKL1_Max_C_SRR2062642/pbs_log/pipe.MCV.o </v>
      </c>
      <c r="E75" s="263" t="str">
        <f t="shared" si="2"/>
        <v xml:space="preserve"> --export=MODULEPATH=/usr/local/lmod/modulefiles,sample=Sample_MKL1_Max_C_SRR2062642 </v>
      </c>
      <c r="F75" s="263" t="str">
        <f t="shared" si="3"/>
        <v>sbatch -J ChIPseq --exclusive --mem=60g --cpus-per-task=30 --partition=ccr --gres=lscratch:40  --workdir=/data/khanlab/projects/ChIP_seq/DATA/Sample_MKL1_Max_C_SRR2062642 --output=/data/khanlab/projects/ChIP_seq/DATA/Sample_MKL1_Max_C_SRR2062642/pbs_log/pipe.MCV.o  --export=MODULEPATH=/usr/local/lmod/modulefiles,sample=Sample_MKL1_Max_C_SRR2062642 /data/khanlab/apps/ChIPseq/bwa.MCV.sh</v>
      </c>
      <c r="R75" s="263"/>
      <c r="S75" s="263"/>
      <c r="T75" s="263"/>
      <c r="U75" s="263"/>
      <c r="V75" s="263"/>
      <c r="W75" s="263"/>
      <c r="X75" s="263"/>
      <c r="Y75" s="263"/>
      <c r="Z75" s="263"/>
      <c r="AA75" s="263"/>
      <c r="AB75" s="263"/>
      <c r="AC75" s="263"/>
      <c r="AD75" s="263"/>
      <c r="AE75" s="263"/>
      <c r="AF75" s="263"/>
    </row>
    <row r="76" spans="3:32" hidden="1" outlineLevel="1">
      <c r="C76" s="30" t="s">
        <v>6159</v>
      </c>
      <c r="D76" s="263" t="str">
        <f t="shared" si="1"/>
        <v xml:space="preserve"> --output=/data/khanlab/projects/ChIP_seq/DATA/Sample_MKL1_SmallTA_C_SRR2062644/pbs_log/pipe.MCV.o </v>
      </c>
      <c r="E76" s="263" t="str">
        <f t="shared" si="2"/>
        <v xml:space="preserve"> --export=MODULEPATH=/usr/local/lmod/modulefiles,sample=Sample_MKL1_SmallTA_C_SRR2062644 </v>
      </c>
      <c r="F76" s="263" t="str">
        <f t="shared" si="3"/>
        <v>sbatch -J ChIPseq --exclusive --mem=60g --cpus-per-task=30 --partition=ccr --gres=lscratch:40  --workdir=/data/khanlab/projects/ChIP_seq/DATA/Sample_MKL1_SmallTA_C_SRR2062644 --output=/data/khanlab/projects/ChIP_seq/DATA/Sample_MKL1_SmallTA_C_SRR2062644/pbs_log/pipe.MCV.o  --export=MODULEPATH=/usr/local/lmod/modulefiles,sample=Sample_MKL1_SmallTA_C_SRR2062644 /data/khanlab/apps/ChIPseq/bwa.MCV.sh</v>
      </c>
      <c r="R76" s="263"/>
      <c r="S76" s="263"/>
      <c r="T76" s="263"/>
      <c r="U76" s="263"/>
      <c r="V76" s="263"/>
      <c r="W76" s="263"/>
      <c r="X76" s="263"/>
      <c r="Y76" s="263"/>
      <c r="Z76" s="263"/>
      <c r="AA76" s="263"/>
      <c r="AB76" s="263"/>
      <c r="AC76" s="263"/>
      <c r="AD76" s="263"/>
      <c r="AE76" s="263"/>
      <c r="AF76" s="263"/>
    </row>
    <row r="77" spans="3:32" hidden="1" outlineLevel="1">
      <c r="C77" s="30" t="s">
        <v>6796</v>
      </c>
      <c r="D77" s="263" t="str">
        <f t="shared" si="1"/>
        <v xml:space="preserve"> --output=/data/khanlab/projects/ChIP_seq/DATA/Sample_MKL1_H3K4me3_C_SRR2062648/pbs_log/pipe.MCV.o </v>
      </c>
      <c r="E77" s="263" t="str">
        <f t="shared" si="2"/>
        <v xml:space="preserve"> --export=MODULEPATH=/usr/local/lmod/modulefiles,sample=Sample_MKL1_H3K4me3_C_SRR2062648 </v>
      </c>
      <c r="F77" s="263" t="str">
        <f t="shared" si="3"/>
        <v>sbatch -J ChIPseq --exclusive --mem=60g --cpus-per-task=30 --partition=ccr --gres=lscratch:40  --workdir=/data/khanlab/projects/ChIP_seq/DATA/Sample_MKL1_H3K4me3_C_SRR2062648 --output=/data/khanlab/projects/ChIP_seq/DATA/Sample_MKL1_H3K4me3_C_SRR2062648/pbs_log/pipe.MCV.o  --export=MODULEPATH=/usr/local/lmod/modulefiles,sample=Sample_MKL1_H3K4me3_C_SRR2062648 /data/khanlab/apps/ChIPseq/bwa.MCV.sh</v>
      </c>
      <c r="R77" s="263"/>
      <c r="S77" s="263"/>
      <c r="T77" s="263"/>
      <c r="U77" s="263"/>
      <c r="V77" s="263"/>
      <c r="W77" s="263"/>
      <c r="X77" s="263"/>
      <c r="Y77" s="263"/>
      <c r="Z77" s="263"/>
      <c r="AA77" s="263"/>
      <c r="AB77" s="263"/>
      <c r="AC77" s="263"/>
      <c r="AD77" s="263"/>
      <c r="AE77" s="263"/>
      <c r="AF77" s="263"/>
    </row>
    <row r="78" spans="3:32" hidden="1" outlineLevel="1">
      <c r="C78" s="30" t="s">
        <v>5765</v>
      </c>
      <c r="D78" s="263" t="str">
        <f t="shared" si="1"/>
        <v xml:space="preserve"> --output=/data/khanlab/projects/ChIP_seq/DATA/Sample_MKL2_H3K27ac_014_C_HJH7GBGXY/pbs_log/pipe.MCV.o </v>
      </c>
      <c r="E78" s="263" t="str">
        <f t="shared" si="2"/>
        <v xml:space="preserve"> --export=MODULEPATH=/usr/local/lmod/modulefiles,sample=Sample_MKL2_H3K27ac_014_C_HJH7GBGXY </v>
      </c>
      <c r="F78" s="263" t="str">
        <f t="shared" si="3"/>
        <v>sbatch -J ChIPseq --exclusive --mem=60g --cpus-per-task=30 --partition=ccr --gres=lscratch:40  --workdir=/data/khanlab/projects/ChIP_seq/DATA/Sample_MKL2_H3K27ac_014_C_HJH7GBGXY --output=/data/khanlab/projects/ChIP_seq/DATA/Sample_MKL2_H3K27ac_014_C_HJH7GBGXY/pbs_log/pipe.MCV.o  --export=MODULEPATH=/usr/local/lmod/modulefiles,sample=Sample_MKL2_H3K27ac_014_C_HJH7GBGXY /data/khanlab/apps/ChIPseq/bwa.MCV.sh</v>
      </c>
      <c r="R78" s="263"/>
      <c r="S78" s="263"/>
      <c r="T78" s="263"/>
      <c r="U78" s="263"/>
      <c r="V78" s="263"/>
      <c r="W78" s="263"/>
      <c r="X78" s="263"/>
      <c r="Y78" s="263"/>
      <c r="Z78" s="263"/>
      <c r="AA78" s="263"/>
      <c r="AB78" s="263"/>
      <c r="AC78" s="263"/>
      <c r="AD78" s="263"/>
      <c r="AE78" s="263"/>
      <c r="AF78" s="263"/>
    </row>
    <row r="79" spans="3:32" hidden="1" outlineLevel="1">
      <c r="R79" s="263"/>
      <c r="S79" s="263"/>
      <c r="T79" s="263"/>
      <c r="U79" s="263"/>
      <c r="V79" s="263"/>
      <c r="W79" s="263"/>
      <c r="X79" s="263"/>
      <c r="Y79" s="263"/>
      <c r="Z79" s="263"/>
      <c r="AA79" s="263"/>
      <c r="AB79" s="263"/>
      <c r="AC79" s="263"/>
      <c r="AD79" s="263"/>
      <c r="AE79" s="263"/>
      <c r="AF79" s="263"/>
    </row>
    <row r="80" spans="3:32" hidden="1" outlineLevel="1">
      <c r="R80" s="263"/>
      <c r="S80" s="263"/>
      <c r="T80" s="263"/>
      <c r="U80" s="263"/>
      <c r="V80" s="263"/>
      <c r="W80" s="263"/>
      <c r="X80" s="263"/>
      <c r="Y80" s="263"/>
      <c r="Z80" s="263"/>
      <c r="AA80" s="263"/>
      <c r="AB80" s="263"/>
      <c r="AC80" s="263"/>
      <c r="AD80" s="263"/>
      <c r="AE80" s="263"/>
      <c r="AF80" s="263"/>
    </row>
    <row r="81" spans="2:32" hidden="1" outlineLevel="1">
      <c r="R81" s="263"/>
      <c r="S81" s="263"/>
      <c r="T81" s="263"/>
      <c r="U81" s="263"/>
      <c r="V81" s="263"/>
      <c r="W81" s="263"/>
      <c r="X81" s="263"/>
      <c r="Y81" s="263"/>
      <c r="Z81" s="263"/>
      <c r="AA81" s="263"/>
      <c r="AB81" s="263"/>
      <c r="AC81" s="263"/>
      <c r="AD81" s="263"/>
      <c r="AE81" s="263"/>
      <c r="AF81" s="263"/>
    </row>
    <row r="82" spans="2:32" hidden="1" outlineLevel="1">
      <c r="R82" s="263"/>
      <c r="S82" s="263"/>
      <c r="T82" s="263"/>
      <c r="U82" s="263"/>
      <c r="V82" s="263"/>
      <c r="W82" s="263"/>
      <c r="X82" s="263"/>
      <c r="Y82" s="263"/>
      <c r="Z82" s="263"/>
      <c r="AA82" s="263"/>
      <c r="AB82" s="263"/>
      <c r="AC82" s="263"/>
      <c r="AD82" s="263"/>
      <c r="AE82" s="263"/>
      <c r="AF82" s="263"/>
    </row>
    <row r="83" spans="2:32" hidden="1" outlineLevel="1">
      <c r="R83" s="263"/>
      <c r="S83" s="263"/>
      <c r="T83" s="263"/>
      <c r="U83" s="263"/>
      <c r="V83" s="263"/>
      <c r="W83" s="263"/>
      <c r="X83" s="263"/>
      <c r="Y83" s="263"/>
      <c r="Z83" s="263"/>
      <c r="AA83" s="263"/>
      <c r="AB83" s="263"/>
      <c r="AC83" s="263"/>
      <c r="AD83" s="263"/>
      <c r="AE83" s="263"/>
      <c r="AF83" s="263"/>
    </row>
    <row r="84" spans="2:32" hidden="1" outlineLevel="1">
      <c r="R84" s="263"/>
      <c r="S84" s="263"/>
      <c r="T84" s="263"/>
      <c r="U84" s="263"/>
      <c r="V84" s="263"/>
      <c r="W84" s="263"/>
      <c r="X84" s="263"/>
      <c r="Y84" s="263"/>
      <c r="Z84" s="263"/>
      <c r="AA84" s="263"/>
      <c r="AB84" s="263"/>
      <c r="AC84" s="263"/>
      <c r="AD84" s="263"/>
      <c r="AE84" s="263"/>
      <c r="AF84" s="263"/>
    </row>
    <row r="85" spans="2:32" hidden="1" outlineLevel="1">
      <c r="R85" s="263"/>
      <c r="S85" s="263"/>
      <c r="T85" s="263"/>
      <c r="U85" s="263"/>
      <c r="V85" s="263"/>
      <c r="W85" s="263"/>
      <c r="X85" s="263"/>
      <c r="Y85" s="263"/>
      <c r="Z85" s="263"/>
      <c r="AA85" s="263"/>
      <c r="AB85" s="263"/>
      <c r="AC85" s="263"/>
      <c r="AD85" s="263"/>
      <c r="AE85" s="263"/>
      <c r="AF85" s="263"/>
    </row>
    <row r="86" spans="2:32" hidden="1" outlineLevel="1">
      <c r="R86" s="263"/>
      <c r="S86" s="263"/>
      <c r="T86" s="263"/>
      <c r="U86" s="263"/>
      <c r="V86" s="263"/>
      <c r="W86" s="263"/>
      <c r="X86" s="263"/>
      <c r="Y86" s="263"/>
      <c r="Z86" s="263"/>
      <c r="AA86" s="263"/>
      <c r="AB86" s="263"/>
      <c r="AC86" s="263"/>
      <c r="AD86" s="263"/>
      <c r="AE86" s="263"/>
      <c r="AF86" s="263"/>
    </row>
    <row r="87" spans="2:32" hidden="1" outlineLevel="1"/>
    <row r="88" spans="2:32" hidden="1" outlineLevel="1"/>
    <row r="89" spans="2:32" hidden="1" outlineLevel="1"/>
    <row r="90" spans="2:32" hidden="1" outlineLevel="1"/>
    <row r="91" spans="2:32" collapsed="1"/>
    <row r="94" spans="2:32" ht="15.5">
      <c r="B94" s="561" t="s">
        <v>7221</v>
      </c>
    </row>
    <row r="95" spans="2:32" s="217" customFormat="1" ht="15.5">
      <c r="B95" s="560" t="s">
        <v>7226</v>
      </c>
      <c r="C95" s="73" t="s">
        <v>7225</v>
      </c>
    </row>
    <row r="96" spans="2:32" ht="15.5">
      <c r="B96" s="560" t="s">
        <v>7227</v>
      </c>
      <c r="C96" s="73" t="s">
        <v>7066</v>
      </c>
      <c r="D96" s="112" t="s">
        <v>7223</v>
      </c>
    </row>
    <row r="97" spans="2:5" ht="15.5">
      <c r="B97" s="560" t="s">
        <v>7228</v>
      </c>
      <c r="C97" s="255" t="s">
        <v>7224</v>
      </c>
      <c r="D97" s="112" t="s">
        <v>7222</v>
      </c>
    </row>
    <row r="98" spans="2:5">
      <c r="C98" s="81"/>
    </row>
    <row r="100" spans="2:5">
      <c r="B100" s="617" t="s">
        <v>10160</v>
      </c>
    </row>
    <row r="101" spans="2:5">
      <c r="B101" t="s">
        <v>10158</v>
      </c>
      <c r="C101" t="s">
        <v>10161</v>
      </c>
      <c r="D101" s="30" t="s">
        <v>10233</v>
      </c>
      <c r="E101" t="s">
        <v>10159</v>
      </c>
    </row>
    <row r="102" spans="2:5">
      <c r="B102" t="s">
        <v>10148</v>
      </c>
      <c r="C102" t="s">
        <v>10153</v>
      </c>
      <c r="E102" s="112" t="str">
        <f>"mv "&amp;B102&amp;"_R1.fastq.gz /data/khanlab/projects/ChIP_seq/data_by_file_type/fastq/renamed-fastq-files/"&amp;C102&amp;"_R1.fastq.gz"</f>
        <v>mv A2-167-1_R1.fastq.gz /data/khanlab/projects/ChIP_seq/data_by_file_type/fastq/renamed-fastq-files/Sample_LNCaP_WT_HighMYC_MYC_C_SOW_R1.fastq.gz</v>
      </c>
    </row>
    <row r="103" spans="2:5">
      <c r="B103" t="s">
        <v>10149</v>
      </c>
      <c r="C103" t="s">
        <v>10154</v>
      </c>
      <c r="E103" s="112" t="str">
        <f>"mv "&amp;B103&amp;"_R1.fastq.gz /data/khanlab/projects/ChIP_seq/data_by_file_type/fastq/renamed-fastq-files/"&amp;C103&amp;"_R1.fastq.gz"</f>
        <v>mv A2-167-2_R1.fastq.gz /data/khanlab/projects/ChIP_seq/data_by_file_type/fastq/renamed-fastq-files/Sample_LNCaP_Ctrl_HighMYC_MYC_C_SOW_R1.fastq.gz</v>
      </c>
    </row>
    <row r="104" spans="2:5">
      <c r="B104" t="s">
        <v>10150</v>
      </c>
      <c r="C104" t="s">
        <v>10155</v>
      </c>
      <c r="E104" s="112" t="str">
        <f>"mv "&amp;B104&amp;"_R1.fastq.gz /data/khanlab/projects/ChIP_seq/data_by_file_type/fastq/renamed-fastq-files/"&amp;C104&amp;"_R1.fastq.gz"</f>
        <v>mv A2-167-3_R1.fastq.gz /data/khanlab/projects/ChIP_seq/data_by_file_type/fastq/renamed-fastq-files/Sample_LNCaP_512_lowMYC_MYC_C_SOW_R1.fastq.gz</v>
      </c>
    </row>
    <row r="105" spans="2:5">
      <c r="B105" t="s">
        <v>10151</v>
      </c>
      <c r="C105" t="s">
        <v>10156</v>
      </c>
      <c r="E105" s="112" t="str">
        <f>"mv "&amp;B105&amp;"_R1.fastq.gz /data/khanlab/projects/ChIP_seq/data_by_file_type/fastq/renamed-fastq-files/"&amp;C105&amp;"_R1.fastq.gz"</f>
        <v>mv A2-167-4_R1.fastq.gz /data/khanlab/projects/ChIP_seq/data_by_file_type/fastq/renamed-fastq-files/Sample_LNCaP_627_lowMYC_MYC_C_SOW_R1.fastq.gz</v>
      </c>
    </row>
    <row r="106" spans="2:5">
      <c r="B106" t="s">
        <v>10152</v>
      </c>
      <c r="C106" t="s">
        <v>10157</v>
      </c>
      <c r="E106" s="112" t="str">
        <f>"mv "&amp;B106&amp;"_R1.fastq.gz /data/khanlab/projects/ChIP_seq/data_by_file_type/fastq/renamed-fastq-files/"&amp;C106&amp;"_R1.fastq.gz"</f>
        <v>mv A2-167-5_R1.fastq.gz /data/khanlab/projects/ChIP_seq/data_by_file_type/fastq/renamed-fastq-files/Sample_LNCaP_637_lowMYC_MYC_C_SOW_R1.fastq.gz</v>
      </c>
    </row>
    <row r="107" spans="2:5">
      <c r="B107" s="236" t="s">
        <v>10191</v>
      </c>
      <c r="C107" s="236" t="s">
        <v>10178</v>
      </c>
      <c r="E107" s="112" t="str">
        <f t="shared" ref="E107:E128" si="4">"mv "&amp;B107&amp;" /data/khanlab/projects/ChIP_seq/data_by_file_type/fastq/renamed-fastq-files/"&amp;C107&amp;"_R1.fastq.gz"</f>
        <v>mv "o3 DMSO ser5 polII.fastq.gz" /data/khanlab/projects/ChIP_seq/data_by_file_type/fastq/renamed-fastq-files/Sample_MM1S_DMSO_Pol2_S5p_DFCI_C_JQ_R1.fastq.gz</v>
      </c>
    </row>
    <row r="108" spans="2:5">
      <c r="B108" s="236" t="s">
        <v>10189</v>
      </c>
      <c r="C108" s="236" t="s">
        <v>10208</v>
      </c>
      <c r="E108" s="112" t="str">
        <f t="shared" si="4"/>
        <v>mv "o1 DMSO Input for ser2 ser5.fastq.gz" /data/khanlab/projects/ChIP_seq/data_by_file_type/fastq/renamed-fastq-files/Sample_MM1S_DMSO_rep1_input_DFCI_C_JQ_R1.fastq.gz</v>
      </c>
    </row>
    <row r="109" spans="2:5">
      <c r="B109" s="236" t="s">
        <v>10194</v>
      </c>
      <c r="C109" s="236" t="s">
        <v>10179</v>
      </c>
      <c r="E109" s="112" t="str">
        <f t="shared" si="4"/>
        <v>mv "o6pck82ser5polII.fastq.gz" /data/khanlab/projects/ChIP_seq/data_by_file_type/fastq/renamed-fastq-files/Sample_MM1S_JQKD82_Pol2_S5p_DFCI_C_JQ_R1.fastq.gz</v>
      </c>
    </row>
    <row r="110" spans="2:5">
      <c r="B110" s="236" t="s">
        <v>10192</v>
      </c>
      <c r="C110" s="236" t="s">
        <v>10209</v>
      </c>
      <c r="E110" s="112" t="str">
        <f t="shared" si="4"/>
        <v>mv "o4 pck82 Input for ser2 ser5.fastq.gz" /data/khanlab/projects/ChIP_seq/data_by_file_type/fastq/renamed-fastq-files/Sample_MM1S_JQKD82_rep1_input_DFCI_C_JQ_R1.fastq.gz</v>
      </c>
    </row>
    <row r="111" spans="2:5">
      <c r="B111" s="236" t="s">
        <v>10190</v>
      </c>
      <c r="C111" s="236" t="s">
        <v>10180</v>
      </c>
      <c r="E111" s="112" t="str">
        <f t="shared" si="4"/>
        <v>mv "o2 DMSO ser2 polII.fastq.gz" /data/khanlab/projects/ChIP_seq/data_by_file_type/fastq/renamed-fastq-files/Sample_MM1S_DMSO_Pol2_S2p_DFCI_C_JQ_R1.fastq.gz</v>
      </c>
    </row>
    <row r="112" spans="2:5">
      <c r="B112" s="236" t="s">
        <v>10193</v>
      </c>
      <c r="C112" s="236" t="s">
        <v>10181</v>
      </c>
      <c r="E112" s="112" t="str">
        <f t="shared" si="4"/>
        <v>mv "o5pck82ser2polII.fastq.gz" /data/khanlab/projects/ChIP_seq/data_by_file_type/fastq/renamed-fastq-files/Sample_MM1S_JQKD82_Pol2_S2p_DFCI_C_JQ_R1.fastq.gz</v>
      </c>
    </row>
    <row r="113" spans="2:5">
      <c r="B113" s="236" t="s">
        <v>10196</v>
      </c>
      <c r="C113" s="236" t="s">
        <v>10182</v>
      </c>
      <c r="E113" s="112" t="str">
        <f t="shared" si="4"/>
        <v>mv "o8 DMSO polII.fastq.gz" /data/khanlab/projects/ChIP_seq/data_by_file_type/fastq/renamed-fastq-files/Sample_MM1S_DMSO_Pol2_DFCI_C_JQ_R1.fastq.gz</v>
      </c>
    </row>
    <row r="114" spans="2:5">
      <c r="B114" s="236" t="s">
        <v>10195</v>
      </c>
      <c r="C114" s="236" t="s">
        <v>10210</v>
      </c>
      <c r="E114" s="112" t="str">
        <f t="shared" si="4"/>
        <v>mv "o7DMSO Input for polII.fastq.gz" /data/khanlab/projects/ChIP_seq/data_by_file_type/fastq/renamed-fastq-files/Sample_MM1S_DMSO_rep2_input_DFCI_C_JQ_R1.fastq.gz</v>
      </c>
    </row>
    <row r="115" spans="2:5">
      <c r="B115" s="236" t="s">
        <v>10188</v>
      </c>
      <c r="C115" s="236" t="s">
        <v>10183</v>
      </c>
      <c r="E115" s="112" t="str">
        <f t="shared" si="4"/>
        <v>mv "o10 pck82 polII.fastq.gz" /data/khanlab/projects/ChIP_seq/data_by_file_type/fastq/renamed-fastq-files/Sample_MM1S_JQKD82_Pol2_DFCI_C_JQ_R1.fastq.gz</v>
      </c>
    </row>
    <row r="116" spans="2:5">
      <c r="B116" s="236" t="s">
        <v>10197</v>
      </c>
      <c r="C116" s="236" t="s">
        <v>10211</v>
      </c>
      <c r="E116" s="112" t="str">
        <f t="shared" si="4"/>
        <v>mv "o9 pck82 Input for polII.fastq.gz" /data/khanlab/projects/ChIP_seq/data_by_file_type/fastq/renamed-fastq-files/Sample_MM1S_JQKD82_rep2_input_DFCI_C_JQ_R1.fastq.gz</v>
      </c>
    </row>
    <row r="117" spans="2:5">
      <c r="B117" s="236" t="s">
        <v>10200</v>
      </c>
      <c r="C117" s="236" t="s">
        <v>10184</v>
      </c>
      <c r="E117" s="112" t="str">
        <f t="shared" si="4"/>
        <v>mv "oguchi2 DMSO H3K4me3.fastq.gz" /data/khanlab/projects/ChIP_seq/data_by_file_type/fastq/renamed-fastq-files/Sample_MM1S_DMSO_H3K4me3_DFCI_C_JQ_R1.fastq.gz</v>
      </c>
    </row>
    <row r="118" spans="2:5">
      <c r="B118" s="236" t="s">
        <v>10198</v>
      </c>
      <c r="C118" s="236" t="s">
        <v>10212</v>
      </c>
      <c r="E118" s="112" t="str">
        <f t="shared" si="4"/>
        <v>mv "oguchi1 DMSO Input for H3K4me3.fastq.gz" /data/khanlab/projects/ChIP_seq/data_by_file_type/fastq/renamed-fastq-files/Sample_MM1S_DMSO_rep3_input_DFCI_C_JQ_R1.fastq.gz</v>
      </c>
    </row>
    <row r="119" spans="2:5">
      <c r="B119" s="236" t="s">
        <v>10204</v>
      </c>
      <c r="C119" s="236" t="s">
        <v>10185</v>
      </c>
      <c r="E119" s="112" t="str">
        <f t="shared" si="4"/>
        <v>mv "oguchi4 pck82 H3K4me3.fastq.gz" /data/khanlab/projects/ChIP_seq/data_by_file_type/fastq/renamed-fastq-files/Sample_MM1S_JQKD82_H3K4me3_DFCI_C_JQ_R1.fastq.gz</v>
      </c>
    </row>
    <row r="120" spans="2:5">
      <c r="B120" s="236" t="s">
        <v>10203</v>
      </c>
      <c r="C120" s="236" t="s">
        <v>10213</v>
      </c>
      <c r="E120" s="112" t="str">
        <f t="shared" si="4"/>
        <v>mv "oguchi3 pck82 Input for H3K4me3.fastq.gz" /data/khanlab/projects/ChIP_seq/data_by_file_type/fastq/renamed-fastq-files/Sample_MM1S_JQKD82_rep3_input_DFCI_C_JQ_R1.fastq.gz</v>
      </c>
    </row>
    <row r="121" spans="2:5">
      <c r="B121" s="236" t="s">
        <v>10206</v>
      </c>
      <c r="C121" s="236" t="s">
        <v>10186</v>
      </c>
      <c r="E121" s="112" t="str">
        <f t="shared" si="4"/>
        <v>mv "oguchi5 DMSO KDM5A.fastq.gz" /data/khanlab/projects/ChIP_seq/data_by_file_type/fastq/renamed-fastq-files/Sample_MM1S_DMSO_KDM5A_DFCI_C_JQ_R1.fastq.gz</v>
      </c>
    </row>
    <row r="122" spans="2:5">
      <c r="B122" s="236" t="s">
        <v>10202</v>
      </c>
      <c r="C122" s="236" t="s">
        <v>10214</v>
      </c>
      <c r="E122" s="112" t="str">
        <f t="shared" si="4"/>
        <v>mv "oguchi3 DMSO Input for KDM5A.fastq.gz" /data/khanlab/projects/ChIP_seq/data_by_file_type/fastq/renamed-fastq-files/Sample_MM1S_DMSO_rep4_input_DFCI_C_JQ_R1.fastq.gz</v>
      </c>
    </row>
    <row r="123" spans="2:5">
      <c r="B123" s="236" t="s">
        <v>10207</v>
      </c>
      <c r="C123" s="236" t="s">
        <v>10187</v>
      </c>
      <c r="E123" s="112" t="str">
        <f t="shared" si="4"/>
        <v>mv "oguchi6 pck82 KDM5A.fastq.gz" /data/khanlab/projects/ChIP_seq/data_by_file_type/fastq/renamed-fastq-files/Sample_MM1S_JQKD82_KDM5A_DFCI_C_JQ_R1.fastq.gz</v>
      </c>
    </row>
    <row r="124" spans="2:5">
      <c r="B124" s="236" t="s">
        <v>10205</v>
      </c>
      <c r="C124" s="236" t="s">
        <v>10215</v>
      </c>
      <c r="E124" s="112" t="str">
        <f t="shared" si="4"/>
        <v>mv "oguchi4 pck82 Input for KDM5A.fastq.gz" /data/khanlab/projects/ChIP_seq/data_by_file_type/fastq/renamed-fastq-files/Sample_MM1S_JQKD82_rep4_input_DFCI_C_JQ_R1.fastq.gz</v>
      </c>
    </row>
    <row r="125" spans="2:5">
      <c r="B125" s="236" t="s">
        <v>10201</v>
      </c>
      <c r="C125" s="236" t="s">
        <v>10216</v>
      </c>
      <c r="E125" s="112" t="str">
        <f t="shared" si="4"/>
        <v>mv "oguchi2 KDM5A.fastq.gz" /data/khanlab/projects/ChIP_seq/data_by_file_type/fastq/renamed-fastq-files/Sample_MM1S_NT_KDM5A_DFCI_C_JQ_R1.fastq.gz</v>
      </c>
    </row>
    <row r="126" spans="2:5">
      <c r="B126" s="236" t="s">
        <v>10199</v>
      </c>
      <c r="C126" s="236" t="s">
        <v>10217</v>
      </c>
      <c r="E126" s="112" t="str">
        <f t="shared" si="4"/>
        <v>mv "oguchi1 Input for KDM5A.fastq.gz" /data/khanlab/projects/ChIP_seq/data_by_file_type/fastq/renamed-fastq-files/Sample_MM1S_NT_input_DFCI_C_JQ_R1.fastq.gz</v>
      </c>
    </row>
    <row r="127" spans="2:5">
      <c r="B127" s="236" t="s">
        <v>10226</v>
      </c>
      <c r="C127" s="236" t="s">
        <v>10228</v>
      </c>
      <c r="E127" s="112" t="str">
        <f t="shared" si="4"/>
        <v>mv "DMSO_H3K4me3_spikein.fastq.gz" /data/khanlab/projects/ChIP_seq/data_by_file_type/fastq/renamed-fastq-files/Sample_MM1S_DMSO_H3K4me3_DFCI_Rx_C_JQ_R1.fastq.gz</v>
      </c>
    </row>
    <row r="128" spans="2:5">
      <c r="B128" s="236" t="s">
        <v>10227</v>
      </c>
      <c r="C128" s="236" t="s">
        <v>10229</v>
      </c>
      <c r="E128" s="112" t="str">
        <f t="shared" si="4"/>
        <v>mv "JQKD82_H3K4me3_spikein.fastq.gz" /data/khanlab/projects/ChIP_seq/data_by_file_type/fastq/renamed-fastq-files/Sample_MM1S_JQKD82_H3K4me3_DFCI_Rx_C_JQ_R1.fastq.gz</v>
      </c>
    </row>
    <row r="129" spans="1:5">
      <c r="B129" s="30" t="s">
        <v>10236</v>
      </c>
      <c r="C129" s="30" t="s">
        <v>10230</v>
      </c>
      <c r="D129" s="217" t="s">
        <v>10234</v>
      </c>
      <c r="E129" s="112" t="str">
        <f>"mv "&amp;B129&amp;" /data/khanlab/projects/ChIP_seq/data_by_file_type/fastq/renamed-fastq-files/"&amp;C129&amp;D129&amp;".fastq.gz"</f>
        <v>mv MOLM13_ChIP_DOT1L_DMSO_d7_190128_TGCGATCT_S15_R1_merged.fastq.gz /data/khanlab/projects/ChIP_seq/data_by_file_type/fastq/renamed-fastq-files/Sample_MOLM13_DOT1L_DFCI_C_JQ_R1.fastq.gz</v>
      </c>
    </row>
    <row r="130" spans="1:5">
      <c r="B130" s="30" t="s">
        <v>10237</v>
      </c>
      <c r="C130" s="217" t="s">
        <v>10230</v>
      </c>
      <c r="D130" s="217" t="s">
        <v>10235</v>
      </c>
      <c r="E130" s="112" t="str">
        <f t="shared" ref="E130:E136" si="5">"mv "&amp;B130&amp;" /data/khanlab/projects/ChIP_seq/data_by_file_type/fastq/renamed-fastq-files/"&amp;C130&amp;D130&amp;".fastq.gz"</f>
        <v>mv MOLM13_ChIP_DOT1L_DMSO_d7_190128_TGCGATCT_S15_R2_merged.fastq.gz /data/khanlab/projects/ChIP_seq/data_by_file_type/fastq/renamed-fastq-files/Sample_MOLM13_DOT1L_DFCI_C_JQ_R2.fastq.gz</v>
      </c>
    </row>
    <row r="131" spans="1:5">
      <c r="B131" s="30" t="s">
        <v>10238</v>
      </c>
      <c r="C131" s="30" t="s">
        <v>10244</v>
      </c>
      <c r="D131" s="217" t="s">
        <v>10234</v>
      </c>
      <c r="E131" s="112" t="str">
        <f t="shared" si="5"/>
        <v>mv MOLM13_ChIP_input_DMSO_d7_190128_ACTTGATG_S22_R1_merged.fastq.gz /data/khanlab/projects/ChIP_seq/data_by_file_type/fastq/renamed-fastq-files/Sample_MOLM13_input_DFCI_C_JQ_R1.fastq.gz</v>
      </c>
    </row>
    <row r="132" spans="1:5">
      <c r="B132" s="30" t="s">
        <v>10239</v>
      </c>
      <c r="C132" s="217" t="s">
        <v>10244</v>
      </c>
      <c r="D132" s="217" t="s">
        <v>10235</v>
      </c>
      <c r="E132" s="112" t="str">
        <f t="shared" si="5"/>
        <v>mv MOLM13_ChIP_input_DMSO_d7_190128_ACTTGATG_S22_R2_merged.fastq.gz /data/khanlab/projects/ChIP_seq/data_by_file_type/fastq/renamed-fastq-files/Sample_MOLM13_input_DFCI_C_JQ_R2.fastq.gz</v>
      </c>
    </row>
    <row r="133" spans="1:5">
      <c r="B133" s="30" t="s">
        <v>10240</v>
      </c>
      <c r="C133" s="217" t="s">
        <v>10231</v>
      </c>
      <c r="D133" s="217" t="s">
        <v>10234</v>
      </c>
      <c r="E133" s="112" t="str">
        <f t="shared" si="5"/>
        <v>mv MOLM13_ChIP_MENIN_DMSO_d7_190128_TGGTTGTT_S1_R1_merged.fastq.gz /data/khanlab/projects/ChIP_seq/data_by_file_type/fastq/renamed-fastq-files/Sample_MOLM13_MENIN_DFCI_C_JQ_R1.fastq.gz</v>
      </c>
    </row>
    <row r="134" spans="1:5">
      <c r="B134" s="30" t="s">
        <v>10241</v>
      </c>
      <c r="C134" s="217" t="s">
        <v>10231</v>
      </c>
      <c r="D134" s="217" t="s">
        <v>10235</v>
      </c>
      <c r="E134" s="112" t="str">
        <f t="shared" si="5"/>
        <v>mv MOLM13_ChIP_MENIN_DMSO_d7_190128_TGGTTGTT_S1_R2_merged.fastq.gz /data/khanlab/projects/ChIP_seq/data_by_file_type/fastq/renamed-fastq-files/Sample_MOLM13_MENIN_DFCI_C_JQ_R2.fastq.gz</v>
      </c>
    </row>
    <row r="135" spans="1:5">
      <c r="B135" s="30" t="s">
        <v>10242</v>
      </c>
      <c r="C135" s="217" t="s">
        <v>10232</v>
      </c>
      <c r="D135" s="217" t="s">
        <v>10234</v>
      </c>
      <c r="E135" s="112" t="str">
        <f t="shared" si="5"/>
        <v>mv MOLM13_ChIP_MLL1_DMSO_d7_190128_ATCACGTT_S8_R1_merged.fastq.gz /data/khanlab/projects/ChIP_seq/data_by_file_type/fastq/renamed-fastq-files/Sample_MOLM13_MLL1_DFCI_C_JQ_R1.fastq.gz</v>
      </c>
    </row>
    <row r="136" spans="1:5">
      <c r="B136" s="30" t="s">
        <v>10243</v>
      </c>
      <c r="C136" s="217" t="s">
        <v>10232</v>
      </c>
      <c r="D136" s="217" t="s">
        <v>10235</v>
      </c>
      <c r="E136" s="112" t="str">
        <f t="shared" si="5"/>
        <v>mv MOLM13_ChIP_MLL1_DMSO_d7_190128_ATCACGTT_S8_R2_merged.fastq.gz /data/khanlab/projects/ChIP_seq/data_by_file_type/fastq/renamed-fastq-files/Sample_MOLM13_MLL1_DFCI_C_JQ_R2.fastq.gz</v>
      </c>
    </row>
    <row r="138" spans="1:5">
      <c r="B138" s="30" t="s">
        <v>10245</v>
      </c>
      <c r="C138" s="30" t="s">
        <v>10246</v>
      </c>
    </row>
    <row r="139" spans="1:5">
      <c r="B139" s="217" t="s">
        <v>10247</v>
      </c>
      <c r="C139" s="217" t="s">
        <v>10248</v>
      </c>
    </row>
    <row r="142" spans="1:5">
      <c r="A142" s="118" t="s">
        <v>10586</v>
      </c>
    </row>
    <row r="144" spans="1:5">
      <c r="B144" s="643" t="s">
        <v>10587</v>
      </c>
    </row>
    <row r="145" spans="1:5">
      <c r="B145" s="643" t="s">
        <v>10588</v>
      </c>
    </row>
    <row r="146" spans="1:5">
      <c r="B146" s="643" t="s">
        <v>10590</v>
      </c>
    </row>
    <row r="147" spans="1:5">
      <c r="B147" s="643" t="s">
        <v>10589</v>
      </c>
    </row>
    <row r="148" spans="1:5">
      <c r="B148" s="643" t="s">
        <v>3754</v>
      </c>
    </row>
    <row r="149" spans="1:5">
      <c r="B149" s="644" t="str">
        <f>B146&amp;".dryrun.txt"</f>
        <v>Sample_mm_Myoblasts_rep1_H3K27ac_C_GSE37525.dryrun.txt</v>
      </c>
    </row>
    <row r="150" spans="1:5" ht="29">
      <c r="A150" s="121" t="s">
        <v>1037</v>
      </c>
      <c r="B150" s="644" t="str">
        <f>B144&amp;B145&amp;B146&amp;B147&amp;B148&amp;B149</f>
        <v>perl /data/khanlab/projects/ChIP_seq/data_by_file_type/test/scripts/runChipseqPipeline.pl /data/khanlab/projects/ChIP_seq/manage_samples/single_sample_config/Sample_mm_Myoblasts_rep1_H3K27ac_C_GSE37525.conf --dry_run &gt; Sample_mm_Myoblasts_rep1_H3K27ac_C_GSE37525.dryrun.txt</v>
      </c>
    </row>
    <row r="155" spans="1:5" ht="15.5">
      <c r="B155" s="561" t="s">
        <v>12483</v>
      </c>
      <c r="C155" s="217"/>
      <c r="D155" s="217"/>
      <c r="E155" s="217"/>
    </row>
    <row r="156" spans="1:5" ht="15.5">
      <c r="B156" s="560" t="s">
        <v>7226</v>
      </c>
      <c r="C156" s="73" t="s">
        <v>12484</v>
      </c>
      <c r="D156" s="217"/>
      <c r="E156" s="217"/>
    </row>
    <row r="157" spans="1:5" ht="15.5">
      <c r="B157" s="560" t="s">
        <v>7227</v>
      </c>
      <c r="C157" s="73" t="s">
        <v>7066</v>
      </c>
      <c r="D157" s="112" t="s">
        <v>7223</v>
      </c>
      <c r="E157" s="217"/>
    </row>
    <row r="158" spans="1:5" ht="15.5">
      <c r="B158" s="560" t="s">
        <v>7228</v>
      </c>
      <c r="C158" s="255" t="s">
        <v>7224</v>
      </c>
      <c r="D158" s="112" t="s">
        <v>12485</v>
      </c>
      <c r="E158" s="217"/>
    </row>
    <row r="160" spans="1:5" ht="15.5">
      <c r="B160" s="561" t="s">
        <v>12521</v>
      </c>
      <c r="C160" s="217"/>
      <c r="D160" s="217"/>
    </row>
    <row r="161" spans="2:4" ht="15.5">
      <c r="B161" s="560" t="s">
        <v>7226</v>
      </c>
      <c r="C161" s="73" t="s">
        <v>12522</v>
      </c>
      <c r="D161" s="217"/>
    </row>
    <row r="162" spans="2:4" ht="15.5">
      <c r="B162" s="560" t="s">
        <v>7227</v>
      </c>
      <c r="C162" s="73" t="s">
        <v>7066</v>
      </c>
      <c r="D162" s="112" t="s">
        <v>7223</v>
      </c>
    </row>
    <row r="163" spans="2:4" ht="15.5">
      <c r="B163" s="560" t="s">
        <v>7228</v>
      </c>
      <c r="C163" s="255" t="s">
        <v>7224</v>
      </c>
      <c r="D163" s="112" t="s">
        <v>7222</v>
      </c>
    </row>
  </sheetData>
  <pageMargins left="0" right="1.2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5"/>
  <sheetViews>
    <sheetView zoomScaleNormal="100" workbookViewId="0">
      <selection activeCell="B39" sqref="B39"/>
    </sheetView>
  </sheetViews>
  <sheetFormatPr defaultRowHeight="14.5"/>
  <cols>
    <col min="1" max="1" width="45.1796875" style="262" customWidth="1"/>
    <col min="2" max="2" width="61.1796875" customWidth="1"/>
    <col min="3" max="3" width="85.81640625" customWidth="1"/>
    <col min="4" max="8" width="9.453125" customWidth="1"/>
    <col min="9" max="9" width="30.26953125" customWidth="1"/>
    <col min="10" max="17" width="9.453125" customWidth="1"/>
  </cols>
  <sheetData>
    <row r="1" spans="1:10" ht="18.5">
      <c r="A1" s="512" t="s">
        <v>6970</v>
      </c>
      <c r="I1" s="696" t="s">
        <v>12507</v>
      </c>
    </row>
    <row r="2" spans="1:10">
      <c r="B2" s="252" t="s">
        <v>5284</v>
      </c>
      <c r="C2" s="252" t="s">
        <v>3990</v>
      </c>
    </row>
    <row r="3" spans="1:10">
      <c r="A3" s="513" t="s">
        <v>6822</v>
      </c>
      <c r="H3" t="s">
        <v>3924</v>
      </c>
    </row>
    <row r="4" spans="1:10" s="252" customFormat="1">
      <c r="A4" s="513"/>
      <c r="B4" s="254" t="s">
        <v>6969</v>
      </c>
      <c r="H4" s="252" t="s">
        <v>3924</v>
      </c>
      <c r="J4" s="254" t="s">
        <v>10284</v>
      </c>
    </row>
    <row r="5" spans="1:10">
      <c r="B5" s="112" t="s">
        <v>6821</v>
      </c>
      <c r="H5" t="s">
        <v>3924</v>
      </c>
      <c r="J5" s="112" t="s">
        <v>10281</v>
      </c>
    </row>
    <row r="6" spans="1:10">
      <c r="B6" s="112" t="s">
        <v>7213</v>
      </c>
      <c r="H6" t="s">
        <v>3924</v>
      </c>
      <c r="J6" s="112" t="s">
        <v>10282</v>
      </c>
    </row>
    <row r="7" spans="1:10" s="252" customFormat="1">
      <c r="A7" s="262"/>
      <c r="B7" s="112" t="s">
        <v>6974</v>
      </c>
      <c r="H7" s="252" t="s">
        <v>3924</v>
      </c>
      <c r="J7" s="112" t="s">
        <v>6974</v>
      </c>
    </row>
    <row r="8" spans="1:10" s="252" customFormat="1">
      <c r="A8" s="262"/>
      <c r="B8" s="254" t="s">
        <v>10218</v>
      </c>
      <c r="H8" s="252" t="s">
        <v>3924</v>
      </c>
      <c r="J8" s="254" t="s">
        <v>12516</v>
      </c>
    </row>
    <row r="9" spans="1:10" s="252" customFormat="1">
      <c r="A9" s="513" t="s">
        <v>7216</v>
      </c>
      <c r="B9" s="413" t="s">
        <v>12533</v>
      </c>
      <c r="H9" s="252" t="s">
        <v>3924</v>
      </c>
      <c r="J9" s="413" t="s">
        <v>12510</v>
      </c>
    </row>
    <row r="10" spans="1:10">
      <c r="A10" s="513" t="s">
        <v>6823</v>
      </c>
      <c r="B10" s="112" t="str">
        <f>"grep "&amp;B9&amp;" All_RNAseq_samples.txt &gt; rna_stack"</f>
        <v>grep MCC_HDACi All_RNAseq_samples.txt &gt; rna_stack</v>
      </c>
      <c r="H10" t="s">
        <v>3924</v>
      </c>
      <c r="J10" s="112" t="str">
        <f>"grep "&amp;J9&amp;" /data/khanlab/projects/ChIP_seq/RNA_DATA/manage_RNAseq_samples/databyfiletype_RNAseq_samples.txt &gt; rna_stack"</f>
        <v>grep MM1S_ERCC /data/khanlab/projects/ChIP_seq/RNA_DATA/manage_RNAseq_samples/databyfiletype_RNAseq_samples.txt &gt; rna_stack</v>
      </c>
    </row>
    <row r="11" spans="1:10">
      <c r="B11" s="254" t="s">
        <v>7010</v>
      </c>
      <c r="H11" t="s">
        <v>3924</v>
      </c>
      <c r="J11" s="254" t="s">
        <v>10283</v>
      </c>
    </row>
    <row r="12" spans="1:10">
      <c r="A12" s="513" t="s">
        <v>6971</v>
      </c>
      <c r="B12" s="112" t="s">
        <v>6824</v>
      </c>
      <c r="H12" t="s">
        <v>3924</v>
      </c>
      <c r="I12" s="262" t="s">
        <v>7218</v>
      </c>
      <c r="J12" s="112" t="s">
        <v>7217</v>
      </c>
    </row>
    <row r="13" spans="1:10" s="252" customFormat="1">
      <c r="A13" s="513"/>
      <c r="B13" s="554" t="s">
        <v>7205</v>
      </c>
      <c r="H13" s="252" t="s">
        <v>3924</v>
      </c>
    </row>
    <row r="14" spans="1:10" s="252" customFormat="1">
      <c r="A14" s="513"/>
      <c r="B14" s="697" t="s">
        <v>10332</v>
      </c>
      <c r="H14" s="252" t="s">
        <v>3924</v>
      </c>
      <c r="I14" s="698" t="s">
        <v>12508</v>
      </c>
    </row>
    <row r="15" spans="1:10" s="252" customFormat="1">
      <c r="A15" s="513" t="s">
        <v>6973</v>
      </c>
      <c r="B15" s="112" t="str">
        <f>B14&amp;"multi_RNAseq_"&amp;B9&amp;".sh; done"</f>
        <v>for i in $(cat rna_stack) ;  do echo "sbatch --mem=120g --cpus-per-task=15 --time=30:00:00  --gres=lscratch:600 /data/khanlab/projects/ChIP_seq/RNA_DATA/manage_RNAseq_samples/rnaseq_ss.sh  $i" &gt;&gt; multi_RNAseq_MCC_HDACi.sh; done</v>
      </c>
      <c r="H15" s="252" t="s">
        <v>3924</v>
      </c>
      <c r="I15" s="513"/>
      <c r="J15" s="697" t="s">
        <v>12509</v>
      </c>
    </row>
    <row r="16" spans="1:10" s="252" customFormat="1">
      <c r="A16" s="513" t="s">
        <v>6972</v>
      </c>
      <c r="B16" s="112" t="str">
        <f>"sh /data/khanlab/projects/ChIP_seq/RNA_DATA/manage_RNAseq_samples/multi_RNAseq_"&amp;B9&amp;".sh"</f>
        <v>sh /data/khanlab/projects/ChIP_seq/RNA_DATA/manage_RNAseq_samples/multi_RNAseq_MCC_HDACi.sh</v>
      </c>
      <c r="H16" s="252" t="s">
        <v>3924</v>
      </c>
      <c r="I16" s="698" t="s">
        <v>6973</v>
      </c>
      <c r="J16" s="112" t="str">
        <f>J15&amp;"multi_RNAseq_"&amp;J9&amp;"_spike.sh; done"</f>
        <v>for i in $(cat rna_stack) ;  do echo "sbatch --mem=120g --cpus-per-task=15 --time=30:00:00  --gres=lscratch:600 /data/khanlab/projects/ChIP_seq/RNA_DATA/manage_RNAseq_samples/rnaseq_ss_spike.sh  $i" &gt;&gt; multi_RNAseq_MM1S_ERCC_spike.sh; done</v>
      </c>
    </row>
    <row r="17" spans="1:10">
      <c r="A17" s="252"/>
      <c r="B17" s="252"/>
      <c r="I17" s="698" t="s">
        <v>6972</v>
      </c>
      <c r="J17" s="112" t="str">
        <f>"sh /data/khanlab/projects/ChIP_seq/RNA_DATA/manage_RNAseq_samples/multi_RNAseq_"&amp;J9&amp;"_spike.sh"</f>
        <v>sh /data/khanlab/projects/ChIP_seq/RNA_DATA/manage_RNAseq_samples/multi_RNAseq_MM1S_ERCC_spike.sh</v>
      </c>
    </row>
    <row r="18" spans="1:10" s="252" customFormat="1"/>
    <row r="21" spans="1:10" ht="18.5">
      <c r="A21" s="512" t="s">
        <v>7306</v>
      </c>
      <c r="B21" s="252"/>
      <c r="C21" s="252"/>
      <c r="D21" s="252"/>
      <c r="E21" s="252"/>
      <c r="F21" s="252"/>
      <c r="G21" s="252"/>
    </row>
    <row r="22" spans="1:10">
      <c r="A22" s="513" t="s">
        <v>7310</v>
      </c>
      <c r="B22" s="252"/>
      <c r="C22" s="252"/>
      <c r="D22" s="252"/>
      <c r="E22" s="252"/>
      <c r="F22" s="252"/>
      <c r="G22" s="252"/>
    </row>
    <row r="23" spans="1:10">
      <c r="A23" s="513"/>
      <c r="B23" s="254" t="s">
        <v>6969</v>
      </c>
      <c r="C23" s="252"/>
      <c r="D23" s="252"/>
      <c r="E23" s="252"/>
      <c r="F23" s="252"/>
      <c r="G23" s="252"/>
    </row>
    <row r="24" spans="1:10">
      <c r="B24" s="112" t="s">
        <v>6821</v>
      </c>
      <c r="C24" s="252"/>
      <c r="D24" s="252"/>
      <c r="E24" s="252"/>
      <c r="F24" s="252"/>
      <c r="G24" s="252"/>
    </row>
    <row r="25" spans="1:10">
      <c r="B25" s="112" t="s">
        <v>7307</v>
      </c>
      <c r="C25" s="252"/>
      <c r="D25" s="252"/>
      <c r="E25" s="252"/>
      <c r="F25" s="252"/>
      <c r="G25" s="252"/>
    </row>
    <row r="26" spans="1:10">
      <c r="B26" s="112" t="s">
        <v>7308</v>
      </c>
      <c r="C26" s="252"/>
      <c r="D26" s="252"/>
      <c r="E26" s="252"/>
      <c r="F26" s="252"/>
      <c r="G26" s="252"/>
    </row>
    <row r="27" spans="1:10">
      <c r="B27" s="254" t="s">
        <v>10218</v>
      </c>
      <c r="C27" s="252"/>
      <c r="D27" s="252"/>
      <c r="E27" s="252"/>
      <c r="F27" s="252"/>
      <c r="G27" s="252"/>
    </row>
    <row r="28" spans="1:10">
      <c r="A28" s="513" t="s">
        <v>7216</v>
      </c>
      <c r="B28" s="390" t="s">
        <v>1102</v>
      </c>
      <c r="C28" s="252"/>
      <c r="D28" s="252"/>
      <c r="E28" s="252"/>
      <c r="F28" s="252"/>
      <c r="G28" s="252"/>
    </row>
    <row r="29" spans="1:10">
      <c r="A29" s="513" t="s">
        <v>6823</v>
      </c>
      <c r="B29" s="112" t="str">
        <f>"grep "&amp;B28&amp;" All_ChROseq_samples.txt &gt; ChRO_stack"</f>
        <v>grep RH4 All_ChROseq_samples.txt &gt; ChRO_stack</v>
      </c>
      <c r="C29" s="252"/>
      <c r="D29" s="252"/>
      <c r="E29" s="252"/>
      <c r="F29" s="252"/>
      <c r="G29" s="252"/>
    </row>
    <row r="30" spans="1:10">
      <c r="B30" s="254" t="s">
        <v>7010</v>
      </c>
      <c r="C30" s="252"/>
      <c r="D30" s="252"/>
      <c r="E30" s="252"/>
      <c r="F30" s="252"/>
      <c r="G30" s="252"/>
    </row>
    <row r="31" spans="1:10">
      <c r="A31" s="513" t="s">
        <v>6971</v>
      </c>
      <c r="B31" s="112" t="s">
        <v>7309</v>
      </c>
      <c r="D31" s="252"/>
      <c r="E31" s="252"/>
      <c r="F31" s="252"/>
      <c r="G31" s="252"/>
    </row>
    <row r="32" spans="1:10">
      <c r="B32" s="556" t="s">
        <v>7312</v>
      </c>
      <c r="C32" s="252"/>
      <c r="D32" s="252"/>
      <c r="E32" s="252"/>
      <c r="F32" s="252"/>
      <c r="G32" s="252"/>
    </row>
    <row r="33" spans="1:7">
      <c r="A33" s="513" t="s">
        <v>6973</v>
      </c>
      <c r="B33" s="112" t="str">
        <f>B32&amp;"multi_ChROseq_"&amp;B28&amp;".sh; done"</f>
        <v>for i in $(cat ChRO_stack) ;  do echo "sbatch --mem=50g --cpus-per-task=20 --time=40:00:00 -e slurms/$i.slurm.out  -o slurms/$i.slurm.out /data/khanlab/projects/ChIP_seq/RNA_DATA/ChROseq/runChROseq.sh  $i" &gt;&gt; multi_ChROseq_RH4.sh; done</v>
      </c>
      <c r="C33" s="252"/>
      <c r="D33" s="252"/>
      <c r="E33" s="252"/>
      <c r="F33" s="252"/>
      <c r="G33" s="252"/>
    </row>
    <row r="34" spans="1:7">
      <c r="A34" s="513" t="s">
        <v>7311</v>
      </c>
      <c r="B34" s="112" t="str">
        <f>"sh /data/khanlab/projects/ChIP_seq/RNA_DATA/ChROseq/multi_ChROseq_"&amp;B28&amp;".sh"</f>
        <v>sh /data/khanlab/projects/ChIP_seq/RNA_DATA/ChROseq/multi_ChROseq_RH4.sh</v>
      </c>
      <c r="C34" s="252"/>
      <c r="D34" s="252"/>
      <c r="E34" s="252"/>
      <c r="F34" s="252"/>
      <c r="G34" s="252"/>
    </row>
    <row r="35" spans="1:7">
      <c r="C35" s="252"/>
      <c r="D35" s="252"/>
      <c r="E35" s="252"/>
      <c r="F35" s="252"/>
      <c r="G35" s="252"/>
    </row>
    <row r="36" spans="1:7">
      <c r="C36" s="252"/>
      <c r="D36" s="252"/>
      <c r="E36" s="252"/>
      <c r="F36" s="252"/>
      <c r="G36" s="252"/>
    </row>
    <row r="40" spans="1:7">
      <c r="A40" s="513"/>
      <c r="B40" s="556"/>
    </row>
    <row r="41" spans="1:7">
      <c r="B41" s="245"/>
    </row>
    <row r="42" spans="1:7">
      <c r="B42" s="112"/>
    </row>
    <row r="43" spans="1:7">
      <c r="A43" s="252"/>
      <c r="B43" s="112" t="s">
        <v>7326</v>
      </c>
    </row>
    <row r="45" spans="1:7">
      <c r="B45" t="s">
        <v>10093</v>
      </c>
    </row>
    <row r="47" spans="1:7">
      <c r="B47" s="112" t="s">
        <v>10094</v>
      </c>
    </row>
    <row r="49" spans="1:3">
      <c r="B49" s="617" t="s">
        <v>10142</v>
      </c>
    </row>
    <row r="50" spans="1:3">
      <c r="B50" t="s">
        <v>10138</v>
      </c>
    </row>
    <row r="52" spans="1:3">
      <c r="B52" s="617" t="s">
        <v>10141</v>
      </c>
    </row>
    <row r="53" spans="1:3">
      <c r="B53" t="s">
        <v>10140</v>
      </c>
    </row>
    <row r="55" spans="1:3">
      <c r="B55" s="617" t="s">
        <v>10139</v>
      </c>
    </row>
    <row r="56" spans="1:3">
      <c r="B56" s="252" t="s">
        <v>10147</v>
      </c>
    </row>
    <row r="58" spans="1:3">
      <c r="B58" s="618" t="s">
        <v>10177</v>
      </c>
      <c r="C58" s="30"/>
    </row>
    <row r="59" spans="1:3">
      <c r="A59" s="30"/>
      <c r="B59" s="30" t="s">
        <v>10173</v>
      </c>
      <c r="C59" s="263" t="str">
        <f>"cp Sample_"&amp;B59&amp;"/*fastq.gz  /data/gryderbe/RNAseq/Data/"</f>
        <v>cp Sample_RH4_sgEmpty_PA50_T_HL2HKBGX9/*fastq.gz  /data/gryderbe/RNAseq/Data/</v>
      </c>
    </row>
    <row r="60" spans="1:3">
      <c r="A60" s="30"/>
      <c r="B60" s="30" t="s">
        <v>10174</v>
      </c>
      <c r="C60" s="263" t="str">
        <f>"cp Sample_"&amp;B60&amp;"/*fastq.gz  /data/gryderbe/RNAseq/Data/"</f>
        <v>cp Sample_RH4_sgNT_72h_RNA_051_T_HMCN3BGX9/*fastq.gz  /data/gryderbe/RNAseq/Data/</v>
      </c>
    </row>
    <row r="61" spans="1:3">
      <c r="A61" s="30"/>
      <c r="B61" s="30" t="s">
        <v>10175</v>
      </c>
      <c r="C61" s="263" t="str">
        <f>"cp Sample_"&amp;B61&amp;"/*fastq.gz  /data/gryderbe/RNAseq/Data/"</f>
        <v>cp Sample_RH4_sgMYOD1_PA50_T_HL2HKBGX9/*fastq.gz  /data/gryderbe/RNAseq/Data/</v>
      </c>
    </row>
    <row r="62" spans="1:3">
      <c r="A62" s="30"/>
      <c r="B62" s="30" t="s">
        <v>10176</v>
      </c>
      <c r="C62" s="263" t="str">
        <f>"cp Sample_"&amp;B62&amp;"/*fastq.gz  /data/gryderbe/RNAseq/Data/"</f>
        <v>cp Sample_RH4_sgMYOD_72h_RNA_051_T_HMCN3BGX9/*fastq.gz  /data/gryderbe/RNAseq/Data/</v>
      </c>
    </row>
    <row r="65" spans="2:3">
      <c r="B65" s="252" t="s">
        <v>10219</v>
      </c>
      <c r="C65" t="str">
        <f t="shared" ref="C65:C70" si="0">"mv "&amp;B65&amp;" /data/khanlab/projects/ChIP_seq/data_by_file_type/fastq/RNAseq_fastq/Sample_"&amp;B65</f>
        <v>mv MM1S_DMSO_RNAseq1_R1.fastq.gz /data/khanlab/projects/ChIP_seq/data_by_file_type/fastq/RNAseq_fastq/Sample_MM1S_DMSO_RNAseq1_R1.fastq.gz</v>
      </c>
    </row>
    <row r="66" spans="2:3">
      <c r="B66" s="252" t="s">
        <v>10220</v>
      </c>
      <c r="C66" s="252" t="str">
        <f t="shared" si="0"/>
        <v>mv MM1S_DMSO_RNAseq2_R1.fastq.gz /data/khanlab/projects/ChIP_seq/data_by_file_type/fastq/RNAseq_fastq/Sample_MM1S_DMSO_RNAseq2_R1.fastq.gz</v>
      </c>
    </row>
    <row r="67" spans="2:3">
      <c r="B67" s="252" t="s">
        <v>10221</v>
      </c>
      <c r="C67" s="252" t="str">
        <f t="shared" si="0"/>
        <v>mv MM1S_DMSO_RNAseq3_R1.fastq.gz /data/khanlab/projects/ChIP_seq/data_by_file_type/fastq/RNAseq_fastq/Sample_MM1S_DMSO_RNAseq3_R1.fastq.gz</v>
      </c>
    </row>
    <row r="68" spans="2:3">
      <c r="B68" s="252" t="s">
        <v>10222</v>
      </c>
      <c r="C68" s="252" t="str">
        <f t="shared" si="0"/>
        <v>mv MM1S_JQKD82_RNAseq1_R1.fastq.gz /data/khanlab/projects/ChIP_seq/data_by_file_type/fastq/RNAseq_fastq/Sample_MM1S_JQKD82_RNAseq1_R1.fastq.gz</v>
      </c>
    </row>
    <row r="69" spans="2:3">
      <c r="B69" s="252" t="s">
        <v>10223</v>
      </c>
      <c r="C69" s="252" t="str">
        <f t="shared" si="0"/>
        <v>mv MM1S_JQKD82_RNAseq2_R1.fastq.gz /data/khanlab/projects/ChIP_seq/data_by_file_type/fastq/RNAseq_fastq/Sample_MM1S_JQKD82_RNAseq2_R1.fastq.gz</v>
      </c>
    </row>
    <row r="70" spans="2:3">
      <c r="B70" s="252" t="s">
        <v>10224</v>
      </c>
      <c r="C70" s="252" t="str">
        <f t="shared" si="0"/>
        <v>mv MM1S_JQKD82_RNAseq3_R1.fastq.gz /data/khanlab/projects/ChIP_seq/data_by_file_type/fastq/RNAseq_fastq/Sample_MM1S_JQKD82_RNAseq3_R1.fastq.gz</v>
      </c>
    </row>
    <row r="74" spans="2:3">
      <c r="B74" s="706"/>
    </row>
    <row r="75" spans="2:3">
      <c r="B75" s="707" t="s">
        <v>12515</v>
      </c>
    </row>
    <row r="76" spans="2:3">
      <c r="B76" t="s">
        <v>12514</v>
      </c>
    </row>
    <row r="85" spans="1:2" ht="18.5">
      <c r="A85" s="512" t="s">
        <v>10250</v>
      </c>
      <c r="B85" s="252"/>
    </row>
    <row r="86" spans="1:2">
      <c r="B86" s="252" t="s">
        <v>5284</v>
      </c>
    </row>
    <row r="87" spans="1:2">
      <c r="A87" s="513" t="s">
        <v>6822</v>
      </c>
      <c r="B87" s="252"/>
    </row>
    <row r="88" spans="1:2">
      <c r="A88" s="513"/>
      <c r="B88" s="254" t="s">
        <v>6969</v>
      </c>
    </row>
    <row r="89" spans="1:2">
      <c r="B89" s="112" t="s">
        <v>10251</v>
      </c>
    </row>
    <row r="90" spans="1:2">
      <c r="B90" s="112" t="s">
        <v>10445</v>
      </c>
    </row>
    <row r="91" spans="1:2">
      <c r="B91" s="112" t="s">
        <v>10270</v>
      </c>
    </row>
    <row r="92" spans="1:2">
      <c r="B92" s="254" t="s">
        <v>10252</v>
      </c>
    </row>
    <row r="93" spans="1:2">
      <c r="A93" s="513" t="s">
        <v>10268</v>
      </c>
      <c r="B93" s="112" t="s">
        <v>10272</v>
      </c>
    </row>
    <row r="94" spans="1:2">
      <c r="A94" s="513" t="s">
        <v>10269</v>
      </c>
      <c r="B94" s="112" t="s">
        <v>10271</v>
      </c>
    </row>
    <row r="95" spans="1:2">
      <c r="A95" s="513" t="s">
        <v>10256</v>
      </c>
      <c r="B95" s="112" t="s">
        <v>10253</v>
      </c>
    </row>
    <row r="96" spans="1:2" s="252" customFormat="1"/>
    <row r="97" spans="1:2">
      <c r="A97" s="513" t="s">
        <v>10255</v>
      </c>
      <c r="B97" s="112" t="s">
        <v>10254</v>
      </c>
    </row>
    <row r="98" spans="1:2">
      <c r="A98" s="513" t="s">
        <v>10259</v>
      </c>
      <c r="B98" s="112" t="s">
        <v>10261</v>
      </c>
    </row>
    <row r="99" spans="1:2">
      <c r="A99" s="513" t="s">
        <v>10260</v>
      </c>
      <c r="B99" s="112" t="s">
        <v>10262</v>
      </c>
    </row>
    <row r="101" spans="1:2">
      <c r="A101" s="513" t="s">
        <v>10444</v>
      </c>
      <c r="B101" s="112" t="s">
        <v>10446</v>
      </c>
    </row>
    <row r="102" spans="1:2">
      <c r="A102" s="513" t="s">
        <v>10260</v>
      </c>
      <c r="B102" s="112" t="s">
        <v>10447</v>
      </c>
    </row>
    <row r="104" spans="1:2">
      <c r="A104" s="513" t="s">
        <v>10258</v>
      </c>
      <c r="B104" s="112" t="s">
        <v>10257</v>
      </c>
    </row>
    <row r="106" spans="1:2" ht="18.5">
      <c r="A106" s="512" t="s">
        <v>10275</v>
      </c>
      <c r="B106" s="252"/>
    </row>
    <row r="107" spans="1:2">
      <c r="B107" s="252" t="s">
        <v>5284</v>
      </c>
    </row>
    <row r="108" spans="1:2">
      <c r="A108" s="619" t="s">
        <v>6822</v>
      </c>
      <c r="B108" s="252"/>
    </row>
    <row r="109" spans="1:2">
      <c r="A109" s="619"/>
      <c r="B109" s="254" t="s">
        <v>6969</v>
      </c>
    </row>
    <row r="110" spans="1:2">
      <c r="A110" s="620"/>
      <c r="B110" s="112" t="s">
        <v>10276</v>
      </c>
    </row>
    <row r="111" spans="1:2">
      <c r="A111" s="620"/>
      <c r="B111" s="112" t="s">
        <v>10277</v>
      </c>
    </row>
    <row r="112" spans="1:2">
      <c r="A112" s="620"/>
      <c r="B112" s="112" t="s">
        <v>6974</v>
      </c>
    </row>
    <row r="113" spans="1:5">
      <c r="A113" s="620"/>
      <c r="B113" s="254" t="s">
        <v>10278</v>
      </c>
    </row>
    <row r="114" spans="1:5">
      <c r="A114" s="619" t="s">
        <v>7216</v>
      </c>
      <c r="B114" s="252" t="s">
        <v>10331</v>
      </c>
    </row>
    <row r="115" spans="1:5">
      <c r="A115" s="619" t="s">
        <v>6823</v>
      </c>
      <c r="B115" s="112" t="str">
        <f>"grep "&amp;B114&amp;" All_khanlab2_RNAseq_samples.txt &gt; rna_stack"</f>
        <v>grep ICGCMedullo_test All_khanlab2_RNAseq_samples.txt &gt; rna_stack</v>
      </c>
    </row>
    <row r="116" spans="1:5">
      <c r="A116" s="620"/>
      <c r="B116" s="254" t="s">
        <v>7010</v>
      </c>
    </row>
    <row r="117" spans="1:5">
      <c r="A117" s="619" t="s">
        <v>10279</v>
      </c>
      <c r="B117" s="112" t="s">
        <v>10280</v>
      </c>
    </row>
    <row r="118" spans="1:5">
      <c r="A118" s="619"/>
      <c r="B118" s="554" t="s">
        <v>7205</v>
      </c>
    </row>
    <row r="119" spans="1:5">
      <c r="A119" s="619"/>
      <c r="B119" s="556" t="s">
        <v>10332</v>
      </c>
    </row>
    <row r="120" spans="1:5">
      <c r="A120" s="619" t="s">
        <v>6973</v>
      </c>
      <c r="B120" s="112" t="str">
        <f>B119&amp;"multi_RNAseq_"&amp;B114&amp;".sh; done"</f>
        <v>for i in $(cat rna_stack) ;  do echo "sbatch --mem=120g --cpus-per-task=15 --time=30:00:00  --gres=lscratch:600 /data/khanlab/projects/ChIP_seq/RNA_DATA/manage_RNAseq_samples/rnaseq_ss.sh  $i" &gt;&gt; multi_RNAseq_ICGCMedullo_test.sh; done</v>
      </c>
    </row>
    <row r="121" spans="1:5">
      <c r="A121" s="619" t="s">
        <v>6972</v>
      </c>
      <c r="B121" s="112" t="str">
        <f>"sh /data/khanlab/projects/ChIP_seq/RNA_DATA/manage_RNAseq_samples/multi_RNAseq_"&amp;B114&amp;".sh"</f>
        <v>sh /data/khanlab/projects/ChIP_seq/RNA_DATA/manage_RNAseq_samples/multi_RNAseq_ICGCMedullo_test.sh</v>
      </c>
    </row>
    <row r="125" spans="1:5">
      <c r="B125" s="617" t="s">
        <v>10160</v>
      </c>
      <c r="C125" s="217"/>
      <c r="D125" s="217"/>
      <c r="E125" s="217"/>
    </row>
    <row r="126" spans="1:5">
      <c r="B126" s="252" t="s">
        <v>10158</v>
      </c>
      <c r="C126" s="252" t="s">
        <v>10389</v>
      </c>
      <c r="D126" s="217" t="s">
        <v>10233</v>
      </c>
      <c r="E126" s="252" t="s">
        <v>10159</v>
      </c>
    </row>
    <row r="127" spans="1:5">
      <c r="B127" s="252" t="s">
        <v>10148</v>
      </c>
      <c r="C127" s="252" t="s">
        <v>10153</v>
      </c>
      <c r="D127" s="217"/>
      <c r="E127" s="112" t="str">
        <f>"mv "&amp;B127&amp;"_R1.fastq.gz /data/khanlab/projects/ChIP_seq/data_by_file_type/fastq/renamed-fastq-files/"&amp;C127&amp;"_R1.fastq.gz"</f>
        <v>mv A2-167-1_R1.fastq.gz /data/khanlab/projects/ChIP_seq/data_by_file_type/fastq/renamed-fastq-files/Sample_LNCaP_WT_HighMYC_MYC_C_SOW_R1.fastq.gz</v>
      </c>
    </row>
    <row r="128" spans="1:5">
      <c r="B128" t="s">
        <v>10335</v>
      </c>
      <c r="C128" t="s">
        <v>10390</v>
      </c>
      <c r="E128" s="112" t="str">
        <f>"mv "&amp;B128&amp;" /data/khanlab/projects/ChIP_seq/data_by_file_type/fastq/RNAseq_fastq/"&amp;C128</f>
        <v>mv "A1_1 MOLM13_DMSO_6h_rep1_DFCI_T_R1.fq.gz" /data/khanlab/projects/ChIP_seq/data_by_file_type/fastq/RNAseq_fastq/Sample_MOLM13_6h_DMSO_r1_T_DFCI_R1.fastq.gz</v>
      </c>
    </row>
    <row r="129" spans="2:5">
      <c r="B129" t="s">
        <v>10336</v>
      </c>
      <c r="C129" t="s">
        <v>10391</v>
      </c>
      <c r="E129" s="112" t="str">
        <f t="shared" ref="E129:E181" si="1">"mv "&amp;B129&amp;" /data/khanlab/projects/ChIP_seq/data_by_file_type/fastq/RNAseq_fastq/"&amp;C129</f>
        <v>mv "A1_2 MOLM13_DMSO_6h_rep1_DFCI_T_R2.fq.gz" /data/khanlab/projects/ChIP_seq/data_by_file_type/fastq/RNAseq_fastq/Sample_MOLM13_6h_DMSO_r1_T_DFCI_R2.fastq.gz</v>
      </c>
    </row>
    <row r="130" spans="2:5">
      <c r="B130" t="s">
        <v>10337</v>
      </c>
      <c r="C130" t="s">
        <v>10392</v>
      </c>
      <c r="E130" s="112" t="str">
        <f t="shared" si="1"/>
        <v>mv "A2_1 MOLM13_S31_6h_rep1_DFCI_T_R1.fq.gz" /data/khanlab/projects/ChIP_seq/data_by_file_type/fastq/RNAseq_fastq/Sample_MOLM13_6h_S31_r1_T_DFCI_R1.fastq.gz</v>
      </c>
    </row>
    <row r="131" spans="2:5">
      <c r="B131" t="s">
        <v>10338</v>
      </c>
      <c r="C131" t="s">
        <v>10393</v>
      </c>
      <c r="E131" s="112" t="str">
        <f t="shared" si="1"/>
        <v>mv "A2_2 MOLM13_S31_6h_rep1_DFCI_T_R2.fq.gz" /data/khanlab/projects/ChIP_seq/data_by_file_type/fastq/RNAseq_fastq/Sample_MOLM13_6h_S31_r1_T_DFCI_R2.fastq.gz</v>
      </c>
    </row>
    <row r="132" spans="2:5">
      <c r="B132" t="s">
        <v>10339</v>
      </c>
      <c r="C132" t="s">
        <v>10394</v>
      </c>
      <c r="E132" s="112" t="str">
        <f t="shared" si="1"/>
        <v>mv "A3_1 MOLM13_EPZ_6h_rep1_DFCI_T_R1.fq.gz" /data/khanlab/projects/ChIP_seq/data_by_file_type/fastq/RNAseq_fastq/Sample_MOLM13_6h_EPZ_r1_T_DFCI_R1.fastq.gz</v>
      </c>
    </row>
    <row r="133" spans="2:5">
      <c r="B133" t="s">
        <v>10340</v>
      </c>
      <c r="C133" t="s">
        <v>10395</v>
      </c>
      <c r="E133" s="112" t="str">
        <f t="shared" si="1"/>
        <v>mv "A3_2 MOLM13_EPZ_6h_rep1_DFCI_T_R2.fq.gz" /data/khanlab/projects/ChIP_seq/data_by_file_type/fastq/RNAseq_fastq/Sample_MOLM13_6h_EPZ_r1_T_DFCI_R2.fastq.gz</v>
      </c>
    </row>
    <row r="134" spans="2:5">
      <c r="B134" t="s">
        <v>10341</v>
      </c>
      <c r="C134" t="s">
        <v>10396</v>
      </c>
      <c r="E134" s="112" t="str">
        <f t="shared" si="1"/>
        <v>mv "A4_1 MOLM13_COM_6h_rep1_DFCI_T_R1.fq.gz" /data/khanlab/projects/ChIP_seq/data_by_file_type/fastq/RNAseq_fastq/Sample_MOLM13_6h_COM_r1_T_DFCI_R1.fastq.gz</v>
      </c>
    </row>
    <row r="135" spans="2:5">
      <c r="B135" t="s">
        <v>10342</v>
      </c>
      <c r="C135" t="s">
        <v>10397</v>
      </c>
      <c r="E135" s="112" t="str">
        <f t="shared" si="1"/>
        <v>mv "A4_2 MOLM13_COM_6h_rep1_DFCI_T_R2.fq.gz" /data/khanlab/projects/ChIP_seq/data_by_file_type/fastq/RNAseq_fastq/Sample_MOLM13_6h_COM_r1_T_DFCI_R2.fastq.gz</v>
      </c>
    </row>
    <row r="136" spans="2:5">
      <c r="B136" t="s">
        <v>10343</v>
      </c>
      <c r="C136" t="s">
        <v>10398</v>
      </c>
      <c r="E136" s="112" t="str">
        <f t="shared" si="1"/>
        <v>mv "A5_1 MOLM13_S31_10h_rep1_DFCI_T_R1.fq.gz" /data/khanlab/projects/ChIP_seq/data_by_file_type/fastq/RNAseq_fastq/Sample_MOLM13_10h_S31_r1_T_DFCI_R1.fastq.gz</v>
      </c>
    </row>
    <row r="137" spans="2:5">
      <c r="B137" t="s">
        <v>10344</v>
      </c>
      <c r="C137" t="s">
        <v>10399</v>
      </c>
      <c r="E137" s="112" t="str">
        <f t="shared" si="1"/>
        <v>mv "A5_2 MOLM13_S31_10h_rep1_DFCI_T_R2.fq.gz" /data/khanlab/projects/ChIP_seq/data_by_file_type/fastq/RNAseq_fastq/Sample_MOLM13_10h_S31_r1_T_DFCI_R2.fastq.gz</v>
      </c>
    </row>
    <row r="138" spans="2:5">
      <c r="B138" t="s">
        <v>10345</v>
      </c>
      <c r="C138" t="s">
        <v>10400</v>
      </c>
      <c r="E138" s="112" t="str">
        <f t="shared" si="1"/>
        <v>mv "A6_1 MOLM13_EPZ_10h_rep1_DFCI_T_R1.fq.gz" /data/khanlab/projects/ChIP_seq/data_by_file_type/fastq/RNAseq_fastq/Sample_MOLM13_10h_EPZ_r1_T_DFCI_R1.fastq.gz</v>
      </c>
    </row>
    <row r="139" spans="2:5">
      <c r="B139" t="s">
        <v>10346</v>
      </c>
      <c r="C139" t="s">
        <v>10401</v>
      </c>
      <c r="E139" s="112" t="str">
        <f t="shared" si="1"/>
        <v>mv "A6_2 MOLM13_EPZ_10h_rep1_DFCI_T_R2.fq.gz" /data/khanlab/projects/ChIP_seq/data_by_file_type/fastq/RNAseq_fastq/Sample_MOLM13_10h_EPZ_r1_T_DFCI_R2.fastq.gz</v>
      </c>
    </row>
    <row r="140" spans="2:5">
      <c r="B140" t="s">
        <v>10347</v>
      </c>
      <c r="C140" t="s">
        <v>10402</v>
      </c>
      <c r="E140" s="112" t="str">
        <f t="shared" si="1"/>
        <v>mv "A7_1 MOLM13_COM_10h_rep1_DFCI_T_R1.fq.gz" /data/khanlab/projects/ChIP_seq/data_by_file_type/fastq/RNAseq_fastq/Sample_MOLM13_10h_COM_r1_T_DFCI_R1.fastq.gz</v>
      </c>
    </row>
    <row r="141" spans="2:5">
      <c r="B141" t="s">
        <v>10348</v>
      </c>
      <c r="C141" t="s">
        <v>10403</v>
      </c>
      <c r="E141" s="112" t="str">
        <f t="shared" si="1"/>
        <v>mv "A7_2 MOLM13_COM_10h_rep1_DFCI_T_R2.fq.gz" /data/khanlab/projects/ChIP_seq/data_by_file_type/fastq/RNAseq_fastq/Sample_MOLM13_10h_COM_r1_T_DFCI_R2.fastq.gz</v>
      </c>
    </row>
    <row r="142" spans="2:5">
      <c r="B142" t="s">
        <v>10349</v>
      </c>
      <c r="C142" t="s">
        <v>10404</v>
      </c>
      <c r="E142" s="112" t="str">
        <f t="shared" si="1"/>
        <v>mv "B10_1 MOLM13_COM_24h_rep2_DFCI_T_R1.fq.gz" /data/khanlab/projects/ChIP_seq/data_by_file_type/fastq/RNAseq_fastq/Sample_MOLM13_24h_COM_r2_T_DFCI_R1.fastq.gz</v>
      </c>
    </row>
    <row r="143" spans="2:5">
      <c r="B143" t="s">
        <v>10350</v>
      </c>
      <c r="C143" t="s">
        <v>10405</v>
      </c>
      <c r="E143" s="112" t="str">
        <f t="shared" si="1"/>
        <v>mv "B10_2 MOLM13_COM_24h_rep2_DFCI_T_R2.fq.gz" /data/khanlab/projects/ChIP_seq/data_by_file_type/fastq/RNAseq_fastq/Sample_MOLM13_24h_COM_r2_T_DFCI_R2.fastq.gz</v>
      </c>
    </row>
    <row r="144" spans="2:5">
      <c r="B144" t="s">
        <v>10351</v>
      </c>
      <c r="C144" t="s">
        <v>10406</v>
      </c>
      <c r="E144" s="112" t="str">
        <f t="shared" si="1"/>
        <v>mv "B1_1 MOLM13_DMSO_6h_rep2_DFCI_T_R1.fq.gz" /data/khanlab/projects/ChIP_seq/data_by_file_type/fastq/RNAseq_fastq/Sample_MOLM13_6h_DMSO_r2_T_DFCI_R1.fastq.gz</v>
      </c>
    </row>
    <row r="145" spans="2:5">
      <c r="B145" t="s">
        <v>10352</v>
      </c>
      <c r="C145" t="s">
        <v>10407</v>
      </c>
      <c r="E145" s="112" t="str">
        <f t="shared" si="1"/>
        <v>mv "B1_2 MOLM13_DMSO_6h_rep2_DFCI_T_R2.fq.gz" /data/khanlab/projects/ChIP_seq/data_by_file_type/fastq/RNAseq_fastq/Sample_MOLM13_6h_DMSO_r2_T_DFCI_R2.fastq.gz</v>
      </c>
    </row>
    <row r="146" spans="2:5">
      <c r="B146" t="s">
        <v>10353</v>
      </c>
      <c r="C146" t="s">
        <v>10408</v>
      </c>
      <c r="E146" s="112" t="str">
        <f t="shared" si="1"/>
        <v>mv "B2_1 MOLM13_S31_6h_rep2_DFCI_T_R1.fq.gz" /data/khanlab/projects/ChIP_seq/data_by_file_type/fastq/RNAseq_fastq/Sample_MOLM13_6h_S31_r2_T_DFCI_R1.fastq.gz</v>
      </c>
    </row>
    <row r="147" spans="2:5">
      <c r="B147" t="s">
        <v>10354</v>
      </c>
      <c r="C147" t="s">
        <v>10409</v>
      </c>
      <c r="E147" s="112" t="str">
        <f t="shared" si="1"/>
        <v>mv "B2_2 MOLM13_S31_6h_rep2_DFCI_T_R2.fq.gz" /data/khanlab/projects/ChIP_seq/data_by_file_type/fastq/RNAseq_fastq/Sample_MOLM13_6h_S31_r2_T_DFCI_R2.fastq.gz</v>
      </c>
    </row>
    <row r="148" spans="2:5">
      <c r="B148" t="s">
        <v>10355</v>
      </c>
      <c r="C148" t="s">
        <v>10410</v>
      </c>
      <c r="E148" s="112" t="str">
        <f t="shared" si="1"/>
        <v>mv "B3_1 MOLM13_EPZ_6h_rep2_DFCI_T_R1.fq.gz" /data/khanlab/projects/ChIP_seq/data_by_file_type/fastq/RNAseq_fastq/Sample_MOLM13_6h_EPZ_r2_T_DFCI_R1.fastq.gz</v>
      </c>
    </row>
    <row r="149" spans="2:5">
      <c r="B149" t="s">
        <v>10356</v>
      </c>
      <c r="C149" t="s">
        <v>10411</v>
      </c>
      <c r="E149" s="112" t="str">
        <f t="shared" si="1"/>
        <v>mv "B3_2 MOLM13_EPZ_6h_rep2_DFCI_T_R2.fq.gz" /data/khanlab/projects/ChIP_seq/data_by_file_type/fastq/RNAseq_fastq/Sample_MOLM13_6h_EPZ_r2_T_DFCI_R2.fastq.gz</v>
      </c>
    </row>
    <row r="150" spans="2:5">
      <c r="B150" t="s">
        <v>10357</v>
      </c>
      <c r="C150" t="s">
        <v>10412</v>
      </c>
      <c r="E150" s="112" t="str">
        <f t="shared" si="1"/>
        <v>mv "B4_1 MOLM13_COM_6h_rep2_DFCI_T_R1.fq.gz" /data/khanlab/projects/ChIP_seq/data_by_file_type/fastq/RNAseq_fastq/Sample_MOLM13_6h_COM_r2_T_DFCI_R1.fastq.gz</v>
      </c>
    </row>
    <row r="151" spans="2:5">
      <c r="B151" t="s">
        <v>10358</v>
      </c>
      <c r="C151" t="s">
        <v>10413</v>
      </c>
      <c r="E151" s="112" t="str">
        <f t="shared" si="1"/>
        <v>mv "B4_2 MOLM13_COM_6h_rep2_DFCI_T_R2.fq.gz" /data/khanlab/projects/ChIP_seq/data_by_file_type/fastq/RNAseq_fastq/Sample_MOLM13_6h_COM_r2_T_DFCI_R2.fastq.gz</v>
      </c>
    </row>
    <row r="152" spans="2:5">
      <c r="B152" t="s">
        <v>10359</v>
      </c>
      <c r="C152" t="s">
        <v>10414</v>
      </c>
      <c r="E152" s="112" t="str">
        <f t="shared" si="1"/>
        <v>mv "B5_1 MOLM13_S31_10h_rep2_DFCI_T_R1.fq.gz" /data/khanlab/projects/ChIP_seq/data_by_file_type/fastq/RNAseq_fastq/Sample_MOLM13_10h_S31_r2_T_DFCI_R1.fastq.gz</v>
      </c>
    </row>
    <row r="153" spans="2:5">
      <c r="B153" t="s">
        <v>10360</v>
      </c>
      <c r="C153" t="s">
        <v>10415</v>
      </c>
      <c r="E153" s="112" t="str">
        <f t="shared" si="1"/>
        <v>mv "B5_2 MOLM13_S31_10h_rep2_DFCI_T_R2.fq.gz" /data/khanlab/projects/ChIP_seq/data_by_file_type/fastq/RNAseq_fastq/Sample_MOLM13_10h_S31_r2_T_DFCI_R2.fastq.gz</v>
      </c>
    </row>
    <row r="154" spans="2:5">
      <c r="B154" t="s">
        <v>10361</v>
      </c>
      <c r="C154" t="s">
        <v>10416</v>
      </c>
      <c r="E154" s="112" t="str">
        <f t="shared" si="1"/>
        <v>mv "B6_1 MOLM13_EPZ_10h_rep2_DFCI_T_R1.fq.gz" /data/khanlab/projects/ChIP_seq/data_by_file_type/fastq/RNAseq_fastq/Sample_MOLM13_10h_EPZ_r2_T_DFCI_R1.fastq.gz</v>
      </c>
    </row>
    <row r="155" spans="2:5">
      <c r="B155" t="s">
        <v>10362</v>
      </c>
      <c r="C155" t="s">
        <v>10417</v>
      </c>
      <c r="E155" s="112" t="str">
        <f t="shared" si="1"/>
        <v>mv "B6_2 MOLM13_EPZ_10h_rep2_DFCI_T_R2.fq.gz" /data/khanlab/projects/ChIP_seq/data_by_file_type/fastq/RNAseq_fastq/Sample_MOLM13_10h_EPZ_r2_T_DFCI_R2.fastq.gz</v>
      </c>
    </row>
    <row r="156" spans="2:5">
      <c r="B156" t="s">
        <v>10363</v>
      </c>
      <c r="C156" t="s">
        <v>10418</v>
      </c>
      <c r="E156" s="112" t="str">
        <f t="shared" si="1"/>
        <v>mv "B7_1 MOLM13_COM_10h_rep2_DFCI_T_R1.fq.gz" /data/khanlab/projects/ChIP_seq/data_by_file_type/fastq/RNAseq_fastq/Sample_MOLM13_10h_COM_r2_T_DFCI_R1.fastq.gz</v>
      </c>
    </row>
    <row r="157" spans="2:5">
      <c r="B157" t="s">
        <v>10364</v>
      </c>
      <c r="C157" t="s">
        <v>10419</v>
      </c>
      <c r="E157" s="112" t="str">
        <f t="shared" si="1"/>
        <v>mv "B7_2 MOLM13_COM_10h_rep2_DFCI_T_R2.fq.gz" /data/khanlab/projects/ChIP_seq/data_by_file_type/fastq/RNAseq_fastq/Sample_MOLM13_10h_COM_r2_T_DFCI_R2.fastq.gz</v>
      </c>
    </row>
    <row r="158" spans="2:5">
      <c r="B158" t="s">
        <v>10365</v>
      </c>
      <c r="C158" t="s">
        <v>10420</v>
      </c>
      <c r="E158" s="112" t="str">
        <f t="shared" si="1"/>
        <v>mv "B8_1 MOLM13_S31_24h_rep2_DFCI_T_R1.fq.gz" /data/khanlab/projects/ChIP_seq/data_by_file_type/fastq/RNAseq_fastq/Sample_MOLM13_24h_S31_r2_T_DFCI_R1.fastq.gz</v>
      </c>
    </row>
    <row r="159" spans="2:5">
      <c r="B159" t="s">
        <v>10366</v>
      </c>
      <c r="C159" t="s">
        <v>10421</v>
      </c>
      <c r="E159" s="112" t="str">
        <f t="shared" si="1"/>
        <v>mv "B8_2 MOLM13_S31_24h_rep2_DFCI_T_R2.fq.gz" /data/khanlab/projects/ChIP_seq/data_by_file_type/fastq/RNAseq_fastq/Sample_MOLM13_24h_S31_r2_T_DFCI_R2.fastq.gz</v>
      </c>
    </row>
    <row r="160" spans="2:5">
      <c r="B160" t="s">
        <v>10367</v>
      </c>
      <c r="C160" t="s">
        <v>10422</v>
      </c>
      <c r="E160" s="112" t="str">
        <f t="shared" si="1"/>
        <v>mv "B9_1 MOLM13_EPZ_24h_rep2_DFCI_T_R1.fq.gz" /data/khanlab/projects/ChIP_seq/data_by_file_type/fastq/RNAseq_fastq/Sample_MOLM13_24h_EPZ_r2_T_DFCI_R1.fastq.gz</v>
      </c>
    </row>
    <row r="161" spans="2:5">
      <c r="B161" t="s">
        <v>10368</v>
      </c>
      <c r="C161" t="s">
        <v>10423</v>
      </c>
      <c r="E161" s="112" t="str">
        <f t="shared" si="1"/>
        <v>mv "B9_2 MOLM13_EPZ_24h_rep2_DFCI_T_R2.fq.gz" /data/khanlab/projects/ChIP_seq/data_by_file_type/fastq/RNAseq_fastq/Sample_MOLM13_24h_EPZ_r2_T_DFCI_R2.fastq.gz</v>
      </c>
    </row>
    <row r="162" spans="2:5">
      <c r="B162" t="s">
        <v>10369</v>
      </c>
      <c r="C162" t="s">
        <v>10424</v>
      </c>
      <c r="E162" s="112" t="str">
        <f t="shared" si="1"/>
        <v>mv "C10_1 MOLM13_COM_24h_rep3_DFCI_T_R1.fq.gz" /data/khanlab/projects/ChIP_seq/data_by_file_type/fastq/RNAseq_fastq/Sample_MOLM13_24h_COM_r3_T_DFCI_R1.fastq.gz</v>
      </c>
    </row>
    <row r="163" spans="2:5">
      <c r="B163" t="s">
        <v>10370</v>
      </c>
      <c r="C163" t="s">
        <v>10425</v>
      </c>
      <c r="E163" s="112" t="str">
        <f t="shared" si="1"/>
        <v>mv "C10_2 MOLM13_COM_24h_rep3_DFCI_T_R2.fq.gz" /data/khanlab/projects/ChIP_seq/data_by_file_type/fastq/RNAseq_fastq/Sample_MOLM13_24h_COM_r3_T_DFCI_R2.fastq.gz</v>
      </c>
    </row>
    <row r="164" spans="2:5">
      <c r="B164" t="s">
        <v>10371</v>
      </c>
      <c r="C164" t="s">
        <v>10426</v>
      </c>
      <c r="E164" s="112" t="str">
        <f t="shared" si="1"/>
        <v>mv "C1_1 MOLM13_DMSO_6h_rep3_DFCI_T_R1.fq.gz" /data/khanlab/projects/ChIP_seq/data_by_file_type/fastq/RNAseq_fastq/Sample_MOLM13_6h_DMSO_r3_T_DFCI_R1.fastq.gz</v>
      </c>
    </row>
    <row r="165" spans="2:5">
      <c r="B165" t="s">
        <v>10372</v>
      </c>
      <c r="C165" t="s">
        <v>10427</v>
      </c>
      <c r="E165" s="112" t="str">
        <f t="shared" si="1"/>
        <v>mv "C1_2 MOLM13_DMSO_6h_rep3_DFCI_T_R2.fq.gz" /data/khanlab/projects/ChIP_seq/data_by_file_type/fastq/RNAseq_fastq/Sample_MOLM13_6h_DMSO_r3_T_DFCI_R2.fastq.gz</v>
      </c>
    </row>
    <row r="166" spans="2:5">
      <c r="B166" t="s">
        <v>10373</v>
      </c>
      <c r="C166" t="s">
        <v>10428</v>
      </c>
      <c r="E166" s="112" t="str">
        <f t="shared" si="1"/>
        <v>mv "C2_1 MOLM13_S31_6h_rep3_DFCI_T_R1.fq.gz" /data/khanlab/projects/ChIP_seq/data_by_file_type/fastq/RNAseq_fastq/Sample_MOLM13_6h_S31_r3_T_DFCI_R1.fastq.gz</v>
      </c>
    </row>
    <row r="167" spans="2:5">
      <c r="B167" t="s">
        <v>10374</v>
      </c>
      <c r="C167" t="s">
        <v>10429</v>
      </c>
      <c r="E167" s="112" t="str">
        <f t="shared" si="1"/>
        <v>mv "C2_2 MOLM13_S31_6h_rep3_DFCI_T_R2.fq.gz" /data/khanlab/projects/ChIP_seq/data_by_file_type/fastq/RNAseq_fastq/Sample_MOLM13_6h_S31_r3_T_DFCI_R2.fastq.gz</v>
      </c>
    </row>
    <row r="168" spans="2:5">
      <c r="B168" t="s">
        <v>10375</v>
      </c>
      <c r="C168" t="s">
        <v>10430</v>
      </c>
      <c r="E168" s="112" t="str">
        <f t="shared" si="1"/>
        <v>mv "C3_1 MOLM13_EPZ_6h_rep3_DFCI_T_R1.fq.gz" /data/khanlab/projects/ChIP_seq/data_by_file_type/fastq/RNAseq_fastq/Sample_MOLM13_6h_EPZ_r3_T_DFCI_R1.fastq.gz</v>
      </c>
    </row>
    <row r="169" spans="2:5">
      <c r="B169" t="s">
        <v>10376</v>
      </c>
      <c r="C169" t="s">
        <v>10431</v>
      </c>
      <c r="E169" s="112" t="str">
        <f t="shared" si="1"/>
        <v>mv "C3_2 MOLM13_EPZ_6h_rep3_DFCI_T_R2.fq.gz" /data/khanlab/projects/ChIP_seq/data_by_file_type/fastq/RNAseq_fastq/Sample_MOLM13_6h_EPZ_r3_T_DFCI_R2.fastq.gz</v>
      </c>
    </row>
    <row r="170" spans="2:5">
      <c r="B170" t="s">
        <v>10377</v>
      </c>
      <c r="C170" t="s">
        <v>10432</v>
      </c>
      <c r="E170" s="112" t="str">
        <f t="shared" si="1"/>
        <v>mv "C4_1 MOLM13_COM_6h_rep3_DFCI_T_R1.fq.gz" /data/khanlab/projects/ChIP_seq/data_by_file_type/fastq/RNAseq_fastq/Sample_MOLM13_6h_COM_r3_T_DFCI_R1.fastq.gz</v>
      </c>
    </row>
    <row r="171" spans="2:5">
      <c r="B171" t="s">
        <v>10378</v>
      </c>
      <c r="C171" t="s">
        <v>10433</v>
      </c>
      <c r="E171" s="112" t="str">
        <f t="shared" si="1"/>
        <v>mv "C4_2 MOLM13_COM_6h_rep3_DFCI_T_R2.fq.gz" /data/khanlab/projects/ChIP_seq/data_by_file_type/fastq/RNAseq_fastq/Sample_MOLM13_6h_COM_r3_T_DFCI_R2.fastq.gz</v>
      </c>
    </row>
    <row r="172" spans="2:5">
      <c r="B172" t="s">
        <v>10379</v>
      </c>
      <c r="C172" t="s">
        <v>10434</v>
      </c>
      <c r="E172" s="112" t="str">
        <f t="shared" si="1"/>
        <v>mv "C5_1 MOLM13_S31_10h_rep3_DFCI_T_R1.fq.gz" /data/khanlab/projects/ChIP_seq/data_by_file_type/fastq/RNAseq_fastq/Sample_MOLM13_10h_S31_r3_T_DFCI_R1.fastq.gz</v>
      </c>
    </row>
    <row r="173" spans="2:5">
      <c r="B173" t="s">
        <v>10380</v>
      </c>
      <c r="C173" t="s">
        <v>10435</v>
      </c>
      <c r="E173" s="112" t="str">
        <f t="shared" si="1"/>
        <v>mv "C5_2 MOLM13_S31_10h_rep3_DFCI_T_R2.fq.gz" /data/khanlab/projects/ChIP_seq/data_by_file_type/fastq/RNAseq_fastq/Sample_MOLM13_10h_S31_r3_T_DFCI_R2.fastq.gz</v>
      </c>
    </row>
    <row r="174" spans="2:5">
      <c r="B174" t="s">
        <v>10381</v>
      </c>
      <c r="C174" t="s">
        <v>10436</v>
      </c>
      <c r="E174" s="112" t="str">
        <f t="shared" si="1"/>
        <v>mv "C6_1 MOLM13_EPZ_10h_rep3_DFCI_T_R1.fq.gz" /data/khanlab/projects/ChIP_seq/data_by_file_type/fastq/RNAseq_fastq/Sample_MOLM13_10h_EPZ_r3_T_DFCI_R1.fastq.gz</v>
      </c>
    </row>
    <row r="175" spans="2:5">
      <c r="B175" t="s">
        <v>10382</v>
      </c>
      <c r="C175" t="s">
        <v>10437</v>
      </c>
      <c r="E175" s="112" t="str">
        <f t="shared" si="1"/>
        <v>mv "C6_2 MOLM13_EPZ_10h_rep3_DFCI_T_R2.fq.gz" /data/khanlab/projects/ChIP_seq/data_by_file_type/fastq/RNAseq_fastq/Sample_MOLM13_10h_EPZ_r3_T_DFCI_R2.fastq.gz</v>
      </c>
    </row>
    <row r="176" spans="2:5">
      <c r="B176" t="s">
        <v>10383</v>
      </c>
      <c r="C176" t="s">
        <v>10438</v>
      </c>
      <c r="E176" s="112" t="str">
        <f t="shared" si="1"/>
        <v>mv "C7_1 MOLM13_COM_10h_rep3_DFCI_T_R1.fq.gz" /data/khanlab/projects/ChIP_seq/data_by_file_type/fastq/RNAseq_fastq/Sample_MOLM13_10h_COM_r3_T_DFCI_R1.fastq.gz</v>
      </c>
    </row>
    <row r="177" spans="1:5">
      <c r="B177" t="s">
        <v>10384</v>
      </c>
      <c r="C177" t="s">
        <v>10439</v>
      </c>
      <c r="E177" s="112" t="str">
        <f t="shared" si="1"/>
        <v>mv "C7_2 MOLM13_COM_10h_rep3_DFCI_T_R2.fq.gz" /data/khanlab/projects/ChIP_seq/data_by_file_type/fastq/RNAseq_fastq/Sample_MOLM13_10h_COM_r3_T_DFCI_R2.fastq.gz</v>
      </c>
    </row>
    <row r="178" spans="1:5">
      <c r="B178" t="s">
        <v>10385</v>
      </c>
      <c r="C178" t="s">
        <v>10440</v>
      </c>
      <c r="E178" s="112" t="str">
        <f t="shared" si="1"/>
        <v>mv "C8_1 MOLM13_S31_24h_rep3_DFCI_T_R1.fq.gz" /data/khanlab/projects/ChIP_seq/data_by_file_type/fastq/RNAseq_fastq/Sample_MOLM13_24h_S31_r3_T_DFCI_R1.fastq.gz</v>
      </c>
    </row>
    <row r="179" spans="1:5">
      <c r="B179" t="s">
        <v>10386</v>
      </c>
      <c r="C179" t="s">
        <v>10441</v>
      </c>
      <c r="E179" s="112" t="str">
        <f t="shared" si="1"/>
        <v>mv "C8_2 MOLM13_S31_24h_rep3_DFCI_T_R2.fq.gz" /data/khanlab/projects/ChIP_seq/data_by_file_type/fastq/RNAseq_fastq/Sample_MOLM13_24h_S31_r3_T_DFCI_R2.fastq.gz</v>
      </c>
    </row>
    <row r="180" spans="1:5">
      <c r="B180" t="s">
        <v>10387</v>
      </c>
      <c r="C180" t="s">
        <v>10442</v>
      </c>
      <c r="E180" s="112" t="str">
        <f t="shared" si="1"/>
        <v>mv "C9_1 MOLM13_EPZ_24h_rep3_DFCI_T_R1.fq.gz" /data/khanlab/projects/ChIP_seq/data_by_file_type/fastq/RNAseq_fastq/Sample_MOLM13_24h_EPZ_r3_T_DFCI_R1.fastq.gz</v>
      </c>
    </row>
    <row r="181" spans="1:5">
      <c r="B181" t="s">
        <v>10388</v>
      </c>
      <c r="C181" t="s">
        <v>10443</v>
      </c>
      <c r="E181" s="112" t="str">
        <f t="shared" si="1"/>
        <v>mv "C9_2 MOLM13_EPZ_24h_rep3_DFCI_T_R2.fq.gz" /data/khanlab/projects/ChIP_seq/data_by_file_type/fastq/RNAseq_fastq/Sample_MOLM13_24h_EPZ_r3_T_DFCI_R2.fastq.gz</v>
      </c>
    </row>
    <row r="188" spans="1:5" ht="15.5">
      <c r="A188" s="694" t="s">
        <v>12500</v>
      </c>
    </row>
    <row r="190" spans="1:5" ht="15.5">
      <c r="B190" s="695" t="s">
        <v>12501</v>
      </c>
    </row>
    <row r="191" spans="1:5" ht="15.5">
      <c r="B191" s="695" t="s">
        <v>3444</v>
      </c>
    </row>
    <row r="192" spans="1:5" ht="15.5">
      <c r="B192" s="695" t="s">
        <v>12502</v>
      </c>
    </row>
    <row r="193" spans="2:3" ht="15.5">
      <c r="B193" s="695" t="s">
        <v>12503</v>
      </c>
    </row>
    <row r="194" spans="2:3" ht="15.5">
      <c r="B194" s="695"/>
    </row>
    <row r="195" spans="2:3" ht="15.5">
      <c r="B195" s="695"/>
    </row>
    <row r="196" spans="2:3" ht="15.5">
      <c r="B196" s="695" t="s">
        <v>12505</v>
      </c>
    </row>
    <row r="197" spans="2:3" ht="15.5">
      <c r="B197" s="695" t="s">
        <v>12504</v>
      </c>
    </row>
    <row r="201" spans="2:3">
      <c r="B201" s="255" t="s">
        <v>12526</v>
      </c>
      <c r="C201" t="s">
        <v>12527</v>
      </c>
    </row>
    <row r="202" spans="2:3">
      <c r="B202" t="s">
        <v>12525</v>
      </c>
      <c r="C202" t="s">
        <v>12528</v>
      </c>
    </row>
    <row r="203" spans="2:3">
      <c r="B203" t="s">
        <v>12529</v>
      </c>
      <c r="C203" t="s">
        <v>12530</v>
      </c>
    </row>
    <row r="204" spans="2:3">
      <c r="B204" t="s">
        <v>12523</v>
      </c>
      <c r="C204" s="112" t="s">
        <v>12524</v>
      </c>
    </row>
    <row r="205" spans="2:3">
      <c r="B205" t="s">
        <v>12531</v>
      </c>
      <c r="C205" s="112" t="s">
        <v>12532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80AD-B906-426E-84A4-265C5393B4A3}">
  <dimension ref="A1:M103"/>
  <sheetViews>
    <sheetView topLeftCell="A37" zoomScale="90" zoomScaleNormal="90" workbookViewId="0">
      <selection activeCell="C49" sqref="C49"/>
    </sheetView>
  </sheetViews>
  <sheetFormatPr defaultRowHeight="14.5"/>
  <cols>
    <col min="1" max="1" width="42" style="262" customWidth="1"/>
    <col min="2" max="2" width="86.453125" customWidth="1"/>
    <col min="3" max="3" width="56.81640625" customWidth="1"/>
    <col min="4" max="4" width="12.26953125" style="252" customWidth="1"/>
    <col min="6" max="6" width="32.1796875" customWidth="1"/>
    <col min="7" max="7" width="88.54296875" customWidth="1"/>
    <col min="9" max="9" width="63.54296875" customWidth="1"/>
    <col min="10" max="10" width="81.7265625" customWidth="1"/>
    <col min="12" max="12" width="33" bestFit="1" customWidth="1"/>
    <col min="13" max="13" width="92.81640625" customWidth="1"/>
  </cols>
  <sheetData>
    <row r="1" spans="1:13" ht="15.5">
      <c r="A1" s="324" t="s">
        <v>6986</v>
      </c>
      <c r="B1" s="141" t="s">
        <v>6989</v>
      </c>
      <c r="F1" s="324" t="s">
        <v>7058</v>
      </c>
      <c r="G1" s="141" t="s">
        <v>6989</v>
      </c>
    </row>
    <row r="2" spans="1:13" s="252" customFormat="1">
      <c r="A2" s="520" t="s">
        <v>3743</v>
      </c>
      <c r="B2" s="142" t="s">
        <v>6978</v>
      </c>
      <c r="F2" s="520" t="s">
        <v>3743</v>
      </c>
      <c r="G2" s="142" t="s">
        <v>6978</v>
      </c>
    </row>
    <row r="3" spans="1:13" s="252" customFormat="1">
      <c r="A3" s="520" t="s">
        <v>3749</v>
      </c>
      <c r="B3" s="142" t="s">
        <v>7007</v>
      </c>
      <c r="F3" s="520" t="s">
        <v>3749</v>
      </c>
      <c r="G3" s="142" t="s">
        <v>7007</v>
      </c>
    </row>
    <row r="4" spans="1:13">
      <c r="F4" s="262"/>
      <c r="G4" s="252"/>
    </row>
    <row r="5" spans="1:13">
      <c r="A5" s="262" t="s">
        <v>6990</v>
      </c>
      <c r="B5" t="s">
        <v>6991</v>
      </c>
      <c r="F5" s="262" t="s">
        <v>6990</v>
      </c>
      <c r="G5" s="252" t="s">
        <v>6991</v>
      </c>
    </row>
    <row r="6" spans="1:13">
      <c r="A6" s="262" t="s">
        <v>6988</v>
      </c>
      <c r="B6" t="s">
        <v>6987</v>
      </c>
      <c r="F6" s="262" t="s">
        <v>6988</v>
      </c>
      <c r="G6" s="252" t="s">
        <v>6987</v>
      </c>
    </row>
    <row r="7" spans="1:13" s="252" customFormat="1">
      <c r="A7" s="262" t="s">
        <v>6993</v>
      </c>
      <c r="B7" s="252" t="str">
        <f>" -r "&amp;B6&amp;" "</f>
        <v xml:space="preserve"> -r dpnii </v>
      </c>
      <c r="F7" s="262" t="s">
        <v>6993</v>
      </c>
      <c r="G7" s="252" t="str">
        <f>" -r "&amp;G6&amp;" "</f>
        <v xml:space="preserve"> -r dpnii </v>
      </c>
    </row>
    <row r="8" spans="1:13">
      <c r="A8" s="262" t="s">
        <v>3398</v>
      </c>
      <c r="B8" t="str">
        <f>" -o "&amp;B6&amp;".ucsc.hg19.bed"</f>
        <v xml:space="preserve"> -o dpnii.ucsc.hg19.bed</v>
      </c>
      <c r="F8" s="262" t="s">
        <v>3398</v>
      </c>
      <c r="G8" s="252" t="str">
        <f>" -o "&amp;G6&amp;".ucsc.mm10.bed"</f>
        <v xml:space="preserve"> -o dpnii.ucsc.mm10.bed</v>
      </c>
    </row>
    <row r="9" spans="1:13">
      <c r="A9" s="262" t="s">
        <v>6992</v>
      </c>
      <c r="B9" t="s">
        <v>6994</v>
      </c>
      <c r="F9" s="262" t="s">
        <v>6992</v>
      </c>
      <c r="G9" s="252" t="s">
        <v>7059</v>
      </c>
    </row>
    <row r="10" spans="1:13">
      <c r="A10" s="520" t="s">
        <v>1037</v>
      </c>
      <c r="B10" s="142" t="str">
        <f>B5&amp;B7&amp;B8&amp;B9</f>
        <v>/usr/local/Anaconda/envs_app/hicpro/2.10.0/HiC-Pro_2.10.0/bin/utils/digest_genome.py -r dpnii  -o dpnii.ucsc.hg19.bed /data/khanlab/projects/HiC/reference_files/bowtie2_index/ucsc.hg19.fasta</v>
      </c>
      <c r="F10" s="520" t="s">
        <v>1037</v>
      </c>
      <c r="G10" s="142" t="str">
        <f>G5&amp;G7&amp;G8&amp;G9</f>
        <v>/usr/local/Anaconda/envs_app/hicpro/2.10.0/HiC-Pro_2.10.0/bin/utils/digest_genome.py -r dpnii  -o dpnii.ucsc.mm10.bed /fdb/igenomes/Mus_musculus/UCSC/mm10/Sequence/Bowtie2Index/genome.fa</v>
      </c>
    </row>
    <row r="11" spans="1:13">
      <c r="C11" s="603"/>
    </row>
    <row r="12" spans="1:13" s="613" customFormat="1" ht="5.25" customHeight="1">
      <c r="A12" s="612"/>
    </row>
    <row r="13" spans="1:13" ht="15.5">
      <c r="A13" s="324" t="s">
        <v>10110</v>
      </c>
      <c r="B13" s="252"/>
      <c r="C13" s="604" t="s">
        <v>7317</v>
      </c>
      <c r="F13" s="324" t="s">
        <v>7068</v>
      </c>
      <c r="G13" s="252"/>
      <c r="I13" s="324" t="s">
        <v>10111</v>
      </c>
      <c r="J13" s="51"/>
      <c r="L13" s="324" t="s">
        <v>10113</v>
      </c>
      <c r="M13" s="51"/>
    </row>
    <row r="14" spans="1:13" s="252" customFormat="1" ht="15.5">
      <c r="A14" s="526" t="s">
        <v>7023</v>
      </c>
      <c r="B14" s="252" t="s">
        <v>7024</v>
      </c>
      <c r="C14" s="603"/>
      <c r="F14" s="526" t="s">
        <v>7023</v>
      </c>
      <c r="G14" s="252" t="s">
        <v>7024</v>
      </c>
      <c r="I14" s="526" t="s">
        <v>7023</v>
      </c>
      <c r="J14" s="51" t="s">
        <v>7024</v>
      </c>
      <c r="L14" s="526" t="s">
        <v>7023</v>
      </c>
      <c r="M14" s="51" t="s">
        <v>7024</v>
      </c>
    </row>
    <row r="15" spans="1:13">
      <c r="A15" s="521" t="s">
        <v>7001</v>
      </c>
      <c r="B15" s="254" t="s">
        <v>7009</v>
      </c>
      <c r="C15" s="603"/>
      <c r="F15" s="521"/>
      <c r="G15" s="254" t="s">
        <v>10115</v>
      </c>
      <c r="I15" s="521" t="s">
        <v>7001</v>
      </c>
      <c r="J15" s="610" t="s">
        <v>7009</v>
      </c>
      <c r="L15" s="521" t="s">
        <v>7001</v>
      </c>
      <c r="M15" s="610" t="s">
        <v>7009</v>
      </c>
    </row>
    <row r="16" spans="1:13">
      <c r="B16" s="112" t="s">
        <v>6821</v>
      </c>
      <c r="C16" s="603"/>
      <c r="F16" s="262"/>
      <c r="G16" s="252"/>
      <c r="I16" s="262"/>
      <c r="J16" s="370" t="s">
        <v>6821</v>
      </c>
      <c r="L16" s="262"/>
      <c r="M16" s="370" t="s">
        <v>6821</v>
      </c>
    </row>
    <row r="17" spans="1:13">
      <c r="B17" s="112" t="s">
        <v>6999</v>
      </c>
      <c r="C17" s="603"/>
      <c r="F17" s="262"/>
      <c r="G17" s="252"/>
      <c r="I17" s="262"/>
      <c r="J17" s="370" t="s">
        <v>6999</v>
      </c>
      <c r="L17" s="262"/>
      <c r="M17" s="370" t="s">
        <v>6999</v>
      </c>
    </row>
    <row r="18" spans="1:13" s="252" customFormat="1">
      <c r="A18" s="262"/>
      <c r="B18" s="254" t="s">
        <v>7011</v>
      </c>
      <c r="C18" s="603"/>
      <c r="F18" s="262"/>
      <c r="G18" s="254" t="s">
        <v>7011</v>
      </c>
      <c r="I18" s="262"/>
      <c r="J18" s="610" t="s">
        <v>7011</v>
      </c>
      <c r="L18" s="262"/>
      <c r="M18" s="610" t="s">
        <v>7011</v>
      </c>
    </row>
    <row r="19" spans="1:13">
      <c r="A19" s="523" t="s">
        <v>7008</v>
      </c>
      <c r="B19" s="252" t="str">
        <f>B20&amp;B21&amp;"_HiChIP"</f>
        <v>MKL1_D6_H3K27ac_HiChIP</v>
      </c>
      <c r="C19" s="603" t="str">
        <f>C20&amp;C21&amp;"_HiChIP"</f>
        <v>MKL1_D6_H3K27ac_HiChIP</v>
      </c>
      <c r="F19" s="523" t="s">
        <v>7008</v>
      </c>
      <c r="G19" s="252" t="str">
        <f>G20&amp;G21&amp;"_HiChIP_mm10"</f>
        <v>MKL1_D6_H3K27ac_HiChIP_mm10</v>
      </c>
      <c r="I19" s="523" t="s">
        <v>7008</v>
      </c>
      <c r="J19" s="51" t="str">
        <f>"RH4_"&amp;J21&amp;"_HiC"</f>
        <v>RH4_input_044_HiC</v>
      </c>
      <c r="L19" s="523" t="s">
        <v>7008</v>
      </c>
      <c r="M19" s="51" t="str">
        <f>"RH4_"&amp;M21&amp;"_HiC_mm10"</f>
        <v>RH4_input_044_HiC_mm10</v>
      </c>
    </row>
    <row r="20" spans="1:13" s="252" customFormat="1">
      <c r="A20" s="262" t="s">
        <v>10114</v>
      </c>
      <c r="B20" s="252" t="s">
        <v>10307</v>
      </c>
      <c r="C20" s="603" t="str">
        <f>B20</f>
        <v>MKL1_</v>
      </c>
      <c r="F20" s="262" t="s">
        <v>10114</v>
      </c>
      <c r="G20" s="252" t="str">
        <f>B20</f>
        <v>MKL1_</v>
      </c>
      <c r="I20" s="523"/>
      <c r="J20" s="51"/>
      <c r="L20" s="523"/>
      <c r="M20" s="51"/>
    </row>
    <row r="21" spans="1:13">
      <c r="A21" s="262" t="s">
        <v>7013</v>
      </c>
      <c r="B21" s="252" t="s">
        <v>10312</v>
      </c>
      <c r="C21" s="603" t="str">
        <f>B21</f>
        <v>D6_H3K27ac</v>
      </c>
      <c r="D21" t="s">
        <v>7012</v>
      </c>
      <c r="F21" s="262" t="s">
        <v>7013</v>
      </c>
      <c r="G21" s="252" t="str">
        <f>B21</f>
        <v>D6_H3K27ac</v>
      </c>
      <c r="I21" s="262" t="s">
        <v>7013</v>
      </c>
      <c r="J21" s="51" t="s">
        <v>10112</v>
      </c>
      <c r="L21" s="262" t="s">
        <v>7013</v>
      </c>
      <c r="M21" s="51" t="s">
        <v>10112</v>
      </c>
    </row>
    <row r="22" spans="1:13" s="252" customFormat="1">
      <c r="A22" s="262" t="s">
        <v>7016</v>
      </c>
      <c r="B22" s="112" t="str">
        <f>"mkdir /data/khanlab/projects/HiC/projects/"&amp;B19</f>
        <v>mkdir /data/khanlab/projects/HiC/projects/MKL1_D6_H3K27ac_HiChIP</v>
      </c>
      <c r="C22" s="605" t="str">
        <f>"mkdir /data/khanlab/projects/HiC/projects/"&amp;C19</f>
        <v>mkdir /data/khanlab/projects/HiC/projects/MKL1_D6_H3K27ac_HiChIP</v>
      </c>
      <c r="F22" s="262" t="s">
        <v>7016</v>
      </c>
      <c r="G22" s="252" t="str">
        <f>"mkdir /data/khanlab/projects/HiC/projects/"&amp;G19</f>
        <v>mkdir /data/khanlab/projects/HiC/projects/MKL1_D6_H3K27ac_HiChIP_mm10</v>
      </c>
      <c r="I22" s="262" t="s">
        <v>7016</v>
      </c>
      <c r="J22" s="370" t="str">
        <f>"mkdir /data/khanlab/projects/HiC/projects/"&amp;J19</f>
        <v>mkdir /data/khanlab/projects/HiC/projects/RH4_input_044_HiC</v>
      </c>
      <c r="L22" s="262" t="s">
        <v>7016</v>
      </c>
      <c r="M22" s="370" t="str">
        <f>"mkdir /data/khanlab/projects/HiC/projects/"&amp;M19</f>
        <v>mkdir /data/khanlab/projects/HiC/projects/RH4_input_044_HiC_mm10</v>
      </c>
    </row>
    <row r="23" spans="1:13">
      <c r="A23" s="520" t="s">
        <v>7014</v>
      </c>
      <c r="B23" s="112" t="s">
        <v>7000</v>
      </c>
      <c r="C23" s="605" t="s">
        <v>7000</v>
      </c>
      <c r="F23" s="520" t="s">
        <v>7014</v>
      </c>
      <c r="G23" s="252" t="s">
        <v>7000</v>
      </c>
      <c r="I23" s="520" t="s">
        <v>7014</v>
      </c>
      <c r="J23" s="370" t="s">
        <v>7000</v>
      </c>
      <c r="L23" s="520" t="s">
        <v>7014</v>
      </c>
      <c r="M23" s="370" t="s">
        <v>7000</v>
      </c>
    </row>
    <row r="24" spans="1:13">
      <c r="A24" s="520" t="s">
        <v>6823</v>
      </c>
      <c r="B24" s="252" t="str">
        <f>"grep "&amp;B21&amp;" All_HiC_samples.txt &gt; HiC_stack"</f>
        <v>grep D6_H3K27ac All_HiC_samples.txt &gt; HiC_stack</v>
      </c>
      <c r="C24" s="603" t="str">
        <f>"grep "&amp;C20&amp;C21&amp;" All_HiC_samples.txt &gt; HiC_stack"</f>
        <v>grep MKL1_D6_H3K27ac All_HiC_samples.txt &gt; HiC_stack</v>
      </c>
      <c r="F24" s="520" t="s">
        <v>6823</v>
      </c>
      <c r="G24" s="252" t="str">
        <f>"grep "&amp;G21&amp;" All_HiC_samples.txt &gt; HiC_stack"</f>
        <v>grep D6_H3K27ac All_HiC_samples.txt &gt; HiC_stack</v>
      </c>
      <c r="I24" s="520" t="s">
        <v>6823</v>
      </c>
      <c r="J24" s="370" t="str">
        <f>"grep "&amp;J21&amp;" All_HiC_samples.txt &gt; HiC_stack"</f>
        <v>grep input_044 All_HiC_samples.txt &gt; HiC_stack</v>
      </c>
      <c r="L24" s="520" t="s">
        <v>6823</v>
      </c>
      <c r="M24" s="370" t="str">
        <f>"grep "&amp;M21&amp;" All_HiC_samples.txt &gt; HiC_stack"</f>
        <v>grep input_044 All_HiC_samples.txt &gt; HiC_stack</v>
      </c>
    </row>
    <row r="25" spans="1:13">
      <c r="B25" s="254" t="s">
        <v>7010</v>
      </c>
      <c r="C25" s="603"/>
      <c r="D25" s="254"/>
      <c r="F25" s="262"/>
      <c r="G25" s="254" t="s">
        <v>7010</v>
      </c>
      <c r="I25" s="262"/>
      <c r="J25" s="610" t="s">
        <v>7010</v>
      </c>
      <c r="L25" s="262"/>
      <c r="M25" s="610" t="s">
        <v>7010</v>
      </c>
    </row>
    <row r="26" spans="1:13">
      <c r="A26" s="520" t="s">
        <v>6971</v>
      </c>
      <c r="B26" s="252" t="str">
        <f>"sh get_HiC_data.sh "&amp;B19</f>
        <v>sh get_HiC_data.sh MKL1_D6_H3K27ac_HiChIP</v>
      </c>
      <c r="C26" s="603" t="str">
        <f>"sh combined_reps_HiC_data.sh "&amp;C19</f>
        <v>sh combined_reps_HiC_data.sh MKL1_D6_H3K27ac_HiChIP</v>
      </c>
      <c r="F26" s="520" t="s">
        <v>6971</v>
      </c>
      <c r="G26" s="252" t="str">
        <f>"sh get_HiC_data.sh "&amp;G19</f>
        <v>sh get_HiC_data.sh MKL1_D6_H3K27ac_HiChIP_mm10</v>
      </c>
      <c r="I26" s="520" t="s">
        <v>6971</v>
      </c>
      <c r="J26" s="370" t="str">
        <f>"sh get_HiC_data.sh "&amp;J19</f>
        <v>sh get_HiC_data.sh RH4_input_044_HiC</v>
      </c>
      <c r="L26" s="520" t="s">
        <v>6971</v>
      </c>
      <c r="M26" s="370" t="str">
        <f>"sh get_HiC_data.sh "&amp;M19</f>
        <v>sh get_HiC_data.sh RH4_input_044_HiC_mm10</v>
      </c>
    </row>
    <row r="27" spans="1:13">
      <c r="B27" s="254" t="s">
        <v>7015</v>
      </c>
      <c r="C27" s="603"/>
      <c r="F27" s="262"/>
      <c r="G27" s="254" t="s">
        <v>7015</v>
      </c>
      <c r="I27" s="262"/>
      <c r="J27" s="610" t="s">
        <v>7015</v>
      </c>
      <c r="L27" s="262"/>
      <c r="M27" s="610" t="s">
        <v>7015</v>
      </c>
    </row>
    <row r="28" spans="1:13">
      <c r="A28" s="520" t="s">
        <v>3743</v>
      </c>
      <c r="B28" s="142" t="s">
        <v>6978</v>
      </c>
      <c r="C28" s="603"/>
      <c r="F28" s="520" t="s">
        <v>3743</v>
      </c>
      <c r="G28" s="142" t="s">
        <v>6978</v>
      </c>
      <c r="I28" s="520" t="s">
        <v>3743</v>
      </c>
      <c r="J28" s="531" t="s">
        <v>6978</v>
      </c>
      <c r="L28" s="520" t="s">
        <v>3743</v>
      </c>
      <c r="M28" s="531" t="s">
        <v>6978</v>
      </c>
    </row>
    <row r="29" spans="1:13">
      <c r="A29" s="520" t="s">
        <v>3749</v>
      </c>
      <c r="B29" s="142" t="s">
        <v>7219</v>
      </c>
      <c r="C29" s="603"/>
      <c r="F29" s="520" t="s">
        <v>3749</v>
      </c>
      <c r="G29" s="142" t="s">
        <v>7007</v>
      </c>
      <c r="I29" s="520" t="s">
        <v>3749</v>
      </c>
      <c r="J29" s="531" t="s">
        <v>7219</v>
      </c>
      <c r="L29" s="520" t="s">
        <v>3749</v>
      </c>
      <c r="M29" s="531" t="s">
        <v>7219</v>
      </c>
    </row>
    <row r="30" spans="1:13">
      <c r="A30" s="262" t="s">
        <v>6995</v>
      </c>
      <c r="B30" t="s">
        <v>7220</v>
      </c>
      <c r="C30" s="603" t="s">
        <v>7220</v>
      </c>
      <c r="F30" s="262" t="s">
        <v>6995</v>
      </c>
      <c r="G30" s="252" t="str">
        <f>B30</f>
        <v>/usr/local/Anaconda/envs_app/hicpro/2.11.1/HiC-Pro_2.11.1/bin/HiC-Pro</v>
      </c>
      <c r="I30" s="262" t="s">
        <v>6995</v>
      </c>
      <c r="J30" s="51" t="s">
        <v>7220</v>
      </c>
      <c r="L30" s="262" t="s">
        <v>6995</v>
      </c>
      <c r="M30" s="51" t="s">
        <v>7220</v>
      </c>
    </row>
    <row r="31" spans="1:13">
      <c r="A31" s="262" t="s">
        <v>6996</v>
      </c>
      <c r="B31" t="str">
        <f>"/data/khanlab/projects/HiC/projects/"&amp;B19&amp;"/DATA/"</f>
        <v>/data/khanlab/projects/HiC/projects/MKL1_D6_H3K27ac_HiChIP/DATA/</v>
      </c>
      <c r="C31" s="603" t="str">
        <f>"/data/khanlab/projects/HiC/projects/"&amp;C19&amp;"/DATA/"</f>
        <v>/data/khanlab/projects/HiC/projects/MKL1_D6_H3K27ac_HiChIP/DATA/</v>
      </c>
      <c r="F31" s="262" t="s">
        <v>6996</v>
      </c>
      <c r="G31" s="252" t="str">
        <f>"/data/khanlab/projects/HiC/projects/"&amp;G19&amp;"/DATA/"</f>
        <v>/data/khanlab/projects/HiC/projects/MKL1_D6_H3K27ac_HiChIP_mm10/DATA/</v>
      </c>
      <c r="I31" s="262" t="s">
        <v>6996</v>
      </c>
      <c r="J31" s="51" t="str">
        <f>"/data/khanlab/projects/HiC/projects/"&amp;J19&amp;"/DATA/"</f>
        <v>/data/khanlab/projects/HiC/projects/RH4_input_044_HiC/DATA/</v>
      </c>
      <c r="L31" s="262" t="s">
        <v>6996</v>
      </c>
      <c r="M31" s="51" t="str">
        <f>"/data/khanlab/projects/HiC/projects/"&amp;M19&amp;"/DATA/"</f>
        <v>/data/khanlab/projects/HiC/projects/RH4_input_044_HiC_mm10/DATA/</v>
      </c>
    </row>
    <row r="32" spans="1:13">
      <c r="A32" s="262" t="s">
        <v>6997</v>
      </c>
      <c r="B32" s="252" t="str">
        <f>"/data/khanlab/projects/HiC/projects/"&amp;B19&amp;"/HiCpro_OUTPUT/"</f>
        <v>/data/khanlab/projects/HiC/projects/MKL1_D6_H3K27ac_HiChIP/HiCpro_OUTPUT/</v>
      </c>
      <c r="C32" s="603" t="str">
        <f>"/data/khanlab/projects/HiC/projects/"&amp;C19&amp;"/HiCpro_OUTPUT/"</f>
        <v>/data/khanlab/projects/HiC/projects/MKL1_D6_H3K27ac_HiChIP/HiCpro_OUTPUT/</v>
      </c>
      <c r="F32" s="262" t="s">
        <v>6997</v>
      </c>
      <c r="G32" s="252" t="str">
        <f>"/data/khanlab/projects/HiC/projects/"&amp;G19&amp;"/HiCpro_OUTPUT/"</f>
        <v>/data/khanlab/projects/HiC/projects/MKL1_D6_H3K27ac_HiChIP_mm10/HiCpro_OUTPUT/</v>
      </c>
      <c r="I32" s="262" t="s">
        <v>6997</v>
      </c>
      <c r="J32" s="51" t="str">
        <f>"/data/khanlab/projects/HiC/projects/"&amp;J19&amp;"/HiCpro_OUTPUT/"</f>
        <v>/data/khanlab/projects/HiC/projects/RH4_input_044_HiC/HiCpro_OUTPUT/</v>
      </c>
      <c r="L32" s="262" t="s">
        <v>6997</v>
      </c>
      <c r="M32" s="51" t="str">
        <f>"/data/khanlab/projects/HiC/projects/"&amp;M19&amp;"/HiCpro_OUTPUT/"</f>
        <v>/data/khanlab/projects/HiC/projects/RH4_input_044_HiC_mm10/HiCpro_OUTPUT/</v>
      </c>
    </row>
    <row r="33" spans="1:13">
      <c r="A33" s="262" t="s">
        <v>6998</v>
      </c>
      <c r="B33" s="252" t="s">
        <v>7067</v>
      </c>
      <c r="C33" s="603" t="s">
        <v>7067</v>
      </c>
      <c r="F33" s="262" t="s">
        <v>6998</v>
      </c>
      <c r="G33" s="252" t="s">
        <v>7060</v>
      </c>
      <c r="I33" s="262" t="s">
        <v>6998</v>
      </c>
      <c r="J33" s="51" t="s">
        <v>7067</v>
      </c>
      <c r="L33" s="262" t="s">
        <v>6998</v>
      </c>
      <c r="M33" s="51" t="s">
        <v>7060</v>
      </c>
    </row>
    <row r="34" spans="1:13">
      <c r="C34" s="603"/>
      <c r="F34" s="262"/>
      <c r="G34" s="252"/>
      <c r="I34" s="262"/>
      <c r="J34" s="51"/>
      <c r="L34" s="262"/>
      <c r="M34" s="51"/>
    </row>
    <row r="35" spans="1:13" ht="104.5">
      <c r="A35" s="520" t="s">
        <v>1037</v>
      </c>
      <c r="B35" s="525" t="str">
        <f>B30&amp;" -i "&amp;B31&amp;" -o "&amp;B32&amp;" -c "&amp;B33&amp;" -p"</f>
        <v>/usr/local/Anaconda/envs_app/hicpro/2.11.1/HiC-Pro_2.11.1/bin/HiC-Pro -i /data/khanlab/projects/HiC/projects/MKL1_D6_H3K27ac_HiChIP/DATA/ -o /data/khanlab/projects/HiC/projects/MKL1_D6_H3K27ac_HiChIP/HiCpro_OUTPUT/ -c /data/khanlab/projects/HiC/reference_files/config_khanlab_hg19.txt -p</v>
      </c>
      <c r="C35" s="606" t="str">
        <f>C30&amp;" -i "&amp;C31&amp;" -o "&amp;C32&amp;" -c "&amp;C33&amp;" -p"</f>
        <v>/usr/local/Anaconda/envs_app/hicpro/2.11.1/HiC-Pro_2.11.1/bin/HiC-Pro -i /data/khanlab/projects/HiC/projects/MKL1_D6_H3K27ac_HiChIP/DATA/ -o /data/khanlab/projects/HiC/projects/MKL1_D6_H3K27ac_HiChIP/HiCpro_OUTPUT/ -c /data/khanlab/projects/HiC/reference_files/config_khanlab_hg19.txt -p</v>
      </c>
      <c r="F35" s="520" t="s">
        <v>1037</v>
      </c>
      <c r="G35" s="525" t="str">
        <f>G30&amp;" -i "&amp;G31&amp;" -o "&amp;G32&amp;" -c "&amp;G33&amp;" -p"</f>
        <v>/usr/local/Anaconda/envs_app/hicpro/2.11.1/HiC-Pro_2.11.1/bin/HiC-Pro -i /data/khanlab/projects/HiC/projects/MKL1_D6_H3K27ac_HiChIP_mm10/DATA/ -o /data/khanlab/projects/HiC/projects/MKL1_D6_H3K27ac_HiChIP_mm10/HiCpro_OUTPUT/ -c /data/khanlab/projects/HiC/reference_files/config_khanlab_mm10.txt -p</v>
      </c>
      <c r="I35" s="520" t="s">
        <v>1037</v>
      </c>
      <c r="J35" s="525" t="str">
        <f>J30&amp;" -i "&amp;J31&amp;" -o "&amp;J32&amp;" -c "&amp;J33&amp;" -p"</f>
        <v>/usr/local/Anaconda/envs_app/hicpro/2.11.1/HiC-Pro_2.11.1/bin/HiC-Pro -i /data/khanlab/projects/HiC/projects/RH4_input_044_HiC/DATA/ -o /data/khanlab/projects/HiC/projects/RH4_input_044_HiC/HiCpro_OUTPUT/ -c /data/khanlab/projects/HiC/reference_files/config_khanlab_hg19.txt -p</v>
      </c>
      <c r="L35" s="520" t="s">
        <v>1037</v>
      </c>
      <c r="M35" s="525" t="str">
        <f>M30&amp;" -i "&amp;M31&amp;" -o "&amp;M32&amp;" -c "&amp;M33&amp;" -p"</f>
        <v>/usr/local/Anaconda/envs_app/hicpro/2.11.1/HiC-Pro_2.11.1/bin/HiC-Pro -i /data/khanlab/projects/HiC/projects/RH4_input_044_HiC_mm10/DATA/ -o /data/khanlab/projects/HiC/projects/RH4_input_044_HiC_mm10/HiCpro_OUTPUT/ -c /data/khanlab/projects/HiC/reference_files/config_khanlab_mm10.txt -p</v>
      </c>
    </row>
    <row r="36" spans="1:13">
      <c r="A36" s="520" t="s">
        <v>7003</v>
      </c>
      <c r="B36" s="142" t="str">
        <f>"cd "&amp;B32</f>
        <v>cd /data/khanlab/projects/HiC/projects/MKL1_D6_H3K27ac_HiChIP/HiCpro_OUTPUT/</v>
      </c>
      <c r="C36" s="607" t="str">
        <f>"cd "&amp;C32</f>
        <v>cd /data/khanlab/projects/HiC/projects/MKL1_D6_H3K27ac_HiChIP/HiCpro_OUTPUT/</v>
      </c>
      <c r="F36" s="520" t="s">
        <v>7003</v>
      </c>
      <c r="G36" s="142" t="str">
        <f>"cd "&amp;G32</f>
        <v>cd /data/khanlab/projects/HiC/projects/MKL1_D6_H3K27ac_HiChIP_mm10/HiCpro_OUTPUT/</v>
      </c>
      <c r="I36" s="520" t="s">
        <v>7003</v>
      </c>
      <c r="J36" s="531" t="str">
        <f>"cd "&amp;J32</f>
        <v>cd /data/khanlab/projects/HiC/projects/RH4_input_044_HiC/HiCpro_OUTPUT/</v>
      </c>
      <c r="L36" s="520" t="s">
        <v>7003</v>
      </c>
      <c r="M36" s="531" t="str">
        <f>"cd "&amp;M32</f>
        <v>cd /data/khanlab/projects/HiC/projects/RH4_input_044_HiC_mm10/HiCpro_OUTPUT/</v>
      </c>
    </row>
    <row r="37" spans="1:13">
      <c r="A37" s="262" t="s">
        <v>7004</v>
      </c>
      <c r="B37" t="s">
        <v>7002</v>
      </c>
      <c r="C37" s="603" t="s">
        <v>7002</v>
      </c>
      <c r="F37" s="262" t="s">
        <v>10117</v>
      </c>
      <c r="G37" s="252" t="s">
        <v>7061</v>
      </c>
      <c r="I37" s="262" t="s">
        <v>7004</v>
      </c>
      <c r="J37" s="51" t="s">
        <v>7002</v>
      </c>
      <c r="L37" s="262" t="s">
        <v>10117</v>
      </c>
      <c r="M37" s="51" t="s">
        <v>7061</v>
      </c>
    </row>
    <row r="38" spans="1:13" ht="52.5">
      <c r="A38" s="520" t="s">
        <v>1037</v>
      </c>
      <c r="B38" s="525" t="str">
        <f>"sbatch -J "&amp;A37&amp;" --partition=ccr --time=96:00:00 --mem=121g --cpus-per-task=4  --gres=lscratch:200 "&amp;B37</f>
        <v>sbatch -J HiCstep1 --partition=ccr --time=96:00:00 --mem=121g --cpus-per-task=4  --gres=lscratch:200 HiCPro_step1_TestHiCpro.sh</v>
      </c>
      <c r="C38" s="606" t="str">
        <f>"sbatch -J "&amp;B37&amp;" --partition=ccr --time=96:00:00 --mem=121g --cpus-per-task=4  --gres=lscratch:200 "&amp;C37</f>
        <v>sbatch -J HiCPro_step1_TestHiCpro.sh --partition=ccr --time=96:00:00 --mem=121g --cpus-per-task=4  --gres=lscratch:200 HiCPro_step1_TestHiCpro.sh</v>
      </c>
      <c r="F38" s="520" t="s">
        <v>1037</v>
      </c>
      <c r="G38" s="142" t="str">
        <f>"sbatch -J "&amp;F37&amp;" --partition=ccr --time=36:00:00 --mem=121g --cpus-per-task=4  --gres=lscratch:200 "&amp;G37</f>
        <v>sbatch -J mmStep1 --partition=ccr --time=36:00:00 --mem=121g --cpus-per-task=4  --gres=lscratch:200 HiCPro_step1_mm10_HiCpro.sh</v>
      </c>
      <c r="I38" s="520" t="s">
        <v>1037</v>
      </c>
      <c r="J38" s="525" t="str">
        <f>"sbatch -J "&amp;I37&amp;" --partition=ccr --time=96:00:00 --mem=121g --cpus-per-task=4  --gres=lscratch:200 "&amp;J37</f>
        <v>sbatch -J HiCstep1 --partition=ccr --time=96:00:00 --mem=121g --cpus-per-task=4  --gres=lscratch:200 HiCPro_step1_TestHiCpro.sh</v>
      </c>
      <c r="L38" s="520" t="s">
        <v>1037</v>
      </c>
      <c r="M38" s="525" t="str">
        <f>"sbatch -J "&amp;L37&amp;" --partition=ccr --time=96:00:00 --mem=121g --cpus-per-task=4  --gres=lscratch:200 "&amp;M37</f>
        <v>sbatch -J mmStep1 --partition=ccr --time=96:00:00 --mem=121g --cpus-per-task=4  --gres=lscratch:200 HiCPro_step1_mm10_HiCpro.sh</v>
      </c>
    </row>
    <row r="39" spans="1:13" s="252" customFormat="1">
      <c r="A39" s="520"/>
      <c r="B39" s="557" t="s">
        <v>7212</v>
      </c>
      <c r="C39" s="608" t="s">
        <v>7212</v>
      </c>
      <c r="F39" s="520"/>
      <c r="G39" s="557" t="s">
        <v>7212</v>
      </c>
      <c r="I39" s="520"/>
      <c r="J39" s="611" t="s">
        <v>7212</v>
      </c>
      <c r="L39" s="520"/>
      <c r="M39" s="611" t="s">
        <v>7212</v>
      </c>
    </row>
    <row r="40" spans="1:13">
      <c r="A40" s="262" t="s">
        <v>7005</v>
      </c>
      <c r="B40" s="252" t="s">
        <v>7006</v>
      </c>
      <c r="C40" s="603" t="s">
        <v>7006</v>
      </c>
      <c r="F40" s="262" t="s">
        <v>10116</v>
      </c>
      <c r="G40" s="252" t="s">
        <v>7062</v>
      </c>
      <c r="I40" s="262" t="s">
        <v>7005</v>
      </c>
      <c r="J40" s="51" t="s">
        <v>7006</v>
      </c>
      <c r="L40" s="262" t="s">
        <v>10116</v>
      </c>
      <c r="M40" s="51" t="s">
        <v>7062</v>
      </c>
    </row>
    <row r="41" spans="1:13">
      <c r="A41" s="520" t="s">
        <v>1037</v>
      </c>
      <c r="B41" s="142" t="str">
        <f>"sbatch -J "&amp;A40&amp;" --partition=ccr --time=48:00:00 --mem=121g --cpus-per-task=4  --gres=lscratch:200 "&amp;B40</f>
        <v>sbatch -J HiCstep2 --partition=ccr --time=48:00:00 --mem=121g --cpus-per-task=4  --gres=lscratch:200 HiCPro_step2_TestHiCpro.sh</v>
      </c>
      <c r="C41" s="609" t="str">
        <f>"sbatch -J "&amp;A40&amp;" --partition=ccr --time=48:00:00 --mem=121g --cpus-per-task=4  --gres=lscratch:200 "&amp;C40</f>
        <v>sbatch -J HiCstep2 --partition=ccr --time=48:00:00 --mem=121g --cpus-per-task=4  --gres=lscratch:200 HiCPro_step2_TestHiCpro.sh</v>
      </c>
      <c r="F41" s="520" t="s">
        <v>1037</v>
      </c>
      <c r="G41" s="142" t="str">
        <f>"sbatch -J "&amp;F40&amp;" --partition=ccr --time=24:00:00 --mem=121g --cpus-per-task=4  --gres=lscratch:200 "&amp;G40</f>
        <v>sbatch -J mmStep2 --partition=ccr --time=24:00:00 --mem=121g --cpus-per-task=4  --gres=lscratch:200 HiCPro_step2_mm10_HiCpro.sh</v>
      </c>
      <c r="I41" s="520" t="s">
        <v>1037</v>
      </c>
      <c r="J41" s="531" t="str">
        <f>"sbatch -J "&amp;I40&amp;" --partition=ccr --time=48:00:00 --mem=121g --cpus-per-task=4  --gres=lscratch:200 "&amp;J40</f>
        <v>sbatch -J HiCstep2 --partition=ccr --time=48:00:00 --mem=121g --cpus-per-task=4  --gres=lscratch:200 HiCPro_step2_TestHiCpro.sh</v>
      </c>
      <c r="L41" s="520" t="s">
        <v>1037</v>
      </c>
      <c r="M41" s="531" t="str">
        <f>"sbatch -J "&amp;L40&amp;" --partition=ccr --time=48:00:00 --mem=121g --cpus-per-task=4  --gres=lscratch:200 "&amp;M40</f>
        <v>sbatch -J mmStep2 --partition=ccr --time=48:00:00 --mem=121g --cpus-per-task=4  --gres=lscratch:200 HiCPro_step2_mm10_HiCpro.sh</v>
      </c>
    </row>
    <row r="43" spans="1:13" s="252" customFormat="1">
      <c r="A43" s="262"/>
    </row>
    <row r="44" spans="1:13" s="613" customFormat="1" ht="5.25" customHeight="1">
      <c r="A44" s="612"/>
    </row>
    <row r="45" spans="1:13" ht="15.5">
      <c r="A45" s="324" t="s">
        <v>7017</v>
      </c>
      <c r="B45" s="524" t="s">
        <v>7019</v>
      </c>
    </row>
    <row r="46" spans="1:13">
      <c r="A46" s="521" t="s">
        <v>10052</v>
      </c>
      <c r="B46" s="254"/>
      <c r="G46" s="254" t="s">
        <v>10326</v>
      </c>
      <c r="I46" s="254" t="s">
        <v>10325</v>
      </c>
      <c r="K46" s="254" t="s">
        <v>10118</v>
      </c>
    </row>
    <row r="47" spans="1:13" s="252" customFormat="1">
      <c r="A47" s="520" t="s">
        <v>3743</v>
      </c>
      <c r="B47" s="142" t="s">
        <v>10328</v>
      </c>
      <c r="G47" s="252" t="s">
        <v>10053</v>
      </c>
      <c r="I47" s="252" t="s">
        <v>10053</v>
      </c>
      <c r="K47" s="252" t="s">
        <v>10119</v>
      </c>
    </row>
    <row r="48" spans="1:13" s="252" customFormat="1">
      <c r="A48" s="520" t="s">
        <v>3749</v>
      </c>
      <c r="B48" s="142" t="str">
        <f>B29</f>
        <v>module load hicpro/2.11.1</v>
      </c>
      <c r="G48" s="252" t="s">
        <v>10054</v>
      </c>
      <c r="I48" s="252" t="s">
        <v>10054</v>
      </c>
    </row>
    <row r="49" spans="1:9">
      <c r="A49" s="520" t="s">
        <v>7018</v>
      </c>
      <c r="B49" s="142" t="s">
        <v>7026</v>
      </c>
      <c r="I49" s="252"/>
    </row>
    <row r="50" spans="1:9">
      <c r="A50" s="262" t="s">
        <v>6995</v>
      </c>
      <c r="B50" s="252" t="s">
        <v>7230</v>
      </c>
      <c r="I50" s="252"/>
    </row>
    <row r="51" spans="1:9">
      <c r="A51" s="523" t="s">
        <v>7008</v>
      </c>
      <c r="B51" s="636" t="str">
        <f>B19</f>
        <v>MKL1_D6_H3K27ac_HiChIP</v>
      </c>
      <c r="G51" s="112" t="str">
        <f>B51</f>
        <v>MKL1_D6_H3K27ac_HiChIP</v>
      </c>
      <c r="I51" s="112" t="str">
        <f>G51&amp;"_mm10"</f>
        <v>MKL1_D6_H3K27ac_HiChIP_mm10</v>
      </c>
    </row>
    <row r="52" spans="1:9">
      <c r="A52" s="262" t="s">
        <v>7021</v>
      </c>
      <c r="B52" s="112" t="str">
        <f>B51</f>
        <v>MKL1_D6_H3K27ac_HiChIP</v>
      </c>
      <c r="G52" s="112" t="str">
        <f>B52</f>
        <v>MKL1_D6_H3K27ac_HiChIP</v>
      </c>
      <c r="I52" s="112" t="str">
        <f>G52&amp;"_mm10"</f>
        <v>MKL1_D6_H3K27ac_HiChIP_mm10</v>
      </c>
    </row>
    <row r="53" spans="1:9">
      <c r="A53" s="262" t="s">
        <v>7022</v>
      </c>
      <c r="B53" t="str">
        <f>"/data/khanlab/projects/HiC/projects/"&amp;B51&amp;"/HiCpro_OUTPUT/hic_results/data/"&amp;B52&amp;"/"&amp;B52&amp;".allValidPairs"</f>
        <v>/data/khanlab/projects/HiC/projects/MKL1_D6_H3K27ac_HiChIP/HiCpro_OUTPUT/hic_results/data/MKL1_D6_H3K27ac_HiChIP/MKL1_D6_H3K27ac_HiChIP.allValidPairs</v>
      </c>
      <c r="E53" t="s">
        <v>3924</v>
      </c>
      <c r="I53" s="252"/>
    </row>
    <row r="54" spans="1:9">
      <c r="A54" s="262" t="s">
        <v>5434</v>
      </c>
      <c r="B54" t="s">
        <v>3469</v>
      </c>
      <c r="G54" t="s">
        <v>3469</v>
      </c>
      <c r="I54" s="252" t="s">
        <v>10327</v>
      </c>
    </row>
    <row r="55" spans="1:9">
      <c r="A55" s="262" t="s">
        <v>7025</v>
      </c>
      <c r="B55" t="s">
        <v>7027</v>
      </c>
      <c r="I55" s="252"/>
    </row>
    <row r="56" spans="1:9">
      <c r="A56" s="520" t="s">
        <v>7003</v>
      </c>
      <c r="B56" s="142" t="str">
        <f>"cd "&amp;B14&amp;B51&amp;"/HiCpro_OUTPUT/hic_results/data/"&amp;B52</f>
        <v>cd /data/khanlab/projects/HiC/projects/MKL1_D6_H3K27ac_HiChIP/HiCpro_OUTPUT/hic_results/data/MKL1_D6_H3K27ac_HiChIP</v>
      </c>
      <c r="E56" t="s">
        <v>3924</v>
      </c>
      <c r="G56" s="112" t="s">
        <v>7000</v>
      </c>
      <c r="I56" s="112" t="s">
        <v>7000</v>
      </c>
    </row>
    <row r="57" spans="1:9" ht="78.5">
      <c r="A57" s="527" t="s">
        <v>1037</v>
      </c>
      <c r="B57" s="525" t="str">
        <f>B50&amp;" -i "&amp;B53&amp;" -g "&amp;B54&amp;" -j "&amp;B55</f>
        <v>/usr/local/Anaconda/envs_app/hicpro/2.11.1/HiC-Pro_2.11.1/bin/utils/hicpro2juicebox.sh -i /data/khanlab/projects/HiC/projects/MKL1_D6_H3K27ac_HiChIP/HiCpro_OUTPUT/hic_results/data/MKL1_D6_H3K27ac_HiChIP/MKL1_D6_H3K27ac_HiChIP.allValidPairs -g hg19 -j /usr/local/apps/juicer/juicer-1.5.6/scripts/juicer_tools.jar</v>
      </c>
      <c r="G57" s="525" t="str">
        <f>"sbatch -J "&amp;G47&amp;" --partition=ccr --time=96:00:00 --mem=121g --cpus-per-task=4  --gres=lscratch:200 --export=GENOME="&amp;G54&amp;",HIC_PROJECT="&amp;G51&amp;",HIC_SAMPLE="&amp;G52&amp;G48</f>
        <v>sbatch -J HiC2Juice --partition=ccr --time=96:00:00 --mem=121g --cpus-per-task=4  --gres=lscratch:200 --export=GENOME=hg19,HIC_PROJECT=MKL1_D6_H3K27ac_HiChIP,HIC_SAMPLE=MKL1_D6_H3K27ac_HiChIP /data/khanlab/projects/HiC/scripts/convertHiCPro2Juicebox.sh</v>
      </c>
      <c r="I57" s="525" t="str">
        <f>"sbatch -J "&amp;I47&amp;" --partition=ccr --time=96:00:00 --mem=121g --cpus-per-task=4  --gres=lscratch:200 --export=GENOME="&amp;I54&amp;",HIC_PROJECT="&amp;I51&amp;",HIC_SAMPLE="&amp;I52&amp;I48</f>
        <v>sbatch -J HiC2Juice --partition=ccr --time=96:00:00 --mem=121g --cpus-per-task=4  --gres=lscratch:200 --export=GENOME=mm10,HIC_PROJECT=MKL1_D6_H3K27ac_HiChIP_mm10,HIC_SAMPLE=MKL1_D6_H3K27ac_HiChIP_mm10 /data/khanlab/projects/HiC/scripts/convertHiCPro2Juicebox.sh</v>
      </c>
    </row>
    <row r="59" spans="1:9" s="613" customFormat="1" ht="5.25" customHeight="1">
      <c r="A59" s="612"/>
    </row>
    <row r="60" spans="1:9" ht="15.5">
      <c r="A60" s="324" t="s">
        <v>7030</v>
      </c>
      <c r="B60" s="524" t="s">
        <v>7029</v>
      </c>
    </row>
    <row r="61" spans="1:9">
      <c r="A61" s="520" t="s">
        <v>3743</v>
      </c>
      <c r="B61" s="142" t="s">
        <v>6978</v>
      </c>
    </row>
    <row r="62" spans="1:9">
      <c r="A62" s="520" t="s">
        <v>3749</v>
      </c>
      <c r="B62" s="142" t="s">
        <v>7007</v>
      </c>
    </row>
    <row r="63" spans="1:9">
      <c r="A63" s="262" t="s">
        <v>6995</v>
      </c>
      <c r="B63" s="252" t="s">
        <v>7038</v>
      </c>
    </row>
    <row r="64" spans="1:9" s="252" customFormat="1">
      <c r="A64" s="262"/>
    </row>
    <row r="65" spans="1:2">
      <c r="A65" s="523" t="s">
        <v>7008</v>
      </c>
      <c r="B65" s="252" t="s">
        <v>7020</v>
      </c>
    </row>
    <row r="66" spans="1:2">
      <c r="A66" s="262" t="s">
        <v>7021</v>
      </c>
      <c r="B66" s="252" t="s">
        <v>7028</v>
      </c>
    </row>
    <row r="67" spans="1:2" s="252" customFormat="1">
      <c r="A67" s="520" t="s">
        <v>7003</v>
      </c>
      <c r="B67" s="142" t="str">
        <f>"cd "&amp;B14&amp;B65&amp;"/HiCpro_OUTPUT/hic_results/data/"&amp;$B$66</f>
        <v>cd /data/khanlab/projects/HiC/projects/RH4_H3K27ac_HiChIP/HiCpro_OUTPUT/hic_results/data/Sample_RH4_Ent6_H3K27ac_HiChIP_HKJ22BGX7</v>
      </c>
    </row>
    <row r="68" spans="1:2">
      <c r="A68" s="262" t="s">
        <v>7022</v>
      </c>
      <c r="B68" s="252" t="str">
        <f>"/data/khanlab/projects/HiC/projects/"&amp;B65&amp;"/HiCpro_OUTPUT/hic_results/data/"&amp;B66&amp;"/"&amp;B66&amp;"_allValidPairs"</f>
        <v>/data/khanlab/projects/HiC/projects/RH4_H3K27ac_HiChIP/HiCpro_OUTPUT/hic_results/data/Sample_RH4_Ent6_H3K27ac_HiChIP_HKJ22BGX7/Sample_RH4_Ent6_H3K27ac_HiChIP_HKJ22BGX7_allValidPairs</v>
      </c>
    </row>
    <row r="69" spans="1:2">
      <c r="A69" s="262" t="s">
        <v>7032</v>
      </c>
      <c r="B69" s="252" t="s">
        <v>7033</v>
      </c>
    </row>
    <row r="70" spans="1:2" s="252" customFormat="1">
      <c r="A70" s="262" t="s">
        <v>7035</v>
      </c>
      <c r="B70" s="252" t="s">
        <v>7037</v>
      </c>
    </row>
    <row r="71" spans="1:2">
      <c r="A71" s="262" t="s">
        <v>7036</v>
      </c>
      <c r="B71" s="255" t="str">
        <f>B70&amp;".bed"</f>
        <v>virtualHiC_MYOD1gene.bed</v>
      </c>
    </row>
    <row r="72" spans="1:2">
      <c r="A72" s="262" t="s">
        <v>7034</v>
      </c>
      <c r="B72" s="255">
        <v>1000</v>
      </c>
    </row>
    <row r="73" spans="1:2" s="252" customFormat="1">
      <c r="A73" s="262" t="s">
        <v>7031</v>
      </c>
      <c r="B73" s="252" t="str">
        <f>B66&amp;"."&amp;B70&amp;".bedgraph"</f>
        <v>Sample_RH4_Ent6_H3K27ac_HiChIP_HKJ22BGX7.virtualHiC_MYOD1gene.bedgraph</v>
      </c>
    </row>
    <row r="74" spans="1:2" ht="71.25" customHeight="1">
      <c r="A74" s="527" t="s">
        <v>1037</v>
      </c>
      <c r="B74" s="525" t="str">
        <f>B63&amp;" -i "&amp;B68&amp;" -f "&amp;B69&amp;" -t "&amp;B71&amp;" -e "&amp;B72&amp;" -v &gt; "&amp;B73</f>
        <v>/usr/local/Anaconda/envs_app/hicpro/2.10.0/HiC-Pro_2.10.0/bin/utils/make_viewpoints.py -i /data/khanlab/projects/HiC/projects/RH4_H3K27ac_HiChIP/HiCpro_OUTPUT/hic_results/data/Sample_RH4_Ent6_H3K27ac_HiChIP_HKJ22BGX7/Sample_RH4_Ent6_H3K27ac_HiChIP_HKJ22BGX7_allValidPairs -f /data/khanlab/projects/HiC/reference_files/dpnii.ucsc.hg19.bed -t virtualHiC_MYOD1gene.bed -e 1000 -v &gt; Sample_RH4_Ent6_H3K27ac_HiChIP_HKJ22BGX7.virtualHiC_MYOD1gene.bedgraph</v>
      </c>
    </row>
    <row r="76" spans="1:2" s="613" customFormat="1" ht="5.25" customHeight="1">
      <c r="A76" s="612"/>
    </row>
    <row r="77" spans="1:2" ht="18.5">
      <c r="A77" s="579" t="s">
        <v>7301</v>
      </c>
      <c r="B77" s="255" t="s">
        <v>7299</v>
      </c>
    </row>
    <row r="78" spans="1:2">
      <c r="A78" s="513" t="s">
        <v>7001</v>
      </c>
      <c r="B78" s="254" t="s">
        <v>7303</v>
      </c>
    </row>
    <row r="79" spans="1:2">
      <c r="B79" s="112" t="s">
        <v>6821</v>
      </c>
    </row>
    <row r="80" spans="1:2">
      <c r="B80" s="112" t="s">
        <v>10120</v>
      </c>
    </row>
    <row r="81" spans="1:2">
      <c r="B81" s="112" t="s">
        <v>7300</v>
      </c>
    </row>
    <row r="82" spans="1:2">
      <c r="B82" s="254" t="s">
        <v>7305</v>
      </c>
    </row>
    <row r="83" spans="1:2">
      <c r="A83" s="109" t="s">
        <v>7216</v>
      </c>
      <c r="B83" s="614" t="s">
        <v>10121</v>
      </c>
    </row>
    <row r="84" spans="1:2">
      <c r="A84" s="513" t="s">
        <v>6823</v>
      </c>
      <c r="B84" s="112" t="str">
        <f>"grep "&amp;B83&amp;" All_HiC_samples.txt &gt; flatHiChIP_stack"</f>
        <v>grep 044 All_HiC_samples.txt &gt; flatHiChIP_stack</v>
      </c>
    </row>
    <row r="85" spans="1:2">
      <c r="B85" s="254" t="s">
        <v>7010</v>
      </c>
    </row>
    <row r="86" spans="1:2" s="252" customFormat="1">
      <c r="A86" s="262"/>
      <c r="B86" s="254" t="s">
        <v>7304</v>
      </c>
    </row>
    <row r="87" spans="1:2">
      <c r="A87" s="513" t="s">
        <v>6971</v>
      </c>
      <c r="B87" s="112" t="s">
        <v>7302</v>
      </c>
    </row>
    <row r="88" spans="1:2">
      <c r="A88" s="513"/>
      <c r="B88" s="554"/>
    </row>
    <row r="93" spans="1:2">
      <c r="B93" s="252"/>
    </row>
    <row r="94" spans="1:2">
      <c r="B94" s="252"/>
    </row>
    <row r="95" spans="1:2">
      <c r="B95" s="252"/>
    </row>
    <row r="96" spans="1:2">
      <c r="B96" s="252"/>
    </row>
    <row r="97" spans="2:2">
      <c r="B97" s="252"/>
    </row>
    <row r="98" spans="2:2">
      <c r="B98" s="252"/>
    </row>
    <row r="99" spans="2:2">
      <c r="B99" s="252"/>
    </row>
    <row r="100" spans="2:2">
      <c r="B100" s="252"/>
    </row>
    <row r="101" spans="2:2">
      <c r="B101" s="252"/>
    </row>
    <row r="102" spans="2:2">
      <c r="B102" s="252"/>
    </row>
    <row r="103" spans="2:2">
      <c r="B103" s="25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2F84-BC74-4FD9-B80A-6D428CF53CB0}">
  <dimension ref="A1:D11"/>
  <sheetViews>
    <sheetView workbookViewId="0">
      <selection activeCell="M7" sqref="M7"/>
    </sheetView>
  </sheetViews>
  <sheetFormatPr defaultRowHeight="14.5"/>
  <cols>
    <col min="3" max="3" width="19.1796875" customWidth="1"/>
    <col min="4" max="4" width="26.81640625" customWidth="1"/>
  </cols>
  <sheetData>
    <row r="1" spans="1:4">
      <c r="A1" t="s">
        <v>12459</v>
      </c>
    </row>
    <row r="2" spans="1:4">
      <c r="C2" s="141" t="s">
        <v>12463</v>
      </c>
    </row>
    <row r="4" spans="1:4">
      <c r="C4" t="s">
        <v>12462</v>
      </c>
      <c r="D4" s="112" t="s">
        <v>12467</v>
      </c>
    </row>
    <row r="5" spans="1:4">
      <c r="C5" t="s">
        <v>12461</v>
      </c>
      <c r="D5" t="s">
        <v>12465</v>
      </c>
    </row>
    <row r="6" spans="1:4">
      <c r="C6" t="s">
        <v>12460</v>
      </c>
      <c r="D6" t="s">
        <v>12468</v>
      </c>
    </row>
    <row r="8" spans="1:4">
      <c r="C8" t="s">
        <v>12464</v>
      </c>
      <c r="D8" s="112" t="str">
        <f>"sh "&amp;D5&amp;" "&amp;D6</f>
        <v>sh automate.sh CTR_rep3_H3K27ac_HiChIP_HVHLGBGXB</v>
      </c>
    </row>
    <row r="11" spans="1:4">
      <c r="D11" t="s">
        <v>12466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6AC0-C4C2-4CF7-863E-92380388CC2E}">
  <dimension ref="B2:I24"/>
  <sheetViews>
    <sheetView zoomScale="130" zoomScaleNormal="130" workbookViewId="0">
      <selection activeCell="C18" sqref="C18"/>
    </sheetView>
  </sheetViews>
  <sheetFormatPr defaultRowHeight="14.5"/>
  <cols>
    <col min="2" max="2" width="26.1796875" customWidth="1"/>
    <col min="3" max="3" width="75.26953125" customWidth="1"/>
    <col min="4" max="4" width="74.54296875" style="252" customWidth="1"/>
    <col min="6" max="6" width="12" customWidth="1"/>
    <col min="7" max="7" width="13" customWidth="1"/>
  </cols>
  <sheetData>
    <row r="2" spans="2:9" ht="15.5">
      <c r="B2" s="324" t="s">
        <v>7042</v>
      </c>
      <c r="C2" s="524" t="s">
        <v>7039</v>
      </c>
      <c r="D2" s="524"/>
    </row>
    <row r="3" spans="2:9" ht="15.5">
      <c r="B3" s="529" t="s">
        <v>7023</v>
      </c>
      <c r="C3" s="252" t="s">
        <v>7024</v>
      </c>
    </row>
    <row r="4" spans="2:9">
      <c r="B4" s="528" t="s">
        <v>7008</v>
      </c>
      <c r="C4" s="252" t="s">
        <v>10122</v>
      </c>
    </row>
    <row r="5" spans="2:9" s="252" customFormat="1">
      <c r="B5" s="528"/>
      <c r="C5" s="362" t="s">
        <v>4396</v>
      </c>
      <c r="D5" s="362" t="s">
        <v>10065</v>
      </c>
    </row>
    <row r="6" spans="2:9">
      <c r="B6" s="528" t="s">
        <v>7021</v>
      </c>
      <c r="C6" s="252" t="s">
        <v>10123</v>
      </c>
      <c r="D6" s="252" t="s">
        <v>10124</v>
      </c>
    </row>
    <row r="7" spans="2:9">
      <c r="B7" s="520" t="s">
        <v>3743</v>
      </c>
      <c r="C7" s="142" t="s">
        <v>6978</v>
      </c>
      <c r="D7" s="142"/>
    </row>
    <row r="8" spans="2:9">
      <c r="B8" s="520" t="s">
        <v>7018</v>
      </c>
      <c r="C8" s="142" t="s">
        <v>7026</v>
      </c>
      <c r="D8" s="142"/>
    </row>
    <row r="9" spans="2:9" ht="39.5">
      <c r="B9" s="520" t="s">
        <v>7003</v>
      </c>
      <c r="C9" s="525" t="str">
        <f>"cd "&amp;C3&amp;C4&amp;"/HiCpro_OUTPUT/hic_results/data/"&amp;C6</f>
        <v>cd /data/khanlab/projects/HiC/projects/RH4_H3K4me3_HiChIP/HiCpro_OUTPUT/hic_results/data/Sample_RH4_D6_H3K4me3_044_HiChIP_H5LTYBGXB</v>
      </c>
      <c r="D9" s="525" t="str">
        <f>"cd "&amp;C3&amp;C4&amp;"/HiCpro_OUTPUT/hic_results/data/"&amp;D6</f>
        <v>cd /data/khanlab/projects/HiC/projects/RH4_H3K4me3_HiChIP/HiCpro_OUTPUT/hic_results/data/Sample_RH4_Ent6_H3K4me3_044_HiChIP_H5LTYBGXB</v>
      </c>
    </row>
    <row r="10" spans="2:9">
      <c r="B10" s="262" t="s">
        <v>7040</v>
      </c>
      <c r="C10" s="595" t="s">
        <v>7041</v>
      </c>
      <c r="D10" s="595" t="s">
        <v>7041</v>
      </c>
    </row>
    <row r="11" spans="2:9" s="252" customFormat="1">
      <c r="B11" s="262" t="s">
        <v>7048</v>
      </c>
      <c r="C11" s="595" t="s">
        <v>7049</v>
      </c>
      <c r="D11" s="595" t="s">
        <v>7049</v>
      </c>
    </row>
    <row r="12" spans="2:9" ht="38.5">
      <c r="B12" s="262" t="s">
        <v>7043</v>
      </c>
      <c r="C12" s="595" t="str">
        <f>C3&amp;C4&amp;"/HiCpro_OUTPUT/hic_results/data/"&amp;C6&amp;"/"&amp;C6&amp;".allValidPairs.hic"</f>
        <v>/data/khanlab/projects/HiC/projects/RH4_H3K4me3_HiChIP/HiCpro_OUTPUT/hic_results/data/Sample_RH4_D6_H3K4me3_044_HiChIP_H5LTYBGXB/Sample_RH4_D6_H3K4me3_044_HiChIP_H5LTYBGXB.allValidPairs.hic</v>
      </c>
      <c r="D12" s="595" t="str">
        <f>C3&amp;C4&amp;"/HiCpro_OUTPUT/hic_results/data/"&amp;D6&amp;"/"&amp;D6&amp;".allValidPairs.hic"</f>
        <v>/data/khanlab/projects/HiC/projects/RH4_H3K4me3_HiChIP/HiCpro_OUTPUT/hic_results/data/Sample_RH4_Ent6_H3K4me3_044_HiChIP_H5LTYBGXB/Sample_RH4_Ent6_H3K4me3_044_HiChIP_H5LTYBGXB.allValidPairs.hic</v>
      </c>
      <c r="E12" t="s">
        <v>7054</v>
      </c>
      <c r="F12" s="252" t="s">
        <v>7055</v>
      </c>
      <c r="G12" s="252" t="s">
        <v>7056</v>
      </c>
      <c r="I12" t="s">
        <v>7057</v>
      </c>
    </row>
    <row r="13" spans="2:9" s="252" customFormat="1">
      <c r="B13" s="262" t="s">
        <v>7050</v>
      </c>
      <c r="C13" s="596" t="str">
        <f>" "&amp;E13&amp;IF(F13="","",(":"&amp;F13))&amp;IF(G13="","",(":"&amp;G13))</f>
        <v xml:space="preserve"> 11:17600000:17800000</v>
      </c>
      <c r="D13" s="596" t="str">
        <f>" "&amp;E13&amp;IF(F13="","",(":"&amp;F13))&amp;IF(G13="","",(":"&amp;G13))</f>
        <v xml:space="preserve"> 11:17600000:17800000</v>
      </c>
      <c r="E13" s="531">
        <v>11</v>
      </c>
      <c r="F13" s="252">
        <v>17600000</v>
      </c>
      <c r="G13" s="252">
        <v>17800000</v>
      </c>
      <c r="I13" s="252">
        <f>(G13-F13)/E15</f>
        <v>40</v>
      </c>
    </row>
    <row r="14" spans="2:9" s="252" customFormat="1">
      <c r="B14" s="262" t="s">
        <v>7051</v>
      </c>
      <c r="C14" s="596" t="str">
        <f>C13</f>
        <v xml:space="preserve"> 11:17600000:17800000</v>
      </c>
      <c r="D14" s="596" t="str">
        <f>D13</f>
        <v xml:space="preserve"> 11:17600000:17800000</v>
      </c>
    </row>
    <row r="15" spans="2:9">
      <c r="B15" s="262" t="s">
        <v>7052</v>
      </c>
      <c r="C15" s="595" t="str">
        <f>" BP "&amp;$E$15</f>
        <v xml:space="preserve"> BP 5000</v>
      </c>
      <c r="D15" s="595" t="str">
        <f>" BP "&amp;$E$15</f>
        <v xml:space="preserve"> BP 5000</v>
      </c>
      <c r="E15">
        <v>5000</v>
      </c>
    </row>
    <row r="16" spans="2:9" s="252" customFormat="1">
      <c r="B16" s="262" t="s">
        <v>7053</v>
      </c>
      <c r="C16" s="595"/>
      <c r="D16" s="595"/>
    </row>
    <row r="17" spans="2:4" ht="26">
      <c r="B17" s="262" t="s">
        <v>3913</v>
      </c>
      <c r="C17" s="595" t="str">
        <f>" "&amp;C6&amp;".chr"&amp;E13&amp;"."&amp;(F13/100000)&amp;"MB-"&amp;(G13/100000)&amp;"MB."&amp;(E15/1000)&amp;"KB"&amp;IF(C16=" -d",".dense","")&amp;".matrix.txt"</f>
        <v xml:space="preserve"> Sample_RH4_D6_H3K4me3_044_HiChIP_H5LTYBGXB.chr11.176MB-178MB.5KB.matrix.txt</v>
      </c>
      <c r="D17" s="595" t="str">
        <f>" "&amp;D6&amp;".chr"&amp;E13&amp;"."&amp;(F13/100000)&amp;"MB-"&amp;(G13/100000)&amp;"MB."&amp;(E15/1000)&amp;"KB"&amp;IF(D16=" -d",".dense","")&amp;".matrix.txt"</f>
        <v xml:space="preserve"> Sample_RH4_Ent6_H3K4me3_044_HiChIP_H5LTYBGXB.chr11.176MB-178MB.5KB.matrix.txt</v>
      </c>
    </row>
    <row r="18" spans="2:4" ht="104.5">
      <c r="B18" s="527" t="s">
        <v>1037</v>
      </c>
      <c r="C18" s="525" t="str">
        <f>C10&amp;C11&amp;C12&amp;C13&amp;C14&amp;C15&amp;C16&amp;C17</f>
        <v>java -jar /usr/local/apps/juicer/juicer-1.5.6/scripts/juicer_tools.jar dump observed NONE /data/khanlab/projects/HiC/projects/RH4_H3K4me3_HiChIP/HiCpro_OUTPUT/hic_results/data/Sample_RH4_D6_H3K4me3_044_HiChIP_H5LTYBGXB/Sample_RH4_D6_H3K4me3_044_HiChIP_H5LTYBGXB.allValidPairs.hic 11:17600000:17800000 11:17600000:17800000 BP 5000 Sample_RH4_D6_H3K4me3_044_HiChIP_H5LTYBGXB.chr11.176MB-178MB.5KB.matrix.txt</v>
      </c>
      <c r="D18" s="525" t="str">
        <f>D10&amp;D11&amp;D12&amp;D13&amp;D14&amp;D15&amp;D16&amp;D17</f>
        <v>java -jar /usr/local/apps/juicer/juicer-1.5.6/scripts/juicer_tools.jar dump observed NONE /data/khanlab/projects/HiC/projects/RH4_H3K4me3_HiChIP/HiCpro_OUTPUT/hic_results/data/Sample_RH4_Ent6_H3K4me3_044_HiChIP_H5LTYBGXB/Sample_RH4_Ent6_H3K4me3_044_HiChIP_H5LTYBGXB.allValidPairs.hic 11:17600000:17800000 11:17600000:17800000 BP 5000 Sample_RH4_Ent6_H3K4me3_044_HiChIP_H5LTYBGXB.chr11.176MB-178MB.5KB.matrix.txt</v>
      </c>
    </row>
    <row r="21" spans="2:4">
      <c r="B21" s="530" t="s">
        <v>7047</v>
      </c>
    </row>
    <row r="22" spans="2:4">
      <c r="B22" s="530" t="s">
        <v>7044</v>
      </c>
    </row>
    <row r="23" spans="2:4">
      <c r="B23" s="530" t="s">
        <v>7045</v>
      </c>
    </row>
    <row r="24" spans="2:4">
      <c r="B24" s="530" t="s">
        <v>7046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Q201"/>
  <sheetViews>
    <sheetView topLeftCell="A48" zoomScale="80" zoomScaleNormal="80" workbookViewId="0">
      <selection activeCell="C58" sqref="C58"/>
    </sheetView>
  </sheetViews>
  <sheetFormatPr defaultRowHeight="14.5" outlineLevelRow="1"/>
  <cols>
    <col min="1" max="1" width="3.1796875" customWidth="1"/>
    <col min="2" max="2" width="3.1796875" style="161" customWidth="1"/>
    <col min="3" max="3" width="25.453125" style="41" customWidth="1"/>
    <col min="4" max="4" width="19" style="13" customWidth="1"/>
    <col min="5" max="5" width="6.453125" bestFit="1" customWidth="1"/>
    <col min="6" max="6" width="8" customWidth="1"/>
    <col min="7" max="7" width="15.81640625" style="161" customWidth="1"/>
    <col min="8" max="8" width="126.81640625" customWidth="1"/>
    <col min="9" max="9" width="69.453125" style="161" customWidth="1"/>
    <col min="10" max="10" width="41.81640625" customWidth="1"/>
    <col min="11" max="11" width="21.81640625" customWidth="1"/>
    <col min="12" max="12" width="13" customWidth="1"/>
    <col min="13" max="13" width="131.1796875" customWidth="1"/>
  </cols>
  <sheetData>
    <row r="1" spans="1:13" s="252" customFormat="1" ht="15.5">
      <c r="C1" s="502" t="s">
        <v>6808</v>
      </c>
      <c r="D1" s="255" t="s">
        <v>6810</v>
      </c>
    </row>
    <row r="2" spans="1:13" s="252" customFormat="1">
      <c r="C2" s="71" t="s">
        <v>1037</v>
      </c>
      <c r="D2" s="255" t="s">
        <v>3444</v>
      </c>
    </row>
    <row r="3" spans="1:13" s="252" customFormat="1">
      <c r="C3" s="262" t="s">
        <v>4256</v>
      </c>
      <c r="D3" s="255" t="s">
        <v>6812</v>
      </c>
    </row>
    <row r="4" spans="1:13" s="252" customFormat="1">
      <c r="C4" s="262"/>
      <c r="D4" s="255" t="s">
        <v>6817</v>
      </c>
    </row>
    <row r="5" spans="1:13" s="252" customFormat="1">
      <c r="C5" s="262" t="s">
        <v>6809</v>
      </c>
      <c r="D5" s="255" t="str">
        <f>D4&amp;".bedgraph"</f>
        <v xml:space="preserve"> Raji_ssDNA.2.4col.bedgraph</v>
      </c>
    </row>
    <row r="6" spans="1:13" s="252" customFormat="1">
      <c r="C6" s="262"/>
      <c r="D6" s="255" t="str">
        <f>D4&amp;".tdf"</f>
        <v xml:space="preserve"> Raji_ssDNA.2.4col.tdf</v>
      </c>
    </row>
    <row r="7" spans="1:13" s="252" customFormat="1">
      <c r="C7" s="262"/>
      <c r="D7" s="255" t="s">
        <v>6811</v>
      </c>
    </row>
    <row r="8" spans="1:13" s="252" customFormat="1">
      <c r="C8" s="71" t="s">
        <v>1037</v>
      </c>
      <c r="D8" s="255" t="str">
        <f>D3&amp;D5&amp;D6&amp;D7</f>
        <v xml:space="preserve">igvtools toTDF Raji_ssDNA.2.4col.bedgraph Raji_ssDNA.2.4col.tdf hg19 </v>
      </c>
    </row>
    <row r="9" spans="1:13" s="252" customFormat="1">
      <c r="C9" s="262"/>
      <c r="D9" s="255"/>
    </row>
    <row r="10" spans="1:13" s="161" customFormat="1" ht="15.5">
      <c r="C10" s="163" t="s">
        <v>4261</v>
      </c>
      <c r="D10" s="162"/>
    </row>
    <row r="11" spans="1:13" outlineLevel="1">
      <c r="A11" s="161"/>
      <c r="C11" s="71" t="s">
        <v>3446</v>
      </c>
      <c r="D11" t="s">
        <v>3441</v>
      </c>
      <c r="H11" t="s">
        <v>4180</v>
      </c>
    </row>
    <row r="12" spans="1:13" outlineLevel="1">
      <c r="C12" s="71" t="s">
        <v>1037</v>
      </c>
      <c r="D12" s="13" t="s">
        <v>3444</v>
      </c>
    </row>
    <row r="13" spans="1:13" outlineLevel="1"/>
    <row r="14" spans="1:13" outlineLevel="1">
      <c r="C14" s="70" t="s">
        <v>1071</v>
      </c>
      <c r="E14" t="str">
        <f>"-e"</f>
        <v>-e</v>
      </c>
      <c r="F14" t="str">
        <f>"-w"</f>
        <v>-w</v>
      </c>
      <c r="H14" t="s">
        <v>3438</v>
      </c>
      <c r="J14" t="s">
        <v>3439</v>
      </c>
      <c r="K14" t="s">
        <v>3440</v>
      </c>
      <c r="M14" s="12" t="s">
        <v>3443</v>
      </c>
    </row>
    <row r="15" spans="1:13" outlineLevel="1">
      <c r="D15" s="13" t="s">
        <v>3442</v>
      </c>
      <c r="E15">
        <v>0</v>
      </c>
      <c r="F15">
        <v>15</v>
      </c>
      <c r="H15" t="s">
        <v>5172</v>
      </c>
      <c r="J15" s="62" t="s">
        <v>5175</v>
      </c>
      <c r="K15" t="s">
        <v>3469</v>
      </c>
      <c r="M15" t="str">
        <f>CONCATENATE(D15," ",$E$14," ",E15," ",$F$14," ",F15," ",H15," ",J15," ",K15)</f>
        <v>igvtools count -e 0 -w 15 /data/khanlab/projects/working_DATA/Sample_RDSeq_T_D21KAACXX/Sample_RDSeq_T_D21KAACXX.Processed/Sample_RDSeq_T_D21KAACXX.bam Sample_RDSeq_T_D21KAACXX.tdf hg19</v>
      </c>
    </row>
    <row r="16" spans="1:13" outlineLevel="1">
      <c r="D16" s="192" t="s">
        <v>3442</v>
      </c>
      <c r="E16" s="215">
        <v>0</v>
      </c>
      <c r="F16" s="215">
        <v>15</v>
      </c>
      <c r="H16" t="s">
        <v>5173</v>
      </c>
      <c r="J16" s="62" t="s">
        <v>5176</v>
      </c>
      <c r="K16" s="68" t="s">
        <v>3469</v>
      </c>
      <c r="M16" s="68" t="str">
        <f>CONCATENATE(D16," ",$E$14," ",E16," ",$F$14," ",F16," ",H16," ",J16," ",K16)</f>
        <v>igvtools count -e 0 -w 15 /data/khanlab/projects/working_DATA/Sample_RDTram1_T_C4JM1ACXX/Sample_RDTram1_T_C4JM1ACXX.Processed/Sample_RDTram1_T_C4JM1ACXX.bam Sample_RDTram1_T_C4JM1ACXX.tdf hg19</v>
      </c>
    </row>
    <row r="17" spans="1:16" outlineLevel="1">
      <c r="E17" s="68"/>
      <c r="F17" s="68"/>
      <c r="J17" s="151"/>
      <c r="K17" s="68"/>
      <c r="M17" s="68"/>
    </row>
    <row r="18" spans="1:16" outlineLevel="1">
      <c r="E18" s="68"/>
      <c r="F18" s="68"/>
      <c r="J18" s="151"/>
      <c r="K18" s="68"/>
      <c r="M18" s="68"/>
    </row>
    <row r="19" spans="1:16" outlineLevel="1">
      <c r="C19" s="41" t="s">
        <v>3474</v>
      </c>
      <c r="D19" s="13" t="s">
        <v>3473</v>
      </c>
      <c r="M19" t="s">
        <v>3473</v>
      </c>
    </row>
    <row r="20" spans="1:16" outlineLevel="1">
      <c r="A20" s="68"/>
      <c r="C20" s="41" t="s">
        <v>1065</v>
      </c>
      <c r="D20" s="69" t="s">
        <v>5174</v>
      </c>
    </row>
    <row r="21" spans="1:16" outlineLevel="1">
      <c r="A21" s="68"/>
    </row>
    <row r="22" spans="1:16" outlineLevel="1">
      <c r="A22" s="68"/>
      <c r="C22" s="71" t="s">
        <v>1037</v>
      </c>
      <c r="D22" s="69" t="str">
        <f>CONCATENATE("dos2unix ",D20)</f>
        <v>dos2unix RNAtdf.swarm</v>
      </c>
    </row>
    <row r="23" spans="1:16" outlineLevel="1">
      <c r="A23" s="68"/>
      <c r="D23" s="69"/>
    </row>
    <row r="24" spans="1:16" outlineLevel="1">
      <c r="A24" s="68"/>
      <c r="C24" s="13" t="s">
        <v>4235</v>
      </c>
      <c r="D24" s="69"/>
    </row>
    <row r="25" spans="1:16" outlineLevel="1">
      <c r="A25" s="68"/>
      <c r="D25" s="69"/>
    </row>
    <row r="26" spans="1:16" outlineLevel="1">
      <c r="A26" s="68"/>
      <c r="C26" s="41" t="s">
        <v>3470</v>
      </c>
      <c r="D26" s="69" t="s">
        <v>4236</v>
      </c>
    </row>
    <row r="27" spans="1:16" outlineLevel="1">
      <c r="C27" s="41" t="s">
        <v>3471</v>
      </c>
      <c r="D27" s="73" t="s">
        <v>3472</v>
      </c>
    </row>
    <row r="28" spans="1:16" outlineLevel="1">
      <c r="C28" s="71" t="s">
        <v>1037</v>
      </c>
      <c r="D28" s="69" t="str">
        <f>CONCATENATE(D26," ",D20," ",D27)</f>
        <v>swarm --partition=ibfdr -g 32 -J make_tdfs -f RNAtdf.swarm -module igvtools</v>
      </c>
    </row>
    <row r="30" spans="1:16" ht="15.5">
      <c r="C30" s="163" t="s">
        <v>4262</v>
      </c>
      <c r="M30" s="97"/>
      <c r="N30" s="97"/>
    </row>
    <row r="31" spans="1:16" outlineLevel="1">
      <c r="M31" s="97"/>
      <c r="N31" s="151"/>
      <c r="O31" s="151"/>
      <c r="P31" s="151"/>
    </row>
    <row r="32" spans="1:16" outlineLevel="1">
      <c r="C32" s="71" t="s">
        <v>3446</v>
      </c>
      <c r="D32" s="161" t="s">
        <v>4267</v>
      </c>
      <c r="E32" s="161"/>
      <c r="F32" s="161"/>
      <c r="J32" s="161"/>
      <c r="K32" s="161"/>
      <c r="L32" s="161"/>
      <c r="M32" s="161"/>
      <c r="N32" s="161"/>
      <c r="O32" s="151"/>
      <c r="P32" s="151"/>
    </row>
    <row r="33" spans="1:16" outlineLevel="1">
      <c r="C33" s="109" t="s">
        <v>1037</v>
      </c>
      <c r="D33" s="162" t="s">
        <v>3444</v>
      </c>
      <c r="E33" s="161"/>
      <c r="F33" s="161"/>
      <c r="H33" s="161"/>
      <c r="J33" s="161"/>
      <c r="K33" s="161"/>
      <c r="L33" s="161"/>
      <c r="M33" s="161"/>
      <c r="N33" s="161"/>
      <c r="O33" s="151"/>
      <c r="P33" s="151"/>
    </row>
    <row r="34" spans="1:16" outlineLevel="1">
      <c r="C34" s="154" t="s">
        <v>4266</v>
      </c>
      <c r="D34" s="161" t="s">
        <v>5037</v>
      </c>
      <c r="E34" s="161"/>
      <c r="F34" s="161"/>
      <c r="H34" s="161"/>
      <c r="J34" s="161"/>
      <c r="K34" s="161"/>
      <c r="L34" s="161"/>
      <c r="M34" s="161"/>
      <c r="N34" s="161"/>
      <c r="O34" s="151"/>
      <c r="P34" s="151"/>
    </row>
    <row r="35" spans="1:16" ht="38.5" outlineLevel="1">
      <c r="C35" s="70" t="s">
        <v>1071</v>
      </c>
      <c r="D35" s="162"/>
      <c r="E35" s="164" t="s">
        <v>4288</v>
      </c>
      <c r="F35" s="164" t="s">
        <v>4289</v>
      </c>
      <c r="G35" s="164" t="s">
        <v>4264</v>
      </c>
      <c r="H35" s="161" t="s">
        <v>12</v>
      </c>
      <c r="I35" s="161" t="s">
        <v>3438</v>
      </c>
      <c r="J35" s="161" t="s">
        <v>3439</v>
      </c>
      <c r="K35" s="161" t="s">
        <v>3440</v>
      </c>
      <c r="L35" s="161"/>
      <c r="M35" s="12" t="s">
        <v>3443</v>
      </c>
      <c r="N35" s="161"/>
      <c r="O35" s="151"/>
      <c r="P35" s="151"/>
    </row>
    <row r="36" spans="1:16" s="165" customFormat="1" outlineLevel="1">
      <c r="A36"/>
      <c r="C36" s="70"/>
      <c r="D36" s="166"/>
      <c r="E36" s="164"/>
      <c r="F36" s="164"/>
      <c r="G36" s="164"/>
      <c r="M36" s="12"/>
    </row>
    <row r="37" spans="1:16" outlineLevel="1">
      <c r="A37" s="165"/>
      <c r="C37" s="154"/>
      <c r="D37" s="162" t="s">
        <v>3442</v>
      </c>
      <c r="E37" s="165">
        <v>500</v>
      </c>
      <c r="F37" s="165">
        <v>1000</v>
      </c>
      <c r="G37" s="30" t="s">
        <v>4265</v>
      </c>
      <c r="H37" s="176" t="s">
        <v>4295</v>
      </c>
      <c r="I37" s="161" t="str">
        <f>CONCATENATE($D$34,H37,"/",H37,".bam")</f>
        <v>/data/khanlab/projects/ChIP_seq/DATA/4C_009/Sample_RH4_PAX3_SE_4C_H7WKVBGXX_FirstCut/Sample_RH4_PAX3_SE_4C_H7WKVBGXX_FirstCut.bam</v>
      </c>
      <c r="J37" s="62" t="str">
        <f>CONCATENATE($D$34,H37,"/",H37,".",F37,".tdf")</f>
        <v>/data/khanlab/projects/ChIP_seq/DATA/4C_009/Sample_RH4_PAX3_SE_4C_H7WKVBGXX_FirstCut/Sample_RH4_PAX3_SE_4C_H7WKVBGXX_FirstCut.1000.tdf</v>
      </c>
      <c r="K37" s="161" t="s">
        <v>3469</v>
      </c>
      <c r="L37" s="161"/>
      <c r="M37" s="161" t="str">
        <f>CONCATENATE(D37," ",$E$35," ",E37," ",$F$35," ",F37," ",G37,I37," ",J37," ",K37)</f>
        <v>igvtools count -e 500 -w 1000  --includeDuplicates /data/khanlab/projects/ChIP_seq/DATA/4C_009/Sample_RH4_PAX3_SE_4C_H7WKVBGXX_FirstCut/Sample_RH4_PAX3_SE_4C_H7WKVBGXX_FirstCut.bam /data/khanlab/projects/ChIP_seq/DATA/4C_009/Sample_RH4_PAX3_SE_4C_H7WKVBGXX_FirstCut/Sample_RH4_PAX3_SE_4C_H7WKVBGXX_FirstCut.1000.tdf hg19</v>
      </c>
      <c r="N37" s="161"/>
      <c r="O37" s="151"/>
      <c r="P37" s="151"/>
    </row>
    <row r="38" spans="1:16" outlineLevel="1">
      <c r="C38" s="154"/>
      <c r="D38" s="174" t="s">
        <v>3442</v>
      </c>
      <c r="E38" s="173">
        <v>500</v>
      </c>
      <c r="F38" s="173">
        <v>1000</v>
      </c>
      <c r="G38" s="30" t="s">
        <v>4265</v>
      </c>
      <c r="H38" s="176" t="s">
        <v>4296</v>
      </c>
      <c r="I38" s="173" t="str">
        <f>CONCATENATE($D$34,H38,"/",H38,".bam")</f>
        <v>/data/khanlab/projects/ChIP_seq/DATA/4C_009/Sample_RH4_P3F_prom_4C_H7WKVBGXX_FirstCut/Sample_RH4_P3F_prom_4C_H7WKVBGXX_FirstCut.bam</v>
      </c>
      <c r="J38" s="62" t="str">
        <f>CONCATENATE($D$34,H38,"/",H38,".",F38,".tdf")</f>
        <v>/data/khanlab/projects/ChIP_seq/DATA/4C_009/Sample_RH4_P3F_prom_4C_H7WKVBGXX_FirstCut/Sample_RH4_P3F_prom_4C_H7WKVBGXX_FirstCut.1000.tdf</v>
      </c>
      <c r="K38" s="173" t="s">
        <v>3469</v>
      </c>
      <c r="L38" s="173"/>
      <c r="M38" s="173" t="str">
        <f>CONCATENATE(D38," ",$E$35," ",E38," ",$F$35," ",F38," ",G38,I38," ",J38," ",K38)</f>
        <v>igvtools count -e 500 -w 1000  --includeDuplicates /data/khanlab/projects/ChIP_seq/DATA/4C_009/Sample_RH4_P3F_prom_4C_H7WKVBGXX_FirstCut/Sample_RH4_P3F_prom_4C_H7WKVBGXX_FirstCut.bam /data/khanlab/projects/ChIP_seq/DATA/4C_009/Sample_RH4_P3F_prom_4C_H7WKVBGXX_FirstCut/Sample_RH4_P3F_prom_4C_H7WKVBGXX_FirstCut.1000.tdf hg19</v>
      </c>
      <c r="N38" s="161"/>
      <c r="O38" s="151"/>
      <c r="P38" s="151"/>
    </row>
    <row r="39" spans="1:16" outlineLevel="1">
      <c r="C39" s="154"/>
      <c r="D39" s="174" t="s">
        <v>3442</v>
      </c>
      <c r="E39" s="173">
        <v>500</v>
      </c>
      <c r="F39" s="173">
        <v>1000</v>
      </c>
      <c r="G39" s="30" t="s">
        <v>4265</v>
      </c>
      <c r="H39" s="178" t="s">
        <v>4297</v>
      </c>
      <c r="I39" s="173" t="str">
        <f>CONCATENATE($D$34,H39,"/",H39,".bam")</f>
        <v>/data/khanlab/projects/ChIP_seq/DATA/4C_009/Sample_RH4_FOXO1_intE_4C_H7WKVBGXX_FirstCut/Sample_RH4_FOXO1_intE_4C_H7WKVBGXX_FirstCut.bam</v>
      </c>
      <c r="J39" s="62" t="str">
        <f>CONCATENATE($D$34,H39,"/",H39,".",F39,".tdf")</f>
        <v>/data/khanlab/projects/ChIP_seq/DATA/4C_009/Sample_RH4_FOXO1_intE_4C_H7WKVBGXX_FirstCut/Sample_RH4_FOXO1_intE_4C_H7WKVBGXX_FirstCut.1000.tdf</v>
      </c>
      <c r="K39" s="173" t="s">
        <v>3469</v>
      </c>
      <c r="L39" s="173"/>
      <c r="M39" s="173" t="str">
        <f>CONCATENATE(D39," ",$E$35," ",E39," ",$F$35," ",F39," ",G39,I39," ",J39," ",K39)</f>
        <v>igvtools count -e 500 -w 1000  --includeDuplicates /data/khanlab/projects/ChIP_seq/DATA/4C_009/Sample_RH4_FOXO1_intE_4C_H7WKVBGXX_FirstCut/Sample_RH4_FOXO1_intE_4C_H7WKVBGXX_FirstCut.bam /data/khanlab/projects/ChIP_seq/DATA/4C_009/Sample_RH4_FOXO1_intE_4C_H7WKVBGXX_FirstCut/Sample_RH4_FOXO1_intE_4C_H7WKVBGXX_FirstCut.1000.tdf hg19</v>
      </c>
      <c r="N39" s="161"/>
      <c r="O39" s="151"/>
      <c r="P39" s="151"/>
    </row>
    <row r="40" spans="1:16" s="173" customFormat="1" outlineLevel="1">
      <c r="A40"/>
      <c r="C40" s="175"/>
      <c r="D40" s="174" t="s">
        <v>3442</v>
      </c>
      <c r="E40" s="173">
        <v>500</v>
      </c>
      <c r="F40" s="173">
        <v>1000</v>
      </c>
      <c r="G40" s="30" t="s">
        <v>4265</v>
      </c>
      <c r="H40" s="178" t="s">
        <v>4298</v>
      </c>
      <c r="I40" s="173" t="str">
        <f>CONCATENATE($D$34,H40,"/",H40,".bam")</f>
        <v>/data/khanlab/projects/ChIP_seq/DATA/4C_009/Sample_RH4_FOXO1_SE_4C_H7WKVBGXX_FirstCut/Sample_RH4_FOXO1_SE_4C_H7WKVBGXX_FirstCut.bam</v>
      </c>
      <c r="J40" s="62" t="str">
        <f>CONCATENATE($D$34,H40,"/",H40,".",F40,".tdf")</f>
        <v>/data/khanlab/projects/ChIP_seq/DATA/4C_009/Sample_RH4_FOXO1_SE_4C_H7WKVBGXX_FirstCut/Sample_RH4_FOXO1_SE_4C_H7WKVBGXX_FirstCut.1000.tdf</v>
      </c>
      <c r="K40" s="173" t="s">
        <v>3469</v>
      </c>
      <c r="M40" s="173" t="str">
        <f>CONCATENATE(D40," ",$E$35," ",E40," ",$F$35," ",F40," ",G40,I40," ",J40," ",K40)</f>
        <v>igvtools count -e 500 -w 1000  --includeDuplicates /data/khanlab/projects/ChIP_seq/DATA/4C_009/Sample_RH4_FOXO1_SE_4C_H7WKVBGXX_FirstCut/Sample_RH4_FOXO1_SE_4C_H7WKVBGXX_FirstCut.bam /data/khanlab/projects/ChIP_seq/DATA/4C_009/Sample_RH4_FOXO1_SE_4C_H7WKVBGXX_FirstCut/Sample_RH4_FOXO1_SE_4C_H7WKVBGXX_FirstCut.1000.tdf hg19</v>
      </c>
    </row>
    <row r="41" spans="1:16" outlineLevel="1">
      <c r="A41" s="173"/>
      <c r="C41" s="154" t="s">
        <v>3474</v>
      </c>
      <c r="D41" s="162"/>
      <c r="E41" s="161"/>
      <c r="F41" s="161"/>
      <c r="H41" s="161"/>
      <c r="J41" s="161"/>
      <c r="K41" s="161"/>
      <c r="L41" s="161"/>
      <c r="M41" s="161" t="s">
        <v>4268</v>
      </c>
      <c r="N41" s="161"/>
      <c r="O41" s="151"/>
      <c r="P41" s="151"/>
    </row>
    <row r="42" spans="1:16" outlineLevel="1">
      <c r="C42" s="154" t="s">
        <v>1065</v>
      </c>
      <c r="D42" s="69" t="s">
        <v>4263</v>
      </c>
      <c r="E42" s="161"/>
      <c r="F42" s="161"/>
      <c r="H42" s="161"/>
      <c r="J42" s="161"/>
      <c r="K42" s="161"/>
      <c r="L42" s="161"/>
      <c r="M42" s="161"/>
      <c r="N42" s="161"/>
      <c r="O42" s="151"/>
      <c r="P42" s="151"/>
    </row>
    <row r="43" spans="1:16" outlineLevel="1">
      <c r="C43" s="154"/>
      <c r="D43" s="162"/>
      <c r="E43" s="161"/>
      <c r="F43" s="161"/>
      <c r="H43" s="161"/>
      <c r="J43" s="161"/>
      <c r="K43" s="161"/>
      <c r="L43" s="161"/>
      <c r="M43" s="161"/>
      <c r="N43" s="161"/>
      <c r="O43" s="151"/>
      <c r="P43" s="151"/>
    </row>
    <row r="44" spans="1:16" outlineLevel="1">
      <c r="C44" s="71" t="s">
        <v>1037</v>
      </c>
      <c r="D44" s="69" t="str">
        <f>CONCATENATE("dos2unix ",D42)</f>
        <v>dos2unix 4C-tdf.swarm</v>
      </c>
      <c r="E44" s="161"/>
      <c r="F44" s="161"/>
      <c r="H44" s="161"/>
      <c r="J44" s="161"/>
      <c r="K44" s="161"/>
      <c r="L44" s="161"/>
      <c r="M44" s="161"/>
      <c r="N44" s="161"/>
      <c r="O44" s="151"/>
      <c r="P44" s="151"/>
    </row>
    <row r="45" spans="1:16" outlineLevel="1">
      <c r="C45" s="154"/>
      <c r="D45" s="69"/>
      <c r="E45" s="161"/>
      <c r="F45" s="161"/>
      <c r="H45" s="161"/>
      <c r="J45" s="161"/>
      <c r="K45" s="161"/>
      <c r="L45" s="161"/>
      <c r="M45" s="161"/>
      <c r="N45" s="161"/>
      <c r="O45" s="151"/>
      <c r="P45" s="151"/>
    </row>
    <row r="46" spans="1:16" outlineLevel="1">
      <c r="C46" s="162" t="s">
        <v>4235</v>
      </c>
      <c r="D46" s="69"/>
      <c r="E46" s="161"/>
      <c r="F46" s="161"/>
      <c r="H46" s="161"/>
      <c r="J46" s="161"/>
      <c r="K46" s="161"/>
      <c r="L46" s="161"/>
      <c r="M46" s="161"/>
      <c r="N46" s="161"/>
      <c r="O46" s="151"/>
      <c r="P46" s="151"/>
    </row>
    <row r="47" spans="1:16" outlineLevel="1">
      <c r="C47" s="154"/>
      <c r="D47" s="69"/>
      <c r="E47" s="161"/>
      <c r="F47" s="161"/>
      <c r="H47" s="161"/>
      <c r="J47" s="161"/>
      <c r="K47" s="161"/>
      <c r="L47" s="161"/>
      <c r="M47" s="161"/>
      <c r="N47" s="161"/>
      <c r="O47" s="151"/>
      <c r="P47" s="151"/>
    </row>
    <row r="48" spans="1:16" outlineLevel="1">
      <c r="C48" s="154" t="s">
        <v>3470</v>
      </c>
      <c r="D48" s="69" t="s">
        <v>4236</v>
      </c>
      <c r="E48" s="161"/>
      <c r="F48" s="161"/>
      <c r="H48" s="161"/>
      <c r="J48" s="161"/>
      <c r="K48" s="161"/>
      <c r="L48" s="161"/>
      <c r="M48" s="161"/>
      <c r="N48" s="161"/>
    </row>
    <row r="49" spans="1:17" outlineLevel="1">
      <c r="C49" s="154" t="s">
        <v>3471</v>
      </c>
      <c r="D49" s="73" t="s">
        <v>3472</v>
      </c>
      <c r="E49" s="161"/>
      <c r="F49" s="161"/>
      <c r="H49" s="161"/>
      <c r="J49" s="161"/>
      <c r="K49" s="161"/>
      <c r="L49" s="161"/>
      <c r="M49" s="161"/>
      <c r="N49" s="161"/>
    </row>
    <row r="50" spans="1:17" outlineLevel="1">
      <c r="C50" s="71" t="s">
        <v>1037</v>
      </c>
      <c r="D50" s="69" t="str">
        <f>CONCATENATE(D48," ",D42," ",D49)</f>
        <v>swarm --partition=ibfdr -g 32 -J make_tdfs -f 4C-tdf.swarm -module igvtools</v>
      </c>
      <c r="E50" s="161"/>
      <c r="F50" s="161"/>
      <c r="H50" s="161"/>
      <c r="J50" s="161"/>
      <c r="K50" s="161"/>
      <c r="L50" s="161"/>
      <c r="M50" s="161"/>
      <c r="N50" s="161"/>
    </row>
    <row r="51" spans="1:17" outlineLevel="1"/>
    <row r="52" spans="1:17">
      <c r="H52" s="161"/>
      <c r="J52" s="161"/>
      <c r="K52" s="161"/>
      <c r="L52" s="161"/>
    </row>
    <row r="53" spans="1:17" ht="16" thickBot="1">
      <c r="C53" s="163" t="s">
        <v>4284</v>
      </c>
      <c r="D53" s="13" t="s">
        <v>4283</v>
      </c>
      <c r="H53" s="161"/>
      <c r="J53" s="161"/>
      <c r="K53" s="161"/>
      <c r="L53" s="161"/>
    </row>
    <row r="54" spans="1:17" s="252" customFormat="1" ht="19" thickBot="1">
      <c r="A54"/>
      <c r="C54" s="699" t="s">
        <v>6010</v>
      </c>
      <c r="D54" s="700"/>
      <c r="E54" s="701"/>
      <c r="F54" s="701"/>
      <c r="G54" s="701"/>
      <c r="H54" s="701"/>
      <c r="I54" s="144"/>
    </row>
    <row r="55" spans="1:17" s="215" customFormat="1" ht="19" thickBot="1">
      <c r="A55" s="252"/>
      <c r="C55" s="702" t="s">
        <v>4287</v>
      </c>
      <c r="D55" s="703" t="s">
        <v>3444</v>
      </c>
      <c r="E55" s="704"/>
      <c r="F55" s="704"/>
      <c r="G55" s="705" t="s">
        <v>4307</v>
      </c>
      <c r="H55" s="700" t="s">
        <v>3818</v>
      </c>
    </row>
    <row r="56" spans="1:17" s="165" customFormat="1" ht="15.5">
      <c r="A56" s="215"/>
      <c r="C56" s="214" t="s">
        <v>5036</v>
      </c>
      <c r="G56" s="165" t="s">
        <v>4306</v>
      </c>
      <c r="H56" s="165" t="s">
        <v>12</v>
      </c>
      <c r="I56" s="165" t="s">
        <v>3438</v>
      </c>
      <c r="J56" s="165" t="s">
        <v>3439</v>
      </c>
      <c r="M56" s="12" t="s">
        <v>5955</v>
      </c>
    </row>
    <row r="57" spans="1:17">
      <c r="A57" s="165"/>
      <c r="C57" s="216" t="s">
        <v>4266</v>
      </c>
      <c r="E57" s="164"/>
      <c r="F57" s="164"/>
      <c r="G57" s="164"/>
      <c r="I57" s="30" t="s">
        <v>3873</v>
      </c>
      <c r="J57" s="30" t="s">
        <v>3874</v>
      </c>
      <c r="K57" s="30" t="s">
        <v>4285</v>
      </c>
      <c r="L57" s="30"/>
      <c r="M57" s="12"/>
      <c r="N57" s="165"/>
      <c r="O57" s="165"/>
      <c r="P57" s="165"/>
      <c r="Q57" s="165"/>
    </row>
    <row r="58" spans="1:17" ht="49.5" customHeight="1">
      <c r="C58" s="215" t="s">
        <v>5954</v>
      </c>
      <c r="D58" s="165" t="s">
        <v>4286</v>
      </c>
      <c r="E58" s="165"/>
      <c r="F58" s="165"/>
      <c r="G58" s="30" t="s">
        <v>4308</v>
      </c>
      <c r="H58" s="225" t="s">
        <v>5957</v>
      </c>
      <c r="I58" s="177" t="str">
        <f>CONCATENATE(C58,H58,"/",H58,".",G58,".tdf")</f>
        <v>/data/khanlab/projects/ChIP_seq/DATA/4C_024/RH4_Ent6_MYOD_SE1_025_Both/RH4_Ent6_MYOD_SE1_025_Both.1000.dup.smoothed.w5.tdf</v>
      </c>
      <c r="J58" s="177" t="str">
        <f>CONCATENATE(C58,H58,"/",H58,".",G58,".w",K58,".tdf")</f>
        <v>/data/khanlab/projects/ChIP_seq/DATA/4C_024/RH4_Ent6_MYOD_SE1_025_Both/RH4_Ent6_MYOD_SE1_025_Both.1000.dup.smoothed.w5.w3.tdf</v>
      </c>
      <c r="K58" s="165">
        <v>3</v>
      </c>
      <c r="L58" s="181"/>
      <c r="M58" s="31" t="str">
        <f>CONCATENATE(D58,I$57,I58,J$57,J58,K$57,K58,L$57,L58)</f>
        <v>/data/khanlab/projects/ChIP_seq/scripts/smoothTDF.pl -i /data/khanlab/projects/ChIP_seq/DATA/4C_024/RH4_Ent6_MYOD_SE1_025_Both/RH4_Ent6_MYOD_SE1_025_Both.1000.dup.smoothed.w5.tdf -o /data/khanlab/projects/ChIP_seq/DATA/4C_024/RH4_Ent6_MYOD_SE1_025_Both/RH4_Ent6_MYOD_SE1_025_Both.1000.dup.smoothed.w5.w3.tdf -w 3</v>
      </c>
      <c r="N58" s="165"/>
      <c r="O58" s="165"/>
      <c r="P58" s="165"/>
      <c r="Q58" s="165"/>
    </row>
    <row r="59" spans="1:17" ht="24.75" hidden="1" customHeight="1" outlineLevel="1">
      <c r="C59" s="252" t="s">
        <v>5954</v>
      </c>
      <c r="D59" s="180" t="s">
        <v>4286</v>
      </c>
      <c r="E59" s="177"/>
      <c r="F59" s="177"/>
      <c r="G59" s="217" t="s">
        <v>4308</v>
      </c>
      <c r="H59" s="222" t="s">
        <v>5958</v>
      </c>
      <c r="I59" s="215" t="str">
        <f t="shared" ref="I59:I67" si="0">CONCATENATE(C59,H59,"/",H59,".",G59,".tdf")</f>
        <v>/data/khanlab/projects/ChIP_seq/DATA/4C_024/RH4_D6_MYOD_SE1_025_Both/RH4_D6_MYOD_SE1_025_Both.1000.dup.smoothed.w5.tdf</v>
      </c>
      <c r="J59" s="215" t="str">
        <f t="shared" ref="J59:J67" si="1">CONCATENATE(C59,H59,"/",H59,".",G59,".w",K59,".tdf")</f>
        <v>/data/khanlab/projects/ChIP_seq/DATA/4C_024/RH4_D6_MYOD_SE1_025_Both/RH4_D6_MYOD_SE1_025_Both.1000.dup.smoothed.w5.w3.tdf</v>
      </c>
      <c r="K59" s="215">
        <f>K58</f>
        <v>3</v>
      </c>
      <c r="L59" s="181"/>
      <c r="M59" s="31" t="str">
        <f>CONCATENATE(D59,I$57,I59,J$57,J59,K$57,K59,L$57,L59)</f>
        <v>/data/khanlab/projects/ChIP_seq/scripts/smoothTDF.pl -i /data/khanlab/projects/ChIP_seq/DATA/4C_024/RH4_D6_MYOD_SE1_025_Both/RH4_D6_MYOD_SE1_025_Both.1000.dup.smoothed.w5.tdf -o /data/khanlab/projects/ChIP_seq/DATA/4C_024/RH4_D6_MYOD_SE1_025_Both/RH4_D6_MYOD_SE1_025_Both.1000.dup.smoothed.w5.w3.tdf -w 3</v>
      </c>
    </row>
    <row r="60" spans="1:17" ht="24.75" hidden="1" customHeight="1" outlineLevel="1">
      <c r="C60" s="252" t="s">
        <v>5954</v>
      </c>
      <c r="D60" s="180" t="s">
        <v>4286</v>
      </c>
      <c r="E60" s="177"/>
      <c r="F60" s="177"/>
      <c r="G60" s="217" t="s">
        <v>4308</v>
      </c>
      <c r="H60" s="223" t="s">
        <v>5985</v>
      </c>
      <c r="I60" s="215" t="str">
        <f t="shared" si="0"/>
        <v>/data/khanlab/projects/ChIP_seq/DATA/4C_024/RH4_D6_MYOD_promoter_024_Both/RH4_D6_MYOD_promoter_024_Both.1000.dup.smoothed.w5.tdf</v>
      </c>
      <c r="J60" s="215" t="str">
        <f t="shared" si="1"/>
        <v>/data/khanlab/projects/ChIP_seq/DATA/4C_024/RH4_D6_MYOD_promoter_024_Both/RH4_D6_MYOD_promoter_024_Both.1000.dup.smoothed.w5.w3.tdf</v>
      </c>
      <c r="K60" s="252">
        <f t="shared" ref="K60:K67" si="2">K59</f>
        <v>3</v>
      </c>
      <c r="L60" s="181"/>
      <c r="M60" s="31" t="str">
        <f>CONCATENATE(D60,I$57,I60,J$57,J60,K$57,K60)</f>
        <v>/data/khanlab/projects/ChIP_seq/scripts/smoothTDF.pl -i /data/khanlab/projects/ChIP_seq/DATA/4C_024/RH4_D6_MYOD_promoter_024_Both/RH4_D6_MYOD_promoter_024_Both.1000.dup.smoothed.w5.tdf -o /data/khanlab/projects/ChIP_seq/DATA/4C_024/RH4_D6_MYOD_promoter_024_Both/RH4_D6_MYOD_promoter_024_Both.1000.dup.smoothed.w5.w3.tdf -w 3</v>
      </c>
    </row>
    <row r="61" spans="1:17" ht="24.75" hidden="1" customHeight="1" outlineLevel="1">
      <c r="C61" s="252" t="s">
        <v>5954</v>
      </c>
      <c r="D61" s="180" t="s">
        <v>4286</v>
      </c>
      <c r="E61" s="177"/>
      <c r="F61" s="177"/>
      <c r="G61" s="217" t="s">
        <v>4308</v>
      </c>
      <c r="H61" s="224" t="s">
        <v>5986</v>
      </c>
      <c r="I61" s="215" t="str">
        <f t="shared" si="0"/>
        <v>/data/khanlab/projects/ChIP_seq/DATA/4C_024/RH4_Ent6_MYOD_promoter_024_Both/RH4_Ent6_MYOD_promoter_024_Both.1000.dup.smoothed.w5.tdf</v>
      </c>
      <c r="J61" s="215" t="str">
        <f t="shared" si="1"/>
        <v>/data/khanlab/projects/ChIP_seq/DATA/4C_024/RH4_Ent6_MYOD_promoter_024_Both/RH4_Ent6_MYOD_promoter_024_Both.1000.dup.smoothed.w5.w3.tdf</v>
      </c>
      <c r="K61" s="252">
        <f t="shared" si="2"/>
        <v>3</v>
      </c>
      <c r="L61" s="181"/>
      <c r="M61" s="31" t="str">
        <f>CONCATENATE(D61,I$57,I61,J$57,J61,K$57,K61)</f>
        <v>/data/khanlab/projects/ChIP_seq/scripts/smoothTDF.pl -i /data/khanlab/projects/ChIP_seq/DATA/4C_024/RH4_Ent6_MYOD_promoter_024_Both/RH4_Ent6_MYOD_promoter_024_Both.1000.dup.smoothed.w5.tdf -o /data/khanlab/projects/ChIP_seq/DATA/4C_024/RH4_Ent6_MYOD_promoter_024_Both/RH4_Ent6_MYOD_promoter_024_Both.1000.dup.smoothed.w5.w3.tdf -w 3</v>
      </c>
    </row>
    <row r="62" spans="1:17" ht="24.75" hidden="1" customHeight="1" outlineLevel="1">
      <c r="C62" s="252" t="s">
        <v>5954</v>
      </c>
      <c r="D62" s="180" t="s">
        <v>4286</v>
      </c>
      <c r="G62" s="217" t="s">
        <v>4308</v>
      </c>
      <c r="H62" s="221"/>
      <c r="I62" s="215" t="str">
        <f t="shared" si="0"/>
        <v>/data/khanlab/projects/ChIP_seq/DATA/4C_024//.1000.dup.smoothed.w5.tdf</v>
      </c>
      <c r="J62" s="215" t="str">
        <f t="shared" si="1"/>
        <v>/data/khanlab/projects/ChIP_seq/DATA/4C_024//.1000.dup.smoothed.w5.w3.tdf</v>
      </c>
      <c r="K62" s="252">
        <f t="shared" si="2"/>
        <v>3</v>
      </c>
      <c r="L62" s="181"/>
      <c r="M62" s="31" t="str">
        <f>CONCATENATE(D62,I$57,I62,J$57,J62,K$57,K62)</f>
        <v>/data/khanlab/projects/ChIP_seq/scripts/smoothTDF.pl -i /data/khanlab/projects/ChIP_seq/DATA/4C_024//.1000.dup.smoothed.w5.tdf -o /data/khanlab/projects/ChIP_seq/DATA/4C_024//.1000.dup.smoothed.w5.w3.tdf -w 3</v>
      </c>
    </row>
    <row r="63" spans="1:17" s="188" customFormat="1" ht="49.5" hidden="1" customHeight="1" outlineLevel="1">
      <c r="A63"/>
      <c r="C63" s="252" t="s">
        <v>5954</v>
      </c>
      <c r="D63" s="188" t="s">
        <v>4286</v>
      </c>
      <c r="G63" s="217" t="s">
        <v>4308</v>
      </c>
      <c r="H63" s="225"/>
      <c r="I63" s="215" t="str">
        <f t="shared" si="0"/>
        <v>/data/khanlab/projects/ChIP_seq/DATA/4C_024//.1000.dup.smoothed.w5.tdf</v>
      </c>
      <c r="J63" s="215" t="str">
        <f t="shared" si="1"/>
        <v>/data/khanlab/projects/ChIP_seq/DATA/4C_024//.1000.dup.smoothed.w5.w3.tdf</v>
      </c>
      <c r="K63" s="252">
        <f t="shared" si="2"/>
        <v>3</v>
      </c>
      <c r="M63" s="31" t="str">
        <f>CONCATENATE(D63,I$57,I63,J$57,J63,K$57,K63,L$57,L63)</f>
        <v>/data/khanlab/projects/ChIP_seq/scripts/smoothTDF.pl -i /data/khanlab/projects/ChIP_seq/DATA/4C_024//.1000.dup.smoothed.w5.tdf -o /data/khanlab/projects/ChIP_seq/DATA/4C_024//.1000.dup.smoothed.w5.w3.tdf -w 3</v>
      </c>
    </row>
    <row r="64" spans="1:17" s="188" customFormat="1" ht="24.75" hidden="1" customHeight="1" outlineLevel="1">
      <c r="C64" s="252" t="s">
        <v>5954</v>
      </c>
      <c r="D64" s="188" t="s">
        <v>4286</v>
      </c>
      <c r="G64" s="217" t="s">
        <v>4308</v>
      </c>
      <c r="H64" s="222"/>
      <c r="I64" s="215" t="str">
        <f t="shared" si="0"/>
        <v>/data/khanlab/projects/ChIP_seq/DATA/4C_024//.1000.dup.smoothed.w5.tdf</v>
      </c>
      <c r="J64" s="215" t="str">
        <f t="shared" si="1"/>
        <v>/data/khanlab/projects/ChIP_seq/DATA/4C_024//.1000.dup.smoothed.w5.w3.tdf</v>
      </c>
      <c r="K64" s="252">
        <f t="shared" si="2"/>
        <v>3</v>
      </c>
      <c r="M64" s="31" t="str">
        <f>CONCATENATE(D64,I$57,I64,J$57,J64,K$57,K64,L$57,L64)</f>
        <v>/data/khanlab/projects/ChIP_seq/scripts/smoothTDF.pl -i /data/khanlab/projects/ChIP_seq/DATA/4C_024//.1000.dup.smoothed.w5.tdf -o /data/khanlab/projects/ChIP_seq/DATA/4C_024//.1000.dup.smoothed.w5.w3.tdf -w 3</v>
      </c>
    </row>
    <row r="65" spans="1:13" s="188" customFormat="1" ht="24.75" hidden="1" customHeight="1" outlineLevel="1">
      <c r="C65" s="252" t="s">
        <v>5954</v>
      </c>
      <c r="D65" s="188" t="s">
        <v>4286</v>
      </c>
      <c r="G65" s="217" t="s">
        <v>4308</v>
      </c>
      <c r="H65" s="223"/>
      <c r="I65" s="215" t="str">
        <f t="shared" si="0"/>
        <v>/data/khanlab/projects/ChIP_seq/DATA/4C_024//.1000.dup.smoothed.w5.tdf</v>
      </c>
      <c r="J65" s="215" t="str">
        <f t="shared" si="1"/>
        <v>/data/khanlab/projects/ChIP_seq/DATA/4C_024//.1000.dup.smoothed.w5.w3.tdf</v>
      </c>
      <c r="K65" s="252">
        <f t="shared" si="2"/>
        <v>3</v>
      </c>
      <c r="M65" s="31" t="str">
        <f>CONCATENATE(D65,I$57,I65,J$57,J65,K$57,K65)</f>
        <v>/data/khanlab/projects/ChIP_seq/scripts/smoothTDF.pl -i /data/khanlab/projects/ChIP_seq/DATA/4C_024//.1000.dup.smoothed.w5.tdf -o /data/khanlab/projects/ChIP_seq/DATA/4C_024//.1000.dup.smoothed.w5.w3.tdf -w 3</v>
      </c>
    </row>
    <row r="66" spans="1:13" s="188" customFormat="1" ht="24.75" hidden="1" customHeight="1" outlineLevel="1">
      <c r="C66" s="252" t="s">
        <v>5954</v>
      </c>
      <c r="D66" s="188" t="s">
        <v>4286</v>
      </c>
      <c r="G66" s="217" t="s">
        <v>4308</v>
      </c>
      <c r="H66" s="224"/>
      <c r="I66" s="215" t="str">
        <f t="shared" si="0"/>
        <v>/data/khanlab/projects/ChIP_seq/DATA/4C_024//.1000.dup.smoothed.w5.tdf</v>
      </c>
      <c r="J66" s="215" t="str">
        <f t="shared" si="1"/>
        <v>/data/khanlab/projects/ChIP_seq/DATA/4C_024//.1000.dup.smoothed.w5.w3.tdf</v>
      </c>
      <c r="K66" s="252">
        <f t="shared" si="2"/>
        <v>3</v>
      </c>
      <c r="M66" s="31" t="str">
        <f>CONCATENATE(D66,I$57,I66,J$57,J66,K$57,K66)</f>
        <v>/data/khanlab/projects/ChIP_seq/scripts/smoothTDF.pl -i /data/khanlab/projects/ChIP_seq/DATA/4C_024//.1000.dup.smoothed.w5.tdf -o /data/khanlab/projects/ChIP_seq/DATA/4C_024//.1000.dup.smoothed.w5.w3.tdf -w 3</v>
      </c>
    </row>
    <row r="67" spans="1:13" s="188" customFormat="1" ht="24.75" hidden="1" customHeight="1" outlineLevel="1">
      <c r="C67" s="252" t="s">
        <v>5954</v>
      </c>
      <c r="D67" s="188" t="s">
        <v>4286</v>
      </c>
      <c r="G67" s="217" t="s">
        <v>4308</v>
      </c>
      <c r="H67" s="221"/>
      <c r="I67" s="215" t="str">
        <f t="shared" si="0"/>
        <v>/data/khanlab/projects/ChIP_seq/DATA/4C_024//.1000.dup.smoothed.w5.tdf</v>
      </c>
      <c r="J67" s="215" t="str">
        <f t="shared" si="1"/>
        <v>/data/khanlab/projects/ChIP_seq/DATA/4C_024//.1000.dup.smoothed.w5.w3.tdf</v>
      </c>
      <c r="K67" s="252">
        <f t="shared" si="2"/>
        <v>3</v>
      </c>
      <c r="M67" s="31" t="str">
        <f>CONCATENATE(D67,I$57,I67,J$57,J67,K$57,K67)</f>
        <v>/data/khanlab/projects/ChIP_seq/scripts/smoothTDF.pl -i /data/khanlab/projects/ChIP_seq/DATA/4C_024//.1000.dup.smoothed.w5.tdf -o /data/khanlab/projects/ChIP_seq/DATA/4C_024//.1000.dup.smoothed.w5.w3.tdf -w 3</v>
      </c>
    </row>
    <row r="68" spans="1:13" s="188" customFormat="1" ht="24.75" hidden="1" customHeight="1" outlineLevel="1">
      <c r="C68" s="252"/>
      <c r="G68" s="217"/>
      <c r="H68" s="218"/>
      <c r="I68" s="215"/>
      <c r="J68" s="215"/>
      <c r="K68" s="215"/>
      <c r="M68" s="31"/>
    </row>
    <row r="69" spans="1:13" s="188" customFormat="1" ht="24.75" hidden="1" customHeight="1" outlineLevel="1">
      <c r="C69" s="252"/>
      <c r="G69" s="217"/>
      <c r="H69" s="220"/>
      <c r="I69" s="215"/>
      <c r="J69" s="215"/>
      <c r="K69" s="215"/>
      <c r="M69" s="31"/>
    </row>
    <row r="70" spans="1:13" s="188" customFormat="1" ht="24.75" hidden="1" customHeight="1" outlineLevel="1">
      <c r="C70" s="252"/>
      <c r="G70" s="217"/>
      <c r="H70" s="219"/>
      <c r="I70" s="215"/>
      <c r="J70" s="215"/>
      <c r="K70" s="215"/>
      <c r="M70" s="31"/>
    </row>
    <row r="71" spans="1:13" s="215" customFormat="1" hidden="1" outlineLevel="1">
      <c r="A71" s="188"/>
      <c r="C71" s="252"/>
      <c r="G71" s="217"/>
      <c r="H71" s="225"/>
      <c r="M71" s="31"/>
    </row>
    <row r="72" spans="1:13" s="215" customFormat="1" collapsed="1">
      <c r="C72" s="252"/>
      <c r="G72" s="217"/>
      <c r="H72" s="225"/>
      <c r="M72" s="31"/>
    </row>
    <row r="73" spans="1:13" ht="24.75" customHeight="1">
      <c r="A73" s="215"/>
      <c r="D73" s="180"/>
      <c r="G73" s="30"/>
      <c r="I73" s="180"/>
      <c r="J73" s="180"/>
      <c r="K73" s="180"/>
      <c r="L73" s="180"/>
      <c r="M73" s="31"/>
    </row>
    <row r="74" spans="1:13" s="182" customFormat="1" ht="24.75" customHeight="1">
      <c r="A74"/>
      <c r="C74" s="214" t="s">
        <v>4309</v>
      </c>
      <c r="D74" s="183"/>
      <c r="G74" s="30"/>
      <c r="I74" s="182" t="s">
        <v>4985</v>
      </c>
      <c r="J74" s="182" t="s">
        <v>4986</v>
      </c>
      <c r="M74" s="31"/>
    </row>
    <row r="75" spans="1:13" ht="24.75" customHeight="1">
      <c r="A75" s="182"/>
      <c r="C75" s="184" t="s">
        <v>4266</v>
      </c>
      <c r="D75" s="182" t="str">
        <f>"/data/khanlab/projects/ChIP_seq/DATA/"&amp;H76&amp;"/"</f>
        <v>/data/khanlab/projects/ChIP_seq/DATA/Sample_MM1S_DMSO_rep2_TAF3_UCSD_201118_C_HV2Y5BGXG/</v>
      </c>
      <c r="G75" s="30"/>
      <c r="I75" s="217" t="s">
        <v>12511</v>
      </c>
      <c r="J75" s="180" t="str">
        <f>CONCATENATE(I75,".w",K76,".tdf")</f>
        <v>.25.scaled.w4.tdf</v>
      </c>
      <c r="K75" s="180"/>
      <c r="L75" s="180"/>
      <c r="M75" s="31"/>
    </row>
    <row r="76" spans="1:13" ht="96.75" customHeight="1">
      <c r="D76" s="182" t="s">
        <v>4286</v>
      </c>
      <c r="H76" s="252" t="s">
        <v>12513</v>
      </c>
      <c r="I76" s="31" t="str">
        <f>CONCATENATE($D$75,H76,G76,I75,".tdf")</f>
        <v>/data/khanlab/projects/ChIP_seq/DATA/Sample_MM1S_DMSO_rep2_TAF3_UCSD_201118_C_HV2Y5BGXG/Sample_MM1S_DMSO_rep2_TAF3_UCSD_201118_C_HV2Y5BGXG.25.scaled.tdf</v>
      </c>
      <c r="J76" s="31" t="str">
        <f>CONCATENATE($D$75,H76,G76,J75)</f>
        <v>/data/khanlab/projects/ChIP_seq/DATA/Sample_MM1S_DMSO_rep2_TAF3_UCSD_201118_C_HV2Y5BGXG/Sample_MM1S_DMSO_rep2_TAF3_UCSD_201118_C_HV2Y5BGXG.25.scaled.w4.tdf</v>
      </c>
      <c r="K76" s="182">
        <v>4</v>
      </c>
      <c r="L76" s="182"/>
      <c r="M76" s="245" t="str">
        <f>CONCATENATE(D76,I$57,I76,J$57,J76,K$57,K76)</f>
        <v>/data/khanlab/projects/ChIP_seq/scripts/smoothTDF.pl -i /data/khanlab/projects/ChIP_seq/DATA/Sample_MM1S_DMSO_rep2_TAF3_UCSD_201118_C_HV2Y5BGXG/Sample_MM1S_DMSO_rep2_TAF3_UCSD_201118_C_HV2Y5BGXG.25.scaled.tdf -o /data/khanlab/projects/ChIP_seq/DATA/Sample_MM1S_DMSO_rep2_TAF3_UCSD_201118_C_HV2Y5BGXG/Sample_MM1S_DMSO_rep2_TAF3_UCSD_201118_C_HV2Y5BGXG.25.scaled.w4.tdf -w 4</v>
      </c>
    </row>
    <row r="77" spans="1:13">
      <c r="H77" s="182"/>
    </row>
    <row r="78" spans="1:13">
      <c r="H78" s="182"/>
    </row>
    <row r="79" spans="1:13">
      <c r="H79" s="182"/>
    </row>
    <row r="80" spans="1:13">
      <c r="H80" s="182"/>
    </row>
    <row r="81" spans="3:13">
      <c r="H81" s="182"/>
    </row>
    <row r="82" spans="3:13">
      <c r="H82" s="182"/>
    </row>
    <row r="83" spans="3:13">
      <c r="H83" s="182"/>
    </row>
    <row r="87" spans="3:13" ht="21">
      <c r="C87" s="348" t="s">
        <v>4312</v>
      </c>
      <c r="D87" s="169" t="s">
        <v>4313</v>
      </c>
    </row>
    <row r="88" spans="3:13">
      <c r="I88" s="141" t="s">
        <v>5987</v>
      </c>
      <c r="J88" s="141" t="s">
        <v>5608</v>
      </c>
    </row>
    <row r="89" spans="3:13">
      <c r="D89" s="169"/>
      <c r="H89" t="s">
        <v>3406</v>
      </c>
      <c r="I89" s="252" t="s">
        <v>5954</v>
      </c>
      <c r="J89" s="252"/>
      <c r="M89" s="185" t="s">
        <v>7207</v>
      </c>
    </row>
    <row r="90" spans="3:13">
      <c r="D90" s="298"/>
      <c r="H90" t="s">
        <v>5598</v>
      </c>
      <c r="I90" s="252" t="s">
        <v>5598</v>
      </c>
      <c r="J90" s="252" t="s">
        <v>5598</v>
      </c>
      <c r="M90" s="185" t="s">
        <v>5598</v>
      </c>
    </row>
    <row r="91" spans="3:13">
      <c r="D91" s="298"/>
      <c r="H91" t="s">
        <v>4314</v>
      </c>
      <c r="I91" s="252" t="s">
        <v>4314</v>
      </c>
      <c r="J91" s="252" t="s">
        <v>4314</v>
      </c>
      <c r="M91" s="185" t="s">
        <v>4314</v>
      </c>
    </row>
    <row r="92" spans="3:13">
      <c r="D92" s="262"/>
      <c r="H92" s="344" t="s">
        <v>12492</v>
      </c>
      <c r="I92" s="252"/>
      <c r="J92" s="252"/>
      <c r="M92" s="186" t="s">
        <v>5575</v>
      </c>
    </row>
    <row r="93" spans="3:13">
      <c r="D93" s="262"/>
      <c r="H93" t="str">
        <f>CONCATENATE(H$89,H92,"/",H92,H94)</f>
        <v>/data/khanlab/projects/ChIP_seq/DATA/Sample_RH4_ACBI1_7d_BRG1_C_HM35YBGXF/Sample_RH4_ACBI1_7d_BRG1_C_HM35YBGXF.25.scaled.tdf</v>
      </c>
      <c r="I93" s="252">
        <f>I82</f>
        <v>0</v>
      </c>
      <c r="J93" s="252" t="s">
        <v>6005</v>
      </c>
      <c r="M93" s="185" t="str">
        <f>CONCATENATE(M$89,M92,M94)</f>
        <v>/data/khanlab/projects/ChIP_seq/projects/RNAseq_DATA/RMS_treated/Rh4_jq1_6h_rz_T_H3YCHBGXX.tdf</v>
      </c>
    </row>
    <row r="94" spans="3:13">
      <c r="D94" s="344"/>
      <c r="H94" s="252" t="s">
        <v>5596</v>
      </c>
      <c r="I94" s="252" t="str">
        <f>H94</f>
        <v>.25.scaled.tdf</v>
      </c>
      <c r="J94" s="252"/>
      <c r="M94" s="185" t="s">
        <v>5599</v>
      </c>
    </row>
    <row r="95" spans="3:13">
      <c r="D95" s="262"/>
      <c r="I95" s="252"/>
      <c r="J95" s="252"/>
      <c r="M95" s="185"/>
    </row>
    <row r="96" spans="3:13">
      <c r="D96" s="262"/>
      <c r="H96" t="s">
        <v>4315</v>
      </c>
      <c r="I96" s="252" t="s">
        <v>4315</v>
      </c>
      <c r="J96" s="252" t="s">
        <v>4315</v>
      </c>
      <c r="M96" s="185" t="s">
        <v>4315</v>
      </c>
    </row>
    <row r="97" spans="1:13">
      <c r="D97" s="262"/>
      <c r="H97" s="344" t="s">
        <v>12493</v>
      </c>
      <c r="I97" s="252"/>
      <c r="J97" s="252"/>
      <c r="M97" s="186" t="s">
        <v>5572</v>
      </c>
    </row>
    <row r="98" spans="1:13">
      <c r="D98" s="298"/>
      <c r="H98" s="185" t="str">
        <f>CONCATENATE(H$89,H97,"/",H97,H99)</f>
        <v>/data/khanlab/projects/ChIP_seq/DATA/Sample_RH4_cis_7d_BRG1_C_HM35YBGXF/Sample_RH4_cis_7d_BRG1_C_HM35YBGXF.25.scaled.tdf</v>
      </c>
      <c r="I98" s="252">
        <f>I83</f>
        <v>0</v>
      </c>
      <c r="J98" s="252" t="s">
        <v>6006</v>
      </c>
      <c r="M98" s="252" t="str">
        <f>CONCATENATE(M$89,M97,M99)</f>
        <v>/data/khanlab/projects/ChIP_seq/projects/RNAseq_DATA/RMS_treated/Rh4_dmso_6h_rz_T_H3YCHBGXX.tdf</v>
      </c>
    </row>
    <row r="99" spans="1:13">
      <c r="D99" s="81" t="s">
        <v>10061</v>
      </c>
      <c r="H99" s="185" t="str">
        <f>H94</f>
        <v>.25.scaled.tdf</v>
      </c>
      <c r="I99" s="252" t="str">
        <f>I94</f>
        <v>.25.scaled.tdf</v>
      </c>
      <c r="J99" s="252"/>
      <c r="M99" s="185" t="str">
        <f>M94</f>
        <v>.tdf</v>
      </c>
    </row>
    <row r="100" spans="1:13">
      <c r="D100" s="81" t="s">
        <v>10062</v>
      </c>
      <c r="I100" s="252"/>
      <c r="J100" s="252"/>
      <c r="M100" s="185"/>
    </row>
    <row r="101" spans="1:13">
      <c r="D101" s="262" t="s">
        <v>10063</v>
      </c>
      <c r="H101" t="s">
        <v>4179</v>
      </c>
      <c r="I101" s="252" t="s">
        <v>4179</v>
      </c>
      <c r="J101" s="252" t="s">
        <v>4179</v>
      </c>
      <c r="M101" s="185" t="s">
        <v>4179</v>
      </c>
    </row>
    <row r="102" spans="1:13">
      <c r="D102" s="262" t="s">
        <v>10064</v>
      </c>
      <c r="G102" s="262" t="s">
        <v>5880</v>
      </c>
      <c r="H102" s="251" t="s">
        <v>12497</v>
      </c>
      <c r="I102" s="252" t="str">
        <f>H102</f>
        <v>RH4_ACBI1_delta_BRG1</v>
      </c>
      <c r="J102" s="252"/>
      <c r="M102" s="186" t="s">
        <v>7208</v>
      </c>
    </row>
    <row r="103" spans="1:13">
      <c r="D103" s="262"/>
      <c r="H103" s="185" t="str">
        <f>CONCATENATE(H$89,"scaledTDFs/",H102,H94)</f>
        <v>/data/khanlab/projects/ChIP_seq/DATA/scaledTDFs/RH4_ACBI1_delta_BRG1.25.scaled.tdf</v>
      </c>
      <c r="I103" s="252" t="str">
        <f>CONCATENATE(I$89,I92,I102,I94)</f>
        <v>/data/khanlab/projects/ChIP_seq/DATA/4C_024/RH4_ACBI1_delta_BRG1.25.scaled.tdf</v>
      </c>
      <c r="J103" s="252" t="s">
        <v>6007</v>
      </c>
      <c r="M103" s="185" t="str">
        <f>CONCATENATE(M$89,M102)</f>
        <v>/data/khanlab/projects/ChIP_seq/projects/RNAseq_DATA/RMS_treated/RH4_JQ1-DMSO_RNAseq.tdf</v>
      </c>
    </row>
    <row r="104" spans="1:13">
      <c r="I104" s="252"/>
      <c r="J104" s="252"/>
      <c r="M104" s="161"/>
    </row>
    <row r="105" spans="1:13">
      <c r="H105" t="str">
        <f>H129</f>
        <v xml:space="preserve"> /data/khanlab/projects/ChIP_seq/scripts/runTdfDelta.sh</v>
      </c>
      <c r="I105" s="252" t="str">
        <f>H105</f>
        <v xml:space="preserve"> /data/khanlab/projects/ChIP_seq/scripts/runTdfDelta.sh</v>
      </c>
      <c r="J105" s="252" t="str">
        <f>H129</f>
        <v xml:space="preserve"> /data/khanlab/projects/ChIP_seq/scripts/runTdfDelta.sh</v>
      </c>
      <c r="M105" s="185" t="s">
        <v>4316</v>
      </c>
    </row>
    <row r="106" spans="1:13">
      <c r="I106" s="252"/>
      <c r="J106" s="252"/>
      <c r="M106" s="161"/>
    </row>
    <row r="107" spans="1:13" ht="145">
      <c r="G107" s="29" t="s">
        <v>1037</v>
      </c>
      <c r="H107" s="245" t="str">
        <f>CONCATENATE(H90,H91,H93,H96,H98,H101,H103,H105)</f>
        <v>sbatch -J DeltaTDF --partition=ccr --mem=32g --export=in_file1=/data/khanlab/projects/ChIP_seq/DATA/Sample_RH4_ACBI1_7d_BRG1_C_HM35YBGXF/Sample_RH4_ACBI1_7d_BRG1_C_HM35YBGXF.25.scaled.tdf,in_file2=/data/khanlab/projects/ChIP_seq/DATA/Sample_RH4_cis_7d_BRG1_C_HM35YBGXF/Sample_RH4_cis_7d_BRG1_C_HM35YBGXF.25.scaled.tdf,out_file=/data/khanlab/projects/ChIP_seq/DATA/scaledTDFs/RH4_ACBI1_delta_BRG1.25.scaled.tdf /data/khanlab/projects/ChIP_seq/scripts/runTdfDelta.sh</v>
      </c>
      <c r="I107" s="245" t="str">
        <f>CONCATENATE(I90,I91,I93,I96,I98,I101,I103,I105)</f>
        <v>sbatch -J DeltaTDF --partition=ccr --mem=32g --export=in_file1=0,in_file2=0,out_file=/data/khanlab/projects/ChIP_seq/DATA/4C_024/RH4_ACBI1_delta_BRG1.25.scaled.tdf /data/khanlab/projects/ChIP_seq/scripts/runTdfDelta.sh</v>
      </c>
      <c r="J107" s="245" t="str">
        <f>CONCATENATE(J90,J91,J93,J96,J98,J101,J103,J105)</f>
        <v>sbatch -J DeltaTDF --partition=ccr --mem=32g --export=in_file1=Sample_RH4_Ent6_H3K27ac_018_C_HWC77BGXY.25.scaled.tdf,in_file2=Sample_RH4_D6_H3K27ac_018_C_HWC77BGXY.25.scaled.tdf,out_file=RH4_DvEnt_H3K27ac_fold.25.scaled.tdf /data/khanlab/projects/ChIP_seq/scripts/runTdfDelta.sh</v>
      </c>
      <c r="M107" s="245" t="str">
        <f>CONCATENATE(M90,M91,M93,M96,M98,M101,M103,M105)</f>
        <v>sbatch -J DeltaTDF --partition=ccr --mem=32g --export=in_file1=/data/khanlab/projects/ChIP_seq/projects/RNAseq_DATA/RMS_treated/Rh4_jq1_6h_rz_T_H3YCHBGXX.tdf,in_file2=/data/khanlab/projects/ChIP_seq/projects/RNAseq_DATA/RMS_treated/Rh4_dmso_6h_rz_T_H3YCHBGXX.tdf,out_file=/data/khanlab/projects/ChIP_seq/projects/RNAseq_DATA/RMS_treated/RH4_JQ1-DMSO_RNAseq.tdf /data/khanlab/projects/ChIP_seq/scripts/runTdfDelta.sh</v>
      </c>
    </row>
    <row r="108" spans="1:13" s="252" customFormat="1">
      <c r="A108"/>
      <c r="C108" s="262"/>
      <c r="D108" s="255"/>
      <c r="G108" s="29"/>
      <c r="H108" s="31"/>
      <c r="I108" s="31"/>
      <c r="J108" s="31"/>
      <c r="M108" s="31"/>
    </row>
    <row r="109" spans="1:13" s="252" customFormat="1" ht="18.5">
      <c r="C109" s="231" t="s">
        <v>6000</v>
      </c>
      <c r="D109" s="11" t="s">
        <v>6001</v>
      </c>
    </row>
    <row r="110" spans="1:13" s="252" customFormat="1">
      <c r="C110" s="262"/>
      <c r="D110" s="255"/>
      <c r="I110" s="141"/>
      <c r="J110" s="141"/>
    </row>
    <row r="111" spans="1:13" s="252" customFormat="1">
      <c r="C111" s="262"/>
      <c r="D111" s="169"/>
      <c r="H111" s="252" t="s">
        <v>3406</v>
      </c>
    </row>
    <row r="112" spans="1:13" s="252" customFormat="1">
      <c r="C112" s="262"/>
      <c r="D112" s="298" t="s">
        <v>5789</v>
      </c>
      <c r="H112" s="252" t="s">
        <v>6004</v>
      </c>
    </row>
    <row r="113" spans="3:8" s="252" customFormat="1">
      <c r="C113" s="262"/>
      <c r="D113" s="298" t="s">
        <v>5792</v>
      </c>
      <c r="H113" s="252" t="s">
        <v>4314</v>
      </c>
    </row>
    <row r="114" spans="3:8" s="252" customFormat="1">
      <c r="C114" s="262"/>
      <c r="D114" s="262" t="s">
        <v>5962</v>
      </c>
      <c r="H114" s="344" t="str">
        <f>D119</f>
        <v>Sample_RH4_Ent6_H3K27ac_018_C_HWC77BGXY</v>
      </c>
    </row>
    <row r="115" spans="3:8" s="252" customFormat="1">
      <c r="C115" s="262"/>
      <c r="D115" s="262" t="s">
        <v>5981</v>
      </c>
      <c r="H115" s="252" t="str">
        <f>CONCATENATE(H$89,H114,"/",H114,H116)</f>
        <v>/data/khanlab/projects/ChIP_seq/DATA/Sample_RH4_Ent6_H3K27ac_018_C_HWC77BGXY/Sample_RH4_Ent6_H3K27ac_018_C_HWC77BGXY.25.scaled.tdf</v>
      </c>
    </row>
    <row r="116" spans="3:8" s="252" customFormat="1">
      <c r="C116" s="262"/>
      <c r="D116" s="262" t="s">
        <v>5963</v>
      </c>
      <c r="H116" s="252" t="s">
        <v>5596</v>
      </c>
    </row>
    <row r="117" spans="3:8" s="252" customFormat="1">
      <c r="C117" s="262"/>
      <c r="D117" s="262" t="s">
        <v>5964</v>
      </c>
    </row>
    <row r="118" spans="3:8" s="252" customFormat="1">
      <c r="C118" s="262"/>
      <c r="D118" s="262" t="s">
        <v>5965</v>
      </c>
      <c r="H118" s="252" t="s">
        <v>4315</v>
      </c>
    </row>
    <row r="119" spans="3:8" s="252" customFormat="1">
      <c r="C119" s="262"/>
      <c r="D119" s="298" t="s">
        <v>5791</v>
      </c>
      <c r="H119" s="344" t="str">
        <f>D112</f>
        <v>Sample_RH4_D6_H3K27ac_018_C_HWC77BGXY</v>
      </c>
    </row>
    <row r="120" spans="3:8" s="252" customFormat="1">
      <c r="C120" s="262"/>
      <c r="D120" s="298" t="s">
        <v>5794</v>
      </c>
      <c r="H120" s="252" t="str">
        <f>CONCATENATE(H$89,H119,"/",H119,H121)</f>
        <v>/data/khanlab/projects/ChIP_seq/DATA/Sample_RH4_D6_H3K27ac_018_C_HWC77BGXY/Sample_RH4_D6_H3K27ac_018_C_HWC77BGXY.25.scaled.tdf</v>
      </c>
    </row>
    <row r="121" spans="3:8" s="252" customFormat="1">
      <c r="C121" s="262"/>
      <c r="D121" s="262" t="s">
        <v>5966</v>
      </c>
      <c r="H121" s="252" t="str">
        <f>H116</f>
        <v>.25.scaled.tdf</v>
      </c>
    </row>
    <row r="122" spans="3:8" s="252" customFormat="1">
      <c r="C122" s="262"/>
      <c r="D122" s="262" t="s">
        <v>5982</v>
      </c>
    </row>
    <row r="123" spans="3:8" s="252" customFormat="1">
      <c r="C123" s="262"/>
      <c r="D123" s="262" t="s">
        <v>5967</v>
      </c>
      <c r="H123" s="252" t="s">
        <v>4179</v>
      </c>
    </row>
    <row r="124" spans="3:8" s="252" customFormat="1">
      <c r="C124" s="262"/>
      <c r="D124" s="262" t="s">
        <v>5968</v>
      </c>
      <c r="G124" s="262" t="s">
        <v>5880</v>
      </c>
      <c r="H124" s="251" t="s">
        <v>6003</v>
      </c>
    </row>
    <row r="125" spans="3:8" s="252" customFormat="1">
      <c r="C125" s="262"/>
      <c r="D125" s="262" t="s">
        <v>5969</v>
      </c>
      <c r="H125" s="252" t="str">
        <f>CONCATENATE(H$89,"scaledTDFs/",H124,H116)</f>
        <v>/data/khanlab/projects/ChIP_seq/DATA/scaledTDFs/RH4_DvEnt_H3K27ac_fold.25.scaled.tdf</v>
      </c>
    </row>
    <row r="126" spans="3:8" s="252" customFormat="1">
      <c r="C126" s="262"/>
      <c r="D126" s="262"/>
      <c r="H126" s="252" t="s">
        <v>6002</v>
      </c>
    </row>
    <row r="127" spans="3:8" s="252" customFormat="1">
      <c r="C127" s="262"/>
      <c r="D127" s="262"/>
      <c r="H127" s="252" t="s">
        <v>6008</v>
      </c>
    </row>
    <row r="128" spans="3:8" s="252" customFormat="1">
      <c r="C128" s="262"/>
      <c r="D128" s="255"/>
    </row>
    <row r="129" spans="1:13" s="252" customFormat="1">
      <c r="C129" s="262"/>
      <c r="D129" s="255"/>
      <c r="H129" s="252" t="s">
        <v>4316</v>
      </c>
    </row>
    <row r="130" spans="1:13" s="252" customFormat="1">
      <c r="C130" s="262"/>
      <c r="D130" s="255"/>
    </row>
    <row r="131" spans="1:13" s="252" customFormat="1" ht="111" customHeight="1">
      <c r="C131" s="262"/>
      <c r="D131" s="255"/>
      <c r="G131" s="29" t="s">
        <v>1037</v>
      </c>
      <c r="H131" s="31" t="str">
        <f>CONCATENATE(H112,H113,H115,H118,H120,H123,H125,H126,H127,H129)</f>
        <v>sbatch -J foldTDF --partition=ccr --mem=32g --export=in_file1=/data/khanlab/projects/ChIP_seq/DATA/Sample_RH4_Ent6_H3K27ac_018_C_HWC77BGXY/Sample_RH4_Ent6_H3K27ac_018_C_HWC77BGXY.25.scaled.tdf,in_file2=/data/khanlab/projects/ChIP_seq/DATA/Sample_RH4_D6_H3K27ac_018_C_HWC77BGXY/Sample_RH4_D6_H3K27ac_018_C_HWC77BGXY.25.scaled.tdf,out_file=/data/khanlab/projects/ChIP_seq/DATA/scaledTDFs/RH4_DvEnt_H3K27ac_fold.25.scaled.tdf,method=division,pseudo_count=10 /data/khanlab/projects/ChIP_seq/scripts/runTdfDelta.sh</v>
      </c>
      <c r="I131" s="31"/>
      <c r="J131" s="31"/>
      <c r="M131" s="31"/>
    </row>
    <row r="132" spans="1:13">
      <c r="A132" s="252"/>
      <c r="M132" s="161"/>
    </row>
    <row r="133" spans="1:13" ht="15.5">
      <c r="C133" s="324" t="s">
        <v>5881</v>
      </c>
      <c r="D133" s="169" t="s">
        <v>5882</v>
      </c>
      <c r="E133" s="252"/>
      <c r="F133" s="252"/>
      <c r="G133" s="252"/>
      <c r="H133" s="252"/>
    </row>
    <row r="134" spans="1:13">
      <c r="C134" s="262"/>
      <c r="D134" s="255"/>
      <c r="E134" s="252"/>
      <c r="F134" s="252"/>
      <c r="G134" s="252"/>
      <c r="H134" s="252"/>
    </row>
    <row r="135" spans="1:13">
      <c r="C135" s="262"/>
      <c r="D135" s="169"/>
      <c r="E135" s="252"/>
      <c r="F135" s="252"/>
      <c r="G135" s="252"/>
      <c r="H135" s="252" t="s">
        <v>3406</v>
      </c>
    </row>
    <row r="136" spans="1:13">
      <c r="C136" s="262"/>
      <c r="D136" s="262"/>
      <c r="E136" s="252"/>
      <c r="F136" s="252"/>
      <c r="G136" s="252"/>
      <c r="H136" s="252" t="s">
        <v>5884</v>
      </c>
    </row>
    <row r="137" spans="1:13">
      <c r="C137" s="262"/>
      <c r="D137" s="262"/>
      <c r="E137" s="252"/>
      <c r="F137" s="252"/>
      <c r="G137" s="252"/>
      <c r="H137" s="252" t="s">
        <v>5886</v>
      </c>
    </row>
    <row r="138" spans="1:13">
      <c r="C138" s="262"/>
      <c r="D138" s="262"/>
      <c r="E138" s="252"/>
      <c r="F138" s="252"/>
      <c r="G138" s="252"/>
      <c r="H138" s="562" t="s">
        <v>7245</v>
      </c>
    </row>
    <row r="139" spans="1:13">
      <c r="C139" s="262"/>
      <c r="D139" s="262"/>
      <c r="E139" s="252"/>
      <c r="F139" s="252"/>
      <c r="G139" s="252"/>
      <c r="H139" s="252" t="str">
        <f>CONCATENATE(H$89,H138,"/",H138,H140)</f>
        <v>/data/khanlab/projects/ChIP_seq/DATA/Sample_RD_shCtrl_MYOD_037_C_HMJ2HBGX7/Sample_RD_shCtrl_MYOD_037_C_HMJ2HBGX7.25.tdf</v>
      </c>
    </row>
    <row r="140" spans="1:13">
      <c r="C140" s="262"/>
      <c r="D140" s="255"/>
      <c r="E140" s="252"/>
      <c r="F140" s="252"/>
      <c r="G140" s="252"/>
      <c r="H140" s="252" t="s">
        <v>5885</v>
      </c>
    </row>
    <row r="141" spans="1:13">
      <c r="C141" s="262"/>
      <c r="D141" s="255"/>
      <c r="E141" s="252"/>
      <c r="F141" s="252"/>
      <c r="G141" s="252"/>
      <c r="H141" s="252"/>
    </row>
    <row r="142" spans="1:13">
      <c r="C142" s="262"/>
      <c r="D142" s="255"/>
      <c r="E142" s="252"/>
      <c r="F142" s="252"/>
      <c r="G142" s="252"/>
      <c r="H142" s="252" t="s">
        <v>5887</v>
      </c>
    </row>
    <row r="143" spans="1:13">
      <c r="C143" s="262"/>
      <c r="D143" s="255"/>
      <c r="E143" s="252"/>
      <c r="F143" s="252"/>
      <c r="G143" s="252"/>
      <c r="H143" s="252" t="str">
        <f>H138</f>
        <v>Sample_RD_shCtrl_MYOD_037_C_HMJ2HBGX7</v>
      </c>
    </row>
    <row r="144" spans="1:13">
      <c r="C144" s="262"/>
      <c r="D144" s="255"/>
      <c r="E144" s="252"/>
      <c r="F144" s="252"/>
      <c r="G144" s="252"/>
      <c r="H144" s="252" t="str">
        <f>CONCATENATE(H$89,H143,"/",H143,".bam")</f>
        <v>/data/khanlab/projects/ChIP_seq/DATA/Sample_RD_shCtrl_MYOD_037_C_HMJ2HBGX7/Sample_RD_shCtrl_MYOD_037_C_HMJ2HBGX7.bam</v>
      </c>
    </row>
    <row r="145" spans="1:9" s="252" customFormat="1">
      <c r="A145"/>
      <c r="C145" s="262"/>
      <c r="D145" s="255"/>
    </row>
    <row r="146" spans="1:9" s="252" customFormat="1">
      <c r="C146" s="262"/>
      <c r="D146" s="255"/>
      <c r="H146" s="252" t="s">
        <v>5889</v>
      </c>
    </row>
    <row r="147" spans="1:9" s="252" customFormat="1">
      <c r="C147" s="262"/>
      <c r="D147" s="255"/>
      <c r="G147" s="262" t="s">
        <v>5888</v>
      </c>
      <c r="H147" s="252" t="s">
        <v>7261</v>
      </c>
    </row>
    <row r="148" spans="1:9">
      <c r="A148" s="252"/>
      <c r="C148" s="262"/>
      <c r="D148" s="255"/>
      <c r="E148" s="252"/>
      <c r="F148" s="252"/>
      <c r="G148" s="252"/>
      <c r="H148" s="252"/>
    </row>
    <row r="149" spans="1:9">
      <c r="C149" s="262"/>
      <c r="D149" s="255"/>
      <c r="E149" s="252"/>
      <c r="F149" s="252"/>
      <c r="G149" s="252"/>
      <c r="H149" s="252"/>
    </row>
    <row r="150" spans="1:9">
      <c r="C150" s="262"/>
      <c r="D150" s="255"/>
      <c r="E150" s="252"/>
      <c r="F150" s="252"/>
      <c r="G150" s="252"/>
      <c r="H150" s="252" t="s">
        <v>4179</v>
      </c>
    </row>
    <row r="151" spans="1:9">
      <c r="C151" s="262"/>
      <c r="D151" s="255"/>
      <c r="E151" s="252"/>
      <c r="F151" s="252"/>
      <c r="G151" s="262" t="s">
        <v>5883</v>
      </c>
      <c r="H151" s="251" t="str">
        <f>H138</f>
        <v>Sample_RD_shCtrl_MYOD_037_C_HMJ2HBGX7</v>
      </c>
    </row>
    <row r="152" spans="1:9">
      <c r="C152" s="262"/>
      <c r="D152" s="255"/>
      <c r="E152" s="252"/>
      <c r="F152" s="252"/>
      <c r="G152" s="252"/>
      <c r="H152" s="252" t="str">
        <f>CONCATENATE(H$89,H138,"/",H151)</f>
        <v>/data/khanlab/projects/ChIP_seq/DATA/Sample_RD_shCtrl_MYOD_037_C_HMJ2HBGX7/Sample_RD_shCtrl_MYOD_037_C_HMJ2HBGX7</v>
      </c>
    </row>
    <row r="153" spans="1:9">
      <c r="C153" s="262"/>
      <c r="D153" s="255"/>
      <c r="E153" s="252"/>
      <c r="F153" s="252"/>
      <c r="G153" s="252"/>
      <c r="H153" s="252"/>
    </row>
    <row r="154" spans="1:9">
      <c r="C154" s="262"/>
      <c r="D154" s="255"/>
      <c r="E154" s="252"/>
      <c r="F154" s="252"/>
      <c r="G154" s="252"/>
      <c r="H154" s="252" t="s">
        <v>7229</v>
      </c>
    </row>
    <row r="155" spans="1:9">
      <c r="C155" s="262"/>
      <c r="D155" s="255"/>
      <c r="E155" s="252"/>
      <c r="F155" s="252"/>
      <c r="G155" s="252"/>
      <c r="H155" s="252"/>
    </row>
    <row r="156" spans="1:9" ht="135" customHeight="1">
      <c r="C156" s="262"/>
      <c r="D156" s="255"/>
      <c r="E156" s="252"/>
      <c r="F156" s="252"/>
      <c r="G156" s="29" t="s">
        <v>1037</v>
      </c>
      <c r="H156" s="708" t="str">
        <f>CONCATENATE(H136,H137,H139,H142,H144,H146,H147,H150,H152,H154)</f>
        <v>sbatch -J RPMPR --partition=ccr --mem=32g --export=tdf_file=/data/khanlab/projects/ChIP_seq/DATA/Sample_RD_shCtrl_MYOD_037_C_HMJ2HBGX7/Sample_RD_shCtrl_MYOD_037_C_HMJ2HBGX7.25.tdf,bam_file=/data/khanlab/projects/ChIP_seq/DATA/Sample_RD_shCtrl_MYOD_037_C_HMJ2HBGX7/Sample_RD_shCtrl_MYOD_037_C_HMJ2HBGX7.bam,bed_file=/data/khanlab/projects/ChIP_seq/projects/RMS_Epigenetics/SNAI/BCHNV/MYOD_shSNAI2_v_shCtrl_CTR_RD/MYOD_locations/MYOD_CTR_RD.combined.sorted.bed,out_file=/data/khanlab/projects/ChIP_seq/DATA/Sample_RD_shCtrl_MYOD_037_C_HMJ2HBGX7/Sample_RD_shCtrl_MYOD_037_C_HMJ2HBGX7 /data/khanlab/projects/testChIP_seq/ChIP_seq/scripts/ReadsPerMillionPeakReads.sh</v>
      </c>
      <c r="I156" s="708"/>
    </row>
    <row r="157" spans="1:9">
      <c r="H157" s="169"/>
    </row>
    <row r="158" spans="1:9">
      <c r="H158" s="262" t="s">
        <v>7241</v>
      </c>
    </row>
    <row r="159" spans="1:9">
      <c r="H159" s="262" t="s">
        <v>7243</v>
      </c>
    </row>
    <row r="160" spans="1:9">
      <c r="H160" s="262" t="s">
        <v>7245</v>
      </c>
    </row>
    <row r="161" spans="1:13">
      <c r="H161" s="262" t="s">
        <v>7247</v>
      </c>
    </row>
    <row r="162" spans="1:13">
      <c r="H162" s="252"/>
    </row>
    <row r="170" spans="1:13">
      <c r="C170" s="262" t="s">
        <v>4266</v>
      </c>
      <c r="D170" s="252" t="s">
        <v>3406</v>
      </c>
      <c r="J170" t="s">
        <v>6797</v>
      </c>
    </row>
    <row r="172" spans="1:13" ht="38.5">
      <c r="B172" s="252"/>
      <c r="C172" s="70" t="s">
        <v>1071</v>
      </c>
      <c r="D172" s="255"/>
      <c r="E172" s="164" t="s">
        <v>4288</v>
      </c>
      <c r="F172" s="164"/>
      <c r="G172" s="164" t="s">
        <v>4264</v>
      </c>
      <c r="H172" s="252" t="s">
        <v>12</v>
      </c>
      <c r="I172" s="252" t="s">
        <v>3438</v>
      </c>
      <c r="J172" s="252" t="s">
        <v>3439</v>
      </c>
      <c r="K172" s="252" t="s">
        <v>3440</v>
      </c>
      <c r="L172" s="252"/>
      <c r="M172" s="12" t="s">
        <v>3443</v>
      </c>
    </row>
    <row r="173" spans="1:13">
      <c r="A173" s="252"/>
      <c r="B173" s="252"/>
      <c r="C173" s="70"/>
      <c r="D173" s="255"/>
      <c r="E173" s="164"/>
      <c r="F173" s="164"/>
      <c r="G173" s="164"/>
      <c r="H173" s="252"/>
      <c r="I173" s="252"/>
      <c r="J173" s="252"/>
      <c r="K173" s="252"/>
      <c r="L173" s="252"/>
      <c r="M173" s="12"/>
    </row>
    <row r="174" spans="1:13">
      <c r="A174" s="252"/>
      <c r="B174" s="252"/>
      <c r="C174" s="262"/>
      <c r="D174" s="255" t="s">
        <v>3442</v>
      </c>
      <c r="E174" s="252">
        <v>200</v>
      </c>
      <c r="F174" s="252"/>
      <c r="G174" s="217" t="s">
        <v>4265</v>
      </c>
      <c r="H174" s="217" t="s">
        <v>6767</v>
      </c>
      <c r="I174" s="252" t="str">
        <f>CONCATENATE($D$170,H174,"/",H174,".MCV.bam")</f>
        <v>/data/khanlab/projects/ChIP_seq/DATA/Sample_MKL1_ATOH1_027_C_HTK33BBXX/Sample_MKL1_ATOH1_027_C_HTK33BBXX.MCV.bam</v>
      </c>
      <c r="J174" s="263" t="str">
        <f>CONCATENATE(J170,H174,".MCV.tdf")</f>
        <v>/data/khanlab/projects/ChIP_seq/projects/MCC/ViralMapChIP/Sample_MKL1_ATOH1_027_C_HTK33BBXX.MCV.tdf</v>
      </c>
      <c r="K174" s="252" t="s">
        <v>3469</v>
      </c>
      <c r="L174" s="252"/>
      <c r="M174" s="252" t="str">
        <f>CONCATENATE(D174," ",$E$35," ",E174," ",$F$35," ",F174," ",G174,I174," ",J174," ",K174)</f>
        <v>igvtools count -e 200 -w   --includeDuplicates /data/khanlab/projects/ChIP_seq/DATA/Sample_MKL1_ATOH1_027_C_HTK33BBXX/Sample_MKL1_ATOH1_027_C_HTK33BBXX.MCV.bam /data/khanlab/projects/ChIP_seq/projects/MCC/ViralMapChIP/Sample_MKL1_ATOH1_027_C_HTK33BBXX.MCV.tdf hg19</v>
      </c>
    </row>
    <row r="175" spans="1:13">
      <c r="A175" s="252"/>
      <c r="H175" s="217" t="s">
        <v>6768</v>
      </c>
    </row>
    <row r="176" spans="1:13">
      <c r="H176" s="217" t="s">
        <v>6769</v>
      </c>
    </row>
    <row r="177" spans="8:8">
      <c r="H177" s="217" t="s">
        <v>6770</v>
      </c>
    </row>
    <row r="178" spans="8:8">
      <c r="H178" s="217" t="s">
        <v>6771</v>
      </c>
    </row>
    <row r="179" spans="8:8">
      <c r="H179" s="217" t="s">
        <v>6772</v>
      </c>
    </row>
    <row r="180" spans="8:8">
      <c r="H180" s="217" t="s">
        <v>6773</v>
      </c>
    </row>
    <row r="181" spans="8:8">
      <c r="H181" s="217" t="s">
        <v>6774</v>
      </c>
    </row>
    <row r="182" spans="8:8">
      <c r="H182" s="217" t="s">
        <v>6775</v>
      </c>
    </row>
    <row r="183" spans="8:8">
      <c r="H183" s="217" t="s">
        <v>6776</v>
      </c>
    </row>
    <row r="184" spans="8:8">
      <c r="H184" s="217" t="s">
        <v>6777</v>
      </c>
    </row>
    <row r="185" spans="8:8">
      <c r="H185" s="217" t="s">
        <v>6778</v>
      </c>
    </row>
    <row r="186" spans="8:8">
      <c r="H186" s="217" t="s">
        <v>6138</v>
      </c>
    </row>
    <row r="187" spans="8:8">
      <c r="H187" s="217" t="s">
        <v>6142</v>
      </c>
    </row>
    <row r="188" spans="8:8">
      <c r="H188" s="217" t="s">
        <v>6795</v>
      </c>
    </row>
    <row r="189" spans="8:8">
      <c r="H189" s="217" t="s">
        <v>6153</v>
      </c>
    </row>
    <row r="190" spans="8:8">
      <c r="H190" s="217" t="s">
        <v>6159</v>
      </c>
    </row>
    <row r="191" spans="8:8">
      <c r="H191" s="217" t="s">
        <v>6796</v>
      </c>
    </row>
    <row r="192" spans="8:8">
      <c r="H192" s="217" t="s">
        <v>5765</v>
      </c>
    </row>
    <row r="196" spans="3:5" ht="18.5">
      <c r="C196" s="552" t="s">
        <v>7174</v>
      </c>
      <c r="D196" s="13" t="s">
        <v>7296</v>
      </c>
    </row>
    <row r="198" spans="3:5">
      <c r="D198" s="29" t="s">
        <v>4007</v>
      </c>
      <c r="E198" s="112" t="s">
        <v>7300</v>
      </c>
    </row>
    <row r="199" spans="3:5">
      <c r="D199" s="29" t="s">
        <v>1037</v>
      </c>
      <c r="E199" s="112" t="s">
        <v>7175</v>
      </c>
    </row>
    <row r="201" spans="3:5">
      <c r="D201" s="29" t="s">
        <v>10162</v>
      </c>
      <c r="E201" s="112" t="s">
        <v>10163</v>
      </c>
    </row>
  </sheetData>
  <mergeCells count="1">
    <mergeCell ref="H156:I156"/>
  </mergeCells>
  <pageMargins left="0.7" right="0.7" top="0.75" bottom="0.75" header="0.3" footer="0.3"/>
  <pageSetup paperSize="36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D32"/>
  <sheetViews>
    <sheetView zoomScale="110" zoomScaleNormal="110" workbookViewId="0">
      <selection activeCell="A22" sqref="A22"/>
    </sheetView>
  </sheetViews>
  <sheetFormatPr defaultRowHeight="14.5"/>
  <cols>
    <col min="1" max="1" width="23.26953125" customWidth="1"/>
    <col min="2" max="2" width="124.1796875" customWidth="1"/>
    <col min="3" max="3" width="33.453125" customWidth="1"/>
  </cols>
  <sheetData>
    <row r="1" spans="1:2">
      <c r="A1" s="207" t="s">
        <v>4755</v>
      </c>
      <c r="B1" s="195" t="s">
        <v>5428</v>
      </c>
    </row>
    <row r="2" spans="1:2">
      <c r="A2" t="s">
        <v>4256</v>
      </c>
      <c r="B2" t="s">
        <v>4756</v>
      </c>
    </row>
    <row r="3" spans="1:2">
      <c r="B3" t="s">
        <v>5890</v>
      </c>
    </row>
    <row r="4" spans="1:2">
      <c r="B4" t="s">
        <v>5891</v>
      </c>
    </row>
    <row r="6" spans="1:2">
      <c r="A6" t="s">
        <v>1037</v>
      </c>
      <c r="B6" s="112" t="str">
        <f>CONCATENATE(B2,B3,B4)</f>
        <v>perl /data/khanlab/projects/ChIP_seq/scripts/concatROSE.pl -s /data/khanlab/projects/ChIP_seq/projects/MCC/coltron/ChIPseq_Samples.txt -o /data/khanlab/projects/ChIP_seq/projects/MCC/ROSE</v>
      </c>
    </row>
    <row r="8" spans="1:2">
      <c r="A8" s="207" t="s">
        <v>4990</v>
      </c>
      <c r="B8" s="195" t="s">
        <v>10164</v>
      </c>
    </row>
    <row r="9" spans="1:2">
      <c r="A9" s="188" t="s">
        <v>4256</v>
      </c>
      <c r="B9" s="188" t="s">
        <v>4991</v>
      </c>
    </row>
    <row r="10" spans="1:2">
      <c r="A10" s="188"/>
      <c r="B10" s="188" t="s">
        <v>10165</v>
      </c>
    </row>
    <row r="11" spans="1:2">
      <c r="A11" s="188"/>
      <c r="B11" s="252" t="s">
        <v>10166</v>
      </c>
    </row>
    <row r="12" spans="1:2">
      <c r="A12" s="188"/>
      <c r="B12" s="188"/>
    </row>
    <row r="13" spans="1:2">
      <c r="A13" s="188" t="s">
        <v>1037</v>
      </c>
      <c r="B13" s="112" t="str">
        <f>CONCATENATE(B9,B10,B11)</f>
        <v>perl /data/khanlab/projects/ChIP_seq/scripts/summarizeMotifs.pl -s /data/khanlab/projects/ChIP_seq/manage_samples/gatherSamples/ChIP_seq_samples_RAO_LNCaP.txt &gt; /data/khanlab/projects/ChIP_seq/projects/RAO/Motifs/ChIP_seq_samples_RAO_LNCaP.motifsummary.txt</v>
      </c>
    </row>
    <row r="15" spans="1:2">
      <c r="A15" s="207" t="s">
        <v>5188</v>
      </c>
    </row>
    <row r="16" spans="1:2">
      <c r="A16" s="215" t="s">
        <v>4256</v>
      </c>
      <c r="B16" s="261" t="s">
        <v>5189</v>
      </c>
    </row>
    <row r="17" spans="1:4">
      <c r="B17" t="s">
        <v>12448</v>
      </c>
      <c r="D17" s="252" t="s">
        <v>5947</v>
      </c>
    </row>
    <row r="18" spans="1:4">
      <c r="B18" t="s">
        <v>12449</v>
      </c>
      <c r="D18" s="252" t="s">
        <v>5948</v>
      </c>
    </row>
    <row r="20" spans="1:4">
      <c r="A20" s="215" t="s">
        <v>1037</v>
      </c>
      <c r="B20" s="112" t="str">
        <f>CONCATENATE(B16,B17,B18)</f>
        <v>perl /data/khanlab/projects/ChIP_seq/scripts/summarizePeaks.pl  -s /data/khanlab/projects/ChIP_seq/manage_samples/gatherSamples/ChIP_seq_samples_NuRD.txt &gt; /data/khanlab/projects/ChIP_seq/manage_samples/gatherSamples/ChIP_seq_samples_NuRD.peaksummary.txt</v>
      </c>
    </row>
    <row r="22" spans="1:4">
      <c r="A22" s="207" t="s">
        <v>5229</v>
      </c>
    </row>
    <row r="23" spans="1:4">
      <c r="B23" s="169" t="s">
        <v>5230</v>
      </c>
    </row>
    <row r="24" spans="1:4">
      <c r="A24" s="252" t="s">
        <v>4256</v>
      </c>
      <c r="B24" s="252" t="s">
        <v>5231</v>
      </c>
    </row>
    <row r="25" spans="1:4">
      <c r="A25" s="252"/>
      <c r="B25" s="252" t="s">
        <v>5232</v>
      </c>
    </row>
    <row r="26" spans="1:4">
      <c r="A26" s="252"/>
      <c r="B26" s="217" t="s">
        <v>5234</v>
      </c>
    </row>
    <row r="27" spans="1:4">
      <c r="A27" s="252"/>
      <c r="B27" s="252" t="s">
        <v>5233</v>
      </c>
    </row>
    <row r="28" spans="1:4">
      <c r="A28" s="252" t="s">
        <v>1037</v>
      </c>
      <c r="B28" s="252" t="str">
        <f>CONCATENATE(B24,B25,B26,B27)</f>
        <v xml:space="preserve"> /data/khanlab/projects/ChIP_seq/scripts/concatBeds.sh /data/khanlab/projects/ChIP_seq/manage_samples/ChIP_seq_samples_NB_Ac.list.txt 1e-03_noMYCN 12500 /data/khanlab/projects/ChIP_seq/projects/NB_Thiele/ROSE/KCNR_SEs.bed</v>
      </c>
    </row>
    <row r="31" spans="1:4">
      <c r="A31" s="639" t="s">
        <v>10448</v>
      </c>
      <c r="B31" t="s">
        <v>10450</v>
      </c>
    </row>
    <row r="32" spans="1:4">
      <c r="B32" t="s">
        <v>10449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0859-8DEF-4BFE-91F4-EE76E5ACB6C2}">
  <dimension ref="B1:I19"/>
  <sheetViews>
    <sheetView zoomScale="120" zoomScaleNormal="120" workbookViewId="0">
      <selection activeCell="F16" sqref="F16"/>
    </sheetView>
  </sheetViews>
  <sheetFormatPr defaultRowHeight="14.5"/>
  <cols>
    <col min="2" max="2" width="15.453125" style="262" bestFit="1" customWidth="1"/>
    <col min="3" max="3" width="95.81640625" bestFit="1" customWidth="1"/>
    <col min="6" max="6" width="61.453125" customWidth="1"/>
    <col min="9" max="9" width="52.26953125" customWidth="1"/>
  </cols>
  <sheetData>
    <row r="1" spans="2:9">
      <c r="B1" s="262" t="s">
        <v>10311</v>
      </c>
    </row>
    <row r="3" spans="2:9">
      <c r="B3" s="70"/>
    </row>
    <row r="4" spans="2:9">
      <c r="B4" s="638" t="s">
        <v>7278</v>
      </c>
      <c r="C4" s="112" t="s">
        <v>10313</v>
      </c>
    </row>
    <row r="5" spans="2:9">
      <c r="B5" s="638" t="s">
        <v>7291</v>
      </c>
      <c r="C5" s="112" t="s">
        <v>10323</v>
      </c>
    </row>
    <row r="6" spans="2:9">
      <c r="B6" s="638" t="s">
        <v>10316</v>
      </c>
      <c r="C6" t="s">
        <v>10319</v>
      </c>
      <c r="E6" s="637" t="s">
        <v>10310</v>
      </c>
      <c r="F6" s="252" t="s">
        <v>10322</v>
      </c>
      <c r="H6" s="29" t="s">
        <v>10310</v>
      </c>
      <c r="I6" s="252" t="s">
        <v>10321</v>
      </c>
    </row>
    <row r="7" spans="2:9">
      <c r="B7" s="638" t="s">
        <v>10318</v>
      </c>
      <c r="C7" t="s">
        <v>10315</v>
      </c>
      <c r="E7" s="637" t="s">
        <v>4264</v>
      </c>
      <c r="F7" s="252" t="str">
        <f>"sgRNA_SET_NAME"</f>
        <v>sgRNA_SET_NAME</v>
      </c>
      <c r="H7" s="29" t="s">
        <v>4264</v>
      </c>
      <c r="I7" s="252" t="str">
        <f>"sgRNA_SET_NAME"</f>
        <v>sgRNA_SET_NAME</v>
      </c>
    </row>
    <row r="8" spans="2:9">
      <c r="B8" s="638" t="s">
        <v>4264</v>
      </c>
      <c r="C8" s="252" t="str">
        <f>"sgRNA_SET_NAME"</f>
        <v>sgRNA_SET_NAME</v>
      </c>
      <c r="E8" s="637" t="s">
        <v>10317</v>
      </c>
      <c r="F8" s="252" t="s">
        <v>10324</v>
      </c>
      <c r="H8" s="29" t="s">
        <v>10317</v>
      </c>
      <c r="I8" s="252" t="s">
        <v>10314</v>
      </c>
    </row>
    <row r="9" spans="2:9">
      <c r="B9" s="638" t="s">
        <v>10317</v>
      </c>
      <c r="C9" t="s">
        <v>10314</v>
      </c>
      <c r="E9" s="637" t="s">
        <v>10318</v>
      </c>
      <c r="F9" s="252" t="s">
        <v>10315</v>
      </c>
      <c r="H9" s="29" t="s">
        <v>10318</v>
      </c>
      <c r="I9" s="252" t="s">
        <v>10320</v>
      </c>
    </row>
    <row r="10" spans="2:9">
      <c r="E10" s="70"/>
      <c r="F10" s="252"/>
      <c r="H10" s="29"/>
      <c r="I10" s="252"/>
    </row>
    <row r="11" spans="2:9">
      <c r="B11" s="70"/>
      <c r="E11" s="70"/>
      <c r="F11" s="252"/>
      <c r="H11" s="70"/>
      <c r="I11" s="252"/>
    </row>
    <row r="12" spans="2:9">
      <c r="B12" s="70"/>
      <c r="E12" s="70"/>
      <c r="F12" s="252"/>
      <c r="H12" s="70"/>
      <c r="I12" s="252"/>
    </row>
    <row r="13" spans="2:9">
      <c r="B13" s="70"/>
      <c r="E13" s="70"/>
      <c r="F13" s="252"/>
      <c r="H13" s="70"/>
      <c r="I13" s="252"/>
    </row>
    <row r="14" spans="2:9">
      <c r="B14" s="70"/>
      <c r="E14" s="70"/>
      <c r="F14" s="252"/>
      <c r="H14" s="70"/>
      <c r="I14" s="252"/>
    </row>
    <row r="15" spans="2:9">
      <c r="B15" s="70"/>
      <c r="E15" s="70"/>
      <c r="F15" s="252"/>
      <c r="H15" s="70"/>
      <c r="I15" s="252"/>
    </row>
    <row r="16" spans="2:9" ht="61" customHeight="1">
      <c r="B16" s="70"/>
      <c r="C16" s="525" t="str">
        <f>C8&amp;"="&amp;C9&amp;" "&amp;C6&amp;" "&amp;C7</f>
        <v>sgRNA_SET_NAME=SNAI2_MYOD_site2 sh sgRNA_to_bed.sh</v>
      </c>
      <c r="E16" s="70"/>
      <c r="F16" s="525" t="str">
        <f>F6&amp;" --export="&amp;F7&amp;"="&amp;F8&amp;" "&amp;F9</f>
        <v>sbatch --mem=32g -J sgBED --gres=lscratch:380 --export=sgRNA_SET_NAME=SNAI2_MYOD_site1 sgRNA_to_bed.sh</v>
      </c>
      <c r="H16" s="70"/>
      <c r="I16" s="525" t="str">
        <f>I6&amp;" --export="&amp;I7&amp;"="&amp;I8&amp;" "&amp;I9</f>
        <v>sbatch --mem=32g -J sgBLAST --gres=lscratch:380 --export=sgRNA_SET_NAME=SNAI2_MYOD_site2 sgRNA_blast_bed.sh</v>
      </c>
    </row>
    <row r="17" spans="2:2">
      <c r="B17" s="70"/>
    </row>
    <row r="18" spans="2:2">
      <c r="B18" s="70"/>
    </row>
    <row r="19" spans="2:2">
      <c r="B19" s="7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B1:V78"/>
  <sheetViews>
    <sheetView zoomScaleNormal="100" workbookViewId="0">
      <selection activeCell="D45" sqref="D45"/>
    </sheetView>
  </sheetViews>
  <sheetFormatPr defaultColWidth="9.1796875" defaultRowHeight="14.5"/>
  <cols>
    <col min="1" max="1" width="3.81640625" style="30" customWidth="1"/>
    <col min="2" max="2" width="30.7265625" style="30" customWidth="1"/>
    <col min="3" max="3" width="8.1796875" style="30" customWidth="1"/>
    <col min="4" max="4" width="110.54296875" style="30" customWidth="1"/>
    <col min="5" max="5" width="112.453125" style="30" customWidth="1"/>
    <col min="6" max="6" width="20.54296875" style="30" customWidth="1"/>
    <col min="7" max="7" width="60.453125" style="30" customWidth="1"/>
    <col min="8" max="8" width="131.1796875" style="30" customWidth="1"/>
    <col min="9" max="9" width="70.1796875" style="30" bestFit="1" customWidth="1"/>
    <col min="10" max="16384" width="9.1796875" style="30"/>
  </cols>
  <sheetData>
    <row r="1" spans="2:10">
      <c r="G1" s="30" t="s">
        <v>4240</v>
      </c>
    </row>
    <row r="2" spans="2:10">
      <c r="I2" s="217"/>
    </row>
    <row r="3" spans="2:10">
      <c r="B3" s="91" t="s">
        <v>3770</v>
      </c>
      <c r="I3" s="217"/>
    </row>
    <row r="4" spans="2:10">
      <c r="B4" s="81" t="s">
        <v>3810</v>
      </c>
      <c r="D4" s="217" t="s">
        <v>12496</v>
      </c>
      <c r="E4" s="217" t="s">
        <v>5118</v>
      </c>
      <c r="F4" s="30" t="s">
        <v>3921</v>
      </c>
      <c r="G4" s="30" t="s">
        <v>3923</v>
      </c>
      <c r="H4" s="30" t="s">
        <v>5830</v>
      </c>
      <c r="J4" s="217"/>
    </row>
    <row r="5" spans="2:10">
      <c r="B5" s="81" t="s">
        <v>3809</v>
      </c>
      <c r="D5" s="217" t="s">
        <v>12495</v>
      </c>
      <c r="E5" s="30" t="s">
        <v>3808</v>
      </c>
      <c r="F5" s="30" t="s">
        <v>3808</v>
      </c>
      <c r="G5" s="30" t="s">
        <v>3808</v>
      </c>
      <c r="H5" s="30" t="s">
        <v>5240</v>
      </c>
      <c r="J5" s="217"/>
    </row>
    <row r="6" spans="2:10">
      <c r="B6" s="81" t="s">
        <v>3906</v>
      </c>
      <c r="D6" s="217" t="s">
        <v>12499</v>
      </c>
      <c r="E6" s="30" t="s">
        <v>5590</v>
      </c>
      <c r="F6" s="30" t="s">
        <v>3905</v>
      </c>
      <c r="G6" s="30" t="s">
        <v>3905</v>
      </c>
      <c r="H6" s="217" t="str">
        <f>J8</f>
        <v>Sample_KCNR_2D_C_H3K27ac_C_HLL3CBGXX_peaks_AllEnhancers.table.bed</v>
      </c>
      <c r="J6" s="217"/>
    </row>
    <row r="7" spans="2:10">
      <c r="B7" s="81" t="s">
        <v>3925</v>
      </c>
      <c r="D7" s="217" t="s">
        <v>12494</v>
      </c>
      <c r="E7" s="30" t="s">
        <v>5591</v>
      </c>
      <c r="F7" s="30" t="s">
        <v>3992</v>
      </c>
      <c r="G7" s="30" t="s">
        <v>3993</v>
      </c>
      <c r="H7" s="217" t="str">
        <f>J9</f>
        <v>Sample_KCNR_2D_C_T_C8HJRANXX.Cufflinks_UCSCgenes.fpkm_tracking</v>
      </c>
      <c r="J7" s="217"/>
    </row>
    <row r="8" spans="2:10">
      <c r="B8" s="81" t="s">
        <v>3907</v>
      </c>
      <c r="D8" s="217"/>
      <c r="E8" s="30" t="s">
        <v>5594</v>
      </c>
      <c r="F8" s="30" t="s">
        <v>3994</v>
      </c>
      <c r="G8" s="30" t="s">
        <v>3994</v>
      </c>
      <c r="H8" s="30" t="s">
        <v>5838</v>
      </c>
      <c r="J8" s="217" t="s">
        <v>5834</v>
      </c>
    </row>
    <row r="9" spans="2:10">
      <c r="B9" s="81" t="s">
        <v>4256</v>
      </c>
      <c r="C9" s="84" t="s">
        <v>3806</v>
      </c>
      <c r="D9" s="217" t="s">
        <v>3807</v>
      </c>
      <c r="E9" s="30" t="s">
        <v>5402</v>
      </c>
      <c r="F9" s="30" t="s">
        <v>3807</v>
      </c>
      <c r="G9" s="30" t="s">
        <v>3807</v>
      </c>
      <c r="H9" s="217" t="s">
        <v>5402</v>
      </c>
      <c r="J9" s="217" t="s">
        <v>5242</v>
      </c>
    </row>
    <row r="10" spans="2:10">
      <c r="B10" s="89" t="s">
        <v>3783</v>
      </c>
      <c r="C10" s="84" t="s">
        <v>3782</v>
      </c>
      <c r="D10" s="217" t="s">
        <v>3752</v>
      </c>
      <c r="E10" s="30" t="s">
        <v>3782</v>
      </c>
      <c r="F10" s="30" t="s">
        <v>3782</v>
      </c>
      <c r="G10" s="30" t="s">
        <v>3782</v>
      </c>
      <c r="H10" s="30" t="s">
        <v>3782</v>
      </c>
      <c r="J10" s="217" t="s">
        <v>5835</v>
      </c>
    </row>
    <row r="11" spans="2:10">
      <c r="B11" s="120" t="s">
        <v>3902</v>
      </c>
      <c r="C11" s="84" t="s">
        <v>3784</v>
      </c>
      <c r="D11" s="263" t="str">
        <f>CONCATENATE(D5,D4,"/",D6,".bed")</f>
        <v>/data/khanlab/projects/ChIP_seq/projects/RMS_Epigenetics/BAF/BAF_MYCN/EDEN_sgBRG1/sgBRG1_heatmap.wMYOD.wMYOG.bed</v>
      </c>
      <c r="E11" s="62" t="str">
        <f>CONCATENATE(E5,E4,"/",E6,".bed")</f>
        <v xml:space="preserve"> /data/khanlab/projects/ChIP_seq/projects/RMS_Epigenetics/EDEN/RH4_P3F/P3F_HiConfidenceEnh.bed</v>
      </c>
      <c r="F11" s="62" t="str">
        <f>CONCATENATE(F5,F4,"/",F6,".bed")</f>
        <v xml:space="preserve"> /data/khanlab/projects/ChIP_seq/projects/RMS_Epigenetics/EDEN/RH4_SE_RE_JQ1/RH4_SEvTE_wMTFs.bed</v>
      </c>
      <c r="G11" s="62" t="str">
        <f>CONCATENATE(G5,G4,"/",G6,".bed")</f>
        <v xml:space="preserve"> /data/khanlab/projects/ChIP_seq/projects/RMS_Epigenetics/EDEN/RH4_SE_RE_P3F/RH4_SEvTE_wMTFs.bed</v>
      </c>
      <c r="H11" s="62" t="str">
        <f>CONCATENATE(H5,H4,"/",H6)</f>
        <v xml:space="preserve"> /data/khanlab/projects/ChIP_seq/projects/NB_Thiele/EDEN/ROSEs/Sample_KCNR_2D_C_H3K27ac_C_HLL3CBGXX_peaks_AllEnhancers.table.bed</v>
      </c>
      <c r="J11" s="217" t="s">
        <v>5831</v>
      </c>
    </row>
    <row r="12" spans="2:10">
      <c r="B12" s="89" t="s">
        <v>3771</v>
      </c>
      <c r="C12" s="84" t="s">
        <v>3777</v>
      </c>
      <c r="D12" s="217" t="s">
        <v>3904</v>
      </c>
      <c r="E12" s="30" t="s">
        <v>3904</v>
      </c>
      <c r="F12" s="30" t="s">
        <v>3904</v>
      </c>
      <c r="G12" s="30" t="s">
        <v>3904</v>
      </c>
      <c r="H12" s="30" t="s">
        <v>3904</v>
      </c>
      <c r="J12" s="217" t="s">
        <v>5836</v>
      </c>
    </row>
    <row r="13" spans="2:10">
      <c r="B13" s="89"/>
      <c r="C13" s="84" t="s">
        <v>3778</v>
      </c>
      <c r="D13" s="263" t="str">
        <f>" /data/khanlab/projects/ChIP_seq/RNA_DATA/"&amp;D7</f>
        <v xml:space="preserve"> /data/khanlab/projects/ChIP_seq/RNA_DATA/RNA_projects/ExpressionMatrices/BAF_UZH.coding.EDEN.matrix.txt</v>
      </c>
      <c r="E13" s="263" t="str">
        <f>CONCATENATE(E5,E4,"/",E7)</f>
        <v xml:space="preserve"> /data/khanlab/projects/ChIP_seq/projects/RMS_Epigenetics/EDEN/RH4_P3F/RH4Seq_T_D21KAACXX.UCSC.fpkm.codegene</v>
      </c>
      <c r="F13" s="62" t="str">
        <f>CONCATENATE(F5,F4,"/",F7)</f>
        <v xml:space="preserve"> /data/khanlab/projects/ChIP_seq/projects/RMS_Epigenetics/EDEN/RH4_SE_RE_JQ1/RH4_JQ1_6h_PCgene_exp.diff</v>
      </c>
      <c r="G13" s="62" t="str">
        <f>CONCATENATE(G5,G4,"/",G7)</f>
        <v xml:space="preserve"> /data/khanlab/projects/ChIP_seq/projects/RMS_Epigenetics/EDEN/RH4_SE_RE_P3F/RH4_shP3F48h_PCgene_exp.diff</v>
      </c>
      <c r="H13" s="62" t="str">
        <f>CONCATENATE(H5,H4,"/",H7)</f>
        <v xml:space="preserve"> /data/khanlab/projects/ChIP_seq/projects/NB_Thiele/EDEN/ROSEs/Sample_KCNR_2D_C_T_C8HJRANXX.Cufflinks_UCSCgenes.fpkm_tracking</v>
      </c>
      <c r="J13" s="217" t="s">
        <v>5832</v>
      </c>
    </row>
    <row r="14" spans="2:10">
      <c r="B14" s="89" t="s">
        <v>3772</v>
      </c>
      <c r="C14" s="84" t="s">
        <v>3779</v>
      </c>
      <c r="D14" s="92" t="s">
        <v>3779</v>
      </c>
      <c r="E14" s="92" t="s">
        <v>3779</v>
      </c>
      <c r="F14" s="84"/>
      <c r="G14" s="84"/>
      <c r="H14" s="92" t="s">
        <v>3779</v>
      </c>
      <c r="J14" s="217" t="s">
        <v>5837</v>
      </c>
    </row>
    <row r="15" spans="2:10">
      <c r="B15" s="89"/>
      <c r="C15" s="84" t="s">
        <v>3780</v>
      </c>
      <c r="D15" s="92" t="s">
        <v>7206</v>
      </c>
      <c r="E15" s="92" t="s">
        <v>5593</v>
      </c>
      <c r="F15" s="84"/>
      <c r="G15" s="84"/>
      <c r="H15" s="92" t="s">
        <v>5593</v>
      </c>
      <c r="J15" s="217" t="s">
        <v>5833</v>
      </c>
    </row>
    <row r="16" spans="2:10">
      <c r="B16" s="89" t="s">
        <v>3781</v>
      </c>
      <c r="C16" s="84" t="s">
        <v>3776</v>
      </c>
      <c r="D16" s="217" t="s">
        <v>3874</v>
      </c>
      <c r="E16" s="30" t="s">
        <v>3776</v>
      </c>
      <c r="F16" s="30" t="s">
        <v>3776</v>
      </c>
      <c r="G16" s="30" t="s">
        <v>3776</v>
      </c>
      <c r="H16" s="30" t="s">
        <v>3776</v>
      </c>
    </row>
    <row r="17" spans="2:8">
      <c r="B17" s="89"/>
      <c r="C17" s="84" t="s">
        <v>3773</v>
      </c>
      <c r="D17" s="263" t="str">
        <f>CONCATENATE(D5,D4)</f>
        <v>/data/khanlab/projects/ChIP_seq/projects/RMS_Epigenetics/BAF/BAF_MYCN/EDEN_sgBRG1</v>
      </c>
      <c r="E17" s="62" t="str">
        <f>CONCATENATE(E5,E4)</f>
        <v xml:space="preserve"> /data/khanlab/projects/ChIP_seq/projects/RMS_Epigenetics/EDEN/RH4_P3F</v>
      </c>
      <c r="F17" s="62" t="str">
        <f>CONCATENATE(F5,F4)</f>
        <v xml:space="preserve"> /data/khanlab/projects/ChIP_seq/projects/RMS_Epigenetics/EDEN/RH4_SE_RE_JQ1</v>
      </c>
      <c r="G17" s="62" t="str">
        <f>CONCATENATE(G5,G4)</f>
        <v xml:space="preserve"> /data/khanlab/projects/ChIP_seq/projects/RMS_Epigenetics/EDEN/RH4_SE_RE_P3F</v>
      </c>
      <c r="H17" s="62" t="str">
        <f>CONCATENATE(H5,H4)</f>
        <v xml:space="preserve"> /data/khanlab/projects/ChIP_seq/projects/NB_Thiele/EDEN/ROSEs</v>
      </c>
    </row>
    <row r="18" spans="2:8">
      <c r="B18" s="89" t="s">
        <v>12421</v>
      </c>
      <c r="C18" s="84" t="s">
        <v>3775</v>
      </c>
      <c r="D18" s="217" t="s">
        <v>3775</v>
      </c>
      <c r="E18" s="30" t="s">
        <v>3775</v>
      </c>
      <c r="F18" s="30" t="s">
        <v>3775</v>
      </c>
      <c r="G18" s="30" t="s">
        <v>3775</v>
      </c>
      <c r="H18" s="30" t="s">
        <v>3775</v>
      </c>
    </row>
    <row r="19" spans="2:8">
      <c r="B19" s="81"/>
      <c r="C19" s="84" t="s">
        <v>3774</v>
      </c>
      <c r="D19" s="263" t="str">
        <f>CONCATENATE(" ",D6,D4,D8)</f>
        <v xml:space="preserve"> sgBRG1_heatmap.wMYOD.wMYOGEDEN_sgBRG1</v>
      </c>
      <c r="E19" s="263" t="str">
        <f>CONCATENATE(" ",E6,E8)</f>
        <v xml:space="preserve"> P3F_HiConfidenceEnh.500K.wTAD</v>
      </c>
      <c r="F19" s="62" t="str">
        <f>CONCATENATE(" ",F4,F8)</f>
        <v xml:space="preserve"> RH4_SE_RE_JQ1.noTAD.p1.lfc0.PCgenes</v>
      </c>
      <c r="G19" s="62" t="str">
        <f>CONCATENATE(" ",G4,G8)</f>
        <v xml:space="preserve"> RH4_SE_RE_P3F.noTAD.p1.lfc0.PCgenes</v>
      </c>
      <c r="H19" s="62" t="str">
        <f>CONCATENATE(" ",H4,H8)</f>
        <v xml:space="preserve"> ROSEsKNCR_2D_C</v>
      </c>
    </row>
    <row r="20" spans="2:8">
      <c r="B20" s="89" t="s">
        <v>3793</v>
      </c>
      <c r="C20" s="84" t="s">
        <v>3785</v>
      </c>
      <c r="D20" s="217" t="s">
        <v>3785</v>
      </c>
      <c r="E20" s="30" t="s">
        <v>3785</v>
      </c>
      <c r="F20" s="30" t="s">
        <v>3785</v>
      </c>
      <c r="G20" s="30" t="s">
        <v>3785</v>
      </c>
      <c r="H20" s="30" t="s">
        <v>3785</v>
      </c>
    </row>
    <row r="21" spans="2:8">
      <c r="B21" s="90" t="s">
        <v>5592</v>
      </c>
      <c r="C21" s="84" t="s">
        <v>3786</v>
      </c>
      <c r="D21" s="217" t="s">
        <v>5922</v>
      </c>
      <c r="E21" s="217" t="s">
        <v>3900</v>
      </c>
      <c r="F21" s="30" t="s">
        <v>3786</v>
      </c>
      <c r="G21" s="30" t="s">
        <v>3786</v>
      </c>
      <c r="H21" s="30" t="s">
        <v>3900</v>
      </c>
    </row>
    <row r="22" spans="2:8">
      <c r="B22" s="89" t="s">
        <v>3788</v>
      </c>
      <c r="C22" s="84" t="s">
        <v>3787</v>
      </c>
      <c r="D22" s="217" t="s">
        <v>3787</v>
      </c>
      <c r="E22" s="30" t="s">
        <v>3787</v>
      </c>
      <c r="F22" s="30" t="s">
        <v>3787</v>
      </c>
      <c r="G22" s="30" t="s">
        <v>3787</v>
      </c>
      <c r="H22" s="30" t="s">
        <v>3787</v>
      </c>
    </row>
    <row r="23" spans="2:8">
      <c r="B23" s="89" t="s">
        <v>3792</v>
      </c>
      <c r="C23" s="84" t="s">
        <v>3791</v>
      </c>
      <c r="D23" s="217" t="s">
        <v>3791</v>
      </c>
      <c r="E23" s="30" t="s">
        <v>3791</v>
      </c>
      <c r="F23" s="30" t="s">
        <v>3791</v>
      </c>
      <c r="G23" s="30" t="s">
        <v>3791</v>
      </c>
      <c r="H23" s="30" t="s">
        <v>3791</v>
      </c>
    </row>
    <row r="24" spans="2:8">
      <c r="B24" s="89"/>
      <c r="C24" s="84" t="s">
        <v>3794</v>
      </c>
      <c r="D24" s="217" t="s">
        <v>12482</v>
      </c>
      <c r="E24" s="30" t="s">
        <v>3794</v>
      </c>
      <c r="F24" s="30" t="s">
        <v>3991</v>
      </c>
      <c r="G24" s="30" t="s">
        <v>3991</v>
      </c>
      <c r="H24" s="30" t="s">
        <v>3794</v>
      </c>
    </row>
    <row r="25" spans="2:8">
      <c r="B25" s="118" t="s">
        <v>3797</v>
      </c>
      <c r="C25" s="84" t="s">
        <v>3795</v>
      </c>
      <c r="D25" s="217"/>
      <c r="F25" s="30" t="s">
        <v>3795</v>
      </c>
      <c r="G25" s="30" t="s">
        <v>3795</v>
      </c>
    </row>
    <row r="26" spans="2:8">
      <c r="B26" s="118"/>
      <c r="C26" s="84" t="s">
        <v>3794</v>
      </c>
      <c r="D26" s="217"/>
      <c r="F26" s="30" t="s">
        <v>3901</v>
      </c>
      <c r="G26" s="30" t="s">
        <v>3901</v>
      </c>
    </row>
    <row r="27" spans="2:8" s="217" customFormat="1">
      <c r="B27" s="119" t="s">
        <v>3799</v>
      </c>
      <c r="C27" s="84" t="s">
        <v>3798</v>
      </c>
      <c r="F27" s="217" t="s">
        <v>3922</v>
      </c>
      <c r="G27" s="217" t="s">
        <v>3922</v>
      </c>
    </row>
    <row r="28" spans="2:8" s="217" customFormat="1">
      <c r="B28" s="89"/>
      <c r="C28" s="84" t="s">
        <v>3805</v>
      </c>
      <c r="F28" s="217" t="s">
        <v>3794</v>
      </c>
      <c r="G28" s="217" t="s">
        <v>3794</v>
      </c>
    </row>
    <row r="29" spans="2:8">
      <c r="B29" s="89" t="s">
        <v>5372</v>
      </c>
      <c r="C29" s="84" t="s">
        <v>3798</v>
      </c>
      <c r="D29" s="217" t="s">
        <v>5923</v>
      </c>
      <c r="F29" s="30" t="s">
        <v>3922</v>
      </c>
      <c r="G29" s="30" t="s">
        <v>3922</v>
      </c>
    </row>
    <row r="30" spans="2:8">
      <c r="B30" s="89"/>
      <c r="C30" s="84" t="s">
        <v>3805</v>
      </c>
      <c r="D30" s="217" t="s">
        <v>3794</v>
      </c>
      <c r="F30" s="30" t="s">
        <v>3794</v>
      </c>
      <c r="G30" s="30" t="s">
        <v>3794</v>
      </c>
    </row>
    <row r="31" spans="2:8">
      <c r="B31" s="89" t="s">
        <v>3803</v>
      </c>
      <c r="C31" s="84" t="s">
        <v>3789</v>
      </c>
      <c r="D31" s="217"/>
    </row>
    <row r="32" spans="2:8">
      <c r="B32" s="89"/>
      <c r="C32" s="84" t="s">
        <v>3790</v>
      </c>
      <c r="D32" s="217"/>
    </row>
    <row r="33" spans="2:8">
      <c r="B33" s="89" t="s">
        <v>3802</v>
      </c>
      <c r="C33" s="84" t="s">
        <v>3800</v>
      </c>
      <c r="D33" s="217" t="s">
        <v>3800</v>
      </c>
      <c r="E33" s="30" t="s">
        <v>3800</v>
      </c>
      <c r="F33" s="30" t="s">
        <v>3800</v>
      </c>
      <c r="G33" s="30" t="s">
        <v>3800</v>
      </c>
      <c r="H33" s="30" t="s">
        <v>3800</v>
      </c>
    </row>
    <row r="34" spans="2:8">
      <c r="B34" s="120" t="s">
        <v>3801</v>
      </c>
      <c r="C34" s="84" t="s">
        <v>3804</v>
      </c>
      <c r="D34" s="217" t="s">
        <v>3804</v>
      </c>
      <c r="E34" s="30" t="s">
        <v>3804</v>
      </c>
      <c r="F34" s="30" t="s">
        <v>3908</v>
      </c>
      <c r="G34" s="30" t="s">
        <v>3908</v>
      </c>
      <c r="H34" s="30" t="s">
        <v>3804</v>
      </c>
    </row>
    <row r="35" spans="2:8">
      <c r="B35" s="89" t="s">
        <v>3898</v>
      </c>
      <c r="C35" s="84"/>
      <c r="D35" s="217"/>
      <c r="E35" s="30" t="s">
        <v>3899</v>
      </c>
      <c r="F35" s="30" t="s">
        <v>3899</v>
      </c>
      <c r="G35" s="30" t="s">
        <v>3899</v>
      </c>
      <c r="H35" s="30" t="s">
        <v>3899</v>
      </c>
    </row>
    <row r="36" spans="2:8">
      <c r="C36" s="84"/>
      <c r="D36" s="117"/>
      <c r="E36" s="117" t="s">
        <v>5241</v>
      </c>
      <c r="F36" s="117" t="s">
        <v>3903</v>
      </c>
      <c r="G36" s="117" t="s">
        <v>3903</v>
      </c>
      <c r="H36" s="117" t="s">
        <v>5839</v>
      </c>
    </row>
    <row r="37" spans="2:8" ht="83.25" customHeight="1">
      <c r="B37" s="29" t="s">
        <v>1037</v>
      </c>
      <c r="C37" s="88" t="str">
        <f>CONCATENATE(C9,C10,C11,C12,C13,C14,C15,C16,C17,C18,C19,C20,C21,C22,C23,C24,C25,C26,C31,C32,C33,C34,C29,C30)</f>
        <v>EDEN.pl -b test_super.bed -e /data/khanlab/projects/ChIP_seq/projects/RNAseq_DATA/cuffdiff/RD_ContrvTram6hr/gene_exp.diff -d /data/khanlab/projects/ChIP_seq/data_by_file_type/test/data_by_file_type/genome_bins/TADs/IMR90_domains_hg19.bed -o . -x test -t DIFF -c -f 1 -l 1 -s 200000 -n 500000 -q 0.05</v>
      </c>
      <c r="D37" s="75" t="str">
        <f>CONCATENATE(D9,D10,D11,D12,D13,D14,D15,D16,D17,D18,D19,D20,D21,D22,D23,D24,D25,D26,D31,D32,D33,D34,D27,D28,D29,D30,D35,D36)</f>
        <v>/data/khanlab/projects/ChIP_seq/data_by_file_type/test/scripts/EDEN.pl -b /data/khanlab/projects/ChIP_seq/projects/RMS_Epigenetics/BAF/BAF_MYCN/EDEN_sgBRG1/sgBRG1_heatmap.wMYOD.wMYOG.bed -e  /data/khanlab/projects/ChIP_seq/RNA_DATA/RNA_projects/ExpressionMatrices/BAF_UZH.coding.EDEN.matrix.txt -d /data/khanlab/projects/ChIP_seq/data_by_file_type/genome_bins/TADs/TAD_goldstandard.bed -o /data/khanlab/projects/ChIP_seq/projects/RMS_Epigenetics/BAF/BAF_MYCN/EDEN_sgBRG1 -x sgBRG1_heatmap.wMYOD.wMYOGEDEN_sgBRG1 -t MATRIX -c -f 4 -n 500000 -m 1</v>
      </c>
      <c r="E37" s="75" t="str">
        <f>CONCATENATE(E9,E10,E11,E12,E13,E14,E15,E16,E17,E18,E19,E20,E21,E22,E23,E24,E25,E26,E31,E32,E33,E34,E27,E28,E29,E30,E35,E36)</f>
        <v>/data/khanlab/projects/ChIP_seq/data_by_file_type/testBG/scripts/EDEN.pl -b /data/khanlab/projects/ChIP_seq/projects/RMS_Epigenetics/EDEN/RH4_P3F/P3F_HiConfidenceEnh.bed -e  /data/khanlab/projects/ChIP_seq/projects/RMS_Epigenetics/EDEN/RH4_P3F/RH4Seq_T_D21KAACXX.UCSC.fpkm.codegene -d /data/khanlab/projects/ChIP_seq/data_by_file_type/genome_bins/TADs/All_TADS_hg19.sorted.bed -o /data/khanlab/projects/ChIP_seq/projects/RMS_Epigenetics/EDEN/RH4_P3F -x P3F_HiConfidenceEnh.500K.wTAD -t EXP -c -f 1 -n 500000 -a "4"</v>
      </c>
      <c r="F37" s="75" t="str">
        <f>CONCATENATE(F9,F10,F11,F12,F13,F14,F15,F16,F17,F18,F19,F20,F21,F22,F23,F24,F25,F26,F31,F32,F33,F34,F29,F30,F35,F36)</f>
        <v>/data/khanlab/projects/ChIP_seq/data_by_file_type/test/scripts/EDEN.pl -b /data/khanlab/projects/ChIP_seq/projects/RMS_Epigenetics/EDEN/RH4_SE_RE_JQ1/RH4_SEvTE_wMTFs.bed -e  /data/khanlab/projects/ChIP_seq/projects/RMS_Epigenetics/EDEN/RH4_SE_RE_JQ1/RH4_JQ1_6h_PCgene_exp.diff -o /data/khanlab/projects/ChIP_seq/projects/RMS_Epigenetics/EDEN/RH4_SE_RE_JQ1 -x RH4_SE_RE_JQ1.noTAD.p1.lfc0.PCgenes -t DIFF -c -f 0.5 -l 0 -n 250000 -p 1 -a "4,5,6,7,8,9,10,11,12"</v>
      </c>
      <c r="G37" s="75" t="str">
        <f>CONCATENATE(G9,G10,G11,G12,G13,G14,G15,G16,G17,G18,G19,G20,G21,G22,G23,G24,G25,G26,G31,G32,G33,G34,G29,G30,G35,G36)</f>
        <v>/data/khanlab/projects/ChIP_seq/data_by_file_type/test/scripts/EDEN.pl -b /data/khanlab/projects/ChIP_seq/projects/RMS_Epigenetics/EDEN/RH4_SE_RE_P3F/RH4_SEvTE_wMTFs.bed -e  /data/khanlab/projects/ChIP_seq/projects/RMS_Epigenetics/EDEN/RH4_SE_RE_P3F/RH4_shP3F48h_PCgene_exp.diff -o /data/khanlab/projects/ChIP_seq/projects/RMS_Epigenetics/EDEN/RH4_SE_RE_P3F -x RH4_SE_RE_P3F.noTAD.p1.lfc0.PCgenes -t DIFF -c -f 0.5 -l 0 -n 250000 -p 1 -a "4,5,6,7,8,9,10,11,12"</v>
      </c>
      <c r="H37" s="75" t="str">
        <f>CONCATENATE(H9,H10,H11,H12,H13,H14,H15,H16,H17,H18,H19,H20,H21,H22,H23,H24,H25,H26,H31,H32,H33,H34,H29,H30,H35,H36)</f>
        <v>/data/khanlab/projects/ChIP_seq/data_by_file_type/testBG/scripts/EDEN.pl -b /data/khanlab/projects/ChIP_seq/projects/NB_Thiele/EDEN/ROSEs/Sample_KCNR_2D_C_H3K27ac_C_HLL3CBGXX_peaks_AllEnhancers.table.bed -e  /data/khanlab/projects/ChIP_seq/projects/NB_Thiele/EDEN/ROSEs/Sample_KCNR_2D_C_T_C8HJRANXX.Cufflinks_UCSCgenes.fpkm_tracking -d /data/khanlab/projects/ChIP_seq/data_by_file_type/genome_bins/TADs/All_TADS_hg19.sorted.bed -o /data/khanlab/projects/ChIP_seq/projects/NB_Thiele/EDEN/ROSEs -x ROSEsKNCR_2D_C -t EXP -c -f 1 -n 500000 -a "5,6,7,8,9"</v>
      </c>
    </row>
    <row r="38" spans="2:8">
      <c r="B38" s="81"/>
    </row>
    <row r="39" spans="2:8">
      <c r="B39" s="81"/>
      <c r="C39" s="263"/>
    </row>
    <row r="40" spans="2:8">
      <c r="B40" s="81"/>
    </row>
    <row r="41" spans="2:8">
      <c r="B41" s="81"/>
    </row>
    <row r="42" spans="2:8">
      <c r="B42" s="81"/>
    </row>
    <row r="43" spans="2:8">
      <c r="B43" s="81"/>
    </row>
    <row r="44" spans="2:8">
      <c r="B44" s="81"/>
    </row>
    <row r="45" spans="2:8">
      <c r="B45" s="81"/>
    </row>
    <row r="46" spans="2:8">
      <c r="B46" s="81"/>
    </row>
    <row r="47" spans="2:8">
      <c r="B47" s="81"/>
    </row>
    <row r="48" spans="2:8">
      <c r="B48" s="81"/>
    </row>
    <row r="49" spans="2:22">
      <c r="B49" s="81"/>
    </row>
    <row r="52" spans="2:22">
      <c r="D52" s="689" t="s">
        <v>12420</v>
      </c>
    </row>
    <row r="53" spans="2:22">
      <c r="D53" s="690" t="s">
        <v>12419</v>
      </c>
    </row>
    <row r="54" spans="2:22">
      <c r="D54" s="690"/>
    </row>
    <row r="55" spans="2:22">
      <c r="D55" s="690"/>
    </row>
    <row r="56" spans="2:22">
      <c r="D56" s="690"/>
    </row>
    <row r="57" spans="2:22">
      <c r="D57" s="690"/>
    </row>
    <row r="58" spans="2:22">
      <c r="D58" s="690"/>
    </row>
    <row r="59" spans="2:22">
      <c r="D59" s="690"/>
      <c r="N59" s="30" t="s">
        <v>12480</v>
      </c>
      <c r="O59" s="30" t="s">
        <v>12481</v>
      </c>
    </row>
    <row r="60" spans="2:22">
      <c r="D60" s="690"/>
      <c r="N60" s="692">
        <f>LOG(O60,2)</f>
        <v>0</v>
      </c>
      <c r="O60" s="693">
        <v>1</v>
      </c>
      <c r="P60" s="263"/>
      <c r="Q60" s="263"/>
      <c r="R60" s="263"/>
      <c r="S60" s="263"/>
      <c r="T60" s="263"/>
      <c r="U60" s="263"/>
      <c r="V60" s="263"/>
    </row>
    <row r="61" spans="2:22">
      <c r="N61" s="692">
        <f t="shared" ref="N61:N72" si="0">LOG(O61,2)</f>
        <v>1</v>
      </c>
      <c r="O61" s="693">
        <v>2</v>
      </c>
      <c r="P61" s="263"/>
      <c r="Q61" s="263"/>
      <c r="R61" s="263"/>
      <c r="S61" s="263"/>
      <c r="T61" s="263"/>
      <c r="U61" s="263"/>
      <c r="V61" s="263"/>
    </row>
    <row r="62" spans="2:22">
      <c r="N62" s="692">
        <f t="shared" si="0"/>
        <v>1.5849625007211563</v>
      </c>
      <c r="O62" s="693">
        <v>3</v>
      </c>
      <c r="P62" s="263"/>
      <c r="Q62" s="263"/>
      <c r="R62" s="263"/>
      <c r="S62" s="263"/>
      <c r="T62" s="263"/>
      <c r="U62" s="263"/>
      <c r="V62" s="263"/>
    </row>
    <row r="63" spans="2:22">
      <c r="N63" s="692">
        <f t="shared" si="0"/>
        <v>2</v>
      </c>
      <c r="O63" s="693">
        <v>4</v>
      </c>
      <c r="P63" s="263"/>
      <c r="Q63" s="263"/>
      <c r="R63" s="263"/>
      <c r="S63" s="263"/>
      <c r="T63" s="263"/>
      <c r="U63" s="263"/>
      <c r="V63" s="263"/>
    </row>
    <row r="64" spans="2:22">
      <c r="N64" s="692">
        <f t="shared" si="0"/>
        <v>2.3219280948873622</v>
      </c>
      <c r="O64" s="693">
        <v>5</v>
      </c>
      <c r="P64" s="263"/>
      <c r="Q64" s="263"/>
      <c r="R64" s="263"/>
      <c r="S64" s="263"/>
      <c r="T64" s="263"/>
      <c r="U64" s="263"/>
      <c r="V64" s="263"/>
    </row>
    <row r="65" spans="4:22">
      <c r="N65" s="692">
        <f t="shared" si="0"/>
        <v>2.5849625007211561</v>
      </c>
      <c r="O65" s="693">
        <v>6</v>
      </c>
      <c r="P65" s="263"/>
      <c r="Q65" s="263"/>
      <c r="R65" s="263"/>
      <c r="S65" s="263"/>
      <c r="T65" s="263"/>
      <c r="U65" s="263"/>
      <c r="V65" s="263"/>
    </row>
    <row r="66" spans="4:22">
      <c r="N66" s="692">
        <f t="shared" si="0"/>
        <v>2.8073549220576042</v>
      </c>
      <c r="O66" s="693">
        <v>7</v>
      </c>
      <c r="P66" s="263"/>
      <c r="Q66" s="263"/>
      <c r="R66" s="263"/>
      <c r="S66" s="263"/>
      <c r="T66" s="263"/>
      <c r="U66" s="263"/>
      <c r="V66" s="263"/>
    </row>
    <row r="67" spans="4:22">
      <c r="N67" s="692">
        <f t="shared" si="0"/>
        <v>3</v>
      </c>
      <c r="O67" s="693">
        <v>8</v>
      </c>
      <c r="P67" s="263"/>
      <c r="Q67" s="263"/>
      <c r="R67" s="263"/>
      <c r="S67" s="263"/>
      <c r="T67" s="263"/>
      <c r="U67" s="263"/>
      <c r="V67" s="263"/>
    </row>
    <row r="68" spans="4:22">
      <c r="N68" s="692">
        <f t="shared" si="0"/>
        <v>3.1699250014423126</v>
      </c>
      <c r="O68" s="693">
        <v>9</v>
      </c>
      <c r="P68" s="263"/>
      <c r="Q68" s="263"/>
      <c r="R68" s="263"/>
      <c r="S68" s="263"/>
      <c r="T68" s="263"/>
      <c r="U68" s="263"/>
      <c r="V68" s="263"/>
    </row>
    <row r="69" spans="4:22">
      <c r="N69" s="692">
        <f t="shared" si="0"/>
        <v>3.3219280948873626</v>
      </c>
      <c r="O69" s="693">
        <v>10</v>
      </c>
      <c r="P69" s="263"/>
      <c r="Q69" s="263"/>
      <c r="R69" s="263"/>
      <c r="S69" s="263"/>
      <c r="T69" s="263"/>
      <c r="U69" s="263"/>
      <c r="V69" s="263"/>
    </row>
    <row r="70" spans="4:22">
      <c r="D70" s="217"/>
      <c r="N70" s="692">
        <f t="shared" si="0"/>
        <v>3.4594316186372978</v>
      </c>
      <c r="O70" s="693">
        <v>11</v>
      </c>
      <c r="P70" s="263"/>
      <c r="Q70" s="263"/>
      <c r="R70" s="263"/>
      <c r="S70" s="263"/>
      <c r="T70" s="263"/>
      <c r="U70" s="263"/>
      <c r="V70" s="263"/>
    </row>
    <row r="71" spans="4:22">
      <c r="N71" s="692">
        <f t="shared" si="0"/>
        <v>3.5849625007211565</v>
      </c>
      <c r="O71" s="693">
        <v>12</v>
      </c>
      <c r="P71" s="263"/>
      <c r="Q71" s="263"/>
      <c r="R71" s="263"/>
      <c r="S71" s="263"/>
      <c r="T71" s="263"/>
      <c r="U71" s="263"/>
      <c r="V71" s="263"/>
    </row>
    <row r="72" spans="4:22">
      <c r="N72" s="692">
        <f t="shared" si="0"/>
        <v>3.7004397181410922</v>
      </c>
      <c r="O72" s="693">
        <v>13</v>
      </c>
      <c r="P72" s="263"/>
      <c r="Q72" s="263"/>
      <c r="R72" s="263"/>
      <c r="S72" s="263"/>
      <c r="T72" s="263"/>
      <c r="U72" s="263"/>
      <c r="V72" s="263"/>
    </row>
    <row r="73" spans="4:22">
      <c r="N73" s="263"/>
      <c r="O73" s="693"/>
      <c r="P73" s="263"/>
      <c r="Q73" s="263"/>
      <c r="R73" s="263"/>
      <c r="S73" s="263"/>
      <c r="T73" s="263"/>
      <c r="U73" s="263"/>
      <c r="V73" s="263"/>
    </row>
    <row r="74" spans="4:22">
      <c r="N74" s="263"/>
      <c r="O74" s="693"/>
      <c r="P74" s="263"/>
      <c r="Q74" s="263"/>
      <c r="R74" s="263"/>
      <c r="S74" s="263"/>
      <c r="T74" s="263"/>
      <c r="U74" s="263"/>
      <c r="V74" s="263"/>
    </row>
    <row r="75" spans="4:22">
      <c r="N75" s="263"/>
      <c r="O75" s="693"/>
      <c r="P75" s="263"/>
      <c r="Q75" s="263"/>
      <c r="R75" s="263"/>
      <c r="S75" s="263"/>
      <c r="T75" s="263"/>
      <c r="U75" s="263"/>
      <c r="V75" s="263"/>
    </row>
    <row r="76" spans="4:22">
      <c r="N76" s="263"/>
      <c r="O76" s="263"/>
      <c r="P76" s="263"/>
      <c r="Q76" s="263"/>
      <c r="R76" s="263"/>
      <c r="S76" s="263"/>
      <c r="T76" s="263"/>
      <c r="U76" s="263"/>
      <c r="V76" s="263"/>
    </row>
    <row r="77" spans="4:22">
      <c r="N77" s="263"/>
      <c r="O77" s="263"/>
      <c r="P77" s="263"/>
      <c r="Q77" s="263"/>
      <c r="R77" s="263"/>
      <c r="S77" s="263"/>
      <c r="T77" s="263"/>
      <c r="U77" s="263"/>
      <c r="V77" s="263"/>
    </row>
    <row r="78" spans="4:22">
      <c r="N78" s="263"/>
      <c r="O78" s="263"/>
      <c r="P78" s="263"/>
      <c r="Q78" s="263"/>
      <c r="R78" s="263"/>
      <c r="S78" s="263"/>
      <c r="T78" s="263"/>
      <c r="U78" s="263"/>
      <c r="V78" s="26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7"/>
  <sheetViews>
    <sheetView zoomScale="120" zoomScaleNormal="120" workbookViewId="0">
      <selection activeCell="C18" sqref="C18"/>
    </sheetView>
  </sheetViews>
  <sheetFormatPr defaultRowHeight="14.5"/>
  <cols>
    <col min="1" max="1" width="23.26953125" style="194" customWidth="1"/>
    <col min="2" max="2" width="97.7265625" customWidth="1"/>
    <col min="3" max="3" width="3.81640625" customWidth="1"/>
    <col min="4" max="4" width="95" customWidth="1"/>
    <col min="5" max="5" width="4.453125" customWidth="1"/>
  </cols>
  <sheetData>
    <row r="1" spans="1:4">
      <c r="A1" s="211" t="s">
        <v>5022</v>
      </c>
      <c r="B1" t="s">
        <v>5012</v>
      </c>
      <c r="D1" s="212" t="s">
        <v>5023</v>
      </c>
    </row>
    <row r="2" spans="1:4">
      <c r="B2" t="s">
        <v>5896</v>
      </c>
    </row>
    <row r="3" spans="1:4">
      <c r="B3" t="s">
        <v>7211</v>
      </c>
    </row>
    <row r="4" spans="1:4" s="252" customFormat="1">
      <c r="A4" s="262"/>
      <c r="B4" s="141" t="s">
        <v>6670</v>
      </c>
    </row>
    <row r="5" spans="1:4">
      <c r="A5" s="194" t="s">
        <v>5892</v>
      </c>
      <c r="B5" t="s">
        <v>6967</v>
      </c>
    </row>
    <row r="6" spans="1:4" s="252" customFormat="1">
      <c r="A6" s="262" t="s">
        <v>5893</v>
      </c>
      <c r="B6" s="252" t="s">
        <v>5894</v>
      </c>
    </row>
    <row r="7" spans="1:4">
      <c r="A7" s="194" t="s">
        <v>5013</v>
      </c>
      <c r="B7" s="30" t="s">
        <v>6968</v>
      </c>
    </row>
    <row r="8" spans="1:4">
      <c r="B8" s="30" t="s">
        <v>5014</v>
      </c>
      <c r="D8" s="30" t="s">
        <v>5024</v>
      </c>
    </row>
    <row r="9" spans="1:4">
      <c r="B9" s="263" t="str">
        <f>$B$5&amp;"sample_list.txt"</f>
        <v>/data/khanlab/projects/ChIP_seq/data_by_file_type/test/scripts/corr/NB_SEs/sample_list.txt</v>
      </c>
      <c r="D9" s="30" t="s">
        <v>5015</v>
      </c>
    </row>
    <row r="10" spans="1:4">
      <c r="B10" s="30" t="s">
        <v>5016</v>
      </c>
      <c r="D10" s="30" t="s">
        <v>5025</v>
      </c>
    </row>
    <row r="11" spans="1:4">
      <c r="B11" s="263" t="str">
        <f>$B$5&amp;"bed_list.txt"</f>
        <v>/data/khanlab/projects/ChIP_seq/data_by_file_type/test/scripts/corr/NB_SEs/bed_list.txt</v>
      </c>
      <c r="D11" s="30" t="s">
        <v>5020</v>
      </c>
    </row>
    <row r="12" spans="1:4">
      <c r="B12" s="217" t="s">
        <v>5017</v>
      </c>
      <c r="D12" s="30" t="s">
        <v>5026</v>
      </c>
    </row>
    <row r="13" spans="1:4">
      <c r="B13" s="263" t="str">
        <f>$B$5&amp;"bam_list.txt"</f>
        <v>/data/khanlab/projects/ChIP_seq/data_by_file_type/test/scripts/corr/NB_SEs/bam_list.txt</v>
      </c>
      <c r="D13" s="30" t="s">
        <v>5018</v>
      </c>
    </row>
    <row r="14" spans="1:4">
      <c r="B14" s="30" t="s">
        <v>4179</v>
      </c>
      <c r="D14" s="30" t="s">
        <v>5027</v>
      </c>
    </row>
    <row r="15" spans="1:4">
      <c r="B15" s="263" t="str">
        <f>$B$5&amp;B6&amp;"/out.matrix"</f>
        <v>/data/khanlab/projects/ChIP_seq/data_by_file_type/test/scripts/corr/NB_SEs/run1/out.matrix</v>
      </c>
      <c r="D15" s="30" t="s">
        <v>5021</v>
      </c>
    </row>
    <row r="16" spans="1:4">
      <c r="A16" s="194" t="s">
        <v>4256</v>
      </c>
      <c r="B16" s="30" t="s">
        <v>5019</v>
      </c>
      <c r="D16" s="30" t="s">
        <v>5019</v>
      </c>
    </row>
    <row r="17" spans="1:10">
      <c r="B17" s="30"/>
      <c r="D17" s="30"/>
    </row>
    <row r="18" spans="1:10" ht="87">
      <c r="A18" s="71" t="s">
        <v>1037</v>
      </c>
      <c r="B18" s="75" t="str">
        <f>CONCATENATE(B7,B8,B9,B10,B11,B12,B13,B14,B15,B16)</f>
        <v>sbatch -J corr --partition=ccr --ntasks=8 --mem=32g --time=24:00:00 --gres=lscratch:200 --export=sample_list=/data/khanlab/projects/ChIP_seq/data_by_file_type/test/scripts/corr/NB_SEs/sample_list.txt,bed_file_list=/data/khanlab/projects/ChIP_seq/data_by_file_type/test/scripts/corr/NB_SEs/bed_list.txt,bam_file_list=/data/khanlab/projects/ChIP_seq/data_by_file_type/test/scripts/corr/NB_SEs/bam_list.txt,out_file=/data/khanlab/projects/ChIP_seq/data_by_file_type/test/scripts/corr/NB_SEs/run1/out.matrix /data/khanlab/projects/ChIP_seq/data_by_file_type/test/scripts/corBedList.sh</v>
      </c>
      <c r="D18" s="75" t="str">
        <f>CONCATENATE(D7,D8,D9,D10,D11,D12,D13,D14,D15,D16)</f>
        <v>sample_list=/data/khanlab/projects/ChIP_seq/data_by_file_type/test/scripts/corr/Mari/sample_list.txt bed_file_list=/data/khanlab/projects/ChIP_seq/data_by_file_type/test/scripts/corr/Mari/bed_list_SuperEnhancers.txt bam_file_list=/data/khanlab/projects/ChIP_seq/data_by_file_type/test/scripts/corr/Mari/bam_list.txt out_file=/data/khanlab/projects/ChIP_seq/data_by_file_type/test/scripts/corr/Mari/runSE/out.matrix /data/khanlab/projects/ChIP_seq/data_by_file_type/test/scripts/corBedList.sh</v>
      </c>
    </row>
    <row r="19" spans="1:10">
      <c r="B19" s="30"/>
    </row>
    <row r="20" spans="1:10">
      <c r="B20" s="30"/>
    </row>
    <row r="23" spans="1:10" ht="15.5">
      <c r="B23" s="373"/>
      <c r="J23" s="323"/>
    </row>
    <row r="24" spans="1:10">
      <c r="J24" s="323"/>
    </row>
    <row r="25" spans="1:10">
      <c r="I25" s="252"/>
      <c r="J25" s="323"/>
    </row>
    <row r="26" spans="1:10">
      <c r="I26" s="252"/>
      <c r="J26" s="323"/>
    </row>
    <row r="27" spans="1:10">
      <c r="I27" s="252"/>
      <c r="J27" s="323"/>
    </row>
    <row r="28" spans="1:10">
      <c r="I28" s="252"/>
      <c r="J28" s="323"/>
    </row>
    <row r="29" spans="1:10">
      <c r="I29" s="252"/>
      <c r="J29" s="323"/>
    </row>
    <row r="30" spans="1:10">
      <c r="I30" s="252"/>
      <c r="J30" s="323"/>
    </row>
    <row r="31" spans="1:10">
      <c r="I31" s="252"/>
      <c r="J31" s="323"/>
    </row>
    <row r="32" spans="1:10">
      <c r="I32" s="252"/>
      <c r="J32" s="323"/>
    </row>
    <row r="33" spans="9:10">
      <c r="I33" s="252"/>
      <c r="J33" s="323"/>
    </row>
    <row r="34" spans="9:10">
      <c r="I34" s="252"/>
      <c r="J34" s="323"/>
    </row>
    <row r="35" spans="9:10">
      <c r="I35" s="252"/>
      <c r="J35" s="323"/>
    </row>
    <row r="36" spans="9:10">
      <c r="I36" s="252"/>
      <c r="J36" s="323"/>
    </row>
    <row r="37" spans="9:10">
      <c r="I37" s="252"/>
      <c r="J37" s="32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AK137"/>
  <sheetViews>
    <sheetView topLeftCell="A16" zoomScale="110" zoomScaleNormal="110" workbookViewId="0">
      <selection activeCell="B25" sqref="B25"/>
    </sheetView>
  </sheetViews>
  <sheetFormatPr defaultColWidth="9.1796875" defaultRowHeight="14.5" outlineLevelRow="1"/>
  <cols>
    <col min="1" max="1" width="36" style="41" customWidth="1"/>
    <col min="2" max="2" width="105.1796875" style="83" customWidth="1"/>
    <col min="3" max="3" width="18.7265625" style="83" customWidth="1"/>
    <col min="4" max="4" width="48.54296875" style="83" customWidth="1"/>
    <col min="5" max="5" width="57.453125" style="83" customWidth="1"/>
    <col min="6" max="6" width="75.1796875" style="83" customWidth="1"/>
    <col min="7" max="7" width="26" style="83" customWidth="1"/>
    <col min="8" max="16384" width="9.1796875" style="83"/>
  </cols>
  <sheetData>
    <row r="1" spans="1:7" ht="15.5">
      <c r="A1" s="214" t="s">
        <v>5429</v>
      </c>
      <c r="B1" s="95" t="s">
        <v>3757</v>
      </c>
      <c r="C1" s="538" t="s">
        <v>7104</v>
      </c>
      <c r="D1" s="215"/>
    </row>
    <row r="2" spans="1:7" s="97" customFormat="1">
      <c r="A2" s="29" t="s">
        <v>7103</v>
      </c>
      <c r="B2" s="142" t="s">
        <v>6978</v>
      </c>
      <c r="C2" s="536"/>
    </row>
    <row r="3" spans="1:7">
      <c r="A3" s="29" t="s">
        <v>3749</v>
      </c>
      <c r="B3" s="142" t="s">
        <v>3818</v>
      </c>
      <c r="C3" s="311"/>
      <c r="E3" s="97"/>
      <c r="F3" s="97"/>
      <c r="G3" s="97" t="s">
        <v>3818</v>
      </c>
    </row>
    <row r="4" spans="1:7">
      <c r="A4" s="41" t="s">
        <v>1036</v>
      </c>
      <c r="B4" s="83" t="s">
        <v>12423</v>
      </c>
      <c r="C4" s="311" t="s">
        <v>7107</v>
      </c>
      <c r="D4" s="83" t="s">
        <v>5293</v>
      </c>
      <c r="E4" s="97" t="s">
        <v>4723</v>
      </c>
      <c r="F4" s="97" t="s">
        <v>3831</v>
      </c>
      <c r="G4" s="97" t="s">
        <v>3831</v>
      </c>
    </row>
    <row r="5" spans="1:7">
      <c r="B5" s="30" t="s">
        <v>3750</v>
      </c>
      <c r="C5" s="313" t="s">
        <v>3750</v>
      </c>
      <c r="D5" s="30" t="s">
        <v>3750</v>
      </c>
      <c r="E5" s="30" t="s">
        <v>3750</v>
      </c>
      <c r="F5" s="30" t="s">
        <v>3750</v>
      </c>
      <c r="G5" s="30" t="s">
        <v>3750</v>
      </c>
    </row>
    <row r="6" spans="1:7">
      <c r="A6" s="41" t="s">
        <v>3751</v>
      </c>
      <c r="B6" s="252" t="s">
        <v>12424</v>
      </c>
      <c r="C6" s="311" t="s">
        <v>7106</v>
      </c>
      <c r="D6" s="252" t="s">
        <v>5294</v>
      </c>
      <c r="E6" s="97" t="s">
        <v>5306</v>
      </c>
      <c r="F6" s="215" t="s">
        <v>6609</v>
      </c>
      <c r="G6" s="161" t="s">
        <v>6605</v>
      </c>
    </row>
    <row r="7" spans="1:7">
      <c r="B7" s="30" t="s">
        <v>3752</v>
      </c>
      <c r="C7" s="313" t="s">
        <v>3752</v>
      </c>
      <c r="D7" s="30" t="s">
        <v>3752</v>
      </c>
      <c r="E7" s="30" t="s">
        <v>3752</v>
      </c>
      <c r="F7" s="30" t="s">
        <v>3752</v>
      </c>
      <c r="G7" s="30" t="s">
        <v>3752</v>
      </c>
    </row>
    <row r="8" spans="1:7">
      <c r="A8" s="41" t="s">
        <v>3753</v>
      </c>
      <c r="B8" s="188" t="s">
        <v>12422</v>
      </c>
      <c r="C8" s="311" t="s">
        <v>7108</v>
      </c>
      <c r="D8" s="215" t="s">
        <v>5295</v>
      </c>
      <c r="E8" s="97" t="s">
        <v>5307</v>
      </c>
      <c r="F8" s="215" t="s">
        <v>7210</v>
      </c>
      <c r="G8" s="97" t="s">
        <v>6606</v>
      </c>
    </row>
    <row r="9" spans="1:7">
      <c r="B9" s="30" t="s">
        <v>3754</v>
      </c>
      <c r="C9" s="313" t="s">
        <v>3754</v>
      </c>
      <c r="D9" s="30" t="s">
        <v>3754</v>
      </c>
      <c r="E9" s="30" t="s">
        <v>3754</v>
      </c>
      <c r="F9" s="30" t="s">
        <v>3754</v>
      </c>
      <c r="G9" s="30" t="s">
        <v>3754</v>
      </c>
    </row>
    <row r="10" spans="1:7" ht="15" thickBot="1">
      <c r="A10" s="41" t="s">
        <v>3755</v>
      </c>
      <c r="B10" s="252" t="s">
        <v>12425</v>
      </c>
      <c r="C10" s="537" t="s">
        <v>7109</v>
      </c>
      <c r="D10" s="215" t="s">
        <v>5297</v>
      </c>
      <c r="E10" s="97" t="s">
        <v>5308</v>
      </c>
      <c r="F10" s="97" t="s">
        <v>7209</v>
      </c>
      <c r="G10" s="161" t="s">
        <v>6607</v>
      </c>
    </row>
    <row r="11" spans="1:7" s="112" customFormat="1" ht="75.75" customHeight="1">
      <c r="A11" s="114" t="s">
        <v>1037</v>
      </c>
      <c r="B11" s="245" t="str">
        <f t="shared" ref="B11:G11" si="0">CONCATENATE(B4,B5,B6,B7,B8,B9,B10)</f>
        <v>bedtools intersect -a RH4_HDAC2_RBBP4_sort.bed -b RH4_MTA2_p-9.bed &gt; RH4_HD2_RB4_M2.bed</v>
      </c>
      <c r="C11" s="112" t="str">
        <f t="shared" si="0"/>
        <v>bedtools intersect -wa  -a RH4_CTCF_008_p-11.bed -b CTCF.motif.reverse.bed &gt; RH4_CTCF_reverse.bed</v>
      </c>
      <c r="D11" s="245" t="str">
        <f t="shared" si="0"/>
        <v>bedtools intersect -loj -a KCNR_SEs_All.merged.Clusters.bed -b KCNR_SEs_All.nfr.merged.bed &gt; KCNR_SEs_All.nfrclusters.loj.bed</v>
      </c>
      <c r="E11" s="274" t="str">
        <f t="shared" si="0"/>
        <v>bedtools intersect -wa -v -a KCNR_SEs_All.nfr.min4.bedgraph -b KCNR_SEs_All.HOMERpeaks.merged.bed &gt; KCNR_SEs_All.nfr.min4.nopeaks.bedgraph</v>
      </c>
      <c r="F11" s="112" t="str">
        <f t="shared" si="0"/>
        <v>bedtools intersect -wa -a CTR_14.bed -b CTR_D48_MYOD1_002_p-7.bed &gt; CTR_14_w_MYOD1_v2.bed</v>
      </c>
      <c r="G11" s="112" t="str">
        <f t="shared" si="0"/>
        <v>bedtools intersect -wa -a CTR_D48_MYCy69_p-5_dup1.bed -b CTR_T48_MYCy69_p-5_dup1.bed &gt; CTR_DandT_MYCy69_p-5_dup1.bed</v>
      </c>
    </row>
    <row r="14" spans="1:7" ht="15.5">
      <c r="A14" s="214" t="s">
        <v>10055</v>
      </c>
    </row>
    <row r="15" spans="1:7" s="97" customFormat="1">
      <c r="A15" s="41" t="s">
        <v>3749</v>
      </c>
      <c r="B15" s="142" t="s">
        <v>3818</v>
      </c>
      <c r="D15" s="97" t="s">
        <v>10057</v>
      </c>
      <c r="E15" s="594" t="s">
        <v>10056</v>
      </c>
    </row>
    <row r="16" spans="1:7" s="97" customFormat="1">
      <c r="A16" s="41" t="s">
        <v>12550</v>
      </c>
      <c r="B16" s="142" t="s">
        <v>12551</v>
      </c>
    </row>
    <row r="17" spans="1:37" s="97" customFormat="1">
      <c r="A17" s="109" t="s">
        <v>3860</v>
      </c>
      <c r="B17" s="188" t="s">
        <v>5814</v>
      </c>
      <c r="C17" s="188" t="s">
        <v>6608</v>
      </c>
      <c r="D17" s="252" t="s">
        <v>5814</v>
      </c>
      <c r="E17" s="252" t="s">
        <v>5814</v>
      </c>
      <c r="F17" s="252" t="s">
        <v>5814</v>
      </c>
      <c r="G17" s="252" t="s">
        <v>5814</v>
      </c>
      <c r="H17" s="252" t="s">
        <v>5814</v>
      </c>
      <c r="I17" s="252" t="s">
        <v>5814</v>
      </c>
      <c r="J17" s="252" t="s">
        <v>5814</v>
      </c>
      <c r="K17" s="252" t="s">
        <v>5814</v>
      </c>
      <c r="L17" s="252" t="s">
        <v>5814</v>
      </c>
      <c r="M17" s="252" t="s">
        <v>5814</v>
      </c>
      <c r="N17" s="252" t="s">
        <v>5814</v>
      </c>
      <c r="O17" s="252" t="s">
        <v>5814</v>
      </c>
      <c r="P17" s="252" t="s">
        <v>5814</v>
      </c>
      <c r="Q17" s="252" t="s">
        <v>5814</v>
      </c>
      <c r="R17" s="252"/>
      <c r="S17" s="252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52"/>
      <c r="AG17" s="252"/>
      <c r="AH17" s="252"/>
      <c r="AI17" s="252"/>
      <c r="AJ17" s="252"/>
      <c r="AK17" s="252"/>
    </row>
    <row r="18" spans="1:37" s="97" customFormat="1">
      <c r="A18" s="109" t="s">
        <v>3861</v>
      </c>
      <c r="B18" s="252" t="s">
        <v>12552</v>
      </c>
      <c r="C18" s="302" t="s">
        <v>6610</v>
      </c>
      <c r="D18" s="302" t="s">
        <v>10058</v>
      </c>
      <c r="E18" s="302" t="s">
        <v>10059</v>
      </c>
      <c r="F18" s="302" t="s">
        <v>10060</v>
      </c>
      <c r="G18" s="302" t="s">
        <v>5808</v>
      </c>
      <c r="H18" s="303" t="s">
        <v>5809</v>
      </c>
      <c r="I18" s="302" t="s">
        <v>5810</v>
      </c>
      <c r="J18" s="302" t="s">
        <v>5182</v>
      </c>
      <c r="K18" s="304" t="s">
        <v>3364</v>
      </c>
      <c r="L18" s="302" t="s">
        <v>5181</v>
      </c>
      <c r="M18" s="304" t="s">
        <v>5811</v>
      </c>
      <c r="N18" s="302" t="s">
        <v>5812</v>
      </c>
      <c r="O18" s="304" t="s">
        <v>5813</v>
      </c>
      <c r="P18" s="302" t="s">
        <v>5815</v>
      </c>
      <c r="Q18" s="302" t="s">
        <v>5816</v>
      </c>
      <c r="R18" s="302"/>
      <c r="S18" s="302"/>
      <c r="T18" s="302"/>
      <c r="U18" s="302"/>
      <c r="V18" s="302"/>
      <c r="W18" s="302"/>
      <c r="X18" s="302"/>
      <c r="Y18" s="302"/>
      <c r="Z18" s="302"/>
      <c r="AA18" s="302"/>
      <c r="AB18" s="302"/>
      <c r="AC18" s="302"/>
      <c r="AD18" s="302"/>
      <c r="AE18" s="302"/>
      <c r="AF18" s="302"/>
      <c r="AG18" s="302"/>
      <c r="AH18" s="302"/>
      <c r="AI18" s="302"/>
      <c r="AJ18" s="302"/>
      <c r="AK18" s="302"/>
    </row>
    <row r="19" spans="1:37" s="97" customFormat="1">
      <c r="C19" s="188"/>
      <c r="D19" s="252"/>
      <c r="E19" s="252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  <c r="AA19" s="252"/>
      <c r="AB19" s="252"/>
      <c r="AC19" s="252"/>
      <c r="AD19" s="252"/>
      <c r="AE19" s="252"/>
      <c r="AF19" s="252"/>
      <c r="AG19" s="252"/>
      <c r="AH19" s="252"/>
      <c r="AI19" s="252"/>
      <c r="AJ19" s="252"/>
      <c r="AK19" s="252"/>
    </row>
    <row r="20" spans="1:37" s="97" customFormat="1">
      <c r="A20" s="41" t="s">
        <v>1036</v>
      </c>
      <c r="B20" s="97" t="s">
        <v>4239</v>
      </c>
      <c r="C20" s="188" t="s">
        <v>3831</v>
      </c>
      <c r="D20" s="252" t="s">
        <v>3831</v>
      </c>
      <c r="E20" s="252" t="s">
        <v>3831</v>
      </c>
      <c r="F20" s="252" t="s">
        <v>3831</v>
      </c>
      <c r="G20" s="252" t="s">
        <v>3831</v>
      </c>
      <c r="H20" s="252" t="s">
        <v>3831</v>
      </c>
      <c r="I20" s="252" t="s">
        <v>3831</v>
      </c>
      <c r="J20" s="252" t="s">
        <v>3831</v>
      </c>
      <c r="K20" s="252" t="s">
        <v>3831</v>
      </c>
      <c r="L20" s="252" t="s">
        <v>3831</v>
      </c>
      <c r="M20" s="252" t="s">
        <v>3831</v>
      </c>
      <c r="N20" s="252" t="s">
        <v>3831</v>
      </c>
      <c r="O20" s="252" t="s">
        <v>3831</v>
      </c>
      <c r="P20" s="252" t="s">
        <v>3831</v>
      </c>
      <c r="Q20" s="252" t="s">
        <v>3831</v>
      </c>
      <c r="R20" s="252"/>
      <c r="S20" s="252"/>
      <c r="T20" s="252"/>
      <c r="U20" s="252"/>
      <c r="V20" s="252"/>
      <c r="W20" s="252"/>
      <c r="X20" s="252"/>
      <c r="Y20" s="252"/>
      <c r="Z20" s="252"/>
      <c r="AA20" s="252"/>
      <c r="AB20" s="252"/>
      <c r="AC20" s="252"/>
      <c r="AD20" s="252"/>
      <c r="AE20" s="252"/>
      <c r="AF20" s="252"/>
      <c r="AG20" s="252"/>
      <c r="AH20" s="252"/>
      <c r="AI20" s="252"/>
      <c r="AJ20" s="252"/>
      <c r="AK20" s="252"/>
    </row>
    <row r="21" spans="1:37" s="97" customFormat="1">
      <c r="A21" s="41"/>
      <c r="B21" s="30" t="s">
        <v>3750</v>
      </c>
      <c r="C21" s="30" t="s">
        <v>3750</v>
      </c>
      <c r="D21" s="217" t="s">
        <v>3750</v>
      </c>
      <c r="E21" s="217" t="s">
        <v>3750</v>
      </c>
      <c r="F21" s="217" t="s">
        <v>3750</v>
      </c>
      <c r="G21" s="217" t="s">
        <v>3750</v>
      </c>
      <c r="H21" s="217" t="s">
        <v>3750</v>
      </c>
      <c r="I21" s="217" t="s">
        <v>3750</v>
      </c>
      <c r="J21" s="217" t="s">
        <v>3750</v>
      </c>
      <c r="K21" s="217" t="s">
        <v>3750</v>
      </c>
      <c r="L21" s="217" t="s">
        <v>3750</v>
      </c>
      <c r="M21" s="217" t="s">
        <v>3750</v>
      </c>
      <c r="N21" s="217" t="s">
        <v>3750</v>
      </c>
      <c r="O21" s="217" t="s">
        <v>3750</v>
      </c>
      <c r="P21" s="217" t="s">
        <v>3750</v>
      </c>
      <c r="Q21" s="217" t="s">
        <v>3750</v>
      </c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  <c r="AF21" s="217"/>
      <c r="AG21" s="217"/>
      <c r="AH21" s="217"/>
      <c r="AI21" s="217"/>
      <c r="AJ21" s="217"/>
      <c r="AK21" s="217"/>
    </row>
    <row r="22" spans="1:37" s="97" customFormat="1">
      <c r="A22" s="41" t="s">
        <v>3751</v>
      </c>
      <c r="B22" s="188" t="s">
        <v>10592</v>
      </c>
      <c r="C22" s="188" t="s">
        <v>6609</v>
      </c>
      <c r="D22" s="252" t="str">
        <f t="shared" ref="D22:P22" si="1">CONCATENATE(D17,".bed")</f>
        <v>RH4_16.bed</v>
      </c>
      <c r="E22" s="252" t="str">
        <f t="shared" si="1"/>
        <v>RH4_16.bed</v>
      </c>
      <c r="F22" s="252" t="str">
        <f t="shared" si="1"/>
        <v>RH4_16.bed</v>
      </c>
      <c r="G22" s="252" t="str">
        <f t="shared" si="1"/>
        <v>RH4_16.bed</v>
      </c>
      <c r="H22" s="252" t="str">
        <f t="shared" si="1"/>
        <v>RH4_16.bed</v>
      </c>
      <c r="I22" s="252" t="str">
        <f t="shared" si="1"/>
        <v>RH4_16.bed</v>
      </c>
      <c r="J22" s="252" t="str">
        <f t="shared" si="1"/>
        <v>RH4_16.bed</v>
      </c>
      <c r="K22" s="252" t="str">
        <f t="shared" si="1"/>
        <v>RH4_16.bed</v>
      </c>
      <c r="L22" s="252" t="str">
        <f t="shared" si="1"/>
        <v>RH4_16.bed</v>
      </c>
      <c r="M22" s="252" t="str">
        <f t="shared" si="1"/>
        <v>RH4_16.bed</v>
      </c>
      <c r="N22" s="252" t="str">
        <f t="shared" si="1"/>
        <v>RH4_16.bed</v>
      </c>
      <c r="O22" s="252" t="str">
        <f t="shared" si="1"/>
        <v>RH4_16.bed</v>
      </c>
      <c r="P22" s="252" t="str">
        <f t="shared" si="1"/>
        <v>RH4_16.bed</v>
      </c>
      <c r="Q22" s="252" t="str">
        <f>CONCATENATE(Q17,".bed")</f>
        <v>RH4_16.bed</v>
      </c>
      <c r="R22" s="252"/>
      <c r="S22" s="252"/>
      <c r="T22" s="252"/>
      <c r="U22" s="252"/>
      <c r="V22" s="252"/>
      <c r="W22" s="252"/>
      <c r="X22" s="252"/>
      <c r="Y22" s="252"/>
      <c r="Z22" s="252"/>
      <c r="AA22" s="252"/>
      <c r="AB22" s="252"/>
      <c r="AC22" s="252"/>
      <c r="AD22" s="252"/>
      <c r="AE22" s="252"/>
      <c r="AF22" s="252"/>
      <c r="AG22" s="252"/>
      <c r="AH22" s="252"/>
      <c r="AI22" s="252"/>
      <c r="AJ22" s="252"/>
      <c r="AK22" s="252"/>
    </row>
    <row r="23" spans="1:37" s="97" customFormat="1">
      <c r="A23" s="41"/>
      <c r="B23" s="30" t="s">
        <v>3752</v>
      </c>
      <c r="C23" s="30" t="s">
        <v>3752</v>
      </c>
      <c r="D23" s="217" t="s">
        <v>3752</v>
      </c>
      <c r="E23" s="217" t="s">
        <v>3752</v>
      </c>
      <c r="F23" s="217" t="s">
        <v>3752</v>
      </c>
      <c r="G23" s="217" t="s">
        <v>3752</v>
      </c>
      <c r="H23" s="217" t="s">
        <v>3752</v>
      </c>
      <c r="I23" s="217" t="s">
        <v>3752</v>
      </c>
      <c r="J23" s="217" t="s">
        <v>3752</v>
      </c>
      <c r="K23" s="217" t="s">
        <v>3752</v>
      </c>
      <c r="L23" s="217" t="s">
        <v>3752</v>
      </c>
      <c r="M23" s="217" t="s">
        <v>3752</v>
      </c>
      <c r="N23" s="217" t="s">
        <v>3752</v>
      </c>
      <c r="O23" s="217" t="s">
        <v>3752</v>
      </c>
      <c r="P23" s="217" t="s">
        <v>3752</v>
      </c>
      <c r="Q23" s="217" t="s">
        <v>3752</v>
      </c>
      <c r="R23" s="217"/>
      <c r="S23" s="217"/>
      <c r="T23" s="217"/>
      <c r="U23" s="217"/>
      <c r="V23" s="217"/>
      <c r="W23" s="217"/>
      <c r="X23" s="217"/>
      <c r="Y23" s="217"/>
      <c r="Z23" s="217"/>
      <c r="AA23" s="217"/>
      <c r="AB23" s="217"/>
      <c r="AC23" s="217"/>
      <c r="AD23" s="217"/>
      <c r="AE23" s="217"/>
      <c r="AF23" s="217"/>
      <c r="AG23" s="217"/>
      <c r="AH23" s="217"/>
      <c r="AI23" s="217"/>
      <c r="AJ23" s="217"/>
      <c r="AK23" s="217"/>
    </row>
    <row r="24" spans="1:37" s="97" customFormat="1">
      <c r="A24" s="41" t="s">
        <v>3753</v>
      </c>
      <c r="B24" s="252" t="str">
        <f t="shared" ref="B24:P24" si="2">CONCATENATE(B18,".bed")</f>
        <v>NFYC_ab1RM.bed</v>
      </c>
      <c r="C24" s="252" t="str">
        <f>CONCATENATE(C18,".bed")</f>
        <v>CTR_D48_MYCy69_p-5_dup1.bed</v>
      </c>
      <c r="D24" s="252" t="str">
        <f t="shared" si="2"/>
        <v>RH4_PBRM1_p-9_only.bed</v>
      </c>
      <c r="E24" s="252" t="str">
        <f t="shared" si="2"/>
        <v>RH4_BRG1_p-9_only.bed</v>
      </c>
      <c r="F24" s="252" t="str">
        <f t="shared" si="2"/>
        <v>RH4_BRG1_and_PBRM1_p-9.bed</v>
      </c>
      <c r="G24" s="252" t="str">
        <f t="shared" si="2"/>
        <v>RH4_EZH2_p-7.bed</v>
      </c>
      <c r="H24" s="252" t="str">
        <f t="shared" si="2"/>
        <v>RH4_HDAC2_p-7.bed</v>
      </c>
      <c r="I24" s="252" t="str">
        <f t="shared" si="2"/>
        <v>RH4_MED_p-4.bed</v>
      </c>
      <c r="J24" s="252" t="str">
        <f t="shared" si="2"/>
        <v>RH4_MYCN.bed</v>
      </c>
      <c r="K24" s="252" t="str">
        <f t="shared" si="2"/>
        <v>RH4_MYOD1.bed</v>
      </c>
      <c r="L24" s="252" t="str">
        <f t="shared" si="2"/>
        <v>RH4_MYOG.bed</v>
      </c>
      <c r="M24" s="252" t="str">
        <f t="shared" si="2"/>
        <v>RH4_P3F_SRR32.35.bed</v>
      </c>
      <c r="N24" s="252" t="str">
        <f t="shared" si="2"/>
        <v>RH4_SUZ12_p-5.bed</v>
      </c>
      <c r="O24" s="252" t="str">
        <f t="shared" si="2"/>
        <v>RH4_p300p-7.bed</v>
      </c>
      <c r="P24" s="252" t="str">
        <f t="shared" si="2"/>
        <v>RH4_RBBP4_p-9.bed</v>
      </c>
      <c r="Q24" s="252" t="str">
        <f>CONCATENATE(Q18,".bed")</f>
        <v>RH4_Pol2_p-7.bed</v>
      </c>
      <c r="R24" s="252"/>
      <c r="S24" s="252"/>
      <c r="T24" s="252"/>
      <c r="U24" s="252"/>
      <c r="V24" s="252"/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2"/>
      <c r="AI24" s="252"/>
      <c r="AJ24" s="252"/>
      <c r="AK24" s="252"/>
    </row>
    <row r="25" spans="1:37" s="97" customFormat="1">
      <c r="A25" s="41"/>
      <c r="B25" s="30" t="s">
        <v>3754</v>
      </c>
      <c r="C25" s="30" t="s">
        <v>3754</v>
      </c>
      <c r="D25" s="217" t="s">
        <v>3754</v>
      </c>
      <c r="E25" s="217" t="s">
        <v>3754</v>
      </c>
      <c r="F25" s="217" t="s">
        <v>3754</v>
      </c>
      <c r="G25" s="217" t="s">
        <v>3754</v>
      </c>
      <c r="H25" s="217" t="s">
        <v>3754</v>
      </c>
      <c r="I25" s="217" t="s">
        <v>3754</v>
      </c>
      <c r="J25" s="217" t="s">
        <v>3754</v>
      </c>
      <c r="K25" s="217" t="s">
        <v>3754</v>
      </c>
      <c r="L25" s="217" t="s">
        <v>3754</v>
      </c>
      <c r="M25" s="217" t="s">
        <v>3754</v>
      </c>
      <c r="N25" s="217" t="s">
        <v>3754</v>
      </c>
      <c r="O25" s="217" t="s">
        <v>3754</v>
      </c>
      <c r="P25" s="217" t="s">
        <v>3754</v>
      </c>
      <c r="Q25" s="217" t="s">
        <v>3754</v>
      </c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  <c r="AC25" s="217"/>
      <c r="AD25" s="217"/>
      <c r="AE25" s="217"/>
      <c r="AF25" s="217"/>
      <c r="AG25" s="217"/>
      <c r="AH25" s="217"/>
      <c r="AI25" s="217"/>
      <c r="AJ25" s="217"/>
      <c r="AK25" s="217"/>
    </row>
    <row r="26" spans="1:37" s="97" customFormat="1">
      <c r="A26" s="41" t="s">
        <v>3755</v>
      </c>
      <c r="B26" s="97" t="str">
        <f>CONCATENATE(B17,"_in_",B18,".bed")</f>
        <v>RH4_16_in_NFYC_ab1RM.bed</v>
      </c>
      <c r="C26" s="188" t="str">
        <f>CONCATENATE(C17,"_w_",C18,".bed")</f>
        <v>CTR_14_w_CTR_D48_MYCy69_p-5_dup1.bed</v>
      </c>
      <c r="D26" s="252" t="str">
        <f t="shared" ref="D26:P26" si="3">CONCATENATE(D17,"_w_",D18,".bed")</f>
        <v>RH4_16_w_RH4_PBRM1_p-9_only.bed</v>
      </c>
      <c r="E26" s="252" t="str">
        <f t="shared" si="3"/>
        <v>RH4_16_w_RH4_BRG1_p-9_only.bed</v>
      </c>
      <c r="F26" s="252" t="str">
        <f t="shared" si="3"/>
        <v>RH4_16_w_RH4_BRG1_and_PBRM1_p-9.bed</v>
      </c>
      <c r="G26" s="252" t="str">
        <f t="shared" si="3"/>
        <v>RH4_16_w_RH4_EZH2_p-7.bed</v>
      </c>
      <c r="H26" s="252" t="str">
        <f t="shared" si="3"/>
        <v>RH4_16_w_RH4_HDAC2_p-7.bed</v>
      </c>
      <c r="I26" s="252" t="str">
        <f t="shared" si="3"/>
        <v>RH4_16_w_RH4_MED_p-4.bed</v>
      </c>
      <c r="J26" s="252" t="str">
        <f t="shared" si="3"/>
        <v>RH4_16_w_RH4_MYCN.bed</v>
      </c>
      <c r="K26" s="252" t="str">
        <f t="shared" si="3"/>
        <v>RH4_16_w_RH4_MYOD1.bed</v>
      </c>
      <c r="L26" s="252" t="str">
        <f t="shared" si="3"/>
        <v>RH4_16_w_RH4_MYOG.bed</v>
      </c>
      <c r="M26" s="252" t="str">
        <f t="shared" si="3"/>
        <v>RH4_16_w_RH4_P3F_SRR32.35.bed</v>
      </c>
      <c r="N26" s="252" t="str">
        <f t="shared" si="3"/>
        <v>RH4_16_w_RH4_SUZ12_p-5.bed</v>
      </c>
      <c r="O26" s="252" t="str">
        <f t="shared" si="3"/>
        <v>RH4_16_w_RH4_p300p-7.bed</v>
      </c>
      <c r="P26" s="252" t="str">
        <f t="shared" si="3"/>
        <v>RH4_16_w_RH4_RBBP4_p-9.bed</v>
      </c>
      <c r="Q26" s="252" t="str">
        <f>CONCATENATE(Q17,"_w_",Q18,".bed")</f>
        <v>RH4_16_w_RH4_Pol2_p-7.bed</v>
      </c>
      <c r="R26" s="252"/>
      <c r="S26" s="252"/>
      <c r="T26" s="252"/>
      <c r="U26" s="252"/>
      <c r="V26" s="252"/>
      <c r="W26" s="252"/>
      <c r="X26" s="252"/>
      <c r="Y26" s="252"/>
      <c r="Z26" s="252"/>
      <c r="AA26" s="252"/>
      <c r="AB26" s="252"/>
      <c r="AC26" s="252"/>
      <c r="AD26" s="252"/>
      <c r="AE26" s="252"/>
      <c r="AF26" s="252"/>
      <c r="AG26" s="252"/>
      <c r="AH26" s="252"/>
      <c r="AI26" s="252"/>
      <c r="AJ26" s="252"/>
      <c r="AK26" s="252"/>
    </row>
    <row r="27" spans="1:37" s="97" customFormat="1" ht="78" customHeight="1">
      <c r="A27" s="29" t="s">
        <v>1037</v>
      </c>
      <c r="B27" s="245" t="str">
        <f>CONCATENATE(B20,B21,B22,B23,B24,B25,B26)</f>
        <v>bedtools intersect -wa -u -a RH4_16.bed -b NFYC_ab1RM.bed &gt; RH4_16_in_NFYC_ab1RM.bed</v>
      </c>
      <c r="C27" s="245" t="str">
        <f>CONCATENATE(C20,C21,C22,C23,C24,C25,C26)</f>
        <v>bedtools intersect -wa -a CTR_14.bed -b CTR_D48_MYCy69_p-5_dup1.bed &gt; CTR_14_w_CTR_D48_MYCy69_p-5_dup1.bed</v>
      </c>
      <c r="D27" s="245" t="str">
        <f t="shared" ref="D27:Q27" si="4">CONCATENATE(D20,D21,D22,D23,D24,D25,D26)</f>
        <v>bedtools intersect -wa -a RH4_16.bed -b RH4_PBRM1_p-9_only.bed &gt; RH4_16_w_RH4_PBRM1_p-9_only.bed</v>
      </c>
      <c r="E27" s="245" t="str">
        <f t="shared" si="4"/>
        <v>bedtools intersect -wa -a RH4_16.bed -b RH4_BRG1_p-9_only.bed &gt; RH4_16_w_RH4_BRG1_p-9_only.bed</v>
      </c>
      <c r="F27" s="245" t="str">
        <f t="shared" si="4"/>
        <v>bedtools intersect -wa -a RH4_16.bed -b RH4_BRG1_and_PBRM1_p-9.bed &gt; RH4_16_w_RH4_BRG1_and_PBRM1_p-9.bed</v>
      </c>
      <c r="G27" s="252" t="str">
        <f t="shared" si="4"/>
        <v>bedtools intersect -wa -a RH4_16.bed -b RH4_EZH2_p-7.bed &gt; RH4_16_w_RH4_EZH2_p-7.bed</v>
      </c>
      <c r="H27" s="252" t="str">
        <f t="shared" si="4"/>
        <v>bedtools intersect -wa -a RH4_16.bed -b RH4_HDAC2_p-7.bed &gt; RH4_16_w_RH4_HDAC2_p-7.bed</v>
      </c>
      <c r="I27" s="252" t="str">
        <f t="shared" si="4"/>
        <v>bedtools intersect -wa -a RH4_16.bed -b RH4_MED_p-4.bed &gt; RH4_16_w_RH4_MED_p-4.bed</v>
      </c>
      <c r="J27" s="252" t="str">
        <f t="shared" si="4"/>
        <v>bedtools intersect -wa -a RH4_16.bed -b RH4_MYCN.bed &gt; RH4_16_w_RH4_MYCN.bed</v>
      </c>
      <c r="K27" s="252" t="str">
        <f t="shared" si="4"/>
        <v>bedtools intersect -wa -a RH4_16.bed -b RH4_MYOD1.bed &gt; RH4_16_w_RH4_MYOD1.bed</v>
      </c>
      <c r="L27" s="252" t="str">
        <f t="shared" si="4"/>
        <v>bedtools intersect -wa -a RH4_16.bed -b RH4_MYOG.bed &gt; RH4_16_w_RH4_MYOG.bed</v>
      </c>
      <c r="M27" s="252" t="str">
        <f t="shared" si="4"/>
        <v>bedtools intersect -wa -a RH4_16.bed -b RH4_P3F_SRR32.35.bed &gt; RH4_16_w_RH4_P3F_SRR32.35.bed</v>
      </c>
      <c r="N27" s="252" t="str">
        <f t="shared" si="4"/>
        <v>bedtools intersect -wa -a RH4_16.bed -b RH4_SUZ12_p-5.bed &gt; RH4_16_w_RH4_SUZ12_p-5.bed</v>
      </c>
      <c r="O27" s="252" t="str">
        <f t="shared" si="4"/>
        <v>bedtools intersect -wa -a RH4_16.bed -b RH4_p300p-7.bed &gt; RH4_16_w_RH4_p300p-7.bed</v>
      </c>
      <c r="P27" s="252" t="str">
        <f t="shared" si="4"/>
        <v>bedtools intersect -wa -a RH4_16.bed -b RH4_RBBP4_p-9.bed &gt; RH4_16_w_RH4_RBBP4_p-9.bed</v>
      </c>
      <c r="Q27" s="252" t="str">
        <f t="shared" si="4"/>
        <v>bedtools intersect -wa -a RH4_16.bed -b RH4_Pol2_p-7.bed &gt; RH4_16_w_RH4_Pol2_p-7.bed</v>
      </c>
      <c r="R27" s="252"/>
      <c r="S27" s="252"/>
      <c r="T27" s="252"/>
      <c r="U27" s="252"/>
      <c r="V27" s="252"/>
      <c r="W27" s="252"/>
      <c r="X27" s="252"/>
      <c r="Y27" s="252"/>
      <c r="Z27" s="252"/>
      <c r="AA27" s="252"/>
      <c r="AB27" s="252"/>
      <c r="AC27" s="252"/>
      <c r="AD27" s="252"/>
      <c r="AE27" s="252"/>
      <c r="AF27" s="252"/>
      <c r="AG27" s="252"/>
      <c r="AH27" s="252"/>
      <c r="AI27" s="252"/>
      <c r="AJ27" s="252"/>
      <c r="AK27" s="252"/>
    </row>
    <row r="29" spans="1:37" ht="15.5">
      <c r="A29" s="214" t="s">
        <v>5457</v>
      </c>
      <c r="B29" s="252" t="s">
        <v>5463</v>
      </c>
      <c r="C29" s="83" t="s">
        <v>5461</v>
      </c>
      <c r="D29" s="252" t="s">
        <v>5459</v>
      </c>
      <c r="E29" s="252" t="s">
        <v>5460</v>
      </c>
      <c r="F29" s="302" t="s">
        <v>5895</v>
      </c>
    </row>
    <row r="30" spans="1:37">
      <c r="A30" s="262" t="s">
        <v>3749</v>
      </c>
      <c r="B30" s="252" t="s">
        <v>3818</v>
      </c>
      <c r="C30" s="83">
        <v>1</v>
      </c>
      <c r="D30" s="252" t="s">
        <v>12415</v>
      </c>
      <c r="E30" s="83" t="str">
        <f>CONCATENATE(" ",D30)</f>
        <v xml:space="preserve"> PFA-EPN_enhancers.sorted.bed</v>
      </c>
      <c r="F30" s="83" t="str">
        <f t="shared" ref="F30:F35" si="5">$F$29&amp;D30</f>
        <v>/data/khanlab/projects/ChIP_seq/projects/MCC/ROSE/PFA-EPN_enhancers.sorted.bed</v>
      </c>
    </row>
    <row r="31" spans="1:37" outlineLevel="1">
      <c r="A31" s="262"/>
      <c r="B31" s="252"/>
      <c r="C31" s="83">
        <v>2</v>
      </c>
      <c r="D31" s="252" t="s">
        <v>12416</v>
      </c>
      <c r="E31" s="83" t="str">
        <f t="shared" ref="E31:E41" si="6">CONCATENATE(" ",D31)</f>
        <v xml:space="preserve"> PFB-EPN_enhancers.sorted.bed</v>
      </c>
      <c r="F31" s="252" t="str">
        <f t="shared" si="5"/>
        <v>/data/khanlab/projects/ChIP_seq/projects/MCC/ROSE/PFB-EPN_enhancers.sorted.bed</v>
      </c>
    </row>
    <row r="32" spans="1:37" outlineLevel="1">
      <c r="A32" s="109" t="s">
        <v>6673</v>
      </c>
      <c r="B32" s="252" t="s">
        <v>12418</v>
      </c>
      <c r="C32" s="83">
        <v>3</v>
      </c>
      <c r="D32" s="252" t="s">
        <v>12417</v>
      </c>
      <c r="E32" s="252" t="str">
        <f>CONCATENATE(" ",D32)</f>
        <v xml:space="preserve"> RELA-EPN_enhancers.sorted.bed</v>
      </c>
      <c r="F32" s="252" t="str">
        <f t="shared" si="5"/>
        <v>/data/khanlab/projects/ChIP_seq/projects/MCC/ROSE/RELA-EPN_enhancers.sorted.bed</v>
      </c>
    </row>
    <row r="33" spans="1:6" outlineLevel="1">
      <c r="A33" s="109" t="s">
        <v>5466</v>
      </c>
      <c r="B33" s="252" t="s">
        <v>12410</v>
      </c>
      <c r="C33" s="83">
        <v>4</v>
      </c>
      <c r="D33" s="252" t="s">
        <v>12414</v>
      </c>
      <c r="E33" s="252" t="str">
        <f t="shared" si="6"/>
        <v xml:space="preserve"> HouseKeepingPromoters.sorted.bed</v>
      </c>
      <c r="F33" s="252" t="str">
        <f t="shared" si="5"/>
        <v>/data/khanlab/projects/ChIP_seq/projects/MCC/ROSE/HouseKeepingPromoters.sorted.bed</v>
      </c>
    </row>
    <row r="34" spans="1:6" outlineLevel="1">
      <c r="A34" s="252"/>
      <c r="B34" s="252"/>
      <c r="C34" s="83">
        <v>5</v>
      </c>
      <c r="D34" s="252"/>
      <c r="E34" s="252" t="str">
        <f t="shared" si="6"/>
        <v xml:space="preserve"> </v>
      </c>
      <c r="F34" s="252" t="str">
        <f t="shared" si="5"/>
        <v>/data/khanlab/projects/ChIP_seq/projects/MCC/ROSE/</v>
      </c>
    </row>
    <row r="35" spans="1:6" outlineLevel="1">
      <c r="A35" s="262" t="s">
        <v>1036</v>
      </c>
      <c r="B35" s="252" t="s">
        <v>5458</v>
      </c>
      <c r="C35" s="83">
        <v>6</v>
      </c>
      <c r="D35" s="252"/>
      <c r="E35" s="252" t="str">
        <f t="shared" si="6"/>
        <v xml:space="preserve"> </v>
      </c>
      <c r="F35" s="252" t="str">
        <f t="shared" si="5"/>
        <v>/data/khanlab/projects/ChIP_seq/projects/MCC/ROSE/</v>
      </c>
    </row>
    <row r="36" spans="1:6" outlineLevel="1">
      <c r="A36" s="262"/>
      <c r="B36" s="217" t="s">
        <v>3750</v>
      </c>
      <c r="C36" s="252"/>
      <c r="D36" s="252"/>
      <c r="E36" s="252" t="str">
        <f t="shared" si="6"/>
        <v xml:space="preserve"> </v>
      </c>
      <c r="F36" s="252"/>
    </row>
    <row r="37" spans="1:6" outlineLevel="1">
      <c r="A37" s="262" t="s">
        <v>5472</v>
      </c>
      <c r="B37" s="252" t="str">
        <f>CONCATENATE(B32,".bed")</f>
        <v>C11orf95-RELA.bed</v>
      </c>
      <c r="D37" s="252"/>
      <c r="E37" s="252" t="str">
        <f t="shared" si="6"/>
        <v xml:space="preserve"> </v>
      </c>
      <c r="F37" s="252"/>
    </row>
    <row r="38" spans="1:6" outlineLevel="1">
      <c r="A38" s="262"/>
      <c r="B38" s="217" t="s">
        <v>3752</v>
      </c>
      <c r="D38" s="252"/>
      <c r="E38" s="252" t="str">
        <f t="shared" si="6"/>
        <v xml:space="preserve"> </v>
      </c>
      <c r="F38" s="252"/>
    </row>
    <row r="39" spans="1:6" outlineLevel="1">
      <c r="A39" s="262" t="s">
        <v>5464</v>
      </c>
      <c r="B39" s="31" t="str">
        <f>CONCATENATE(E30)</f>
        <v xml:space="preserve"> PFA-EPN_enhancers.sorted.bed</v>
      </c>
      <c r="D39" s="252"/>
      <c r="E39" s="252" t="str">
        <f t="shared" si="6"/>
        <v xml:space="preserve"> </v>
      </c>
      <c r="F39" s="252"/>
    </row>
    <row r="40" spans="1:6" outlineLevel="1">
      <c r="A40" s="262"/>
      <c r="B40" s="217" t="s">
        <v>3754</v>
      </c>
      <c r="D40" s="252"/>
      <c r="E40" s="252" t="str">
        <f t="shared" si="6"/>
        <v xml:space="preserve"> </v>
      </c>
      <c r="F40" s="252"/>
    </row>
    <row r="41" spans="1:6" outlineLevel="1">
      <c r="A41" s="262" t="s">
        <v>5465</v>
      </c>
      <c r="B41" s="252" t="str">
        <f>CONCATENATE(B32,B33)</f>
        <v>C11orf95-RELA_PFA</v>
      </c>
      <c r="D41" s="252"/>
      <c r="E41" s="252" t="str">
        <f t="shared" si="6"/>
        <v xml:space="preserve"> </v>
      </c>
      <c r="F41" s="252"/>
    </row>
    <row r="42" spans="1:6" ht="69.75" customHeight="1" outlineLevel="1">
      <c r="A42" s="283" t="s">
        <v>5467</v>
      </c>
      <c r="B42" s="245" t="str">
        <f>CONCATENATE(B35,B36,B37,B38,B39,B40,B41,".bed")</f>
        <v>bedtools intersect -c -a C11orf95-RELA.bed -b  PFA-EPN_enhancers.sorted.bed &gt; C11orf95-RELA_PFA.bed</v>
      </c>
      <c r="D42" s="252"/>
      <c r="E42" s="31" t="str">
        <f>E30&amp;E31&amp;E32&amp;E33&amp;E34&amp;E35&amp;E36</f>
        <v xml:space="preserve"> PFA-EPN_enhancers.sorted.bed PFB-EPN_enhancers.sorted.bed RELA-EPN_enhancers.sorted.bed HouseKeepingPromoters.sorted.bed   </v>
      </c>
      <c r="F42" s="31" t="str">
        <f>CONCATENATE(B35,B36,B37,B38,E42,B40,B41,".list.bed")</f>
        <v>bedtools intersect -c -a C11orf95-RELA.bed -b  PFA-EPN_enhancers.sorted.bed PFB-EPN_enhancers.sorted.bed RELA-EPN_enhancers.sorted.bed HouseKeepingPromoters.sorted.bed    &gt; C11orf95-RELA_PFA.list.bed</v>
      </c>
    </row>
    <row r="43" spans="1:6" outlineLevel="1">
      <c r="D43" s="252"/>
      <c r="E43" s="252" t="str">
        <f>CONCATENATE(" ",D43)</f>
        <v xml:space="preserve"> </v>
      </c>
    </row>
    <row r="44" spans="1:6" outlineLevel="1">
      <c r="A44" s="109" t="s">
        <v>5462</v>
      </c>
      <c r="B44" s="252" t="str">
        <f>B41</f>
        <v>C11orf95-RELA_PFA</v>
      </c>
      <c r="D44" s="252"/>
      <c r="E44" s="252" t="str">
        <f>CONCATENATE(" ",D44)</f>
        <v xml:space="preserve"> </v>
      </c>
    </row>
    <row r="45" spans="1:6" outlineLevel="1">
      <c r="A45" s="109" t="s">
        <v>5473</v>
      </c>
      <c r="B45" s="252" t="s">
        <v>12411</v>
      </c>
      <c r="D45" s="252"/>
      <c r="E45" s="252" t="str">
        <f>CONCATENATE(" ",D45)</f>
        <v xml:space="preserve"> </v>
      </c>
    </row>
    <row r="46" spans="1:6" outlineLevel="1">
      <c r="A46" s="252"/>
      <c r="B46" s="252"/>
      <c r="D46" s="252"/>
      <c r="E46" s="252" t="str">
        <f>CONCATENATE(" ",D46)</f>
        <v xml:space="preserve"> </v>
      </c>
    </row>
    <row r="47" spans="1:6" outlineLevel="1">
      <c r="A47" s="262" t="s">
        <v>1036</v>
      </c>
      <c r="B47" s="252" t="s">
        <v>5458</v>
      </c>
      <c r="D47" s="252"/>
      <c r="E47" s="252" t="str">
        <f>CONCATENATE(" ",D47)</f>
        <v xml:space="preserve"> </v>
      </c>
    </row>
    <row r="48" spans="1:6" outlineLevel="1">
      <c r="A48" s="262"/>
      <c r="B48" s="217" t="s">
        <v>3750</v>
      </c>
    </row>
    <row r="49" spans="1:2" outlineLevel="1">
      <c r="A49" s="262" t="s">
        <v>5472</v>
      </c>
      <c r="B49" s="252" t="str">
        <f>CONCATENATE(B44,".bed")</f>
        <v>C11orf95-RELA_PFA.bed</v>
      </c>
    </row>
    <row r="50" spans="1:2" outlineLevel="1">
      <c r="A50" s="262"/>
      <c r="B50" s="217" t="s">
        <v>3752</v>
      </c>
    </row>
    <row r="51" spans="1:2" outlineLevel="1">
      <c r="A51" s="262" t="s">
        <v>5468</v>
      </c>
      <c r="B51" s="31" t="str">
        <f>CONCATENATE(E31)</f>
        <v xml:space="preserve"> PFB-EPN_enhancers.sorted.bed</v>
      </c>
    </row>
    <row r="52" spans="1:2" outlineLevel="1">
      <c r="A52" s="262"/>
      <c r="B52" s="217" t="s">
        <v>3754</v>
      </c>
    </row>
    <row r="53" spans="1:2" outlineLevel="1">
      <c r="A53" s="262" t="s">
        <v>5469</v>
      </c>
      <c r="B53" s="252" t="str">
        <f>CONCATENATE(B44,B45)</f>
        <v>C11orf95-RELA_PFA_PFB</v>
      </c>
    </row>
    <row r="54" spans="1:2" ht="29" outlineLevel="1">
      <c r="A54" s="283" t="s">
        <v>5474</v>
      </c>
      <c r="B54" s="245" t="str">
        <f>CONCATENATE(B47,B48,B49,B50,B51,B52,B53,".bed")</f>
        <v>bedtools intersect -c -a C11orf95-RELA_PFA.bed -b  PFB-EPN_enhancers.sorted.bed &gt; C11orf95-RELA_PFA_PFB.bed</v>
      </c>
    </row>
    <row r="55" spans="1:2" outlineLevel="1"/>
    <row r="56" spans="1:2" outlineLevel="1">
      <c r="A56" s="109" t="s">
        <v>5462</v>
      </c>
      <c r="B56" s="252" t="str">
        <f>B53</f>
        <v>C11orf95-RELA_PFA_PFB</v>
      </c>
    </row>
    <row r="57" spans="1:2" outlineLevel="1">
      <c r="A57" s="109" t="s">
        <v>5484</v>
      </c>
      <c r="B57" s="252" t="s">
        <v>12412</v>
      </c>
    </row>
    <row r="58" spans="1:2" outlineLevel="1">
      <c r="A58" s="252"/>
      <c r="B58" s="252"/>
    </row>
    <row r="59" spans="1:2" outlineLevel="1">
      <c r="A59" s="262" t="s">
        <v>1036</v>
      </c>
      <c r="B59" s="252" t="s">
        <v>5458</v>
      </c>
    </row>
    <row r="60" spans="1:2" outlineLevel="1">
      <c r="A60" s="262"/>
      <c r="B60" s="217" t="s">
        <v>3750</v>
      </c>
    </row>
    <row r="61" spans="1:2" outlineLevel="1">
      <c r="A61" s="262" t="s">
        <v>5472</v>
      </c>
      <c r="B61" s="252" t="str">
        <f>CONCATENATE(B56,".bed")</f>
        <v>C11orf95-RELA_PFA_PFB.bed</v>
      </c>
    </row>
    <row r="62" spans="1:2" outlineLevel="1">
      <c r="A62" s="262"/>
      <c r="B62" s="217" t="s">
        <v>3752</v>
      </c>
    </row>
    <row r="63" spans="1:2" outlineLevel="1">
      <c r="A63" s="262" t="s">
        <v>5471</v>
      </c>
      <c r="B63" s="31" t="str">
        <f>CONCATENATE(E32)</f>
        <v xml:space="preserve"> RELA-EPN_enhancers.sorted.bed</v>
      </c>
    </row>
    <row r="64" spans="1:2" outlineLevel="1">
      <c r="A64" s="262"/>
      <c r="B64" s="217" t="s">
        <v>3754</v>
      </c>
    </row>
    <row r="65" spans="1:2" outlineLevel="1">
      <c r="A65" s="262" t="s">
        <v>5470</v>
      </c>
      <c r="B65" s="252" t="str">
        <f>CONCATENATE(B56,B57)</f>
        <v>C11orf95-RELA_PFA_PFB_RELA</v>
      </c>
    </row>
    <row r="66" spans="1:2" ht="29" outlineLevel="1">
      <c r="A66" s="283" t="s">
        <v>5475</v>
      </c>
      <c r="B66" s="245" t="str">
        <f>CONCATENATE(B59,B60,B61,B62,B63,B64,B65,".bed")</f>
        <v>bedtools intersect -c -a C11orf95-RELA_PFA_PFB.bed -b  RELA-EPN_enhancers.sorted.bed &gt; C11orf95-RELA_PFA_PFB_RELA.bed</v>
      </c>
    </row>
    <row r="67" spans="1:2" outlineLevel="1"/>
    <row r="68" spans="1:2" outlineLevel="1">
      <c r="A68" s="109" t="s">
        <v>5462</v>
      </c>
      <c r="B68" s="252" t="str">
        <f>B65</f>
        <v>C11orf95-RELA_PFA_PFB_RELA</v>
      </c>
    </row>
    <row r="69" spans="1:2" outlineLevel="1">
      <c r="A69" s="109" t="s">
        <v>5485</v>
      </c>
      <c r="B69" s="252" t="s">
        <v>12413</v>
      </c>
    </row>
    <row r="70" spans="1:2" outlineLevel="1">
      <c r="A70" s="252"/>
      <c r="B70" s="252"/>
    </row>
    <row r="71" spans="1:2" outlineLevel="1">
      <c r="A71" s="262" t="s">
        <v>1036</v>
      </c>
      <c r="B71" s="252" t="s">
        <v>5458</v>
      </c>
    </row>
    <row r="72" spans="1:2" outlineLevel="1">
      <c r="A72" s="262"/>
      <c r="B72" s="217" t="s">
        <v>3750</v>
      </c>
    </row>
    <row r="73" spans="1:2" outlineLevel="1">
      <c r="A73" s="262" t="s">
        <v>5472</v>
      </c>
      <c r="B73" s="252" t="str">
        <f>CONCATENATE(B68,".bed")</f>
        <v>C11orf95-RELA_PFA_PFB_RELA.bed</v>
      </c>
    </row>
    <row r="74" spans="1:2" outlineLevel="1">
      <c r="A74" s="262"/>
      <c r="B74" s="217" t="s">
        <v>3752</v>
      </c>
    </row>
    <row r="75" spans="1:2" outlineLevel="1">
      <c r="A75" s="262" t="s">
        <v>5486</v>
      </c>
      <c r="B75" s="31" t="str">
        <f>E33</f>
        <v xml:space="preserve"> HouseKeepingPromoters.sorted.bed</v>
      </c>
    </row>
    <row r="76" spans="1:2" outlineLevel="1">
      <c r="A76" s="262"/>
      <c r="B76" s="217" t="s">
        <v>3754</v>
      </c>
    </row>
    <row r="77" spans="1:2" outlineLevel="1">
      <c r="A77" s="262" t="s">
        <v>5487</v>
      </c>
      <c r="B77" s="252" t="str">
        <f>CONCATENATE(B68,B69)</f>
        <v>C11orf95-RELA_PFA_PFB_RELA_House</v>
      </c>
    </row>
    <row r="78" spans="1:2" outlineLevel="1">
      <c r="A78" s="283" t="s">
        <v>5488</v>
      </c>
      <c r="B78" s="112" t="str">
        <f>CONCATENATE(B71,B72,B73,B74,B75,B76,B77,".bed")</f>
        <v>bedtools intersect -c -a C11orf95-RELA_PFA_PFB_RELA.bed -b  HouseKeepingPromoters.sorted.bed &gt; C11orf95-RELA_PFA_PFB_RELA_House.bed</v>
      </c>
    </row>
    <row r="79" spans="1:2" outlineLevel="1"/>
    <row r="81" spans="1:5" ht="15.5">
      <c r="A81" s="214" t="s">
        <v>5501</v>
      </c>
    </row>
    <row r="82" spans="1:5" outlineLevel="1">
      <c r="B82" s="254" t="s">
        <v>5512</v>
      </c>
      <c r="C82" s="254" t="s">
        <v>5513</v>
      </c>
    </row>
    <row r="83" spans="1:5" outlineLevel="1">
      <c r="A83" s="41" t="s">
        <v>5502</v>
      </c>
      <c r="B83" s="83" t="s">
        <v>5526</v>
      </c>
      <c r="C83" s="83" t="str">
        <f>_xlfn.CONCAT(B83,".bed")</f>
        <v>RH4_P3F_p-5.bed</v>
      </c>
    </row>
    <row r="84" spans="1:5" outlineLevel="1">
      <c r="A84" s="41" t="s">
        <v>5503</v>
      </c>
      <c r="B84" s="83" t="s">
        <v>5508</v>
      </c>
      <c r="C84" s="252" t="str">
        <f t="shared" ref="C84:C90" si="7">_xlfn.CONCAT(B84,".bed")</f>
        <v>RH3_P3F_p-5.bed</v>
      </c>
    </row>
    <row r="85" spans="1:5" outlineLevel="1">
      <c r="A85" s="41" t="s">
        <v>5504</v>
      </c>
      <c r="B85" s="83" t="s">
        <v>5509</v>
      </c>
      <c r="C85" s="252" t="str">
        <f t="shared" si="7"/>
        <v>SCMC_P3F_p-2.bed</v>
      </c>
    </row>
    <row r="86" spans="1:5" s="252" customFormat="1" outlineLevel="1">
      <c r="A86" s="262"/>
    </row>
    <row r="87" spans="1:5" outlineLevel="1">
      <c r="A87" s="70" t="s">
        <v>5515</v>
      </c>
      <c r="B87" s="252" t="s">
        <v>4239</v>
      </c>
      <c r="C87" s="252"/>
      <c r="D87" s="284" t="s">
        <v>5511</v>
      </c>
    </row>
    <row r="88" spans="1:5" outlineLevel="1">
      <c r="A88" s="41" t="s">
        <v>5505</v>
      </c>
      <c r="B88" s="83" t="str">
        <f>_xlfn.CONCAT(B83,"_in_",B84)</f>
        <v>RH4_P3F_p-5_in_RH3_P3F_p-5</v>
      </c>
      <c r="C88" s="252" t="str">
        <f t="shared" si="7"/>
        <v>RH4_P3F_p-5_in_RH3_P3F_p-5.bed</v>
      </c>
      <c r="D88" s="112" t="str">
        <f>CONCATENATE($B$87," -a ",C83," -b ",C84," &gt; ",C88)</f>
        <v>bedtools intersect -wa -u -a RH4_P3F_p-5.bed -b RH3_P3F_p-5.bed &gt; RH4_P3F_p-5_in_RH3_P3F_p-5.bed</v>
      </c>
    </row>
    <row r="89" spans="1:5" outlineLevel="1">
      <c r="A89" s="41" t="s">
        <v>5506</v>
      </c>
      <c r="B89" s="252" t="str">
        <f>_xlfn.CONCAT(B83,"_in_",B85)</f>
        <v>RH4_P3F_p-5_in_SCMC_P3F_p-2</v>
      </c>
      <c r="C89" s="252" t="str">
        <f t="shared" si="7"/>
        <v>RH4_P3F_p-5_in_SCMC_P3F_p-2.bed</v>
      </c>
      <c r="D89" s="112" t="str">
        <f>CONCATENATE($B$87," -a ",C83," -b ",C85," &gt; ",C89)</f>
        <v>bedtools intersect -wa -u -a RH4_P3F_p-5.bed -b SCMC_P3F_p-2.bed &gt; RH4_P3F_p-5_in_SCMC_P3F_p-2.bed</v>
      </c>
    </row>
    <row r="90" spans="1:5" outlineLevel="1">
      <c r="A90" s="41" t="s">
        <v>5507</v>
      </c>
      <c r="B90" s="252" t="str">
        <f>_xlfn.CONCAT(B84,"_in_",B85)</f>
        <v>RH3_P3F_p-5_in_SCMC_P3F_p-2</v>
      </c>
      <c r="C90" s="252" t="str">
        <f t="shared" si="7"/>
        <v>RH3_P3F_p-5_in_SCMC_P3F_p-2.bed</v>
      </c>
      <c r="D90" s="112" t="str">
        <f>CONCATENATE($B$87," -a ",C84," -b ",C85," &gt; ",C90)</f>
        <v>bedtools intersect -wa -u -a RH3_P3F_p-5.bed -b SCMC_P3F_p-2.bed &gt; RH3_P3F_p-5_in_SCMC_P3F_p-2.bed</v>
      </c>
    </row>
    <row r="91" spans="1:5" outlineLevel="1">
      <c r="A91" s="41" t="s">
        <v>5510</v>
      </c>
      <c r="B91" s="252" t="str">
        <f>_xlfn.CONCAT(B88,"_in_",B85)</f>
        <v>RH4_P3F_p-5_in_RH3_P3F_p-5_in_SCMC_P3F_p-2</v>
      </c>
      <c r="C91" s="252" t="str">
        <f>_xlfn.CONCAT(B91,".bed")</f>
        <v>RH4_P3F_p-5_in_RH3_P3F_p-5_in_SCMC_P3F_p-2.bed</v>
      </c>
      <c r="D91" s="112" t="str">
        <f>CONCATENATE($B$87," -a ",C88," -b ",C85," &gt; ",C91)</f>
        <v>bedtools intersect -wa -u -a RH4_P3F_p-5_in_RH3_P3F_p-5.bed -b SCMC_P3F_p-2.bed &gt; RH4_P3F_p-5_in_RH3_P3F_p-5_in_SCMC_P3F_p-2.bed</v>
      </c>
    </row>
    <row r="92" spans="1:5" outlineLevel="1">
      <c r="A92" s="83"/>
    </row>
    <row r="93" spans="1:5" outlineLevel="1">
      <c r="A93" s="70" t="s">
        <v>5516</v>
      </c>
      <c r="B93" s="252" t="s">
        <v>4723</v>
      </c>
    </row>
    <row r="94" spans="1:5" outlineLevel="1">
      <c r="A94" s="41" t="s">
        <v>5514</v>
      </c>
      <c r="B94" s="252" t="str">
        <f>_xlfn.CONCAT(B88,"_not_",B85)</f>
        <v>RH4_P3F_p-5_in_RH3_P3F_p-5_not_SCMC_P3F_p-2</v>
      </c>
      <c r="C94" s="252" t="str">
        <f>_xlfn.CONCAT(B94,".bed")</f>
        <v>RH4_P3F_p-5_in_RH3_P3F_p-5_not_SCMC_P3F_p-2.bed</v>
      </c>
      <c r="D94" s="112" t="str">
        <f>CONCATENATE($B$93," -a ",C88," -b ",C85," &gt; ",C94)</f>
        <v>bedtools intersect -wa -v -a RH4_P3F_p-5_in_RH3_P3F_p-5.bed -b SCMC_P3F_p-2.bed &gt; RH4_P3F_p-5_in_RH3_P3F_p-5_not_SCMC_P3F_p-2.bed</v>
      </c>
    </row>
    <row r="95" spans="1:5" outlineLevel="1">
      <c r="A95" s="262" t="s">
        <v>5517</v>
      </c>
      <c r="B95" s="252" t="str">
        <f>_xlfn.CONCAT(B89,"_not_",B84)</f>
        <v>RH4_P3F_p-5_in_SCMC_P3F_p-2_not_RH3_P3F_p-5</v>
      </c>
      <c r="C95" s="252" t="str">
        <f>_xlfn.CONCAT(B95,".bed")</f>
        <v>RH4_P3F_p-5_in_SCMC_P3F_p-2_not_RH3_P3F_p-5.bed</v>
      </c>
      <c r="D95" s="112" t="str">
        <f>CONCATENATE($B$93," -a ",C89," -b ",C84," &gt; ",C95)</f>
        <v>bedtools intersect -wa -v -a RH4_P3F_p-5_in_SCMC_P3F_p-2.bed -b RH3_P3F_p-5.bed &gt; RH4_P3F_p-5_in_SCMC_P3F_p-2_not_RH3_P3F_p-5.bed</v>
      </c>
    </row>
    <row r="96" spans="1:5" outlineLevel="1">
      <c r="A96" s="262" t="s">
        <v>5518</v>
      </c>
      <c r="B96" s="252" t="str">
        <f>_xlfn.CONCAT(B90,"_not_",B83)</f>
        <v>RH3_P3F_p-5_in_SCMC_P3F_p-2_not_RH4_P3F_p-5</v>
      </c>
      <c r="C96" s="252" t="str">
        <f>_xlfn.CONCAT(B96,".bed")</f>
        <v>RH3_P3F_p-5_in_SCMC_P3F_p-2_not_RH4_P3F_p-5.bed</v>
      </c>
      <c r="D96" s="112" t="str">
        <f>CONCATENATE($B$93," -a ",C90," -b ",C83," &gt; ",C96)</f>
        <v>bedtools intersect -wa -v -a RH3_P3F_p-5_in_SCMC_P3F_p-2.bed -b RH4_P3F_p-5.bed &gt; RH3_P3F_p-5_in_SCMC_P3F_p-2_not_RH4_P3F_p-5.bed</v>
      </c>
      <c r="E96" s="252"/>
    </row>
    <row r="97" spans="1:4" outlineLevel="1"/>
    <row r="98" spans="1:4" outlineLevel="1">
      <c r="A98" s="41" t="s">
        <v>5527</v>
      </c>
      <c r="B98" s="83" t="str">
        <f>_xlfn.CONCAT(B83,"_only")</f>
        <v>RH4_P3F_p-5_only</v>
      </c>
      <c r="C98" s="252" t="str">
        <f>_xlfn.CONCAT(B98,".bed")</f>
        <v>RH4_P3F_p-5_only.bed</v>
      </c>
      <c r="D98" s="112" t="str">
        <f>CONCATENATE($B$93," -a ",C83," -b ",C84," ",C85," &gt; ",C98)</f>
        <v>bedtools intersect -wa -v -a RH4_P3F_p-5.bed -b RH3_P3F_p-5.bed SCMC_P3F_p-2.bed &gt; RH4_P3F_p-5_only.bed</v>
      </c>
    </row>
    <row r="99" spans="1:4" outlineLevel="1">
      <c r="A99" s="262" t="s">
        <v>5528</v>
      </c>
      <c r="B99" s="252" t="str">
        <f>_xlfn.CONCAT(B84,"_only")</f>
        <v>RH3_P3F_p-5_only</v>
      </c>
      <c r="C99" s="252" t="str">
        <f>_xlfn.CONCAT(B99,".bed")</f>
        <v>RH3_P3F_p-5_only.bed</v>
      </c>
      <c r="D99" s="112" t="str">
        <f>CONCATENATE($B$93," -a ",C84," -b ",C85," ",C83," &gt; ",C99)</f>
        <v>bedtools intersect -wa -v -a RH3_P3F_p-5.bed -b SCMC_P3F_p-2.bed RH4_P3F_p-5.bed &gt; RH3_P3F_p-5_only.bed</v>
      </c>
    </row>
    <row r="100" spans="1:4" outlineLevel="1">
      <c r="A100" s="262" t="s">
        <v>5529</v>
      </c>
      <c r="B100" s="252" t="str">
        <f>_xlfn.CONCAT(B85,"_only")</f>
        <v>SCMC_P3F_p-2_only</v>
      </c>
      <c r="C100" s="252" t="str">
        <f>_xlfn.CONCAT(B100,".bed")</f>
        <v>SCMC_P3F_p-2_only.bed</v>
      </c>
      <c r="D100" s="112" t="str">
        <f>CONCATENATE($B$93," -a ",C85," -b ",C83," ",C84," &gt; ",C100)</f>
        <v>bedtools intersect -wa -v -a SCMC_P3F_p-2.bed -b RH4_P3F_p-5.bed RH3_P3F_p-5.bed &gt; SCMC_P3F_p-2_only.bed</v>
      </c>
    </row>
    <row r="101" spans="1:4" outlineLevel="1"/>
    <row r="104" spans="1:4" ht="16" thickBot="1">
      <c r="A104" s="214" t="s">
        <v>6031</v>
      </c>
      <c r="C104" s="141" t="s">
        <v>6032</v>
      </c>
    </row>
    <row r="105" spans="1:4" ht="15" thickBot="1">
      <c r="B105" s="360" t="s">
        <v>6033</v>
      </c>
    </row>
    <row r="106" spans="1:4">
      <c r="A106" s="262" t="s">
        <v>3749</v>
      </c>
      <c r="B106" s="360" t="s">
        <v>3818</v>
      </c>
    </row>
    <row r="107" spans="1:4">
      <c r="B107" s="266"/>
    </row>
    <row r="108" spans="1:4">
      <c r="B108" s="266" t="s">
        <v>6047</v>
      </c>
    </row>
    <row r="109" spans="1:4">
      <c r="B109" s="266" t="str">
        <f>" -i "</f>
        <v xml:space="preserve"> -i </v>
      </c>
    </row>
    <row r="110" spans="1:4">
      <c r="B110" s="266" t="s">
        <v>6049</v>
      </c>
    </row>
    <row r="111" spans="1:4">
      <c r="B111" s="266" t="s">
        <v>6050</v>
      </c>
    </row>
    <row r="112" spans="1:4">
      <c r="B112" s="266" t="s">
        <v>3754</v>
      </c>
    </row>
    <row r="113" spans="1:2" ht="15" thickBot="1">
      <c r="B113" s="266" t="s">
        <v>6048</v>
      </c>
    </row>
    <row r="114" spans="1:2">
      <c r="B114" s="360" t="str">
        <f>B108&amp;B109&amp;B110&amp;B111&amp;B112&amp;B113</f>
        <v>bedtools unionbedg  -i coordinates.hg19.10bp.chr11.bedgraph Raji_ssDNA.chr11.4col.bedgraph &gt; Raji_ssDNA.10bp.chr11.union.bedgraph</v>
      </c>
    </row>
    <row r="118" spans="1:2" ht="15.5">
      <c r="A118" s="214" t="s">
        <v>7110</v>
      </c>
    </row>
    <row r="119" spans="1:2">
      <c r="A119" s="71" t="s">
        <v>7103</v>
      </c>
      <c r="B119" s="142" t="s">
        <v>6978</v>
      </c>
    </row>
    <row r="120" spans="1:2">
      <c r="A120" s="71" t="s">
        <v>3749</v>
      </c>
      <c r="B120" s="252" t="s">
        <v>3818</v>
      </c>
    </row>
    <row r="121" spans="1:2">
      <c r="A121" s="262" t="s">
        <v>1036</v>
      </c>
      <c r="B121" s="252" t="s">
        <v>3831</v>
      </c>
    </row>
    <row r="122" spans="1:2">
      <c r="A122" s="262"/>
      <c r="B122" s="217" t="s">
        <v>3750</v>
      </c>
    </row>
    <row r="123" spans="1:2">
      <c r="A123" s="262" t="s">
        <v>7112</v>
      </c>
      <c r="B123" s="252" t="s">
        <v>7113</v>
      </c>
    </row>
    <row r="124" spans="1:2">
      <c r="A124" s="262"/>
      <c r="B124" s="217" t="s">
        <v>3752</v>
      </c>
    </row>
    <row r="125" spans="1:2">
      <c r="A125" s="262" t="s">
        <v>7111</v>
      </c>
      <c r="B125" s="252" t="s">
        <v>6975</v>
      </c>
    </row>
    <row r="126" spans="1:2">
      <c r="A126" s="262"/>
      <c r="B126" s="217" t="s">
        <v>3754</v>
      </c>
    </row>
    <row r="127" spans="1:2">
      <c r="A127" s="262" t="s">
        <v>3755</v>
      </c>
      <c r="B127" s="252" t="s">
        <v>7114</v>
      </c>
    </row>
    <row r="128" spans="1:2" ht="49.5" customHeight="1">
      <c r="A128" s="114" t="s">
        <v>1037</v>
      </c>
      <c r="B128" s="245" t="str">
        <f>CONCATENATE(B121,B122,B123,B124,B125,B126,B127)</f>
        <v>bedtools intersect -wa -a RH4_H3K27ac_001p-7_no_TSS.bed -b RH4_H3K27ac_SE.bed &gt; RH4_SE_constitchuents.bed</v>
      </c>
    </row>
    <row r="129" spans="1:2">
      <c r="A129" s="539" t="s">
        <v>7115</v>
      </c>
    </row>
    <row r="130" spans="1:2">
      <c r="A130" s="262" t="s">
        <v>1036</v>
      </c>
      <c r="B130" s="252" t="s">
        <v>4166</v>
      </c>
    </row>
    <row r="131" spans="1:2">
      <c r="A131" s="262" t="s">
        <v>4165</v>
      </c>
      <c r="B131" s="217" t="s">
        <v>7117</v>
      </c>
    </row>
    <row r="132" spans="1:2">
      <c r="A132" s="262"/>
      <c r="B132" s="217"/>
    </row>
    <row r="133" spans="1:2">
      <c r="A133" s="262" t="s">
        <v>5530</v>
      </c>
      <c r="B133" s="217" t="s">
        <v>3873</v>
      </c>
    </row>
    <row r="134" spans="1:2">
      <c r="A134" s="262" t="s">
        <v>7116</v>
      </c>
      <c r="B134" s="252" t="str">
        <f>B127</f>
        <v>RH4_SE_constitchuents.bed</v>
      </c>
    </row>
    <row r="135" spans="1:2">
      <c r="A135" s="262"/>
      <c r="B135" s="217" t="s">
        <v>3754</v>
      </c>
    </row>
    <row r="136" spans="1:2" ht="15" thickBot="1">
      <c r="A136" s="262" t="s">
        <v>4161</v>
      </c>
      <c r="B136" s="252" t="str">
        <f>CONCATENATE((LEFT(B127, LEN(B127)-4)),".merged.bed")</f>
        <v>RH4_SE_constitchuents.merged.bed</v>
      </c>
    </row>
    <row r="137" spans="1:2" ht="15" thickBot="1">
      <c r="A137" s="29" t="s">
        <v>1037</v>
      </c>
      <c r="B137" s="143" t="str">
        <f>CONCATENATE(B130,B131,B132,B133,B134,B135,B136)</f>
        <v>bedtools merge -d 1000 -i RH4_SE_constitchuents.bed &gt; RH4_SE_constitchuents.merged.bed</v>
      </c>
    </row>
  </sheetData>
  <autoFilter ref="C29:E48" xr:uid="{00000000-0009-0000-0000-000009000000}">
    <sortState xmlns:xlrd2="http://schemas.microsoft.com/office/spreadsheetml/2017/richdata2" ref="C30:E54">
      <sortCondition ref="C29:C48"/>
    </sortState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J27"/>
  <sheetViews>
    <sheetView zoomScale="130" zoomScaleNormal="130" workbookViewId="0">
      <selection activeCell="C38" sqref="C38"/>
    </sheetView>
  </sheetViews>
  <sheetFormatPr defaultColWidth="9.1796875" defaultRowHeight="14.5"/>
  <cols>
    <col min="1" max="1" width="22.26953125" style="30" bestFit="1" customWidth="1"/>
    <col min="2" max="2" width="47.54296875" style="92" customWidth="1"/>
    <col min="3" max="3" width="33.453125" style="92" customWidth="1"/>
    <col min="4" max="10" width="10.26953125" style="30" customWidth="1"/>
    <col min="11" max="16384" width="9.1796875" style="30"/>
  </cols>
  <sheetData>
    <row r="1" spans="1:10">
      <c r="A1" s="81"/>
    </row>
    <row r="4" spans="1:10">
      <c r="A4" s="89" t="s">
        <v>1036</v>
      </c>
      <c r="B4" s="92" t="s">
        <v>3817</v>
      </c>
    </row>
    <row r="5" spans="1:10">
      <c r="A5" s="81"/>
      <c r="B5" s="92" t="s">
        <v>3873</v>
      </c>
      <c r="C5" s="84" t="s">
        <v>3814</v>
      </c>
    </row>
    <row r="6" spans="1:10">
      <c r="A6" s="81"/>
      <c r="B6" s="92" t="s">
        <v>10145</v>
      </c>
      <c r="C6" s="84" t="s">
        <v>4148</v>
      </c>
      <c r="E6" s="30" t="s">
        <v>3796</v>
      </c>
    </row>
    <row r="7" spans="1:10">
      <c r="A7" s="81"/>
      <c r="B7" s="92" t="s">
        <v>3816</v>
      </c>
      <c r="C7" s="84" t="s">
        <v>3813</v>
      </c>
      <c r="E7" s="30" t="s">
        <v>3796</v>
      </c>
    </row>
    <row r="8" spans="1:10">
      <c r="A8" s="81"/>
      <c r="B8" s="92" t="s">
        <v>5482</v>
      </c>
      <c r="C8" s="84"/>
      <c r="E8" s="30" t="s">
        <v>3796</v>
      </c>
    </row>
    <row r="9" spans="1:10">
      <c r="A9" s="81"/>
      <c r="B9" s="92" t="s">
        <v>3874</v>
      </c>
      <c r="C9" s="84" t="s">
        <v>3815</v>
      </c>
    </row>
    <row r="10" spans="1:10">
      <c r="B10" s="93" t="str">
        <f>CONCATENATE(B6,".",B8,".bed")</f>
        <v>HDACranked3.800.bed</v>
      </c>
      <c r="C10" s="84"/>
    </row>
    <row r="11" spans="1:10">
      <c r="A11" s="29" t="s">
        <v>1037</v>
      </c>
      <c r="B11" s="93" t="str">
        <f>CONCATENATE(B4,B5,B6,".bed",B7,B8,B9,B10)</f>
        <v>/data/khanlab/projects/ChIP_seq/scripts/bedFlank.pl -i HDACranked3.bed -f 800 -o HDACranked3.800.bed</v>
      </c>
      <c r="C11" s="93"/>
    </row>
    <row r="12" spans="1:10">
      <c r="A12" s="81"/>
    </row>
    <row r="13" spans="1:10">
      <c r="A13" s="81"/>
      <c r="D13" s="118" t="s">
        <v>5540</v>
      </c>
    </row>
    <row r="14" spans="1:10">
      <c r="A14" s="81"/>
      <c r="E14" s="30" t="s">
        <v>5539</v>
      </c>
      <c r="I14" s="30" t="s">
        <v>5539</v>
      </c>
    </row>
    <row r="15" spans="1:10">
      <c r="A15" s="81"/>
      <c r="E15" s="30" t="s">
        <v>5559</v>
      </c>
      <c r="F15" s="30" t="s">
        <v>5537</v>
      </c>
      <c r="G15" s="30" t="s">
        <v>5538</v>
      </c>
      <c r="H15" s="30" t="s">
        <v>5482</v>
      </c>
      <c r="I15" s="30" t="s">
        <v>5558</v>
      </c>
    </row>
    <row r="16" spans="1:10">
      <c r="A16" s="81"/>
      <c r="B16" s="92" t="s">
        <v>4149</v>
      </c>
      <c r="D16" s="30" t="s">
        <v>5561</v>
      </c>
      <c r="E16" s="228"/>
      <c r="F16" s="286"/>
      <c r="G16" s="286"/>
      <c r="H16" s="286"/>
      <c r="I16" s="228"/>
      <c r="J16" s="30" t="s">
        <v>5560</v>
      </c>
    </row>
    <row r="17" spans="1:10">
      <c r="A17" s="81"/>
      <c r="B17" s="93">
        <f>(8000/5)/2</f>
        <v>800</v>
      </c>
    </row>
    <row r="18" spans="1:10">
      <c r="A18" s="81"/>
      <c r="D18" s="287" t="s">
        <v>5541</v>
      </c>
    </row>
    <row r="19" spans="1:10">
      <c r="A19" s="81"/>
      <c r="B19" s="92" t="s">
        <v>4259</v>
      </c>
      <c r="D19" s="217"/>
      <c r="E19" s="217" t="s">
        <v>5539</v>
      </c>
      <c r="F19" s="217"/>
      <c r="G19" s="217"/>
      <c r="H19" s="217"/>
      <c r="I19" s="217" t="s">
        <v>5539</v>
      </c>
      <c r="J19" s="217"/>
    </row>
    <row r="20" spans="1:10">
      <c r="A20" s="81"/>
      <c r="B20" s="93">
        <f>B17*2*2</f>
        <v>3200</v>
      </c>
      <c r="D20" s="217"/>
      <c r="E20" s="217" t="s">
        <v>5542</v>
      </c>
      <c r="F20" s="217"/>
      <c r="G20" s="74" t="s">
        <v>5544</v>
      </c>
      <c r="H20" s="217"/>
      <c r="I20" s="217" t="s">
        <v>5543</v>
      </c>
      <c r="J20" s="217"/>
    </row>
    <row r="21" spans="1:10">
      <c r="A21" s="81"/>
      <c r="D21" s="217" t="s">
        <v>5609</v>
      </c>
      <c r="E21" s="228"/>
      <c r="F21" s="228"/>
      <c r="G21" s="286"/>
      <c r="H21" s="228"/>
      <c r="I21" s="228"/>
      <c r="J21" s="217" t="s">
        <v>5610</v>
      </c>
    </row>
    <row r="22" spans="1:10">
      <c r="A22" s="81"/>
      <c r="B22" s="92" t="s">
        <v>6656</v>
      </c>
    </row>
    <row r="23" spans="1:10">
      <c r="A23" s="81"/>
      <c r="B23" s="93">
        <f>(4000/5)/2</f>
        <v>400</v>
      </c>
    </row>
    <row r="25" spans="1:10">
      <c r="B25" s="92" t="s">
        <v>4259</v>
      </c>
    </row>
    <row r="26" spans="1:10">
      <c r="B26" s="93">
        <f>B23*2*2</f>
        <v>1600</v>
      </c>
      <c r="G26" s="30" t="s">
        <v>5557</v>
      </c>
    </row>
    <row r="27" spans="1:10">
      <c r="G27" s="217">
        <f>G26/3</f>
        <v>533.33333333333337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O141"/>
  <sheetViews>
    <sheetView topLeftCell="A43" zoomScale="120" zoomScaleNormal="120" workbookViewId="0">
      <selection activeCell="G29" sqref="G29"/>
    </sheetView>
  </sheetViews>
  <sheetFormatPr defaultRowHeight="14.5"/>
  <cols>
    <col min="1" max="1" width="29.81640625" customWidth="1"/>
    <col min="2" max="2" width="69.453125" customWidth="1"/>
    <col min="3" max="3" width="28.54296875" customWidth="1"/>
    <col min="4" max="4" width="47.26953125" customWidth="1"/>
    <col min="5" max="5" width="20.26953125" customWidth="1"/>
    <col min="6" max="6" width="21.54296875" customWidth="1"/>
    <col min="7" max="7" width="59.453125" customWidth="1"/>
    <col min="8" max="8" width="35.1796875" customWidth="1"/>
    <col min="9" max="9" width="17.453125" customWidth="1"/>
    <col min="12" max="12" width="5.26953125" customWidth="1"/>
    <col min="13" max="13" width="10.54296875" customWidth="1"/>
  </cols>
  <sheetData>
    <row r="1" spans="1:3" s="252" customFormat="1" ht="18.5">
      <c r="A1" s="231" t="s">
        <v>7145</v>
      </c>
    </row>
    <row r="2" spans="1:3">
      <c r="A2" t="s">
        <v>3996</v>
      </c>
    </row>
    <row r="3" spans="1:3">
      <c r="A3" t="s">
        <v>4007</v>
      </c>
      <c r="B3" t="s">
        <v>4008</v>
      </c>
    </row>
    <row r="4" spans="1:3">
      <c r="A4" s="41" t="s">
        <v>3749</v>
      </c>
      <c r="B4" s="129" t="s">
        <v>3818</v>
      </c>
    </row>
    <row r="6" spans="1:3">
      <c r="A6" s="109" t="s">
        <v>3997</v>
      </c>
      <c r="B6" s="153" t="s">
        <v>4125</v>
      </c>
      <c r="C6" s="153" t="s">
        <v>3712</v>
      </c>
    </row>
    <row r="7" spans="1:3">
      <c r="A7" s="109" t="s">
        <v>3998</v>
      </c>
      <c r="B7" s="153" t="s">
        <v>3675</v>
      </c>
    </row>
    <row r="8" spans="1:3">
      <c r="A8" s="129"/>
      <c r="B8" s="129"/>
    </row>
    <row r="9" spans="1:3">
      <c r="A9" s="41" t="s">
        <v>1036</v>
      </c>
      <c r="B9" s="129" t="s">
        <v>4012</v>
      </c>
    </row>
    <row r="10" spans="1:3" s="129" customFormat="1">
      <c r="A10" s="41"/>
      <c r="B10" s="129" t="s">
        <v>4013</v>
      </c>
    </row>
    <row r="11" spans="1:3" s="129" customFormat="1">
      <c r="A11" s="41"/>
      <c r="B11" s="30" t="s">
        <v>4014</v>
      </c>
    </row>
    <row r="12" spans="1:3">
      <c r="A12" s="41"/>
      <c r="B12" s="30" t="s">
        <v>3750</v>
      </c>
    </row>
    <row r="13" spans="1:3">
      <c r="A13" s="41" t="s">
        <v>3751</v>
      </c>
      <c r="B13" s="151" t="s">
        <v>4123</v>
      </c>
      <c r="C13" s="151" t="s">
        <v>4001</v>
      </c>
    </row>
    <row r="14" spans="1:3">
      <c r="A14" s="41"/>
      <c r="B14" s="30" t="s">
        <v>3752</v>
      </c>
    </row>
    <row r="15" spans="1:3">
      <c r="A15" s="41" t="s">
        <v>3753</v>
      </c>
      <c r="B15" s="151" t="s">
        <v>4124</v>
      </c>
    </row>
    <row r="16" spans="1:3">
      <c r="A16" s="41"/>
      <c r="B16" s="30" t="s">
        <v>3754</v>
      </c>
    </row>
    <row r="17" spans="1:4">
      <c r="A17" s="41" t="s">
        <v>3755</v>
      </c>
      <c r="B17" s="129" t="str">
        <f>CONCATENATE(B6,"_closest",B11,B7,".bed")</f>
        <v>P3F_BRD4order_closest1p300.bed</v>
      </c>
    </row>
    <row r="18" spans="1:4">
      <c r="A18" s="29" t="s">
        <v>1037</v>
      </c>
      <c r="B18" s="129" t="str">
        <f>CONCATENATE(B9,B10,B11,B12,B13,B14,B15,B16,B17)</f>
        <v>bedtools closest -D ref  -k 1 -a P3F_closest1BRD4summits.800.BRDorder.bed -b Sample_RH4_p300SC_002_C_HCK7HBGXX_summits.bed &gt; P3F_BRD4order_closest1p300.bed</v>
      </c>
    </row>
    <row r="21" spans="1:4" s="95" customFormat="1">
      <c r="A21" s="94" t="s">
        <v>3999</v>
      </c>
      <c r="B21" s="95" t="s">
        <v>4010</v>
      </c>
    </row>
    <row r="22" spans="1:4" s="95" customFormat="1">
      <c r="A22" s="94" t="s">
        <v>4000</v>
      </c>
      <c r="B22" s="95" t="s">
        <v>4011</v>
      </c>
    </row>
    <row r="23" spans="1:4" s="95" customFormat="1">
      <c r="A23" s="94" t="s">
        <v>4006</v>
      </c>
      <c r="B23" s="95" t="s">
        <v>4009</v>
      </c>
    </row>
    <row r="25" spans="1:4" ht="21">
      <c r="A25" s="363" t="s">
        <v>6638</v>
      </c>
      <c r="B25" s="364" t="s">
        <v>3996</v>
      </c>
      <c r="D25" t="s">
        <v>12506</v>
      </c>
    </row>
    <row r="26" spans="1:4">
      <c r="A26" s="71" t="s">
        <v>7103</v>
      </c>
      <c r="B26" s="142" t="s">
        <v>6978</v>
      </c>
    </row>
    <row r="27" spans="1:4">
      <c r="A27" s="71" t="s">
        <v>3749</v>
      </c>
      <c r="B27" s="142" t="s">
        <v>3818</v>
      </c>
    </row>
    <row r="28" spans="1:4" s="252" customFormat="1">
      <c r="A28" s="521" t="s">
        <v>7120</v>
      </c>
      <c r="B28" s="540" t="s">
        <v>7121</v>
      </c>
    </row>
    <row r="29" spans="1:4">
      <c r="A29" s="262"/>
      <c r="B29" s="252" t="s">
        <v>7105</v>
      </c>
      <c r="C29" s="252" t="s">
        <v>7109</v>
      </c>
    </row>
    <row r="30" spans="1:4" s="252" customFormat="1">
      <c r="A30" s="262" t="s">
        <v>7118</v>
      </c>
      <c r="B30" s="255">
        <v>1000</v>
      </c>
      <c r="C30" s="255">
        <v>1000</v>
      </c>
    </row>
    <row r="31" spans="1:4" s="252" customFormat="1" ht="72.5">
      <c r="A31" s="71" t="s">
        <v>1037</v>
      </c>
      <c r="B31" s="245" t="str">
        <f>"grep chr "&amp;B29&amp;" | awk '$5 &gt; "&amp;B30&amp;"' &gt; "&amp;LEFT(B29,LEN(B29)-4)&amp;".top.bed"</f>
        <v>grep chr RH4_CTCF_forward.bed | awk '$5 &gt; 1000' &gt; RH4_CTCF_forward.top.bed</v>
      </c>
      <c r="C31" s="245" t="str">
        <f>"grep chr "&amp;C29&amp;" | awk '$5 &gt; "&amp;C30&amp;"' &gt; "&amp;LEFT(C29,LEN(C29)-4)&amp;".top.bed"</f>
        <v>grep chr RH4_CTCF_reverse.bed | awk '$5 &gt; 1000' &gt; RH4_CTCF_reverse.top.bed</v>
      </c>
      <c r="D31" s="252" t="s">
        <v>7119</v>
      </c>
    </row>
    <row r="32" spans="1:4" s="252" customFormat="1" ht="72.5">
      <c r="A32" s="71" t="s">
        <v>1037</v>
      </c>
      <c r="B32" s="245" t="str">
        <f>"cut -f1,2,3,4,5 "&amp;LEFT(B29,LEN(B29)-4)&amp;".top.bed &gt; "&amp;LEFT(B29,LEN(B29)-4)&amp;".top5col.bed"</f>
        <v>cut -f1,2,3,4,5 RH4_CTCF_forward.top.bed &gt; RH4_CTCF_forward.top5col.bed</v>
      </c>
      <c r="C32" s="245" t="str">
        <f>"cut -f1,2,3,4,5 "&amp;LEFT(C29,LEN(C29)-4)&amp;".top.bed &gt; "&amp;LEFT(C29,LEN(C29)-4)&amp;".top5col.bed"</f>
        <v>cut -f1,2,3,4,5 RH4_CTCF_reverse.top.bed &gt; RH4_CTCF_reverse.top5col.bed</v>
      </c>
    </row>
    <row r="33" spans="1:14" s="252" customFormat="1">
      <c r="A33" s="521" t="s">
        <v>7122</v>
      </c>
      <c r="B33" s="540" t="s">
        <v>7123</v>
      </c>
      <c r="C33" s="245"/>
    </row>
    <row r="34" spans="1:14">
      <c r="A34" s="109" t="s">
        <v>7124</v>
      </c>
      <c r="B34" s="261" t="s">
        <v>7125</v>
      </c>
      <c r="C34" s="141" t="s">
        <v>7126</v>
      </c>
    </row>
    <row r="35" spans="1:14">
      <c r="A35" s="109" t="s">
        <v>6639</v>
      </c>
      <c r="B35" s="261" t="str">
        <f>LEFT(B29,LEN(B29)-4)&amp;".top5col.bed"</f>
        <v>RH4_CTCF_forward.top5col.bed</v>
      </c>
    </row>
    <row r="36" spans="1:14">
      <c r="A36" s="262" t="s">
        <v>6640</v>
      </c>
      <c r="B36" s="252" t="str">
        <f>LEFT(C29,LEN(B29)-4)&amp;".top5col.bed"</f>
        <v>RH4_CTCF_reverse.top5col.bed</v>
      </c>
    </row>
    <row r="37" spans="1:14">
      <c r="A37" s="262" t="s">
        <v>1036</v>
      </c>
      <c r="B37" s="252" t="s">
        <v>4012</v>
      </c>
      <c r="C37" s="252" t="s">
        <v>4012</v>
      </c>
    </row>
    <row r="38" spans="1:14">
      <c r="A38" s="262"/>
      <c r="B38" s="252"/>
      <c r="C38" s="252"/>
      <c r="E38" s="252" t="s">
        <v>6641</v>
      </c>
      <c r="F38" s="252" t="s">
        <v>6641</v>
      </c>
    </row>
    <row r="39" spans="1:14">
      <c r="A39" s="262"/>
      <c r="B39" s="217" t="s">
        <v>6643</v>
      </c>
      <c r="C39" s="217" t="s">
        <v>6642</v>
      </c>
    </row>
    <row r="40" spans="1:14">
      <c r="A40" s="262"/>
      <c r="B40" s="217" t="s">
        <v>3750</v>
      </c>
      <c r="C40" s="217" t="s">
        <v>3750</v>
      </c>
    </row>
    <row r="41" spans="1:14">
      <c r="A41" s="262" t="s">
        <v>3751</v>
      </c>
      <c r="B41" s="252" t="str">
        <f>B34</f>
        <v>RH4_SE_constitchuents.merged.bed</v>
      </c>
      <c r="C41" s="252" t="str">
        <f>B45</f>
        <v>leftVerge.RH4_SE_constitchuents.merged.bed</v>
      </c>
    </row>
    <row r="42" spans="1:14">
      <c r="A42" s="262"/>
      <c r="B42" s="217" t="s">
        <v>3752</v>
      </c>
      <c r="C42" s="217" t="s">
        <v>3752</v>
      </c>
    </row>
    <row r="43" spans="1:14">
      <c r="A43" s="262" t="s">
        <v>3753</v>
      </c>
      <c r="B43" s="252" t="str">
        <f>B35</f>
        <v>RH4_CTCF_forward.top5col.bed</v>
      </c>
      <c r="C43" t="str">
        <f>B36</f>
        <v>RH4_CTCF_reverse.top5col.bed</v>
      </c>
    </row>
    <row r="44" spans="1:14">
      <c r="A44" s="262"/>
      <c r="B44" s="217" t="s">
        <v>3754</v>
      </c>
      <c r="C44" s="217" t="s">
        <v>3754</v>
      </c>
    </row>
    <row r="45" spans="1:14">
      <c r="A45" s="262" t="s">
        <v>3755</v>
      </c>
      <c r="B45" s="252" t="str">
        <f>"leftVerge."&amp;B41</f>
        <v>leftVerge.RH4_SE_constitchuents.merged.bed</v>
      </c>
      <c r="C45" s="252" t="str">
        <f>"bothVerge."&amp;B41</f>
        <v>bothVerge.RH4_SE_constitchuents.merged.bed</v>
      </c>
    </row>
    <row r="46" spans="1:14" ht="129.75" customHeight="1">
      <c r="A46" s="29" t="s">
        <v>1037</v>
      </c>
      <c r="B46" s="245" t="str">
        <f>CONCATENATE(B37,B38,B39,B40,B41,B42,B43,B44,B45)</f>
        <v>bedtools closest -D ref  -id -a RH4_SE_constitchuents.merged.bed -b RH4_CTCF_forward.top5col.bed &gt; leftVerge.RH4_SE_constitchuents.merged.bed</v>
      </c>
      <c r="C46" s="245" t="str">
        <f>CONCATENATE(C37,C38,C39,C40,C41,C42,C43,C44,C45)</f>
        <v>bedtools closest -D ref  -iu -a leftVerge.RH4_SE_constitchuents.merged.bed -b RH4_CTCF_reverse.top5col.bed &gt; bothVerge.RH4_SE_constitchuents.merged.bed</v>
      </c>
      <c r="F46" s="369" t="s">
        <v>6658</v>
      </c>
      <c r="G46" s="365" t="s">
        <v>1036</v>
      </c>
      <c r="H46" s="366" t="s">
        <v>3814</v>
      </c>
      <c r="I46" s="366" t="s">
        <v>4148</v>
      </c>
      <c r="J46" s="366" t="s">
        <v>3813</v>
      </c>
      <c r="K46" s="367"/>
      <c r="L46" s="366" t="s">
        <v>3815</v>
      </c>
      <c r="M46" s="367"/>
      <c r="N46" s="368" t="s">
        <v>1037</v>
      </c>
    </row>
    <row r="47" spans="1:14">
      <c r="A47" s="262" t="s">
        <v>5310</v>
      </c>
      <c r="B47" s="31" t="s">
        <v>6644</v>
      </c>
      <c r="D47" t="s">
        <v>6645</v>
      </c>
      <c r="G47" s="81"/>
    </row>
    <row r="48" spans="1:14" ht="29">
      <c r="A48" s="29" t="s">
        <v>1037</v>
      </c>
      <c r="B48" s="245" t="str">
        <f>B47&amp;C45&amp;" &gt; "&amp;LEFT(C45,LEN(C45)-4)&amp;".clean.bed"</f>
        <v>grep "\." -v bothVerge.RH4_SE_constitchuents.merged.bed &gt; bothVerge.RH4_SE_constitchuents.merged.clean.bed</v>
      </c>
      <c r="D48" s="252" t="str">
        <f>LEFT(C45,LEN(C45)-4)&amp;".clean.bed"</f>
        <v>bothVerge.RH4_SE_constitchuents.merged.clean.bed</v>
      </c>
      <c r="G48" s="92"/>
      <c r="H48" s="92"/>
      <c r="I48" s="93"/>
      <c r="J48" s="92"/>
      <c r="K48" s="92"/>
      <c r="L48" s="92"/>
      <c r="M48" s="93"/>
      <c r="N48" s="370"/>
    </row>
    <row r="49" spans="1:14" ht="66.650000000000006" customHeight="1">
      <c r="A49" s="29" t="s">
        <v>1037</v>
      </c>
      <c r="B49" s="245" t="str">
        <f>"cut -f4,5,6,7 "&amp;D48&amp;" &gt; "&amp;D49</f>
        <v>cut -f4,5,6,7 bothVerge.RH4_SE_constitchuents.merged.clean.bed &gt; leftVerge.RH4_SE_constitchuents.merged.clean.bed</v>
      </c>
      <c r="C49" s="141" t="s">
        <v>7127</v>
      </c>
      <c r="D49" t="str">
        <f>"leftVerge."&amp;LEFT(B34,LEN(B34)-4)&amp;".clean.bed"</f>
        <v>leftVerge.RH4_SE_constitchuents.merged.clean.bed</v>
      </c>
      <c r="G49" s="92" t="s">
        <v>3817</v>
      </c>
      <c r="H49" s="92" t="s">
        <v>3873</v>
      </c>
      <c r="I49" s="93" t="str">
        <f>"leftVerge."&amp;B34&amp;".clean"</f>
        <v>leftVerge.RH4_SE_constitchuents.merged.bed.clean</v>
      </c>
      <c r="J49" s="92" t="s">
        <v>3816</v>
      </c>
      <c r="K49" s="92" t="s">
        <v>6657</v>
      </c>
      <c r="L49" s="92" t="s">
        <v>3874</v>
      </c>
      <c r="M49" s="93" t="str">
        <f>CONCATENATE(I49,".",K49,".bed")</f>
        <v>leftVerge.RH4_SE_constitchuents.merged.bed.clean.400.bed</v>
      </c>
      <c r="N49" s="370" t="str">
        <f>CONCATENATE(G49,H49,I49,".bed",J49,K49,L49,M49)</f>
        <v>/data/khanlab/projects/ChIP_seq/scripts/bedFlank.pl -i leftVerge.RH4_SE_constitchuents.merged.bed.clean.bed -f 400 -o leftVerge.RH4_SE_constitchuents.merged.bed.clean.400.bed</v>
      </c>
    </row>
    <row r="50" spans="1:14" ht="43.5">
      <c r="A50" s="29" t="s">
        <v>1037</v>
      </c>
      <c r="B50" s="245" t="str">
        <f>"cut -f9,10,11,12 "&amp;D48&amp;" &gt; "&amp;D50</f>
        <v>cut -f9,10,11,12 bothVerge.RH4_SE_constitchuents.merged.clean.bed &gt; rightVerge.RH4_SE_constitchuents.merged.clean.bed</v>
      </c>
      <c r="C50" s="141" t="s">
        <v>7127</v>
      </c>
      <c r="D50" s="252" t="str">
        <f>"rightVerge."&amp;LEFT(B34,LEN(B34)-4)&amp;".clean.bed"</f>
        <v>rightVerge.RH4_SE_constitchuents.merged.clean.bed</v>
      </c>
      <c r="G50" s="92" t="s">
        <v>3817</v>
      </c>
      <c r="H50" s="92" t="s">
        <v>3873</v>
      </c>
      <c r="I50" s="93" t="str">
        <f>"rightVerge."&amp;B34&amp;".clean"</f>
        <v>rightVerge.RH4_SE_constitchuents.merged.bed.clean</v>
      </c>
      <c r="J50" s="92" t="s">
        <v>3816</v>
      </c>
      <c r="K50" s="92" t="s">
        <v>6657</v>
      </c>
      <c r="L50" s="92" t="s">
        <v>3874</v>
      </c>
      <c r="M50" s="93" t="str">
        <f>CONCATENATE(I50,".",K50,".bed")</f>
        <v>rightVerge.RH4_SE_constitchuents.merged.bed.clean.400.bed</v>
      </c>
      <c r="N50" s="370" t="str">
        <f>CONCATENATE(G50,H50,I50,".bed",J50,K50,L50,M50)</f>
        <v>/data/khanlab/projects/ChIP_seq/scripts/bedFlank.pl -i rightVerge.RH4_SE_constitchuents.merged.bed.clean.bed -f 400 -o rightVerge.RH4_SE_constitchuents.merged.bed.clean.400.bed</v>
      </c>
    </row>
    <row r="51" spans="1:14" s="252" customFormat="1" ht="43.5">
      <c r="A51" s="29" t="s">
        <v>1037</v>
      </c>
      <c r="B51" s="245" t="str">
        <f>"cut -f4,5,11 "&amp;D48&amp;" &gt; "&amp;D51</f>
        <v>cut -f4,5,11 bothVerge.RH4_SE_constitchuents.merged.clean.bed &gt; totalVerge.RH4_SE_constitchuents.merged.clean.bed</v>
      </c>
      <c r="C51" s="141" t="s">
        <v>7127</v>
      </c>
      <c r="D51" s="252" t="str">
        <f>"totalVerge."&amp;LEFT(B34,LEN(B34)-4)&amp;".clean.bed"</f>
        <v>totalVerge.RH4_SE_constitchuents.merged.clean.bed</v>
      </c>
      <c r="G51" s="92"/>
      <c r="H51" s="92"/>
      <c r="I51" s="93"/>
      <c r="J51" s="92"/>
      <c r="K51" s="92"/>
      <c r="L51" s="92"/>
      <c r="M51" s="93"/>
      <c r="N51" s="370"/>
    </row>
    <row r="52" spans="1:14">
      <c r="G52" s="81"/>
    </row>
    <row r="53" spans="1:14">
      <c r="G53" s="217"/>
      <c r="I53" s="84"/>
    </row>
    <row r="54" spans="1:14" ht="19" thickBot="1">
      <c r="A54" s="231" t="s">
        <v>6650</v>
      </c>
      <c r="I54" s="93"/>
    </row>
    <row r="55" spans="1:14" s="217" customFormat="1" ht="15.5">
      <c r="B55" s="310" t="s">
        <v>6648</v>
      </c>
      <c r="C55" s="310" t="s">
        <v>6649</v>
      </c>
      <c r="D55" s="316" t="s">
        <v>5844</v>
      </c>
    </row>
    <row r="56" spans="1:14" s="217" customFormat="1">
      <c r="A56" s="81"/>
      <c r="B56" s="311" t="s">
        <v>5011</v>
      </c>
      <c r="C56" s="311" t="s">
        <v>5011</v>
      </c>
      <c r="D56" s="311"/>
    </row>
    <row r="57" spans="1:14" s="252" customFormat="1">
      <c r="A57" s="262" t="s">
        <v>5845</v>
      </c>
      <c r="B57" s="311" t="s">
        <v>6646</v>
      </c>
      <c r="C57" s="311" t="s">
        <v>6646</v>
      </c>
      <c r="D57" s="311"/>
    </row>
    <row r="58" spans="1:14" s="252" customFormat="1">
      <c r="A58" s="262" t="s">
        <v>5847</v>
      </c>
      <c r="B58" s="311" t="str">
        <f>CONCATENATE(B57,".left.config.txt")</f>
        <v>VASE_KG1a.left.config.txt</v>
      </c>
      <c r="C58" s="311" t="str">
        <f>CONCATENATE(C57,".right.config.txt")</f>
        <v>VASE_KG1a.right.config.txt</v>
      </c>
      <c r="D58" s="311" t="str">
        <f>CONCATENATE(B57,".super.config.txt")</f>
        <v>VASE_KG1a.super.config.txt</v>
      </c>
    </row>
    <row r="59" spans="1:14" s="252" customFormat="1">
      <c r="A59" s="262" t="s">
        <v>5859</v>
      </c>
      <c r="B59" s="311" t="s">
        <v>6647</v>
      </c>
      <c r="C59" s="311" t="s">
        <v>6647</v>
      </c>
      <c r="D59" s="311"/>
    </row>
    <row r="60" spans="1:14" s="252" customFormat="1">
      <c r="A60" s="262" t="s">
        <v>5848</v>
      </c>
      <c r="B60" s="311" t="str">
        <f>CONCATENATE(B57,".left",B59)</f>
        <v>VASE_KG1a.left.DEA4</v>
      </c>
      <c r="C60" s="311" t="str">
        <f>CONCATENATE(C57,".right",C59)</f>
        <v>VASE_KG1a.right.DEA4</v>
      </c>
      <c r="D60" s="311" t="str">
        <f>CONCATENATE(B57,".super",B59)</f>
        <v>VASE_KG1a.super.DEA4</v>
      </c>
    </row>
    <row r="61" spans="1:14" s="252" customFormat="1">
      <c r="A61" s="262" t="s">
        <v>4256</v>
      </c>
      <c r="B61" s="311" t="s">
        <v>6655</v>
      </c>
      <c r="C61" s="311"/>
      <c r="D61" s="311"/>
    </row>
    <row r="62" spans="1:14" s="252" customFormat="1">
      <c r="A62" s="262"/>
      <c r="B62" s="311"/>
      <c r="C62" s="311"/>
      <c r="D62" s="311"/>
    </row>
    <row r="63" spans="1:14" s="252" customFormat="1" ht="90" customHeight="1">
      <c r="A63" s="29" t="s">
        <v>1037</v>
      </c>
      <c r="B63" s="709" t="str">
        <f>CONCATENATE(B56,"--export=left_config=",B58,",left_output_name=",B60,",right_config=",C58,",right_output_name=",C60,",super_config=",D58,",super_output_name=",D60,B61)</f>
        <v>sbatch --partition=ccr --cpus-per-task=32 --ntasks=1 --mem=32g --time=24:00:00 -J NGSplot --export=left_config=VASE_KG1a.left.config.txt,left_output_name=VASE_KG1a.left.DEA4,right_config=VASE_KG1a.right.config.txt,right_output_name=VASE_KG1a.right.DEA4,super_config=VASE_KG1a.super.config.txt,super_output_name=VASE_KG1a.super.DEA4 /data/khanlab/projects/ChIP_seq/data_by_file_type/test/scripts/runNGSPlot_VASE.sh</v>
      </c>
      <c r="C63" s="710"/>
      <c r="D63" s="711"/>
    </row>
    <row r="64" spans="1:14" s="252" customFormat="1">
      <c r="A64" s="262"/>
      <c r="B64" s="312"/>
      <c r="C64" s="312"/>
      <c r="D64" s="312"/>
    </row>
    <row r="65" spans="1:11" s="252" customFormat="1" ht="15.5">
      <c r="A65" s="214" t="s">
        <v>5852</v>
      </c>
      <c r="B65" s="311"/>
      <c r="C65" s="311"/>
      <c r="D65" s="311"/>
    </row>
    <row r="66" spans="1:11" s="252" customFormat="1">
      <c r="A66" s="307" t="s">
        <v>4988</v>
      </c>
      <c r="B66" s="311"/>
      <c r="C66" s="311"/>
      <c r="D66" s="311"/>
    </row>
    <row r="67" spans="1:11" s="252" customFormat="1">
      <c r="A67" s="307" t="s">
        <v>3870</v>
      </c>
      <c r="B67" s="311"/>
      <c r="C67" s="311"/>
      <c r="D67" s="311"/>
    </row>
    <row r="68" spans="1:11" s="252" customFormat="1">
      <c r="A68" s="308" t="s">
        <v>3877</v>
      </c>
      <c r="B68" s="313"/>
      <c r="C68" s="313"/>
      <c r="D68" s="313"/>
    </row>
    <row r="69" spans="1:11" s="252" customFormat="1">
      <c r="A69" s="308" t="s">
        <v>3876</v>
      </c>
      <c r="B69" s="313" t="s">
        <v>6659</v>
      </c>
      <c r="C69" s="313" t="s">
        <v>5860</v>
      </c>
      <c r="D69" s="313"/>
    </row>
    <row r="70" spans="1:11" s="252" customFormat="1">
      <c r="A70" s="308"/>
      <c r="B70" s="313"/>
      <c r="C70" s="313"/>
      <c r="D70" s="313"/>
    </row>
    <row r="71" spans="1:11" s="252" customFormat="1">
      <c r="A71" s="308" t="s">
        <v>3893</v>
      </c>
      <c r="B71" s="313" t="s">
        <v>6660</v>
      </c>
      <c r="C71" s="313" t="str">
        <f>B71</f>
        <v>0,100</v>
      </c>
      <c r="D71" s="313" t="str">
        <f>C71</f>
        <v>0,100</v>
      </c>
    </row>
    <row r="72" spans="1:11" s="252" customFormat="1">
      <c r="A72" s="308"/>
      <c r="B72" s="313"/>
      <c r="C72" s="313"/>
      <c r="D72" s="313"/>
    </row>
    <row r="73" spans="1:11" s="252" customFormat="1">
      <c r="A73" s="308" t="s">
        <v>3878</v>
      </c>
      <c r="B73" s="314" t="str">
        <f>B60&amp;".zip"</f>
        <v>VASE_KG1a.left.DEA4.zip</v>
      </c>
      <c r="C73" s="314" t="str">
        <f>C60&amp;".zip"</f>
        <v>VASE_KG1a.right.DEA4.zip</v>
      </c>
      <c r="D73" s="314" t="str">
        <f>D60&amp;".zip"</f>
        <v>VASE_KG1a.super.DEA4.zip</v>
      </c>
    </row>
    <row r="74" spans="1:11" s="252" customFormat="1">
      <c r="A74" s="308" t="s">
        <v>3879</v>
      </c>
      <c r="B74" s="314" t="str">
        <f>CONCATENATE(B73,".",B69,".",A69)</f>
        <v>VASE_KG1a.left.DEA4.zip.YAS0to100.prof</v>
      </c>
      <c r="C74" s="314" t="str">
        <f>CONCATENATE(C73,".",C69,".",B69)</f>
        <v>VASE_KG1a.right.DEA4.zip.YAS0to0.6.YAS0to100</v>
      </c>
      <c r="D74" s="314" t="str">
        <f>CONCATENATE(D73,".",B69)</f>
        <v>VASE_KG1a.super.DEA4.zip.YAS0to100</v>
      </c>
    </row>
    <row r="75" spans="1:11" s="252" customFormat="1">
      <c r="A75" s="39"/>
      <c r="B75" s="311"/>
      <c r="C75" s="311"/>
      <c r="D75" s="311"/>
    </row>
    <row r="76" spans="1:11" s="252" customFormat="1" ht="79" thickBot="1">
      <c r="A76" s="309"/>
      <c r="B76" s="315" t="str">
        <f>CONCATENATE(A68,A69,A73,B73,A74,B74,A70,B70,A71,B71)</f>
        <v>replot.r prof -I VASE_KG1a.left.DEA4.zip -O VASE_KG1a.left.DEA4.zip.YAS0to100.prof -YAS 0,100</v>
      </c>
      <c r="C76" s="315" t="str">
        <f>CONCATENATE(B68,B69,B73,C73,B74,C74,B70,C70,B71,C71)</f>
        <v>YAS0to100VASE_KG1a.left.DEA4.zipVASE_KG1a.right.DEA4.zipVASE_KG1a.left.DEA4.zip.YAS0to100.profVASE_KG1a.right.DEA4.zip.YAS0to0.6.YAS0to1000,1000,100</v>
      </c>
      <c r="D76" s="315" t="str">
        <f>CONCATENATE(A68,A69,A73,D73,A74,D74,A70,B70,A71,B71)</f>
        <v>replot.r prof -I VASE_KG1a.super.DEA4.zip -O VASE_KG1a.super.DEA4.zip.YAS0to100 -YAS 0,100</v>
      </c>
    </row>
    <row r="77" spans="1:11" s="252" customFormat="1"/>
    <row r="78" spans="1:11" s="252" customFormat="1"/>
    <row r="80" spans="1:11" ht="21">
      <c r="A80" s="363" t="s">
        <v>7128</v>
      </c>
      <c r="B80" s="548" t="s">
        <v>7164</v>
      </c>
      <c r="D80" s="548" t="s">
        <v>7165</v>
      </c>
      <c r="E80" s="548"/>
      <c r="F80" s="615" t="s">
        <v>10130</v>
      </c>
      <c r="G80" s="616" t="s">
        <v>10125</v>
      </c>
      <c r="J80" s="411">
        <v>43660</v>
      </c>
      <c r="K80" s="141" t="s">
        <v>10126</v>
      </c>
    </row>
    <row r="81" spans="1:15">
      <c r="A81" s="70" t="s">
        <v>7120</v>
      </c>
      <c r="B81" s="254" t="s">
        <v>7129</v>
      </c>
      <c r="D81" s="254" t="s">
        <v>7129</v>
      </c>
      <c r="E81" s="254"/>
      <c r="F81" s="70" t="s">
        <v>7120</v>
      </c>
      <c r="G81" s="254" t="s">
        <v>7129</v>
      </c>
    </row>
    <row r="82" spans="1:15" s="252" customFormat="1">
      <c r="A82" s="71" t="s">
        <v>7103</v>
      </c>
      <c r="B82" s="142" t="s">
        <v>6978</v>
      </c>
      <c r="D82" s="142" t="s">
        <v>6978</v>
      </c>
      <c r="E82" s="142"/>
      <c r="F82" s="252" t="s">
        <v>3924</v>
      </c>
      <c r="G82" s="142" t="s">
        <v>6978</v>
      </c>
    </row>
    <row r="83" spans="1:15" s="252" customFormat="1">
      <c r="A83" s="71" t="s">
        <v>3749</v>
      </c>
      <c r="B83" s="142" t="s">
        <v>3818</v>
      </c>
      <c r="D83" s="142" t="s">
        <v>3818</v>
      </c>
      <c r="E83" s="142"/>
      <c r="F83" s="252" t="s">
        <v>3924</v>
      </c>
      <c r="G83" s="142" t="s">
        <v>3818</v>
      </c>
    </row>
    <row r="84" spans="1:15">
      <c r="A84" s="532" t="s">
        <v>7066</v>
      </c>
      <c r="B84" s="112" t="s">
        <v>7137</v>
      </c>
      <c r="C84" s="252"/>
      <c r="D84" s="112" t="s">
        <v>7137</v>
      </c>
      <c r="E84" s="112"/>
      <c r="F84" t="s">
        <v>3924</v>
      </c>
      <c r="G84" s="112" t="s">
        <v>10129</v>
      </c>
    </row>
    <row r="85" spans="1:15">
      <c r="A85" s="262" t="s">
        <v>1036</v>
      </c>
      <c r="B85" s="252" t="s">
        <v>7134</v>
      </c>
      <c r="D85" s="252" t="s">
        <v>7166</v>
      </c>
      <c r="E85" s="252"/>
      <c r="F85" t="s">
        <v>3924</v>
      </c>
      <c r="G85" s="252" t="s">
        <v>10127</v>
      </c>
    </row>
    <row r="86" spans="1:15">
      <c r="A86" s="262"/>
      <c r="B86" s="217" t="s">
        <v>3750</v>
      </c>
      <c r="D86" s="217" t="s">
        <v>3750</v>
      </c>
      <c r="E86" s="217"/>
      <c r="F86" s="252" t="s">
        <v>3924</v>
      </c>
      <c r="G86" s="217" t="s">
        <v>3750</v>
      </c>
    </row>
    <row r="87" spans="1:15">
      <c r="A87" s="262" t="s">
        <v>7133</v>
      </c>
      <c r="B87" t="str">
        <f>D48</f>
        <v>bothVerge.RH4_SE_constitchuents.merged.clean.bed</v>
      </c>
      <c r="D87" s="252" t="str">
        <f>B87</f>
        <v>bothVerge.RH4_SE_constitchuents.merged.clean.bed</v>
      </c>
      <c r="E87" s="252"/>
      <c r="F87" s="252" t="s">
        <v>3924</v>
      </c>
      <c r="G87" s="252" t="s">
        <v>10128</v>
      </c>
    </row>
    <row r="88" spans="1:15">
      <c r="A88" s="262"/>
      <c r="B88" s="217" t="s">
        <v>3752</v>
      </c>
      <c r="D88" s="217" t="s">
        <v>3752</v>
      </c>
      <c r="E88" s="217"/>
      <c r="F88" s="252" t="s">
        <v>3924</v>
      </c>
      <c r="G88" s="217" t="s">
        <v>3752</v>
      </c>
    </row>
    <row r="89" spans="1:15">
      <c r="A89" s="262" t="s">
        <v>7132</v>
      </c>
      <c r="B89" s="252" t="s">
        <v>7130</v>
      </c>
      <c r="D89" s="252" t="s">
        <v>7168</v>
      </c>
      <c r="E89" s="252"/>
      <c r="F89" s="252" t="s">
        <v>3924</v>
      </c>
      <c r="G89" s="252" t="s">
        <v>10128</v>
      </c>
    </row>
    <row r="90" spans="1:15">
      <c r="A90" s="262"/>
      <c r="B90" s="217" t="s">
        <v>3754</v>
      </c>
      <c r="D90" s="217" t="s">
        <v>3754</v>
      </c>
      <c r="E90" s="217"/>
      <c r="F90" s="252" t="s">
        <v>3924</v>
      </c>
      <c r="G90" s="217" t="s">
        <v>3754</v>
      </c>
    </row>
    <row r="91" spans="1:15">
      <c r="A91" s="262" t="s">
        <v>7131</v>
      </c>
      <c r="B91" s="252" t="str">
        <f>LEFT(B87,LEN(B87)-4)&amp;"SEtoSE.bed"</f>
        <v>bothVerge.RH4_SE_constitchuents.merged.cleanSEtoSE.bed</v>
      </c>
      <c r="D91" s="252" t="str">
        <f>LEFT(D87,LEN(D87)-31)&amp;"toCRC.TES.bed"</f>
        <v>bothVerge.RH4_SE_toCRC.TES.bed</v>
      </c>
      <c r="E91" s="252"/>
      <c r="F91" s="252" t="s">
        <v>3924</v>
      </c>
      <c r="G91" s="252" t="str">
        <f>LEFT(G87,LEN(G87)-4)&amp;"nearest2.bed"</f>
        <v>RH4_H3K27me3_p-11nearest2.bed</v>
      </c>
    </row>
    <row r="92" spans="1:15">
      <c r="A92" s="29" t="s">
        <v>1037</v>
      </c>
      <c r="B92" s="370" t="str">
        <f>B85&amp;B86&amp;B87&amp;B88&amp;B89&amp;B90&amp;B91</f>
        <v>bedtools closest -d -k 20 -io  -a bothVerge.RH4_SE_constitchuents.merged.clean.bed -b  RH4_SE_constitchuents.merged.bed &gt; bothVerge.RH4_SE_constitchuents.merged.cleanSEtoSE.bed</v>
      </c>
      <c r="C92" t="s">
        <v>3924</v>
      </c>
      <c r="D92" s="370" t="str">
        <f>D85&amp;D86&amp;D87&amp;D88&amp;D89&amp;D90&amp;D91</f>
        <v>bedtools closest -d -k 1  -a bothVerge.RH4_SE_constitchuents.merged.clean.bed -b CRC.TES.sorted.bed &gt; bothVerge.RH4_SE_toCRC.TES.bed</v>
      </c>
      <c r="E92" s="370"/>
      <c r="F92" s="252" t="s">
        <v>3924</v>
      </c>
      <c r="G92" s="370" t="str">
        <f>G85&amp;G86&amp;G87&amp;G88&amp;G89&amp;G90&amp;G91</f>
        <v>bedtools closest -io -d -k 2 -a RH4_H3K27me3_p-11.bed -b RH4_H3K27me3_p-11.bed &gt; RH4_H3K27me3_p-11nearest2.bed</v>
      </c>
    </row>
    <row r="93" spans="1:15">
      <c r="C93" t="s">
        <v>3924</v>
      </c>
      <c r="E93" s="252"/>
      <c r="F93" s="252" t="s">
        <v>3924</v>
      </c>
    </row>
    <row r="94" spans="1:15" ht="41.25" customHeight="1">
      <c r="B94" s="549" t="s">
        <v>7158</v>
      </c>
      <c r="C94" s="252" t="s">
        <v>3924</v>
      </c>
      <c r="D94" s="549" t="s">
        <v>7158</v>
      </c>
      <c r="E94" s="549"/>
      <c r="F94" s="252"/>
      <c r="G94" s="549" t="s">
        <v>10131</v>
      </c>
      <c r="H94" s="252"/>
      <c r="I94" s="252"/>
      <c r="J94" s="252"/>
      <c r="K94" s="252"/>
      <c r="L94" s="252"/>
      <c r="M94" s="252"/>
      <c r="N94" s="252"/>
      <c r="O94" s="252"/>
    </row>
    <row r="95" spans="1:15">
      <c r="A95" s="29" t="s">
        <v>7136</v>
      </c>
      <c r="B95" s="112" t="str">
        <f>B94&amp;B91&amp;" &gt; "&amp;B96</f>
        <v>awk -F "\t" 'BEGIN{OFS="\t"}{print $1,$2,$3,$16,$17,$18,($17-$5),($12-$18)}' bothVerge.RH4_SE_constitchuents.merged.cleanSEtoSE.bed &gt; bothVerge_RH4_SEtoSE.classified.bed</v>
      </c>
      <c r="C95" t="s">
        <v>3924</v>
      </c>
      <c r="D95" s="112" t="str">
        <f>D94&amp;D91&amp;" &gt; "&amp;D96</f>
        <v>awk -F "\t" 'BEGIN{OFS="\t"}{print $1,$2,$3,$16,$17,$18,($17-$5),($12-$18)}' bothVerge.RH4_SE_toCRC.TES.bed &gt; bothVerge.RH4_SE_toCRC.TES.classified.bed</v>
      </c>
      <c r="E95" s="112"/>
      <c r="F95" s="252" t="s">
        <v>3924</v>
      </c>
      <c r="G95" s="112"/>
    </row>
    <row r="96" spans="1:15">
      <c r="A96" s="262" t="s">
        <v>7167</v>
      </c>
      <c r="B96" s="550" t="s">
        <v>7135</v>
      </c>
      <c r="C96" t="s">
        <v>3924</v>
      </c>
      <c r="D96" s="550" t="str">
        <f>LEFT(D91,LEN(D91)-4)&amp;".classified.bed"</f>
        <v>bothVerge.RH4_SE_toCRC.TES.classified.bed</v>
      </c>
      <c r="E96" s="550"/>
      <c r="F96" s="252" t="s">
        <v>3924</v>
      </c>
      <c r="G96" s="550"/>
    </row>
    <row r="97" spans="1:7">
      <c r="A97" s="29" t="s">
        <v>1037</v>
      </c>
      <c r="B97" s="112" t="str">
        <f>"grep chr "&amp;B96&amp;" | awk '$7 &gt; 1' | awk '$8 &gt; 1' &gt; "&amp;B98</f>
        <v>grep chr bothVerge_RH4_SEtoSE.classified.bed | awk '$7 &gt; 1' | awk '$8 &gt; 1' &gt; bothVerge_RH4_SEtoSE.intraVASE.bed</v>
      </c>
      <c r="C97" t="s">
        <v>3924</v>
      </c>
      <c r="D97" s="112" t="str">
        <f>"grep chr "&amp;D96&amp;" | awk '$7 &gt; 1' | awk '$8 &gt; 1' &gt; "&amp;D98</f>
        <v>grep chr bothVerge.RH4_SE_toCRC.TES.classified.bed | awk '$7 &gt; 1' | awk '$8 &gt; 1' &gt; bothVerge.RH4_SE_toCRC.TES.intraVASE.bed</v>
      </c>
      <c r="E97" s="112"/>
      <c r="F97" s="252" t="s">
        <v>3924</v>
      </c>
      <c r="G97" s="112" t="str">
        <f>"grep chr "&amp;G91&amp;" | awk '$7 &gt; 5000' &gt; "&amp;G98</f>
        <v>grep chr RH4_H3K27me3_p-11nearest2.bed | awk '$7 &gt; 5000' &gt; RH4_H3K27me3_p-11nearest2.5kapart.bed</v>
      </c>
    </row>
    <row r="98" spans="1:7">
      <c r="B98" s="550" t="str">
        <f>LEFT(B96,LEN(B96)-14)&amp;"intraVASE.bed"</f>
        <v>bothVerge_RH4_SEtoSE.intraVASE.bed</v>
      </c>
      <c r="C98" t="s">
        <v>3924</v>
      </c>
      <c r="D98" s="550" t="str">
        <f>LEFT(D96,LEN(D96)-14)&amp;"intraVASE.bed"</f>
        <v>bothVerge.RH4_SE_toCRC.TES.intraVASE.bed</v>
      </c>
      <c r="E98" s="550"/>
      <c r="F98" s="252" t="s">
        <v>3924</v>
      </c>
      <c r="G98" s="550" t="str">
        <f>LEFT(G91,LEN(G91)-4)&amp;".5kapart.bed"</f>
        <v>RH4_H3K27me3_p-11nearest2.5kapart.bed</v>
      </c>
    </row>
    <row r="99" spans="1:7">
      <c r="A99" s="29" t="s">
        <v>1037</v>
      </c>
      <c r="B99" s="112" t="str">
        <f>"grep chr "&amp;B96&amp;" | awk '$7 &lt; 1'  &gt; "&amp;B100</f>
        <v>grep chr bothVerge_RH4_SEtoSE.classified.bed | awk '$7 &lt; 1'  &gt; bothVerge_RH4_SEtoSE.leftofVASE.bed</v>
      </c>
      <c r="C99" t="s">
        <v>3924</v>
      </c>
      <c r="D99" s="112" t="str">
        <f>"grep chr "&amp;D96&amp;" | awk '$7 &lt; 1'  &gt; "&amp;D100</f>
        <v>grep chr bothVerge.RH4_SE_toCRC.TES.classified.bed | awk '$7 &lt; 1'  &gt; bothVerge.RH4_SE_toCRC.TES.leftofVASE.bed</v>
      </c>
      <c r="E99" s="112"/>
      <c r="F99" s="252" t="s">
        <v>3924</v>
      </c>
    </row>
    <row r="100" spans="1:7">
      <c r="B100" s="550" t="str">
        <f>LEFT(B96,LEN(B96)-14)&amp;"leftofVASE.bed"</f>
        <v>bothVerge_RH4_SEtoSE.leftofVASE.bed</v>
      </c>
      <c r="C100" t="s">
        <v>3924</v>
      </c>
      <c r="D100" s="550" t="str">
        <f>LEFT(D96,LEN(D96)-14)&amp;"leftofVASE.bed"</f>
        <v>bothVerge.RH4_SE_toCRC.TES.leftofVASE.bed</v>
      </c>
      <c r="E100" s="550"/>
      <c r="F100" s="252" t="s">
        <v>3924</v>
      </c>
    </row>
    <row r="101" spans="1:7">
      <c r="A101" s="29" t="s">
        <v>1037</v>
      </c>
      <c r="B101" s="112" t="str">
        <f>"grep chr "&amp;B96&amp;" | awk '$8 &lt; 1'  &gt; "&amp;B102</f>
        <v>grep chr bothVerge_RH4_SEtoSE.classified.bed | awk '$8 &lt; 1'  &gt; bothVerge_RH4_SEtoSE.rightofVASE.bed</v>
      </c>
      <c r="C101" t="s">
        <v>3924</v>
      </c>
      <c r="D101" s="112" t="str">
        <f>"grep chr "&amp;D96&amp;" | awk '$8 &lt; 1'  &gt; "&amp;D102</f>
        <v>grep chr bothVerge.RH4_SE_toCRC.TES.classified.bed | awk '$8 &lt; 1'  &gt; bothVerge.RH4_SE_toCRC.TES.rightofVASE.bed</v>
      </c>
      <c r="E101" s="112"/>
      <c r="F101" s="252" t="s">
        <v>3924</v>
      </c>
    </row>
    <row r="102" spans="1:7">
      <c r="A102" s="252"/>
      <c r="B102" s="550" t="str">
        <f>LEFT(B96,LEN(B96)-14)&amp;"rightofVASE.bed"</f>
        <v>bothVerge_RH4_SEtoSE.rightofVASE.bed</v>
      </c>
      <c r="C102" t="s">
        <v>3924</v>
      </c>
      <c r="D102" s="550" t="str">
        <f>LEFT(D96,LEN(D96)-14)&amp;"rightofVASE.bed"</f>
        <v>bothVerge.RH4_SE_toCRC.TES.rightofVASE.bed</v>
      </c>
      <c r="E102" s="550"/>
      <c r="F102" s="252" t="s">
        <v>3924</v>
      </c>
    </row>
    <row r="103" spans="1:7" s="252" customFormat="1">
      <c r="A103" s="29" t="s">
        <v>1037</v>
      </c>
      <c r="B103" s="112" t="str">
        <f>"cat "&amp;B100&amp;" "&amp;B102&amp;" &gt; "&amp;B104</f>
        <v>cat bothVerge_RH4_SEtoSE.leftofVASE.bed bothVerge_RH4_SEtoSE.rightofVASE.bed &gt; bothVerge_RH4_SEtoSE.outsideVASE.bed</v>
      </c>
      <c r="C103" s="252" t="s">
        <v>3924</v>
      </c>
      <c r="D103" s="112" t="str">
        <f>"cat "&amp;D100&amp;" "&amp;D102&amp;" &gt; "&amp;D104</f>
        <v>cat bothVerge.RH4_SE_toCRC.TES.leftofVASE.bed bothVerge.RH4_SE_toCRC.TES.rightofVASE.bed &gt; bothVerge.RH4_SE_toCRC.TES.outsideVASE.bed</v>
      </c>
      <c r="E103" s="112"/>
      <c r="F103" s="252" t="s">
        <v>3924</v>
      </c>
    </row>
    <row r="104" spans="1:7" s="252" customFormat="1">
      <c r="B104" s="550" t="str">
        <f>LEFT(B96,LEN(B96)-14)&amp;"outsideVASE.bed"</f>
        <v>bothVerge_RH4_SEtoSE.outsideVASE.bed</v>
      </c>
      <c r="C104" s="252" t="s">
        <v>3924</v>
      </c>
      <c r="D104" s="550" t="str">
        <f>LEFT(D96,LEN(D96)-14)&amp;"outsideVASE.bed"</f>
        <v>bothVerge.RH4_SE_toCRC.TES.outsideVASE.bed</v>
      </c>
      <c r="E104" s="550"/>
      <c r="F104" s="252" t="s">
        <v>3924</v>
      </c>
    </row>
    <row r="105" spans="1:7">
      <c r="C105" t="s">
        <v>3924</v>
      </c>
      <c r="E105" s="252"/>
      <c r="F105" s="252" t="s">
        <v>3924</v>
      </c>
    </row>
    <row r="106" spans="1:7" s="252" customFormat="1">
      <c r="A106" s="70" t="s">
        <v>7122</v>
      </c>
      <c r="B106" s="254" t="s">
        <v>7138</v>
      </c>
      <c r="C106" s="252" t="s">
        <v>3924</v>
      </c>
      <c r="F106" s="70" t="s">
        <v>7122</v>
      </c>
      <c r="G106" s="254" t="s">
        <v>7138</v>
      </c>
    </row>
    <row r="107" spans="1:7" s="252" customFormat="1">
      <c r="A107" s="271" t="s">
        <v>4256</v>
      </c>
      <c r="B107" s="252" t="s">
        <v>7160</v>
      </c>
      <c r="C107" s="252" t="s">
        <v>3924</v>
      </c>
      <c r="D107" s="252" t="s">
        <v>3924</v>
      </c>
      <c r="F107" s="252" t="s">
        <v>3924</v>
      </c>
    </row>
    <row r="108" spans="1:7" s="252" customFormat="1">
      <c r="A108" s="532" t="s">
        <v>7159</v>
      </c>
      <c r="B108" s="112" t="str">
        <f>B107&amp;B87&amp;" &gt; "&amp;LEFT(B96,LEN(B96)-14)&amp;"VASE.2D.txt"</f>
        <v>awk -F "\t" 'BEGIN{OFS="\t"} NR==1{print "chr1", "x1", "x2", "chr2", "y1", "y2","color","comment"; next} {print $4, $5, $12,$4,$5,$12, "200,200,50","VASE_SEconstitch"}' bothVerge.RH4_SE_constitchuents.merged.clean.bed &gt; bothVerge_RH4_SEtoSE.VASE.2D.txt</v>
      </c>
      <c r="C108" s="252" t="s">
        <v>3924</v>
      </c>
      <c r="D108" s="112" t="s">
        <v>3924</v>
      </c>
      <c r="E108" s="112"/>
      <c r="F108" s="252" t="s">
        <v>3924</v>
      </c>
    </row>
    <row r="109" spans="1:7">
      <c r="A109" s="109" t="s">
        <v>4256</v>
      </c>
      <c r="B109" t="s">
        <v>7142</v>
      </c>
      <c r="C109" t="s">
        <v>3924</v>
      </c>
      <c r="D109" s="252" t="s">
        <v>7169</v>
      </c>
      <c r="E109" s="252"/>
      <c r="F109" s="252" t="s">
        <v>3924</v>
      </c>
      <c r="G109" s="252" t="s">
        <v>10132</v>
      </c>
    </row>
    <row r="110" spans="1:7">
      <c r="A110" s="532" t="s">
        <v>7139</v>
      </c>
      <c r="B110" s="112" t="str">
        <f>B109&amp;B98&amp;" &gt; "&amp;LEFT(B98,LEN(B98)-4)&amp;".2D.txt"</f>
        <v>awk -F "\t" 'BEGIN{OFS="\t"} NR==1{print "chr1", "x1", "x2", "chr2", "y1", "y2","color","comment"; next} {print $1, $2, $3,$4,$5,$6, "50,200,50","intraVASE_SEtoSE"}' bothVerge_RH4_SEtoSE.intraVASE.bed &gt; bothVerge_RH4_SEtoSE.intraVASE.2D.txt</v>
      </c>
      <c r="C110" t="s">
        <v>3924</v>
      </c>
      <c r="D110" s="112" t="str">
        <f>D109&amp;D98&amp;" &gt; "&amp;LEFT(D98,LEN(D98)-4)&amp;".2D.txt"</f>
        <v>awk -F "\t" 'BEGIN{OFS="\t"} NR==1{print "chr1", "x1", "x2", "chr2", "y1", "y2","color","comment"; next} {print $1, $2, $3,$4,$5,$6, "50,200,50","intraVASE_SEtoCRC_TES"}' bothVerge.RH4_SE_toCRC.TES.intraVASE.bed &gt; bothVerge.RH4_SE_toCRC.TES.intraVASE.2D.txt</v>
      </c>
      <c r="E110" s="112"/>
      <c r="F110" s="252" t="s">
        <v>3924</v>
      </c>
      <c r="G110" s="112" t="str">
        <f>G109&amp;G98&amp;" &gt; "&amp;LEFT(G98,LEN(G98)-4)&amp;".2D.txt"</f>
        <v>awk -F "\t" 'BEGIN{OFS="\t"} NR==1{print "chr1", "x1", "x2", "chr2", "y1", "y2","color","comment"; next} {print $1, $2, $3,$4,$5,$6, "50,70,50","Heterochrom"}' RH4_H3K27me3_p-11nearest2.5kapart.bed &gt; RH4_H3K27me3_p-11nearest2.5kapart.2D.txt</v>
      </c>
    </row>
    <row r="111" spans="1:7" s="252" customFormat="1">
      <c r="A111" s="109" t="s">
        <v>4256</v>
      </c>
      <c r="B111" s="252" t="s">
        <v>7144</v>
      </c>
      <c r="C111" s="252" t="s">
        <v>3924</v>
      </c>
      <c r="D111" s="252" t="s">
        <v>3924</v>
      </c>
      <c r="F111" s="252" t="s">
        <v>3924</v>
      </c>
    </row>
    <row r="112" spans="1:7">
      <c r="A112" s="532" t="s">
        <v>7140</v>
      </c>
      <c r="B112" s="112" t="str">
        <f>B111&amp;B100&amp;" &gt; "&amp;LEFT(B100,LEN(B100)-4)&amp;".2D.txt"</f>
        <v>awk -F "\t" 'BEGIN{OFS="\t"} NR==1{print "chr1", "x1", "x2", "chr2", "y1", "y2","color","comment"; next} {print $1, $2, $3,$4,$5,$6, "200,50,50","leftofVASE_SEtoSE"}' bothVerge_RH4_SEtoSE.leftofVASE.bed &gt; bothVerge_RH4_SEtoSE.leftofVASE.2D.txt</v>
      </c>
      <c r="C112" t="s">
        <v>3924</v>
      </c>
      <c r="D112" s="112" t="s">
        <v>3924</v>
      </c>
      <c r="E112" s="112"/>
      <c r="F112" s="252" t="s">
        <v>3924</v>
      </c>
    </row>
    <row r="113" spans="1:9" s="252" customFormat="1">
      <c r="A113" s="109" t="s">
        <v>4256</v>
      </c>
      <c r="B113" s="252" t="s">
        <v>7143</v>
      </c>
      <c r="C113" s="252" t="s">
        <v>3924</v>
      </c>
      <c r="D113" s="252" t="s">
        <v>3924</v>
      </c>
      <c r="F113" s="252" t="s">
        <v>3924</v>
      </c>
    </row>
    <row r="114" spans="1:9">
      <c r="A114" s="532" t="s">
        <v>7141</v>
      </c>
      <c r="B114" s="112" t="str">
        <f>B113&amp;B102&amp;" &gt; "&amp;LEFT(B102,LEN(B102)-4)&amp;".2D.txt"</f>
        <v>awk -F "\t" 'BEGIN{OFS="\t"} NR==1{print "chr1", "x1", "x2", "chr2", "y1", "y2","color","comment"; next} {print $1, $2, $3,$4,$5,$6, "50,50,200","rightofVASE_SEtoSE"}' bothVerge_RH4_SEtoSE.rightofVASE.bed &gt; bothVerge_RH4_SEtoSE.rightofVASE.2D.txt</v>
      </c>
      <c r="C114" t="s">
        <v>3924</v>
      </c>
      <c r="D114" s="112" t="s">
        <v>3924</v>
      </c>
      <c r="E114" s="112"/>
      <c r="F114" s="252" t="s">
        <v>3924</v>
      </c>
    </row>
    <row r="115" spans="1:9" s="252" customFormat="1">
      <c r="A115" s="109" t="s">
        <v>4256</v>
      </c>
      <c r="B115" s="252" t="s">
        <v>7163</v>
      </c>
      <c r="C115" s="252" t="s">
        <v>3924</v>
      </c>
      <c r="D115" s="252" t="s">
        <v>7170</v>
      </c>
      <c r="F115" s="252" t="s">
        <v>3924</v>
      </c>
    </row>
    <row r="116" spans="1:9" s="252" customFormat="1">
      <c r="A116" s="532" t="s">
        <v>7141</v>
      </c>
      <c r="B116" s="112" t="str">
        <f>B115&amp;B104&amp;" &gt; "&amp;LEFT(B104,LEN(B104)-4)&amp;".2D.txt"</f>
        <v>awk -F "\t" 'BEGIN{OFS="\t"} NR==1{print "chr1", "x1", "x2", "chr2", "y1", "y2","color","comment"; next} {print $1, $2, $3,$4,$5,$6, "200,50,200","outsideVASE_SEtoSE"}' bothVerge_RH4_SEtoSE.outsideVASE.bed &gt; bothVerge_RH4_SEtoSE.outsideVASE.2D.txt</v>
      </c>
      <c r="C116" s="252" t="s">
        <v>3924</v>
      </c>
      <c r="D116" s="112" t="str">
        <f>D115&amp;D104&amp;" &gt; "&amp;LEFT(D104,LEN(D104)-4)&amp;".2D.txt"</f>
        <v>awk -F "\t" 'BEGIN{OFS="\t"} NR==1{print "chr1", "x1", "x2", "chr2", "y1", "y2","color","comment"; next} {print $1, $2, $3,$4,$5,$6, "200,50,200","outsideVASE_SEtoCRC_TES"}' bothVerge.RH4_SE_toCRC.TES.outsideVASE.bed &gt; bothVerge.RH4_SE_toCRC.TES.outsideVASE.2D.txt</v>
      </c>
      <c r="E116" s="112"/>
      <c r="F116" s="252" t="s">
        <v>3924</v>
      </c>
    </row>
    <row r="117" spans="1:9">
      <c r="A117" s="262"/>
      <c r="C117" t="s">
        <v>3924</v>
      </c>
      <c r="E117" s="252"/>
      <c r="F117" s="252" t="s">
        <v>3924</v>
      </c>
    </row>
    <row r="118" spans="1:9">
      <c r="A118" s="70" t="s">
        <v>7146</v>
      </c>
      <c r="B118" s="254" t="s">
        <v>7147</v>
      </c>
      <c r="C118" t="s">
        <v>3924</v>
      </c>
      <c r="E118" s="252"/>
      <c r="F118" s="70" t="s">
        <v>7146</v>
      </c>
      <c r="G118" s="254" t="s">
        <v>7147</v>
      </c>
      <c r="I118" s="252" t="s">
        <v>3924</v>
      </c>
    </row>
    <row r="119" spans="1:9" s="252" customFormat="1">
      <c r="A119" s="520" t="s">
        <v>7018</v>
      </c>
      <c r="B119" s="142" t="s">
        <v>7026</v>
      </c>
      <c r="E119" s="252" t="s">
        <v>3924</v>
      </c>
      <c r="F119" s="520" t="s">
        <v>7018</v>
      </c>
      <c r="G119" s="142" t="s">
        <v>7026</v>
      </c>
    </row>
    <row r="120" spans="1:9" s="252" customFormat="1">
      <c r="A120" s="109" t="s">
        <v>4256</v>
      </c>
      <c r="B120" s="142" t="s">
        <v>7161</v>
      </c>
      <c r="F120" s="109" t="s">
        <v>4256</v>
      </c>
      <c r="G120" s="142" t="s">
        <v>7161</v>
      </c>
    </row>
    <row r="121" spans="1:9" s="252" customFormat="1">
      <c r="A121" s="271" t="s">
        <v>7150</v>
      </c>
      <c r="B121" s="254" t="s">
        <v>7153</v>
      </c>
      <c r="C121" s="254" t="s">
        <v>7154</v>
      </c>
      <c r="D121" s="254" t="s">
        <v>7153</v>
      </c>
      <c r="E121" s="254" t="s">
        <v>7154</v>
      </c>
      <c r="F121" s="271" t="s">
        <v>7150</v>
      </c>
      <c r="G121" s="254" t="s">
        <v>7153</v>
      </c>
      <c r="H121" s="254" t="s">
        <v>7154</v>
      </c>
    </row>
    <row r="122" spans="1:9">
      <c r="A122" s="262" t="s">
        <v>7148</v>
      </c>
      <c r="B122" t="s">
        <v>7151</v>
      </c>
      <c r="C122" t="s">
        <v>7149</v>
      </c>
      <c r="D122" s="252" t="s">
        <v>7151</v>
      </c>
      <c r="E122" s="252" t="s">
        <v>7149</v>
      </c>
      <c r="F122" s="262" t="s">
        <v>7148</v>
      </c>
      <c r="G122" s="252" t="s">
        <v>7151</v>
      </c>
      <c r="H122" s="252" t="s">
        <v>7149</v>
      </c>
    </row>
    <row r="123" spans="1:9">
      <c r="A123" s="541" t="s">
        <v>7152</v>
      </c>
      <c r="B123" s="252" t="str">
        <f>LEFT(B98,LEN(B98)-4)&amp;".2D.txt"</f>
        <v>bothVerge_RH4_SEtoSE.intraVASE.2D.txt</v>
      </c>
      <c r="C123" t="str">
        <f>B123</f>
        <v>bothVerge_RH4_SEtoSE.intraVASE.2D.txt</v>
      </c>
      <c r="D123" s="252" t="str">
        <f>LEFT(D98,LEN(D98)-4)&amp;".2D.txt"</f>
        <v>bothVerge.RH4_SE_toCRC.TES.intraVASE.2D.txt</v>
      </c>
      <c r="E123" s="252" t="str">
        <f>D123</f>
        <v>bothVerge.RH4_SE_toCRC.TES.intraVASE.2D.txt</v>
      </c>
      <c r="F123" s="541" t="s">
        <v>7152</v>
      </c>
      <c r="G123" s="252" t="str">
        <f>LEFT(G98,LEN(G98)-4)&amp;".2D.txt"</f>
        <v>RH4_H3K27me3_p-11nearest2.5kapart.2D.txt</v>
      </c>
      <c r="H123" s="252" t="str">
        <f>G123</f>
        <v>RH4_H3K27me3_p-11nearest2.5kapart.2D.txt</v>
      </c>
    </row>
    <row r="124" spans="1:9" s="252" customFormat="1">
      <c r="A124" s="541" t="s">
        <v>7155</v>
      </c>
      <c r="B124" t="str">
        <f>B121&amp;"_"&amp;$A124</f>
        <v>RH4_D6_H3K27ac_intraAPA</v>
      </c>
      <c r="C124" s="252" t="str">
        <f>C121&amp;"_"&amp;$A124</f>
        <v>RH4_Ent6_H3K27ac_intraAPA</v>
      </c>
      <c r="D124" s="252" t="str">
        <f>"CRC_TES_"&amp;D121&amp;"_"&amp;$A124</f>
        <v>CRC_TES_RH4_D6_H3K27ac_intraAPA</v>
      </c>
      <c r="E124" s="252" t="str">
        <f>"CRC_TES_"&amp;E121&amp;"_"&amp;$A124</f>
        <v>CRC_TES_RH4_Ent6_H3K27ac_intraAPA</v>
      </c>
      <c r="F124" s="541" t="s">
        <v>7155</v>
      </c>
      <c r="G124" s="252" t="str">
        <f>G121&amp;"_"&amp;LEFT(G98,LEN(G98)-4)&amp;"APA"</f>
        <v>RH4_D6_H3K27ac_RH4_H3K27me3_p-11nearest2.5kapartAPA</v>
      </c>
      <c r="H124" s="252" t="str">
        <f>H121&amp;"_"&amp;LEFT(G98,LEN(G98)-4)&amp;"APA"</f>
        <v>RH4_Ent6_H3K27ac_RH4_H3K27me3_p-11nearest2.5kapartAPA</v>
      </c>
    </row>
    <row r="125" spans="1:9">
      <c r="A125" s="270" t="s">
        <v>1036</v>
      </c>
      <c r="B125" s="112" t="str">
        <f>$B$120&amp;" "&amp;B122&amp;" "&amp;B123&amp;" "&amp;B124</f>
        <v>juicer_tools apa -r 10000,5000 -k NONE -n 0 -u /data/khanlab/projects/HiC/projects/RH4_H3K27ac_HiChIP/HiCpro_OUTPUT/hic_results/data/Sample_RH4_D6_H3K27ac_HiChIP_HKJ22BGX7/Sample_RH4_D6_H3K27ac_HiChIP_HKJ22BGX7_allValidPairs.hic bothVerge_RH4_SEtoSE.intraVASE.2D.txt RH4_D6_H3K27ac_intraAPA</v>
      </c>
      <c r="C125" s="112" t="str">
        <f>$B$120&amp;" "&amp;C122&amp;" "&amp;C123&amp;" "&amp;C124</f>
        <v>juicer_tools apa -r 10000,5000 -k NONE -n 0 -u /data/khanlab/projects/HiC/projects/RH4_H3K27ac_HiChIP/HiCpro_OUTPUT/hic_results/data/Sample_RH4_Ent6_H3K27ac_HiChIP_HKJ22BGX7/Sample_RH4_Ent6_H3K27ac_HiChIP_HKJ22BGX7_allValidPairs.hic bothVerge_RH4_SEtoSE.intraVASE.2D.txt RH4_Ent6_H3K27ac_intraAPA</v>
      </c>
      <c r="D125" s="112" t="str">
        <f>$B$120&amp;" "&amp;D122&amp;" "&amp;D123&amp;" "&amp;D124</f>
        <v>juicer_tools apa -r 10000,5000 -k NONE -n 0 -u /data/khanlab/projects/HiC/projects/RH4_H3K27ac_HiChIP/HiCpro_OUTPUT/hic_results/data/Sample_RH4_D6_H3K27ac_HiChIP_HKJ22BGX7/Sample_RH4_D6_H3K27ac_HiChIP_HKJ22BGX7_allValidPairs.hic bothVerge.RH4_SE_toCRC.TES.intraVASE.2D.txt CRC_TES_RH4_D6_H3K27ac_intraAPA</v>
      </c>
      <c r="E125" s="112" t="str">
        <f>$B$120&amp;" "&amp;E122&amp;" "&amp;E123&amp;" "&amp;E124</f>
        <v>juicer_tools apa -r 10000,5000 -k NONE -n 0 -u /data/khanlab/projects/HiC/projects/RH4_H3K27ac_HiChIP/HiCpro_OUTPUT/hic_results/data/Sample_RH4_Ent6_H3K27ac_HiChIP_HKJ22BGX7/Sample_RH4_Ent6_H3K27ac_HiChIP_HKJ22BGX7_allValidPairs.hic bothVerge.RH4_SE_toCRC.TES.intraVASE.2D.txt CRC_TES_RH4_Ent6_H3K27ac_intraAPA</v>
      </c>
      <c r="F125" s="270" t="s">
        <v>1036</v>
      </c>
      <c r="G125" s="112" t="str">
        <f>$B$120&amp;" "&amp;G122&amp;" "&amp;G123&amp;" "&amp;G124</f>
        <v>juicer_tools apa -r 10000,5000 -k NONE -n 0 -u /data/khanlab/projects/HiC/projects/RH4_H3K27ac_HiChIP/HiCpro_OUTPUT/hic_results/data/Sample_RH4_D6_H3K27ac_HiChIP_HKJ22BGX7/Sample_RH4_D6_H3K27ac_HiChIP_HKJ22BGX7_allValidPairs.hic RH4_H3K27me3_p-11nearest2.5kapart.2D.txt RH4_D6_H3K27ac_RH4_H3K27me3_p-11nearest2.5kapartAPA</v>
      </c>
      <c r="H125" s="112" t="str">
        <f>$B$120&amp;" "&amp;H122&amp;" "&amp;H123&amp;" "&amp;H124</f>
        <v>juicer_tools apa -r 10000,5000 -k NONE -n 0 -u /data/khanlab/projects/HiC/projects/RH4_H3K27ac_HiChIP/HiCpro_OUTPUT/hic_results/data/Sample_RH4_Ent6_H3K27ac_HiChIP_HKJ22BGX7/Sample_RH4_Ent6_H3K27ac_HiChIP_HKJ22BGX7_allValidPairs.hic RH4_H3K27me3_p-11nearest2.5kapart.2D.txt RH4_Ent6_H3K27ac_RH4_H3K27me3_p-11nearest2.5kapartAPA</v>
      </c>
    </row>
    <row r="126" spans="1:9">
      <c r="A126" s="542" t="s">
        <v>7152</v>
      </c>
      <c r="B126" s="252" t="str">
        <f>LEFT(B100,LEN(B100)-4)&amp;".2D.txt"</f>
        <v>bothVerge_RH4_SEtoSE.leftofVASE.2D.txt</v>
      </c>
      <c r="C126" s="252" t="str">
        <f>B126</f>
        <v>bothVerge_RH4_SEtoSE.leftofVASE.2D.txt</v>
      </c>
      <c r="D126" s="252"/>
      <c r="E126" s="252"/>
      <c r="F126" s="542" t="s">
        <v>3924</v>
      </c>
      <c r="G126" s="252"/>
      <c r="H126" s="252"/>
    </row>
    <row r="127" spans="1:9">
      <c r="A127" s="542" t="s">
        <v>7156</v>
      </c>
      <c r="B127" s="252" t="str">
        <f>B$121&amp;"_"&amp;$A127</f>
        <v>RH4_D6_H3K27ac_leftofVASE_APA</v>
      </c>
      <c r="C127" s="252" t="str">
        <f>C$121&amp;"_"&amp;$A127</f>
        <v>RH4_Ent6_H3K27ac_leftofVASE_APA</v>
      </c>
      <c r="D127" s="252"/>
      <c r="E127" s="252"/>
      <c r="F127" s="542" t="s">
        <v>3924</v>
      </c>
      <c r="G127" s="252"/>
      <c r="H127" s="252"/>
    </row>
    <row r="128" spans="1:9" s="252" customFormat="1">
      <c r="A128" s="544" t="s">
        <v>1036</v>
      </c>
      <c r="B128" s="112" t="str">
        <f>$B$120&amp;" "&amp;B$122&amp;" "&amp;B126&amp;" "&amp;B127</f>
        <v>juicer_tools apa -r 10000,5000 -k NONE -n 0 -u /data/khanlab/projects/HiC/projects/RH4_H3K27ac_HiChIP/HiCpro_OUTPUT/hic_results/data/Sample_RH4_D6_H3K27ac_HiChIP_HKJ22BGX7/Sample_RH4_D6_H3K27ac_HiChIP_HKJ22BGX7_allValidPairs.hic bothVerge_RH4_SEtoSE.leftofVASE.2D.txt RH4_D6_H3K27ac_leftofVASE_APA</v>
      </c>
      <c r="C128" s="112" t="str">
        <f>$B$120&amp;" "&amp;C$122&amp;" "&amp;C126&amp;" "&amp;C127</f>
        <v>juicer_tools apa -r 10000,5000 -k NONE -n 0 -u /data/khanlab/projects/HiC/projects/RH4_H3K27ac_HiChIP/HiCpro_OUTPUT/hic_results/data/Sample_RH4_Ent6_H3K27ac_HiChIP_HKJ22BGX7/Sample_RH4_Ent6_H3K27ac_HiChIP_HKJ22BGX7_allValidPairs.hic bothVerge_RH4_SEtoSE.leftofVASE.2D.txt RH4_Ent6_H3K27ac_leftofVASE_APA</v>
      </c>
      <c r="D128" s="112" t="s">
        <v>3924</v>
      </c>
      <c r="E128" s="112"/>
      <c r="F128" s="544" t="s">
        <v>3924</v>
      </c>
      <c r="G128" s="112"/>
      <c r="H128" s="112"/>
    </row>
    <row r="129" spans="1:8">
      <c r="A129" s="543" t="s">
        <v>7152</v>
      </c>
      <c r="B129" s="252" t="str">
        <f>LEFT(B102,LEN(B102)-4)&amp;".2D.txt"</f>
        <v>bothVerge_RH4_SEtoSE.rightofVASE.2D.txt</v>
      </c>
      <c r="C129" s="252" t="str">
        <f>B129</f>
        <v>bothVerge_RH4_SEtoSE.rightofVASE.2D.txt</v>
      </c>
      <c r="D129" s="252"/>
      <c r="E129" s="252"/>
      <c r="F129" s="543" t="s">
        <v>3924</v>
      </c>
      <c r="G129" s="252"/>
      <c r="H129" s="252"/>
    </row>
    <row r="130" spans="1:8">
      <c r="A130" s="543" t="s">
        <v>7157</v>
      </c>
      <c r="B130" s="252" t="str">
        <f>B$121&amp;"_"&amp;$A130</f>
        <v>RH4_D6_H3K27ac_rightofVASE_APA</v>
      </c>
      <c r="C130" s="252" t="str">
        <f>C121&amp;"_"&amp;$A130</f>
        <v>RH4_Ent6_H3K27ac_rightofVASE_APA</v>
      </c>
      <c r="D130" s="252"/>
      <c r="E130" s="252"/>
      <c r="F130" s="543" t="s">
        <v>3924</v>
      </c>
      <c r="G130" s="252"/>
      <c r="H130" s="252"/>
    </row>
    <row r="131" spans="1:8" s="252" customFormat="1">
      <c r="A131" s="545" t="s">
        <v>1036</v>
      </c>
      <c r="B131" s="112" t="str">
        <f>$B$120&amp;" "&amp;B$122&amp;" "&amp;B129&amp;" "&amp;B130</f>
        <v>juicer_tools apa -r 10000,5000 -k NONE -n 0 -u /data/khanlab/projects/HiC/projects/RH4_H3K27ac_HiChIP/HiCpro_OUTPUT/hic_results/data/Sample_RH4_D6_H3K27ac_HiChIP_HKJ22BGX7/Sample_RH4_D6_H3K27ac_HiChIP_HKJ22BGX7_allValidPairs.hic bothVerge_RH4_SEtoSE.rightofVASE.2D.txt RH4_D6_H3K27ac_rightofVASE_APA</v>
      </c>
      <c r="C131" s="112" t="str">
        <f>$B$120&amp;" "&amp;C$122&amp;" "&amp;C129&amp;" "&amp;C130</f>
        <v>juicer_tools apa -r 10000,5000 -k NONE -n 0 -u /data/khanlab/projects/HiC/projects/RH4_H3K27ac_HiChIP/HiCpro_OUTPUT/hic_results/data/Sample_RH4_Ent6_H3K27ac_HiChIP_HKJ22BGX7/Sample_RH4_Ent6_H3K27ac_HiChIP_HKJ22BGX7_allValidPairs.hic bothVerge_RH4_SEtoSE.rightofVASE.2D.txt RH4_Ent6_H3K27ac_rightofVASE_APA</v>
      </c>
      <c r="D131" s="112" t="s">
        <v>3924</v>
      </c>
      <c r="E131" s="112"/>
      <c r="F131" s="545" t="s">
        <v>3924</v>
      </c>
      <c r="G131" s="112"/>
      <c r="H131" s="112"/>
    </row>
    <row r="132" spans="1:8" s="252" customFormat="1">
      <c r="A132" s="546" t="s">
        <v>7152</v>
      </c>
      <c r="B132" s="252" t="str">
        <f>LEFT(B104,LEN(B104)-4)&amp;".2D.txt"</f>
        <v>bothVerge_RH4_SEtoSE.outsideVASE.2D.txt</v>
      </c>
      <c r="C132" s="252" t="str">
        <f>B132</f>
        <v>bothVerge_RH4_SEtoSE.outsideVASE.2D.txt</v>
      </c>
      <c r="D132" s="252" t="str">
        <f>LEFT(D104,LEN(D104)-4)&amp;".2D.txt"</f>
        <v>bothVerge.RH4_SE_toCRC.TES.outsideVASE.2D.txt</v>
      </c>
      <c r="E132" s="252" t="str">
        <f>D132</f>
        <v>bothVerge.RH4_SE_toCRC.TES.outsideVASE.2D.txt</v>
      </c>
      <c r="F132" s="546" t="s">
        <v>3924</v>
      </c>
    </row>
    <row r="133" spans="1:8" s="252" customFormat="1">
      <c r="A133" s="546" t="s">
        <v>7162</v>
      </c>
      <c r="B133" s="252" t="str">
        <f>B$121&amp;"_"&amp;$A133</f>
        <v>RH4_D6_H3K27ac_outsideVASE_APA</v>
      </c>
      <c r="C133" s="252" t="str">
        <f>C121&amp;"_"&amp;$A133</f>
        <v>RH4_Ent6_H3K27ac_outsideVASE_APA</v>
      </c>
      <c r="D133" s="252" t="str">
        <f>"CRC_TES_"&amp;D121&amp;"_"&amp;$A133</f>
        <v>CRC_TES_RH4_D6_H3K27ac_outsideVASE_APA</v>
      </c>
      <c r="E133" s="252" t="str">
        <f>"CRC_TES_"&amp;E121&amp;"_"&amp;$A133</f>
        <v>CRC_TES_RH4_Ent6_H3K27ac_outsideVASE_APA</v>
      </c>
      <c r="F133" s="546" t="s">
        <v>3924</v>
      </c>
    </row>
    <row r="134" spans="1:8" s="252" customFormat="1">
      <c r="A134" s="547" t="s">
        <v>1036</v>
      </c>
      <c r="B134" s="112" t="str">
        <f>$B$120&amp;" "&amp;B$122&amp;" "&amp;B132&amp;" "&amp;B133</f>
        <v>juicer_tools apa -r 10000,5000 -k NONE -n 0 -u /data/khanlab/projects/HiC/projects/RH4_H3K27ac_HiChIP/HiCpro_OUTPUT/hic_results/data/Sample_RH4_D6_H3K27ac_HiChIP_HKJ22BGX7/Sample_RH4_D6_H3K27ac_HiChIP_HKJ22BGX7_allValidPairs.hic bothVerge_RH4_SEtoSE.outsideVASE.2D.txt RH4_D6_H3K27ac_outsideVASE_APA</v>
      </c>
      <c r="C134" s="112" t="str">
        <f>$B$120&amp;" "&amp;C$122&amp;" "&amp;C132&amp;" "&amp;C133</f>
        <v>juicer_tools apa -r 10000,5000 -k NONE -n 0 -u /data/khanlab/projects/HiC/projects/RH4_H3K27ac_HiChIP/HiCpro_OUTPUT/hic_results/data/Sample_RH4_Ent6_H3K27ac_HiChIP_HKJ22BGX7/Sample_RH4_Ent6_H3K27ac_HiChIP_HKJ22BGX7_allValidPairs.hic bothVerge_RH4_SEtoSE.outsideVASE.2D.txt RH4_Ent6_H3K27ac_outsideVASE_APA</v>
      </c>
      <c r="D134" s="112" t="str">
        <f>$B$120&amp;" "&amp;D$122&amp;" "&amp;D132&amp;" "&amp;D133</f>
        <v>juicer_tools apa -r 10000,5000 -k NONE -n 0 -u /data/khanlab/projects/HiC/projects/RH4_H3K27ac_HiChIP/HiCpro_OUTPUT/hic_results/data/Sample_RH4_D6_H3K27ac_HiChIP_HKJ22BGX7/Sample_RH4_D6_H3K27ac_HiChIP_HKJ22BGX7_allValidPairs.hic bothVerge.RH4_SE_toCRC.TES.outsideVASE.2D.txt CRC_TES_RH4_D6_H3K27ac_outsideVASE_APA</v>
      </c>
      <c r="E134" s="112" t="str">
        <f>$B$120&amp;" "&amp;E$122&amp;" "&amp;E132&amp;" "&amp;E133</f>
        <v>juicer_tools apa -r 10000,5000 -k NONE -n 0 -u /data/khanlab/projects/HiC/projects/RH4_H3K27ac_HiChIP/HiCpro_OUTPUT/hic_results/data/Sample_RH4_Ent6_H3K27ac_HiChIP_HKJ22BGX7/Sample_RH4_Ent6_H3K27ac_HiChIP_HKJ22BGX7_allValidPairs.hic bothVerge.RH4_SE_toCRC.TES.outsideVASE.2D.txt CRC_TES_RH4_Ent6_H3K27ac_outsideVASE_APA</v>
      </c>
      <c r="F134" s="547" t="s">
        <v>3924</v>
      </c>
      <c r="G134" s="112"/>
      <c r="H134" s="112"/>
    </row>
    <row r="135" spans="1:8">
      <c r="A135" s="262"/>
      <c r="F135" t="s">
        <v>3924</v>
      </c>
    </row>
    <row r="136" spans="1:8">
      <c r="A136" s="262"/>
    </row>
    <row r="137" spans="1:8">
      <c r="A137" s="262"/>
    </row>
    <row r="138" spans="1:8">
      <c r="A138" s="262"/>
    </row>
    <row r="139" spans="1:8">
      <c r="A139" s="262"/>
    </row>
    <row r="140" spans="1:8">
      <c r="A140" s="262"/>
    </row>
    <row r="141" spans="1:8">
      <c r="A141" s="262"/>
    </row>
  </sheetData>
  <mergeCells count="1">
    <mergeCell ref="B63:D6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G65"/>
  <sheetViews>
    <sheetView topLeftCell="A15" zoomScale="120" zoomScaleNormal="120" workbookViewId="0">
      <selection activeCell="B16" sqref="B16"/>
    </sheetView>
  </sheetViews>
  <sheetFormatPr defaultColWidth="9.1796875" defaultRowHeight="14.5"/>
  <cols>
    <col min="1" max="1" width="29.54296875" style="151" customWidth="1"/>
    <col min="2" max="2" width="81.7265625" style="151" customWidth="1"/>
    <col min="3" max="3" width="7.7265625" style="151" customWidth="1"/>
    <col min="4" max="4" width="9.1796875" style="151"/>
    <col min="5" max="5" width="29.54296875" style="151" customWidth="1"/>
    <col min="6" max="16384" width="9.1796875" style="151"/>
  </cols>
  <sheetData>
    <row r="1" spans="1:7">
      <c r="A1" s="151" t="s">
        <v>3996</v>
      </c>
      <c r="C1" s="151" t="s">
        <v>10600</v>
      </c>
      <c r="F1" s="252"/>
    </row>
    <row r="2" spans="1:7" s="215" customFormat="1" ht="16" thickBot="1">
      <c r="A2" s="272" t="s">
        <v>5177</v>
      </c>
      <c r="C2" s="141" t="s">
        <v>4164</v>
      </c>
      <c r="F2" s="252"/>
    </row>
    <row r="3" spans="1:7" s="215" customFormat="1" ht="15" thickBot="1">
      <c r="A3" s="29" t="s">
        <v>1037</v>
      </c>
      <c r="B3" s="143" t="str">
        <f>CONCATENATE("cat ",F1,F2,F3,F4,F5,F6," &gt; ",B9,".bed")</f>
        <v>cat RH4_DMSO_24h_H3K27ac_sloci.max.bedRH4_DMSO_24h_H3K27ac_sloci.max.bed &gt; RH4_NFY_MACSp-14.bed</v>
      </c>
      <c r="E3" s="252"/>
      <c r="F3" s="252" t="s">
        <v>10601</v>
      </c>
    </row>
    <row r="4" spans="1:7" s="215" customFormat="1" ht="15" thickBot="1">
      <c r="A4" s="191"/>
      <c r="B4" s="141"/>
      <c r="E4" s="252"/>
      <c r="F4" s="252" t="s">
        <v>10601</v>
      </c>
    </row>
    <row r="5" spans="1:7" ht="15" thickBot="1">
      <c r="A5" s="29" t="s">
        <v>4160</v>
      </c>
      <c r="B5" s="143" t="s">
        <v>4122</v>
      </c>
      <c r="C5" s="144"/>
      <c r="E5" s="252"/>
      <c r="F5" s="252"/>
    </row>
    <row r="6" spans="1:7" ht="15" thickBot="1">
      <c r="A6" s="29" t="s">
        <v>4007</v>
      </c>
      <c r="B6" s="143" t="s">
        <v>10602</v>
      </c>
      <c r="E6" s="252"/>
      <c r="F6" s="252"/>
    </row>
    <row r="7" spans="1:7" ht="15" thickBot="1">
      <c r="A7" s="29" t="s">
        <v>3749</v>
      </c>
      <c r="B7" s="143" t="s">
        <v>3818</v>
      </c>
      <c r="E7" s="252"/>
      <c r="F7" s="252"/>
    </row>
    <row r="8" spans="1:7">
      <c r="E8" s="252"/>
      <c r="F8" s="252"/>
      <c r="G8" s="252"/>
    </row>
    <row r="9" spans="1:7">
      <c r="A9" s="154" t="s">
        <v>5107</v>
      </c>
      <c r="B9" s="322" t="s">
        <v>12553</v>
      </c>
      <c r="C9" s="151" t="s">
        <v>5108</v>
      </c>
      <c r="E9" s="252"/>
      <c r="F9" s="252"/>
      <c r="G9" s="252"/>
    </row>
    <row r="10" spans="1:7" ht="15" thickBot="1">
      <c r="A10" s="109"/>
      <c r="C10" s="153"/>
      <c r="E10" s="252"/>
      <c r="F10" s="252"/>
      <c r="G10" s="252"/>
    </row>
    <row r="11" spans="1:7" ht="15" thickBot="1">
      <c r="A11" s="29" t="s">
        <v>4163</v>
      </c>
      <c r="B11" s="143" t="str">
        <f>CONCATENATE("sort -k1,1 -k2,2n ",B9,".bed &gt; ",B9,".sorted.bed")</f>
        <v>sort -k1,1 -k2,2n RH4_NFY_MACSp-14.bed &gt; RH4_NFY_MACSp-14.sorted.bed</v>
      </c>
      <c r="E11" s="252"/>
      <c r="F11" s="252"/>
      <c r="G11" s="252"/>
    </row>
    <row r="12" spans="1:7">
      <c r="E12" s="252"/>
      <c r="F12" s="252"/>
      <c r="G12" s="252"/>
    </row>
    <row r="13" spans="1:7">
      <c r="A13" s="154" t="s">
        <v>1036</v>
      </c>
      <c r="B13" s="151" t="s">
        <v>4166</v>
      </c>
      <c r="E13" s="252"/>
      <c r="F13" s="252"/>
      <c r="G13" s="252"/>
    </row>
    <row r="14" spans="1:7">
      <c r="A14" s="154" t="s">
        <v>4165</v>
      </c>
      <c r="B14" s="30" t="s">
        <v>12450</v>
      </c>
      <c r="C14" s="30" t="s">
        <v>5105</v>
      </c>
      <c r="D14" s="217" t="s">
        <v>5292</v>
      </c>
      <c r="E14" s="252"/>
      <c r="F14" s="252"/>
      <c r="G14" s="217" t="s">
        <v>10133</v>
      </c>
    </row>
    <row r="15" spans="1:7" s="215" customFormat="1">
      <c r="A15" s="216"/>
      <c r="B15" s="217" t="s">
        <v>7214</v>
      </c>
      <c r="C15" s="165" t="s">
        <v>5106</v>
      </c>
      <c r="D15" s="217" t="s">
        <v>5105</v>
      </c>
      <c r="E15" s="217" t="s">
        <v>5876</v>
      </c>
      <c r="F15" s="217" t="s">
        <v>7214</v>
      </c>
      <c r="G15" s="217" t="s">
        <v>5876</v>
      </c>
    </row>
    <row r="16" spans="1:7">
      <c r="B16" s="252" t="s">
        <v>7215</v>
      </c>
      <c r="D16" s="252" t="s">
        <v>5235</v>
      </c>
      <c r="E16" s="252" t="s">
        <v>5877</v>
      </c>
      <c r="F16" s="252" t="s">
        <v>7215</v>
      </c>
      <c r="G16" s="252" t="s">
        <v>10593</v>
      </c>
    </row>
    <row r="17" spans="1:7">
      <c r="A17" s="154" t="s">
        <v>5530</v>
      </c>
      <c r="B17" s="30" t="s">
        <v>3873</v>
      </c>
      <c r="C17" s="30" t="s">
        <v>3873</v>
      </c>
      <c r="E17" s="252"/>
      <c r="F17" s="252"/>
      <c r="G17" s="252">
        <f>10^2.5</f>
        <v>316.22776601683825</v>
      </c>
    </row>
    <row r="18" spans="1:7">
      <c r="A18" s="154" t="s">
        <v>4162</v>
      </c>
      <c r="B18" s="151" t="str">
        <f>CONCATENATE(B9,".sorted.bed")</f>
        <v>RH4_NFY_MACSp-14.sorted.bed</v>
      </c>
    </row>
    <row r="19" spans="1:7">
      <c r="A19" s="154"/>
      <c r="B19" s="30" t="s">
        <v>3754</v>
      </c>
    </row>
    <row r="20" spans="1:7" ht="15" thickBot="1">
      <c r="A20" s="154" t="s">
        <v>4161</v>
      </c>
      <c r="B20" s="151" t="str">
        <f>CONCATENATE(B9,".merged.bed")</f>
        <v>RH4_NFY_MACSp-14.merged.bed</v>
      </c>
    </row>
    <row r="21" spans="1:7" ht="15" thickBot="1">
      <c r="A21" s="29" t="s">
        <v>1037</v>
      </c>
      <c r="B21" s="143" t="str">
        <f>CONCATENATE(B13,B14,B15,B16,B17,B18,B19,B20)</f>
        <v>bedtools merge -d 50 -c 1 -o count -i RH4_NFY_MACSp-14.sorted.bed &gt; RH4_NFY_MACSp-14.merged.bed</v>
      </c>
    </row>
    <row r="22" spans="1:7" s="252" customFormat="1">
      <c r="A22" s="29"/>
      <c r="B22" s="393" t="str">
        <f>CONCATENATE(B9,".min",B34+1,".bed")</f>
        <v>RH4_NFY_MACSp-14.min3.bed</v>
      </c>
    </row>
    <row r="23" spans="1:7" s="252" customFormat="1">
      <c r="A23" s="29" t="s">
        <v>5908</v>
      </c>
      <c r="B23" s="144" t="str">
        <f>"grep chr "&amp;B20&amp;" "&amp;B33&amp;B35&amp;B22</f>
        <v>grep chr RH4_NFY_MACSp-14.merged.bed  | awk '$4 &gt; 2' | awk '$4 &lt; 20' &gt; RH4_NFY_MACSp-14.min3.bed</v>
      </c>
    </row>
    <row r="25" spans="1:7" ht="16" thickBot="1">
      <c r="A25" s="273" t="s">
        <v>5299</v>
      </c>
      <c r="B25" s="151" t="s">
        <v>5298</v>
      </c>
    </row>
    <row r="26" spans="1:7" s="252" customFormat="1" ht="15" thickBot="1">
      <c r="A26" s="262" t="s">
        <v>5309</v>
      </c>
      <c r="B26" s="143" t="str">
        <f>CONCATENATE("grep",B27,B18," |awk -F $'\t' 'BEGIN {OFS = FS} {print $1, $2, $3}'",B19,B31)</f>
        <v>grep -vE "(g|s)" RH4_NFY_MACSp-14.sorted.bed |awk -F $'\t' 'BEGIN {OFS = FS} {print $1, $2, $3}' &gt; RH4_NFY_MACSp-14.clean.bed</v>
      </c>
      <c r="G26" s="362" t="s">
        <v>6611</v>
      </c>
    </row>
    <row r="27" spans="1:7" s="252" customFormat="1">
      <c r="A27" s="262" t="s">
        <v>5310</v>
      </c>
      <c r="B27" s="252" t="s">
        <v>5311</v>
      </c>
      <c r="G27" s="261" t="s">
        <v>6612</v>
      </c>
    </row>
    <row r="28" spans="1:7" s="95" customFormat="1">
      <c r="A28" s="262" t="s">
        <v>1036</v>
      </c>
      <c r="B28" s="252" t="s">
        <v>5300</v>
      </c>
      <c r="G28" s="261"/>
    </row>
    <row r="29" spans="1:7" s="95" customFormat="1">
      <c r="A29" s="262" t="s">
        <v>4165</v>
      </c>
      <c r="B29" s="217"/>
      <c r="G29" s="362" t="s">
        <v>6664</v>
      </c>
    </row>
    <row r="30" spans="1:7">
      <c r="A30" s="262" t="s">
        <v>5302</v>
      </c>
      <c r="B30" s="217" t="s">
        <v>3873</v>
      </c>
      <c r="C30" s="151" t="s">
        <v>5303</v>
      </c>
      <c r="G30" s="151" t="str">
        <f>G31&amp;B31&amp;" &gt; "&amp;B9&amp;".chr.bed"</f>
        <v>awk 'BEGIN {FS=OFS="\t"} {$1="chr"$1; print $0}' RH4_NFY_MACSp-14.clean.bed &gt; RH4_NFY_MACSp-14.chr.bed</v>
      </c>
    </row>
    <row r="31" spans="1:7">
      <c r="A31" s="262" t="s">
        <v>5312</v>
      </c>
      <c r="B31" s="252" t="str">
        <f>CONCATENATE(B9,".clean.bed")</f>
        <v>RH4_NFY_MACSp-14.clean.bed</v>
      </c>
      <c r="C31" s="151" t="s">
        <v>6666</v>
      </c>
      <c r="D31" s="151" t="str">
        <f>B9&amp;".chr.bed"</f>
        <v>RH4_NFY_MACSp-14.chr.bed</v>
      </c>
      <c r="G31" s="372" t="s">
        <v>6665</v>
      </c>
    </row>
    <row r="32" spans="1:7" s="252" customFormat="1">
      <c r="A32" s="262" t="s">
        <v>4165</v>
      </c>
      <c r="B32" s="252" t="s">
        <v>5305</v>
      </c>
    </row>
    <row r="33" spans="1:3" s="252" customFormat="1">
      <c r="A33" s="262" t="s">
        <v>5301</v>
      </c>
      <c r="B33" s="252" t="str">
        <f>CONCATENATE(" | awk '$4 &gt; ",B34,"'"," | awk '$4 &lt; 20'")</f>
        <v xml:space="preserve"> | awk '$4 &gt; 2' | awk '$4 &lt; 20'</v>
      </c>
    </row>
    <row r="34" spans="1:3" s="252" customFormat="1">
      <c r="A34" s="262" t="s">
        <v>5304</v>
      </c>
      <c r="B34" s="255">
        <v>2</v>
      </c>
    </row>
    <row r="35" spans="1:3">
      <c r="A35" s="262"/>
      <c r="B35" s="217" t="s">
        <v>3754</v>
      </c>
    </row>
    <row r="36" spans="1:3" ht="15" thickBot="1">
      <c r="A36" s="262" t="s">
        <v>4161</v>
      </c>
      <c r="B36" s="252" t="str">
        <f>CONCATENATE(B9,".min",B34+1,".bedgraph")</f>
        <v>RH4_NFY_MACSp-14.min3.bedgraph</v>
      </c>
    </row>
    <row r="37" spans="1:3" ht="15" thickBot="1">
      <c r="A37" s="29" t="s">
        <v>1037</v>
      </c>
      <c r="B37" s="143" t="str">
        <f>CONCATENATE(B28,B29,B30,D31,B32,B33,B35,B36)</f>
        <v>bedtools genomecov -i RH4_NFY_MACSp-14.chr.bed -g /data/khanlab/projects/ChIP_seq/data_by_file_type/ref/hg19.genome -bg | awk '$4 &gt; 2' | awk '$4 &lt; 20' &gt; RH4_NFY_MACSp-14.min3.bedgraph</v>
      </c>
    </row>
    <row r="40" spans="1:3" ht="16" thickBot="1">
      <c r="A40" s="273" t="s">
        <v>6667</v>
      </c>
    </row>
    <row r="41" spans="1:3" ht="15" thickBot="1">
      <c r="A41" s="29" t="s">
        <v>1037</v>
      </c>
      <c r="B41" s="143" t="str">
        <f>CONCATENATE(B13,B14,B15,B16,B17,B36,B19,B9,".min",B34+1,".bed")</f>
        <v>bedtools merge -d 50 -c 1 -o count -i RH4_NFY_MACSp-14.min3.bedgraph &gt; RH4_NFY_MACSp-14.min3.bed</v>
      </c>
    </row>
    <row r="42" spans="1:3" s="252" customFormat="1" ht="15" thickBot="1">
      <c r="A42" s="262" t="s">
        <v>5301</v>
      </c>
      <c r="B42" s="252" t="str">
        <f>CONCATENATE(" | awk '$4 &gt; ",B34+1,"'"," | awk '$4 &lt; 20'")</f>
        <v xml:space="preserve"> | awk '$4 &gt; 3' | awk '$4 &lt; 20'</v>
      </c>
    </row>
    <row r="43" spans="1:3" ht="15" thickBot="1">
      <c r="A43" s="29" t="s">
        <v>6668</v>
      </c>
      <c r="B43" s="143" t="str">
        <f>"grep chr "&amp;B22&amp;" "&amp;B42&amp;B35&amp;B44</f>
        <v>grep chr RH4_NFY_MACSp-14.min3.bed  | awk '$4 &gt; 3' | awk '$4 &lt; 20' &gt; RH4_NFY_MACSp-14.minmedian4.bed</v>
      </c>
    </row>
    <row r="44" spans="1:3" s="252" customFormat="1">
      <c r="A44" s="262" t="s">
        <v>6669</v>
      </c>
      <c r="B44" s="144" t="str">
        <f>CONCATENATE(B9,".minmedian",B34+2,".bed")</f>
        <v>RH4_NFY_MACSp-14.minmedian4.bed</v>
      </c>
    </row>
    <row r="47" spans="1:3" ht="16" thickBot="1">
      <c r="A47" s="163" t="s">
        <v>6026</v>
      </c>
      <c r="B47" s="252"/>
      <c r="C47" s="141" t="s">
        <v>4164</v>
      </c>
    </row>
    <row r="48" spans="1:3" ht="15" thickBot="1">
      <c r="A48" s="29" t="s">
        <v>4160</v>
      </c>
      <c r="B48" s="143" t="s">
        <v>5875</v>
      </c>
      <c r="C48" s="144"/>
    </row>
    <row r="49" spans="1:4" ht="15" thickBot="1">
      <c r="A49" s="29"/>
      <c r="B49" s="29"/>
      <c r="C49" s="29"/>
      <c r="D49" s="29"/>
    </row>
    <row r="50" spans="1:4" ht="15" thickBot="1">
      <c r="A50" s="29" t="s">
        <v>3749</v>
      </c>
      <c r="B50" s="143" t="s">
        <v>3818</v>
      </c>
      <c r="C50" s="252"/>
    </row>
    <row r="51" spans="1:4">
      <c r="A51" s="252"/>
      <c r="B51" s="252"/>
      <c r="C51" s="252"/>
    </row>
    <row r="52" spans="1:4">
      <c r="A52" s="262" t="s">
        <v>5107</v>
      </c>
      <c r="B52" s="142" t="s">
        <v>6027</v>
      </c>
      <c r="C52" s="252" t="s">
        <v>5108</v>
      </c>
    </row>
    <row r="53" spans="1:4" ht="15" thickBot="1">
      <c r="A53" s="109"/>
      <c r="B53" s="252"/>
      <c r="C53" s="261"/>
    </row>
    <row r="54" spans="1:4" ht="15" thickBot="1">
      <c r="A54" s="29" t="s">
        <v>4163</v>
      </c>
      <c r="B54" s="143" t="str">
        <f>CONCATENATE("sort -k1,1 -k2,2n ",B52,".bed &gt; ",B52,".sorted.bed")</f>
        <v>sort -k1,1 -k2,2n RH4_DvEnt_H3K27ac_fold.psc50.w20_c4.g100.l300.bed &gt; RH4_DvEnt_H3K27ac_fold.psc50.w20_c4.g100.l300.sorted.bed</v>
      </c>
      <c r="C54" s="252"/>
    </row>
    <row r="55" spans="1:4">
      <c r="A55" s="252"/>
      <c r="B55" s="252"/>
      <c r="C55" s="252"/>
    </row>
    <row r="56" spans="1:4">
      <c r="A56" s="262" t="s">
        <v>1036</v>
      </c>
      <c r="B56" s="252" t="s">
        <v>4166</v>
      </c>
      <c r="C56" s="252"/>
    </row>
    <row r="57" spans="1:4">
      <c r="A57" s="262" t="s">
        <v>4165</v>
      </c>
      <c r="B57" s="263" t="str">
        <f>" -d "&amp;B58</f>
        <v xml:space="preserve"> -d 5000</v>
      </c>
      <c r="C57" s="217"/>
    </row>
    <row r="58" spans="1:4">
      <c r="A58" s="262" t="s">
        <v>6028</v>
      </c>
      <c r="B58" s="217" t="s">
        <v>6029</v>
      </c>
      <c r="C58" s="252"/>
    </row>
    <row r="59" spans="1:4">
      <c r="A59" s="252"/>
      <c r="B59" s="252"/>
      <c r="C59" s="252"/>
    </row>
    <row r="60" spans="1:4">
      <c r="A60" s="262" t="s">
        <v>5530</v>
      </c>
      <c r="B60" s="217" t="s">
        <v>3873</v>
      </c>
      <c r="C60" s="217"/>
    </row>
    <row r="61" spans="1:4">
      <c r="A61" s="262" t="s">
        <v>4162</v>
      </c>
      <c r="B61" s="252" t="str">
        <f>CONCATENATE(B52,".sorted.bed")</f>
        <v>RH4_DvEnt_H3K27ac_fold.psc50.w20_c4.g100.l300.sorted.bed</v>
      </c>
      <c r="C61" s="252"/>
    </row>
    <row r="62" spans="1:4">
      <c r="A62" s="262"/>
      <c r="B62" s="217" t="s">
        <v>3754</v>
      </c>
      <c r="C62" s="252"/>
    </row>
    <row r="63" spans="1:4" ht="15" thickBot="1">
      <c r="A63" s="262" t="s">
        <v>4161</v>
      </c>
      <c r="B63" s="252" t="str">
        <f>CONCATENATE(B52,".",B58,"stitch.bed")</f>
        <v>RH4_DvEnt_H3K27ac_fold.psc50.w20_c4.g100.l300.5000stitch.bed</v>
      </c>
      <c r="C63" s="252"/>
    </row>
    <row r="64" spans="1:4" ht="15" thickBot="1">
      <c r="A64" s="29" t="s">
        <v>1037</v>
      </c>
      <c r="B64" s="143" t="str">
        <f>CONCATENATE(B56,B57,B59,B60,B61,B62,B63)</f>
        <v>bedtools merge -d 5000 -i RH4_DvEnt_H3K27ac_fold.psc50.w20_c4.g100.l300.sorted.bed &gt; RH4_DvEnt_H3K27ac_fold.psc50.w20_c4.g100.l300.5000stitch.bed</v>
      </c>
      <c r="C64" s="252"/>
    </row>
    <row r="65" spans="1:3">
      <c r="A65" s="29"/>
      <c r="B65" s="144"/>
      <c r="C65" s="25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6"/>
  <sheetViews>
    <sheetView zoomScale="110" zoomScaleNormal="110" workbookViewId="0">
      <selection activeCell="F8" sqref="F8"/>
    </sheetView>
  </sheetViews>
  <sheetFormatPr defaultRowHeight="14.5"/>
  <cols>
    <col min="1" max="1" width="9.1796875" style="252"/>
    <col min="2" max="2" width="31.1796875" style="262" customWidth="1"/>
    <col min="3" max="3" width="108.453125" customWidth="1"/>
  </cols>
  <sheetData>
    <row r="1" spans="2:15">
      <c r="B1" s="211" t="s">
        <v>5935</v>
      </c>
      <c r="C1" s="195" t="s">
        <v>5937</v>
      </c>
    </row>
    <row r="2" spans="2:15">
      <c r="B2" s="262" t="s">
        <v>1036</v>
      </c>
      <c r="C2" s="252" t="s">
        <v>5934</v>
      </c>
    </row>
    <row r="3" spans="2:15">
      <c r="B3" s="262" t="s">
        <v>5936</v>
      </c>
      <c r="C3" s="252" t="s">
        <v>5938</v>
      </c>
      <c r="N3" s="252"/>
      <c r="O3" s="252"/>
    </row>
    <row r="4" spans="2:15">
      <c r="B4" s="262" t="s">
        <v>4256</v>
      </c>
      <c r="C4" s="252" t="s">
        <v>5939</v>
      </c>
      <c r="N4" s="252"/>
      <c r="O4" s="252"/>
    </row>
    <row r="5" spans="2:15">
      <c r="C5" s="252"/>
      <c r="N5" s="252"/>
      <c r="O5" s="252"/>
    </row>
    <row r="6" spans="2:15">
      <c r="B6" s="262" t="s">
        <v>7066</v>
      </c>
      <c r="C6" s="245" t="s">
        <v>10333</v>
      </c>
      <c r="N6" s="252"/>
      <c r="O6" s="252"/>
    </row>
    <row r="7" spans="2:15" ht="29">
      <c r="B7" s="532" t="s">
        <v>1037</v>
      </c>
      <c r="C7" s="245" t="str">
        <f>CONCATENATE(C2,C3,C4,C5)</f>
        <v>sbatch --partition=ccr --export=sample_list=TRsample.list.txt /data/khanlab/projects/ChIP_seq/data_by_file_type/test/scripts/calculateTR.sh</v>
      </c>
    </row>
    <row r="9" spans="2:15">
      <c r="C9" s="551" t="s">
        <v>5933</v>
      </c>
    </row>
    <row r="11" spans="2:15" ht="15" thickBot="1">
      <c r="B11" s="211" t="s">
        <v>5941</v>
      </c>
    </row>
    <row r="12" spans="2:15" ht="15" thickBot="1">
      <c r="B12" s="29" t="s">
        <v>4160</v>
      </c>
      <c r="C12" s="143" t="s">
        <v>4122</v>
      </c>
    </row>
    <row r="13" spans="2:15">
      <c r="C13" s="11" t="s">
        <v>5940</v>
      </c>
    </row>
    <row r="14" spans="2:15">
      <c r="C14" s="217" t="s">
        <v>7260</v>
      </c>
    </row>
    <row r="15" spans="2:15">
      <c r="C15" s="217"/>
    </row>
    <row r="16" spans="2:15" ht="43.5">
      <c r="B16" s="532" t="s">
        <v>1037</v>
      </c>
      <c r="C16" s="245" t="str">
        <f>CONCATENATE(C13,C14,C15)</f>
        <v>find -name '*.trv' -exec /data/khanlab/projects/ChIP_seq/data_by_file_type/test/scripts/cumulateValue.pl -i {} -o {}.out \;</v>
      </c>
    </row>
    <row r="20" spans="2:3">
      <c r="B20" s="211" t="s">
        <v>5942</v>
      </c>
    </row>
    <row r="21" spans="2:3">
      <c r="B21" s="262" t="s">
        <v>1036</v>
      </c>
      <c r="C21" s="252" t="s">
        <v>5934</v>
      </c>
    </row>
    <row r="22" spans="2:3">
      <c r="B22" s="262" t="s">
        <v>5936</v>
      </c>
      <c r="C22" s="252" t="s">
        <v>5943</v>
      </c>
    </row>
    <row r="23" spans="2:3">
      <c r="B23" s="262" t="s">
        <v>4256</v>
      </c>
      <c r="C23" s="252" t="s">
        <v>5944</v>
      </c>
    </row>
    <row r="24" spans="2:3">
      <c r="C24" s="252"/>
    </row>
    <row r="25" spans="2:3">
      <c r="C25" s="252"/>
    </row>
    <row r="26" spans="2:3">
      <c r="B26" s="532" t="s">
        <v>1037</v>
      </c>
      <c r="C26" s="252" t="str">
        <f>CONCATENATE(C21,C22,C23,C24)</f>
        <v>sbatch --partition=ccr --export=sample_list=TRsample.exp.list.txt /data/khanlab/projects/ChIP_seq/data_by_file_type/test/scripts/calculateTR_exp.sh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A448-A825-43B0-899C-2BA3EF258E14}">
  <dimension ref="A1:K101"/>
  <sheetViews>
    <sheetView topLeftCell="F11" zoomScale="120" zoomScaleNormal="120" workbookViewId="0">
      <selection activeCell="H26" sqref="H26"/>
    </sheetView>
  </sheetViews>
  <sheetFormatPr defaultColWidth="9.1796875" defaultRowHeight="14.5"/>
  <cols>
    <col min="1" max="1" width="32.1796875" style="262" bestFit="1" customWidth="1"/>
    <col min="2" max="2" width="136.54296875" style="99" customWidth="1"/>
    <col min="3" max="3" width="2.54296875" style="232" customWidth="1"/>
    <col min="4" max="4" width="28.54296875" style="262" customWidth="1"/>
    <col min="5" max="5" width="136.54296875" style="99" customWidth="1"/>
    <col min="6" max="6" width="9.1796875" style="252"/>
    <col min="7" max="7" width="23.1796875" style="262" customWidth="1"/>
    <col min="8" max="8" width="143.7265625" style="99" customWidth="1"/>
    <col min="9" max="9" width="4.453125" style="252" customWidth="1"/>
    <col min="10" max="10" width="29" style="252" customWidth="1"/>
    <col min="11" max="11" width="130.54296875" style="252" customWidth="1"/>
    <col min="12" max="16384" width="9.1796875" style="252"/>
  </cols>
  <sheetData>
    <row r="1" spans="1:11" ht="18.5">
      <c r="A1" s="230" t="s">
        <v>5138</v>
      </c>
      <c r="B1" s="99" t="s">
        <v>4167</v>
      </c>
      <c r="D1" s="231" t="s">
        <v>5139</v>
      </c>
      <c r="E1" s="99" t="s">
        <v>4167</v>
      </c>
      <c r="G1" s="231" t="s">
        <v>5236</v>
      </c>
      <c r="H1" s="99" t="s">
        <v>7240</v>
      </c>
      <c r="J1" s="231" t="s">
        <v>6613</v>
      </c>
      <c r="K1" s="99" t="s">
        <v>7240</v>
      </c>
    </row>
    <row r="2" spans="1:11" ht="18.5">
      <c r="A2" s="230"/>
      <c r="D2" s="231"/>
      <c r="G2" s="231"/>
      <c r="H2" s="266" t="s">
        <v>12477</v>
      </c>
      <c r="J2" s="231"/>
      <c r="K2" s="266" t="s">
        <v>7242</v>
      </c>
    </row>
    <row r="3" spans="1:11" ht="18.5">
      <c r="A3" s="230"/>
      <c r="D3" s="231"/>
      <c r="G3" s="231"/>
      <c r="H3" s="266" t="s">
        <v>12478</v>
      </c>
      <c r="J3" s="231"/>
      <c r="K3" s="266" t="s">
        <v>7244</v>
      </c>
    </row>
    <row r="4" spans="1:11">
      <c r="B4" s="99" t="s">
        <v>4168</v>
      </c>
      <c r="E4" s="99" t="s">
        <v>4168</v>
      </c>
      <c r="G4" s="252"/>
      <c r="H4" s="266" t="s">
        <v>3837</v>
      </c>
      <c r="K4" s="266" t="s">
        <v>7246</v>
      </c>
    </row>
    <row r="5" spans="1:11">
      <c r="A5" s="23" t="s">
        <v>4171</v>
      </c>
      <c r="B5" s="140" t="s">
        <v>3406</v>
      </c>
      <c r="D5" s="23" t="s">
        <v>4171</v>
      </c>
      <c r="E5" s="140" t="s">
        <v>3406</v>
      </c>
      <c r="G5" s="252"/>
      <c r="H5" s="266" t="s">
        <v>4963</v>
      </c>
      <c r="K5" s="266" t="s">
        <v>7248</v>
      </c>
    </row>
    <row r="6" spans="1:11">
      <c r="A6" s="262" t="s">
        <v>4176</v>
      </c>
      <c r="B6" s="107" t="s">
        <v>5114</v>
      </c>
      <c r="C6" s="233"/>
      <c r="D6" s="262" t="s">
        <v>4176</v>
      </c>
      <c r="E6" s="107" t="s">
        <v>5114</v>
      </c>
      <c r="G6" s="23" t="s">
        <v>4171</v>
      </c>
      <c r="H6" s="140" t="s">
        <v>3406</v>
      </c>
      <c r="J6" s="23" t="s">
        <v>4171</v>
      </c>
      <c r="K6" s="140" t="s">
        <v>3406</v>
      </c>
    </row>
    <row r="7" spans="1:11">
      <c r="B7" s="107"/>
      <c r="C7" s="233"/>
      <c r="E7" s="107"/>
      <c r="H7" s="99" t="s">
        <v>12458</v>
      </c>
      <c r="J7" s="262"/>
      <c r="K7" s="99" t="s">
        <v>7249</v>
      </c>
    </row>
    <row r="8" spans="1:11">
      <c r="B8" s="107" t="s">
        <v>4177</v>
      </c>
      <c r="C8" s="233"/>
      <c r="E8" s="107" t="s">
        <v>4177</v>
      </c>
      <c r="G8" s="29" t="s">
        <v>7250</v>
      </c>
      <c r="H8" s="566" t="s">
        <v>12479</v>
      </c>
      <c r="J8" s="29" t="s">
        <v>7250</v>
      </c>
      <c r="K8" s="566" t="s">
        <v>7251</v>
      </c>
    </row>
    <row r="9" spans="1:11">
      <c r="B9" s="252" t="s">
        <v>7252</v>
      </c>
      <c r="C9" s="266"/>
      <c r="E9" s="252" t="s">
        <v>5227</v>
      </c>
      <c r="H9" s="107" t="s">
        <v>4177</v>
      </c>
      <c r="J9" s="262"/>
      <c r="K9" s="107" t="s">
        <v>4177</v>
      </c>
    </row>
    <row r="10" spans="1:11">
      <c r="A10" s="23"/>
      <c r="B10" s="149" t="s">
        <v>4169</v>
      </c>
      <c r="C10" s="233"/>
      <c r="D10" s="23"/>
      <c r="E10" s="149" t="s">
        <v>4169</v>
      </c>
      <c r="H10" s="252" t="str">
        <f>H8&amp;".bed"</f>
        <v>RH4_MYCs_orP3F.merged.bed</v>
      </c>
      <c r="J10" s="262"/>
      <c r="K10" s="252" t="str">
        <f>K8&amp;".bed"</f>
        <v>SNAI2_2or3_CTR.JR1.RD_only.3000.bed</v>
      </c>
    </row>
    <row r="11" spans="1:11">
      <c r="A11" s="23" t="s">
        <v>4173</v>
      </c>
      <c r="B11" s="252" t="s">
        <v>5360</v>
      </c>
      <c r="C11" s="266"/>
      <c r="D11" s="23" t="s">
        <v>4173</v>
      </c>
      <c r="E11" s="252" t="s">
        <v>4785</v>
      </c>
      <c r="G11" s="567" t="s">
        <v>4176</v>
      </c>
      <c r="H11" s="568" t="s">
        <v>5114</v>
      </c>
      <c r="J11" s="567" t="s">
        <v>4176</v>
      </c>
      <c r="K11" s="568" t="s">
        <v>5114</v>
      </c>
    </row>
    <row r="12" spans="1:11">
      <c r="A12" s="23" t="s">
        <v>4172</v>
      </c>
      <c r="B12" s="148" t="str">
        <f>CONCATENATE($B$5,B11,"/",B11,".bam")</f>
        <v>/data/khanlab/projects/ChIP_seq/DATA/Sample_RH4_shscr_48_30X_011_D_HV2TTBGXX/Sample_RH4_shscr_48_30X_011_D_HV2TTBGXX.bam</v>
      </c>
      <c r="C12" s="266"/>
      <c r="D12" s="23" t="s">
        <v>4172</v>
      </c>
      <c r="E12" s="148" t="str">
        <f>CONCATENATE($B$5,E11,"/",E11,".dd.bam")</f>
        <v>/data/khanlab/projects/ChIP_seq/DATA/Sample_SHSY5Y_Input_SRR1790661_C_GSE65664/Sample_SHSY5Y_Input_SRR1790661_C_GSE65664.dd.bam</v>
      </c>
      <c r="G12" s="23"/>
      <c r="H12" s="149" t="s">
        <v>4169</v>
      </c>
      <c r="J12" s="23"/>
      <c r="K12" s="149" t="s">
        <v>4169</v>
      </c>
    </row>
    <row r="13" spans="1:11">
      <c r="A13" s="23"/>
      <c r="B13" s="148"/>
      <c r="C13" s="266"/>
      <c r="D13" s="23"/>
      <c r="E13" s="148"/>
      <c r="G13" s="23" t="s">
        <v>4173</v>
      </c>
      <c r="H13" s="295" t="str">
        <f>H2</f>
        <v>Sample_RH4_cMYC_AD6799</v>
      </c>
      <c r="J13" s="23" t="s">
        <v>4173</v>
      </c>
      <c r="K13" s="295" t="str">
        <f>K2</f>
        <v>Sample_CTR_shCtrl_H3K27ac_C_H5W2CBGX7</v>
      </c>
    </row>
    <row r="14" spans="1:11">
      <c r="A14" s="138"/>
      <c r="B14" s="139" t="s">
        <v>4170</v>
      </c>
      <c r="C14" s="233"/>
      <c r="D14" s="138"/>
      <c r="E14" s="139" t="s">
        <v>4170</v>
      </c>
      <c r="G14" s="23" t="s">
        <v>4172</v>
      </c>
      <c r="H14" s="148" t="str">
        <f>CONCATENATE($B$5,H13,"/",H13,$H$29)</f>
        <v>/data/khanlab/projects/ChIP_seq/DATA/Sample_RH4_cMYC_AD6799/Sample_RH4_cMYC_AD6799.bam</v>
      </c>
      <c r="J14" s="23" t="s">
        <v>4172</v>
      </c>
      <c r="K14" s="148" t="str">
        <f>CONCATENATE($B$5,K13,"/",K13,$K$29)</f>
        <v>/data/khanlab/projects/ChIP_seq/DATA/Sample_CTR_shCtrl_H3K27ac_C_H5W2CBGX7/Sample_CTR_shCtrl_H3K27ac_C_H5W2CBGX7.bam</v>
      </c>
    </row>
    <row r="15" spans="1:11">
      <c r="A15" s="138" t="s">
        <v>4174</v>
      </c>
      <c r="B15" s="252" t="s">
        <v>5361</v>
      </c>
      <c r="C15" s="266"/>
      <c r="D15" s="138" t="s">
        <v>4174</v>
      </c>
      <c r="E15" s="252" t="s">
        <v>4871</v>
      </c>
      <c r="G15" s="138"/>
      <c r="H15" s="139" t="s">
        <v>4170</v>
      </c>
      <c r="J15" s="138"/>
      <c r="K15" s="139" t="s">
        <v>4170</v>
      </c>
    </row>
    <row r="16" spans="1:11">
      <c r="A16" s="138" t="s">
        <v>4175</v>
      </c>
      <c r="B16" s="16" t="str">
        <f>CONCATENATE($B$5,B15,"/",B15,".bam")</f>
        <v>/data/khanlab/projects/ChIP_seq/DATA/Sample_RH4_shCHD4_48_30X_011_D_HV2TTBGXX/Sample_RH4_shCHD4_48_30X_011_D_HV2TTBGXX.bam</v>
      </c>
      <c r="C16" s="266"/>
      <c r="D16" s="138" t="s">
        <v>4175</v>
      </c>
      <c r="E16" s="16" t="str">
        <f>CONCATENATE($B$5,E15,"/",E15,".dd.bam")</f>
        <v>/data/khanlab/projects/ChIP_seq/DATA/Sample_SHSY5Y_DMSO_Input_DNA_SRR1631235_C_GSE62725/Sample_SHSY5Y_DMSO_Input_DNA_SRR1631235_C_GSE62725.dd.bam</v>
      </c>
      <c r="G16" s="138" t="s">
        <v>4174</v>
      </c>
      <c r="H16" s="296" t="str">
        <f>H3</f>
        <v>Sample_RH4_MYCN_AD6799</v>
      </c>
      <c r="J16" s="138" t="s">
        <v>4174</v>
      </c>
      <c r="K16" s="296" t="str">
        <f>K3</f>
        <v>Sample_CTR_shSNAI2_H3K27ac_C_H5W2CBGX7</v>
      </c>
    </row>
    <row r="17" spans="1:11">
      <c r="A17" s="237"/>
      <c r="B17" s="233"/>
      <c r="C17" s="233"/>
      <c r="D17" s="226"/>
      <c r="E17" s="227" t="s">
        <v>5112</v>
      </c>
      <c r="G17" s="138" t="s">
        <v>4175</v>
      </c>
      <c r="H17" s="16" t="str">
        <f>CONCATENATE($B$5,H16,"/",H16,$H$29)</f>
        <v>/data/khanlab/projects/ChIP_seq/DATA/Sample_RH4_MYCN_AD6799/Sample_RH4_MYCN_AD6799.bam</v>
      </c>
      <c r="J17" s="138" t="s">
        <v>4175</v>
      </c>
      <c r="K17" s="16" t="str">
        <f>CONCATENATE($B$5,K16,"/",K16,$K$29)</f>
        <v>/data/khanlab/projects/ChIP_seq/DATA/Sample_CTR_shSNAI2_H3K27ac_C_H5W2CBGX7/Sample_CTR_shSNAI2_H3K27ac_C_H5W2CBGX7.bam</v>
      </c>
    </row>
    <row r="18" spans="1:11">
      <c r="A18" s="237"/>
      <c r="B18" s="266"/>
      <c r="C18" s="266"/>
      <c r="D18" s="226" t="s">
        <v>5140</v>
      </c>
      <c r="E18" s="252" t="s">
        <v>4883</v>
      </c>
      <c r="G18" s="226"/>
      <c r="H18" s="227" t="s">
        <v>5112</v>
      </c>
      <c r="J18" s="226"/>
      <c r="K18" s="227" t="s">
        <v>5112</v>
      </c>
    </row>
    <row r="19" spans="1:11">
      <c r="A19" s="237"/>
      <c r="B19" s="266"/>
      <c r="C19" s="266"/>
      <c r="D19" s="226" t="s">
        <v>5141</v>
      </c>
      <c r="E19" s="257" t="str">
        <f>CONCATENATE($B$5,E18,"/",E18,".dd.bam")</f>
        <v>/data/khanlab/projects/ChIP_seq/DATA/Sample_SHSY5Y_THZ1_Input_DNA_SRR1631237_C_GSE62725/Sample_SHSY5Y_THZ1_Input_DNA_SRR1631237_C_GSE62725.dd.bam</v>
      </c>
      <c r="G19" s="226" t="s">
        <v>5140</v>
      </c>
      <c r="H19" s="295" t="str">
        <f>H4</f>
        <v>Sample_RH4_p300SC_002_C_HCK7HBGXX</v>
      </c>
      <c r="J19" s="226" t="s">
        <v>5140</v>
      </c>
      <c r="K19" s="295" t="str">
        <f>K4</f>
        <v>Sample_RD_shCtrl_H3K27ac_037_C_HMJ2HBGX7</v>
      </c>
    </row>
    <row r="20" spans="1:11">
      <c r="B20" s="107" t="s">
        <v>4179</v>
      </c>
      <c r="C20" s="233"/>
      <c r="E20" s="107" t="s">
        <v>4179</v>
      </c>
      <c r="G20" s="226" t="s">
        <v>5141</v>
      </c>
      <c r="H20" s="257" t="str">
        <f>CONCATENATE($B$5,H19,"/",H19,$H$29)</f>
        <v>/data/khanlab/projects/ChIP_seq/DATA/Sample_RH4_p300SC_002_C_HCK7HBGXX/Sample_RH4_p300SC_002_C_HCK7HBGXX.bam</v>
      </c>
      <c r="J20" s="226" t="s">
        <v>5141</v>
      </c>
      <c r="K20" s="257" t="str">
        <f>CONCATENATE($B$5,K19,"/",K19,$K$29)</f>
        <v>/data/khanlab/projects/ChIP_seq/DATA/Sample_RD_shCtrl_H3K27ac_037_C_HMJ2HBGX7/Sample_RD_shCtrl_H3K27ac_037_C_HMJ2HBGX7.bam</v>
      </c>
    </row>
    <row r="21" spans="1:11">
      <c r="A21" s="262" t="s">
        <v>4178</v>
      </c>
      <c r="B21" s="252" t="s">
        <v>7253</v>
      </c>
      <c r="C21" s="233"/>
      <c r="D21" s="262" t="s">
        <v>4178</v>
      </c>
      <c r="E21" s="107" t="s">
        <v>5228</v>
      </c>
      <c r="G21" s="267"/>
      <c r="H21" s="268" t="s">
        <v>5237</v>
      </c>
      <c r="J21" s="267"/>
      <c r="K21" s="268" t="s">
        <v>5237</v>
      </c>
    </row>
    <row r="22" spans="1:11">
      <c r="B22" s="107"/>
      <c r="C22" s="233"/>
      <c r="E22" s="107"/>
      <c r="G22" s="267" t="s">
        <v>5238</v>
      </c>
      <c r="H22" s="296" t="str">
        <f>H5</f>
        <v>Sample_RH4scr_P3F_008_C_HHC7JBGXX</v>
      </c>
      <c r="J22" s="267" t="s">
        <v>5238</v>
      </c>
      <c r="K22" s="296" t="str">
        <f>K5</f>
        <v>Sample_RD_shSNAI2_H3K27ac_037_C_HMJ2HBGX7</v>
      </c>
    </row>
    <row r="23" spans="1:11">
      <c r="B23" s="108" t="s">
        <v>5144</v>
      </c>
      <c r="C23" s="234"/>
      <c r="E23" s="108" t="s">
        <v>5113</v>
      </c>
      <c r="G23" s="267" t="s">
        <v>5239</v>
      </c>
      <c r="H23" s="209" t="str">
        <f>CONCATENATE($B$5,H22,"/",H22,$H$29)</f>
        <v>/data/khanlab/projects/ChIP_seq/DATA/Sample_RH4scr_P3F_008_C_HHC7JBGXX/Sample_RH4scr_P3F_008_C_HHC7JBGXX.bam</v>
      </c>
      <c r="J23" s="267" t="s">
        <v>5239</v>
      </c>
      <c r="K23" s="209" t="str">
        <f>CONCATENATE($B$5,K22,"/",K22,$K$29)</f>
        <v>/data/khanlab/projects/ChIP_seq/DATA/Sample_RD_shSNAI2_H3K27ac_037_C_HMJ2HBGX7/Sample_RD_shSNAI2_H3K27ac_037_C_HMJ2HBGX7.bam</v>
      </c>
    </row>
    <row r="24" spans="1:11">
      <c r="B24" s="107"/>
      <c r="C24" s="233"/>
      <c r="E24" s="107"/>
      <c r="H24" s="107" t="s">
        <v>4179</v>
      </c>
      <c r="J24" s="262"/>
      <c r="K24" s="107" t="s">
        <v>4179</v>
      </c>
    </row>
    <row r="25" spans="1:11" ht="80.25" customHeight="1">
      <c r="A25" s="29" t="s">
        <v>1037</v>
      </c>
      <c r="B25" s="147" t="str">
        <f>CONCATENATE(B6,B8,B9,B10,B12,B14,B16,B20,B21,B22,B23)</f>
        <v>sbatch --partition=ccr --ntasks=4 --mem=32g --cpus-per-task=32 -J bedCov --export=bed_file=RH4_CHD4_nFlagp-11.bed,bam_1=/data/khanlab/projects/ChIP_seq/DATA/Sample_RH4_shscr_48_30X_011_D_HV2TTBGXX/Sample_RH4_shscr_48_30X_011_D_HV2TTBGXX.bam,bam_2=/data/khanlab/projects/ChIP_seq/DATA/Sample_RH4_shCHD4_48_30X_011_D_HV2TTBGXX/Sample_RH4_shCHD4_48_30X_011_D_HV2TTBGXX.bam,out_file=DNase_CHD4.combined.merged /data/khanlab/projects/ChIP_seq/data_by_file_type/test/scripts/runBedCov2bam.sh</v>
      </c>
      <c r="C25" s="235"/>
      <c r="D25" s="29" t="s">
        <v>1037</v>
      </c>
      <c r="E25" s="147" t="str">
        <f>CONCATENATE(E6,E8,E9,E10,E12,E14,E16,E17,E19,E20,E21,E22,E23)</f>
        <v>sbatch --partition=ccr --ntasks=4 --mem=32g --cpus-per-task=32 -J bedCov --export=bed_file=/data/khanlab/projects/ChIP_seq/projects/RMS_Epigenetics/NB_Thiele/CopyROSE/Sample_KCNR_2D_C_H3K27ac_C_HLL3CBGXX_peaks_12500_STITCHED.bed,bam_1=/data/khanlab/projects/ChIP_seq/DATA/Sample_SHSY5Y_Input_SRR1790661_C_GSE65664/Sample_SHSY5Y_Input_SRR1790661_C_GSE65664.dd.bam,bam_2=/data/khanlab/projects/ChIP_seq/DATA/Sample_SHSY5Y_DMSO_Input_DNA_SRR1631235_C_GSE62725/Sample_SHSY5Y_DMSO_Input_DNA_SRR1631235_C_GSE62725.dd.bam,bam_3=/data/khanlab/projects/ChIP_seq/DATA/Sample_SHSY5Y_THZ1_Input_DNA_SRR1631237_C_GSE62725/Sample_SHSY5Y_THZ1_Input_DNA_SRR1631237_C_GSE62725.dd.bam,out_file=/data/khanlab/projects/ChIP_seq/projects/NB_Thiele/CopyROSE/Sample_KCNR_2D_C_H3K27ac_C_HLL3CBGXX_peaks_12500_STITCHED.SY5Yinput-cov.bed /data/khanlab/projects/ChIP_seq/data_by_file_type/test/scripts/runBedCov3bam.sh</v>
      </c>
      <c r="G25" s="3" t="s">
        <v>4178</v>
      </c>
      <c r="H25" s="569" t="str">
        <f>H8&amp;".cov"</f>
        <v>RH4_MYCs_orP3F.merged.cov</v>
      </c>
      <c r="J25" s="3" t="s">
        <v>4178</v>
      </c>
      <c r="K25" s="569" t="s">
        <v>7254</v>
      </c>
    </row>
    <row r="26" spans="1:11" ht="84.5">
      <c r="G26" s="262" t="s">
        <v>1037</v>
      </c>
      <c r="H26" s="147" t="str">
        <f>CONCATENATE(H11,H9,H10,H12,H14,H15,H17,H18,H20,H21,H23,H24,H25,H28)</f>
        <v>sbatch --partition=ccr --ntasks=4 --mem=32g --cpus-per-task=32 -J bedCov --export=bed_file=RH4_MYCs_orP3F.merged.bed,bam_1=/data/khanlab/projects/ChIP_seq/DATA/Sample_RH4_cMYC_AD6799/Sample_RH4_cMYC_AD6799.bam,bam_2=/data/khanlab/projects/ChIP_seq/DATA/Sample_RH4_MYCN_AD6799/Sample_RH4_MYCN_AD6799.bam,bam_3=/data/khanlab/projects/ChIP_seq/DATA/Sample_RH4_p300SC_002_C_HCK7HBGXX/Sample_RH4_p300SC_002_C_HCK7HBGXX.bam,bam_4=/data/khanlab/projects/ChIP_seq/DATA/Sample_RH4scr_P3F_008_C_HHC7JBGXX/Sample_RH4scr_P3F_008_C_HHC7JBGXX.bam,out_file=RH4_MYCs_orP3F.merged.cov /data/khanlab/projects/testChIP_seq/ChIP_seq/scripts/runBedCov4bam.sh</v>
      </c>
      <c r="J26" s="29" t="s">
        <v>1037</v>
      </c>
      <c r="K26" s="147" t="str">
        <f>CONCATENATE(K11,K9,K10,K12,K14,K15,K17,K18,K20,K21,K23,K24,K25,K28)</f>
        <v>sbatch --partition=ccr --ntasks=4 --mem=32g --cpus-per-task=32 -J bedCov --export=bed_file=SNAI2_2or3_CTR.JR1.RD_only.3000.bed,bam_1=/data/khanlab/projects/ChIP_seq/DATA/Sample_CTR_shCtrl_H3K27ac_C_H5W2CBGX7/Sample_CTR_shCtrl_H3K27ac_C_H5W2CBGX7.bam,bam_2=/data/khanlab/projects/ChIP_seq/DATA/Sample_CTR_shSNAI2_H3K27ac_C_H5W2CBGX7/Sample_CTR_shSNAI2_H3K27ac_C_H5W2CBGX7.bam,bam_3=/data/khanlab/projects/ChIP_seq/DATA/Sample_RD_shCtrl_H3K27ac_037_C_HMJ2HBGX7/Sample_RD_shCtrl_H3K27ac_037_C_HMJ2HBGX7.bam,bam_4=/data/khanlab/projects/ChIP_seq/DATA/Sample_RD_shSNAI2_H3K27ac_037_C_HMJ2HBGX7/Sample_RD_shSNAI2_H3K27ac_037_C_HMJ2HBGX7.bam,out_file=SNAI2_2or3.3000.H3K27ac.cov /data/khanlab/projects/testChIP_seq/ChIP_seq/scripts/runBedCov4bam.SpikeIn.sh</v>
      </c>
    </row>
    <row r="27" spans="1:11">
      <c r="B27" s="99" t="s">
        <v>5142</v>
      </c>
      <c r="C27" s="236"/>
      <c r="E27" s="255" t="s">
        <v>5197</v>
      </c>
      <c r="J27" s="262"/>
      <c r="K27" s="99"/>
    </row>
    <row r="28" spans="1:11">
      <c r="B28" s="99" t="s">
        <v>5143</v>
      </c>
      <c r="C28" s="236"/>
      <c r="E28" s="255" t="s">
        <v>5206</v>
      </c>
      <c r="G28" s="262" t="s">
        <v>4256</v>
      </c>
      <c r="H28" s="108" t="s">
        <v>7231</v>
      </c>
      <c r="J28" s="262" t="s">
        <v>4256</v>
      </c>
      <c r="K28" s="108" t="s">
        <v>7255</v>
      </c>
    </row>
    <row r="29" spans="1:11">
      <c r="B29" s="252" t="s">
        <v>3689</v>
      </c>
      <c r="C29" s="236"/>
      <c r="E29" s="255" t="s">
        <v>5190</v>
      </c>
      <c r="G29" s="262" t="s">
        <v>6034</v>
      </c>
      <c r="H29" s="99" t="s">
        <v>1020</v>
      </c>
      <c r="J29" s="262" t="s">
        <v>6034</v>
      </c>
      <c r="K29" s="99" t="s">
        <v>1020</v>
      </c>
    </row>
    <row r="30" spans="1:11">
      <c r="B30" s="252" t="s">
        <v>3683</v>
      </c>
      <c r="C30" s="266"/>
      <c r="E30" s="252" t="s">
        <v>4785</v>
      </c>
      <c r="H30" s="266"/>
    </row>
    <row r="31" spans="1:11">
      <c r="B31" s="99" t="s">
        <v>5147</v>
      </c>
      <c r="C31" s="266"/>
      <c r="E31" s="252" t="s">
        <v>4871</v>
      </c>
      <c r="H31" s="266"/>
    </row>
    <row r="32" spans="1:11">
      <c r="B32" s="99" t="s">
        <v>5148</v>
      </c>
      <c r="C32" s="266"/>
      <c r="E32" s="252" t="s">
        <v>4883</v>
      </c>
      <c r="G32" s="262" t="s">
        <v>7258</v>
      </c>
      <c r="H32" s="108" t="s">
        <v>7257</v>
      </c>
      <c r="J32" s="262"/>
      <c r="K32" s="99"/>
    </row>
    <row r="33" spans="1:11">
      <c r="C33" s="266"/>
      <c r="E33" s="252"/>
      <c r="G33" s="262" t="s">
        <v>7259</v>
      </c>
      <c r="H33" s="108" t="s">
        <v>7231</v>
      </c>
      <c r="J33" s="262"/>
      <c r="K33" s="108" t="s">
        <v>7256</v>
      </c>
    </row>
    <row r="34" spans="1:11">
      <c r="C34" s="266"/>
      <c r="E34" s="252"/>
      <c r="J34" s="262"/>
    </row>
    <row r="35" spans="1:11">
      <c r="B35" s="99" t="s">
        <v>4070</v>
      </c>
      <c r="C35" s="266"/>
      <c r="E35" s="252"/>
      <c r="J35" s="262"/>
    </row>
    <row r="36" spans="1:11">
      <c r="B36" s="99" t="s">
        <v>4073</v>
      </c>
      <c r="C36" s="266"/>
      <c r="E36" s="252"/>
      <c r="J36" s="262"/>
    </row>
    <row r="37" spans="1:11">
      <c r="C37" s="266"/>
      <c r="E37" s="252"/>
      <c r="H37" s="255"/>
    </row>
    <row r="38" spans="1:11">
      <c r="B38" s="99" t="s">
        <v>4079</v>
      </c>
      <c r="C38" s="266"/>
      <c r="E38" s="252"/>
      <c r="H38" s="255"/>
    </row>
    <row r="39" spans="1:11">
      <c r="B39" s="99" t="s">
        <v>4082</v>
      </c>
      <c r="C39" s="266"/>
      <c r="E39" s="252"/>
      <c r="H39" s="255"/>
    </row>
    <row r="40" spans="1:11">
      <c r="C40" s="266"/>
      <c r="E40" s="252"/>
      <c r="H40" s="255"/>
    </row>
    <row r="41" spans="1:11">
      <c r="B41" s="252" t="s">
        <v>5360</v>
      </c>
      <c r="C41" s="266"/>
      <c r="E41" s="252"/>
    </row>
    <row r="42" spans="1:11">
      <c r="B42" s="252" t="s">
        <v>5361</v>
      </c>
      <c r="C42" s="266"/>
      <c r="E42" s="252"/>
      <c r="H42" s="252"/>
    </row>
    <row r="43" spans="1:11">
      <c r="C43" s="266"/>
      <c r="E43" s="252"/>
      <c r="H43" s="252"/>
    </row>
    <row r="44" spans="1:11">
      <c r="C44" s="266"/>
      <c r="E44" s="252"/>
      <c r="H44" s="252"/>
    </row>
    <row r="45" spans="1:11" ht="18.5">
      <c r="A45" s="570" t="s">
        <v>7265</v>
      </c>
      <c r="C45" s="266"/>
      <c r="D45" s="70" t="s">
        <v>10594</v>
      </c>
      <c r="E45" s="252"/>
    </row>
    <row r="46" spans="1:11">
      <c r="A46" s="70" t="s">
        <v>7275</v>
      </c>
      <c r="B46" s="99" t="s">
        <v>7276</v>
      </c>
    </row>
    <row r="47" spans="1:11">
      <c r="A47" s="520" t="s">
        <v>7278</v>
      </c>
      <c r="B47" s="147" t="s">
        <v>12472</v>
      </c>
    </row>
    <row r="48" spans="1:11">
      <c r="A48" s="70" t="s">
        <v>7277</v>
      </c>
      <c r="B48" s="99" t="s">
        <v>7281</v>
      </c>
    </row>
    <row r="49" spans="1:4">
      <c r="A49" s="262" t="s">
        <v>4176</v>
      </c>
      <c r="B49" s="107" t="s">
        <v>7270</v>
      </c>
    </row>
    <row r="50" spans="1:4">
      <c r="A50" s="23"/>
      <c r="B50" s="149" t="s">
        <v>7314</v>
      </c>
      <c r="D50" s="262" t="str">
        <f>",bedsub="</f>
        <v>,bedsub=</v>
      </c>
    </row>
    <row r="51" spans="1:4">
      <c r="A51" s="23" t="s">
        <v>7267</v>
      </c>
      <c r="B51" s="255" t="s">
        <v>12225</v>
      </c>
      <c r="D51" s="262" t="s">
        <v>10595</v>
      </c>
    </row>
    <row r="52" spans="1:4">
      <c r="A52" s="571"/>
      <c r="B52" s="572" t="s">
        <v>7268</v>
      </c>
    </row>
    <row r="53" spans="1:4">
      <c r="A53" s="571" t="s">
        <v>7269</v>
      </c>
      <c r="B53" s="255" t="s">
        <v>12243</v>
      </c>
      <c r="D53" s="255" t="s">
        <v>12243</v>
      </c>
    </row>
    <row r="54" spans="1:4">
      <c r="A54" s="23"/>
      <c r="B54" s="149" t="s">
        <v>7284</v>
      </c>
      <c r="D54" s="255" t="s">
        <v>12249</v>
      </c>
    </row>
    <row r="55" spans="1:4">
      <c r="A55" s="23" t="s">
        <v>7286</v>
      </c>
      <c r="B55" s="575" t="s">
        <v>12223</v>
      </c>
      <c r="D55" s="255" t="s">
        <v>12225</v>
      </c>
    </row>
    <row r="56" spans="1:4">
      <c r="A56" s="571"/>
      <c r="B56" s="572" t="s">
        <v>7285</v>
      </c>
      <c r="D56" s="255" t="s">
        <v>12231</v>
      </c>
    </row>
    <row r="57" spans="1:4">
      <c r="A57" s="571" t="s">
        <v>7287</v>
      </c>
      <c r="B57" s="575" t="s">
        <v>12241</v>
      </c>
    </row>
    <row r="58" spans="1:4">
      <c r="A58" s="138"/>
      <c r="B58" s="139" t="s">
        <v>7271</v>
      </c>
    </row>
    <row r="59" spans="1:4">
      <c r="A59" s="138" t="s">
        <v>7272</v>
      </c>
      <c r="B59" s="576" t="s">
        <v>5615</v>
      </c>
    </row>
    <row r="60" spans="1:4">
      <c r="A60" s="226"/>
      <c r="B60" s="227" t="s">
        <v>7273</v>
      </c>
    </row>
    <row r="61" spans="1:4">
      <c r="A61" s="226" t="s">
        <v>7274</v>
      </c>
      <c r="B61" s="577" t="s">
        <v>10764</v>
      </c>
    </row>
    <row r="62" spans="1:4">
      <c r="A62" s="573"/>
      <c r="B62" s="574" t="s">
        <v>7279</v>
      </c>
    </row>
    <row r="63" spans="1:4">
      <c r="A63" s="573" t="s">
        <v>7280</v>
      </c>
      <c r="B63" s="578" t="s">
        <v>12471</v>
      </c>
    </row>
    <row r="65" spans="1:2">
      <c r="A65" s="262" t="s">
        <v>4256</v>
      </c>
      <c r="B65" s="108" t="s">
        <v>7266</v>
      </c>
    </row>
    <row r="66" spans="1:2" ht="63.75" customHeight="1">
      <c r="A66" s="29" t="s">
        <v>1037</v>
      </c>
      <c r="B66" s="147" t="str">
        <f>B49&amp;B50&amp;B51&amp;B52&amp;B53&amp;B54&amp;B55&amp;B56&amp;B57&amp;B58&amp;B59&amp;B60&amp;B61&amp;B62&amp;B63&amp;B65</f>
        <v>sbatch --partition=ccr --ntasks=4 --mem=32g --cpus-per-task=32 --gres=lscratch:200 -J bCComp --export=sample1=Sample_RH4_sgScr_BRG1_C_H7HJ5BGXC,sample2=Sample_RH4_sgBRG1_BRG1_C_H7JYLBGXC,name1=RH4_sgScr_BRG1,name2=RH4_sgBRG1_BRG1,pValue=p_1e-07,overlapname=TSS,overlapbed=GeneTSS2500.bed /data/khanlab/projects/testChIP_seq/ChIP_seq/scripts/runBedCovCompareSpiked.sh</v>
      </c>
    </row>
    <row r="68" spans="1:2" ht="15" thickBot="1"/>
    <row r="69" spans="1:2">
      <c r="A69" s="262" t="s">
        <v>7282</v>
      </c>
      <c r="B69" s="333" t="s">
        <v>7283</v>
      </c>
    </row>
    <row r="73" spans="1:2" ht="18.5">
      <c r="A73" s="231" t="s">
        <v>7318</v>
      </c>
      <c r="B73" s="99" t="s">
        <v>7240</v>
      </c>
    </row>
    <row r="74" spans="1:2" ht="18.5">
      <c r="A74" s="231"/>
      <c r="B74" s="266" t="s">
        <v>7319</v>
      </c>
    </row>
    <row r="75" spans="1:2" ht="18.5">
      <c r="A75" s="231"/>
      <c r="B75" s="266" t="s">
        <v>7320</v>
      </c>
    </row>
    <row r="76" spans="1:2">
      <c r="A76" s="252"/>
      <c r="B76" s="266" t="s">
        <v>7321</v>
      </c>
    </row>
    <row r="77" spans="1:2">
      <c r="A77" s="252"/>
      <c r="B77" s="266" t="s">
        <v>7322</v>
      </c>
    </row>
    <row r="78" spans="1:2">
      <c r="A78" s="23" t="s">
        <v>4171</v>
      </c>
      <c r="B78" s="140" t="s">
        <v>7313</v>
      </c>
    </row>
    <row r="79" spans="1:2">
      <c r="B79" s="99" t="s">
        <v>7249</v>
      </c>
    </row>
    <row r="80" spans="1:2">
      <c r="A80" s="29" t="s">
        <v>7250</v>
      </c>
      <c r="B80" s="566" t="s">
        <v>7323</v>
      </c>
    </row>
    <row r="81" spans="1:2">
      <c r="B81" s="107" t="s">
        <v>4177</v>
      </c>
    </row>
    <row r="82" spans="1:2">
      <c r="B82" s="252" t="str">
        <f>B80&amp;".bed"</f>
        <v>Prom_TESR.bed</v>
      </c>
    </row>
    <row r="83" spans="1:2">
      <c r="A83" s="567" t="s">
        <v>4176</v>
      </c>
      <c r="B83" s="568" t="s">
        <v>5114</v>
      </c>
    </row>
    <row r="84" spans="1:2">
      <c r="A84" s="23"/>
      <c r="B84" s="149" t="s">
        <v>4169</v>
      </c>
    </row>
    <row r="85" spans="1:2">
      <c r="A85" s="23" t="s">
        <v>4173</v>
      </c>
      <c r="B85" s="295" t="str">
        <f>B74</f>
        <v>Sample_RH4_D6hr_ChROseq_T_HL2HKBGX9_trim</v>
      </c>
    </row>
    <row r="86" spans="1:2">
      <c r="A86" s="23" t="s">
        <v>4172</v>
      </c>
      <c r="B86" s="148" t="str">
        <f>CONCATENATE($B$78,B85,"/",B85,$H$29)</f>
        <v>/data/khanlab/projects/ChIP_seq/RNA_DATA/Sample_RH4_D6hr_ChROseq_T_HL2HKBGX9_trim/Sample_RH4_D6hr_ChROseq_T_HL2HKBGX9_trim.bam</v>
      </c>
    </row>
    <row r="87" spans="1:2">
      <c r="A87" s="138"/>
      <c r="B87" s="139" t="s">
        <v>4170</v>
      </c>
    </row>
    <row r="88" spans="1:2">
      <c r="A88" s="138" t="s">
        <v>4174</v>
      </c>
      <c r="B88" s="296" t="str">
        <f>B75</f>
        <v>Sample_RH4_Ent10m_ChROseq_T_HL2HKBGX9_trim</v>
      </c>
    </row>
    <row r="89" spans="1:2">
      <c r="A89" s="138" t="s">
        <v>4175</v>
      </c>
      <c r="B89" s="16" t="str">
        <f>CONCATENATE($B$78,B88,"/",B88,$H$29)</f>
        <v>/data/khanlab/projects/ChIP_seq/RNA_DATA/Sample_RH4_Ent10m_ChROseq_T_HL2HKBGX9_trim/Sample_RH4_Ent10m_ChROseq_T_HL2HKBGX9_trim.bam</v>
      </c>
    </row>
    <row r="90" spans="1:2">
      <c r="A90" s="226"/>
      <c r="B90" s="227" t="s">
        <v>5112</v>
      </c>
    </row>
    <row r="91" spans="1:2">
      <c r="A91" s="226" t="s">
        <v>5140</v>
      </c>
      <c r="B91" s="295" t="str">
        <f>B76</f>
        <v>Sample_RH4_Ent1hr_ChROseq_T_HL2HKBGX9_trim</v>
      </c>
    </row>
    <row r="92" spans="1:2">
      <c r="A92" s="226" t="s">
        <v>5141</v>
      </c>
      <c r="B92" s="257" t="str">
        <f>CONCATENATE($B$78,B91,"/",B91,$H$29)</f>
        <v>/data/khanlab/projects/ChIP_seq/RNA_DATA/Sample_RH4_Ent1hr_ChROseq_T_HL2HKBGX9_trim/Sample_RH4_Ent1hr_ChROseq_T_HL2HKBGX9_trim.bam</v>
      </c>
    </row>
    <row r="93" spans="1:2">
      <c r="A93" s="267"/>
      <c r="B93" s="268" t="s">
        <v>5237</v>
      </c>
    </row>
    <row r="94" spans="1:2">
      <c r="A94" s="267" t="s">
        <v>5238</v>
      </c>
      <c r="B94" s="296" t="str">
        <f>B77</f>
        <v>Sample_RH4_Ent6hr_ChROseq_T_HL2HKBGX9_trim</v>
      </c>
    </row>
    <row r="95" spans="1:2">
      <c r="A95" s="267" t="s">
        <v>5239</v>
      </c>
      <c r="B95" s="209" t="str">
        <f>CONCATENATE($B$78,B94,"/",B94,$H$29)</f>
        <v>/data/khanlab/projects/ChIP_seq/RNA_DATA/Sample_RH4_Ent6hr_ChROseq_T_HL2HKBGX9_trim/Sample_RH4_Ent6hr_ChROseq_T_HL2HKBGX9_trim.bam</v>
      </c>
    </row>
    <row r="96" spans="1:2">
      <c r="B96" s="107" t="s">
        <v>4179</v>
      </c>
    </row>
    <row r="97" spans="1:2">
      <c r="A97" s="3" t="s">
        <v>4178</v>
      </c>
      <c r="B97" s="569" t="s">
        <v>7324</v>
      </c>
    </row>
    <row r="98" spans="1:2" ht="106.5" customHeight="1">
      <c r="A98" s="262" t="s">
        <v>1037</v>
      </c>
      <c r="B98" s="147" t="str">
        <f>CONCATENATE(B83,B81,B82,B84,B86,B87,B89,B90,B92,B93,B95,B96,B97,B100)</f>
        <v>sbatch --partition=ccr --ntasks=4 --mem=32g --cpus-per-task=32 -J bedCov --export=bed_file=Prom_TESR.bed,bam_1=/data/khanlab/projects/ChIP_seq/RNA_DATA/Sample_RH4_D6hr_ChROseq_T_HL2HKBGX9_trim/Sample_RH4_D6hr_ChROseq_T_HL2HKBGX9_trim.bam,bam_2=/data/khanlab/projects/ChIP_seq/RNA_DATA/Sample_RH4_Ent10m_ChROseq_T_HL2HKBGX9_trim/Sample_RH4_Ent10m_ChROseq_T_HL2HKBGX9_trim.bam,bam_3=/data/khanlab/projects/ChIP_seq/RNA_DATA/Sample_RH4_Ent1hr_ChROseq_T_HL2HKBGX9_trim/Sample_RH4_Ent1hr_ChROseq_T_HL2HKBGX9_trim.bam,bam_4=/data/khanlab/projects/ChIP_seq/RNA_DATA/Sample_RH4_Ent6hr_ChROseq_T_HL2HKBGX9_trim/Sample_RH4_Ent6hr_ChROseq_T_HL2HKBGX9_trim.bam,out_file=AllPromTESR_ChRO_Ent.cov /data/khanlab/projects/testChIP_seq/ChIP_seq/scripts/run4colBedCov4bamRPMPR.sh</v>
      </c>
    </row>
    <row r="100" spans="1:2">
      <c r="A100" s="262" t="s">
        <v>4256</v>
      </c>
      <c r="B100" s="108" t="s">
        <v>7325</v>
      </c>
    </row>
    <row r="101" spans="1:2">
      <c r="A101" s="262" t="s">
        <v>6034</v>
      </c>
      <c r="B101" s="99" t="s">
        <v>1020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/>
  <dimension ref="B1:K120"/>
  <sheetViews>
    <sheetView zoomScale="80" zoomScaleNormal="80" workbookViewId="0">
      <selection activeCell="E18" sqref="E18"/>
    </sheetView>
  </sheetViews>
  <sheetFormatPr defaultRowHeight="14.5"/>
  <cols>
    <col min="1" max="1" width="4" customWidth="1"/>
    <col min="2" max="2" width="35.453125" customWidth="1"/>
    <col min="3" max="3" width="10" customWidth="1"/>
    <col min="4" max="4" width="13.54296875" customWidth="1"/>
    <col min="5" max="5" width="64" customWidth="1"/>
    <col min="6" max="6" width="31.26953125" customWidth="1"/>
    <col min="7" max="7" width="30.54296875" style="252" customWidth="1"/>
    <col min="8" max="8" width="55.81640625" customWidth="1"/>
    <col min="9" max="9" width="56" customWidth="1"/>
    <col min="10" max="10" width="46.453125" customWidth="1"/>
    <col min="11" max="11" width="8.1796875" customWidth="1"/>
  </cols>
  <sheetData>
    <row r="1" spans="2:10">
      <c r="E1" s="252"/>
    </row>
    <row r="2" spans="2:10" ht="18.5">
      <c r="B2" s="319" t="s">
        <v>5863</v>
      </c>
      <c r="E2" s="252"/>
    </row>
    <row r="3" spans="2:10" s="252" customFormat="1" ht="18.5">
      <c r="B3" s="319"/>
    </row>
    <row r="4" spans="2:10">
      <c r="B4" s="254" t="s">
        <v>12543</v>
      </c>
      <c r="E4" s="597" t="s">
        <v>10294</v>
      </c>
    </row>
    <row r="5" spans="2:10" s="252" customFormat="1">
      <c r="B5" s="254" t="s">
        <v>12544</v>
      </c>
    </row>
    <row r="6" spans="2:10" s="252" customFormat="1">
      <c r="B6" s="254" t="s">
        <v>12545</v>
      </c>
    </row>
    <row r="7" spans="2:10">
      <c r="B7" t="s">
        <v>3387</v>
      </c>
      <c r="D7" s="67"/>
      <c r="E7" s="148" t="s">
        <v>10144</v>
      </c>
      <c r="F7" s="148" t="s">
        <v>5011</v>
      </c>
      <c r="G7" s="148"/>
      <c r="H7" s="129" t="str">
        <f>E7</f>
        <v xml:space="preserve">sbatch --cpus-per-task=32 --ntasks=1 --mem=32g --time=24:00:00 --gres=lscratch:200 -J NGSplot </v>
      </c>
      <c r="I7" s="97"/>
      <c r="J7" s="129"/>
    </row>
    <row r="8" spans="2:10">
      <c r="D8" s="67"/>
      <c r="E8" s="148"/>
      <c r="F8" s="148"/>
      <c r="G8" s="148"/>
      <c r="H8" s="83"/>
      <c r="I8" s="97"/>
      <c r="J8" s="97"/>
    </row>
    <row r="9" spans="2:10">
      <c r="B9" t="s">
        <v>3386</v>
      </c>
      <c r="D9" s="67"/>
      <c r="E9" s="148" t="str">
        <f>CONCATENATE(E10,".config.txt")</f>
        <v>MYC_TARGETS_Pol2_MYC.config.txt</v>
      </c>
      <c r="F9" s="148"/>
      <c r="G9" s="148"/>
      <c r="H9" s="97" t="str">
        <f>CONCATENATE(H10,".config.txt")</f>
        <v>CHD4_MTA2_NuRD.config.txt</v>
      </c>
      <c r="I9" s="97"/>
      <c r="J9" s="97"/>
    </row>
    <row r="10" spans="2:10">
      <c r="B10" t="s">
        <v>3398</v>
      </c>
      <c r="D10" s="67"/>
      <c r="E10" s="252" t="s">
        <v>12549</v>
      </c>
      <c r="F10" s="635" t="str">
        <f>E10&amp;".TSS"</f>
        <v>MYC_TARGETS_Pol2_MYC.TSS</v>
      </c>
      <c r="G10" s="148"/>
      <c r="H10" s="252" t="s">
        <v>12457</v>
      </c>
      <c r="I10" s="252" t="s">
        <v>6977</v>
      </c>
      <c r="J10" s="96" t="s">
        <v>5110</v>
      </c>
    </row>
    <row r="11" spans="2:10">
      <c r="B11" t="s">
        <v>3385</v>
      </c>
      <c r="D11" s="67"/>
      <c r="E11" s="148" t="s">
        <v>7233</v>
      </c>
      <c r="F11" s="635" t="str">
        <f>E10&amp;".TES"</f>
        <v>MYC_TARGETS_Pol2_MYC.TES</v>
      </c>
      <c r="G11" s="148"/>
      <c r="H11" s="252" t="s">
        <v>3886</v>
      </c>
      <c r="I11" s="97"/>
      <c r="J11" s="97"/>
    </row>
    <row r="12" spans="2:10">
      <c r="B12" t="s">
        <v>3421</v>
      </c>
      <c r="D12" s="67"/>
      <c r="E12" s="148"/>
      <c r="F12" s="635" t="str">
        <f>E10&amp;".genebody"</f>
        <v>MYC_TARGETS_Pol2_MYC.genebody</v>
      </c>
      <c r="G12" s="148"/>
      <c r="H12" s="83" t="str">
        <f>" -GO none -N 0.3 #edit in runNGSPlot2.sh"</f>
        <v xml:space="preserve"> -GO none -N 0.3 #edit in runNGSPlot2.sh</v>
      </c>
      <c r="I12" s="97"/>
      <c r="J12" s="97"/>
    </row>
    <row r="13" spans="2:10">
      <c r="D13" s="67"/>
      <c r="E13" s="148" t="s">
        <v>7069</v>
      </c>
      <c r="F13" s="148"/>
      <c r="G13" s="148"/>
      <c r="H13" s="83"/>
      <c r="I13" s="97"/>
      <c r="J13" s="97"/>
    </row>
    <row r="14" spans="2:10" ht="105.75" customHeight="1">
      <c r="B14" s="66" t="s">
        <v>1037</v>
      </c>
      <c r="D14" s="67"/>
      <c r="E14" s="555" t="str">
        <f>CONCATENATE(E7,"--export=sample_config=",E9,",output_name=",E10,E11)</f>
        <v>sbatch --cpus-per-task=32 --ntasks=1 --mem=32g --time=24:00:00 --gres=lscratch:200 -J NGSplot --export=sample_config=MYC_TARGETS_Pol2_MYC.config.txt,output_name=MYC_TARGETS_Pol2_MYC /data/khanlab/projects/ChIP_seq/scripts/runNGSPlotGenelists.sh</v>
      </c>
      <c r="F14" s="241"/>
      <c r="G14" s="241"/>
      <c r="H14" s="116" t="str">
        <f>CONCATENATE(H7,"--export=samples=",H9,",output_name=",H10,H11)</f>
        <v>sbatch --cpus-per-task=32 --ntasks=1 --mem=32g --time=24:00:00 --gres=lscratch:200 -J NGSplot --export=samples=CHD4_MTA2_NuRD.config.txt,output_name=CHD4_MTA2_NuRD /data/khanlab/projects/ChIP_seq/scripts/runNGSPlot2.sh</v>
      </c>
      <c r="I14" s="116"/>
      <c r="J14" s="31"/>
    </row>
    <row r="15" spans="2:10">
      <c r="F15" t="s">
        <v>3924</v>
      </c>
    </row>
    <row r="16" spans="2:10" ht="15.5">
      <c r="C16" s="78"/>
      <c r="F16" t="s">
        <v>3924</v>
      </c>
    </row>
    <row r="18" spans="2:11">
      <c r="E18" s="31"/>
    </row>
    <row r="20" spans="2:11" ht="15.5">
      <c r="C20" s="318" t="s">
        <v>5864</v>
      </c>
    </row>
    <row r="21" spans="2:11" ht="15" thickBot="1">
      <c r="J21" s="215"/>
    </row>
    <row r="22" spans="2:11">
      <c r="B22" t="s">
        <v>3868</v>
      </c>
      <c r="C22" s="113" t="s">
        <v>3819</v>
      </c>
      <c r="D22" s="97"/>
      <c r="E22" s="333" t="s">
        <v>6978</v>
      </c>
      <c r="F22" s="334"/>
      <c r="G22" s="334"/>
      <c r="H22" s="243"/>
      <c r="I22" s="130"/>
      <c r="J22" s="215"/>
    </row>
    <row r="23" spans="2:11" s="97" customFormat="1">
      <c r="B23" s="97" t="s">
        <v>3869</v>
      </c>
      <c r="C23" s="113" t="s">
        <v>3870</v>
      </c>
      <c r="E23" s="335" t="s">
        <v>3870</v>
      </c>
      <c r="F23" s="336"/>
      <c r="G23" s="336"/>
      <c r="H23" s="144" t="s">
        <v>3870</v>
      </c>
      <c r="I23" s="131"/>
      <c r="J23" s="215"/>
    </row>
    <row r="24" spans="2:11">
      <c r="B24" s="110" t="s">
        <v>3862</v>
      </c>
      <c r="C24" s="30" t="s">
        <v>3877</v>
      </c>
      <c r="D24" s="30"/>
      <c r="E24" s="337" t="s">
        <v>3877</v>
      </c>
      <c r="F24" s="338"/>
      <c r="G24" s="338"/>
      <c r="H24" s="242" t="s">
        <v>3877</v>
      </c>
      <c r="I24" s="133"/>
      <c r="J24" s="215"/>
    </row>
    <row r="25" spans="2:11">
      <c r="B25" s="110" t="s">
        <v>3863</v>
      </c>
      <c r="C25" s="30" t="s">
        <v>3867</v>
      </c>
      <c r="D25" s="30" t="s">
        <v>3892</v>
      </c>
      <c r="E25" s="337" t="s">
        <v>3876</v>
      </c>
      <c r="F25" s="339" t="str">
        <f>"YAS"&amp;F27</f>
        <v>YAS0,6</v>
      </c>
      <c r="G25" s="338"/>
      <c r="H25" s="217" t="s">
        <v>3867</v>
      </c>
      <c r="I25" s="263" t="str">
        <f>"GO"&amp;I26&amp;"RR"&amp;I27&amp;"SC"&amp;I28</f>
        <v>GOmaxRR10SC0,1</v>
      </c>
      <c r="J25" s="215"/>
    </row>
    <row r="26" spans="2:11" s="97" customFormat="1">
      <c r="B26" s="110"/>
      <c r="C26" s="30" t="s">
        <v>3880</v>
      </c>
      <c r="D26" s="30" t="s">
        <v>3875</v>
      </c>
      <c r="E26" s="337"/>
      <c r="F26" s="338"/>
      <c r="G26" s="338"/>
      <c r="H26" s="217" t="s">
        <v>3880</v>
      </c>
      <c r="I26" s="634" t="s">
        <v>12456</v>
      </c>
      <c r="J26" s="217"/>
    </row>
    <row r="27" spans="2:11" s="97" customFormat="1">
      <c r="B27" s="110"/>
      <c r="C27" s="30" t="s">
        <v>3888</v>
      </c>
      <c r="D27" s="30" t="s">
        <v>3891</v>
      </c>
      <c r="E27" s="337" t="s">
        <v>3893</v>
      </c>
      <c r="F27" s="338" t="s">
        <v>10309</v>
      </c>
      <c r="G27" s="338"/>
      <c r="H27" s="217" t="s">
        <v>3888</v>
      </c>
      <c r="I27" s="217" t="s">
        <v>10308</v>
      </c>
      <c r="J27" s="217"/>
    </row>
    <row r="28" spans="2:11">
      <c r="B28" s="110" t="s">
        <v>3864</v>
      </c>
      <c r="C28" s="30" t="s">
        <v>3889</v>
      </c>
      <c r="D28" s="30" t="s">
        <v>3890</v>
      </c>
      <c r="E28" s="337"/>
      <c r="F28" s="338"/>
      <c r="G28" s="338"/>
      <c r="H28" s="242" t="s">
        <v>5117</v>
      </c>
      <c r="I28" s="133" t="s">
        <v>5136</v>
      </c>
      <c r="J28" s="133"/>
    </row>
    <row r="29" spans="2:11">
      <c r="B29" s="110" t="s">
        <v>3865</v>
      </c>
      <c r="C29" s="30" t="s">
        <v>3878</v>
      </c>
      <c r="D29" s="30" t="s">
        <v>3887</v>
      </c>
      <c r="E29" s="337" t="s">
        <v>3878</v>
      </c>
      <c r="F29" s="339" t="str">
        <f>F10&amp;".zip"</f>
        <v>MYC_TARGETS_Pol2_MYC.TSS.zip</v>
      </c>
      <c r="G29" s="339" t="str">
        <f>I10&amp;".zip"</f>
        <v>SE_ATAC.zip</v>
      </c>
      <c r="H29" s="242" t="s">
        <v>3878</v>
      </c>
      <c r="I29" s="137" t="str">
        <f>CONCATENATE(H10,".zip")</f>
        <v>CHD4_MTA2_NuRD.zip</v>
      </c>
      <c r="J29" s="137" t="str">
        <f>CONCATENATE(J10,".zip")</f>
        <v>P3F_nearBRD4.zip</v>
      </c>
      <c r="K29" s="151"/>
    </row>
    <row r="30" spans="2:11" ht="15" thickBot="1">
      <c r="B30" s="111" t="s">
        <v>3866</v>
      </c>
      <c r="C30" s="30" t="s">
        <v>3879</v>
      </c>
      <c r="D30" s="62" t="str">
        <f>CONCATENATE(D29,".",D25,".",C25)</f>
        <v>MTF_ranked_SEs.zip.RR5.FC20.heatmap</v>
      </c>
      <c r="E30" s="337" t="s">
        <v>3879</v>
      </c>
      <c r="F30" s="339" t="str">
        <f>CONCATENATE(F10,".",F25,".",E25)</f>
        <v>MYC_TARGETS_Pol2_MYC.TSS.YAS0,6.prof</v>
      </c>
      <c r="G30" s="339" t="str">
        <f>CONCATENATE(I10,".",F25)</f>
        <v>SE_ATAC.YAS0,6</v>
      </c>
      <c r="H30" s="244" t="s">
        <v>3879</v>
      </c>
      <c r="I30" s="134" t="str">
        <f>CONCATENATE(I29,".",I25,".",H25)</f>
        <v>CHD4_MTA2_NuRD.zip.GOmaxRR10SC0,1.heatmap</v>
      </c>
      <c r="J30" s="134" t="str">
        <f>CONCATENATE(J29,".",I25,".",H25)</f>
        <v>P3F_nearBRD4.zip.GOmaxRR10SC0,1.heatmap</v>
      </c>
      <c r="K30" s="151"/>
    </row>
    <row r="31" spans="2:11" ht="15" thickBot="1">
      <c r="C31" s="132" t="s">
        <v>5117</v>
      </c>
      <c r="D31" s="242" t="s">
        <v>5136</v>
      </c>
      <c r="E31" s="340"/>
      <c r="F31" s="336"/>
      <c r="G31" s="336"/>
      <c r="H31" s="97"/>
      <c r="I31" s="97"/>
      <c r="J31" s="151"/>
      <c r="K31" s="151"/>
    </row>
    <row r="32" spans="2:11" s="31" customFormat="1" ht="52.5" customHeight="1" thickBot="1">
      <c r="B32" s="115" t="s">
        <v>1037</v>
      </c>
      <c r="D32" s="116" t="str">
        <f>CONCATENATE(C24,C25,C29,D29,C30,D30,C26,D26,C27,D27,C28,D28)</f>
        <v>replot.r heatmap -I MTF_ranked_SEs.zip -O MTF_ranked_SEs.zip.RR5.FC20.heatmap -GO  none -RR 5 -FC 0.2</v>
      </c>
      <c r="E32" s="341"/>
      <c r="F32" s="342" t="str">
        <f>CONCATENATE(E24,E25,E29,F29,E30,F30,E26,F26,E27,F27)</f>
        <v>replot.r prof -I MYC_TARGETS_Pol2_MYC.TSS.zip -O MYC_TARGETS_Pol2_MYC.TSS.YAS0,6.prof -YAS 0,6</v>
      </c>
      <c r="G32" s="342" t="str">
        <f>CONCATENATE(E24,E25,E29,G29,E30,G30,E26,F26,E27,F27)</f>
        <v>replot.r prof -I SE_ATAC.zip -O SE_ATAC.YAS0,6 -YAS 0,6</v>
      </c>
      <c r="I32" s="116" t="str">
        <f>CONCATENATE(H24,H25,H29,I29,H30,I30,H26,I26,H27,I27,H28,I28)</f>
        <v>replot.r heatmap -I CHD4_MTA2_NuRD.zip -O CHD4_MTA2_NuRD.zip.GOmaxRR10SC0,1.heatmap -GO  max -RR 10 -SC 0,1</v>
      </c>
      <c r="J32" s="116" t="str">
        <f>CONCATENATE(H24,H25,H29,J29,H30,J30,H26,I26,H27,I27,H28,I28)</f>
        <v>replot.r heatmap -I P3F_nearBRD4.zip -O P3F_nearBRD4.zip.GOmaxRR10SC0,1.heatmap -GO  max -RR 10 -SC 0,1</v>
      </c>
      <c r="K32" s="151"/>
    </row>
    <row r="33" spans="2:11">
      <c r="J33" s="151"/>
      <c r="K33" s="151"/>
    </row>
    <row r="37" spans="2:11" s="30" customFormat="1">
      <c r="G37" s="217"/>
    </row>
    <row r="38" spans="2:11" s="30" customFormat="1">
      <c r="G38" s="217"/>
    </row>
    <row r="39" spans="2:11" s="30" customFormat="1">
      <c r="G39" s="217"/>
    </row>
    <row r="40" spans="2:11" s="30" customFormat="1">
      <c r="B40" s="156" t="s">
        <v>4254</v>
      </c>
      <c r="C40" s="159" t="s">
        <v>4122</v>
      </c>
      <c r="D40" s="156"/>
      <c r="G40" s="217"/>
    </row>
    <row r="41" spans="2:11" s="30" customFormat="1">
      <c r="B41" s="158" t="s">
        <v>4255</v>
      </c>
      <c r="C41" s="159" t="s">
        <v>3870</v>
      </c>
      <c r="D41" s="156"/>
      <c r="G41" s="217"/>
    </row>
    <row r="42" spans="2:11" s="30" customFormat="1">
      <c r="B42" s="158"/>
      <c r="C42" s="159" t="s">
        <v>4253</v>
      </c>
      <c r="D42" s="156"/>
      <c r="G42" s="217"/>
    </row>
    <row r="43" spans="2:11" s="30" customFormat="1">
      <c r="B43" s="157" t="s">
        <v>4256</v>
      </c>
      <c r="C43" s="156" t="s">
        <v>4258</v>
      </c>
      <c r="D43" s="156"/>
      <c r="G43" s="217"/>
    </row>
    <row r="44" spans="2:11" s="30" customFormat="1">
      <c r="B44" s="158" t="s">
        <v>4257</v>
      </c>
      <c r="C44" s="160" t="str">
        <f>I29</f>
        <v>CHD4_MTA2_NuRD.zip</v>
      </c>
      <c r="D44" s="156"/>
      <c r="G44" s="217"/>
    </row>
    <row r="45" spans="2:11" s="30" customFormat="1">
      <c r="B45" s="156"/>
      <c r="C45" s="156"/>
      <c r="D45" s="156"/>
      <c r="G45" s="217"/>
    </row>
    <row r="46" spans="2:11" s="30" customFormat="1">
      <c r="B46" s="155" t="s">
        <v>1037</v>
      </c>
      <c r="C46" s="160" t="str">
        <f>CONCATENATE(C43,C44)</f>
        <v>Rscript /data/khanlab/projects/ChIP_seq/scripts/ExtractGname.R CHD4_MTA2_NuRD.zip</v>
      </c>
      <c r="D46" s="156"/>
      <c r="G46" s="217"/>
    </row>
    <row r="47" spans="2:11" s="30" customFormat="1" ht="15" thickBot="1">
      <c r="G47" s="217"/>
    </row>
    <row r="48" spans="2:11" s="30" customFormat="1" ht="18.5">
      <c r="B48" s="320" t="s">
        <v>5865</v>
      </c>
      <c r="E48" s="310" t="s">
        <v>5843</v>
      </c>
      <c r="F48" s="316" t="s">
        <v>5844</v>
      </c>
      <c r="G48" s="217"/>
    </row>
    <row r="49" spans="4:7" s="30" customFormat="1">
      <c r="D49" s="81"/>
      <c r="E49" s="311" t="s">
        <v>12437</v>
      </c>
      <c r="F49" s="311"/>
      <c r="G49" s="217"/>
    </row>
    <row r="50" spans="4:7">
      <c r="D50" s="262" t="s">
        <v>5845</v>
      </c>
      <c r="E50" s="311" t="s">
        <v>4903</v>
      </c>
      <c r="F50" s="311"/>
    </row>
    <row r="51" spans="4:7">
      <c r="D51" s="262" t="s">
        <v>5847</v>
      </c>
      <c r="E51" s="311" t="str">
        <f>CONCATENATE(E50,".regular.config.txt")</f>
        <v>SCMC.regular.config.txt</v>
      </c>
      <c r="F51" s="311" t="str">
        <f>CONCATENATE(E50,".super.config.txt")</f>
        <v>SCMC.super.config.txt</v>
      </c>
    </row>
    <row r="52" spans="4:7" s="252" customFormat="1">
      <c r="D52" s="262" t="s">
        <v>5859</v>
      </c>
      <c r="E52" s="311" t="s">
        <v>12436</v>
      </c>
      <c r="F52" s="311"/>
    </row>
    <row r="53" spans="4:7">
      <c r="D53" s="262" t="s">
        <v>5848</v>
      </c>
      <c r="E53" s="311" t="str">
        <f>CONCATENATE(E50,".regular",E52)</f>
        <v>SCMC.regularNuRD</v>
      </c>
      <c r="F53" s="311" t="str">
        <f>CONCATENATE(E50,".super",E52)</f>
        <v>SCMC.superNuRD</v>
      </c>
    </row>
    <row r="54" spans="4:7">
      <c r="D54" s="262" t="s">
        <v>4256</v>
      </c>
      <c r="E54" s="311" t="s">
        <v>5846</v>
      </c>
      <c r="F54" s="311"/>
    </row>
    <row r="55" spans="4:7">
      <c r="D55" s="262"/>
      <c r="E55" s="311"/>
      <c r="F55" s="311"/>
    </row>
    <row r="56" spans="4:7">
      <c r="D56" s="29" t="s">
        <v>1037</v>
      </c>
      <c r="E56" s="691" t="str">
        <f>CONCATENATE(E49,"--export=reg_config=",E51,",reg_output_name=",E53,",super_config=",F51,",super_output_name=",F53,E54)</f>
        <v>sbatch --partition=ccr --gres=lscratch:200 -J NGSsuper --export=reg_config=SCMC.regular.config.txt,reg_output_name=SCMC.regularNuRD,super_config=SCMC.super.config.txt,super_output_name=SCMC.superNuRD /data/khanlab/projects/ChIP_seq/scripts/runNGSPlot_super.sh</v>
      </c>
      <c r="F56" s="311"/>
    </row>
    <row r="57" spans="4:7">
      <c r="D57" s="262"/>
      <c r="E57" s="312"/>
      <c r="F57" s="312"/>
    </row>
    <row r="58" spans="4:7" ht="15.5">
      <c r="D58" s="214" t="s">
        <v>5852</v>
      </c>
      <c r="E58" s="311"/>
      <c r="F58" s="311"/>
    </row>
    <row r="59" spans="4:7">
      <c r="D59" s="307" t="s">
        <v>4988</v>
      </c>
      <c r="E59" s="311"/>
      <c r="F59" s="311"/>
    </row>
    <row r="60" spans="4:7">
      <c r="D60" s="307" t="s">
        <v>3870</v>
      </c>
      <c r="E60" s="311"/>
      <c r="F60" s="311"/>
    </row>
    <row r="61" spans="4:7">
      <c r="D61" s="308" t="s">
        <v>3877</v>
      </c>
      <c r="E61" s="313"/>
      <c r="F61" s="313"/>
    </row>
    <row r="62" spans="4:7">
      <c r="D62" s="308" t="s">
        <v>3876</v>
      </c>
      <c r="E62" s="314" t="str">
        <f>"YAS"&amp;E64</f>
        <v>YAS5,35</v>
      </c>
      <c r="F62" s="313"/>
    </row>
    <row r="63" spans="4:7">
      <c r="D63" s="308"/>
      <c r="E63" s="313"/>
      <c r="F63" s="313"/>
    </row>
    <row r="64" spans="4:7">
      <c r="D64" s="308" t="s">
        <v>3893</v>
      </c>
      <c r="E64" s="313" t="s">
        <v>10080</v>
      </c>
      <c r="F64" s="313"/>
    </row>
    <row r="65" spans="3:6">
      <c r="D65" s="308"/>
      <c r="E65" s="313"/>
      <c r="F65" s="313"/>
    </row>
    <row r="66" spans="3:6">
      <c r="D66" s="308" t="s">
        <v>3878</v>
      </c>
      <c r="E66" s="314" t="str">
        <f>E53&amp;".zip"</f>
        <v>SCMC.regularNuRD.zip</v>
      </c>
      <c r="F66" s="314" t="str">
        <f>F53&amp;".zip"</f>
        <v>SCMC.superNuRD.zip</v>
      </c>
    </row>
    <row r="67" spans="3:6">
      <c r="D67" s="308" t="s">
        <v>3879</v>
      </c>
      <c r="E67" s="314" t="str">
        <f>CONCATENATE(E66,".",E62,".",D62)</f>
        <v>SCMC.regularNuRD.zip.YAS5,35.prof</v>
      </c>
      <c r="F67" s="314" t="str">
        <f>CONCATENATE(F66,".",E62)</f>
        <v>SCMC.superNuRD.zip.YAS5,35</v>
      </c>
    </row>
    <row r="68" spans="3:6">
      <c r="D68" s="39"/>
      <c r="E68" s="311"/>
      <c r="F68" s="311"/>
    </row>
    <row r="69" spans="3:6" ht="53" thickBot="1">
      <c r="D69" s="309"/>
      <c r="E69" s="315" t="str">
        <f>CONCATENATE(D61,D62,D66,E66,D67,E67,D63,E63,D64,E64)</f>
        <v>replot.r prof -I SCMC.regularNuRD.zip -O SCMC.regularNuRD.zip.YAS5,35.prof -YAS 5,35</v>
      </c>
      <c r="F69" s="315" t="str">
        <f>CONCATENATE(D61,D62,D66,F66,D67,F67,D63,E63,D64,E64)</f>
        <v>replot.r prof -I SCMC.superNuRD.zip -O SCMC.superNuRD.zip.YAS5,35 -YAS 5,35</v>
      </c>
    </row>
    <row r="71" spans="3:6" ht="15" thickBot="1"/>
    <row r="72" spans="3:6" ht="15.5">
      <c r="C72" s="217"/>
      <c r="D72" s="214" t="s">
        <v>5853</v>
      </c>
      <c r="E72" s="310" t="s">
        <v>5855</v>
      </c>
      <c r="F72" s="316" t="s">
        <v>5854</v>
      </c>
    </row>
    <row r="73" spans="3:6">
      <c r="C73" s="217"/>
      <c r="D73" s="81"/>
      <c r="E73" s="311" t="s">
        <v>5011</v>
      </c>
      <c r="F73" s="585"/>
    </row>
    <row r="74" spans="3:6">
      <c r="C74" s="252"/>
      <c r="D74" s="262" t="s">
        <v>5845</v>
      </c>
      <c r="E74" s="311" t="s">
        <v>1102</v>
      </c>
      <c r="F74" s="311"/>
    </row>
    <row r="75" spans="3:6">
      <c r="C75" s="252"/>
      <c r="D75" s="262" t="s">
        <v>5847</v>
      </c>
      <c r="E75" s="311" t="str">
        <f>CONCATENATE(E74,".summit.regular.config.txt")</f>
        <v>RH4.summit.regular.config.txt</v>
      </c>
      <c r="F75" s="311" t="str">
        <f>CONCATENATE(E74,".regular.config.txt")</f>
        <v>RH4.regular.config.txt</v>
      </c>
    </row>
    <row r="76" spans="3:6">
      <c r="C76" s="252"/>
      <c r="D76" s="262" t="s">
        <v>5848</v>
      </c>
      <c r="E76" s="311" t="str">
        <f>CONCATENATE(E74,".summit.regular.test")</f>
        <v>RH4.summit.regular.test</v>
      </c>
      <c r="F76" s="311" t="str">
        <f>CONCATENATE(E74,".regular.test")</f>
        <v>RH4.regular.test</v>
      </c>
    </row>
    <row r="77" spans="3:6">
      <c r="C77" s="252"/>
      <c r="D77" s="262" t="s">
        <v>4256</v>
      </c>
      <c r="E77" s="311" t="s">
        <v>5846</v>
      </c>
      <c r="F77" s="311"/>
    </row>
    <row r="78" spans="3:6">
      <c r="C78" s="252"/>
      <c r="D78" s="262"/>
      <c r="E78" s="311"/>
      <c r="F78" s="311"/>
    </row>
    <row r="79" spans="3:6">
      <c r="C79" s="252"/>
      <c r="D79" s="29" t="s">
        <v>1037</v>
      </c>
      <c r="E79" s="311" t="str">
        <f>CONCATENATE(E73,"--export=reg_config=",E75,",reg_output_name=",E76,",super_config=",F75,",super_output_name=",F76,E77)</f>
        <v>sbatch --partition=ccr --cpus-per-task=32 --ntasks=1 --mem=32g --time=24:00:00 -J NGSplot --export=reg_config=RH4.summit.regular.config.txt,reg_output_name=RH4.summit.regular.test,super_config=RH4.regular.config.txt,super_output_name=RH4.regular.test /data/khanlab/projects/ChIP_seq/scripts/runNGSPlot_super.sh</v>
      </c>
      <c r="F79" s="311"/>
    </row>
    <row r="82" spans="2:7" ht="18.5">
      <c r="B82" s="321" t="s">
        <v>5862</v>
      </c>
      <c r="E82" t="s">
        <v>5903</v>
      </c>
      <c r="F82" t="s">
        <v>5904</v>
      </c>
      <c r="G82" s="252" t="s">
        <v>10036</v>
      </c>
    </row>
    <row r="83" spans="2:7">
      <c r="B83" t="s">
        <v>5866</v>
      </c>
    </row>
    <row r="84" spans="2:7">
      <c r="B84" t="s">
        <v>5867</v>
      </c>
    </row>
    <row r="85" spans="2:7">
      <c r="B85" t="s">
        <v>5868</v>
      </c>
      <c r="D85" s="29" t="s">
        <v>5416</v>
      </c>
      <c r="E85" s="252" t="s">
        <v>5878</v>
      </c>
      <c r="F85" s="252" t="s">
        <v>10047</v>
      </c>
      <c r="G85" s="252" t="s">
        <v>10037</v>
      </c>
    </row>
    <row r="86" spans="2:7">
      <c r="B86" t="s">
        <v>5869</v>
      </c>
    </row>
    <row r="87" spans="2:7">
      <c r="B87" t="s">
        <v>5870</v>
      </c>
      <c r="D87" s="29" t="s">
        <v>5416</v>
      </c>
      <c r="E87" s="252" t="s">
        <v>5879</v>
      </c>
      <c r="F87" s="252" t="s">
        <v>5905</v>
      </c>
      <c r="G87" s="252" t="s">
        <v>10039</v>
      </c>
    </row>
    <row r="89" spans="2:7">
      <c r="D89" s="262" t="s">
        <v>5871</v>
      </c>
      <c r="E89" t="s">
        <v>5872</v>
      </c>
      <c r="F89" s="252" t="s">
        <v>10040</v>
      </c>
      <c r="G89" s="252" t="s">
        <v>10038</v>
      </c>
    </row>
    <row r="90" spans="2:7" ht="15.5">
      <c r="D90" s="214" t="s">
        <v>5852</v>
      </c>
      <c r="E90" s="311"/>
      <c r="F90" s="311"/>
      <c r="G90" s="311"/>
    </row>
    <row r="91" spans="2:7">
      <c r="D91" s="307" t="s">
        <v>4988</v>
      </c>
      <c r="E91" s="311"/>
      <c r="F91" s="311"/>
      <c r="G91" s="311"/>
    </row>
    <row r="92" spans="2:7">
      <c r="D92" s="307" t="s">
        <v>3870</v>
      </c>
      <c r="E92" s="311"/>
      <c r="F92" s="311"/>
      <c r="G92" s="311"/>
    </row>
    <row r="93" spans="2:7">
      <c r="D93" s="308" t="s">
        <v>3877</v>
      </c>
      <c r="E93" s="313"/>
      <c r="F93" s="313"/>
      <c r="G93" s="313"/>
    </row>
    <row r="94" spans="2:7">
      <c r="D94" s="308" t="s">
        <v>3876</v>
      </c>
      <c r="E94" s="314" t="str">
        <f>"YAS"&amp;E96</f>
        <v>YAS3,15</v>
      </c>
      <c r="F94" s="313"/>
      <c r="G94" s="313"/>
    </row>
    <row r="95" spans="2:7">
      <c r="D95" s="308"/>
      <c r="E95" s="313"/>
      <c r="F95" s="313"/>
      <c r="G95" s="313"/>
    </row>
    <row r="96" spans="2:7">
      <c r="D96" s="308" t="s">
        <v>3893</v>
      </c>
      <c r="E96" s="313" t="s">
        <v>10041</v>
      </c>
      <c r="F96" s="313"/>
      <c r="G96" s="313"/>
    </row>
    <row r="97" spans="2:7">
      <c r="D97" s="308"/>
      <c r="E97" s="313"/>
      <c r="F97" s="313"/>
      <c r="G97" s="313"/>
    </row>
    <row r="98" spans="2:7">
      <c r="D98" s="308" t="s">
        <v>3878</v>
      </c>
      <c r="E98" s="314" t="str">
        <f>E89&amp;".zip"</f>
        <v>RH4_HDACi.down.two.zip</v>
      </c>
      <c r="F98" s="314" t="str">
        <f>F89&amp;".zip"</f>
        <v>GRYDER_RH4_SE_GENES.genebody.zip</v>
      </c>
      <c r="G98" s="314" t="str">
        <f>G89&amp;".zip"</f>
        <v>RH4_p300SC_p-11_70KSEs.zip</v>
      </c>
    </row>
    <row r="99" spans="2:7">
      <c r="D99" s="308" t="s">
        <v>3879</v>
      </c>
      <c r="E99" s="314" t="str">
        <f>CONCATENATE(E89,".",E94,".",D94)</f>
        <v>RH4_HDACi.down.two.YAS3,15.prof</v>
      </c>
      <c r="F99" s="314" t="str">
        <f>CONCATENATE(F89,".",E94)</f>
        <v>GRYDER_RH4_SE_GENES.genebody.YAS3,15</v>
      </c>
      <c r="G99" s="314" t="str">
        <f>CONCATENATE(G89,".",E94)</f>
        <v>RH4_p300SC_p-11_70KSEs.YAS3,15</v>
      </c>
    </row>
    <row r="100" spans="2:7">
      <c r="D100" s="39"/>
      <c r="E100" s="311"/>
      <c r="F100" s="311"/>
      <c r="G100" s="311"/>
    </row>
    <row r="101" spans="2:7" ht="66" thickBot="1">
      <c r="D101" s="309"/>
      <c r="E101" s="315" t="str">
        <f>CONCATENATE(D93,D94,D98,E98,D99,E99,D95,E95,D96,E96)</f>
        <v>replot.r prof -I RH4_HDACi.down.two.zip -O RH4_HDACi.down.two.YAS3,15.prof -YAS 3,15</v>
      </c>
      <c r="F101" s="315" t="str">
        <f>CONCATENATE(D93,D94,D98,F98,D99,F99,D95,E95,D96,E96)</f>
        <v>replot.r prof -I GRYDER_RH4_SE_GENES.genebody.zip -O GRYDER_RH4_SE_GENES.genebody.YAS3,15 -YAS 3,15</v>
      </c>
      <c r="G101" s="315" t="str">
        <f>CONCATENATE(E93,E94,E98,G98,E99,G99,E95,F95,E96,F96)</f>
        <v>YAS3,15RH4_HDACi.down.two.zipRH4_p300SC_p-11_70KSEs.zipRH4_HDACi.down.two.YAS3,15.profRH4_p300SC_p-11_70KSEs.YAS3,153,15</v>
      </c>
    </row>
    <row r="102" spans="2:7" s="252" customFormat="1">
      <c r="D102" s="309"/>
      <c r="E102" s="565"/>
      <c r="F102" s="565"/>
    </row>
    <row r="105" spans="2:7">
      <c r="B105" s="252"/>
      <c r="C105" s="252"/>
      <c r="D105" s="252"/>
      <c r="E105" s="252"/>
    </row>
    <row r="106" spans="2:7" ht="18.5">
      <c r="B106" s="319" t="s">
        <v>7234</v>
      </c>
      <c r="C106" s="252"/>
      <c r="D106" s="252"/>
      <c r="E106" s="252"/>
    </row>
    <row r="107" spans="2:7" s="252" customFormat="1">
      <c r="B107" s="252" t="s">
        <v>7235</v>
      </c>
      <c r="E107" s="252" t="s">
        <v>7238</v>
      </c>
    </row>
    <row r="108" spans="2:7">
      <c r="B108" s="29" t="s">
        <v>4237</v>
      </c>
      <c r="C108" s="252"/>
      <c r="D108" s="252"/>
      <c r="E108" s="112" t="str">
        <f>"cd "&amp;E107</f>
        <v>cd /data/khanlab/projects/ChIP_seq/projects/RMS_Epigenetics/NuRD/NGSplots/wSpike</v>
      </c>
    </row>
    <row r="109" spans="2:7">
      <c r="B109" s="252" t="s">
        <v>3387</v>
      </c>
      <c r="C109" s="252"/>
      <c r="D109" s="252"/>
      <c r="E109" s="266" t="s">
        <v>6980</v>
      </c>
    </row>
    <row r="110" spans="2:7">
      <c r="B110" s="252"/>
      <c r="C110" s="252"/>
      <c r="D110" s="252"/>
      <c r="E110" s="266"/>
    </row>
    <row r="111" spans="2:7">
      <c r="B111" s="252" t="s">
        <v>3386</v>
      </c>
      <c r="C111" s="252"/>
      <c r="D111" s="252"/>
      <c r="E111" s="266" t="str">
        <f>CONCATENATE(E112,".config.txt")</f>
        <v>shCHD4_DN.config.txt</v>
      </c>
    </row>
    <row r="112" spans="2:7">
      <c r="B112" s="252" t="s">
        <v>3398</v>
      </c>
      <c r="C112" s="252"/>
      <c r="D112" s="252"/>
      <c r="E112" s="266" t="s">
        <v>7237</v>
      </c>
    </row>
    <row r="113" spans="2:5">
      <c r="B113" s="252" t="s">
        <v>3385</v>
      </c>
      <c r="C113" s="252"/>
      <c r="D113" s="252"/>
      <c r="E113" s="266" t="s">
        <v>7233</v>
      </c>
    </row>
    <row r="114" spans="2:5">
      <c r="B114" s="252" t="s">
        <v>3421</v>
      </c>
      <c r="C114" s="252"/>
      <c r="D114" s="252"/>
      <c r="E114" s="266"/>
    </row>
    <row r="115" spans="2:5">
      <c r="B115" s="252"/>
      <c r="C115" s="252"/>
      <c r="D115" s="252"/>
      <c r="E115" s="266" t="s">
        <v>7069</v>
      </c>
    </row>
    <row r="116" spans="2:5" ht="101.5">
      <c r="B116" s="29" t="s">
        <v>1037</v>
      </c>
      <c r="C116" s="252"/>
      <c r="D116" s="252"/>
      <c r="E116" s="563" t="str">
        <f>CONCATENATE(E109,"--export=sample_config=",E111,",output_name=",E112,E113)</f>
        <v>sbatch --partition=ccr --cpus-per-task=32 --ntasks=1 --mem=32g --time=24:00:00 --gres=lscratch:200 -J NGSplot --export=sample_config=shCHD4_DN.config.txt,output_name=shCHD4_DN /data/khanlab/projects/ChIP_seq/scripts/runNGSPlotGenelists.sh</v>
      </c>
    </row>
    <row r="117" spans="2:5">
      <c r="B117" s="252"/>
      <c r="C117" s="252"/>
      <c r="D117" s="252"/>
      <c r="E117" s="252"/>
    </row>
    <row r="118" spans="2:5" ht="15.5">
      <c r="B118" s="252"/>
      <c r="C118" s="78"/>
      <c r="D118" s="252"/>
      <c r="E118" s="252"/>
    </row>
    <row r="119" spans="2:5">
      <c r="B119" s="252"/>
      <c r="C119" s="252"/>
      <c r="D119" s="252"/>
      <c r="E119" s="252"/>
    </row>
    <row r="120" spans="2:5">
      <c r="B120" s="252"/>
      <c r="C120" s="252"/>
      <c r="D120" s="252"/>
      <c r="E120" s="31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744"/>
  <sheetViews>
    <sheetView topLeftCell="A724" zoomScaleNormal="100" workbookViewId="0">
      <selection activeCell="A741" sqref="A741:E744"/>
    </sheetView>
  </sheetViews>
  <sheetFormatPr defaultColWidth="9.1796875" defaultRowHeight="14.5" outlineLevelRow="1"/>
  <cols>
    <col min="1" max="1" width="120.81640625" style="252" customWidth="1"/>
    <col min="2" max="2" width="33.1796875" style="252" customWidth="1"/>
    <col min="3" max="3" width="22.453125" style="252" customWidth="1"/>
    <col min="4" max="4" width="7" style="252" customWidth="1"/>
    <col min="5" max="5" width="20.453125" style="252" customWidth="1"/>
    <col min="6" max="6" width="44.453125" style="252" customWidth="1"/>
    <col min="7" max="9" width="9.1796875" style="252"/>
    <col min="10" max="10" width="10" style="252" bestFit="1" customWidth="1"/>
    <col min="11" max="16384" width="9.1796875" style="252"/>
  </cols>
  <sheetData>
    <row r="1" spans="1:7">
      <c r="A1" s="252" t="s">
        <v>3404</v>
      </c>
      <c r="B1" s="252" t="s">
        <v>3415</v>
      </c>
      <c r="C1" s="252" t="s">
        <v>3401</v>
      </c>
      <c r="D1" s="252" t="s">
        <v>3402</v>
      </c>
      <c r="E1" s="252" t="s">
        <v>3403</v>
      </c>
    </row>
    <row r="2" spans="1:7">
      <c r="A2" s="252" t="s">
        <v>3405</v>
      </c>
      <c r="B2" s="252" t="s">
        <v>3406</v>
      </c>
    </row>
    <row r="3" spans="1:7">
      <c r="A3" s="252" t="s">
        <v>3416</v>
      </c>
      <c r="B3" s="252" t="s">
        <v>3417</v>
      </c>
      <c r="C3" s="252" t="s">
        <v>3418</v>
      </c>
    </row>
    <row r="4" spans="1:7">
      <c r="A4" s="80" t="s">
        <v>3399</v>
      </c>
      <c r="B4" s="80" t="s">
        <v>3400</v>
      </c>
      <c r="C4" s="80" t="s">
        <v>1509</v>
      </c>
      <c r="D4" s="80" t="s">
        <v>3407</v>
      </c>
      <c r="E4" s="80" t="s">
        <v>3408</v>
      </c>
      <c r="F4" s="80"/>
      <c r="G4" s="80"/>
    </row>
    <row r="5" spans="1:7" outlineLevel="1">
      <c r="A5" s="252" t="str">
        <f t="shared" ref="A5:A12" si="0">CONCATENATE($B$2,F5,"/",F5,".dd.bam")</f>
        <v>/data/khanlab/projects/ChIP_seq/DATA/Sample_RH4_H3K27ac_001_C_H5TLGBGXX/Sample_RH4_H3K27ac_001_C_H5TLGBGXX.dd.bam</v>
      </c>
      <c r="B5" s="252" t="str">
        <f t="shared" ref="B5:B12" si="1">CONCATENATE($B$1,$E$1,$B$3)</f>
        <v>/data/khanlab/projects/ChIP_seq/data_by_file_type/bed/comparison/RH4_MYOD1_001_C_H5TLGBGXX_vs_RH4_PAX3FOXO1_SRR039132_C_GSE19063/RH4_MYOD1_001_C_H5TLGBGXX.only.bed.1000.bed</v>
      </c>
      <c r="C5" s="252" t="s">
        <v>3350</v>
      </c>
      <c r="D5" s="252" t="str">
        <f>VLOOKUP(C5,ChIPseq_Samples!A:O,15,FALSE)</f>
        <v>Active enhancers</v>
      </c>
      <c r="E5" s="252" t="s">
        <v>3409</v>
      </c>
      <c r="F5" s="252" t="s">
        <v>3351</v>
      </c>
    </row>
    <row r="6" spans="1:7" outlineLevel="1">
      <c r="A6" s="252" t="str">
        <f t="shared" si="0"/>
        <v>/data/khanlab/projects/ChIP_seq/DATA/Sample_RH4_H3K27me3_001_C_H5TLGBGXX/Sample_RH4_H3K27me3_001_C_H5TLGBGXX.dd.bam</v>
      </c>
      <c r="B6" s="252" t="str">
        <f t="shared" si="1"/>
        <v>/data/khanlab/projects/ChIP_seq/data_by_file_type/bed/comparison/RH4_MYOD1_001_C_H5TLGBGXX_vs_RH4_PAX3FOXO1_SRR039132_C_GSE19063/RH4_MYOD1_001_C_H5TLGBGXX.only.bed.1000.bed</v>
      </c>
      <c r="C6" s="252" t="s">
        <v>3353</v>
      </c>
      <c r="D6" s="252" t="str">
        <f>VLOOKUP(C6,ChIPseq_Samples!A:O,15,FALSE)</f>
        <v>Polycomb Repressed and Heterochromatin</v>
      </c>
      <c r="E6" s="252" t="s">
        <v>3410</v>
      </c>
      <c r="F6" s="252" t="s">
        <v>3354</v>
      </c>
    </row>
    <row r="7" spans="1:7" outlineLevel="1">
      <c r="A7" s="252" t="str">
        <f t="shared" si="0"/>
        <v>/data/khanlab/projects/ChIP_seq/DATA/Sample_RH4_H3K4me2_001_C_H5TLGBGXX/Sample_RH4_H3K4me2_001_C_H5TLGBGXX.dd.bam</v>
      </c>
      <c r="B7" s="252" t="str">
        <f t="shared" si="1"/>
        <v>/data/khanlab/projects/ChIP_seq/data_by_file_type/bed/comparison/RH4_MYOD1_001_C_H5TLGBGXX_vs_RH4_PAX3FOXO1_SRR039132_C_GSE19063/RH4_MYOD1_001_C_H5TLGBGXX.only.bed.1000.bed</v>
      </c>
      <c r="C7" s="252" t="s">
        <v>3355</v>
      </c>
      <c r="D7" s="252" t="str">
        <f>VLOOKUP(C7,ChIPseq_Samples!A:O,15,FALSE)</f>
        <v>Active enhancers</v>
      </c>
      <c r="E7" s="252" t="s">
        <v>3411</v>
      </c>
      <c r="F7" s="252" t="s">
        <v>3356</v>
      </c>
    </row>
    <row r="8" spans="1:7" outlineLevel="1">
      <c r="A8" s="252" t="str">
        <f t="shared" si="0"/>
        <v>/data/khanlab/projects/ChIP_seq/DATA/Sample_RH4_H3K4me3_001_C_H5TLGBGXX/Sample_RH4_H3K4me3_001_C_H5TLGBGXX.dd.bam</v>
      </c>
      <c r="B8" s="252" t="str">
        <f t="shared" si="1"/>
        <v>/data/khanlab/projects/ChIP_seq/data_by_file_type/bed/comparison/RH4_MYOD1_001_C_H5TLGBGXX_vs_RH4_PAX3FOXO1_SRR039132_C_GSE19063/RH4_MYOD1_001_C_H5TLGBGXX.only.bed.1000.bed</v>
      </c>
      <c r="C8" s="252" t="s">
        <v>3358</v>
      </c>
      <c r="D8" s="252" t="str">
        <f>VLOOKUP(C8,ChIPseq_Samples!A:O,15,FALSE)</f>
        <v>Active genes/promoters</v>
      </c>
      <c r="E8" s="252" t="s">
        <v>3412</v>
      </c>
      <c r="F8" s="252" t="s">
        <v>3359</v>
      </c>
    </row>
    <row r="9" spans="1:7" outlineLevel="1">
      <c r="A9" s="252" t="str">
        <f t="shared" si="0"/>
        <v>/data/khanlab/projects/ChIP_seq/DATA/Sample_RH4_MYOD1_001_C_H5TLGBGXX/Sample_RH4_MYOD1_001_C_H5TLGBGXX.dd.bam</v>
      </c>
      <c r="B9" s="252" t="str">
        <f t="shared" si="1"/>
        <v>/data/khanlab/projects/ChIP_seq/data_by_file_type/bed/comparison/RH4_MYOD1_001_C_H5TLGBGXX_vs_RH4_PAX3FOXO1_SRR039132_C_GSE19063/RH4_MYOD1_001_C_H5TLGBGXX.only.bed.1000.bed</v>
      </c>
      <c r="C9" s="252" t="s">
        <v>3364</v>
      </c>
      <c r="D9" s="252" t="str">
        <f>VLOOKUP(C9,ChIPseq_Samples!A:O,15,FALSE)</f>
        <v>Myogenic Transcription Factor</v>
      </c>
      <c r="E9" s="252" t="s">
        <v>3413</v>
      </c>
      <c r="F9" s="252" t="s">
        <v>3365</v>
      </c>
    </row>
    <row r="10" spans="1:7" outlineLevel="1">
      <c r="A10" s="252" t="str">
        <f t="shared" si="0"/>
        <v>/data/khanlab/projects/ChIP_seq/DATA/Sample_RH4_PAX3FOXO1_SRR039132_C_GSE19063/Sample_RH4_PAX3FOXO1_SRR039132_C_GSE19063.dd.bam</v>
      </c>
      <c r="B10" s="252" t="str">
        <f t="shared" si="1"/>
        <v>/data/khanlab/projects/ChIP_seq/data_by_file_type/bed/comparison/RH4_MYOD1_001_C_H5TLGBGXX_vs_RH4_PAX3FOXO1_SRR039132_C_GSE19063/RH4_MYOD1_001_C_H5TLGBGXX.only.bed.1000.bed</v>
      </c>
      <c r="C10" s="252" t="s">
        <v>3370</v>
      </c>
      <c r="D10" s="252" t="str">
        <f>VLOOKUP(C10,ChIPseq_Samples!A:O,15,FALSE)</f>
        <v>Fusion Transcription Factor</v>
      </c>
      <c r="E10" s="252" t="s">
        <v>3414</v>
      </c>
      <c r="F10" s="252" t="s">
        <v>3396</v>
      </c>
    </row>
    <row r="11" spans="1:7" outlineLevel="1">
      <c r="A11" s="252" t="str">
        <f t="shared" si="0"/>
        <v>/data/khanlab/projects/ChIP_seq/DATA/Sample_HSMM_H3K27ac_C_SRR227600/Sample_HSMM_H3K27ac_C_SRR227600.dd.bam</v>
      </c>
      <c r="B11" s="252" t="str">
        <f t="shared" si="1"/>
        <v>/data/khanlab/projects/ChIP_seq/data_by_file_type/bed/comparison/RH4_MYOD1_001_C_H5TLGBGXX_vs_RH4_PAX3FOXO1_SRR039132_C_GSE19063/RH4_MYOD1_001_C_H5TLGBGXX.only.bed.1000.bed</v>
      </c>
      <c r="C11" s="252" t="s">
        <v>3375</v>
      </c>
      <c r="D11" s="252" t="str">
        <f>VLOOKUP(C11,ChIPseq_Samples!A:O,15,FALSE)</f>
        <v>Active enhancers</v>
      </c>
      <c r="E11" s="252" t="s">
        <v>3419</v>
      </c>
      <c r="F11" s="252" t="s">
        <v>3376</v>
      </c>
    </row>
    <row r="12" spans="1:7" outlineLevel="1">
      <c r="A12" s="252" t="str">
        <f t="shared" si="0"/>
        <v>/data/khanlab/projects/ChIP_seq/DATA/Sample_HSMMtube_H3K27ac_C_SRR227407/Sample_HSMMtube_H3K27ac_C_SRR227407.dd.bam</v>
      </c>
      <c r="B12" s="252" t="str">
        <f t="shared" si="1"/>
        <v>/data/khanlab/projects/ChIP_seq/data_by_file_type/bed/comparison/RH4_MYOD1_001_C_H5TLGBGXX_vs_RH4_PAX3FOXO1_SRR039132_C_GSE19063/RH4_MYOD1_001_C_H5TLGBGXX.only.bed.1000.bed</v>
      </c>
      <c r="C12" s="252" t="s">
        <v>3380</v>
      </c>
      <c r="D12" s="252" t="str">
        <f>VLOOKUP(C12,ChIPseq_Samples!A:O,15,FALSE)</f>
        <v>Active enhancers</v>
      </c>
      <c r="E12" s="252" t="s">
        <v>3420</v>
      </c>
      <c r="F12" s="252" t="s">
        <v>3381</v>
      </c>
    </row>
    <row r="13" spans="1:7" outlineLevel="1">
      <c r="B13" s="252" t="s">
        <v>3422</v>
      </c>
    </row>
    <row r="14" spans="1:7" outlineLevel="1">
      <c r="A14" s="252" t="str">
        <f t="shared" ref="A14:A19" si="2">CONCATENATE($B$2,F14,"/",F14,".dd.bam")</f>
        <v>/data/khanlab/projects/ChIP_seq/DATA/Sample_RH4_PAX3FOXO1_SRR039132_C_GSE19063/Sample_RH4_PAX3FOXO1_SRR039132_C_GSE19063.dd.bam</v>
      </c>
      <c r="B14" s="252" t="s">
        <v>3425</v>
      </c>
      <c r="C14" s="252" t="s">
        <v>3370</v>
      </c>
      <c r="D14" s="252" t="str">
        <f>VLOOKUP(C14,ChIPseq_Samples!A:O,15,FALSE)</f>
        <v>Fusion Transcription Factor</v>
      </c>
      <c r="E14" s="252" t="s">
        <v>3414</v>
      </c>
      <c r="F14" s="252" t="s">
        <v>3396</v>
      </c>
    </row>
    <row r="15" spans="1:7" outlineLevel="1">
      <c r="A15" s="252" t="str">
        <f t="shared" si="2"/>
        <v>/data/khanlab/projects/ChIP_seq/DATA/Sample_RH4_MYOD1_001_C_H5TLGBGXX/Sample_RH4_MYOD1_001_C_H5TLGBGXX.dd.bam</v>
      </c>
      <c r="B15" s="252" t="s">
        <v>3425</v>
      </c>
      <c r="C15" s="252" t="s">
        <v>3364</v>
      </c>
      <c r="D15" s="252" t="str">
        <f>VLOOKUP(C15,ChIPseq_Samples!A:O,15,FALSE)</f>
        <v>Myogenic Transcription Factor</v>
      </c>
      <c r="E15" s="252" t="s">
        <v>3413</v>
      </c>
      <c r="F15" s="252" t="s">
        <v>3365</v>
      </c>
    </row>
    <row r="16" spans="1:7" outlineLevel="1">
      <c r="A16" s="252" t="str">
        <f t="shared" si="2"/>
        <v>/data/khanlab/projects/ChIP_seq/DATA/Sample_RH4_H3K4me2_001_C_H5TLGBGXX/Sample_RH4_H3K4me2_001_C_H5TLGBGXX.dd.bam</v>
      </c>
      <c r="B16" s="252" t="s">
        <v>3425</v>
      </c>
      <c r="C16" s="252" t="s">
        <v>3355</v>
      </c>
      <c r="D16" s="252" t="str">
        <f>VLOOKUP(C16,ChIPseq_Samples!A:O,15,FALSE)</f>
        <v>Active enhancers</v>
      </c>
      <c r="E16" s="252" t="s">
        <v>3411</v>
      </c>
      <c r="F16" s="252" t="s">
        <v>3356</v>
      </c>
    </row>
    <row r="17" spans="1:6" outlineLevel="1">
      <c r="A17" s="252" t="str">
        <f t="shared" si="2"/>
        <v>/data/khanlab/projects/ChIP_seq/DATA/Sample_RH4_H3K27ac_001_C_H5TLGBGXX/Sample_RH4_H3K27ac_001_C_H5TLGBGXX.dd.bam</v>
      </c>
      <c r="B17" s="252" t="s">
        <v>3425</v>
      </c>
      <c r="C17" s="252" t="s">
        <v>3350</v>
      </c>
      <c r="D17" s="252" t="str">
        <f>VLOOKUP(C17,ChIPseq_Samples!A:O,15,FALSE)</f>
        <v>Active enhancers</v>
      </c>
      <c r="E17" s="252" t="s">
        <v>3409</v>
      </c>
      <c r="F17" s="252" t="s">
        <v>3351</v>
      </c>
    </row>
    <row r="18" spans="1:6" outlineLevel="1">
      <c r="A18" s="252" t="str">
        <f t="shared" si="2"/>
        <v>/data/khanlab/projects/ChIP_seq/DATA/Sample_HSMM_H3K27ac_C_SRR227600/Sample_HSMM_H3K27ac_C_SRR227600.dd.bam</v>
      </c>
      <c r="B18" s="252" t="str">
        <f>$B$13</f>
        <v>MYOD_and_P3F_ALL.bed</v>
      </c>
      <c r="C18" s="252" t="s">
        <v>3375</v>
      </c>
      <c r="D18" s="252" t="str">
        <f>VLOOKUP(C18,ChIPseq_Samples!A:O,15,FALSE)</f>
        <v>Active enhancers</v>
      </c>
      <c r="E18" s="252" t="s">
        <v>3419</v>
      </c>
      <c r="F18" s="252" t="s">
        <v>3376</v>
      </c>
    </row>
    <row r="19" spans="1:6" outlineLevel="1">
      <c r="A19" s="252" t="str">
        <f t="shared" si="2"/>
        <v>/data/khanlab/projects/ChIP_seq/DATA/Sample_HSMMtube_H3K27ac_C_SRR227407/Sample_HSMMtube_H3K27ac_C_SRR227407.dd.bam</v>
      </c>
      <c r="B19" s="252" t="str">
        <f>$B$13</f>
        <v>MYOD_and_P3F_ALL.bed</v>
      </c>
      <c r="C19" s="252" t="s">
        <v>3380</v>
      </c>
      <c r="D19" s="252" t="str">
        <f>VLOOKUP(C19,ChIPseq_Samples!A:O,15,FALSE)</f>
        <v>Active enhancers</v>
      </c>
      <c r="E19" s="252" t="s">
        <v>3420</v>
      </c>
      <c r="F19" s="252" t="s">
        <v>3381</v>
      </c>
    </row>
    <row r="20" spans="1:6" outlineLevel="1"/>
    <row r="21" spans="1:6" outlineLevel="1"/>
    <row r="22" spans="1:6" outlineLevel="1">
      <c r="A22" s="252" t="str">
        <f>CONCATENATE($B$2,F22,"/",F22,".dd.bam")</f>
        <v>/data/khanlab/projects/ChIP_seq/DATA/Sample_RH4_H3K27ac_001_C_H5TLGBGXX/Sample_RH4_H3K27ac_001_C_H5TLGBGXX.dd.bam</v>
      </c>
      <c r="B22" s="252" t="s">
        <v>3428</v>
      </c>
      <c r="C22" s="252" t="s">
        <v>3350</v>
      </c>
      <c r="D22" s="252" t="str">
        <f>VLOOKUP(C22,ChIPseq_Samples!A:O,15,FALSE)</f>
        <v>Active enhancers</v>
      </c>
      <c r="E22" s="252" t="s">
        <v>3423</v>
      </c>
      <c r="F22" s="252" t="s">
        <v>3351</v>
      </c>
    </row>
    <row r="23" spans="1:6" outlineLevel="1">
      <c r="A23" s="252" t="str">
        <f>CONCATENATE($B$2,F23,"/",F23,".dd.bam")</f>
        <v>/data/khanlab/projects/ChIP_seq/DATA/Sample_RH4_H3K27ac_001_C_H5TLGBGXX/Sample_RH4_H3K27ac_001_C_H5TLGBGXX.dd.bam</v>
      </c>
      <c r="B23" s="252" t="s">
        <v>3429</v>
      </c>
      <c r="C23" s="252" t="s">
        <v>3350</v>
      </c>
      <c r="D23" s="252" t="str">
        <f>VLOOKUP(C23,ChIPseq_Samples!A:O,15,FALSE)</f>
        <v>Active enhancers</v>
      </c>
      <c r="E23" s="252" t="s">
        <v>3424</v>
      </c>
      <c r="F23" s="252" t="s">
        <v>3351</v>
      </c>
    </row>
    <row r="24" spans="1:6" outlineLevel="1"/>
    <row r="25" spans="1:6" outlineLevel="1">
      <c r="A25" s="252" t="str">
        <f>CONCATENATE($B$2,F25,"/",F25,".dd.bam")</f>
        <v>/data/khanlab/projects/ChIP_seq/DATA/Sample_RH4_H3K27ac_001_C_H5TLGBGXX/Sample_RH4_H3K27ac_001_C_H5TLGBGXX.dd.bam</v>
      </c>
      <c r="B25" s="252" t="s">
        <v>3425</v>
      </c>
      <c r="C25" s="252" t="s">
        <v>3426</v>
      </c>
      <c r="D25" s="252">
        <v>380</v>
      </c>
      <c r="E25" s="252" t="s">
        <v>3409</v>
      </c>
      <c r="F25" s="252" t="s">
        <v>3351</v>
      </c>
    </row>
    <row r="26" spans="1:6" outlineLevel="1">
      <c r="A26" s="252" t="str">
        <f>CONCATENATE($B$2,F26,"/",F26,".bam")</f>
        <v>/data/khanlab/projects/ChIP_seq/DATA/Sample_RH4_H3K27ac_001_C_H5TLGBGXX/Sample_RH4_H3K27ac_001_C_H5TLGBGXX.bam</v>
      </c>
      <c r="B26" s="252" t="s">
        <v>3425</v>
      </c>
      <c r="C26" s="252" t="s">
        <v>3427</v>
      </c>
      <c r="D26" s="252">
        <v>380</v>
      </c>
      <c r="E26" s="252" t="s">
        <v>3409</v>
      </c>
      <c r="F26" s="252" t="s">
        <v>3351</v>
      </c>
    </row>
    <row r="27" spans="1:6" outlineLevel="1"/>
    <row r="28" spans="1:6" outlineLevel="1">
      <c r="B28" s="252" t="s">
        <v>3723</v>
      </c>
    </row>
    <row r="29" spans="1:6" outlineLevel="1">
      <c r="B29" s="254" t="s">
        <v>3660</v>
      </c>
    </row>
    <row r="30" spans="1:6" outlineLevel="1">
      <c r="A30" s="252" t="str">
        <f t="shared" ref="A30:A35" si="3">CONCATENATE($B$2,F30,"/",F30,".bam")</f>
        <v>/data/khanlab/projects/ChIP_seq/DATA/Sample_CTR_H3K27me3_001_C_H5TLGBGXX/Sample_CTR_H3K27me3_001_C_H5TLGBGXX.bam</v>
      </c>
      <c r="B30" s="252" t="s">
        <v>3732</v>
      </c>
      <c r="C30" s="252" t="s">
        <v>3332</v>
      </c>
      <c r="D30" s="252">
        <v>400</v>
      </c>
      <c r="E30" s="252" t="s">
        <v>3410</v>
      </c>
      <c r="F30" s="252" t="s">
        <v>3333</v>
      </c>
    </row>
    <row r="31" spans="1:6" outlineLevel="1">
      <c r="A31" s="252" t="str">
        <f t="shared" si="3"/>
        <v>/data/khanlab/projects/ChIP_seq/DATA/Sample_CTR_MYC_001_C_H5TLGBGXX/Sample_CTR_MYC_001_C_H5TLGBGXX.bam</v>
      </c>
      <c r="B31" s="252" t="str">
        <f>B30</f>
        <v>Sample_CTR_T48_MYC_002_C_HCK7HBGXX.narrowvs.narrow.only.bed.3000.bed</v>
      </c>
      <c r="C31" s="252" t="s">
        <v>3341</v>
      </c>
      <c r="D31" s="252">
        <v>412</v>
      </c>
      <c r="E31" s="252" t="s">
        <v>3727</v>
      </c>
      <c r="F31" s="252" t="s">
        <v>3342</v>
      </c>
    </row>
    <row r="32" spans="1:6" outlineLevel="1">
      <c r="A32" s="252" t="str">
        <f t="shared" si="3"/>
        <v>/data/khanlab/projects/ChIP_seq/DATA/Sample_CTR_MYOD1_001_C_H5TLGBGXX/Sample_CTR_MYOD1_001_C_H5TLGBGXX.bam</v>
      </c>
      <c r="B32" s="252" t="str">
        <f>B31</f>
        <v>Sample_CTR_T48_MYC_002_C_HCK7HBGXX.narrowvs.narrow.only.bed.3000.bed</v>
      </c>
      <c r="C32" s="252" t="s">
        <v>3346</v>
      </c>
      <c r="D32" s="252">
        <v>406</v>
      </c>
      <c r="E32" s="252" t="s">
        <v>3725</v>
      </c>
      <c r="F32" s="252" t="s">
        <v>3347</v>
      </c>
    </row>
    <row r="33" spans="1:6" outlineLevel="1">
      <c r="A33" s="252" t="str">
        <f t="shared" si="3"/>
        <v>/data/khanlab/projects/ChIP_seq/DATA/Sample_CTR_ERK_002_C_HCK7HBGXX/Sample_CTR_ERK_002_C_HCK7HBGXX.bam</v>
      </c>
      <c r="B33" s="252" t="str">
        <f>B32</f>
        <v>Sample_CTR_T48_MYC_002_C_HCK7HBGXX.narrowvs.narrow.only.bed.3000.bed</v>
      </c>
      <c r="C33" s="252" t="s">
        <v>3691</v>
      </c>
      <c r="D33" s="252">
        <v>382</v>
      </c>
      <c r="E33" s="252" t="s">
        <v>3729</v>
      </c>
      <c r="F33" s="252" t="s">
        <v>3721</v>
      </c>
    </row>
    <row r="34" spans="1:6" outlineLevel="1">
      <c r="A34" s="252" t="str">
        <f t="shared" si="3"/>
        <v>/data/khanlab/projects/ChIP_seq/DATA/Sample_CTR_H3K4me1_002_C_HCK7HBGXX/Sample_CTR_H3K4me1_002_C_HCK7HBGXX.bam</v>
      </c>
      <c r="B34" s="252" t="str">
        <f>B33</f>
        <v>Sample_CTR_T48_MYC_002_C_HCK7HBGXX.narrowvs.narrow.only.bed.3000.bed</v>
      </c>
      <c r="C34" s="79" t="s">
        <v>3678</v>
      </c>
      <c r="D34" s="252">
        <v>430</v>
      </c>
      <c r="E34" s="252" t="s">
        <v>3724</v>
      </c>
      <c r="F34" s="252" t="s">
        <v>3715</v>
      </c>
    </row>
    <row r="35" spans="1:6" outlineLevel="1">
      <c r="A35" s="252" t="str">
        <f t="shared" si="3"/>
        <v>/data/khanlab/projects/ChIP_seq/DATA/Sample_CTR_H3K4me2_002_C_HCK7HBGXX/Sample_CTR_H3K4me2_002_C_HCK7HBGXX.bam</v>
      </c>
      <c r="B35" s="252" t="str">
        <f>B34</f>
        <v>Sample_CTR_T48_MYC_002_C_HCK7HBGXX.narrowvs.narrow.only.bed.3000.bed</v>
      </c>
      <c r="C35" s="252" t="s">
        <v>3684</v>
      </c>
      <c r="D35" s="252">
        <v>436</v>
      </c>
      <c r="E35" s="252" t="s">
        <v>3411</v>
      </c>
      <c r="F35" s="252" t="s">
        <v>3716</v>
      </c>
    </row>
    <row r="36" spans="1:6" outlineLevel="1">
      <c r="A36" s="77" t="str">
        <f>CONCATENATE(ngs.config!$B$2,F36,"/",F36,".bam")</f>
        <v>/data/khanlab/projects/ChIP_seq/DATA/Sample_CTR_D48_MYC_002_C_HCK7HBGXX/Sample_CTR_D48_MYC_002_C_HCK7HBGXX.bam</v>
      </c>
      <c r="B36" s="77" t="s">
        <v>3747</v>
      </c>
      <c r="C36" s="77" t="s">
        <v>3685</v>
      </c>
      <c r="D36" s="77">
        <v>418</v>
      </c>
      <c r="E36" s="77" t="s">
        <v>3727</v>
      </c>
      <c r="F36" s="252" t="s">
        <v>3717</v>
      </c>
    </row>
    <row r="37" spans="1:6" outlineLevel="1">
      <c r="A37" s="77" t="str">
        <f>CONCATENATE($B$2,F37,"/",F37,".bam")</f>
        <v>/data/khanlab/projects/ChIP_seq/DATA/Sample_CTR_T48_MYC_002_C_HCK7HBGXX/Sample_CTR_T48_MYC_002_C_HCK7HBGXX.bam</v>
      </c>
      <c r="B37" s="77" t="str">
        <f>B36</f>
        <v>CTR_MYOD_DvT_ranked_forBG.bed</v>
      </c>
      <c r="C37" s="77" t="s">
        <v>3687</v>
      </c>
      <c r="D37" s="77">
        <v>413</v>
      </c>
      <c r="E37" s="77" t="s">
        <v>3728</v>
      </c>
      <c r="F37" s="252" t="s">
        <v>3719</v>
      </c>
    </row>
    <row r="38" spans="1:6" outlineLevel="1">
      <c r="A38" s="77" t="str">
        <f>CONCATENATE($B$2,F38,"/",F38,".bam")</f>
        <v>/data/khanlab/projects/ChIP_seq/DATA/Sample_CTR_D48_MYOD1_002_C_HCK7HBGXX/Sample_CTR_D48_MYOD1_002_C_HCK7HBGXX.bam</v>
      </c>
      <c r="B38" s="77" t="str">
        <f>B37</f>
        <v>CTR_MYOD_DvT_ranked_forBG.bed</v>
      </c>
      <c r="C38" s="77" t="s">
        <v>3686</v>
      </c>
      <c r="D38" s="77">
        <v>419</v>
      </c>
      <c r="E38" s="77" t="s">
        <v>3725</v>
      </c>
      <c r="F38" s="252" t="s">
        <v>3718</v>
      </c>
    </row>
    <row r="39" spans="1:6" outlineLevel="1">
      <c r="A39" s="77" t="str">
        <f>CONCATENATE($B$2,F39,"/",F39,".bam")</f>
        <v>/data/khanlab/projects/ChIP_seq/DATA/Sample_CTR_T48_MYOD1_002_C_HCK7HBGXX/Sample_CTR_T48_MYOD1_002_C_HCK7HBGXX.bam</v>
      </c>
      <c r="B39" s="77" t="str">
        <f>B38</f>
        <v>CTR_MYOD_DvT_ranked_forBG.bed</v>
      </c>
      <c r="C39" s="77" t="s">
        <v>3690</v>
      </c>
      <c r="D39" s="77">
        <v>410</v>
      </c>
      <c r="E39" s="77" t="s">
        <v>3726</v>
      </c>
      <c r="F39" s="252" t="s">
        <v>3720</v>
      </c>
    </row>
    <row r="40" spans="1:6" outlineLevel="1">
      <c r="A40" s="77" t="str">
        <f>CONCATENATE($B$2,F40,"/",F40,".bam")</f>
        <v>/data/khanlab/projects/ChIP_seq/DATA/Sample_CTR_H3K27ac_001_C_H5TLGBGXX/Sample_CTR_H3K27ac_001_C_H5TLGBGXX.bam</v>
      </c>
      <c r="B40" s="77" t="str">
        <f>B39</f>
        <v>CTR_MYOD_DvT_ranked_forBG.bed</v>
      </c>
      <c r="C40" s="77" t="s">
        <v>3323</v>
      </c>
      <c r="D40" s="77">
        <v>421</v>
      </c>
      <c r="E40" s="77" t="s">
        <v>3409</v>
      </c>
      <c r="F40" s="252" t="s">
        <v>3324</v>
      </c>
    </row>
    <row r="41" spans="1:6" outlineLevel="1">
      <c r="A41" s="77" t="str">
        <f>CONCATENATE($B$2,F41,"/",F41,".bam")</f>
        <v>/data/khanlab/projects/ChIP_seq/DATA/Sample_CTR_T48_H3K27ac_002_C_HCK7HBGXX/Sample_CTR_T48_H3K27ac_002_C_HCK7HBGXX.bam</v>
      </c>
      <c r="B41" s="77" t="str">
        <f>B40</f>
        <v>CTR_MYOD_DvT_ranked_forBG.bed</v>
      </c>
      <c r="C41" s="77" t="s">
        <v>3694</v>
      </c>
      <c r="D41" s="77">
        <v>414</v>
      </c>
      <c r="E41" s="77" t="s">
        <v>3419</v>
      </c>
      <c r="F41" s="252" t="s">
        <v>3722</v>
      </c>
    </row>
    <row r="43" spans="1:6" outlineLevel="1">
      <c r="A43" s="252" t="str">
        <f>CONCATENATE($B$2,F43,"/",F43,".bam")</f>
        <v>/data/khanlab/projects/ChIP_seq/DATA/Sample_RH4_PAX3FOXO1_SRR.32.35_C_Combined/Sample_RH4_PAX3FOXO1_SRR.32.35_C_Combined.bam</v>
      </c>
      <c r="B43" s="252" t="s">
        <v>3846</v>
      </c>
      <c r="C43" s="259" t="s">
        <v>3372</v>
      </c>
      <c r="D43" s="258">
        <v>250</v>
      </c>
      <c r="E43" s="252" t="s">
        <v>3423</v>
      </c>
      <c r="F43" s="257" t="s">
        <v>3659</v>
      </c>
    </row>
    <row r="44" spans="1:6" outlineLevel="1">
      <c r="A44" s="252" t="str">
        <f>CONCATENATE($B$2,F44,"/",F44,".bam")</f>
        <v>/data/khanlab/projects/ChIP_seq/DATA/Sample_RH4_H3K27ac_001_C_H5TLGBGXX/Sample_RH4_H3K27ac_001_C_H5TLGBGXX.bam</v>
      </c>
      <c r="B44" s="252" t="s">
        <v>3846</v>
      </c>
      <c r="C44" s="256" t="s">
        <v>3327</v>
      </c>
      <c r="D44" s="253">
        <v>380</v>
      </c>
      <c r="E44" s="252" t="s">
        <v>3841</v>
      </c>
      <c r="F44" s="256" t="s">
        <v>3351</v>
      </c>
    </row>
    <row r="45" spans="1:6" outlineLevel="1">
      <c r="A45" s="252" t="str">
        <f>CONCATENATE($B$2,F45,"/",F45,".bam")</f>
        <v>/data/khanlab/projects/ChIP_seq/DATA/Sample_RH4_H3K4me1_002_C_HCK7HBGXX/Sample_RH4_H3K4me1_002_C_HCK7HBGXX.bam</v>
      </c>
      <c r="B45" s="252" t="s">
        <v>3846</v>
      </c>
      <c r="C45" s="252" t="s">
        <v>3674</v>
      </c>
      <c r="D45" s="253">
        <v>420</v>
      </c>
      <c r="E45" s="252" t="s">
        <v>3844</v>
      </c>
      <c r="F45" s="252" t="s">
        <v>3833</v>
      </c>
    </row>
    <row r="46" spans="1:6" outlineLevel="1">
      <c r="A46" s="252" t="str">
        <f>CONCATENATE($B$2,F46,"/",F46,".bam")</f>
        <v>/data/khanlab/projects/ChIP_seq/DATA/Sample_RH4_H3K4me2_001_C_H5TLGBGXX/Sample_RH4_H3K4me2_001_C_H5TLGBGXX.bam</v>
      </c>
      <c r="B46" s="252" t="s">
        <v>3846</v>
      </c>
      <c r="C46" s="252" t="s">
        <v>3357</v>
      </c>
      <c r="D46" s="253">
        <v>373</v>
      </c>
      <c r="E46" s="252" t="s">
        <v>3843</v>
      </c>
      <c r="F46" s="252" t="s">
        <v>3356</v>
      </c>
    </row>
    <row r="47" spans="1:6" outlineLevel="1">
      <c r="A47" s="252" t="str">
        <f>CONCATENATE($B$2,F47,"/",F47,".bam")</f>
        <v>/data/khanlab/projects/ChIP_seq/DATA/Sample_RH4_H3K4me3_001_C_H5TLGBGXX/Sample_RH4_H3K4me3_001_C_H5TLGBGXX.bam</v>
      </c>
      <c r="B47" s="252" t="s">
        <v>3846</v>
      </c>
      <c r="C47" s="252" t="s">
        <v>3360</v>
      </c>
      <c r="D47" s="253">
        <v>394</v>
      </c>
      <c r="E47" s="252" t="s">
        <v>3842</v>
      </c>
      <c r="F47" s="252" t="s">
        <v>3359</v>
      </c>
    </row>
    <row r="48" spans="1:6" outlineLevel="1"/>
    <row r="49" spans="1:6" outlineLevel="1">
      <c r="A49" s="252" t="str">
        <f t="shared" ref="A49:A60" si="4">CONCATENATE($B$2,F49,"/",F49,".bam")</f>
        <v>/data/khanlab/projects/ChIP_seq/DATA/Sample_RH4_PAX3FOXO1_SRR.32.35_C_Combined/Sample_RH4_PAX3FOXO1_SRR.32.35_C_Combined.bam</v>
      </c>
      <c r="B49" s="264" t="s">
        <v>5243</v>
      </c>
      <c r="C49" s="259" t="s">
        <v>3372</v>
      </c>
      <c r="D49" s="258">
        <v>200</v>
      </c>
      <c r="E49" s="252" t="s">
        <v>3423</v>
      </c>
      <c r="F49" s="257" t="s">
        <v>3659</v>
      </c>
    </row>
    <row r="50" spans="1:6" outlineLevel="1">
      <c r="A50" s="252" t="str">
        <f t="shared" si="4"/>
        <v>/data/khanlab/projects/ChIP_seq/DATA/Sample_RH4_H3K27ac_001_C_H5TLGBGXX/Sample_RH4_H3K27ac_001_C_H5TLGBGXX.bam</v>
      </c>
      <c r="B50" s="264" t="s">
        <v>5243</v>
      </c>
      <c r="C50" s="256" t="s">
        <v>3327</v>
      </c>
      <c r="D50" s="258">
        <v>200</v>
      </c>
      <c r="E50" s="252" t="s">
        <v>3841</v>
      </c>
      <c r="F50" s="256" t="s">
        <v>3351</v>
      </c>
    </row>
    <row r="51" spans="1:6" outlineLevel="1">
      <c r="A51" s="252" t="str">
        <f t="shared" si="4"/>
        <v>/data/khanlab/projects/ChIP_seq/DATA/Sample_RH4_H3K4me3_001_C_H5TLGBGXX/Sample_RH4_H3K4me3_001_C_H5TLGBGXX.bam</v>
      </c>
      <c r="B51" s="264" t="s">
        <v>5243</v>
      </c>
      <c r="C51" s="252" t="s">
        <v>3360</v>
      </c>
      <c r="D51" s="258">
        <v>200</v>
      </c>
      <c r="E51" s="252" t="s">
        <v>3842</v>
      </c>
      <c r="F51" s="252" t="s">
        <v>3359</v>
      </c>
    </row>
    <row r="52" spans="1:6" outlineLevel="1">
      <c r="A52" s="252" t="str">
        <f t="shared" si="4"/>
        <v>/data/khanlab/projects/ChIP_seq/DATA/Sample_RH4_H3K27me3_001_C_H5TLGBGXX/Sample_RH4_H3K27me3_001_C_H5TLGBGXX.bam</v>
      </c>
      <c r="B52" s="264" t="s">
        <v>5243</v>
      </c>
      <c r="C52" s="252" t="s">
        <v>3334</v>
      </c>
      <c r="D52" s="258">
        <v>200</v>
      </c>
      <c r="E52" s="252" t="s">
        <v>3845</v>
      </c>
      <c r="F52" s="252" t="s">
        <v>3354</v>
      </c>
    </row>
    <row r="53" spans="1:6" outlineLevel="1">
      <c r="A53" s="252" t="str">
        <f t="shared" si="4"/>
        <v>/data/khanlab/projects/ChIP_seq/DATA/Sample_RH4_PAX3FOXO1_SRR.32.35_C_Combined/Sample_RH4_PAX3FOXO1_SRR.32.35_C_Combined.bam</v>
      </c>
      <c r="B53" s="252" t="s">
        <v>5244</v>
      </c>
      <c r="C53" s="259" t="s">
        <v>3372</v>
      </c>
      <c r="D53" s="258">
        <v>200</v>
      </c>
      <c r="E53" s="252" t="s">
        <v>3423</v>
      </c>
      <c r="F53" s="257" t="s">
        <v>3659</v>
      </c>
    </row>
    <row r="54" spans="1:6" outlineLevel="1">
      <c r="A54" s="252" t="str">
        <f t="shared" si="4"/>
        <v>/data/khanlab/projects/ChIP_seq/DATA/Sample_RH4_H3K27ac_001_C_H5TLGBGXX/Sample_RH4_H3K27ac_001_C_H5TLGBGXX.bam</v>
      </c>
      <c r="B54" s="252" t="s">
        <v>5244</v>
      </c>
      <c r="C54" s="256" t="s">
        <v>3327</v>
      </c>
      <c r="D54" s="258">
        <v>200</v>
      </c>
      <c r="E54" s="252" t="s">
        <v>3841</v>
      </c>
      <c r="F54" s="256" t="s">
        <v>3351</v>
      </c>
    </row>
    <row r="55" spans="1:6" outlineLevel="1">
      <c r="A55" s="252" t="str">
        <f t="shared" si="4"/>
        <v>/data/khanlab/projects/ChIP_seq/DATA/Sample_RH4_H3K4me3_001_C_H5TLGBGXX/Sample_RH4_H3K4me3_001_C_H5TLGBGXX.bam</v>
      </c>
      <c r="B55" s="252" t="s">
        <v>5244</v>
      </c>
      <c r="C55" s="252" t="s">
        <v>3360</v>
      </c>
      <c r="D55" s="258">
        <v>200</v>
      </c>
      <c r="E55" s="252" t="s">
        <v>3842</v>
      </c>
      <c r="F55" s="252" t="s">
        <v>3359</v>
      </c>
    </row>
    <row r="56" spans="1:6" outlineLevel="1">
      <c r="A56" s="252" t="str">
        <f t="shared" si="4"/>
        <v>/data/khanlab/projects/ChIP_seq/DATA/Sample_RH4_H3K27me3_001_C_H5TLGBGXX/Sample_RH4_H3K27me3_001_C_H5TLGBGXX.bam</v>
      </c>
      <c r="B56" s="252" t="s">
        <v>5244</v>
      </c>
      <c r="C56" s="252" t="s">
        <v>3334</v>
      </c>
      <c r="D56" s="258">
        <v>200</v>
      </c>
      <c r="E56" s="252" t="s">
        <v>3845</v>
      </c>
      <c r="F56" s="252" t="s">
        <v>3354</v>
      </c>
    </row>
    <row r="57" spans="1:6" outlineLevel="1">
      <c r="A57" s="252" t="str">
        <f t="shared" si="4"/>
        <v>/data/khanlab/projects/ChIP_seq/DATA/Sample_RH4_PAX3FOXO1_SRR.32.35_C_Combined/Sample_RH4_PAX3FOXO1_SRR.32.35_C_Combined.bam</v>
      </c>
      <c r="B57" s="269" t="s">
        <v>5245</v>
      </c>
      <c r="C57" s="259" t="s">
        <v>3372</v>
      </c>
      <c r="D57" s="258">
        <v>200</v>
      </c>
      <c r="E57" s="252" t="s">
        <v>3423</v>
      </c>
      <c r="F57" s="257" t="s">
        <v>3659</v>
      </c>
    </row>
    <row r="58" spans="1:6" outlineLevel="1">
      <c r="A58" s="252" t="str">
        <f t="shared" si="4"/>
        <v>/data/khanlab/projects/ChIP_seq/DATA/Sample_RH4_H3K27ac_001_C_H5TLGBGXX/Sample_RH4_H3K27ac_001_C_H5TLGBGXX.bam</v>
      </c>
      <c r="B58" s="269" t="s">
        <v>5245</v>
      </c>
      <c r="C58" s="256" t="s">
        <v>3327</v>
      </c>
      <c r="D58" s="258">
        <v>200</v>
      </c>
      <c r="E58" s="252" t="s">
        <v>3841</v>
      </c>
      <c r="F58" s="256" t="s">
        <v>3351</v>
      </c>
    </row>
    <row r="59" spans="1:6" outlineLevel="1">
      <c r="A59" s="252" t="str">
        <f t="shared" si="4"/>
        <v>/data/khanlab/projects/ChIP_seq/DATA/Sample_RH4_H3K4me3_001_C_H5TLGBGXX/Sample_RH4_H3K4me3_001_C_H5TLGBGXX.bam</v>
      </c>
      <c r="B59" s="269" t="s">
        <v>5245</v>
      </c>
      <c r="C59" s="252" t="s">
        <v>3360</v>
      </c>
      <c r="D59" s="258">
        <v>200</v>
      </c>
      <c r="E59" s="252" t="s">
        <v>3842</v>
      </c>
      <c r="F59" s="252" t="s">
        <v>3359</v>
      </c>
    </row>
    <row r="60" spans="1:6" outlineLevel="1">
      <c r="A60" s="252" t="str">
        <f t="shared" si="4"/>
        <v>/data/khanlab/projects/ChIP_seq/DATA/Sample_RH4_H3K27me3_001_C_H5TLGBGXX/Sample_RH4_H3K27me3_001_C_H5TLGBGXX.bam</v>
      </c>
      <c r="B60" s="269" t="s">
        <v>5245</v>
      </c>
      <c r="C60" s="252" t="s">
        <v>3334</v>
      </c>
      <c r="D60" s="258">
        <v>200</v>
      </c>
      <c r="E60" s="252" t="s">
        <v>3845</v>
      </c>
      <c r="F60" s="252" t="s">
        <v>3354</v>
      </c>
    </row>
    <row r="61" spans="1:6" outlineLevel="1">
      <c r="C61" s="256"/>
      <c r="D61" s="253"/>
      <c r="F61" s="256"/>
    </row>
    <row r="62" spans="1:6" outlineLevel="1">
      <c r="C62" s="259"/>
      <c r="D62" s="258"/>
      <c r="F62" s="257"/>
    </row>
    <row r="63" spans="1:6">
      <c r="B63" s="252" t="s">
        <v>3856</v>
      </c>
    </row>
    <row r="64" spans="1:6" outlineLevel="1">
      <c r="A64" s="252" t="str">
        <f>CONCATENATE($B$2,F64,"/",F64,".bam")</f>
        <v>/data/khanlab/projects/ChIP_seq/DATA/Sample_RH4_PAX3FOXO1_SRR.32.35_C_Combined/Sample_RH4_PAX3FOXO1_SRR.32.35_C_Combined.bam</v>
      </c>
      <c r="C64" s="259" t="s">
        <v>3372</v>
      </c>
      <c r="D64" s="258">
        <v>250</v>
      </c>
      <c r="E64" s="252" t="s">
        <v>3423</v>
      </c>
      <c r="F64" s="257" t="s">
        <v>3659</v>
      </c>
    </row>
    <row r="65" spans="1:6" outlineLevel="1">
      <c r="A65" s="252" t="str">
        <f>CONCATENATE($B$2,F65,"/",F65,".dd.bam")</f>
        <v>/data/khanlab/projects/ChIP_seq/DATA/Sample_RH4_MYOD1_001_C_H5TLGBGXX/Sample_RH4_MYOD1_001_C_H5TLGBGXX.dd.bam</v>
      </c>
      <c r="C65" s="252" t="s">
        <v>3348</v>
      </c>
      <c r="D65" s="252">
        <v>396</v>
      </c>
      <c r="E65" s="252" t="s">
        <v>3413</v>
      </c>
      <c r="F65" s="252" t="s">
        <v>3365</v>
      </c>
    </row>
    <row r="66" spans="1:6" outlineLevel="1">
      <c r="A66" s="252" t="str">
        <f>CONCATENATE($B$2,F66,"/",F66,".dd.bam")</f>
        <v>/data/khanlab/projects/ChIP_seq/DATA/Sample_RH4_MYOG_002_C_HCK7HBGXX/Sample_RH4_MYOG_002_C_HCK7HBGXX.dd.bam</v>
      </c>
      <c r="C66" s="252" t="s">
        <v>3705</v>
      </c>
      <c r="D66" s="253">
        <v>458</v>
      </c>
      <c r="E66" s="252" t="s">
        <v>3855</v>
      </c>
      <c r="F66" s="252" t="s">
        <v>3839</v>
      </c>
    </row>
    <row r="67" spans="1:6" outlineLevel="1">
      <c r="A67" s="252" t="str">
        <f>CONCATENATE($B$2,F67,"/",F67,".dd.bam")</f>
        <v>/data/khanlab/projects/ChIP_seq/DATA/Sample_RH4_MYCN_002_C_HCK7HBGXX/Sample_RH4_MYCN_002_C_HCK7HBGXX.dd.bam</v>
      </c>
      <c r="C67" s="252" t="s">
        <v>3677</v>
      </c>
      <c r="D67" s="253">
        <v>410</v>
      </c>
      <c r="E67" s="252" t="s">
        <v>3854</v>
      </c>
      <c r="F67" s="252" t="s">
        <v>3838</v>
      </c>
    </row>
    <row r="68" spans="1:6" outlineLevel="1">
      <c r="A68" s="252" t="str">
        <f>CONCATENATE($B$2,F68,"/",F68,".bam")</f>
        <v>/data/khanlab/projects/ChIP_seq/DATA/Sample_RH4_H3K27ac_001_C_H5TLGBGXX/Sample_RH4_H3K27ac_001_C_H5TLGBGXX.bam</v>
      </c>
      <c r="C68" s="256" t="s">
        <v>3327</v>
      </c>
      <c r="D68" s="253">
        <v>380</v>
      </c>
      <c r="E68" s="252" t="s">
        <v>3841</v>
      </c>
      <c r="F68" s="256" t="s">
        <v>3351</v>
      </c>
    </row>
    <row r="69" spans="1:6" outlineLevel="1">
      <c r="A69" s="252" t="str">
        <f>CONCATENATE($B$2,F69,"/",F69,".bam")</f>
        <v>/data/khanlab/projects/ChIP_seq/DATA/Sample_RH4_H3K4me1_002_C_HCK7HBGXX/Sample_RH4_H3K4me1_002_C_HCK7HBGXX.bam</v>
      </c>
      <c r="C69" s="252" t="s">
        <v>3674</v>
      </c>
      <c r="D69" s="253">
        <v>420</v>
      </c>
      <c r="E69" s="252" t="s">
        <v>3844</v>
      </c>
      <c r="F69" s="252" t="s">
        <v>3833</v>
      </c>
    </row>
    <row r="70" spans="1:6" outlineLevel="1">
      <c r="A70" s="252" t="str">
        <f>CONCATENATE($B$2,F70,"/",F70,".bam")</f>
        <v>/data/khanlab/projects/ChIP_seq/DATA/Sample_RH4_H3K4me2_001_C_H5TLGBGXX/Sample_RH4_H3K4me2_001_C_H5TLGBGXX.bam</v>
      </c>
      <c r="C70" s="252" t="s">
        <v>3357</v>
      </c>
      <c r="D70" s="253">
        <v>373</v>
      </c>
      <c r="E70" s="252" t="s">
        <v>3843</v>
      </c>
      <c r="F70" s="252" t="s">
        <v>3356</v>
      </c>
    </row>
    <row r="71" spans="1:6" outlineLevel="1">
      <c r="A71" s="252" t="str">
        <f>CONCATENATE($B$2,F71,"/",F71,".bam")</f>
        <v>/data/khanlab/projects/ChIP_seq/DATA/Sample_RH4_H3K4me3_001_C_H5TLGBGXX/Sample_RH4_H3K4me3_001_C_H5TLGBGXX.bam</v>
      </c>
      <c r="C71" s="252" t="s">
        <v>3360</v>
      </c>
      <c r="D71" s="253">
        <v>394</v>
      </c>
      <c r="E71" s="252" t="s">
        <v>3842</v>
      </c>
      <c r="F71" s="252" t="s">
        <v>3359</v>
      </c>
    </row>
    <row r="72" spans="1:6" outlineLevel="1"/>
    <row r="73" spans="1:6" outlineLevel="1">
      <c r="A73" s="252" t="str">
        <f>CONCATENATE($B$2,F73,"/",F73,".bam")</f>
        <v>/data/khanlab/projects/ChIP_seq/DATA/Sample_RH4_H3K27ac_001_C_H5TLGBGXX/Sample_RH4_H3K27ac_001_C_H5TLGBGXX.bam</v>
      </c>
      <c r="B73" s="252" t="s">
        <v>3882</v>
      </c>
      <c r="C73" s="256" t="s">
        <v>3327</v>
      </c>
      <c r="D73" s="253">
        <v>380</v>
      </c>
      <c r="E73" s="252" t="s">
        <v>3420</v>
      </c>
      <c r="F73" s="256" t="s">
        <v>3351</v>
      </c>
    </row>
    <row r="74" spans="1:6" outlineLevel="1">
      <c r="A74" s="252" t="str">
        <f>CONCATENATE($B$2,F74,"/",F74,".bam")</f>
        <v>/data/khanlab/projects/ChIP_seq/DATA/Sample_RH4_H3K27ac_001_C_H5TLGBGXX/Sample_RH4_H3K27ac_001_C_H5TLGBGXX.bam</v>
      </c>
      <c r="B74" s="252" t="s">
        <v>3883</v>
      </c>
      <c r="C74" s="256" t="s">
        <v>3327</v>
      </c>
      <c r="D74" s="253">
        <v>380</v>
      </c>
      <c r="E74" s="252" t="s">
        <v>3419</v>
      </c>
      <c r="F74" s="256" t="s">
        <v>3351</v>
      </c>
    </row>
    <row r="75" spans="1:6" outlineLevel="1">
      <c r="A75" s="252" t="str">
        <f>CONCATENATE($B$2,F75,"/",F75,".bam")</f>
        <v>/data/khanlab/projects/ChIP_seq/DATA/Sample_RH4_H3K27ac_001_C_H5TLGBGXX/Sample_RH4_H3K27ac_001_C_H5TLGBGXX.bam</v>
      </c>
      <c r="B75" s="252" t="s">
        <v>3884</v>
      </c>
      <c r="C75" s="256" t="s">
        <v>3327</v>
      </c>
      <c r="D75" s="253">
        <v>380</v>
      </c>
      <c r="E75" s="252" t="s">
        <v>3881</v>
      </c>
      <c r="F75" s="256" t="s">
        <v>3351</v>
      </c>
    </row>
    <row r="76" spans="1:6" outlineLevel="1">
      <c r="A76" s="252" t="str">
        <f>CONCATENATE($B$2,F76,"/",F76,".bam")</f>
        <v>/data/khanlab/projects/ChIP_seq/DATA/Sample_RH4_H3K27ac_001_C_H5TLGBGXX/Sample_RH4_H3K27ac_001_C_H5TLGBGXX.bam</v>
      </c>
      <c r="B76" s="252" t="s">
        <v>3885</v>
      </c>
      <c r="C76" s="256" t="s">
        <v>3327</v>
      </c>
      <c r="D76" s="253">
        <v>380</v>
      </c>
      <c r="E76" s="252" t="s">
        <v>3409</v>
      </c>
      <c r="F76" s="256" t="s">
        <v>3351</v>
      </c>
    </row>
    <row r="77" spans="1:6" outlineLevel="1">
      <c r="C77" s="256"/>
      <c r="D77" s="253"/>
      <c r="F77" s="256"/>
    </row>
    <row r="78" spans="1:6" outlineLevel="1"/>
    <row r="79" spans="1:6" outlineLevel="1">
      <c r="A79" s="252" t="str">
        <f>CONCATENATE($B$2,F79,"/",F79,".bam")</f>
        <v>/data/khanlab/projects/ChIP_seq/DATA/Sample_RH4_PAX3FOXO1_SRR.32.35_C_Combined/Sample_RH4_PAX3FOXO1_SRR.32.35_C_Combined.bam</v>
      </c>
      <c r="B79" s="252" t="s">
        <v>3859</v>
      </c>
      <c r="C79" s="259" t="s">
        <v>3372</v>
      </c>
      <c r="D79" s="258">
        <v>250</v>
      </c>
      <c r="E79" s="252" t="s">
        <v>3423</v>
      </c>
      <c r="F79" s="257" t="s">
        <v>3659</v>
      </c>
    </row>
    <row r="80" spans="1:6" outlineLevel="1">
      <c r="A80" s="252" t="str">
        <f>CONCATENATE($B$2,F80,"/",F80,".dd.bam")</f>
        <v>/data/khanlab/projects/ChIP_seq/DATA/Sample_RH4_MYOD1_001_C_H5TLGBGXX/Sample_RH4_MYOD1_001_C_H5TLGBGXX.dd.bam</v>
      </c>
      <c r="B80" s="252" t="s">
        <v>3859</v>
      </c>
      <c r="C80" s="252" t="s">
        <v>3348</v>
      </c>
      <c r="D80" s="252">
        <v>396</v>
      </c>
      <c r="E80" s="252" t="s">
        <v>3894</v>
      </c>
      <c r="F80" s="252" t="s">
        <v>3365</v>
      </c>
    </row>
    <row r="81" spans="1:7" outlineLevel="1">
      <c r="A81" s="252" t="str">
        <f>CONCATENATE($B$2,F81,"/",F81,".dd.bam")</f>
        <v>/data/khanlab/projects/ChIP_seq/DATA/Sample_RH4_MYOG_002_C_HCK7HBGXX/Sample_RH4_MYOG_002_C_HCK7HBGXX.dd.bam</v>
      </c>
      <c r="B81" s="252" t="s">
        <v>3859</v>
      </c>
      <c r="C81" s="252" t="s">
        <v>3705</v>
      </c>
      <c r="D81" s="253">
        <v>458</v>
      </c>
      <c r="E81" s="252" t="s">
        <v>3895</v>
      </c>
      <c r="F81" s="252" t="s">
        <v>3839</v>
      </c>
    </row>
    <row r="82" spans="1:7" outlineLevel="1">
      <c r="A82" s="252" t="str">
        <f>CONCATENATE($B$2,F82,"/",F82,".dd.bam")</f>
        <v>/data/khanlab/projects/ChIP_seq/DATA/Sample_RH4_MYCN_002_C_HCK7HBGXX/Sample_RH4_MYCN_002_C_HCK7HBGXX.dd.bam</v>
      </c>
      <c r="B82" s="252" t="s">
        <v>3859</v>
      </c>
      <c r="C82" s="252" t="s">
        <v>3677</v>
      </c>
      <c r="D82" s="253">
        <v>410</v>
      </c>
      <c r="E82" s="252" t="s">
        <v>3896</v>
      </c>
      <c r="F82" s="252" t="s">
        <v>3838</v>
      </c>
    </row>
    <row r="83" spans="1:7" outlineLevel="1">
      <c r="A83" s="252" t="str">
        <f>CONCATENATE($B$2,F83,"/",F83,".bam")</f>
        <v>/data/khanlab/projects/ChIP_seq/DATA/Sample_RH4_H3K27ac_001_C_H5TLGBGXX/Sample_RH4_H3K27ac_001_C_H5TLGBGXX.bam</v>
      </c>
      <c r="B83" s="252" t="s">
        <v>3859</v>
      </c>
      <c r="C83" s="256" t="s">
        <v>3327</v>
      </c>
      <c r="D83" s="253">
        <v>380</v>
      </c>
      <c r="E83" s="252" t="s">
        <v>3841</v>
      </c>
      <c r="F83" s="256" t="s">
        <v>3351</v>
      </c>
    </row>
    <row r="84" spans="1:7" outlineLevel="1">
      <c r="A84" s="252" t="str">
        <f>CONCATENATE($B$2,F84,"/",F84,".bam")</f>
        <v>/data/khanlab/projects/ChIP_seq/DATA/Sample_RH4_H3K4me1_002_C_HCK7HBGXX/Sample_RH4_H3K4me1_002_C_HCK7HBGXX.bam</v>
      </c>
      <c r="B84" s="252" t="s">
        <v>3859</v>
      </c>
      <c r="C84" s="252" t="s">
        <v>3674</v>
      </c>
      <c r="D84" s="253">
        <v>420</v>
      </c>
      <c r="E84" s="252" t="s">
        <v>3844</v>
      </c>
      <c r="F84" s="252" t="s">
        <v>3833</v>
      </c>
    </row>
    <row r="85" spans="1:7" outlineLevel="1">
      <c r="A85" s="252" t="str">
        <f>CONCATENATE($B$2,F85,"/",F85,".bam")</f>
        <v>/data/khanlab/projects/ChIP_seq/DATA/Sample_RH4_H3K4me2_001_C_H5TLGBGXX/Sample_RH4_H3K4me2_001_C_H5TLGBGXX.bam</v>
      </c>
      <c r="B85" s="252" t="s">
        <v>3859</v>
      </c>
      <c r="C85" s="252" t="s">
        <v>3357</v>
      </c>
      <c r="D85" s="253">
        <v>373</v>
      </c>
      <c r="E85" s="252" t="s">
        <v>3843</v>
      </c>
      <c r="F85" s="252" t="s">
        <v>3356</v>
      </c>
    </row>
    <row r="86" spans="1:7" outlineLevel="1">
      <c r="A86" s="252" t="str">
        <f>CONCATENATE($B$2,F86,"/",F86,".bam")</f>
        <v>/data/khanlab/projects/ChIP_seq/DATA/Sample_RH4_H3K4me3_001_C_H5TLGBGXX/Sample_RH4_H3K4me3_001_C_H5TLGBGXX.bam</v>
      </c>
      <c r="B86" s="252" t="s">
        <v>3859</v>
      </c>
      <c r="C86" s="252" t="s">
        <v>3360</v>
      </c>
      <c r="D86" s="253">
        <v>394</v>
      </c>
      <c r="E86" s="252" t="s">
        <v>3842</v>
      </c>
      <c r="F86" s="252" t="s">
        <v>3359</v>
      </c>
    </row>
    <row r="87" spans="1:7" outlineLevel="1"/>
    <row r="88" spans="1:7" outlineLevel="1">
      <c r="A88" s="252" t="str">
        <f>CONCATENATE($B$2,F88,"/",F88,".bam")</f>
        <v>/data/khanlab/projects/ChIP_seq/DATA/Sample_RH4_PAX3FOXO1_SRR.32.35_C_Combined/Sample_RH4_PAX3FOXO1_SRR.32.35_C_Combined.bam</v>
      </c>
      <c r="B88" s="252" t="s">
        <v>3897</v>
      </c>
      <c r="C88" s="259" t="s">
        <v>3372</v>
      </c>
      <c r="D88" s="258">
        <v>250</v>
      </c>
      <c r="E88" s="252" t="s">
        <v>3423</v>
      </c>
      <c r="F88" s="257" t="s">
        <v>3659</v>
      </c>
    </row>
    <row r="89" spans="1:7" outlineLevel="1">
      <c r="A89" s="252" t="str">
        <f>CONCATENATE($B$2,F89,"/",F89,".dd.bam")</f>
        <v>/data/khanlab/projects/ChIP_seq/DATA/Sample_RH4_MYOD1_001_C_H5TLGBGXX/Sample_RH4_MYOD1_001_C_H5TLGBGXX.dd.bam</v>
      </c>
      <c r="B89" s="252" t="s">
        <v>3897</v>
      </c>
      <c r="C89" s="252" t="s">
        <v>3348</v>
      </c>
      <c r="D89" s="252">
        <v>396</v>
      </c>
      <c r="E89" s="252" t="s">
        <v>3894</v>
      </c>
      <c r="F89" s="252" t="s">
        <v>3365</v>
      </c>
    </row>
    <row r="90" spans="1:7" outlineLevel="1">
      <c r="A90" s="252" t="str">
        <f>CONCATENATE($B$2,F90,"/",F90,".dd.bam")</f>
        <v>/data/khanlab/projects/ChIP_seq/DATA/Sample_RH4_MYOG_002_C_HCK7HBGXX/Sample_RH4_MYOG_002_C_HCK7HBGXX.dd.bam</v>
      </c>
      <c r="B90" s="252" t="s">
        <v>3897</v>
      </c>
      <c r="C90" s="252" t="s">
        <v>3705</v>
      </c>
      <c r="D90" s="253">
        <v>458</v>
      </c>
      <c r="E90" s="252" t="s">
        <v>3895</v>
      </c>
      <c r="F90" s="252" t="s">
        <v>3839</v>
      </c>
    </row>
    <row r="91" spans="1:7" outlineLevel="1">
      <c r="A91" s="252" t="str">
        <f>CONCATENATE($B$2,F91,"/",F91,".dd.bam")</f>
        <v>/data/khanlab/projects/ChIP_seq/DATA/Sample_RH4_MYCN_002_C_HCK7HBGXX/Sample_RH4_MYCN_002_C_HCK7HBGXX.dd.bam</v>
      </c>
      <c r="B91" s="252" t="s">
        <v>3897</v>
      </c>
      <c r="C91" s="252" t="s">
        <v>3677</v>
      </c>
      <c r="D91" s="253">
        <v>410</v>
      </c>
      <c r="E91" s="252" t="s">
        <v>3896</v>
      </c>
      <c r="F91" s="252" t="s">
        <v>3838</v>
      </c>
    </row>
    <row r="93" spans="1:7">
      <c r="A93" s="252" t="str">
        <f t="shared" ref="A93:A100" si="5">CONCATENATE($B$2,F93,"/",F93,".bam")</f>
        <v>/data/khanlab/projects/ChIP_seq/DATA/Sample_RH4_PAX3FOXO1_SRR.32.35_C_Combined/Sample_RH4_PAX3FOXO1_SRR.32.35_C_Combined.bam</v>
      </c>
      <c r="B93" s="252" t="s">
        <v>5111</v>
      </c>
      <c r="C93" s="259" t="s">
        <v>3372</v>
      </c>
      <c r="D93" s="258">
        <v>200</v>
      </c>
      <c r="E93" s="252" t="s">
        <v>3423</v>
      </c>
      <c r="F93" s="257" t="s">
        <v>3659</v>
      </c>
    </row>
    <row r="94" spans="1:7">
      <c r="A94" s="252" t="str">
        <f t="shared" si="5"/>
        <v>/data/khanlab/projects/ChIP_seq/DATA/Sample_RH4_30X_D_C6FEFANXX/Sample_RH4_30X_D_C6FEFANXX.bam</v>
      </c>
      <c r="B94" s="252" t="s">
        <v>5111</v>
      </c>
      <c r="C94" s="253" t="s">
        <v>4036</v>
      </c>
      <c r="D94" s="252">
        <v>150</v>
      </c>
      <c r="E94" s="252" t="s">
        <v>3410</v>
      </c>
      <c r="F94" s="252" t="s">
        <v>4097</v>
      </c>
    </row>
    <row r="95" spans="1:7">
      <c r="A95" s="252" t="str">
        <f t="shared" si="5"/>
        <v>/data/khanlab/projects/ChIP_seq/DATA/Sample_RH4_p300SC_002_C_HCK7HBGXX/Sample_RH4_p300SC_002_C_HCK7HBGXX.bam</v>
      </c>
      <c r="B95" s="252" t="s">
        <v>5111</v>
      </c>
      <c r="C95" s="252" t="s">
        <v>3675</v>
      </c>
      <c r="D95" s="252">
        <v>200</v>
      </c>
      <c r="E95" s="252" t="s">
        <v>4015</v>
      </c>
      <c r="F95" s="252" t="s">
        <v>3837</v>
      </c>
      <c r="G95" s="253">
        <v>416</v>
      </c>
    </row>
    <row r="96" spans="1:7">
      <c r="A96" s="252" t="str">
        <f t="shared" si="5"/>
        <v>/data/khanlab/projects/ChIP_seq/DATA/Sample_RH4_H3K27ac_001_C_H5TLGBGXX/Sample_RH4_H3K27ac_001_C_H5TLGBGXX.bam</v>
      </c>
      <c r="B96" s="252" t="s">
        <v>5111</v>
      </c>
      <c r="C96" s="256" t="s">
        <v>3327</v>
      </c>
      <c r="D96" s="252">
        <v>200</v>
      </c>
      <c r="E96" s="252" t="s">
        <v>3841</v>
      </c>
      <c r="F96" s="256" t="s">
        <v>3351</v>
      </c>
      <c r="G96" s="253">
        <v>380</v>
      </c>
    </row>
    <row r="97" spans="1:7">
      <c r="A97" s="252" t="str">
        <f t="shared" si="5"/>
        <v>/data/khanlab/projects/ChIP_seq/DATA/Sample_RH4_t6_BRD4_002_C_HCK7HBGXX/Sample_RH4_t6_BRD4_002_C_HCK7HBGXX.bam</v>
      </c>
      <c r="B97" s="252" t="s">
        <v>5111</v>
      </c>
      <c r="C97" s="252" t="s">
        <v>3712</v>
      </c>
      <c r="D97" s="252">
        <v>200</v>
      </c>
      <c r="E97" s="252" t="s">
        <v>4016</v>
      </c>
      <c r="F97" s="252" t="s">
        <v>3840</v>
      </c>
      <c r="G97" s="253">
        <v>424</v>
      </c>
    </row>
    <row r="98" spans="1:7">
      <c r="A98" s="252" t="str">
        <f t="shared" si="5"/>
        <v>/data/khanlab/projects/ChIP_seq/DATA/Sample_RH4_MED_002_C_HCK7HBGXX/Sample_RH4_MED_002_C_HCK7HBGXX.bam</v>
      </c>
      <c r="B98" s="252" t="s">
        <v>5111</v>
      </c>
      <c r="C98" s="252" t="s">
        <v>3709</v>
      </c>
      <c r="D98" s="252">
        <v>200</v>
      </c>
      <c r="E98" s="252" t="s">
        <v>4017</v>
      </c>
      <c r="F98" s="252" t="s">
        <v>3832</v>
      </c>
      <c r="G98" s="253">
        <v>424</v>
      </c>
    </row>
    <row r="99" spans="1:7">
      <c r="A99" s="252" t="str">
        <f t="shared" si="5"/>
        <v>/data/khanlab/projects/ChIP_seq/DATA/Sample_RH4_CTCF_008_C_HHC7JBGXX/Sample_RH4_CTCF_008_C_HHC7JBGXX.bam</v>
      </c>
      <c r="B99" s="252" t="s">
        <v>5111</v>
      </c>
      <c r="C99" s="256" t="s">
        <v>4908</v>
      </c>
      <c r="D99" s="252">
        <v>200</v>
      </c>
      <c r="E99" s="252" t="s">
        <v>5109</v>
      </c>
      <c r="F99" s="252" t="s">
        <v>5092</v>
      </c>
      <c r="G99" s="253"/>
    </row>
    <row r="100" spans="1:7">
      <c r="A100" s="252" t="str">
        <f t="shared" si="5"/>
        <v>/data/khanlab/projects/ChIP_seq/DATA/Sample_RH4_RAD21_008_C_HHC7JBGXX/Sample_RH4_RAD21_008_C_HHC7JBGXX.bam</v>
      </c>
      <c r="B100" s="252" t="s">
        <v>5111</v>
      </c>
      <c r="C100" s="253" t="s">
        <v>4910</v>
      </c>
      <c r="D100" s="252">
        <v>200</v>
      </c>
      <c r="E100" s="252" t="s">
        <v>4726</v>
      </c>
      <c r="F100" s="265" t="s">
        <v>4957</v>
      </c>
      <c r="G100" s="253"/>
    </row>
    <row r="102" spans="1:7" outlineLevel="1">
      <c r="A102" s="252" t="str">
        <f t="shared" ref="A102:A113" si="6">CONCATENATE($B$2,F102,"/",F102,".bam")</f>
        <v>/data/khanlab/projects/ChIP_seq/DATA/Sample_RH4_PAX3FOXO1_SRR.32.35_C_Combined/Sample_RH4_PAX3FOXO1_SRR.32.35_C_Combined.bam</v>
      </c>
      <c r="B102" s="252" t="s">
        <v>4238</v>
      </c>
      <c r="C102" s="259" t="s">
        <v>5118</v>
      </c>
      <c r="D102" s="258">
        <v>200</v>
      </c>
      <c r="E102" s="252" t="s">
        <v>3423</v>
      </c>
      <c r="F102" s="257" t="s">
        <v>3659</v>
      </c>
    </row>
    <row r="103" spans="1:7" outlineLevel="1">
      <c r="A103" s="252" t="str">
        <f t="shared" si="6"/>
        <v>/data/khanlab/projects/ChIP_seq/DATA/Sample_NILC_P3F_010_C_HMKGLBGXX/Sample_NILC_P3F_010_C_HMKGLBGXX.bam</v>
      </c>
      <c r="B103" s="252" t="s">
        <v>4238</v>
      </c>
      <c r="C103" s="252" t="s">
        <v>5119</v>
      </c>
      <c r="D103" s="258">
        <v>200</v>
      </c>
      <c r="E103" s="252" t="s">
        <v>5121</v>
      </c>
      <c r="F103" s="252" t="s">
        <v>5134</v>
      </c>
    </row>
    <row r="104" spans="1:7" outlineLevel="1">
      <c r="A104" s="252" t="str">
        <f t="shared" si="6"/>
        <v>/data/khanlab/projects/ChIP_seq/DATA/Sample_PF19_P3F_010_C_HMKGLBGXX/Sample_PF19_P3F_010_C_HMKGLBGXX.bam</v>
      </c>
      <c r="B104" s="252" t="s">
        <v>4238</v>
      </c>
      <c r="C104" s="252" t="s">
        <v>5120</v>
      </c>
      <c r="D104" s="258">
        <v>200</v>
      </c>
      <c r="E104" s="252" t="s">
        <v>4725</v>
      </c>
      <c r="F104" s="252" t="s">
        <v>5135</v>
      </c>
    </row>
    <row r="105" spans="1:7" outlineLevel="1">
      <c r="A105" s="252" t="str">
        <f t="shared" si="6"/>
        <v>/data/khanlab/projects/ChIP_seq/DATA/Sample_RH4_30X_D_C6FEFANXX/Sample_RH4_30X_D_C6FEFANXX.bam</v>
      </c>
      <c r="B105" s="252" t="s">
        <v>4238</v>
      </c>
      <c r="C105" s="252" t="s">
        <v>4126</v>
      </c>
      <c r="D105" s="252">
        <v>150</v>
      </c>
      <c r="E105" s="252" t="s">
        <v>3410</v>
      </c>
      <c r="F105" s="252" t="s">
        <v>4097</v>
      </c>
    </row>
    <row r="106" spans="1:7" outlineLevel="1">
      <c r="A106" s="252" t="str">
        <f t="shared" si="6"/>
        <v>/data/khanlab/projects/ChIP_seq/DATA/Sample_RH4_H3K27ac_001_C_H5TLGBGXX/Sample_RH4_H3K27ac_001_C_H5TLGBGXX.bam</v>
      </c>
      <c r="B106" s="252" t="s">
        <v>4238</v>
      </c>
      <c r="C106" s="252" t="s">
        <v>3350</v>
      </c>
      <c r="D106" s="252">
        <v>184</v>
      </c>
      <c r="E106" s="252" t="s">
        <v>3881</v>
      </c>
      <c r="F106" s="252" t="s">
        <v>3351</v>
      </c>
    </row>
    <row r="107" spans="1:7" outlineLevel="1">
      <c r="A107" s="252" t="str">
        <f t="shared" si="6"/>
        <v>/data/khanlab/projects/ChIP_seq/DATA/Sample_RH4_t6_BRD4_002_C_HCK7HBGXX/Sample_RH4_t6_BRD4_002_C_HCK7HBGXX.bam</v>
      </c>
      <c r="B107" s="252" t="s">
        <v>4238</v>
      </c>
      <c r="C107" s="252" t="s">
        <v>4135</v>
      </c>
      <c r="D107" s="253">
        <v>303</v>
      </c>
      <c r="E107" s="252" t="s">
        <v>4016</v>
      </c>
      <c r="F107" s="252" t="s">
        <v>3840</v>
      </c>
    </row>
    <row r="108" spans="1:7" outlineLevel="1">
      <c r="A108" s="252" t="str">
        <f t="shared" si="6"/>
        <v>/data/khanlab/projects/ChIP_seq/DATA/Sample_7250_NILC_20X_D_C6FEFANXX/Sample_7250_NILC_20X_D_C6FEFANXX.bam</v>
      </c>
      <c r="B108" s="252" t="s">
        <v>4238</v>
      </c>
      <c r="C108" s="252" t="s">
        <v>4127</v>
      </c>
      <c r="D108" s="252">
        <v>150</v>
      </c>
      <c r="E108" s="252" t="s">
        <v>4132</v>
      </c>
      <c r="F108" s="252" t="s">
        <v>4031</v>
      </c>
    </row>
    <row r="109" spans="1:7" outlineLevel="1">
      <c r="A109" s="252" t="str">
        <f t="shared" si="6"/>
        <v>/data/khanlab/projects/ChIP_seq/DATA/Sample_NILC_H3K27ac_004_C_HH7C5BGXX/Sample_NILC_H3K27ac_004_C_HH7C5BGXX.bam</v>
      </c>
      <c r="B109" s="252" t="s">
        <v>4238</v>
      </c>
      <c r="C109" s="252" t="s">
        <v>4128</v>
      </c>
      <c r="D109" s="253">
        <v>336</v>
      </c>
      <c r="E109" s="252" t="s">
        <v>3409</v>
      </c>
      <c r="F109" s="252" t="s">
        <v>4120</v>
      </c>
    </row>
    <row r="110" spans="1:7" outlineLevel="1">
      <c r="A110" s="252" t="str">
        <f t="shared" si="6"/>
        <v>/data/khanlab/projects/ChIP_seq/DATA/Sample_NILC_BRD4_004_C_HH7C5BGXX/Sample_NILC_BRD4_004_C_HH7C5BGXX.bam</v>
      </c>
      <c r="B110" s="252" t="s">
        <v>4238</v>
      </c>
      <c r="C110" s="252" t="s">
        <v>4136</v>
      </c>
      <c r="D110" s="253">
        <v>303</v>
      </c>
      <c r="E110" s="252" t="s">
        <v>4133</v>
      </c>
      <c r="F110" s="252" t="s">
        <v>4114</v>
      </c>
    </row>
    <row r="111" spans="1:7" outlineLevel="1">
      <c r="A111" s="252" t="str">
        <f t="shared" si="6"/>
        <v>/data/khanlab/projects/ChIP_seq/DATA/Sample_7250_PF19_20X_D_C6FEFANXX/Sample_7250_PF19_20X_D_C6FEFANXX.bam</v>
      </c>
      <c r="B111" s="252" t="s">
        <v>4238</v>
      </c>
      <c r="C111" s="252" t="s">
        <v>4129</v>
      </c>
      <c r="D111" s="252">
        <v>150</v>
      </c>
      <c r="E111" s="252" t="s">
        <v>4131</v>
      </c>
      <c r="F111" s="252" t="s">
        <v>4046</v>
      </c>
    </row>
    <row r="112" spans="1:7" outlineLevel="1">
      <c r="A112" s="252" t="str">
        <f t="shared" si="6"/>
        <v>/data/khanlab/projects/ChIP_seq/DATA/Sample_PF19_H3K27ac_004_C_HH7C5BGXX/Sample_PF19_H3K27ac_004_C_HH7C5BGXX.bam</v>
      </c>
      <c r="B112" s="252" t="s">
        <v>4238</v>
      </c>
      <c r="C112" s="252" t="s">
        <v>4130</v>
      </c>
      <c r="D112" s="253">
        <v>342</v>
      </c>
      <c r="E112" s="252" t="s">
        <v>3419</v>
      </c>
      <c r="F112" s="252" t="s">
        <v>4121</v>
      </c>
    </row>
    <row r="113" spans="1:6" outlineLevel="1">
      <c r="A113" s="252" t="str">
        <f t="shared" si="6"/>
        <v>/data/khanlab/projects/ChIP_seq/DATA/Sample_PF19_BRD4_004_C_HH7C5BGXX/Sample_PF19_BRD4_004_C_HH7C5BGXX.bam</v>
      </c>
      <c r="B113" s="252" t="s">
        <v>4238</v>
      </c>
      <c r="C113" s="252" t="s">
        <v>4137</v>
      </c>
      <c r="D113" s="253">
        <v>324</v>
      </c>
      <c r="E113" s="252" t="s">
        <v>4134</v>
      </c>
      <c r="F113" s="252" t="s">
        <v>4117</v>
      </c>
    </row>
    <row r="114" spans="1:6" outlineLevel="1">
      <c r="D114" s="253"/>
    </row>
    <row r="115" spans="1:6" outlineLevel="1">
      <c r="A115" s="252" t="str">
        <f t="shared" ref="A115:A122" si="7">CONCATENATE($B$2,F115,"/",F115,".bam")</f>
        <v>/data/khanlab/projects/ChIP_seq/DATA/Sample_7250_NILC_20X_D_C6FEFANXX/Sample_7250_NILC_20X_D_C6FEFANXX.bam</v>
      </c>
      <c r="B115" s="252" t="s">
        <v>4238</v>
      </c>
      <c r="C115" s="252" t="s">
        <v>4127</v>
      </c>
      <c r="D115" s="253">
        <v>150</v>
      </c>
      <c r="E115" s="252" t="s">
        <v>4132</v>
      </c>
      <c r="F115" s="252" t="s">
        <v>4031</v>
      </c>
    </row>
    <row r="116" spans="1:6" outlineLevel="1">
      <c r="A116" s="252" t="str">
        <f t="shared" si="7"/>
        <v>/data/khanlab/projects/ChIP_seq/DATA/Sample_7250_PF19_20X_D_C6FEFANXX/Sample_7250_PF19_20X_D_C6FEFANXX.bam</v>
      </c>
      <c r="B116" s="252" t="s">
        <v>4238</v>
      </c>
      <c r="C116" s="252" t="s">
        <v>4129</v>
      </c>
      <c r="D116" s="253">
        <v>150</v>
      </c>
      <c r="E116" s="252" t="s">
        <v>4131</v>
      </c>
      <c r="F116" s="252" t="s">
        <v>4046</v>
      </c>
    </row>
    <row r="117" spans="1:6" outlineLevel="1">
      <c r="A117" s="252" t="str">
        <f t="shared" si="7"/>
        <v>/data/khanlab/projects/ChIP_seq/DATA/Sample_NILC_H3K27ac_004_C_HH7C5BGXX/Sample_NILC_H3K27ac_004_C_HH7C5BGXX.bam</v>
      </c>
      <c r="B117" s="252" t="s">
        <v>4238</v>
      </c>
      <c r="C117" s="252" t="s">
        <v>4128</v>
      </c>
      <c r="D117" s="253">
        <v>200</v>
      </c>
      <c r="E117" s="252" t="s">
        <v>3409</v>
      </c>
      <c r="F117" s="252" t="s">
        <v>4120</v>
      </c>
    </row>
    <row r="118" spans="1:6" outlineLevel="1">
      <c r="A118" s="252" t="str">
        <f t="shared" si="7"/>
        <v>/data/khanlab/projects/ChIP_seq/DATA/Sample_PF19_H3K27ac_004_C_HH7C5BGXX/Sample_PF19_H3K27ac_004_C_HH7C5BGXX.bam</v>
      </c>
      <c r="B118" s="252" t="s">
        <v>4238</v>
      </c>
      <c r="C118" s="252" t="s">
        <v>4130</v>
      </c>
      <c r="D118" s="253">
        <v>200</v>
      </c>
      <c r="E118" s="252" t="s">
        <v>3419</v>
      </c>
      <c r="F118" s="252" t="s">
        <v>4121</v>
      </c>
    </row>
    <row r="119" spans="1:6" outlineLevel="1">
      <c r="A119" s="252" t="str">
        <f t="shared" si="7"/>
        <v>/data/khanlab/projects/ChIP_seq/DATA/Sample_NILC_P3F_010_C_HMKGLBGXX/Sample_NILC_P3F_010_C_HMKGLBGXX.bam</v>
      </c>
      <c r="B119" s="252" t="s">
        <v>4238</v>
      </c>
      <c r="C119" s="252" t="s">
        <v>5119</v>
      </c>
      <c r="D119" s="253">
        <v>200</v>
      </c>
      <c r="E119" s="252" t="s">
        <v>5121</v>
      </c>
      <c r="F119" s="252" t="s">
        <v>5134</v>
      </c>
    </row>
    <row r="120" spans="1:6" outlineLevel="1">
      <c r="A120" s="252" t="str">
        <f t="shared" si="7"/>
        <v>/data/khanlab/projects/ChIP_seq/DATA/Sample_PF19_P3F_010_C_HMKGLBGXX/Sample_PF19_P3F_010_C_HMKGLBGXX.bam</v>
      </c>
      <c r="B120" s="252" t="s">
        <v>4238</v>
      </c>
      <c r="C120" s="252" t="s">
        <v>5120</v>
      </c>
      <c r="D120" s="253">
        <v>200</v>
      </c>
      <c r="E120" s="252" t="s">
        <v>4725</v>
      </c>
      <c r="F120" s="252" t="s">
        <v>5135</v>
      </c>
    </row>
    <row r="121" spans="1:6" outlineLevel="1">
      <c r="A121" s="252" t="str">
        <f t="shared" si="7"/>
        <v>/data/khanlab/projects/ChIP_seq/DATA/Sample_NILC_BRD4_004_C_HH7C5BGXX/Sample_NILC_BRD4_004_C_HH7C5BGXX.bam</v>
      </c>
      <c r="B121" s="252" t="s">
        <v>4238</v>
      </c>
      <c r="C121" s="252" t="s">
        <v>4136</v>
      </c>
      <c r="D121" s="253">
        <v>200</v>
      </c>
      <c r="E121" s="252" t="s">
        <v>4133</v>
      </c>
      <c r="F121" s="252" t="s">
        <v>4114</v>
      </c>
    </row>
    <row r="122" spans="1:6" outlineLevel="1">
      <c r="A122" s="252" t="str">
        <f t="shared" si="7"/>
        <v>/data/khanlab/projects/ChIP_seq/DATA/Sample_PF19_BRD4_004_C_HH7C5BGXX/Sample_PF19_BRD4_004_C_HH7C5BGXX.bam</v>
      </c>
      <c r="B122" s="252" t="s">
        <v>4238</v>
      </c>
      <c r="C122" s="252" t="s">
        <v>4137</v>
      </c>
      <c r="D122" s="253">
        <v>200</v>
      </c>
      <c r="E122" s="252" t="s">
        <v>4134</v>
      </c>
      <c r="F122" s="252" t="s">
        <v>4117</v>
      </c>
    </row>
    <row r="123" spans="1:6" outlineLevel="1"/>
    <row r="124" spans="1:6">
      <c r="B124" s="252" t="s">
        <v>3856</v>
      </c>
    </row>
    <row r="125" spans="1:6">
      <c r="A125" s="252" t="str">
        <f>CONCATENATE($B$2,F125,"/",F125,".bam")</f>
        <v>/data/khanlab/projects/ChIP_seq/DATA/Sample_CTR_DMSO_48h_40X_D_C6FEFANXX/Sample_CTR_DMSO_48h_40X_D_C6FEFANXX.bam</v>
      </c>
      <c r="C125" s="256" t="s">
        <v>4322</v>
      </c>
      <c r="D125" s="252">
        <v>200</v>
      </c>
      <c r="E125" s="252" t="s">
        <v>4132</v>
      </c>
      <c r="F125" s="252" t="s">
        <v>4073</v>
      </c>
    </row>
    <row r="126" spans="1:6">
      <c r="A126" s="252" t="str">
        <f>CONCATENATE($B$2,F126,"/",F126,".bam")</f>
        <v>/data/khanlab/projects/ChIP_seq/DATA/Sample_CTR_Tram_48h_40X_D_C6FEFANXX/Sample_CTR_Tram_48h_40X_D_C6FEFANXX.bam</v>
      </c>
      <c r="C126" s="256" t="s">
        <v>4323</v>
      </c>
      <c r="D126" s="252">
        <v>200</v>
      </c>
      <c r="E126" s="252" t="s">
        <v>4131</v>
      </c>
      <c r="F126" s="252" t="s">
        <v>4082</v>
      </c>
    </row>
    <row r="127" spans="1:6">
      <c r="A127" s="77" t="str">
        <f>CONCATENATE(ngs.config!$B$2,F127,"/",F127,".bam")</f>
        <v>/data/khanlab/projects/ChIP_seq/DATA/Sample_CTR_D48_MYOG_010_C_HMKGLBGXX/Sample_CTR_D48_MYOG_010_C_HMKGLBGXX.bam</v>
      </c>
      <c r="C127" s="77" t="s">
        <v>5165</v>
      </c>
      <c r="D127" s="252">
        <v>200</v>
      </c>
      <c r="E127" s="252" t="s">
        <v>5168</v>
      </c>
      <c r="F127" s="252" t="s">
        <v>5163</v>
      </c>
    </row>
    <row r="128" spans="1:6">
      <c r="A128" s="77" t="str">
        <f>CONCATENATE(ngs.config!$B$2,F128,"/",F128,".bam")</f>
        <v>/data/khanlab/projects/ChIP_seq/DATA/Sample_CTR_T48_MYOG_010_C_HMKGLBGXX/Sample_CTR_T48_MYOG_010_C_HMKGLBGXX.bam</v>
      </c>
      <c r="C128" s="77" t="s">
        <v>5166</v>
      </c>
      <c r="D128" s="252">
        <v>200</v>
      </c>
      <c r="E128" s="252" t="s">
        <v>5167</v>
      </c>
      <c r="F128" s="252" t="s">
        <v>5164</v>
      </c>
    </row>
    <row r="129" spans="1:7">
      <c r="A129" s="77" t="str">
        <f>CONCATENATE($B$2,F129,"/",F129,".bam")</f>
        <v>/data/khanlab/projects/ChIP_seq/DATA/Sample_CTR_D48_MYOD1_002_C_HCK7HBGXX/Sample_CTR_D48_MYOD1_002_C_HCK7HBGXX.bam</v>
      </c>
      <c r="B129" s="77"/>
      <c r="C129" s="77" t="s">
        <v>4145</v>
      </c>
      <c r="D129" s="252">
        <v>200</v>
      </c>
      <c r="E129" s="77" t="s">
        <v>3725</v>
      </c>
      <c r="F129" s="252" t="s">
        <v>3718</v>
      </c>
      <c r="G129" s="77">
        <v>419</v>
      </c>
    </row>
    <row r="130" spans="1:7">
      <c r="A130" s="77" t="str">
        <f>CONCATENATE($B$2,F130,"/",F130,".bam")</f>
        <v>/data/khanlab/projects/ChIP_seq/DATA/Sample_CTR_T48_MYOD1_002_C_HCK7HBGXX/Sample_CTR_T48_MYOD1_002_C_HCK7HBGXX.bam</v>
      </c>
      <c r="B130" s="77"/>
      <c r="C130" s="77" t="s">
        <v>4146</v>
      </c>
      <c r="D130" s="252">
        <v>200</v>
      </c>
      <c r="E130" s="77" t="s">
        <v>3726</v>
      </c>
      <c r="F130" s="252" t="s">
        <v>3720</v>
      </c>
      <c r="G130" s="77">
        <v>410</v>
      </c>
    </row>
    <row r="131" spans="1:7">
      <c r="A131" s="77" t="str">
        <f>CONCATENATE(ngs.config!$B$2,F131,"/",F131,".bam")</f>
        <v>/data/khanlab/projects/ChIP_seq/DATA/Sample_CTR_D48_MYC_002_C_HCK7HBGXX/Sample_CTR_D48_MYC_002_C_HCK7HBGXX.bam</v>
      </c>
      <c r="B131" s="77"/>
      <c r="C131" s="77" t="s">
        <v>4143</v>
      </c>
      <c r="D131" s="252">
        <v>200</v>
      </c>
      <c r="E131" s="77" t="s">
        <v>3727</v>
      </c>
      <c r="F131" s="252" t="s">
        <v>3717</v>
      </c>
      <c r="G131" s="77">
        <v>418</v>
      </c>
    </row>
    <row r="132" spans="1:7">
      <c r="A132" s="77" t="str">
        <f t="shared" ref="A132:A144" si="8">CONCATENATE($B$2,F132,"/",F132,".bam")</f>
        <v>/data/khanlab/projects/ChIP_seq/DATA/Sample_CTR_T48_MYC_002_C_HCK7HBGXX/Sample_CTR_T48_MYC_002_C_HCK7HBGXX.bam</v>
      </c>
      <c r="B132" s="77"/>
      <c r="C132" s="77" t="s">
        <v>4144</v>
      </c>
      <c r="D132" s="252">
        <v>200</v>
      </c>
      <c r="E132" s="77" t="s">
        <v>3728</v>
      </c>
      <c r="F132" s="252" t="s">
        <v>3719</v>
      </c>
      <c r="G132" s="77">
        <v>413</v>
      </c>
    </row>
    <row r="133" spans="1:7">
      <c r="A133" s="77" t="str">
        <f t="shared" si="8"/>
        <v>/data/khanlab/projects/ChIP_seq/DATA/Sample_CTR_D48_H3K27ac_010_C_HMKGLBGXX/Sample_CTR_D48_H3K27ac_010_C_HMKGLBGXX.bam</v>
      </c>
      <c r="B133" s="77"/>
      <c r="C133" s="77" t="s">
        <v>4142</v>
      </c>
      <c r="D133" s="252">
        <v>200</v>
      </c>
      <c r="E133" s="77" t="s">
        <v>3409</v>
      </c>
      <c r="F133" s="252" t="s">
        <v>5149</v>
      </c>
      <c r="G133" s="77">
        <v>421</v>
      </c>
    </row>
    <row r="134" spans="1:7">
      <c r="A134" s="77" t="str">
        <f t="shared" si="8"/>
        <v>/data/khanlab/projects/ChIP_seq/DATA/Sample_CTR_T48_H3K27ac_010_C_HMKGLBGXX/Sample_CTR_T48_H3K27ac_010_C_HMKGLBGXX.bam</v>
      </c>
      <c r="B134" s="77"/>
      <c r="C134" s="77" t="s">
        <v>4147</v>
      </c>
      <c r="D134" s="252">
        <v>200</v>
      </c>
      <c r="E134" s="77" t="s">
        <v>3419</v>
      </c>
      <c r="F134" s="252" t="s">
        <v>5150</v>
      </c>
      <c r="G134" s="77">
        <v>414</v>
      </c>
    </row>
    <row r="135" spans="1:7">
      <c r="A135" s="238" t="str">
        <f t="shared" si="8"/>
        <v>/data/khanlab/projects/ChIP_seq/DATA/Sample_CTR_D48_ERKmp_010_C_HMKGLBGXX/Sample_CTR_D48_ERKmp_010_C_HMKGLBGXX.bam</v>
      </c>
      <c r="B135" s="238"/>
      <c r="C135" s="238" t="s">
        <v>5145</v>
      </c>
      <c r="D135" s="238">
        <v>200</v>
      </c>
      <c r="E135" s="238" t="s">
        <v>4154</v>
      </c>
      <c r="F135" s="238" t="s">
        <v>5142</v>
      </c>
      <c r="G135" s="252" t="s">
        <v>3683</v>
      </c>
    </row>
    <row r="136" spans="1:7">
      <c r="A136" s="238" t="str">
        <f t="shared" si="8"/>
        <v>/data/khanlab/projects/ChIP_seq/DATA/Sample_CTR_T48_ERKmp_010_C_HMKGLBGXX/Sample_CTR_T48_ERKmp_010_C_HMKGLBGXX.bam</v>
      </c>
      <c r="B136" s="238"/>
      <c r="C136" s="238" t="s">
        <v>5146</v>
      </c>
      <c r="D136" s="238">
        <v>200</v>
      </c>
      <c r="E136" s="238" t="s">
        <v>4155</v>
      </c>
      <c r="F136" s="238" t="s">
        <v>5143</v>
      </c>
      <c r="G136" s="252" t="s">
        <v>3689</v>
      </c>
    </row>
    <row r="137" spans="1:7">
      <c r="A137" s="238" t="str">
        <f t="shared" si="8"/>
        <v>/data/khanlab/projects/ChIP_seq/DATA/Sample_CTR_D48_EZH2_004_C_HH7C5BGXX/Sample_CTR_D48_EZH2_004_C_HH7C5BGXX.bam</v>
      </c>
      <c r="B137" s="238"/>
      <c r="C137" s="238" t="s">
        <v>4150</v>
      </c>
      <c r="D137" s="238">
        <v>200</v>
      </c>
      <c r="E137" s="238" t="s">
        <v>4156</v>
      </c>
      <c r="F137" s="238" t="s">
        <v>4020</v>
      </c>
      <c r="G137" s="252" t="s">
        <v>3683</v>
      </c>
    </row>
    <row r="138" spans="1:7">
      <c r="A138" s="238" t="str">
        <f t="shared" si="8"/>
        <v>/data/khanlab/projects/ChIP_seq/DATA/Sample_CTR_T48_EZH2_004_C_HH7C5BGXX/Sample_CTR_T48_EZH2_004_C_HH7C5BGXX.bam</v>
      </c>
      <c r="B138" s="238"/>
      <c r="C138" s="238" t="s">
        <v>4151</v>
      </c>
      <c r="D138" s="238">
        <v>200</v>
      </c>
      <c r="E138" s="238" t="s">
        <v>4157</v>
      </c>
      <c r="F138" s="238" t="s">
        <v>4119</v>
      </c>
      <c r="G138" s="252" t="s">
        <v>3689</v>
      </c>
    </row>
    <row r="139" spans="1:7">
      <c r="A139" s="238" t="str">
        <f t="shared" si="8"/>
        <v>/data/khanlab/projects/ChIP_seq/DATA/Sample_CTR_D48_H3K27me3_010_C_HMKGLBGXX/Sample_CTR_D48_H3K27me3_010_C_HMKGLBGXX.bam</v>
      </c>
      <c r="B139" s="238"/>
      <c r="C139" s="238" t="s">
        <v>4153</v>
      </c>
      <c r="D139" s="238">
        <v>200</v>
      </c>
      <c r="E139" s="238" t="s">
        <v>4158</v>
      </c>
      <c r="F139" s="238" t="s">
        <v>5147</v>
      </c>
      <c r="G139" s="252" t="s">
        <v>3683</v>
      </c>
    </row>
    <row r="140" spans="1:7">
      <c r="A140" s="238" t="str">
        <f t="shared" si="8"/>
        <v>/data/khanlab/projects/ChIP_seq/DATA/Sample_CTR_T48_H3K27me3_010_C_HMKGLBGXX/Sample_CTR_T48_H3K27me3_010_C_HMKGLBGXX.bam</v>
      </c>
      <c r="B140" s="238"/>
      <c r="C140" s="238" t="s">
        <v>4152</v>
      </c>
      <c r="D140" s="238">
        <v>200</v>
      </c>
      <c r="E140" s="238" t="s">
        <v>4159</v>
      </c>
      <c r="F140" s="238" t="s">
        <v>5148</v>
      </c>
      <c r="G140" s="252" t="s">
        <v>3689</v>
      </c>
    </row>
    <row r="141" spans="1:7">
      <c r="A141" s="252" t="str">
        <f t="shared" si="8"/>
        <v>/data/khanlab/projects/ChIP_seq/DATA/Sample_CTR_D48_E2A_005_C_H7WKVBGXX/Sample_CTR_D48_E2A_005_C_H7WKVBGXX.bam</v>
      </c>
      <c r="C141" s="256" t="s">
        <v>4324</v>
      </c>
      <c r="D141" s="252">
        <v>200</v>
      </c>
      <c r="E141" s="252" t="s">
        <v>4273</v>
      </c>
      <c r="F141" s="252" t="s">
        <v>4319</v>
      </c>
    </row>
    <row r="142" spans="1:7">
      <c r="A142" s="252" t="str">
        <f t="shared" si="8"/>
        <v>/data/khanlab/projects/ChIP_seq/DATA/Sample_CTR_T48_E2A_005_C_H7WKVBGXX/Sample_CTR_T48_E2A_005_C_H7WKVBGXX.bam</v>
      </c>
      <c r="C142" s="256" t="s">
        <v>4325</v>
      </c>
      <c r="D142" s="252">
        <v>200</v>
      </c>
      <c r="E142" s="252" t="s">
        <v>4272</v>
      </c>
      <c r="F142" s="252" t="s">
        <v>4320</v>
      </c>
    </row>
    <row r="143" spans="1:7">
      <c r="A143" s="238" t="str">
        <f t="shared" si="8"/>
        <v>/data/khanlab/projects/ChIP_seq/DATA/Sample_CTR_D48_PolII_010_C_HMKGLBGXX/Sample_CTR_D48_PolII_010_C_HMKGLBGXX.bam</v>
      </c>
      <c r="B143" s="238"/>
      <c r="C143" s="238" t="s">
        <v>5151</v>
      </c>
      <c r="D143" s="238">
        <v>200</v>
      </c>
      <c r="E143" s="238" t="s">
        <v>5155</v>
      </c>
      <c r="F143" s="238" t="s">
        <v>5153</v>
      </c>
      <c r="G143" s="252" t="s">
        <v>3683</v>
      </c>
    </row>
    <row r="144" spans="1:7">
      <c r="A144" s="238" t="str">
        <f t="shared" si="8"/>
        <v>/data/khanlab/projects/ChIP_seq/DATA/Sample_CTR_T48_PolII_010_C_HMKGLBGXX/Sample_CTR_T48_PolII_010_C_HMKGLBGXX.bam</v>
      </c>
      <c r="B144" s="238"/>
      <c r="C144" s="238" t="s">
        <v>5152</v>
      </c>
      <c r="D144" s="238">
        <v>200</v>
      </c>
      <c r="E144" s="238" t="s">
        <v>3854</v>
      </c>
      <c r="F144" s="238" t="s">
        <v>5154</v>
      </c>
      <c r="G144" s="239" t="s">
        <v>5153</v>
      </c>
    </row>
    <row r="145" spans="1:7">
      <c r="A145" s="240" t="s">
        <v>5160</v>
      </c>
      <c r="B145" s="240"/>
      <c r="C145" s="240" t="s">
        <v>5157</v>
      </c>
      <c r="D145" s="240">
        <v>1</v>
      </c>
      <c r="E145" s="252" t="s">
        <v>5158</v>
      </c>
      <c r="F145" s="240"/>
      <c r="G145" s="239"/>
    </row>
    <row r="146" spans="1:7">
      <c r="A146" s="240" t="s">
        <v>5161</v>
      </c>
      <c r="B146" s="240"/>
      <c r="C146" s="240" t="s">
        <v>5156</v>
      </c>
      <c r="D146" s="240">
        <v>1</v>
      </c>
      <c r="E146" s="252" t="s">
        <v>5159</v>
      </c>
      <c r="F146" s="240"/>
    </row>
    <row r="148" spans="1:7">
      <c r="A148" s="77" t="str">
        <f>CONCATENATE(ngs.config!$B$2,F148,"/",F148,".bam")</f>
        <v>/data/khanlab/projects/ChIP_seq/DATA/Sample_CTR_D48_MYOG_010_C_HMKGLBGXX/Sample_CTR_D48_MYOG_010_C_HMKGLBGXX.bam</v>
      </c>
      <c r="B148" s="77"/>
      <c r="C148" s="77" t="s">
        <v>5165</v>
      </c>
      <c r="D148" s="77">
        <v>200</v>
      </c>
      <c r="E148" s="77" t="s">
        <v>5168</v>
      </c>
      <c r="F148" s="77" t="s">
        <v>5163</v>
      </c>
    </row>
    <row r="149" spans="1:7">
      <c r="A149" s="77" t="str">
        <f>CONCATENATE(ngs.config!$B$2,F149,"/",F149,".bam")</f>
        <v>/data/khanlab/projects/ChIP_seq/DATA/Sample_CTR_T48_MYOG_010_C_HMKGLBGXX/Sample_CTR_T48_MYOG_010_C_HMKGLBGXX.bam</v>
      </c>
      <c r="B149" s="77"/>
      <c r="C149" s="77" t="s">
        <v>5166</v>
      </c>
      <c r="D149" s="77">
        <v>200</v>
      </c>
      <c r="E149" s="77" t="s">
        <v>5167</v>
      </c>
      <c r="F149" s="77" t="s">
        <v>5164</v>
      </c>
    </row>
    <row r="150" spans="1:7">
      <c r="A150" s="77" t="str">
        <f>CONCATENATE($B$2,F150,"/",F150,".bam")</f>
        <v>/data/khanlab/projects/ChIP_seq/DATA/Sample_CTR_DMSO_48h_40X_D_C6FEFANXX/Sample_CTR_DMSO_48h_40X_D_C6FEFANXX.bam</v>
      </c>
      <c r="B150" s="77"/>
      <c r="C150" s="220" t="s">
        <v>4322</v>
      </c>
      <c r="D150" s="77">
        <v>200</v>
      </c>
      <c r="E150" s="77" t="s">
        <v>4132</v>
      </c>
      <c r="F150" s="77" t="s">
        <v>4073</v>
      </c>
    </row>
    <row r="151" spans="1:7">
      <c r="A151" s="77" t="str">
        <f>CONCATENATE($B$2,F151,"/",F151,".bam")</f>
        <v>/data/khanlab/projects/ChIP_seq/DATA/Sample_CTR_Tram_48h_40X_D_C6FEFANXX/Sample_CTR_Tram_48h_40X_D_C6FEFANXX.bam</v>
      </c>
      <c r="B151" s="77"/>
      <c r="C151" s="220" t="s">
        <v>4323</v>
      </c>
      <c r="D151" s="77">
        <v>200</v>
      </c>
      <c r="E151" s="77" t="s">
        <v>4131</v>
      </c>
      <c r="F151" s="77" t="s">
        <v>4082</v>
      </c>
    </row>
    <row r="152" spans="1:7">
      <c r="A152" s="77" t="str">
        <f>CONCATENATE($B$2,F152,"/",F152,".bam")</f>
        <v>/data/khanlab/projects/ChIP_seq/DATA/Sample_CTR_D48_MYOD1_002_C_HCK7HBGXX/Sample_CTR_D48_MYOD1_002_C_HCK7HBGXX.bam</v>
      </c>
      <c r="B152" s="77"/>
      <c r="C152" s="77" t="s">
        <v>4145</v>
      </c>
      <c r="D152" s="77">
        <v>200</v>
      </c>
      <c r="E152" s="77" t="s">
        <v>3725</v>
      </c>
      <c r="F152" s="77" t="s">
        <v>3718</v>
      </c>
    </row>
    <row r="153" spans="1:7">
      <c r="A153" s="77" t="str">
        <f>CONCATENATE($B$2,F153,"/",F153,".bam")</f>
        <v>/data/khanlab/projects/ChIP_seq/DATA/Sample_CTR_T48_MYOD1_002_C_HCK7HBGXX/Sample_CTR_T48_MYOD1_002_C_HCK7HBGXX.bam</v>
      </c>
      <c r="B153" s="77"/>
      <c r="C153" s="77" t="s">
        <v>4146</v>
      </c>
      <c r="D153" s="77">
        <v>200</v>
      </c>
      <c r="E153" s="77" t="s">
        <v>3726</v>
      </c>
      <c r="F153" s="77" t="s">
        <v>3720</v>
      </c>
    </row>
    <row r="154" spans="1:7">
      <c r="A154" s="77" t="str">
        <f>CONCATENATE(ngs.config!$B$2,F154,"/",F154,".bam")</f>
        <v>/data/khanlab/projects/ChIP_seq/DATA/Sample_CTR_D48_MYCy69_026_C_H7FGKBGX5/Sample_CTR_D48_MYCy69_026_C_H7FGKBGX5.bam</v>
      </c>
      <c r="B154" s="77"/>
      <c r="C154" s="77" t="s">
        <v>6572</v>
      </c>
      <c r="D154" s="77">
        <v>200</v>
      </c>
      <c r="E154" s="77" t="s">
        <v>3727</v>
      </c>
      <c r="F154" s="217" t="s">
        <v>6574</v>
      </c>
    </row>
    <row r="155" spans="1:7">
      <c r="A155" s="77" t="str">
        <f t="shared" ref="A155:A161" si="9">CONCATENATE($B$2,F155,"/",F155,".bam")</f>
        <v>/data/khanlab/projects/ChIP_seq/DATA/Sample_CTR_T48_MYCy69_026_C_H7FGKBGX5/Sample_CTR_T48_MYCy69_026_C_H7FGKBGX5.bam</v>
      </c>
      <c r="B155" s="77"/>
      <c r="C155" s="77" t="s">
        <v>6579</v>
      </c>
      <c r="D155" s="77">
        <v>200</v>
      </c>
      <c r="E155" s="77" t="s">
        <v>3728</v>
      </c>
      <c r="F155" s="217" t="s">
        <v>6581</v>
      </c>
    </row>
    <row r="156" spans="1:7">
      <c r="A156" s="77" t="str">
        <f t="shared" si="9"/>
        <v>/data/khanlab/projects/ChIP_seq/DATA/Sample_CTR_D48_H3K27ac_010_C_HMKGLBGXX/Sample_CTR_D48_H3K27ac_010_C_HMKGLBGXX.bam</v>
      </c>
      <c r="B156" s="77"/>
      <c r="C156" s="77" t="s">
        <v>4142</v>
      </c>
      <c r="D156" s="77">
        <v>200</v>
      </c>
      <c r="E156" s="77" t="s">
        <v>3409</v>
      </c>
      <c r="F156" s="77" t="s">
        <v>5149</v>
      </c>
    </row>
    <row r="157" spans="1:7">
      <c r="A157" s="77" t="str">
        <f t="shared" si="9"/>
        <v>/data/khanlab/projects/ChIP_seq/DATA/Sample_CTR_T48_H3K27ac_010_C_HMKGLBGXX/Sample_CTR_T48_H3K27ac_010_C_HMKGLBGXX.bam</v>
      </c>
      <c r="B157" s="77"/>
      <c r="C157" s="77" t="s">
        <v>4147</v>
      </c>
      <c r="D157" s="77">
        <v>200</v>
      </c>
      <c r="E157" s="77" t="s">
        <v>3419</v>
      </c>
      <c r="F157" s="77" t="s">
        <v>5150</v>
      </c>
    </row>
    <row r="158" spans="1:7">
      <c r="A158" s="77" t="str">
        <f t="shared" si="9"/>
        <v>/data/khanlab/projects/ChIP_seq/DATA/Sample_CTR_D48_E2A_005_C_H7WKVBGXX/Sample_CTR_D48_E2A_005_C_H7WKVBGXX.bam</v>
      </c>
      <c r="B158" s="77"/>
      <c r="C158" s="220" t="s">
        <v>4324</v>
      </c>
      <c r="D158" s="77">
        <v>200</v>
      </c>
      <c r="E158" s="77" t="s">
        <v>4273</v>
      </c>
      <c r="F158" s="77" t="s">
        <v>4319</v>
      </c>
    </row>
    <row r="159" spans="1:7">
      <c r="A159" s="77" t="str">
        <f t="shared" si="9"/>
        <v>/data/khanlab/projects/ChIP_seq/DATA/Sample_CTR_T48_E2A_005_C_H7WKVBGXX/Sample_CTR_T48_E2A_005_C_H7WKVBGXX.bam</v>
      </c>
      <c r="B159" s="77"/>
      <c r="C159" s="220" t="s">
        <v>4325</v>
      </c>
      <c r="D159" s="77">
        <v>200</v>
      </c>
      <c r="E159" s="77" t="s">
        <v>4272</v>
      </c>
      <c r="F159" s="77" t="s">
        <v>4320</v>
      </c>
    </row>
    <row r="160" spans="1:7">
      <c r="A160" s="77" t="str">
        <f t="shared" si="9"/>
        <v>/data/khanlab/projects/ChIP_seq/DATA/Sample_CTR_D48_PolII_010_C_HMKGLBGXX/Sample_CTR_D48_PolII_010_C_HMKGLBGXX.bam</v>
      </c>
      <c r="B160" s="77"/>
      <c r="C160" s="77" t="s">
        <v>5151</v>
      </c>
      <c r="D160" s="77">
        <v>200</v>
      </c>
      <c r="E160" s="77" t="s">
        <v>5155</v>
      </c>
      <c r="F160" s="77" t="s">
        <v>5153</v>
      </c>
    </row>
    <row r="161" spans="1:7">
      <c r="A161" s="77" t="str">
        <f t="shared" si="9"/>
        <v>/data/khanlab/projects/ChIP_seq/DATA/Sample_CTR_T48_PolII_010_C_HMKGLBGXX/Sample_CTR_T48_PolII_010_C_HMKGLBGXX.bam</v>
      </c>
      <c r="B161" s="77"/>
      <c r="C161" s="77" t="s">
        <v>5152</v>
      </c>
      <c r="D161" s="77">
        <v>200</v>
      </c>
      <c r="E161" s="77" t="s">
        <v>3854</v>
      </c>
      <c r="F161" s="77" t="s">
        <v>5154</v>
      </c>
    </row>
    <row r="162" spans="1:7">
      <c r="A162" s="77" t="s">
        <v>5160</v>
      </c>
      <c r="B162" s="77" t="s">
        <v>5169</v>
      </c>
      <c r="C162" s="77" t="s">
        <v>5157</v>
      </c>
      <c r="D162" s="77">
        <v>1</v>
      </c>
      <c r="E162" s="77" t="s">
        <v>5158</v>
      </c>
      <c r="F162" s="77"/>
    </row>
    <row r="163" spans="1:7">
      <c r="A163" s="77" t="s">
        <v>5161</v>
      </c>
      <c r="B163" s="77" t="s">
        <v>5169</v>
      </c>
      <c r="C163" s="77" t="s">
        <v>5156</v>
      </c>
      <c r="D163" s="77">
        <v>1</v>
      </c>
      <c r="E163" s="77" t="s">
        <v>5159</v>
      </c>
      <c r="F163" s="77"/>
    </row>
    <row r="164" spans="1:7">
      <c r="A164" s="240"/>
      <c r="B164" s="240"/>
      <c r="C164" s="240"/>
      <c r="D164" s="240"/>
      <c r="F164" s="240"/>
    </row>
    <row r="165" spans="1:7">
      <c r="A165" s="238" t="str">
        <f t="shared" ref="A165:A174" si="10">CONCATENATE($B$2,F165,"/",F165,".bam")</f>
        <v>/data/khanlab/projects/ChIP_seq/DATA/Sample_CTR_D48_ERKmp_010_C_HMKGLBGXX/Sample_CTR_D48_ERKmp_010_C_HMKGLBGXX.bam</v>
      </c>
      <c r="B165" s="238" t="s">
        <v>5170</v>
      </c>
      <c r="C165" s="238" t="s">
        <v>5145</v>
      </c>
      <c r="D165" s="238">
        <v>200</v>
      </c>
      <c r="E165" s="238" t="s">
        <v>4154</v>
      </c>
      <c r="F165" s="238" t="s">
        <v>5142</v>
      </c>
      <c r="G165" s="252" t="s">
        <v>3683</v>
      </c>
    </row>
    <row r="166" spans="1:7">
      <c r="A166" s="238" t="str">
        <f t="shared" si="10"/>
        <v>/data/khanlab/projects/ChIP_seq/DATA/Sample_CTR_T48_ERKmp_010_C_HMKGLBGXX/Sample_CTR_T48_ERKmp_010_C_HMKGLBGXX.bam</v>
      </c>
      <c r="B166" s="238" t="s">
        <v>5170</v>
      </c>
      <c r="C166" s="238" t="s">
        <v>5146</v>
      </c>
      <c r="D166" s="238">
        <v>200</v>
      </c>
      <c r="E166" s="238" t="s">
        <v>4155</v>
      </c>
      <c r="F166" s="238" t="s">
        <v>5143</v>
      </c>
      <c r="G166" s="252" t="s">
        <v>3689</v>
      </c>
    </row>
    <row r="167" spans="1:7">
      <c r="A167" s="238" t="str">
        <f t="shared" si="10"/>
        <v>/data/khanlab/projects/ChIP_seq/DATA/Sample_CTR_D48_EZH2_004_C_HH7C5BGXX/Sample_CTR_D48_EZH2_004_C_HH7C5BGXX.bam</v>
      </c>
      <c r="B167" s="238" t="s">
        <v>5170</v>
      </c>
      <c r="C167" s="238" t="s">
        <v>4150</v>
      </c>
      <c r="D167" s="238">
        <v>200</v>
      </c>
      <c r="E167" s="238" t="s">
        <v>4156</v>
      </c>
      <c r="F167" s="238" t="s">
        <v>4020</v>
      </c>
      <c r="G167" s="252" t="s">
        <v>3683</v>
      </c>
    </row>
    <row r="168" spans="1:7">
      <c r="A168" s="238" t="str">
        <f t="shared" si="10"/>
        <v>/data/khanlab/projects/ChIP_seq/DATA/Sample_CTR_T48_EZH2_004_C_HH7C5BGXX/Sample_CTR_T48_EZH2_004_C_HH7C5BGXX.bam</v>
      </c>
      <c r="B168" s="238" t="s">
        <v>5170</v>
      </c>
      <c r="C168" s="238" t="s">
        <v>4151</v>
      </c>
      <c r="D168" s="238">
        <v>200</v>
      </c>
      <c r="E168" s="238" t="s">
        <v>4157</v>
      </c>
      <c r="F168" s="238" t="s">
        <v>4119</v>
      </c>
      <c r="G168" s="252" t="s">
        <v>3689</v>
      </c>
    </row>
    <row r="169" spans="1:7">
      <c r="A169" s="238" t="str">
        <f t="shared" si="10"/>
        <v>/data/khanlab/projects/ChIP_seq/DATA/Sample_CTR_D48_H3K27me3_010_C_HMKGLBGXX/Sample_CTR_D48_H3K27me3_010_C_HMKGLBGXX.bam</v>
      </c>
      <c r="B169" s="238" t="s">
        <v>5170</v>
      </c>
      <c r="C169" s="238" t="s">
        <v>4153</v>
      </c>
      <c r="D169" s="238">
        <v>200</v>
      </c>
      <c r="E169" s="238" t="s">
        <v>4158</v>
      </c>
      <c r="F169" s="238" t="s">
        <v>5147</v>
      </c>
      <c r="G169" s="252" t="s">
        <v>3683</v>
      </c>
    </row>
    <row r="170" spans="1:7">
      <c r="A170" s="238" t="str">
        <f t="shared" si="10"/>
        <v>/data/khanlab/projects/ChIP_seq/DATA/Sample_CTR_T48_H3K27me3_010_C_HMKGLBGXX/Sample_CTR_T48_H3K27me3_010_C_HMKGLBGXX.bam</v>
      </c>
      <c r="B170" s="238" t="s">
        <v>5170</v>
      </c>
      <c r="C170" s="238" t="s">
        <v>4152</v>
      </c>
      <c r="D170" s="238">
        <v>200</v>
      </c>
      <c r="E170" s="238" t="s">
        <v>4159</v>
      </c>
      <c r="F170" s="238" t="s">
        <v>5148</v>
      </c>
      <c r="G170" s="252" t="s">
        <v>3689</v>
      </c>
    </row>
    <row r="171" spans="1:7">
      <c r="A171" s="238" t="str">
        <f t="shared" si="10"/>
        <v>/data/khanlab/projects/ChIP_seq/DATA/Sample_CTR_D48_H3K27ac_010_C_HMKGLBGXX/Sample_CTR_D48_H3K27ac_010_C_HMKGLBGXX.bam</v>
      </c>
      <c r="B171" s="238" t="s">
        <v>5170</v>
      </c>
      <c r="C171" s="238" t="s">
        <v>4142</v>
      </c>
      <c r="D171" s="238">
        <v>200</v>
      </c>
      <c r="E171" s="238" t="s">
        <v>3409</v>
      </c>
      <c r="F171" s="238" t="s">
        <v>5149</v>
      </c>
      <c r="G171" s="252" t="s">
        <v>3683</v>
      </c>
    </row>
    <row r="172" spans="1:7">
      <c r="A172" s="238" t="str">
        <f t="shared" si="10"/>
        <v>/data/khanlab/projects/ChIP_seq/DATA/Sample_CTR_T48_H3K27ac_010_C_HMKGLBGXX/Sample_CTR_T48_H3K27ac_010_C_HMKGLBGXX.bam</v>
      </c>
      <c r="B172" s="238" t="s">
        <v>5170</v>
      </c>
      <c r="C172" s="238" t="s">
        <v>4147</v>
      </c>
      <c r="D172" s="238">
        <v>200</v>
      </c>
      <c r="E172" s="238" t="s">
        <v>3419</v>
      </c>
      <c r="F172" s="238" t="s">
        <v>5150</v>
      </c>
      <c r="G172" s="252" t="s">
        <v>3689</v>
      </c>
    </row>
    <row r="173" spans="1:7">
      <c r="A173" s="238" t="str">
        <f t="shared" si="10"/>
        <v>/data/khanlab/projects/ChIP_seq/DATA/Sample_CTR_D48_PolII_010_C_HMKGLBGXX/Sample_CTR_D48_PolII_010_C_HMKGLBGXX.bam</v>
      </c>
      <c r="B173" s="238" t="s">
        <v>5170</v>
      </c>
      <c r="C173" s="238" t="s">
        <v>5151</v>
      </c>
      <c r="D173" s="238">
        <v>200</v>
      </c>
      <c r="E173" s="238" t="s">
        <v>5155</v>
      </c>
      <c r="F173" s="238" t="s">
        <v>5153</v>
      </c>
      <c r="G173" s="252" t="s">
        <v>3683</v>
      </c>
    </row>
    <row r="174" spans="1:7">
      <c r="A174" s="238" t="str">
        <f t="shared" si="10"/>
        <v>/data/khanlab/projects/ChIP_seq/DATA/Sample_CTR_T48_PolII_010_C_HMKGLBGXX/Sample_CTR_T48_PolII_010_C_HMKGLBGXX.bam</v>
      </c>
      <c r="B174" s="238" t="s">
        <v>5170</v>
      </c>
      <c r="C174" s="238" t="s">
        <v>5152</v>
      </c>
      <c r="D174" s="238">
        <v>200</v>
      </c>
      <c r="E174" s="238" t="s">
        <v>3854</v>
      </c>
      <c r="F174" s="238" t="s">
        <v>5154</v>
      </c>
      <c r="G174" s="239" t="s">
        <v>5153</v>
      </c>
    </row>
    <row r="175" spans="1:7">
      <c r="A175" s="240" t="s">
        <v>5160</v>
      </c>
      <c r="B175" s="240" t="s">
        <v>5162</v>
      </c>
      <c r="C175" s="240" t="s">
        <v>5157</v>
      </c>
      <c r="D175" s="240">
        <v>1</v>
      </c>
      <c r="E175" s="252" t="s">
        <v>5158</v>
      </c>
      <c r="F175" s="240"/>
      <c r="G175" s="239"/>
    </row>
    <row r="176" spans="1:7">
      <c r="A176" s="240" t="s">
        <v>5161</v>
      </c>
      <c r="B176" s="240" t="s">
        <v>5162</v>
      </c>
      <c r="C176" s="240" t="s">
        <v>5156</v>
      </c>
      <c r="D176" s="240">
        <v>1</v>
      </c>
      <c r="E176" s="252" t="s">
        <v>5159</v>
      </c>
      <c r="F176" s="240"/>
    </row>
    <row r="177" spans="1:8" outlineLevel="1">
      <c r="A177" s="252" t="s">
        <v>4243</v>
      </c>
      <c r="B177" s="252" t="s">
        <v>4260</v>
      </c>
      <c r="C177" s="252" t="s">
        <v>1221</v>
      </c>
      <c r="D177" s="258">
        <v>200</v>
      </c>
      <c r="E177" s="257" t="s">
        <v>3423</v>
      </c>
      <c r="F177" s="257" t="s">
        <v>3659</v>
      </c>
      <c r="G177" s="252" t="s">
        <v>4973</v>
      </c>
      <c r="H177" s="252" t="s">
        <v>1221</v>
      </c>
    </row>
    <row r="178" spans="1:8" outlineLevel="1">
      <c r="A178" s="252" t="s">
        <v>4244</v>
      </c>
      <c r="B178" s="252" t="s">
        <v>4260</v>
      </c>
      <c r="C178" s="252" t="s">
        <v>1102</v>
      </c>
      <c r="D178" s="258">
        <v>200</v>
      </c>
      <c r="E178" s="252" t="s">
        <v>5009</v>
      </c>
      <c r="F178" s="210" t="s">
        <v>3351</v>
      </c>
      <c r="G178" s="252" t="s">
        <v>4973</v>
      </c>
      <c r="H178" s="252" t="s">
        <v>1102</v>
      </c>
    </row>
    <row r="179" spans="1:8" outlineLevel="1">
      <c r="A179" s="252" t="s">
        <v>4244</v>
      </c>
      <c r="B179" s="252" t="s">
        <v>4260</v>
      </c>
      <c r="C179" s="252" t="s">
        <v>4903</v>
      </c>
      <c r="D179" s="253">
        <v>200</v>
      </c>
      <c r="E179" s="252" t="s">
        <v>4965</v>
      </c>
      <c r="F179" s="198" t="s">
        <v>4954</v>
      </c>
      <c r="G179" s="252" t="s">
        <v>4973</v>
      </c>
      <c r="H179" s="252" t="s">
        <v>4903</v>
      </c>
    </row>
    <row r="180" spans="1:8" outlineLevel="1">
      <c r="A180" s="252" t="s">
        <v>4243</v>
      </c>
      <c r="B180" s="252" t="s">
        <v>4260</v>
      </c>
      <c r="C180" s="252" t="s">
        <v>4104</v>
      </c>
      <c r="D180" s="253">
        <v>200</v>
      </c>
      <c r="E180" s="252" t="s">
        <v>3423</v>
      </c>
      <c r="F180" s="198" t="s">
        <v>4955</v>
      </c>
      <c r="G180" s="252" t="s">
        <v>4973</v>
      </c>
      <c r="H180" s="252" t="s">
        <v>4104</v>
      </c>
    </row>
    <row r="181" spans="1:8" outlineLevel="1">
      <c r="A181" s="252" t="s">
        <v>4244</v>
      </c>
      <c r="B181" s="252" t="s">
        <v>4260</v>
      </c>
      <c r="C181" s="252" t="s">
        <v>1401</v>
      </c>
      <c r="D181" s="253">
        <v>200</v>
      </c>
      <c r="E181" s="252" t="s">
        <v>5006</v>
      </c>
      <c r="F181" s="198" t="s">
        <v>4994</v>
      </c>
      <c r="G181" s="252" t="s">
        <v>4973</v>
      </c>
      <c r="H181" s="252" t="s">
        <v>1401</v>
      </c>
    </row>
    <row r="182" spans="1:8" outlineLevel="1">
      <c r="A182" s="252" t="s">
        <v>4243</v>
      </c>
      <c r="B182" s="252" t="s">
        <v>4260</v>
      </c>
      <c r="C182" s="252" t="s">
        <v>1372</v>
      </c>
      <c r="D182" s="253">
        <v>200</v>
      </c>
      <c r="E182" s="252" t="s">
        <v>5007</v>
      </c>
      <c r="F182" s="198" t="s">
        <v>4995</v>
      </c>
      <c r="G182" s="252" t="s">
        <v>4973</v>
      </c>
      <c r="H182" s="252" t="s">
        <v>1372</v>
      </c>
    </row>
    <row r="183" spans="1:8" outlineLevel="1">
      <c r="A183" s="252" t="str">
        <f>CONCATENATE($B$2,F183,"/",F183,".bam")</f>
        <v>/data/khanlab/projects/ChIP_seq/DATA/Sample_NCI0082_H3K27ac_007_C_HHF57BGXX/Sample_NCI0082_H3K27ac_007_C_HHF57BGXX.bam</v>
      </c>
      <c r="B183" s="252" t="s">
        <v>4260</v>
      </c>
      <c r="C183" s="252" t="s">
        <v>1323</v>
      </c>
      <c r="D183" s="253">
        <v>200</v>
      </c>
      <c r="E183" s="252" t="s">
        <v>5008</v>
      </c>
      <c r="F183" s="198" t="s">
        <v>4996</v>
      </c>
      <c r="G183" s="252" t="s">
        <v>4973</v>
      </c>
      <c r="H183" s="252" t="s">
        <v>1323</v>
      </c>
    </row>
    <row r="184" spans="1:8" outlineLevel="1">
      <c r="A184" s="252" t="str">
        <f>CONCATENATE($B$2,F184,"/",F184,".bam")</f>
        <v>/data/khanlab/projects/ChIP_seq/DATA/Sample_RD_H3K27ac_008_C_HHC7JBGXX/Sample_RD_H3K27ac_008_C_HHC7JBGXX.bam</v>
      </c>
      <c r="B184" s="252" t="s">
        <v>4260</v>
      </c>
      <c r="C184" s="252" t="s">
        <v>1082</v>
      </c>
      <c r="D184" s="253">
        <v>200</v>
      </c>
      <c r="E184" s="252" t="s">
        <v>4272</v>
      </c>
      <c r="F184" s="200" t="s">
        <v>4956</v>
      </c>
      <c r="G184" s="252" t="s">
        <v>4973</v>
      </c>
      <c r="H184" s="252" t="s">
        <v>1082</v>
      </c>
    </row>
    <row r="185" spans="1:8" outlineLevel="1">
      <c r="A185" s="252" t="str">
        <f>CONCATENATE($B$2,F185,"/",F185,".bam")</f>
        <v>/data/khanlab/projects/ChIP_seq/DATA/Sample_CTR_H3K27ac_001_C_H5TLGBGXX/Sample_CTR_H3K27ac_001_C_H5TLGBGXX.bam</v>
      </c>
      <c r="B185" s="252" t="s">
        <v>4260</v>
      </c>
      <c r="C185" s="252" t="s">
        <v>1086</v>
      </c>
      <c r="D185" s="253">
        <v>200</v>
      </c>
      <c r="E185" s="252" t="s">
        <v>5001</v>
      </c>
      <c r="F185" s="200" t="s">
        <v>3324</v>
      </c>
      <c r="G185" s="252" t="s">
        <v>4973</v>
      </c>
      <c r="H185" s="252" t="s">
        <v>1086</v>
      </c>
    </row>
    <row r="186" spans="1:8" outlineLevel="1">
      <c r="A186" s="252" t="str">
        <f>CONCATENATE($B$2,F186,"/",F186,".bam")</f>
        <v>/data/khanlab/projects/ChIP_seq/DATA/Sample_RMS206_H3K27ac_007_C_HHF57BGXX/Sample_RMS206_H3K27ac_007_C_HHF57BGXX.bam</v>
      </c>
      <c r="B186" s="252" t="s">
        <v>4260</v>
      </c>
      <c r="C186" s="252" t="s">
        <v>1508</v>
      </c>
      <c r="D186" s="253">
        <v>200</v>
      </c>
      <c r="E186" s="252" t="s">
        <v>5010</v>
      </c>
      <c r="F186" s="200" t="s">
        <v>4997</v>
      </c>
      <c r="G186" s="252" t="s">
        <v>4973</v>
      </c>
      <c r="H186" s="252" t="s">
        <v>1508</v>
      </c>
    </row>
    <row r="187" spans="1:8" outlineLevel="1">
      <c r="A187" s="252" t="s">
        <v>4244</v>
      </c>
      <c r="B187" s="252" t="s">
        <v>4260</v>
      </c>
      <c r="C187" s="252" t="s">
        <v>1388</v>
      </c>
      <c r="D187" s="253">
        <v>200</v>
      </c>
      <c r="E187" s="252" t="s">
        <v>5002</v>
      </c>
      <c r="F187" s="200" t="s">
        <v>4998</v>
      </c>
      <c r="G187" s="252" t="s">
        <v>4973</v>
      </c>
      <c r="H187" s="252" t="s">
        <v>1388</v>
      </c>
    </row>
    <row r="188" spans="1:8" outlineLevel="1">
      <c r="A188" s="252" t="s">
        <v>4243</v>
      </c>
      <c r="B188" s="252" t="s">
        <v>4260</v>
      </c>
      <c r="C188" s="252" t="s">
        <v>4773</v>
      </c>
      <c r="D188" s="253">
        <v>200</v>
      </c>
      <c r="E188" s="252" t="s">
        <v>5003</v>
      </c>
      <c r="F188" s="200" t="s">
        <v>4987</v>
      </c>
      <c r="G188" s="252" t="s">
        <v>4973</v>
      </c>
      <c r="H188" s="252" t="s">
        <v>4773</v>
      </c>
    </row>
    <row r="189" spans="1:8" outlineLevel="1">
      <c r="A189" s="252" t="str">
        <f t="shared" ref="A189:A195" si="11">CONCATENATE($B$2,F189,"/",F189,".bam")</f>
        <v>/data/khanlab/projects/ChIP_seq/DATA/Sample_RMS008_H3K27ac_007_C_HHF57BGXX/Sample_RMS008_H3K27ac_007_C_HHF57BGXX.bam</v>
      </c>
      <c r="B189" s="252" t="s">
        <v>4260</v>
      </c>
      <c r="C189" s="252" t="s">
        <v>1478</v>
      </c>
      <c r="D189" s="253">
        <v>200</v>
      </c>
      <c r="E189" s="252" t="s">
        <v>5004</v>
      </c>
      <c r="F189" s="200" t="s">
        <v>4999</v>
      </c>
      <c r="G189" s="252" t="s">
        <v>4973</v>
      </c>
      <c r="H189" s="252" t="s">
        <v>1478</v>
      </c>
    </row>
    <row r="190" spans="1:8" outlineLevel="1">
      <c r="A190" s="252" t="str">
        <f t="shared" si="11"/>
        <v>/data/khanlab/projects/ChIP_seq/DATA/Sample_NCI0075_H3K27ac_007_C_HHF57BGXX/Sample_NCI0075_H3K27ac_007_C_HHF57BGXX.bam</v>
      </c>
      <c r="B190" s="252" t="s">
        <v>4260</v>
      </c>
      <c r="C190" s="252" t="s">
        <v>1322</v>
      </c>
      <c r="D190" s="253">
        <v>200</v>
      </c>
      <c r="E190" s="252" t="s">
        <v>5005</v>
      </c>
      <c r="F190" s="200" t="s">
        <v>5000</v>
      </c>
      <c r="G190" s="252" t="s">
        <v>4973</v>
      </c>
      <c r="H190" s="252" t="s">
        <v>1322</v>
      </c>
    </row>
    <row r="191" spans="1:8" outlineLevel="1">
      <c r="A191" s="252" t="str">
        <f t="shared" si="11"/>
        <v>/data/khanlab/projects/ChIP_seq/DATA/Sample_HSMM_H3K27ac_C_SRR227600/Sample_HSMM_H3K27ac_C_SRR227600.bam</v>
      </c>
      <c r="B191" s="252" t="s">
        <v>4260</v>
      </c>
      <c r="C191" s="252" t="s">
        <v>1098</v>
      </c>
      <c r="D191" s="258">
        <v>200</v>
      </c>
      <c r="E191" s="252" t="s">
        <v>3844</v>
      </c>
      <c r="F191" s="209" t="s">
        <v>3376</v>
      </c>
      <c r="G191" s="252" t="s">
        <v>4973</v>
      </c>
      <c r="H191" s="252" t="s">
        <v>1098</v>
      </c>
    </row>
    <row r="192" spans="1:8" outlineLevel="1">
      <c r="A192" s="252" t="str">
        <f t="shared" si="11"/>
        <v>/data/khanlab/projects/ChIP_seq/DATA/Sample_HSMMtube_H3K27ac_C_SRR227407/Sample_HSMMtube_H3K27ac_C_SRR227407.bam</v>
      </c>
      <c r="B192" s="252" t="s">
        <v>4260</v>
      </c>
      <c r="C192" s="252" t="s">
        <v>3383</v>
      </c>
      <c r="D192" s="258">
        <v>200</v>
      </c>
      <c r="E192" s="252" t="s">
        <v>3409</v>
      </c>
      <c r="F192" s="209" t="s">
        <v>3381</v>
      </c>
      <c r="G192" s="252" t="s">
        <v>4973</v>
      </c>
      <c r="H192" s="252" t="s">
        <v>3383</v>
      </c>
    </row>
    <row r="193" spans="1:8" outlineLevel="1">
      <c r="A193" s="252" t="str">
        <f t="shared" si="11"/>
        <v>/data/khanlab/projects/ChIP_seq/DATA/Sample_MusclePs_H3K27ac_C_SRR1045537/Sample_MusclePs_H3K27ac_C_SRR1045537.bam</v>
      </c>
      <c r="B193" s="252" t="s">
        <v>4260</v>
      </c>
      <c r="C193" s="252" t="s">
        <v>4250</v>
      </c>
      <c r="D193" s="258">
        <v>200</v>
      </c>
      <c r="E193" s="252" t="s">
        <v>3881</v>
      </c>
      <c r="F193" s="209" t="s">
        <v>4246</v>
      </c>
      <c r="G193" s="252" t="s">
        <v>4973</v>
      </c>
      <c r="H193" s="252" t="s">
        <v>4250</v>
      </c>
    </row>
    <row r="194" spans="1:8" outlineLevel="1">
      <c r="A194" s="252" t="str">
        <f t="shared" si="11"/>
        <v>/data/khanlab/projects/ChIP_seq/DATA/Sample_NS129_H3K27ac_007_C_HHF57BGXX/Sample_NS129_H3K27ac_007_C_HHF57BGXX.bam</v>
      </c>
      <c r="B194" s="252" t="s">
        <v>4260</v>
      </c>
      <c r="C194" s="252" t="s">
        <v>4765</v>
      </c>
      <c r="D194" s="253">
        <v>200</v>
      </c>
      <c r="E194" s="252" t="s">
        <v>3419</v>
      </c>
      <c r="F194" s="209" t="s">
        <v>4992</v>
      </c>
      <c r="G194" s="252" t="s">
        <v>4973</v>
      </c>
      <c r="H194" s="252" t="s">
        <v>4765</v>
      </c>
    </row>
    <row r="195" spans="1:8" outlineLevel="1">
      <c r="A195" s="252" t="str">
        <f t="shared" si="11"/>
        <v>/data/khanlab/projects/ChIP_seq/DATA/Sample_NS134_H3K27ac_007_C_HHF57BGXX/Sample_NS134_H3K27ac_007_C_HHF57BGXX.bam</v>
      </c>
      <c r="B195" s="252" t="s">
        <v>4260</v>
      </c>
      <c r="C195" s="252" t="s">
        <v>4767</v>
      </c>
      <c r="D195" s="253">
        <v>200</v>
      </c>
      <c r="E195" s="252" t="s">
        <v>3420</v>
      </c>
      <c r="F195" s="209" t="s">
        <v>4993</v>
      </c>
      <c r="G195" s="252" t="s">
        <v>4973</v>
      </c>
      <c r="H195" s="252" t="s">
        <v>4767</v>
      </c>
    </row>
    <row r="197" spans="1:8" outlineLevel="1">
      <c r="A197" s="252" t="str">
        <f>CONCATENATE($B$2,F197,"/",F197,".bam")</f>
        <v>/data/khanlab/projects/ChIP_seq/DATA/Sample_RH4_PAX3FOXO1_SRR.32.35_C_Combined/Sample_RH4_PAX3FOXO1_SRR.32.35_C_Combined.bam</v>
      </c>
      <c r="B197" s="252" t="s">
        <v>4290</v>
      </c>
      <c r="C197" s="259" t="s">
        <v>3372</v>
      </c>
      <c r="D197" s="258">
        <v>200</v>
      </c>
      <c r="E197" s="252" t="s">
        <v>3423</v>
      </c>
      <c r="F197" s="257" t="s">
        <v>3659</v>
      </c>
    </row>
    <row r="198" spans="1:8" outlineLevel="1">
      <c r="A198" s="252" t="str">
        <f>CONCATENATE($B$2,F198,"/",F198,".dd.bam")</f>
        <v>/data/khanlab/projects/ChIP_seq/DATA/Sample_RH4_MYOD1_001_C_H5TLGBGXX/Sample_RH4_MYOD1_001_C_H5TLGBGXX.dd.bam</v>
      </c>
      <c r="B198" s="252" t="s">
        <v>4290</v>
      </c>
      <c r="C198" s="252" t="s">
        <v>3348</v>
      </c>
      <c r="D198" s="252">
        <v>250</v>
      </c>
      <c r="E198" s="252" t="s">
        <v>3894</v>
      </c>
      <c r="F198" s="252" t="s">
        <v>3365</v>
      </c>
    </row>
    <row r="199" spans="1:8" outlineLevel="1">
      <c r="A199" s="252" t="str">
        <f>CONCATENATE($B$2,F199,"/",F199,".dd.bam")</f>
        <v>/data/khanlab/projects/ChIP_seq/DATA/Sample_RH4_MYOG_002_C_HCK7HBGXX/Sample_RH4_MYOG_002_C_HCK7HBGXX.dd.bam</v>
      </c>
      <c r="B199" s="252" t="s">
        <v>4290</v>
      </c>
      <c r="C199" s="252" t="s">
        <v>3705</v>
      </c>
      <c r="D199" s="253">
        <v>250</v>
      </c>
      <c r="E199" s="252" t="s">
        <v>3895</v>
      </c>
      <c r="F199" s="252" t="s">
        <v>3839</v>
      </c>
    </row>
    <row r="200" spans="1:8" outlineLevel="1">
      <c r="A200" s="252" t="str">
        <f>CONCATENATE($B$2,F200,"/",F200,".dd.bam")</f>
        <v>/data/khanlab/projects/ChIP_seq/DATA/Sample_RH4_MYCN_002_C_HCK7HBGXX/Sample_RH4_MYCN_002_C_HCK7HBGXX.dd.bam</v>
      </c>
      <c r="B200" s="252" t="s">
        <v>4290</v>
      </c>
      <c r="C200" s="252" t="s">
        <v>3677</v>
      </c>
      <c r="D200" s="253">
        <v>250</v>
      </c>
      <c r="E200" s="252" t="s">
        <v>3896</v>
      </c>
      <c r="F200" s="252" t="s">
        <v>3838</v>
      </c>
    </row>
    <row r="201" spans="1:8" outlineLevel="1">
      <c r="A201" s="252" t="str">
        <f>CONCATENATE($B$2,F201,"/",F201,".bam")</f>
        <v>/data/khanlab/projects/ChIP_seq/DATA/Sample_RH4_CHD4p_005_C_H7WKVBGXX/Sample_RH4_CHD4p_005_C_H7WKVBGXX.bam</v>
      </c>
      <c r="B201" s="252" t="s">
        <v>4290</v>
      </c>
      <c r="C201" s="252" t="s">
        <v>4282</v>
      </c>
      <c r="D201" s="252">
        <v>236</v>
      </c>
      <c r="E201" s="252" t="s">
        <v>4275</v>
      </c>
      <c r="F201" s="252" t="s">
        <v>4271</v>
      </c>
    </row>
    <row r="202" spans="1:8" outlineLevel="1">
      <c r="A202" s="252" t="str">
        <f>CONCATENATE($B$2,F202,"/",F202,".bam")</f>
        <v>/data/khanlab/projects/ChIP_seq/DATA/Sample_RH4_HDAC2_005_C_H7WKVBGXX/Sample_RH4_HDAC2_005_C_H7WKVBGXX.bam</v>
      </c>
      <c r="B202" s="252" t="s">
        <v>4290</v>
      </c>
      <c r="C202" s="252" t="s">
        <v>4281</v>
      </c>
      <c r="D202" s="252">
        <v>270</v>
      </c>
      <c r="E202" s="252" t="s">
        <v>3412</v>
      </c>
      <c r="F202" s="252" t="s">
        <v>4270</v>
      </c>
    </row>
    <row r="203" spans="1:8" outlineLevel="1">
      <c r="A203" s="252" t="s">
        <v>4727</v>
      </c>
      <c r="B203" s="252" t="s">
        <v>4290</v>
      </c>
      <c r="C203" s="252" t="s">
        <v>3675</v>
      </c>
      <c r="D203" s="252">
        <v>220</v>
      </c>
      <c r="E203" s="252" t="s">
        <v>4015</v>
      </c>
      <c r="F203" s="252" t="s">
        <v>3837</v>
      </c>
    </row>
    <row r="204" spans="1:8" outlineLevel="1">
      <c r="A204" s="252" t="s">
        <v>4728</v>
      </c>
      <c r="B204" s="252" t="s">
        <v>4290</v>
      </c>
      <c r="C204" s="252" t="s">
        <v>3709</v>
      </c>
      <c r="D204" s="252">
        <v>228</v>
      </c>
      <c r="E204" s="252" t="s">
        <v>4017</v>
      </c>
      <c r="F204" s="252" t="s">
        <v>3832</v>
      </c>
    </row>
    <row r="205" spans="1:8" outlineLevel="1">
      <c r="A205" s="252" t="s">
        <v>4729</v>
      </c>
      <c r="B205" s="252" t="s">
        <v>4290</v>
      </c>
      <c r="C205" s="252" t="s">
        <v>3712</v>
      </c>
      <c r="D205" s="252">
        <v>228</v>
      </c>
      <c r="E205" s="252" t="s">
        <v>4016</v>
      </c>
      <c r="F205" s="252" t="s">
        <v>3840</v>
      </c>
    </row>
    <row r="206" spans="1:8" outlineLevel="1">
      <c r="A206" s="252" t="str">
        <f>CONCATENATE($B$2,F206,"/",F206,".bam")</f>
        <v>/data/khanlab/projects/ChIP_seq/DATA/Sample_RH4_30X_D_C6FEFANXX/Sample_RH4_30X_D_C6FEFANXX.bam</v>
      </c>
      <c r="B206" s="252" t="s">
        <v>4290</v>
      </c>
      <c r="C206" s="252" t="s">
        <v>4036</v>
      </c>
      <c r="D206" s="252">
        <v>200</v>
      </c>
      <c r="E206" s="252" t="s">
        <v>3410</v>
      </c>
      <c r="F206" s="252" t="s">
        <v>4097</v>
      </c>
    </row>
    <row r="207" spans="1:8" outlineLevel="1">
      <c r="A207" s="252" t="str">
        <f>CONCATENATE($B$2,F207,"/",F207,".bam")</f>
        <v>/data/khanlab/projects/ChIP_seq/DATA/Sample_RH4_H3K27ac_001_C_H5TLGBGXX/Sample_RH4_H3K27ac_001_C_H5TLGBGXX.bam</v>
      </c>
      <c r="B207" s="252" t="s">
        <v>4290</v>
      </c>
      <c r="C207" s="256" t="s">
        <v>4252</v>
      </c>
      <c r="D207" s="252">
        <v>184</v>
      </c>
      <c r="E207" s="252" t="s">
        <v>3841</v>
      </c>
      <c r="F207" s="256" t="s">
        <v>3351</v>
      </c>
    </row>
    <row r="208" spans="1:8" outlineLevel="1">
      <c r="A208" s="252" t="str">
        <f>CONCATENATE($B$2,F208,"/",F208,".bam")</f>
        <v>/data/khanlab/projects/ChIP_seq/DATA/Sample_RH4_H3K9ac_005_C_H7WKVBGXX/Sample_RH4_H3K9ac_005_C_H7WKVBGXX.bam</v>
      </c>
      <c r="B208" s="252" t="s">
        <v>4290</v>
      </c>
      <c r="C208" s="252" t="s">
        <v>4280</v>
      </c>
      <c r="D208" s="252">
        <v>230</v>
      </c>
      <c r="E208" s="252" t="s">
        <v>4274</v>
      </c>
      <c r="F208" s="252" t="s">
        <v>4269</v>
      </c>
    </row>
    <row r="210" spans="1:6">
      <c r="A210" s="252" t="str">
        <f>CONCATENATE($B$2,F210,"/",F210,".bam")</f>
        <v>/data/khanlab/projects/ChIP_seq/DATA/Sample_CTR_DMSO_48h_40X_D_C6FEFANXX/Sample_CTR_DMSO_48h_40X_D_C6FEFANXX.bam</v>
      </c>
      <c r="B210" s="252" t="s">
        <v>4321</v>
      </c>
      <c r="C210" s="256" t="s">
        <v>4322</v>
      </c>
      <c r="D210" s="252">
        <v>200</v>
      </c>
      <c r="E210" s="252" t="s">
        <v>4132</v>
      </c>
      <c r="F210" s="252" t="s">
        <v>4073</v>
      </c>
    </row>
    <row r="211" spans="1:6">
      <c r="A211" s="252" t="str">
        <f>CONCATENATE($B$2,F211,"/",F211,".bam")</f>
        <v>/data/khanlab/projects/ChIP_seq/DATA/Sample_CTR_Tram_48h_40X_D_C6FEFANXX/Sample_CTR_Tram_48h_40X_D_C6FEFANXX.bam</v>
      </c>
      <c r="B211" s="252" t="s">
        <v>4321</v>
      </c>
      <c r="C211" s="256" t="s">
        <v>4323</v>
      </c>
      <c r="D211" s="252">
        <v>200</v>
      </c>
      <c r="E211" s="252" t="s">
        <v>4131</v>
      </c>
      <c r="F211" s="252" t="s">
        <v>4082</v>
      </c>
    </row>
    <row r="212" spans="1:6">
      <c r="A212" s="252" t="str">
        <f>CONCATENATE($B$2,F212,"/",F212,".bam")</f>
        <v>/data/khanlab/projects/ChIP_seq/DATA/Sample_CTR_D48_E2A_005_C_H7WKVBGXX/Sample_CTR_D48_E2A_005_C_H7WKVBGXX.bam</v>
      </c>
      <c r="B212" s="252" t="s">
        <v>4321</v>
      </c>
      <c r="C212" s="256" t="s">
        <v>4324</v>
      </c>
      <c r="D212" s="252">
        <v>254</v>
      </c>
      <c r="E212" s="252" t="s">
        <v>4273</v>
      </c>
      <c r="F212" s="252" t="s">
        <v>4319</v>
      </c>
    </row>
    <row r="213" spans="1:6">
      <c r="A213" s="252" t="str">
        <f>CONCATENATE($B$2,F213,"/",F213,".bam")</f>
        <v>/data/khanlab/projects/ChIP_seq/DATA/Sample_CTR_T48_E2A_005_C_H7WKVBGXX/Sample_CTR_T48_E2A_005_C_H7WKVBGXX.bam</v>
      </c>
      <c r="B213" s="252" t="s">
        <v>4321</v>
      </c>
      <c r="C213" s="256" t="s">
        <v>4325</v>
      </c>
      <c r="D213" s="252">
        <v>257</v>
      </c>
      <c r="E213" s="252" t="s">
        <v>4272</v>
      </c>
      <c r="F213" s="252" t="s">
        <v>4320</v>
      </c>
    </row>
    <row r="215" spans="1:6" hidden="1" outlineLevel="1">
      <c r="A215" s="252" t="s">
        <v>4721</v>
      </c>
    </row>
    <row r="216" spans="1:6" hidden="1" outlineLevel="1">
      <c r="A216" s="252" t="str">
        <f>CONCATENATE($A$215,F216,".dd.bam")</f>
        <v>/scratch/leihaiyan/bam/Sample_mm_ALLE2aPBX_H3K27ac_006_C_HH7KKBGXX.dd.bam</v>
      </c>
      <c r="B216" s="252" t="s">
        <v>4730</v>
      </c>
      <c r="C216" s="252" t="s">
        <v>4717</v>
      </c>
      <c r="D216" s="252">
        <v>200</v>
      </c>
      <c r="E216" s="252" t="s">
        <v>4725</v>
      </c>
      <c r="F216" s="252" t="s">
        <v>4652</v>
      </c>
    </row>
    <row r="217" spans="1:6" hidden="1" outlineLevel="1">
      <c r="A217" s="252" t="str">
        <f>CONCATENATE($A$215,F217,".dd.bam")</f>
        <v>/scratch/leihaiyan/bam/Sample_mm_ALL304_H3K27ac_006_C_HH7KKBGXX.dd.bam</v>
      </c>
      <c r="B217" s="252" t="s">
        <v>4730</v>
      </c>
      <c r="C217" s="252" t="s">
        <v>4713</v>
      </c>
      <c r="D217" s="252">
        <v>200</v>
      </c>
      <c r="E217" s="252" t="s">
        <v>3842</v>
      </c>
      <c r="F217" s="254" t="s">
        <v>4660</v>
      </c>
    </row>
    <row r="218" spans="1:6" hidden="1" outlineLevel="1">
      <c r="A218" s="252" t="str">
        <f>CONCATENATE($A$215,F218,".dd.bam")</f>
        <v>/scratch/leihaiyan/bam/Sample_mm_ALL5961_H3K27ac_006_C_HH7KKBGXX.dd.bam</v>
      </c>
      <c r="B218" s="252" t="s">
        <v>4730</v>
      </c>
      <c r="C218" s="252" t="s">
        <v>4714</v>
      </c>
      <c r="D218" s="252">
        <v>200</v>
      </c>
      <c r="E218" s="252" t="s">
        <v>4726</v>
      </c>
      <c r="F218" s="252" t="s">
        <v>4663</v>
      </c>
    </row>
    <row r="219" spans="1:6" hidden="1" outlineLevel="1">
      <c r="A219" s="252" t="str">
        <f>CONCATENATE($A$215,F219,".dd.bam")</f>
        <v>/scratch/leihaiyan/bam/Sample_mm_ALL252_H3K27ac_006_C_HH7KKBGXX.dd.bam</v>
      </c>
      <c r="B219" s="252" t="s">
        <v>4730</v>
      </c>
      <c r="C219" s="252" t="s">
        <v>4716</v>
      </c>
      <c r="D219" s="252">
        <v>200</v>
      </c>
      <c r="E219" s="252" t="s">
        <v>4273</v>
      </c>
      <c r="F219" s="252" t="s">
        <v>4669</v>
      </c>
    </row>
    <row r="220" spans="1:6" hidden="1" outlineLevel="1">
      <c r="A220" s="252" t="str">
        <f>CONCATENATE($A$215,F220,".dd.bam")</f>
        <v>/scratch/leihaiyan/bam/Sample_mm_ALL246_H3K27ac_006_C_HH7KKBGXX.dd.bam</v>
      </c>
      <c r="B220" s="252" t="s">
        <v>4730</v>
      </c>
      <c r="C220" s="252" t="s">
        <v>4715</v>
      </c>
      <c r="D220" s="252">
        <v>200</v>
      </c>
      <c r="E220" s="252" t="s">
        <v>4272</v>
      </c>
      <c r="F220" s="252" t="s">
        <v>4666</v>
      </c>
    </row>
    <row r="221" spans="1:6" collapsed="1"/>
    <row r="222" spans="1:6">
      <c r="A222" s="266" t="str">
        <f>CONCATENATE(ngs.config!$B$2,F222,"/",F222,".bam")</f>
        <v>/data/khanlab/projects/ChIP_seq/DATA/Sample_KCNR_C_EZH2_C_C66Y2ANXX_C67WJANXX/Sample_KCNR_C_EZH2_C_C66Y2ANXX_C67WJANXX.bam</v>
      </c>
      <c r="B222" s="266"/>
      <c r="C222" s="252" t="s">
        <v>4339</v>
      </c>
      <c r="D222" s="266">
        <v>200</v>
      </c>
      <c r="E222" s="266" t="s">
        <v>4156</v>
      </c>
      <c r="F222" s="252" t="s">
        <v>4338</v>
      </c>
    </row>
    <row r="223" spans="1:6">
      <c r="A223" s="266" t="str">
        <f>CONCATENATE(ngs.config!$B$2,F223,"/",F223,".bam")</f>
        <v>/data/khanlab/projects/ChIP_seq/DATA/Sample_KCNR_RA_EZH2_C_C66Y2ANXX_C67WJANXX/Sample_KCNR_RA_EZH2_C_C66Y2ANXX_C67WJANXX.bam</v>
      </c>
      <c r="B223" s="266"/>
      <c r="C223" s="252" t="s">
        <v>4361</v>
      </c>
      <c r="D223" s="266">
        <v>200</v>
      </c>
      <c r="E223" s="266" t="s">
        <v>4157</v>
      </c>
      <c r="F223" s="252" t="s">
        <v>4352</v>
      </c>
    </row>
    <row r="224" spans="1:6">
      <c r="A224" s="266" t="str">
        <f>CONCATENATE(ngs.config!$B$2,F224,"/",F224,".bam")</f>
        <v>/data/khanlab/projects/ChIP_seq/DATA/Sample_KCNR_C_H3K27ac_C_C66Y2ANXX_C67WJANXX/Sample_KCNR_C_H3K27ac_C_C66Y2ANXX_C67WJANXX.bam</v>
      </c>
      <c r="B224" s="266"/>
      <c r="C224" s="252" t="s">
        <v>4366</v>
      </c>
      <c r="D224" s="266">
        <v>200</v>
      </c>
      <c r="E224" s="252" t="s">
        <v>3409</v>
      </c>
      <c r="F224" s="252" t="s">
        <v>4355</v>
      </c>
    </row>
    <row r="225" spans="1:8">
      <c r="A225" s="266" t="str">
        <f>CONCATENATE(ngs.config!$B$2,F225,"/",F225,".bam")</f>
        <v>/data/khanlab/projects/ChIP_seq/DATA/Sample_KCNR_RA_H3K27ac_C_C66Y2ANXX_C67WJANXX/Sample_KCNR_RA_H3K27ac_C_C66Y2ANXX_C67WJANXX.bam</v>
      </c>
      <c r="B225" s="266"/>
      <c r="C225" s="252" t="s">
        <v>4371</v>
      </c>
      <c r="D225" s="266">
        <v>200</v>
      </c>
      <c r="E225" s="252" t="s">
        <v>3419</v>
      </c>
      <c r="F225" s="252" t="s">
        <v>4370</v>
      </c>
    </row>
    <row r="226" spans="1:8">
      <c r="A226" s="266" t="str">
        <f>CONCATENATE(ngs.config!$B$2,F226,"/",F226,".bam")</f>
        <v>/data/khanlab/projects/ChIP_seq/DATA/Sample_KCNR_C_H3K27me3_C_C66Y2ANXX_C67WJANXX/Sample_KCNR_C_H3K27me3_C_C66Y2ANXX_C67WJANXX.bam</v>
      </c>
      <c r="B226" s="266"/>
      <c r="C226" s="252" t="s">
        <v>4375</v>
      </c>
      <c r="D226" s="266">
        <v>200</v>
      </c>
      <c r="E226" s="266" t="s">
        <v>4158</v>
      </c>
      <c r="F226" s="252" t="s">
        <v>4374</v>
      </c>
    </row>
    <row r="227" spans="1:8">
      <c r="A227" s="266" t="str">
        <f>CONCATENATE(ngs.config!$B$2,F227,"/",F227,".bam")</f>
        <v>/data/khanlab/projects/ChIP_seq/DATA/Sample_KCNR_RA_H3K27me3_C_C66Y2ANXX_C67WJANXX/Sample_KCNR_RA_H3K27me3_C_C66Y2ANXX_C67WJANXX.bam</v>
      </c>
      <c r="C227" s="252" t="s">
        <v>4380</v>
      </c>
      <c r="D227" s="266">
        <v>200</v>
      </c>
      <c r="E227" s="252" t="s">
        <v>4159</v>
      </c>
      <c r="F227" s="252" t="s">
        <v>4379</v>
      </c>
    </row>
    <row r="228" spans="1:8">
      <c r="A228" s="266" t="str">
        <f>CONCATENATE(ngs.config!$B$2,F228,"/",F228,".bam")</f>
        <v>/data/khanlab/projects/ChIP_seq/DATA/Sample_KCNR_C_H3K4me1_C_C66Y2ANXX/Sample_KCNR_C_H3K4me1_C_C66Y2ANXX.bam</v>
      </c>
      <c r="C228" s="190" t="s">
        <v>4382</v>
      </c>
      <c r="D228" s="266">
        <v>200</v>
      </c>
      <c r="E228" s="252" t="s">
        <v>3409</v>
      </c>
      <c r="F228" s="252" t="s">
        <v>4381</v>
      </c>
    </row>
    <row r="229" spans="1:8">
      <c r="A229" s="266" t="str">
        <f>CONCATENATE(ngs.config!$B$2,F229,"/",F229,".bam")</f>
        <v>/data/khanlab/projects/ChIP_seq/DATA/Sample_KCNR_RA_H3K4me1_C_C66Y2ANXX/Sample_KCNR_RA_H3K4me1_C_C66Y2ANXX.bam</v>
      </c>
      <c r="C229" s="190" t="s">
        <v>4388</v>
      </c>
      <c r="D229" s="266">
        <v>200</v>
      </c>
      <c r="E229" s="252" t="s">
        <v>3419</v>
      </c>
      <c r="F229" s="252" t="s">
        <v>4387</v>
      </c>
    </row>
    <row r="230" spans="1:8">
      <c r="A230" s="266" t="str">
        <f>CONCATENATE(ngs.config!$B$2,F230,"/",F230,".bam")</f>
        <v>/data/khanlab/projects/ChIP_seq/DATA/Sample_KCNR_C_H3K4me3_C_C66Y2ANXX/Sample_KCNR_C_H3K4me3_C_C66Y2ANXX.bam</v>
      </c>
      <c r="C230" s="190" t="s">
        <v>4391</v>
      </c>
      <c r="D230" s="266">
        <v>200</v>
      </c>
      <c r="E230" s="266" t="s">
        <v>4154</v>
      </c>
      <c r="F230" s="252" t="s">
        <v>4390</v>
      </c>
    </row>
    <row r="231" spans="1:8">
      <c r="A231" s="266" t="str">
        <f>CONCATENATE(ngs.config!$B$2,F231,"/",F231,".bam")</f>
        <v>/data/khanlab/projects/ChIP_seq/DATA/Sample_KCNR_RA_H3K4me3_C_C66Y2ANXX/Sample_KCNR_RA_H3K4me3_C_C66Y2ANXX.bam</v>
      </c>
      <c r="C231" s="190" t="s">
        <v>4394</v>
      </c>
      <c r="D231" s="266">
        <v>200</v>
      </c>
      <c r="E231" s="266" t="s">
        <v>4155</v>
      </c>
      <c r="F231" s="252" t="s">
        <v>4393</v>
      </c>
    </row>
    <row r="232" spans="1:8">
      <c r="A232" s="266" t="str">
        <f>CONCATENATE(ngs.config!$B$2,F232,"/",F232,".bam")</f>
        <v>/data/khanlab/projects/ChIP_seq/DATA/Sample_KCNR_C_MYCN_C_C66Y2ANXX/Sample_KCNR_C_MYCN_C_C66Y2ANXX.bam</v>
      </c>
      <c r="C232" s="190" t="s">
        <v>4412</v>
      </c>
      <c r="D232" s="266">
        <v>200</v>
      </c>
      <c r="E232" s="252" t="s">
        <v>3896</v>
      </c>
      <c r="F232" s="252" t="s">
        <v>4411</v>
      </c>
    </row>
    <row r="233" spans="1:8">
      <c r="A233" s="266" t="str">
        <f>CONCATENATE(ngs.config!$B$2,F233,"/",F233,".bam")</f>
        <v>/data/khanlab/projects/ChIP_seq/DATA/Sample_KCNR_RA_MYCN_C_C66Y2ANXX/Sample_KCNR_RA_MYCN_C_C66Y2ANXX.bam</v>
      </c>
      <c r="C233" s="190" t="s">
        <v>4415</v>
      </c>
      <c r="D233" s="266">
        <v>200</v>
      </c>
      <c r="E233" s="252" t="s">
        <v>4746</v>
      </c>
      <c r="F233" s="252" t="s">
        <v>4414</v>
      </c>
    </row>
    <row r="235" spans="1:8" outlineLevel="1">
      <c r="A235" s="266" t="str">
        <f>CONCATENATE(ngs.config!$B$2,F235,"/",F235,".bam")</f>
        <v>/data/khanlab/projects/ChIP_seq/DATA/Sample_RH4_PAX3FOXO1_SRR.32.35_C_Combined/Sample_RH4_PAX3FOXO1_SRR.32.35_C_Combined.bam</v>
      </c>
      <c r="C235" s="252" t="s">
        <v>4982</v>
      </c>
      <c r="D235" s="253">
        <v>200</v>
      </c>
      <c r="E235" s="252" t="s">
        <v>4965</v>
      </c>
      <c r="F235" s="198" t="s">
        <v>3659</v>
      </c>
      <c r="G235" s="252" t="s">
        <v>4973</v>
      </c>
      <c r="H235" s="252" t="s">
        <v>4982</v>
      </c>
    </row>
    <row r="236" spans="1:8" outlineLevel="1">
      <c r="A236" s="266" t="str">
        <f>CONCATENATE(ngs.config!$B$2,F236,"/",F236,".bam")</f>
        <v>/data/khanlab/projects/ChIP_seq/DATA/Sample_RH4scr_P3F_008_C_HHC7JBGXX/Sample_RH4scr_P3F_008_C_HHC7JBGXX.bam</v>
      </c>
      <c r="C236" s="252" t="s">
        <v>4974</v>
      </c>
      <c r="D236" s="253">
        <v>200</v>
      </c>
      <c r="E236" s="252" t="s">
        <v>3423</v>
      </c>
      <c r="F236" s="198" t="s">
        <v>4963</v>
      </c>
      <c r="G236" s="252" t="s">
        <v>4973</v>
      </c>
      <c r="H236" s="252" t="s">
        <v>4974</v>
      </c>
    </row>
    <row r="237" spans="1:8" outlineLevel="1">
      <c r="A237" s="266" t="str">
        <f>CONCATENATE(ngs.config!$B$2,F237,"/",F237,".bam")</f>
        <v>/data/khanlab/projects/ChIP_seq/DATA/Sample_RH5_P3F_008_C_HHC7JBGXX/Sample_RH5_P3F_008_C_HHC7JBGXX.bam</v>
      </c>
      <c r="C237" s="252" t="s">
        <v>4760</v>
      </c>
      <c r="D237" s="253">
        <v>200</v>
      </c>
      <c r="E237" s="252" t="s">
        <v>4971</v>
      </c>
      <c r="F237" s="198" t="s">
        <v>4964</v>
      </c>
      <c r="G237" s="252" t="s">
        <v>4973</v>
      </c>
      <c r="H237" s="252" t="s">
        <v>4760</v>
      </c>
    </row>
    <row r="238" spans="1:8" outlineLevel="1">
      <c r="A238" s="266" t="str">
        <f>CONCATENATE(ngs.config!$B$2,F238,"/",F238,".bam")</f>
        <v>/data/khanlab/projects/ChIP_seq/DATA/Sample_RH4_p300SC_002_C_HCK7HBGXX/Sample_RH4_p300SC_002_C_HCK7HBGXX.bam</v>
      </c>
      <c r="C238" s="252" t="s">
        <v>4981</v>
      </c>
      <c r="D238" s="253">
        <v>200</v>
      </c>
      <c r="E238" s="252" t="s">
        <v>4984</v>
      </c>
      <c r="F238" s="199" t="s">
        <v>3837</v>
      </c>
      <c r="G238" s="252" t="s">
        <v>4973</v>
      </c>
      <c r="H238" s="252" t="s">
        <v>4981</v>
      </c>
    </row>
    <row r="239" spans="1:8" outlineLevel="1">
      <c r="A239" s="266" t="str">
        <f>CONCATENATE(ngs.config!$B$2,F239,"/",F239,".bam")</f>
        <v>/data/khanlab/projects/ChIP_seq/DATA/Sample_RH4_H3K9ac_005_C_H7WKVBGXX/Sample_RH4_H3K9ac_005_C_H7WKVBGXX.bam</v>
      </c>
      <c r="C239" s="252" t="s">
        <v>4599</v>
      </c>
      <c r="D239" s="253">
        <v>200</v>
      </c>
      <c r="E239" s="252" t="s">
        <v>4972</v>
      </c>
      <c r="F239" s="201" t="s">
        <v>4269</v>
      </c>
      <c r="G239" s="252" t="s">
        <v>4973</v>
      </c>
      <c r="H239" s="252" t="s">
        <v>4599</v>
      </c>
    </row>
    <row r="240" spans="1:8" outlineLevel="1">
      <c r="A240" s="266" t="str">
        <f>CONCATENATE(ngs.config!$B$2,F240,"/",F240,".bam")</f>
        <v>/data/khanlab/projects/ChIP_seq/DATA/Sample_RH4_RAD21_008_C_HHC7JBGXX/Sample_RH4_RAD21_008_C_HHC7JBGXX.bam</v>
      </c>
      <c r="C240" s="252" t="s">
        <v>4976</v>
      </c>
      <c r="D240" s="253">
        <v>200</v>
      </c>
      <c r="E240" s="266" t="s">
        <v>4154</v>
      </c>
      <c r="F240" s="203" t="s">
        <v>4957</v>
      </c>
      <c r="G240" s="252" t="s">
        <v>4973</v>
      </c>
      <c r="H240" s="252" t="s">
        <v>4976</v>
      </c>
    </row>
    <row r="241" spans="1:8" outlineLevel="1">
      <c r="A241" s="266" t="str">
        <f>CONCATENATE(ngs.config!$B$2,F241,"/",F241,".bam")</f>
        <v>/data/khanlab/projects/ChIP_seq/DATA/Sample_RH4_RBBP4_008_C_HHC7JBGXX/Sample_RH4_RBBP4_008_C_HHC7JBGXX.bam</v>
      </c>
      <c r="C241" s="252" t="s">
        <v>4975</v>
      </c>
      <c r="D241" s="253">
        <v>200</v>
      </c>
      <c r="E241" s="252" t="s">
        <v>3896</v>
      </c>
      <c r="F241" s="200" t="s">
        <v>4958</v>
      </c>
      <c r="G241" s="252" t="s">
        <v>4973</v>
      </c>
      <c r="H241" s="252" t="s">
        <v>4975</v>
      </c>
    </row>
    <row r="242" spans="1:8" outlineLevel="1">
      <c r="A242" s="266" t="str">
        <f>CONCATENATE(ngs.config!$B$2,F242,"/",F242,".bam")</f>
        <v>/data/khanlab/projects/ChIP_seq/DATA/Sample_RH4_CHD4p_005_C_H7WKVBGXX/Sample_RH4_CHD4p_005_C_H7WKVBGXX.bam</v>
      </c>
      <c r="C242" s="252" t="s">
        <v>4608</v>
      </c>
      <c r="D242" s="253">
        <v>200</v>
      </c>
      <c r="E242" s="252" t="s">
        <v>4983</v>
      </c>
      <c r="F242" s="196" t="s">
        <v>4271</v>
      </c>
      <c r="G242" s="252" t="s">
        <v>4973</v>
      </c>
      <c r="H242" s="252" t="s">
        <v>4608</v>
      </c>
    </row>
    <row r="243" spans="1:8" outlineLevel="1">
      <c r="A243" s="266" t="str">
        <f>CONCATENATE(ngs.config!$B$2,F243,"/",F243,".bam")</f>
        <v>/data/khanlab/projects/ChIP_seq/DATA/Sample_RH4_HDAC2_005_C_H7WKVBGXX/Sample_RH4_HDAC2_005_C_H7WKVBGXX.bam</v>
      </c>
      <c r="C243" s="252" t="s">
        <v>4603</v>
      </c>
      <c r="D243" s="253">
        <v>200</v>
      </c>
      <c r="E243" s="252" t="s">
        <v>4967</v>
      </c>
      <c r="F243" s="197" t="s">
        <v>4270</v>
      </c>
      <c r="G243" s="252" t="s">
        <v>4973</v>
      </c>
      <c r="H243" s="252" t="s">
        <v>4603</v>
      </c>
    </row>
    <row r="244" spans="1:8" outlineLevel="1">
      <c r="A244" s="266" t="str">
        <f>CONCATENATE(ngs.config!$B$2,F244,"/",F244,".bam")</f>
        <v>/data/khanlab/projects/ChIP_seq/DATA/Sample_RH5_HDAC2_008_C_HHC7JBGXX/Sample_RH5_HDAC2_008_C_HHC7JBGXX.bam</v>
      </c>
      <c r="C244" s="252" t="s">
        <v>4758</v>
      </c>
      <c r="D244" s="253">
        <v>200</v>
      </c>
      <c r="E244" s="252" t="s">
        <v>4968</v>
      </c>
      <c r="F244" s="197" t="s">
        <v>4960</v>
      </c>
      <c r="G244" s="252" t="s">
        <v>4973</v>
      </c>
      <c r="H244" s="252" t="s">
        <v>4758</v>
      </c>
    </row>
    <row r="245" spans="1:8" outlineLevel="1">
      <c r="A245" s="266" t="str">
        <f>CONCATENATE(ngs.config!$B$2,F245,"/",F245,".bam")</f>
        <v>/data/khanlab/projects/ChIP_seq/DATA/Sample_SCMC_HDAC2_008_C_HHC7JBGXX/Sample_SCMC_HDAC2_008_C_HHC7JBGXX.bam</v>
      </c>
      <c r="C245" s="252" t="s">
        <v>4759</v>
      </c>
      <c r="D245" s="253">
        <v>200</v>
      </c>
      <c r="E245" s="252" t="s">
        <v>4969</v>
      </c>
      <c r="F245" s="197" t="s">
        <v>4959</v>
      </c>
      <c r="G245" s="252" t="s">
        <v>4973</v>
      </c>
      <c r="H245" s="252" t="s">
        <v>4759</v>
      </c>
    </row>
    <row r="246" spans="1:8" outlineLevel="1">
      <c r="A246" s="266" t="str">
        <f>CONCATENATE(ngs.config!$B$2,F246,"/",F246,".bam")</f>
        <v>/data/khanlab/projects/ChIP_seq/DATA/Sample_RD_HDAC2_008_C_HHC7JBGXX/Sample_RD_HDAC2_008_C_HHC7JBGXX.bam</v>
      </c>
      <c r="C246" s="252" t="s">
        <v>4757</v>
      </c>
      <c r="D246" s="253">
        <v>200</v>
      </c>
      <c r="E246" s="252" t="s">
        <v>3412</v>
      </c>
      <c r="F246" s="202" t="s">
        <v>4961</v>
      </c>
      <c r="G246" s="252" t="s">
        <v>4973</v>
      </c>
      <c r="H246" s="252" t="s">
        <v>4757</v>
      </c>
    </row>
    <row r="247" spans="1:8" outlineLevel="1">
      <c r="A247" s="266" t="str">
        <f>CONCATENATE(ngs.config!$B$2,F247,"/",F247,".bam")</f>
        <v>/data/khanlab/projects/ChIP_seq/DATA/Sample_CTR_HDAC2_008_C_HHC7JBGXX/Sample_CTR_HDAC2_008_C_HHC7JBGXX.bam</v>
      </c>
      <c r="C247" s="252" t="s">
        <v>4980</v>
      </c>
      <c r="D247" s="253">
        <v>200</v>
      </c>
      <c r="E247" s="252" t="s">
        <v>4966</v>
      </c>
      <c r="F247" s="202" t="s">
        <v>4962</v>
      </c>
      <c r="G247" s="252" t="s">
        <v>4973</v>
      </c>
      <c r="H247" s="252" t="s">
        <v>4980</v>
      </c>
    </row>
    <row r="248" spans="1:8" outlineLevel="1">
      <c r="A248" s="266" t="str">
        <f>CONCATENATE(ngs.config!$B$2,F248,"/",F248,".bam")</f>
        <v>/data/khanlab/projects/ChIP_seq/DATA/Sample_RH4_H3K27ac_001_C_H5TLGBGXX/Sample_RH4_H3K27ac_001_C_H5TLGBGXX.bam</v>
      </c>
      <c r="C248" s="252" t="s">
        <v>3350</v>
      </c>
      <c r="D248" s="253">
        <v>200</v>
      </c>
      <c r="E248" s="252" t="s">
        <v>3841</v>
      </c>
      <c r="F248" s="204" t="s">
        <v>3351</v>
      </c>
      <c r="G248" s="252" t="s">
        <v>4973</v>
      </c>
      <c r="H248" s="252" t="s">
        <v>3350</v>
      </c>
    </row>
    <row r="249" spans="1:8" outlineLevel="1">
      <c r="A249" s="266" t="str">
        <f>CONCATENATE(ngs.config!$B$2,F249,"/",F249,".bam")</f>
        <v>/data/khanlab/projects/ChIP_seq/DATA/Sample_SCMC_H3K27ac_008_C_HHC7JBGXX/Sample_SCMC_H3K27ac_008_C_HHC7JBGXX.bam</v>
      </c>
      <c r="C249" s="252" t="s">
        <v>4977</v>
      </c>
      <c r="D249" s="253">
        <v>200</v>
      </c>
      <c r="E249" s="252" t="s">
        <v>3409</v>
      </c>
      <c r="F249" s="205" t="s">
        <v>4954</v>
      </c>
      <c r="G249" s="252" t="s">
        <v>4973</v>
      </c>
      <c r="H249" s="252" t="s">
        <v>4977</v>
      </c>
    </row>
    <row r="250" spans="1:8" outlineLevel="1">
      <c r="A250" s="266" t="str">
        <f>CONCATENATE(ngs.config!$B$2,F250,"/",F250,".bam")</f>
        <v>/data/khanlab/projects/ChIP_seq/DATA/Sample_RH5_H3K27ac_008_C_HHC7JBGXX/Sample_RH5_H3K27ac_008_C_HHC7JBGXX.bam</v>
      </c>
      <c r="C250" s="252" t="s">
        <v>4978</v>
      </c>
      <c r="D250" s="253">
        <v>200</v>
      </c>
      <c r="E250" s="252" t="s">
        <v>3419</v>
      </c>
      <c r="F250" s="205" t="s">
        <v>4955</v>
      </c>
      <c r="G250" s="252" t="s">
        <v>4973</v>
      </c>
      <c r="H250" s="252" t="s">
        <v>4978</v>
      </c>
    </row>
    <row r="251" spans="1:8" outlineLevel="1">
      <c r="A251" s="266" t="str">
        <f>CONCATENATE(ngs.config!$B$2,F251,"/",F251,".bam")</f>
        <v>/data/khanlab/projects/ChIP_seq/DATA/Sample_RD_H3K27ac_008_C_HHC7JBGXX/Sample_RD_H3K27ac_008_C_HHC7JBGXX.bam</v>
      </c>
      <c r="C251" s="252" t="s">
        <v>4979</v>
      </c>
      <c r="D251" s="253">
        <v>200</v>
      </c>
      <c r="E251" s="252" t="s">
        <v>4274</v>
      </c>
      <c r="F251" s="206" t="s">
        <v>4956</v>
      </c>
      <c r="G251" s="252" t="s">
        <v>4973</v>
      </c>
      <c r="H251" s="252" t="s">
        <v>4979</v>
      </c>
    </row>
    <row r="252" spans="1:8" outlineLevel="1">
      <c r="A252" s="266" t="str">
        <f>CONCATENATE(ngs.config!$B$2,F252,"/",F252,".bam")</f>
        <v>/data/khanlab/projects/ChIP_seq/DATA/Sample_CTR_H3K27ac_001_C_H5TLGBGXX/Sample_CTR_H3K27ac_001_C_H5TLGBGXX.bam</v>
      </c>
      <c r="C252" s="252" t="s">
        <v>3323</v>
      </c>
      <c r="D252" s="253">
        <v>200</v>
      </c>
      <c r="E252" s="252" t="s">
        <v>4970</v>
      </c>
      <c r="F252" s="206" t="s">
        <v>3324</v>
      </c>
      <c r="G252" s="252" t="s">
        <v>4973</v>
      </c>
      <c r="H252" s="252" t="s">
        <v>3323</v>
      </c>
    </row>
    <row r="255" spans="1:8">
      <c r="B255" s="252" t="s">
        <v>3856</v>
      </c>
    </row>
    <row r="256" spans="1:8">
      <c r="A256" s="252" t="str">
        <f>CONCATENATE($B$2,F256,"/",F256,".bam")</f>
        <v>/data/khanlab/projects/ChIP_seq/DATA/Sample_RD_MYOD1_C_SRR959021/Sample_RD_MYOD1_C_SRR959021.bam</v>
      </c>
      <c r="C256" s="252" t="s">
        <v>5129</v>
      </c>
      <c r="D256" s="252">
        <v>200</v>
      </c>
      <c r="E256" s="252" t="s">
        <v>3725</v>
      </c>
      <c r="F256" s="252" t="s">
        <v>5137</v>
      </c>
    </row>
    <row r="257" spans="1:8">
      <c r="A257" s="77" t="str">
        <f>CONCATENATE($B$2,F257,"/",F257,".bam")</f>
        <v>/data/khanlab/projects/ChIP_seq/DATA/Sample_RD_H3K27ac_008_C_HHC7JBGXX/Sample_RD_H3K27ac_008_C_HHC7JBGXX.bam</v>
      </c>
      <c r="B257" s="77"/>
      <c r="C257" s="252" t="s">
        <v>4979</v>
      </c>
      <c r="D257" s="253">
        <v>200</v>
      </c>
      <c r="E257" s="252" t="s">
        <v>4274</v>
      </c>
      <c r="F257" s="206" t="s">
        <v>4956</v>
      </c>
    </row>
    <row r="258" spans="1:8">
      <c r="A258" s="252" t="str">
        <f>CONCATENATE($B$2,F258,"/",F258,".bam")</f>
        <v>/data/khanlab/projects/ChIP_seq/DATA/Sample_RH18_MYF5_009_C_HHC7KBGXX/Sample_RH18_MYF5_009_C_HHC7KBGXX.bam</v>
      </c>
      <c r="C258" s="252" t="s">
        <v>5038</v>
      </c>
      <c r="D258" s="252">
        <v>200</v>
      </c>
      <c r="E258" s="252" t="s">
        <v>5104</v>
      </c>
      <c r="F258" s="252" t="s">
        <v>5102</v>
      </c>
    </row>
    <row r="259" spans="1:8">
      <c r="A259" s="77" t="str">
        <f>CONCATENATE($B$2,F259,"/",F259,".bam")</f>
        <v>/data/khanlab/projects/ChIP_seq/DATA/Sample_RH18_H3K27ac_009_C_HHC7KBGXX/Sample_RH18_H3K27ac_009_C_HHC7KBGXX.bam</v>
      </c>
      <c r="B259" s="77"/>
      <c r="C259" s="77" t="s">
        <v>5039</v>
      </c>
      <c r="D259" s="252">
        <v>200</v>
      </c>
      <c r="E259" s="77" t="s">
        <v>3841</v>
      </c>
      <c r="F259" s="252" t="s">
        <v>5101</v>
      </c>
    </row>
    <row r="261" spans="1:8">
      <c r="B261" s="252" t="s">
        <v>3856</v>
      </c>
    </row>
    <row r="262" spans="1:8">
      <c r="A262" s="252" t="str">
        <f t="shared" ref="A262:A268" si="12">CONCATENATE($B$2,F262,"/",F262,".bam")</f>
        <v>/data/khanlab/projects/ChIP_seq/DATA/Sample_Mast118_P3F_009_C_HHC7KBGXX/Sample_Mast118_P3F_009_C_HHC7KBGXX.bam</v>
      </c>
      <c r="C262" s="252" t="s">
        <v>5095</v>
      </c>
      <c r="D262" s="258">
        <v>200</v>
      </c>
      <c r="E262" s="198" t="s">
        <v>3423</v>
      </c>
      <c r="F262" s="255" t="s">
        <v>5096</v>
      </c>
    </row>
    <row r="263" spans="1:8">
      <c r="A263" s="252" t="str">
        <f t="shared" si="12"/>
        <v>/data/khanlab/projects/ChIP_seq/DATA/Sample_RH4shscr_48_P3F_009_C_HHC7KBGXX/Sample_RH4shscr_48_P3F_009_C_HHC7KBGXX.bam</v>
      </c>
      <c r="C263" s="259" t="s">
        <v>5115</v>
      </c>
      <c r="D263" s="258">
        <v>200</v>
      </c>
      <c r="E263" s="252" t="s">
        <v>4971</v>
      </c>
      <c r="F263" s="228" t="s">
        <v>5030</v>
      </c>
    </row>
    <row r="264" spans="1:8">
      <c r="A264" s="252" t="str">
        <f t="shared" si="12"/>
        <v>/data/khanlab/projects/ChIP_seq/DATA/Sample_RH4sh404_48_P3F_009_C_HHC7KBGXX/Sample_RH4sh404_48_P3F_009_C_HHC7KBGXX.bam</v>
      </c>
      <c r="C264" s="259" t="s">
        <v>5369</v>
      </c>
      <c r="D264" s="258">
        <v>200</v>
      </c>
      <c r="E264" s="252" t="s">
        <v>4965</v>
      </c>
      <c r="F264" s="228" t="s">
        <v>5033</v>
      </c>
    </row>
    <row r="265" spans="1:8">
      <c r="A265" s="252" t="str">
        <f t="shared" si="12"/>
        <v>/data/khanlab/projects/ChIP_seq/DATA/Sample_RH4shP3F_48_P3F_009_C_HHC7KBGXX/Sample_RH4shP3F_48_P3F_009_C_HHC7KBGXX.bam</v>
      </c>
      <c r="C265" s="259" t="s">
        <v>5116</v>
      </c>
      <c r="D265" s="258">
        <v>200</v>
      </c>
      <c r="E265" s="252" t="s">
        <v>4725</v>
      </c>
      <c r="F265" s="228" t="s">
        <v>5034</v>
      </c>
    </row>
    <row r="266" spans="1:8">
      <c r="A266" s="252" t="str">
        <f t="shared" si="12"/>
        <v>/data/khanlab/projects/ChIP_seq/DATA/Sample_RH4_shscr_48_30X_011_D_HV2TTBGXX/Sample_RH4_shscr_48_30X_011_D_HV2TTBGXX.bam</v>
      </c>
      <c r="C266" s="259" t="s">
        <v>5366</v>
      </c>
      <c r="D266" s="258">
        <v>100</v>
      </c>
      <c r="E266" s="252" t="s">
        <v>5363</v>
      </c>
      <c r="F266" s="252" t="s">
        <v>5360</v>
      </c>
    </row>
    <row r="267" spans="1:8">
      <c r="A267" s="252" t="str">
        <f t="shared" si="12"/>
        <v>/data/khanlab/projects/ChIP_seq/DATA/Sample_RH4_shCHD4_48_30X_011_D_HV2TTBGXX/Sample_RH4_shCHD4_48_30X_011_D_HV2TTBGXX.bam</v>
      </c>
      <c r="C267" s="259" t="s">
        <v>5367</v>
      </c>
      <c r="D267" s="258">
        <v>100</v>
      </c>
      <c r="E267" s="252" t="s">
        <v>5364</v>
      </c>
      <c r="F267" s="252" t="s">
        <v>5361</v>
      </c>
    </row>
    <row r="268" spans="1:8">
      <c r="A268" s="252" t="str">
        <f t="shared" si="12"/>
        <v>/data/khanlab/projects/ChIP_seq/DATA/Sample_RH4_shP3F_48_30X_011_D_HV2TTBGXX/Sample_RH4_shP3F_48_30X_011_D_HV2TTBGXX.bam</v>
      </c>
      <c r="C268" s="259" t="s">
        <v>5368</v>
      </c>
      <c r="D268" s="258">
        <v>100</v>
      </c>
      <c r="E268" s="252" t="s">
        <v>5365</v>
      </c>
      <c r="F268" s="252" t="s">
        <v>5362</v>
      </c>
    </row>
    <row r="270" spans="1:8">
      <c r="A270" s="252" t="str">
        <f t="shared" ref="A270:A293" si="13">CONCATENATE($B$2,F270,"/",F270,".bam")</f>
        <v>/data/khanlab/projects/ChIP_seq/DATA/Sample_RH4scr_P3F_008_C_HHC7JBGXX/Sample_RH4scr_P3F_008_C_HHC7JBGXX.bam</v>
      </c>
      <c r="C270" s="252" t="s">
        <v>3370</v>
      </c>
      <c r="D270" s="258">
        <v>200</v>
      </c>
      <c r="E270" s="198" t="s">
        <v>5009</v>
      </c>
      <c r="F270" s="257" t="s">
        <v>4963</v>
      </c>
    </row>
    <row r="271" spans="1:8">
      <c r="A271" s="252" t="str">
        <f t="shared" si="13"/>
        <v>/data/khanlab/projects/ChIP_seq/DATA/Sample_RH4_HDAC2_005_C_H7WKVBGXX/Sample_RH4_HDAC2_005_C_H7WKVBGXX.bam</v>
      </c>
      <c r="C271" s="252" t="s">
        <v>4603</v>
      </c>
      <c r="D271" s="258">
        <v>200</v>
      </c>
      <c r="E271" s="247" t="s">
        <v>5185</v>
      </c>
      <c r="F271" s="252" t="s">
        <v>4270</v>
      </c>
      <c r="H271" s="198" t="s">
        <v>4971</v>
      </c>
    </row>
    <row r="272" spans="1:8">
      <c r="A272" s="252" t="str">
        <f t="shared" si="13"/>
        <v>/data/khanlab/projects/ChIP_seq/DATA/Sample_RH4_RBBP4_008_C_HHC7JBGXX/Sample_RH4_RBBP4_008_C_HHC7JBGXX.bam</v>
      </c>
      <c r="C272" s="252" t="s">
        <v>4975</v>
      </c>
      <c r="D272" s="258">
        <v>200</v>
      </c>
      <c r="E272" s="246" t="s">
        <v>5186</v>
      </c>
      <c r="F272" s="265" t="s">
        <v>4958</v>
      </c>
    </row>
    <row r="273" spans="1:8">
      <c r="A273" s="252" t="str">
        <f t="shared" si="13"/>
        <v>/data/khanlab/projects/ChIP_seq/DATA/Sample_RH4_CHD4_nFlag_018_C_HWC77BGXY/Sample_RH4_CHD4_nFlag_018_C_HWC77BGXY.bam</v>
      </c>
      <c r="C273" s="252" t="s">
        <v>5861</v>
      </c>
      <c r="D273" s="258">
        <v>200</v>
      </c>
      <c r="E273" s="202" t="s">
        <v>3412</v>
      </c>
      <c r="F273" s="252" t="s">
        <v>5788</v>
      </c>
      <c r="H273" s="201" t="s">
        <v>4972</v>
      </c>
    </row>
    <row r="274" spans="1:8">
      <c r="A274" s="252" t="str">
        <f t="shared" si="13"/>
        <v>/data/khanlab/projects/ChIP_seq/DATA/Sample_RH4_p300SC_002_C_HCK7HBGXX/Sample_RH4_p300SC_002_C_HCK7HBGXX.bam</v>
      </c>
      <c r="C274" s="252" t="s">
        <v>5178</v>
      </c>
      <c r="D274" s="258">
        <v>200</v>
      </c>
      <c r="E274" s="199" t="s">
        <v>4015</v>
      </c>
      <c r="F274" s="252" t="s">
        <v>3837</v>
      </c>
    </row>
    <row r="275" spans="1:8">
      <c r="A275" s="252" t="str">
        <f t="shared" si="13"/>
        <v>/data/khanlab/projects/ChIP_seq/DATA/Sample_RH4_t6_BRD4_002_C_HCK7HBGXX/Sample_RH4_t6_BRD4_002_C_HCK7HBGXX.bam</v>
      </c>
      <c r="C275" s="252" t="s">
        <v>4135</v>
      </c>
      <c r="D275" s="258">
        <v>200</v>
      </c>
      <c r="E275" s="249" t="s">
        <v>4016</v>
      </c>
      <c r="F275" s="252" t="s">
        <v>3840</v>
      </c>
    </row>
    <row r="276" spans="1:8">
      <c r="A276" s="252" t="str">
        <f t="shared" si="13"/>
        <v>/data/khanlab/projects/ChIP_seq/DATA/Sample_RH4_MED_002_C_HCK7HBGXX/Sample_RH4_MED_002_C_HCK7HBGXX.bam</v>
      </c>
      <c r="C276" s="252" t="s">
        <v>5180</v>
      </c>
      <c r="D276" s="258">
        <v>200</v>
      </c>
      <c r="E276" s="200" t="s">
        <v>4726</v>
      </c>
      <c r="F276" s="252" t="s">
        <v>3832</v>
      </c>
    </row>
    <row r="277" spans="1:8">
      <c r="A277" s="252" t="str">
        <f t="shared" si="13"/>
        <v>/data/khanlab/projects/ChIP_seq/DATA/Sample_RH4_H3K9ac_005_C_H7WKVBGXX/Sample_RH4_H3K9ac_005_C_H7WKVBGXX.bam</v>
      </c>
      <c r="C277" s="252" t="s">
        <v>4599</v>
      </c>
      <c r="D277" s="258">
        <v>200</v>
      </c>
      <c r="E277" s="206" t="s">
        <v>4274</v>
      </c>
      <c r="F277" s="252" t="s">
        <v>4269</v>
      </c>
    </row>
    <row r="278" spans="1:8">
      <c r="A278" s="252" t="str">
        <f t="shared" si="13"/>
        <v>/data/khanlab/projects/ChIP_seq/DATA/Sample_RH4_H3K27ac_001_C_H5TLGBGXX/Sample_RH4_H3K27ac_001_C_H5TLGBGXX.bam</v>
      </c>
      <c r="C278" s="252" t="s">
        <v>3350</v>
      </c>
      <c r="D278" s="258">
        <v>200</v>
      </c>
      <c r="E278" s="204" t="s">
        <v>3841</v>
      </c>
      <c r="F278" s="256" t="s">
        <v>3351</v>
      </c>
    </row>
    <row r="279" spans="1:8">
      <c r="A279" s="252" t="str">
        <f t="shared" si="13"/>
        <v>/data/khanlab/projects/ChIP_seq/DATA/Sample_RH4_H3K4me1_002_C_HCK7HBGXX/Sample_RH4_H3K4me1_002_C_HCK7HBGXX.bam</v>
      </c>
      <c r="C279" s="252" t="s">
        <v>5179</v>
      </c>
      <c r="D279" s="258">
        <v>200</v>
      </c>
      <c r="E279" s="203" t="s">
        <v>5184</v>
      </c>
      <c r="F279" s="252" t="s">
        <v>3833</v>
      </c>
    </row>
    <row r="280" spans="1:8">
      <c r="A280" s="252" t="str">
        <f t="shared" si="13"/>
        <v>/data/khanlab/projects/ChIP_seq/DATA/Sample_RH4_H3K4me2_001_C_H5TLGBGXX/Sample_RH4_H3K4me2_001_C_H5TLGBGXX.bam</v>
      </c>
      <c r="C280" s="252" t="s">
        <v>3355</v>
      </c>
      <c r="D280" s="258">
        <v>200</v>
      </c>
      <c r="E280" s="203" t="s">
        <v>4155</v>
      </c>
      <c r="F280" s="252" t="s">
        <v>3356</v>
      </c>
    </row>
    <row r="281" spans="1:8">
      <c r="A281" s="252" t="str">
        <f t="shared" si="13"/>
        <v>/data/khanlab/projects/ChIP_seq/DATA/Sample_RH4_H3K4me3_001_C_H5TLGBGXX/Sample_RH4_H3K4me3_001_C_H5TLGBGXX.bam</v>
      </c>
      <c r="C281" s="252" t="s">
        <v>3358</v>
      </c>
      <c r="D281" s="258">
        <v>200</v>
      </c>
      <c r="E281" s="203" t="s">
        <v>5183</v>
      </c>
      <c r="F281" s="252" t="s">
        <v>3359</v>
      </c>
    </row>
    <row r="282" spans="1:8">
      <c r="A282" s="252" t="str">
        <f t="shared" si="13"/>
        <v>/data/khanlab/projects/ChIP_seq/DATA/Sample_RH4_H3K9_005_C_H7WKVBGXX/Sample_RH4_H3K9_005_C_H7WKVBGXX.bam</v>
      </c>
      <c r="C282" s="252" t="s">
        <v>4590</v>
      </c>
      <c r="D282" s="258">
        <v>200</v>
      </c>
      <c r="E282" s="203" t="s">
        <v>5104</v>
      </c>
      <c r="F282" s="252" t="s">
        <v>5076</v>
      </c>
    </row>
    <row r="283" spans="1:8">
      <c r="A283" s="252" t="str">
        <f t="shared" si="13"/>
        <v>/data/khanlab/projects/ChIP_seq/DATA/Sample_RH4_H3K9me1_005_C_H7WKVBGXX/Sample_RH4_H3K9me1_005_C_H7WKVBGXX.bam</v>
      </c>
      <c r="C283" s="252" t="s">
        <v>4593</v>
      </c>
      <c r="D283" s="258">
        <v>200</v>
      </c>
      <c r="E283" s="197" t="s">
        <v>4967</v>
      </c>
      <c r="F283" s="252" t="s">
        <v>5077</v>
      </c>
      <c r="H283" s="202" t="s">
        <v>4966</v>
      </c>
    </row>
    <row r="284" spans="1:8">
      <c r="A284" s="252" t="str">
        <f t="shared" si="13"/>
        <v>/data/khanlab/projects/ChIP_seq/DATA/Sample_RH4_H3K9me2_005_C_H7WKVBGXX/Sample_RH4_H3K9me2_005_C_H7WKVBGXX.bam</v>
      </c>
      <c r="C284" s="252" t="s">
        <v>4595</v>
      </c>
      <c r="D284" s="258">
        <v>200</v>
      </c>
      <c r="E284" s="197" t="s">
        <v>4968</v>
      </c>
      <c r="F284" s="252" t="s">
        <v>5078</v>
      </c>
    </row>
    <row r="285" spans="1:8">
      <c r="A285" s="252" t="str">
        <f t="shared" si="13"/>
        <v>/data/khanlab/projects/ChIP_seq/DATA/Sample_RH4_H3K9me3_005_C_H7WKVBGXX/Sample_RH4_H3K9me3_005_C_H7WKVBGXX.bam</v>
      </c>
      <c r="C285" s="252" t="s">
        <v>4597</v>
      </c>
      <c r="D285" s="258">
        <v>200</v>
      </c>
      <c r="E285" s="197" t="s">
        <v>4969</v>
      </c>
      <c r="F285" s="252" t="s">
        <v>5079</v>
      </c>
      <c r="H285" s="205" t="s">
        <v>3409</v>
      </c>
    </row>
    <row r="286" spans="1:8">
      <c r="A286" s="252" t="str">
        <f t="shared" si="13"/>
        <v>/data/khanlab/projects/ChIP_seq/DATA/Sample_RH4_H3K27me3_001_C_H5TLGBGXX/Sample_RH4_H3K27me3_001_C_H5TLGBGXX.bam</v>
      </c>
      <c r="C286" s="252" t="s">
        <v>3353</v>
      </c>
      <c r="D286" s="258">
        <v>200</v>
      </c>
      <c r="E286" s="250" t="s">
        <v>5187</v>
      </c>
      <c r="F286" s="256" t="s">
        <v>3354</v>
      </c>
      <c r="H286" s="205" t="s">
        <v>3419</v>
      </c>
    </row>
    <row r="287" spans="1:8">
      <c r="A287" s="252" t="str">
        <f t="shared" si="13"/>
        <v>/data/khanlab/projects/ChIP_seq/DATA/Sample_RH4_EZH2_018_C_HWC77BGXY/Sample_RH4_EZH2_018_C_HWC77BGXY.bam</v>
      </c>
      <c r="C287" s="252" t="s">
        <v>5784</v>
      </c>
      <c r="D287" s="258">
        <v>200</v>
      </c>
      <c r="E287" s="265" t="s">
        <v>3894</v>
      </c>
      <c r="F287" s="297" t="s">
        <v>5785</v>
      </c>
    </row>
    <row r="288" spans="1:8">
      <c r="A288" s="252" t="str">
        <f t="shared" si="13"/>
        <v>/data/khanlab/projects/ChIP_seq/DATA/Sample_RH4_SUZ12_018_C_HWC77BGXY/Sample_RH4_SUZ12_018_C_HWC77BGXY.bam</v>
      </c>
      <c r="C288" s="252" t="s">
        <v>5786</v>
      </c>
      <c r="D288" s="258">
        <v>200</v>
      </c>
      <c r="E288" s="248" t="s">
        <v>3895</v>
      </c>
      <c r="F288" s="296" t="s">
        <v>5787</v>
      </c>
    </row>
    <row r="289" spans="1:6">
      <c r="A289" s="252" t="str">
        <f t="shared" si="13"/>
        <v>/data/khanlab/projects/ChIP_seq/DATA/Sample_RH4_MYCN_002_C_HCK7HBGXX/Sample_RH4_MYCN_002_C_HCK7HBGXX.bam</v>
      </c>
      <c r="C289" s="252" t="s">
        <v>5182</v>
      </c>
      <c r="D289" s="258">
        <v>200</v>
      </c>
      <c r="E289" s="200" t="s">
        <v>3896</v>
      </c>
      <c r="F289" s="252" t="s">
        <v>3838</v>
      </c>
    </row>
    <row r="290" spans="1:6">
      <c r="A290" s="252" t="str">
        <f t="shared" si="13"/>
        <v>/data/khanlab/projects/ChIP_seq/DATA/Sample_RH4_MYOD1_001_C_H5TLGBGXX/Sample_RH4_MYOD1_001_C_H5TLGBGXX.bam</v>
      </c>
      <c r="C290" s="252" t="s">
        <v>3364</v>
      </c>
      <c r="D290" s="258">
        <v>200</v>
      </c>
      <c r="E290" s="265" t="s">
        <v>3894</v>
      </c>
      <c r="F290" s="252" t="s">
        <v>3365</v>
      </c>
    </row>
    <row r="291" spans="1:6">
      <c r="A291" s="252" t="str">
        <f t="shared" si="13"/>
        <v>/data/khanlab/projects/ChIP_seq/DATA/Sample_Mast118_P3F_009_C_HHC7KBGXX/Sample_Mast118_P3F_009_C_HHC7KBGXX.bam</v>
      </c>
      <c r="C291" s="252" t="s">
        <v>5095</v>
      </c>
      <c r="D291" s="258">
        <v>200</v>
      </c>
      <c r="E291" s="198" t="s">
        <v>3423</v>
      </c>
      <c r="F291" s="255" t="s">
        <v>5096</v>
      </c>
    </row>
    <row r="292" spans="1:6">
      <c r="A292" s="252" t="str">
        <f t="shared" si="13"/>
        <v>/data/khanlab/projects/ChIP_seq/DATA/Sample_Mast118_H3K9ac_009_C_HHC7KBGXX/Sample_Mast118_H3K9ac_009_C_HHC7KBGXX.bam</v>
      </c>
      <c r="C292" s="252" t="s">
        <v>5097</v>
      </c>
      <c r="D292" s="258">
        <v>200</v>
      </c>
      <c r="E292" s="206" t="s">
        <v>4970</v>
      </c>
      <c r="F292" s="255" t="s">
        <v>5098</v>
      </c>
    </row>
    <row r="293" spans="1:6">
      <c r="A293" s="252" t="str">
        <f t="shared" si="13"/>
        <v>/data/khanlab/projects/ChIP_seq/DATA/Sample_Mast118_HDAC2_009_C_HHC7KBGXX/Sample_Mast118_HDAC2_009_C_HHC7KBGXX.bam</v>
      </c>
      <c r="C293" s="252" t="s">
        <v>5099</v>
      </c>
      <c r="D293" s="258">
        <v>200</v>
      </c>
      <c r="E293" s="247" t="s">
        <v>4157</v>
      </c>
      <c r="F293" s="255" t="s">
        <v>5100</v>
      </c>
    </row>
    <row r="294" spans="1:6">
      <c r="B294" s="252" t="s">
        <v>3856</v>
      </c>
    </row>
    <row r="295" spans="1:6">
      <c r="A295" s="252" t="str">
        <f>CONCATENATE($B$2,F295,"/",F295,".bam")</f>
        <v>/data/khanlab/projects/ChIP_seq/DATA/Sample_RH4_t6_BRD4_002_C_HCK7HBGXX/Sample_RH4_t6_BRD4_002_C_HCK7HBGXX.bam</v>
      </c>
      <c r="C295" s="259" t="s">
        <v>4135</v>
      </c>
      <c r="D295" s="258">
        <v>200</v>
      </c>
      <c r="E295" s="249" t="s">
        <v>4016</v>
      </c>
      <c r="F295" s="252" t="s">
        <v>3840</v>
      </c>
    </row>
    <row r="296" spans="1:6">
      <c r="A296" s="252" t="str">
        <f t="shared" ref="A296:A301" si="14">CONCATENATE($B$2,F296,"/",F296,".dd.bam")</f>
        <v>/data/khanlab/projects/ChIP_seq/DATA/Sample_RH4_shC_BRD4_011_C_HF7LLBGXY/Sample_RH4_shC_BRD4_011_C_HF7LLBGXY.dd.bam</v>
      </c>
      <c r="C296" s="259" t="s">
        <v>5384</v>
      </c>
      <c r="D296" s="258">
        <v>200</v>
      </c>
      <c r="E296" s="199" t="s">
        <v>3729</v>
      </c>
      <c r="F296" s="252" t="s">
        <v>5375</v>
      </c>
    </row>
    <row r="297" spans="1:6">
      <c r="A297" s="252" t="str">
        <f t="shared" si="14"/>
        <v>/data/khanlab/projects/ChIP_seq/DATA/Sample_RH4_shBRD4_BRD4_011_C_HF7LLBGXY/Sample_RH4_shBRD4_BRD4_011_C_HF7LLBGXY.dd.bam</v>
      </c>
      <c r="C297" s="259" t="s">
        <v>5385</v>
      </c>
      <c r="D297" s="258">
        <v>200</v>
      </c>
      <c r="E297" s="252" t="s">
        <v>5382</v>
      </c>
      <c r="F297" s="252" t="s">
        <v>5376</v>
      </c>
    </row>
    <row r="298" spans="1:6">
      <c r="A298" s="252" t="str">
        <f t="shared" si="14"/>
        <v>/data/khanlab/projects/ChIP_seq/DATA/Sample_RH4_shScr_BRD4_011_C_HF7LLBGXY/Sample_RH4_shScr_BRD4_011_C_HF7LLBGXY.dd.bam</v>
      </c>
      <c r="C298" s="259" t="s">
        <v>5386</v>
      </c>
      <c r="D298" s="258">
        <v>200</v>
      </c>
      <c r="E298" s="252" t="s">
        <v>5381</v>
      </c>
      <c r="F298" s="252" t="s">
        <v>5377</v>
      </c>
    </row>
    <row r="299" spans="1:6">
      <c r="A299" s="252" t="str">
        <f t="shared" si="14"/>
        <v>/data/khanlab/projects/ChIP_seq/DATA/Sample_RH4_shP3F_BRD4_011_C_HF7LLBGXY/Sample_RH4_shP3F_BRD4_011_C_HF7LLBGXY.dd.bam</v>
      </c>
      <c r="C299" s="259" t="s">
        <v>5387</v>
      </c>
      <c r="D299" s="258">
        <v>200</v>
      </c>
      <c r="E299" s="252" t="s">
        <v>5383</v>
      </c>
      <c r="F299" s="252" t="s">
        <v>5378</v>
      </c>
    </row>
    <row r="300" spans="1:6">
      <c r="A300" s="252" t="str">
        <f t="shared" si="14"/>
        <v>/data/khanlab/projects/ChIP_seq/DATA/Sample_RH4_shC_P3F_011_C_HF7LLBGXY/Sample_RH4_shC_P3F_011_C_HF7LLBGXY.dd.bam</v>
      </c>
      <c r="C300" s="259" t="s">
        <v>5388</v>
      </c>
      <c r="D300" s="258">
        <v>200</v>
      </c>
      <c r="E300" s="198" t="s">
        <v>5009</v>
      </c>
      <c r="F300" s="252" t="s">
        <v>5373</v>
      </c>
    </row>
    <row r="301" spans="1:6">
      <c r="A301" s="252" t="str">
        <f t="shared" si="14"/>
        <v>/data/khanlab/projects/ChIP_seq/DATA/Sample_RH4_shBRD4_P3F_011_C_HF7LLBGXY/Sample_RH4_shBRD4_P3F_011_C_HF7LLBGXY.dd.bam</v>
      </c>
      <c r="C301" s="259" t="s">
        <v>5389</v>
      </c>
      <c r="D301" s="258">
        <v>200</v>
      </c>
      <c r="E301" s="252" t="s">
        <v>4967</v>
      </c>
      <c r="F301" s="252" t="s">
        <v>5374</v>
      </c>
    </row>
    <row r="302" spans="1:6">
      <c r="A302" s="252" t="s">
        <v>5379</v>
      </c>
      <c r="C302" s="259" t="s">
        <v>5093</v>
      </c>
      <c r="D302" s="258">
        <v>200</v>
      </c>
      <c r="E302" s="252" t="s">
        <v>3423</v>
      </c>
      <c r="F302" s="228" t="s">
        <v>5030</v>
      </c>
    </row>
    <row r="303" spans="1:6">
      <c r="A303" s="252" t="s">
        <v>5380</v>
      </c>
      <c r="C303" s="259" t="s">
        <v>5094</v>
      </c>
      <c r="D303" s="258">
        <v>200</v>
      </c>
      <c r="E303" s="252" t="s">
        <v>4969</v>
      </c>
      <c r="F303" s="228" t="s">
        <v>5034</v>
      </c>
    </row>
    <row r="304" spans="1:6">
      <c r="A304" s="252" t="str">
        <f>CONCATENATE($B$2,F304,"/",F304,".bam")</f>
        <v>/data/khanlab/projects/ChIP_seq/DATA/Sample_RH4_MYOG_002_C_HCK7HBGXX/Sample_RH4_MYOG_002_C_HCK7HBGXX.bam</v>
      </c>
      <c r="C304" s="252" t="s">
        <v>5181</v>
      </c>
      <c r="D304" s="258">
        <v>200</v>
      </c>
      <c r="E304" s="248" t="s">
        <v>3895</v>
      </c>
      <c r="F304" s="252" t="s">
        <v>3839</v>
      </c>
    </row>
    <row r="305" spans="1:8">
      <c r="A305" s="252" t="str">
        <f>CONCATENATE($B$2,F305,"/",F305,".bam")</f>
        <v>/data/khanlab/projects/ChIP_seq/DATA/Sample_RH4_MYCN_002_C_HCK7HBGXX/Sample_RH4_MYCN_002_C_HCK7HBGXX.bam</v>
      </c>
      <c r="C305" s="252" t="s">
        <v>5182</v>
      </c>
      <c r="D305" s="258">
        <v>200</v>
      </c>
      <c r="E305" s="200" t="s">
        <v>3896</v>
      </c>
      <c r="F305" s="252" t="s">
        <v>3838</v>
      </c>
    </row>
    <row r="306" spans="1:8">
      <c r="A306" s="252" t="str">
        <f>CONCATENATE($B$2,F306,"/",F306,".bam")</f>
        <v>/data/khanlab/projects/ChIP_seq/DATA/Sample_RH4_MYOD1_001_C_H5TLGBGXX/Sample_RH4_MYOD1_001_C_H5TLGBGXX.bam</v>
      </c>
      <c r="C306" s="252" t="s">
        <v>3364</v>
      </c>
      <c r="D306" s="258">
        <v>200</v>
      </c>
      <c r="E306" s="265" t="s">
        <v>3894</v>
      </c>
      <c r="F306" s="252" t="s">
        <v>3365</v>
      </c>
    </row>
    <row r="308" spans="1:8">
      <c r="A308" s="266" t="str">
        <f>CONCATENATE(ngs.config!$B$2,F308,"/",F308,".bam")</f>
        <v>/data/khanlab/projects/ChIP_seq/DATA/Sample_RH4_PAX3FOXO1_SRR.32.35_C_Combined/Sample_RH4_PAX3FOXO1_SRR.32.35_C_Combined.bam</v>
      </c>
      <c r="C308" s="252" t="s">
        <v>4982</v>
      </c>
      <c r="D308" s="253">
        <v>100</v>
      </c>
      <c r="E308" s="252" t="s">
        <v>4965</v>
      </c>
      <c r="F308" s="198" t="s">
        <v>3659</v>
      </c>
    </row>
    <row r="309" spans="1:8">
      <c r="A309" s="266" t="str">
        <f>CONCATENATE(ngs.config!$B$2,F309,"/",F309,".bam")</f>
        <v>/data/khanlab/projects/ChIP_seq/DATA/Sample_RH5_P3F_008_C_HHC7JBGXX/Sample_RH5_P3F_008_C_HHC7JBGXX.bam</v>
      </c>
      <c r="C309" s="252" t="s">
        <v>4760</v>
      </c>
      <c r="D309" s="253">
        <v>100</v>
      </c>
      <c r="E309" s="252" t="s">
        <v>4971</v>
      </c>
      <c r="F309" s="198" t="s">
        <v>4964</v>
      </c>
    </row>
    <row r="310" spans="1:8">
      <c r="A310" s="266" t="str">
        <f>CONCATENATE(ngs.config!$B$2,F310,"/",F310,".bam")</f>
        <v>/data/khanlab/projects/ChIP_seq/DATA/Sample_RH4_H3K27ac_001_C_H5TLGBGXX/Sample_RH4_H3K27ac_001_C_H5TLGBGXX.bam</v>
      </c>
      <c r="C310" s="252" t="s">
        <v>3350</v>
      </c>
      <c r="D310" s="253">
        <v>100</v>
      </c>
      <c r="E310" s="252" t="s">
        <v>3841</v>
      </c>
      <c r="F310" s="204" t="s">
        <v>3351</v>
      </c>
    </row>
    <row r="311" spans="1:8">
      <c r="A311" s="266" t="str">
        <f>CONCATENATE(ngs.config!$B$2,F311,"/",F311,".bam")</f>
        <v>/data/khanlab/projects/ChIP_seq/DATA/Sample_RH5_H3K27ac_008_C_HHC7JBGXX/Sample_RH5_H3K27ac_008_C_HHC7JBGXX.bam</v>
      </c>
      <c r="C311" s="252" t="s">
        <v>4978</v>
      </c>
      <c r="D311" s="253">
        <v>100</v>
      </c>
      <c r="E311" s="252" t="s">
        <v>3419</v>
      </c>
      <c r="F311" s="205" t="s">
        <v>4955</v>
      </c>
    </row>
    <row r="312" spans="1:8">
      <c r="A312" s="266" t="str">
        <f>CONCATENATE(ngs.config!$B$2,F312,"/",F312,".bam")</f>
        <v>/data/khanlab/projects/ChIP_seq/DATA/Sample_RH4_30X_D_C6FEFANXX/Sample_RH4_30X_D_C6FEFANXX.bam</v>
      </c>
      <c r="C312" s="252" t="s">
        <v>4126</v>
      </c>
      <c r="D312" s="253">
        <v>100</v>
      </c>
      <c r="E312" s="252" t="s">
        <v>4132</v>
      </c>
      <c r="F312" s="252" t="s">
        <v>4097</v>
      </c>
    </row>
    <row r="313" spans="1:8">
      <c r="A313" s="266" t="str">
        <f>CONCATENATE(ngs.config!$B$2,F313,"/",F313,".bam")</f>
        <v>/data/khanlab/projects/ChIP_seq/DATA/Sample_RH5_30X_D_C6FEFANXX/Sample_RH5_30X_D_C6FEFANXX.bam</v>
      </c>
      <c r="C313" s="252" t="s">
        <v>5451</v>
      </c>
      <c r="D313" s="253">
        <v>100</v>
      </c>
      <c r="E313" s="252" t="s">
        <v>4131</v>
      </c>
      <c r="F313" s="252" t="s">
        <v>4107</v>
      </c>
    </row>
    <row r="315" spans="1:8">
      <c r="A315" s="252" t="s">
        <v>4243</v>
      </c>
      <c r="B315" s="252" t="s">
        <v>5483</v>
      </c>
      <c r="C315" s="252" t="s">
        <v>1221</v>
      </c>
      <c r="D315" s="258">
        <v>100</v>
      </c>
      <c r="E315" s="257" t="s">
        <v>5009</v>
      </c>
      <c r="F315" s="257" t="s">
        <v>3659</v>
      </c>
      <c r="G315" s="252" t="s">
        <v>4973</v>
      </c>
      <c r="H315" s="252" t="s">
        <v>1221</v>
      </c>
    </row>
    <row r="316" spans="1:8">
      <c r="A316" s="266" t="str">
        <f>CONCATENATE(ngs.config!$B$2,F316,"/",F316,".bam")</f>
        <v>/data/khanlab/projects/ChIP_seq/DATA/Sample_RH5_P3F_008_C_HHC7JBGXX/Sample_RH5_P3F_008_C_HHC7JBGXX.bam</v>
      </c>
      <c r="B316" s="252" t="s">
        <v>5483</v>
      </c>
      <c r="C316" s="252" t="s">
        <v>4760</v>
      </c>
      <c r="D316" s="253">
        <v>100</v>
      </c>
      <c r="E316" s="252" t="s">
        <v>3423</v>
      </c>
      <c r="F316" s="198" t="s">
        <v>4964</v>
      </c>
    </row>
    <row r="317" spans="1:8">
      <c r="A317" s="252" t="s">
        <v>4244</v>
      </c>
      <c r="B317" s="252" t="s">
        <v>5483</v>
      </c>
      <c r="C317" s="252" t="s">
        <v>1102</v>
      </c>
      <c r="D317" s="258">
        <v>200</v>
      </c>
      <c r="E317" s="252" t="s">
        <v>5476</v>
      </c>
      <c r="F317" s="210" t="s">
        <v>3351</v>
      </c>
      <c r="G317" s="252" t="s">
        <v>4973</v>
      </c>
      <c r="H317" s="252" t="s">
        <v>1102</v>
      </c>
    </row>
    <row r="318" spans="1:8">
      <c r="A318" s="252" t="s">
        <v>4243</v>
      </c>
      <c r="B318" s="252" t="s">
        <v>5483</v>
      </c>
      <c r="C318" s="252" t="s">
        <v>4104</v>
      </c>
      <c r="D318" s="253">
        <v>200</v>
      </c>
      <c r="E318" s="252" t="s">
        <v>5477</v>
      </c>
      <c r="F318" s="198" t="s">
        <v>4955</v>
      </c>
      <c r="G318" s="252" t="s">
        <v>4973</v>
      </c>
      <c r="H318" s="252" t="s">
        <v>4104</v>
      </c>
    </row>
    <row r="319" spans="1:8">
      <c r="A319" s="252" t="s">
        <v>4244</v>
      </c>
      <c r="B319" s="252" t="s">
        <v>5483</v>
      </c>
      <c r="C319" s="252" t="s">
        <v>4903</v>
      </c>
      <c r="D319" s="253">
        <v>200</v>
      </c>
      <c r="E319" s="252" t="s">
        <v>5478</v>
      </c>
      <c r="F319" s="198" t="s">
        <v>4954</v>
      </c>
      <c r="G319" s="252" t="s">
        <v>4973</v>
      </c>
      <c r="H319" s="252" t="s">
        <v>4903</v>
      </c>
    </row>
    <row r="320" spans="1:8">
      <c r="A320" s="252" t="s">
        <v>4244</v>
      </c>
      <c r="B320" s="252" t="s">
        <v>5483</v>
      </c>
      <c r="C320" s="252" t="s">
        <v>1401</v>
      </c>
      <c r="D320" s="253">
        <v>200</v>
      </c>
      <c r="E320" s="252" t="s">
        <v>5479</v>
      </c>
      <c r="F320" s="198" t="s">
        <v>4994</v>
      </c>
      <c r="G320" s="252" t="s">
        <v>4973</v>
      </c>
      <c r="H320" s="252" t="s">
        <v>1401</v>
      </c>
    </row>
    <row r="321" spans="1:8">
      <c r="A321" s="252" t="s">
        <v>4243</v>
      </c>
      <c r="B321" s="252" t="s">
        <v>5483</v>
      </c>
      <c r="C321" s="252" t="s">
        <v>1372</v>
      </c>
      <c r="D321" s="253">
        <v>200</v>
      </c>
      <c r="E321" s="252" t="s">
        <v>5480</v>
      </c>
      <c r="F321" s="198" t="s">
        <v>4995</v>
      </c>
      <c r="G321" s="252" t="s">
        <v>4973</v>
      </c>
      <c r="H321" s="252" t="s">
        <v>1372</v>
      </c>
    </row>
    <row r="322" spans="1:8">
      <c r="A322" s="252" t="str">
        <f>CONCATENATE($B$2,F322,"/",F322,".bam")</f>
        <v>/data/khanlab/projects/ChIP_seq/DATA/Sample_NCI0082_H3K27ac_007_C_HHF57BGXX/Sample_NCI0082_H3K27ac_007_C_HHF57BGXX.bam</v>
      </c>
      <c r="B322" s="252" t="s">
        <v>5483</v>
      </c>
      <c r="C322" s="252" t="s">
        <v>1323</v>
      </c>
      <c r="D322" s="253">
        <v>200</v>
      </c>
      <c r="E322" s="252" t="s">
        <v>5481</v>
      </c>
      <c r="F322" s="198" t="s">
        <v>4996</v>
      </c>
      <c r="G322" s="252" t="s">
        <v>4973</v>
      </c>
      <c r="H322" s="252" t="s">
        <v>1323</v>
      </c>
    </row>
    <row r="323" spans="1:8">
      <c r="A323" s="252" t="str">
        <f>CONCATENATE($B$2,F323,"/",F323,".bam")</f>
        <v>/data/khanlab/projects/ChIP_seq/DATA/Sample_RD_H3K27ac_008_C_HHC7JBGXX/Sample_RD_H3K27ac_008_C_HHC7JBGXX.bam</v>
      </c>
      <c r="B323" s="252" t="s">
        <v>5483</v>
      </c>
      <c r="C323" s="252" t="s">
        <v>1082</v>
      </c>
      <c r="D323" s="253">
        <v>200</v>
      </c>
      <c r="E323" s="252" t="s">
        <v>4272</v>
      </c>
      <c r="F323" s="200" t="s">
        <v>4956</v>
      </c>
      <c r="G323" s="252" t="s">
        <v>4973</v>
      </c>
      <c r="H323" s="252" t="s">
        <v>1082</v>
      </c>
    </row>
    <row r="324" spans="1:8">
      <c r="A324" s="252" t="str">
        <f>CONCATENATE($B$2,F324,"/",F324,".bam")</f>
        <v>/data/khanlab/projects/ChIP_seq/DATA/Sample_CTR_H3K27ac_001_C_H5TLGBGXX/Sample_CTR_H3K27ac_001_C_H5TLGBGXX.bam</v>
      </c>
      <c r="B324" s="252" t="s">
        <v>5483</v>
      </c>
      <c r="C324" s="252" t="s">
        <v>1086</v>
      </c>
      <c r="D324" s="253">
        <v>200</v>
      </c>
      <c r="E324" s="252" t="s">
        <v>5001</v>
      </c>
      <c r="F324" s="200" t="s">
        <v>3324</v>
      </c>
      <c r="G324" s="252" t="s">
        <v>4973</v>
      </c>
      <c r="H324" s="252" t="s">
        <v>1086</v>
      </c>
    </row>
    <row r="325" spans="1:8">
      <c r="A325" s="252" t="str">
        <f>CONCATENATE($B$2,F325,"/",F325,".bam")</f>
        <v>/data/khanlab/projects/ChIP_seq/DATA/Sample_RMS206_H3K27ac_007_C_HHF57BGXX/Sample_RMS206_H3K27ac_007_C_HHF57BGXX.bam</v>
      </c>
      <c r="B325" s="252" t="s">
        <v>5483</v>
      </c>
      <c r="C325" s="252" t="s">
        <v>1508</v>
      </c>
      <c r="D325" s="253">
        <v>200</v>
      </c>
      <c r="E325" s="252" t="s">
        <v>5010</v>
      </c>
      <c r="F325" s="200" t="s">
        <v>4997</v>
      </c>
      <c r="G325" s="252" t="s">
        <v>4973</v>
      </c>
      <c r="H325" s="252" t="s">
        <v>1508</v>
      </c>
    </row>
    <row r="326" spans="1:8">
      <c r="A326" s="252" t="s">
        <v>4244</v>
      </c>
      <c r="B326" s="252" t="s">
        <v>5483</v>
      </c>
      <c r="C326" s="252" t="s">
        <v>1388</v>
      </c>
      <c r="D326" s="253">
        <v>200</v>
      </c>
      <c r="E326" s="252" t="s">
        <v>5002</v>
      </c>
      <c r="F326" s="200" t="s">
        <v>4998</v>
      </c>
      <c r="G326" s="252" t="s">
        <v>4973</v>
      </c>
      <c r="H326" s="252" t="s">
        <v>1388</v>
      </c>
    </row>
    <row r="327" spans="1:8">
      <c r="A327" s="252" t="s">
        <v>4243</v>
      </c>
      <c r="B327" s="252" t="s">
        <v>5483</v>
      </c>
      <c r="C327" s="252" t="s">
        <v>4773</v>
      </c>
      <c r="D327" s="253">
        <v>200</v>
      </c>
      <c r="E327" s="252" t="s">
        <v>5003</v>
      </c>
      <c r="F327" s="200" t="s">
        <v>4987</v>
      </c>
      <c r="G327" s="252" t="s">
        <v>4973</v>
      </c>
      <c r="H327" s="252" t="s">
        <v>4773</v>
      </c>
    </row>
    <row r="328" spans="1:8">
      <c r="A328" s="252" t="str">
        <f t="shared" ref="A328:A334" si="15">CONCATENATE($B$2,F328,"/",F328,".bam")</f>
        <v>/data/khanlab/projects/ChIP_seq/DATA/Sample_RMS008_H3K27ac_007_C_HHF57BGXX/Sample_RMS008_H3K27ac_007_C_HHF57BGXX.bam</v>
      </c>
      <c r="B328" s="252" t="s">
        <v>5483</v>
      </c>
      <c r="C328" s="252" t="s">
        <v>1478</v>
      </c>
      <c r="D328" s="253">
        <v>200</v>
      </c>
      <c r="E328" s="252" t="s">
        <v>5004</v>
      </c>
      <c r="F328" s="200" t="s">
        <v>4999</v>
      </c>
      <c r="G328" s="252" t="s">
        <v>4973</v>
      </c>
      <c r="H328" s="252" t="s">
        <v>1478</v>
      </c>
    </row>
    <row r="329" spans="1:8">
      <c r="A329" s="252" t="str">
        <f t="shared" si="15"/>
        <v>/data/khanlab/projects/ChIP_seq/DATA/Sample_NCI0075_H3K27ac_007_C_HHF57BGXX/Sample_NCI0075_H3K27ac_007_C_HHF57BGXX.bam</v>
      </c>
      <c r="B329" s="252" t="s">
        <v>5483</v>
      </c>
      <c r="C329" s="252" t="s">
        <v>1322</v>
      </c>
      <c r="D329" s="253">
        <v>200</v>
      </c>
      <c r="E329" s="252" t="s">
        <v>5005</v>
      </c>
      <c r="F329" s="200" t="s">
        <v>5000</v>
      </c>
      <c r="G329" s="252" t="s">
        <v>4973</v>
      </c>
      <c r="H329" s="252" t="s">
        <v>1322</v>
      </c>
    </row>
    <row r="330" spans="1:8">
      <c r="A330" s="252" t="str">
        <f t="shared" si="15"/>
        <v>/data/khanlab/projects/ChIP_seq/DATA/Sample_HSMM_H3K27ac_C_SRR227600/Sample_HSMM_H3K27ac_C_SRR227600.bam</v>
      </c>
      <c r="B330" s="252" t="s">
        <v>5483</v>
      </c>
      <c r="C330" s="252" t="s">
        <v>1098</v>
      </c>
      <c r="D330" s="258">
        <v>200</v>
      </c>
      <c r="E330" s="252" t="s">
        <v>3844</v>
      </c>
      <c r="F330" s="209" t="s">
        <v>3376</v>
      </c>
      <c r="G330" s="252" t="s">
        <v>4973</v>
      </c>
      <c r="H330" s="252" t="s">
        <v>1098</v>
      </c>
    </row>
    <row r="331" spans="1:8">
      <c r="A331" s="252" t="str">
        <f t="shared" si="15"/>
        <v>/data/khanlab/projects/ChIP_seq/DATA/Sample_HSMMtube_H3K27ac_C_SRR227407/Sample_HSMMtube_H3K27ac_C_SRR227407.bam</v>
      </c>
      <c r="B331" s="252" t="s">
        <v>5483</v>
      </c>
      <c r="C331" s="252" t="s">
        <v>3383</v>
      </c>
      <c r="D331" s="258">
        <v>200</v>
      </c>
      <c r="E331" s="252" t="s">
        <v>3409</v>
      </c>
      <c r="F331" s="209" t="s">
        <v>3381</v>
      </c>
      <c r="G331" s="252" t="s">
        <v>4973</v>
      </c>
      <c r="H331" s="252" t="s">
        <v>3383</v>
      </c>
    </row>
    <row r="332" spans="1:8">
      <c r="A332" s="252" t="str">
        <f t="shared" si="15"/>
        <v>/data/khanlab/projects/ChIP_seq/DATA/Sample_MusclePs_H3K27ac_C_SRR1045537/Sample_MusclePs_H3K27ac_C_SRR1045537.bam</v>
      </c>
      <c r="B332" s="252" t="s">
        <v>5483</v>
      </c>
      <c r="C332" s="252" t="s">
        <v>4250</v>
      </c>
      <c r="D332" s="258">
        <v>200</v>
      </c>
      <c r="E332" s="252" t="s">
        <v>3881</v>
      </c>
      <c r="F332" s="209" t="s">
        <v>4246</v>
      </c>
      <c r="G332" s="252" t="s">
        <v>4973</v>
      </c>
      <c r="H332" s="252" t="s">
        <v>4250</v>
      </c>
    </row>
    <row r="333" spans="1:8">
      <c r="A333" s="252" t="str">
        <f t="shared" si="15"/>
        <v>/data/khanlab/projects/ChIP_seq/DATA/Sample_NS129_H3K27ac_007_C_HHF57BGXX/Sample_NS129_H3K27ac_007_C_HHF57BGXX.bam</v>
      </c>
      <c r="B333" s="252" t="s">
        <v>5483</v>
      </c>
      <c r="C333" s="252" t="s">
        <v>4765</v>
      </c>
      <c r="D333" s="253">
        <v>200</v>
      </c>
      <c r="E333" s="252" t="s">
        <v>3419</v>
      </c>
      <c r="F333" s="209" t="s">
        <v>4992</v>
      </c>
      <c r="G333" s="252" t="s">
        <v>4973</v>
      </c>
      <c r="H333" s="252" t="s">
        <v>4765</v>
      </c>
    </row>
    <row r="334" spans="1:8">
      <c r="A334" s="252" t="str">
        <f t="shared" si="15"/>
        <v>/data/khanlab/projects/ChIP_seq/DATA/Sample_NS134_H3K27ac_007_C_HHF57BGXX/Sample_NS134_H3K27ac_007_C_HHF57BGXX.bam</v>
      </c>
      <c r="B334" s="252" t="s">
        <v>5483</v>
      </c>
      <c r="C334" s="252" t="s">
        <v>4767</v>
      </c>
      <c r="D334" s="253">
        <v>200</v>
      </c>
      <c r="E334" s="252" t="s">
        <v>3420</v>
      </c>
      <c r="F334" s="209" t="s">
        <v>4993</v>
      </c>
      <c r="G334" s="252" t="s">
        <v>4973</v>
      </c>
      <c r="H334" s="252" t="s">
        <v>4767</v>
      </c>
    </row>
    <row r="335" spans="1:8">
      <c r="B335" s="252" t="s">
        <v>3856</v>
      </c>
    </row>
    <row r="336" spans="1:8">
      <c r="A336" s="252" t="s">
        <v>5489</v>
      </c>
      <c r="C336" s="252" t="s">
        <v>4127</v>
      </c>
      <c r="D336" s="252">
        <v>100</v>
      </c>
      <c r="E336" s="252" t="s">
        <v>4132</v>
      </c>
    </row>
    <row r="337" spans="1:7">
      <c r="A337" s="252" t="s">
        <v>5490</v>
      </c>
      <c r="C337" s="252" t="s">
        <v>4129</v>
      </c>
      <c r="D337" s="252">
        <v>100</v>
      </c>
      <c r="E337" s="252" t="s">
        <v>4131</v>
      </c>
    </row>
    <row r="338" spans="1:7">
      <c r="A338" s="252" t="s">
        <v>5491</v>
      </c>
      <c r="C338" s="252" t="s">
        <v>4128</v>
      </c>
      <c r="D338" s="252">
        <v>100</v>
      </c>
      <c r="E338" s="252" t="s">
        <v>3409</v>
      </c>
    </row>
    <row r="339" spans="1:7">
      <c r="A339" s="252" t="s">
        <v>5492</v>
      </c>
      <c r="C339" s="252" t="s">
        <v>4130</v>
      </c>
      <c r="D339" s="252">
        <v>100</v>
      </c>
      <c r="E339" s="252" t="s">
        <v>3419</v>
      </c>
    </row>
    <row r="340" spans="1:7">
      <c r="A340" s="252" t="s">
        <v>5493</v>
      </c>
      <c r="C340" s="252" t="s">
        <v>5119</v>
      </c>
      <c r="D340" s="252">
        <v>100</v>
      </c>
      <c r="E340" s="252" t="s">
        <v>5121</v>
      </c>
    </row>
    <row r="341" spans="1:7">
      <c r="A341" s="252" t="s">
        <v>5494</v>
      </c>
      <c r="C341" s="252" t="s">
        <v>5120</v>
      </c>
      <c r="D341" s="252">
        <v>100</v>
      </c>
      <c r="E341" s="252" t="s">
        <v>4725</v>
      </c>
    </row>
    <row r="342" spans="1:7">
      <c r="A342" s="252" t="s">
        <v>5495</v>
      </c>
      <c r="C342" s="252" t="s">
        <v>4136</v>
      </c>
      <c r="D342" s="252">
        <v>100</v>
      </c>
      <c r="E342" s="252" t="s">
        <v>4133</v>
      </c>
    </row>
    <row r="343" spans="1:7">
      <c r="A343" s="252" t="s">
        <v>5496</v>
      </c>
      <c r="C343" s="252" t="s">
        <v>4137</v>
      </c>
      <c r="D343" s="252">
        <v>100</v>
      </c>
      <c r="E343" s="252" t="s">
        <v>4134</v>
      </c>
    </row>
    <row r="344" spans="1:7">
      <c r="A344" s="252" t="s">
        <v>4243</v>
      </c>
      <c r="C344" s="252" t="s">
        <v>4982</v>
      </c>
      <c r="D344" s="252">
        <v>100</v>
      </c>
      <c r="E344" s="252" t="s">
        <v>4965</v>
      </c>
    </row>
    <row r="345" spans="1:7">
      <c r="A345" s="252" t="s">
        <v>5497</v>
      </c>
      <c r="C345" s="252" t="s">
        <v>4760</v>
      </c>
      <c r="D345" s="252">
        <v>100</v>
      </c>
      <c r="E345" s="252" t="s">
        <v>4971</v>
      </c>
    </row>
    <row r="346" spans="1:7">
      <c r="A346" s="252" t="s">
        <v>4244</v>
      </c>
      <c r="C346" s="252" t="s">
        <v>3350</v>
      </c>
      <c r="D346" s="252">
        <v>100</v>
      </c>
      <c r="E346" s="252" t="s">
        <v>3841</v>
      </c>
    </row>
    <row r="347" spans="1:7">
      <c r="A347" s="252" t="s">
        <v>5498</v>
      </c>
      <c r="C347" s="252" t="s">
        <v>4978</v>
      </c>
      <c r="D347" s="252">
        <v>100</v>
      </c>
      <c r="E347" s="252" t="s">
        <v>3419</v>
      </c>
    </row>
    <row r="349" spans="1:7">
      <c r="A349" s="252" t="str">
        <f>CONCATENATE($B$2,F349,"/",F349,".q30.bam")</f>
        <v>/data/khanlab/projects/ChIP_seq/DATA/Sample_RH3_P3F_016_C_HJ73HBGXY/Sample_RH3_P3F_016_C_HJ73HBGXY.q30.bam</v>
      </c>
      <c r="B349" s="252" t="s">
        <v>5584</v>
      </c>
      <c r="C349" s="252" t="s">
        <v>5585</v>
      </c>
      <c r="D349" s="258">
        <v>200</v>
      </c>
      <c r="E349" s="257" t="s">
        <v>5009</v>
      </c>
      <c r="F349" s="23" t="s">
        <v>5531</v>
      </c>
      <c r="G349" s="252" t="str">
        <f t="shared" ref="G349:G363" si="16">_xlfn.CONCAT(C349,".",B349)</f>
        <v>P3F_RH3P3F_all.P3F_allshared.800.bed</v>
      </c>
    </row>
    <row r="350" spans="1:7">
      <c r="A350" s="252" t="str">
        <f>CONCATENATE($B$2,F350,"/",F350,".q30.bam")</f>
        <v>/data/khanlab/projects/ChIP_seq/DATA/Sample_RH3_P3F_016_C_HJ73HBGXY/Sample_RH3_P3F_016_C_HJ73HBGXY.q30.bam</v>
      </c>
      <c r="B350" s="252" t="s">
        <v>5533</v>
      </c>
      <c r="C350" s="252" t="s">
        <v>5545</v>
      </c>
      <c r="D350" s="258">
        <v>200</v>
      </c>
      <c r="E350" s="252" t="s">
        <v>5363</v>
      </c>
      <c r="F350" s="23" t="s">
        <v>5531</v>
      </c>
      <c r="G350" s="252" t="str">
        <f t="shared" si="16"/>
        <v>P3F_RH3P3F_shared.P3F_shared.800.bed</v>
      </c>
    </row>
    <row r="351" spans="1:7">
      <c r="A351" s="252" t="str">
        <f>CONCATENATE($B$2,F351,"/",F351,".q30.bam")</f>
        <v>/data/khanlab/projects/ChIP_seq/DATA/Sample_RH3_P3F_016_C_HJ73HBGXY/Sample_RH3_P3F_016_C_HJ73HBGXY.q30.bam</v>
      </c>
      <c r="B351" s="252" t="s">
        <v>5535</v>
      </c>
      <c r="C351" s="252" t="s">
        <v>5551</v>
      </c>
      <c r="D351" s="258">
        <v>200</v>
      </c>
      <c r="E351" s="252" t="s">
        <v>4272</v>
      </c>
      <c r="F351" s="23" t="s">
        <v>5531</v>
      </c>
      <c r="G351" s="252" t="str">
        <f t="shared" si="16"/>
        <v>P3F_RH3RH3_P3F_p-5_only.RH3_P3F_p-5_only.800.bed</v>
      </c>
    </row>
    <row r="352" spans="1:7">
      <c r="A352" s="252" t="str">
        <f>CONCATENATE($B$2,F352,"/",F352,".q30.bam")</f>
        <v>/data/khanlab/projects/ChIP_seq/DATA/Sample_RH3_P3F_016_C_HJ73HBGXY/Sample_RH3_P3F_016_C_HJ73HBGXY.q30.bam</v>
      </c>
      <c r="B352" s="252" t="s">
        <v>5536</v>
      </c>
      <c r="C352" s="252" t="s">
        <v>5554</v>
      </c>
      <c r="D352" s="258">
        <v>200</v>
      </c>
      <c r="E352" s="252" t="s">
        <v>3844</v>
      </c>
      <c r="F352" s="23" t="s">
        <v>5531</v>
      </c>
      <c r="G352" s="252" t="str">
        <f t="shared" si="16"/>
        <v>P3F_RH3RH4_P3F_p-5_only.RH4_P3F_p-5_only.800.bed</v>
      </c>
    </row>
    <row r="353" spans="1:9">
      <c r="A353" s="252" t="str">
        <f>CONCATENATE($B$2,F353,"/",F353,".q30.bam")</f>
        <v>/data/khanlab/projects/ChIP_seq/DATA/Sample_RH3_P3F_016_C_HJ73HBGXY/Sample_RH3_P3F_016_C_HJ73HBGXY.q30.bam</v>
      </c>
      <c r="B353" s="252" t="s">
        <v>5534</v>
      </c>
      <c r="C353" s="252" t="s">
        <v>5548</v>
      </c>
      <c r="D353" s="258">
        <v>200</v>
      </c>
      <c r="E353" s="203" t="s">
        <v>5184</v>
      </c>
      <c r="F353" s="23" t="s">
        <v>5531</v>
      </c>
      <c r="G353" s="252" t="str">
        <f t="shared" si="16"/>
        <v>P3F_RH3SCMC_P3F_p-2_only.SCMC_P3F_p-2_only.800.bed</v>
      </c>
    </row>
    <row r="354" spans="1:9">
      <c r="A354" s="252" t="str">
        <f>CONCATENATE($B$2,F354,"/",F354,".bam")</f>
        <v>/data/khanlab/projects/ChIP_seq/DATA/Sample_RH4_PAX3FOXO1_SRR.32.35_C_Combined/Sample_RH4_PAX3FOXO1_SRR.32.35_C_Combined.bam</v>
      </c>
      <c r="B354" s="252" t="s">
        <v>5584</v>
      </c>
      <c r="C354" s="252" t="s">
        <v>5586</v>
      </c>
      <c r="D354" s="258">
        <v>200</v>
      </c>
      <c r="E354" s="257" t="s">
        <v>5009</v>
      </c>
      <c r="F354" s="257" t="s">
        <v>3659</v>
      </c>
      <c r="G354" s="252" t="str">
        <f t="shared" si="16"/>
        <v>P3F_RH4P3F_all.P3F_allshared.800.bed</v>
      </c>
    </row>
    <row r="355" spans="1:9">
      <c r="A355" s="252" t="str">
        <f>CONCATENATE($B$2,F355,"/",F355,".bam")</f>
        <v>/data/khanlab/projects/ChIP_seq/DATA/Sample_RH4_PAX3FOXO1_SRR.32.35_C_Combined/Sample_RH4_PAX3FOXO1_SRR.32.35_C_Combined.bam</v>
      </c>
      <c r="B355" s="252" t="s">
        <v>5533</v>
      </c>
      <c r="C355" s="252" t="s">
        <v>5547</v>
      </c>
      <c r="D355" s="258">
        <v>200</v>
      </c>
      <c r="E355" s="252" t="s">
        <v>5363</v>
      </c>
      <c r="F355" s="257" t="s">
        <v>3659</v>
      </c>
      <c r="G355" s="252" t="str">
        <f t="shared" si="16"/>
        <v>P3F_RH4P3F_shared.P3F_shared.800.bed</v>
      </c>
    </row>
    <row r="356" spans="1:9">
      <c r="A356" s="252" t="str">
        <f>CONCATENATE($B$2,F356,"/",F356,".bam")</f>
        <v>/data/khanlab/projects/ChIP_seq/DATA/Sample_RH4_PAX3FOXO1_SRR.32.35_C_Combined/Sample_RH4_PAX3FOXO1_SRR.32.35_C_Combined.bam</v>
      </c>
      <c r="B356" s="252" t="s">
        <v>5535</v>
      </c>
      <c r="C356" s="252" t="s">
        <v>5553</v>
      </c>
      <c r="D356" s="258">
        <v>200</v>
      </c>
      <c r="E356" s="252" t="s">
        <v>4272</v>
      </c>
      <c r="F356" s="257" t="s">
        <v>3659</v>
      </c>
      <c r="G356" s="252" t="str">
        <f t="shared" si="16"/>
        <v>P3F_RH4RH3_P3F_p-5_only.RH3_P3F_p-5_only.800.bed</v>
      </c>
    </row>
    <row r="357" spans="1:9">
      <c r="A357" s="252" t="str">
        <f>CONCATENATE($B$2,F357,"/",F357,".bam")</f>
        <v>/data/khanlab/projects/ChIP_seq/DATA/Sample_RH4_PAX3FOXO1_SRR.32.35_C_Combined/Sample_RH4_PAX3FOXO1_SRR.32.35_C_Combined.bam</v>
      </c>
      <c r="B357" s="252" t="s">
        <v>5536</v>
      </c>
      <c r="C357" s="252" t="s">
        <v>5556</v>
      </c>
      <c r="D357" s="258">
        <v>200</v>
      </c>
      <c r="E357" s="252" t="s">
        <v>3844</v>
      </c>
      <c r="F357" s="257" t="s">
        <v>3659</v>
      </c>
      <c r="G357" s="252" t="str">
        <f t="shared" si="16"/>
        <v>P3F_RH4RH4_P3F_p-5_only.RH4_P3F_p-5_only.800.bed</v>
      </c>
    </row>
    <row r="358" spans="1:9">
      <c r="A358" s="252" t="str">
        <f>CONCATENATE($B$2,F358,"/",F358,".bam")</f>
        <v>/data/khanlab/projects/ChIP_seq/DATA/Sample_RH4_PAX3FOXO1_SRR.32.35_C_Combined/Sample_RH4_PAX3FOXO1_SRR.32.35_C_Combined.bam</v>
      </c>
      <c r="B358" s="252" t="s">
        <v>5534</v>
      </c>
      <c r="C358" s="252" t="s">
        <v>5550</v>
      </c>
      <c r="D358" s="258">
        <v>200</v>
      </c>
      <c r="E358" s="203" t="s">
        <v>5184</v>
      </c>
      <c r="F358" s="257" t="s">
        <v>3659</v>
      </c>
      <c r="G358" s="252" t="str">
        <f t="shared" si="16"/>
        <v>P3F_RH4SCMC_P3F_p-2_only.SCMC_P3F_p-2_only.800.bed</v>
      </c>
    </row>
    <row r="359" spans="1:9">
      <c r="A359" s="252" t="str">
        <f>CONCATENATE($B$2,F359,"/",F359,".q30.bam")</f>
        <v>/data/khanlab/projects/ChIP_seq/DATA/Sample_SCMC_P3F_016_C_HJ73HBGXY/Sample_SCMC_P3F_016_C_HJ73HBGXY.q30.bam</v>
      </c>
      <c r="B359" s="252" t="s">
        <v>5584</v>
      </c>
      <c r="C359" s="252" t="s">
        <v>5587</v>
      </c>
      <c r="D359" s="258">
        <v>200</v>
      </c>
      <c r="E359" s="257" t="s">
        <v>5009</v>
      </c>
      <c r="F359" s="285" t="s">
        <v>5522</v>
      </c>
      <c r="G359" s="252" t="str">
        <f t="shared" si="16"/>
        <v>P3F_SCMCP3F_all.P3F_allshared.800.bed</v>
      </c>
    </row>
    <row r="360" spans="1:9">
      <c r="A360" s="252" t="str">
        <f>CONCATENATE($B$2,F360,"/",F360,".q30.bam")</f>
        <v>/data/khanlab/projects/ChIP_seq/DATA/Sample_SCMC_P3F_016_C_HJ73HBGXY/Sample_SCMC_P3F_016_C_HJ73HBGXY.q30.bam</v>
      </c>
      <c r="B360" s="252" t="s">
        <v>5533</v>
      </c>
      <c r="C360" s="252" t="s">
        <v>5546</v>
      </c>
      <c r="D360" s="258">
        <v>200</v>
      </c>
      <c r="E360" s="252" t="s">
        <v>5363</v>
      </c>
      <c r="F360" s="285" t="s">
        <v>5522</v>
      </c>
      <c r="G360" s="252" t="str">
        <f t="shared" si="16"/>
        <v>P3F_SCMCP3F_shared.P3F_shared.800.bed</v>
      </c>
    </row>
    <row r="361" spans="1:9">
      <c r="A361" s="252" t="str">
        <f>CONCATENATE($B$2,F361,"/",F361,".q30.bam")</f>
        <v>/data/khanlab/projects/ChIP_seq/DATA/Sample_SCMC_P3F_016_C_HJ73HBGXY/Sample_SCMC_P3F_016_C_HJ73HBGXY.q30.bam</v>
      </c>
      <c r="B361" s="252" t="s">
        <v>5535</v>
      </c>
      <c r="C361" s="252" t="s">
        <v>5552</v>
      </c>
      <c r="D361" s="258">
        <v>200</v>
      </c>
      <c r="E361" s="252" t="s">
        <v>4272</v>
      </c>
      <c r="F361" s="285" t="s">
        <v>5522</v>
      </c>
      <c r="G361" s="252" t="str">
        <f t="shared" si="16"/>
        <v>P3F_SCMCRH3_P3F_p-5_only.RH3_P3F_p-5_only.800.bed</v>
      </c>
    </row>
    <row r="362" spans="1:9">
      <c r="A362" s="252" t="str">
        <f>CONCATENATE($B$2,F362,"/",F362,".q30.bam")</f>
        <v>/data/khanlab/projects/ChIP_seq/DATA/Sample_SCMC_P3F_016_C_HJ73HBGXY/Sample_SCMC_P3F_016_C_HJ73HBGXY.q30.bam</v>
      </c>
      <c r="B362" s="252" t="s">
        <v>5536</v>
      </c>
      <c r="C362" s="252" t="s">
        <v>5555</v>
      </c>
      <c r="D362" s="258">
        <v>200</v>
      </c>
      <c r="E362" s="252" t="s">
        <v>3844</v>
      </c>
      <c r="F362" s="285" t="s">
        <v>5522</v>
      </c>
      <c r="G362" s="252" t="str">
        <f t="shared" si="16"/>
        <v>P3F_SCMCRH4_P3F_p-5_only.RH4_P3F_p-5_only.800.bed</v>
      </c>
    </row>
    <row r="363" spans="1:9">
      <c r="A363" s="252" t="str">
        <f>CONCATENATE($B$2,F363,"/",F363,".q30.bam")</f>
        <v>/data/khanlab/projects/ChIP_seq/DATA/Sample_SCMC_P3F_016_C_HJ73HBGXY/Sample_SCMC_P3F_016_C_HJ73HBGXY.q30.bam</v>
      </c>
      <c r="B363" s="252" t="s">
        <v>5534</v>
      </c>
      <c r="C363" s="252" t="s">
        <v>5549</v>
      </c>
      <c r="D363" s="258">
        <v>200</v>
      </c>
      <c r="E363" s="203" t="s">
        <v>5184</v>
      </c>
      <c r="F363" s="285" t="s">
        <v>5522</v>
      </c>
      <c r="G363" s="252" t="str">
        <f t="shared" si="16"/>
        <v>P3F_SCMCSCMC_P3F_p-2_only.SCMC_P3F_p-2_only.800.bed</v>
      </c>
    </row>
    <row r="365" spans="1:9">
      <c r="A365" s="252" t="s">
        <v>4243</v>
      </c>
      <c r="B365" s="252" t="s">
        <v>5483</v>
      </c>
      <c r="C365" s="252" t="s">
        <v>5118</v>
      </c>
      <c r="D365" s="258">
        <v>200</v>
      </c>
      <c r="E365" s="257" t="s">
        <v>5009</v>
      </c>
      <c r="F365" s="260" t="s">
        <v>3659</v>
      </c>
    </row>
    <row r="366" spans="1:9">
      <c r="A366" s="252" t="str">
        <f>CONCATENATE($B$2,F366,"/",F366,".q30.bam")</f>
        <v>/data/khanlab/projects/ChIP_seq/DATA/Sample_RH3_P3F_016_C_HJ73HBGXY/Sample_RH3_P3F_016_C_HJ73HBGXY.q30.bam</v>
      </c>
      <c r="B366" s="252" t="s">
        <v>5483</v>
      </c>
      <c r="C366" s="252" t="s">
        <v>5588</v>
      </c>
      <c r="D366" s="258">
        <v>200</v>
      </c>
      <c r="E366" s="252" t="s">
        <v>4272</v>
      </c>
      <c r="F366" s="288" t="s">
        <v>5531</v>
      </c>
      <c r="I366" s="252" t="s">
        <v>5030</v>
      </c>
    </row>
    <row r="367" spans="1:9">
      <c r="A367" s="252" t="str">
        <f>CONCATENATE($B$2,F367,"/",F367,".q30.bam")</f>
        <v>/data/khanlab/projects/ChIP_seq/DATA/Sample_SCMC_P3F_016_C_HJ73HBGXY/Sample_SCMC_P3F_016_C_HJ73HBGXY.q30.bam</v>
      </c>
      <c r="B367" s="252" t="s">
        <v>5483</v>
      </c>
      <c r="C367" s="252" t="s">
        <v>5589</v>
      </c>
      <c r="D367" s="258">
        <v>200</v>
      </c>
      <c r="E367" s="203" t="s">
        <v>5184</v>
      </c>
      <c r="F367" s="289" t="s">
        <v>5522</v>
      </c>
      <c r="I367" s="252" t="s">
        <v>5033</v>
      </c>
    </row>
    <row r="368" spans="1:9">
      <c r="A368" s="266" t="str">
        <f>CONCATENATE(ngs.config!$B$2,F368,"/",F368,".bam")</f>
        <v>/data/khanlab/projects/ChIP_seq/DATA/Sample_RH5_P3F_008_C_HHC7JBGXX/Sample_RH5_P3F_008_C_HHC7JBGXX.bam</v>
      </c>
      <c r="B368" s="252" t="s">
        <v>5483</v>
      </c>
      <c r="C368" s="252" t="s">
        <v>4760</v>
      </c>
      <c r="D368" s="258">
        <v>200</v>
      </c>
      <c r="E368" s="252" t="s">
        <v>5363</v>
      </c>
      <c r="F368" s="290" t="s">
        <v>4964</v>
      </c>
      <c r="I368" s="252" t="s">
        <v>5034</v>
      </c>
    </row>
    <row r="370" spans="1:11">
      <c r="A370" s="252" t="s">
        <v>4243</v>
      </c>
      <c r="B370" s="252" t="s">
        <v>4260</v>
      </c>
      <c r="C370" s="252" t="s">
        <v>1221</v>
      </c>
      <c r="D370" s="258">
        <v>200</v>
      </c>
      <c r="E370" s="257" t="s">
        <v>3423</v>
      </c>
      <c r="F370" s="257" t="s">
        <v>3659</v>
      </c>
    </row>
    <row r="371" spans="1:11">
      <c r="A371" s="252" t="s">
        <v>4244</v>
      </c>
      <c r="B371" s="252" t="s">
        <v>4260</v>
      </c>
      <c r="C371" s="252" t="s">
        <v>1102</v>
      </c>
      <c r="D371" s="258">
        <v>200</v>
      </c>
      <c r="E371" s="252" t="s">
        <v>3409</v>
      </c>
      <c r="F371" s="210" t="s">
        <v>3351</v>
      </c>
    </row>
    <row r="372" spans="1:11">
      <c r="A372" s="252" t="str">
        <f t="shared" ref="A372:A378" si="17">CONCATENATE($B$2,F372,"/",F372,".bam")</f>
        <v>/data/khanlab/projects/ChIP_seq/DATA/Sample_HSMM_H3K27ac_C_SRR227600/Sample_HSMM_H3K27ac_C_SRR227600.bam</v>
      </c>
      <c r="B372" s="252" t="s">
        <v>4260</v>
      </c>
      <c r="C372" s="252" t="s">
        <v>1098</v>
      </c>
      <c r="D372" s="258">
        <v>200</v>
      </c>
      <c r="E372" s="252" t="s">
        <v>4272</v>
      </c>
      <c r="F372" s="209" t="s">
        <v>3376</v>
      </c>
    </row>
    <row r="373" spans="1:11">
      <c r="A373" s="252" t="str">
        <f t="shared" si="17"/>
        <v>/data/khanlab/projects/ChIP_seq/DATA/Sample_HSMMtube_H3K27ac_C_SRR227407/Sample_HSMMtube_H3K27ac_C_SRR227407.bam</v>
      </c>
      <c r="B373" s="252" t="s">
        <v>4260</v>
      </c>
      <c r="C373" s="252" t="s">
        <v>3383</v>
      </c>
      <c r="D373" s="258">
        <v>200</v>
      </c>
      <c r="E373" s="252" t="s">
        <v>5121</v>
      </c>
      <c r="F373" s="209" t="s">
        <v>3381</v>
      </c>
    </row>
    <row r="374" spans="1:11">
      <c r="A374" s="252" t="str">
        <f t="shared" si="17"/>
        <v>/data/khanlab/projects/ChIP_seq/DATA/Sample_MusclePs_H3K27ac_C_SRR1045537/Sample_MusclePs_H3K27ac_C_SRR1045537.bam</v>
      </c>
      <c r="B374" s="252" t="s">
        <v>4260</v>
      </c>
      <c r="C374" s="252" t="s">
        <v>4250</v>
      </c>
      <c r="D374" s="258">
        <v>200</v>
      </c>
      <c r="E374" s="252" t="s">
        <v>4133</v>
      </c>
      <c r="F374" s="209" t="s">
        <v>4246</v>
      </c>
    </row>
    <row r="375" spans="1:11">
      <c r="A375" s="252" t="str">
        <f t="shared" si="17"/>
        <v>/data/khanlab/projects/ChIP_seq/DATA/Sample_NS129_H3K27ac_007_C_HHF57BGXX/Sample_NS129_H3K27ac_007_C_HHF57BGXX.bam</v>
      </c>
      <c r="B375" s="252" t="s">
        <v>4260</v>
      </c>
      <c r="C375" s="252" t="s">
        <v>4765</v>
      </c>
      <c r="D375" s="253">
        <v>200</v>
      </c>
      <c r="E375" s="252" t="s">
        <v>5600</v>
      </c>
      <c r="F375" s="209" t="s">
        <v>4992</v>
      </c>
    </row>
    <row r="376" spans="1:11">
      <c r="A376" s="252" t="str">
        <f t="shared" si="17"/>
        <v>/data/khanlab/projects/ChIP_seq/DATA/Sample_NS134_H3K27ac_007_C_HHF57BGXX/Sample_NS134_H3K27ac_007_C_HHF57BGXX.bam</v>
      </c>
      <c r="B376" s="252" t="s">
        <v>4260</v>
      </c>
      <c r="C376" s="252" t="s">
        <v>4767</v>
      </c>
      <c r="D376" s="253">
        <v>200</v>
      </c>
      <c r="E376" s="252" t="s">
        <v>4134</v>
      </c>
      <c r="F376" s="209" t="s">
        <v>4993</v>
      </c>
      <c r="H376" s="252" t="s">
        <v>5603</v>
      </c>
      <c r="I376" s="252" t="s">
        <v>5604</v>
      </c>
    </row>
    <row r="377" spans="1:11">
      <c r="A377" s="252" t="str">
        <f t="shared" si="17"/>
        <v>/data/khanlab/projects/ChIP_seq/DATA/Sample_RH4shScram_H3K27ac_016_C_HJ73HBGXY/Sample_RH4shScram_H3K27ac_016_C_HJ73HBGXY.bam</v>
      </c>
      <c r="B377" s="252" t="s">
        <v>4260</v>
      </c>
      <c r="C377" s="252" t="s">
        <v>5601</v>
      </c>
      <c r="D377" s="253">
        <v>200</v>
      </c>
      <c r="E377" s="252" t="s">
        <v>3844</v>
      </c>
      <c r="F377" s="252" t="s">
        <v>5597</v>
      </c>
      <c r="H377" s="252">
        <v>36134154</v>
      </c>
      <c r="I377" s="252">
        <v>906871</v>
      </c>
      <c r="J377" s="252">
        <f>I377*10</f>
        <v>9068710</v>
      </c>
      <c r="K377" s="291">
        <f>I377/H377</f>
        <v>2.5097335888921046E-2</v>
      </c>
    </row>
    <row r="378" spans="1:11">
      <c r="A378" s="252" t="str">
        <f t="shared" si="17"/>
        <v>/data/khanlab/projects/ChIP_seq/DATA/Sample_RH4shP3F_H3K27ac_016_C_HJ73HBGXY/Sample_RH4shP3F_H3K27ac_016_C_HJ73HBGXY.bam</v>
      </c>
      <c r="B378" s="252" t="s">
        <v>4260</v>
      </c>
      <c r="C378" s="252" t="s">
        <v>5602</v>
      </c>
      <c r="D378" s="253">
        <v>200</v>
      </c>
      <c r="E378" s="252" t="s">
        <v>5606</v>
      </c>
      <c r="F378" s="252" t="s">
        <v>5595</v>
      </c>
      <c r="H378" s="252">
        <v>43668323</v>
      </c>
      <c r="I378" s="252">
        <v>1540391</v>
      </c>
      <c r="J378" s="252">
        <f>I378*10</f>
        <v>15403910</v>
      </c>
      <c r="K378" s="291">
        <f>I378/H378</f>
        <v>3.5274791752364754E-2</v>
      </c>
    </row>
    <row r="379" spans="1:11">
      <c r="A379" s="252" t="str">
        <f>_xlfn.CONCAT(A378,":",A377)</f>
        <v>/data/khanlab/projects/ChIP_seq/DATA/Sample_RH4shP3F_H3K27ac_016_C_HJ73HBGXY/Sample_RH4shP3F_H3K27ac_016_C_HJ73HBGXY.bam:/data/khanlab/projects/ChIP_seq/DATA/Sample_RH4shScram_H3K27ac_016_C_HJ73HBGXY/Sample_RH4shScram_H3K27ac_016_C_HJ73HBGXY.bam</v>
      </c>
      <c r="B379" s="252" t="s">
        <v>4260</v>
      </c>
      <c r="C379" s="252" t="s">
        <v>5605</v>
      </c>
      <c r="D379" s="253">
        <v>200</v>
      </c>
      <c r="E379" s="252" t="s">
        <v>5607</v>
      </c>
    </row>
    <row r="381" spans="1:11">
      <c r="A381" s="252" t="str">
        <f>CONCATENATE($B$2,F381,"/",F381,".bam")</f>
        <v>/data/khanlab/projects/ChIP_seq/DATA/Sample_RH4_H3K36me3_005_C_H7WKVBGXX/Sample_RH4_H3K36me3_005_C_H7WKVBGXX.bam</v>
      </c>
      <c r="B381" s="252" t="s">
        <v>5806</v>
      </c>
      <c r="C381" s="252" t="s">
        <v>5805</v>
      </c>
      <c r="D381" s="253">
        <v>200</v>
      </c>
      <c r="E381" s="252" t="s">
        <v>4725</v>
      </c>
      <c r="F381" s="300" t="s">
        <v>5080</v>
      </c>
    </row>
    <row r="382" spans="1:11">
      <c r="A382" s="252" t="str">
        <f>CONCATENATE($B$2,F382,"/",F382,".bam")</f>
        <v>/data/khanlab/projects/ChIP_seq/DATA/Sample_RH4_H3K36me3_005_C_H7WKVBGXX/Sample_RH4_H3K36me3_005_C_H7WKVBGXX.bam</v>
      </c>
      <c r="B382" s="252" t="s">
        <v>5807</v>
      </c>
      <c r="C382" s="252" t="s">
        <v>5804</v>
      </c>
      <c r="D382" s="253">
        <v>200</v>
      </c>
      <c r="E382" s="252" t="s">
        <v>5186</v>
      </c>
      <c r="F382" s="300" t="s">
        <v>5080</v>
      </c>
    </row>
    <row r="383" spans="1:11">
      <c r="A383" s="252" t="str">
        <f>CONCATENATE($B$2,F383,"/",F383,".bam")</f>
        <v>/data/khanlab/projects/ChIP_seq/DATA/Sample_RH4_H3K36me3_005_C_H7WKVBGXX/Sample_RH4_H3K36me3_005_C_H7WKVBGXX.bam</v>
      </c>
      <c r="B383" s="252" t="s">
        <v>5802</v>
      </c>
      <c r="C383" s="252" t="s">
        <v>5803</v>
      </c>
      <c r="D383" s="253">
        <v>200</v>
      </c>
      <c r="E383" s="252" t="s">
        <v>3844</v>
      </c>
      <c r="F383" s="300" t="s">
        <v>5080</v>
      </c>
    </row>
    <row r="384" spans="1:11">
      <c r="A384" s="252" t="str">
        <f>CONCATENATE($B$2,F384,"/",F384,".bam")</f>
        <v>/data/khanlab/projects/ChIP_seq/DATA/Sample_RH4_H3K36me3_005_C_H7WKVBGXX/Sample_RH4_H3K36me3_005_C_H7WKVBGXX.bam</v>
      </c>
      <c r="B384" s="252" t="s">
        <v>5799</v>
      </c>
      <c r="C384" s="252" t="s">
        <v>5800</v>
      </c>
      <c r="D384" s="253">
        <v>200</v>
      </c>
      <c r="E384" s="252" t="s">
        <v>5801</v>
      </c>
      <c r="F384" s="300" t="s">
        <v>5080</v>
      </c>
    </row>
    <row r="386" spans="1:9">
      <c r="A386" s="252" t="str">
        <f>CONCATENATE($B$2,F386,"/",F386,".bam")</f>
        <v>/data/khanlab/projects/ChIP_seq/DATA/Sample_RH4_shscr_48_30X_011_D_HV2TTBGXX/Sample_RH4_shscr_48_30X_011_D_HV2TTBGXX.bam</v>
      </c>
      <c r="B386" s="252" t="s">
        <v>5818</v>
      </c>
      <c r="C386" s="252" t="s">
        <v>5817</v>
      </c>
      <c r="D386" s="253">
        <v>200</v>
      </c>
      <c r="E386" s="252" t="s">
        <v>5363</v>
      </c>
      <c r="F386" s="301" t="s">
        <v>5360</v>
      </c>
    </row>
    <row r="387" spans="1:9">
      <c r="A387" s="252" t="str">
        <f>CONCATENATE($B$2,F387,"/",F387,".bam")</f>
        <v>/data/khanlab/projects/ChIP_seq/DATA/Sample_RH4_shCHD4_48_30X_011_D_HV2TTBGXX/Sample_RH4_shCHD4_48_30X_011_D_HV2TTBGXX.bam</v>
      </c>
      <c r="B387" s="252" t="s">
        <v>5818</v>
      </c>
      <c r="C387" s="252" t="s">
        <v>5061</v>
      </c>
      <c r="D387" s="253">
        <v>200</v>
      </c>
      <c r="E387" s="252" t="s">
        <v>5186</v>
      </c>
      <c r="F387" s="301" t="s">
        <v>5361</v>
      </c>
    </row>
    <row r="388" spans="1:9">
      <c r="A388" s="252" t="str">
        <f>CONCATENATE($B$2,F388,"/",F388,".bam")</f>
        <v>/data/khanlab/projects/ChIP_seq/DATA/Sample_RH4_shP3F_48_30X_011_D_HV2TTBGXX/Sample_RH4_shP3F_48_30X_011_D_HV2TTBGXX.bam</v>
      </c>
      <c r="B388" s="252" t="s">
        <v>5818</v>
      </c>
      <c r="C388" s="252" t="s">
        <v>1101</v>
      </c>
      <c r="D388" s="253">
        <v>200</v>
      </c>
      <c r="E388" s="252" t="s">
        <v>4725</v>
      </c>
      <c r="F388" s="301" t="s">
        <v>5362</v>
      </c>
    </row>
    <row r="389" spans="1:9">
      <c r="A389" s="252" t="s">
        <v>5856</v>
      </c>
      <c r="B389" s="252" t="s">
        <v>5857</v>
      </c>
      <c r="C389" s="252" t="s">
        <v>1509</v>
      </c>
      <c r="D389" s="252" t="s">
        <v>5858</v>
      </c>
      <c r="E389" s="252" t="s">
        <v>3408</v>
      </c>
    </row>
    <row r="390" spans="1:9">
      <c r="A390" s="252" t="str">
        <f t="shared" ref="A390:A395" si="18">CONCATENATE($B$2,F390,"/",F390,".bam")</f>
        <v>/data/khanlab/projects/ChIP_seq/DATA/Sample_RH4_D6_Pol2_018_C_HWC77BGXY/Sample_RH4_D6_Pol2_018_C_HWC77BGXY.bam</v>
      </c>
      <c r="B390" s="252" t="s">
        <v>5850</v>
      </c>
      <c r="C390" s="252" t="s">
        <v>5819</v>
      </c>
      <c r="D390" s="253">
        <v>200</v>
      </c>
      <c r="E390" s="252" t="s">
        <v>5825</v>
      </c>
      <c r="F390" s="296" t="s">
        <v>5792</v>
      </c>
    </row>
    <row r="391" spans="1:9">
      <c r="A391" s="252" t="str">
        <f t="shared" si="18"/>
        <v>/data/khanlab/projects/ChIP_seq/DATA/Sample_RH4_Ent1_Pol2_018_C_HWC77BGXY/Sample_RH4_Ent1_Pol2_018_C_HWC77BGXY.bam</v>
      </c>
      <c r="B391" s="252" t="s">
        <v>5850</v>
      </c>
      <c r="C391" s="252" t="s">
        <v>5820</v>
      </c>
      <c r="D391" s="253">
        <v>200</v>
      </c>
      <c r="E391" s="252" t="s">
        <v>5826</v>
      </c>
      <c r="F391" s="296" t="s">
        <v>5793</v>
      </c>
    </row>
    <row r="392" spans="1:9">
      <c r="A392" s="252" t="str">
        <f t="shared" si="18"/>
        <v>/data/khanlab/projects/ChIP_seq/DATA/Sample_RH4_Ent6_Pol2_018_C_HWC77BGXY/Sample_RH4_Ent6_Pol2_018_C_HWC77BGXY.bam</v>
      </c>
      <c r="B392" s="252" t="s">
        <v>5850</v>
      </c>
      <c r="C392" s="252" t="s">
        <v>5821</v>
      </c>
      <c r="D392" s="253">
        <v>200</v>
      </c>
      <c r="E392" s="252" t="s">
        <v>5827</v>
      </c>
      <c r="F392" s="296" t="s">
        <v>5794</v>
      </c>
    </row>
    <row r="393" spans="1:9">
      <c r="A393" s="252" t="str">
        <f t="shared" si="18"/>
        <v>/data/khanlab/projects/ChIP_seq/DATA/Sample_RH4_D6_H3K27ac_018_C_HWC77BGXY/Sample_RH4_D6_H3K27ac_018_C_HWC77BGXY.bam</v>
      </c>
      <c r="B393" s="252" t="s">
        <v>5850</v>
      </c>
      <c r="C393" s="252" t="s">
        <v>5822</v>
      </c>
      <c r="D393" s="253">
        <v>200</v>
      </c>
      <c r="E393" s="252" t="s">
        <v>5829</v>
      </c>
      <c r="F393" s="296" t="s">
        <v>5789</v>
      </c>
    </row>
    <row r="394" spans="1:9">
      <c r="A394" s="252" t="str">
        <f t="shared" si="18"/>
        <v>/data/khanlab/projects/ChIP_seq/DATA/Sample_RH4_Ent1_H3K27ac_018_C_HWC77BGXY/Sample_RH4_Ent1_H3K27ac_018_C_HWC77BGXY.bam</v>
      </c>
      <c r="B394" s="252" t="s">
        <v>5850</v>
      </c>
      <c r="C394" s="252" t="s">
        <v>5823</v>
      </c>
      <c r="D394" s="253">
        <v>200</v>
      </c>
      <c r="E394" s="252" t="s">
        <v>5828</v>
      </c>
      <c r="F394" s="296" t="s">
        <v>5790</v>
      </c>
    </row>
    <row r="395" spans="1:9">
      <c r="A395" s="252" t="str">
        <f t="shared" si="18"/>
        <v>/data/khanlab/projects/ChIP_seq/DATA/Sample_RH4_Ent6_H3K27ac_018_C_HWC77BGXY/Sample_RH4_Ent6_H3K27ac_018_C_HWC77BGXY.bam</v>
      </c>
      <c r="B395" s="252" t="s">
        <v>5850</v>
      </c>
      <c r="C395" s="252" t="s">
        <v>5824</v>
      </c>
      <c r="D395" s="253">
        <v>200</v>
      </c>
      <c r="E395" s="252" t="s">
        <v>5849</v>
      </c>
      <c r="F395" s="296" t="s">
        <v>5791</v>
      </c>
    </row>
    <row r="396" spans="1:9">
      <c r="A396" s="252" t="str">
        <f>_xlfn.CONCAT(A395,":",A393)</f>
        <v>/data/khanlab/projects/ChIP_seq/DATA/Sample_RH4_Ent6_H3K27ac_018_C_HWC77BGXY/Sample_RH4_Ent6_H3K27ac_018_C_HWC77BGXY.bam:/data/khanlab/projects/ChIP_seq/DATA/Sample_RH4_D6_H3K27ac_018_C_HWC77BGXY/Sample_RH4_D6_H3K27ac_018_C_HWC77BGXY.bam</v>
      </c>
      <c r="B396" s="252" t="s">
        <v>5850</v>
      </c>
      <c r="C396" s="252" t="s">
        <v>5873</v>
      </c>
      <c r="D396" s="253">
        <v>200</v>
      </c>
      <c r="E396" s="252" t="s">
        <v>5874</v>
      </c>
      <c r="F396" s="296"/>
    </row>
    <row r="397" spans="1:9">
      <c r="D397" s="253"/>
      <c r="F397" s="296"/>
    </row>
    <row r="398" spans="1:9">
      <c r="A398" s="305" t="s">
        <v>5842</v>
      </c>
      <c r="B398" s="252" t="s">
        <v>5841</v>
      </c>
      <c r="I398" s="306" t="s">
        <v>5840</v>
      </c>
    </row>
    <row r="399" spans="1:9">
      <c r="A399" s="252" t="str">
        <f t="shared" ref="A399:A406" si="19">CONCATENATE($B$2,F399,"/",F399,".bam")</f>
        <v>/data/khanlab/projects/ChIP_seq/DATA/Sample_RH4_D6_H3K27ac_018_C_HWC77BGXY/Sample_RH4_D6_H3K27ac_018_C_HWC77BGXY.bam</v>
      </c>
      <c r="B399" s="252" t="str">
        <f t="shared" ref="B399:B406" si="20">B398</f>
        <v>RH4_H3K27ac_001.super.GREAT.bed</v>
      </c>
      <c r="C399" s="252" t="s">
        <v>10066</v>
      </c>
      <c r="D399" s="252">
        <v>200</v>
      </c>
      <c r="E399" s="252" t="s">
        <v>5829</v>
      </c>
      <c r="F399" s="296" t="s">
        <v>5789</v>
      </c>
      <c r="I399" s="252" t="s">
        <v>5841</v>
      </c>
    </row>
    <row r="400" spans="1:9">
      <c r="A400" s="252" t="str">
        <f t="shared" si="19"/>
        <v>/data/khanlab/projects/ChIP_seq/DATA/Sample_RH4_Ent6_H3K27ac_018_C_HWC77BGXY/Sample_RH4_Ent6_H3K27ac_018_C_HWC77BGXY.bam</v>
      </c>
      <c r="B400" s="252" t="str">
        <f t="shared" si="20"/>
        <v>RH4_H3K27ac_001.super.GREAT.bed</v>
      </c>
      <c r="C400" s="252" t="s">
        <v>5824</v>
      </c>
      <c r="D400" s="252">
        <v>200</v>
      </c>
      <c r="E400" s="252" t="s">
        <v>5849</v>
      </c>
      <c r="F400" s="296" t="s">
        <v>5791</v>
      </c>
      <c r="I400" s="252" t="s">
        <v>5851</v>
      </c>
    </row>
    <row r="401" spans="1:9">
      <c r="A401" s="252" t="str">
        <f t="shared" si="19"/>
        <v>/data/khanlab/projects/ChIP_seq/DATA/Sample_RH4_D6_H2BK5ac_043_C_HFKMHBGXB/Sample_RH4_D6_H2BK5ac_043_C_HFKMHBGXB.bam</v>
      </c>
      <c r="B401" s="252" t="str">
        <f t="shared" si="20"/>
        <v>RH4_H3K27ac_001.super.GREAT.bed</v>
      </c>
      <c r="C401" s="252" t="s">
        <v>10071</v>
      </c>
      <c r="D401" s="252">
        <v>200</v>
      </c>
      <c r="E401" s="586" t="s">
        <v>10042</v>
      </c>
      <c r="F401" s="296" t="s">
        <v>10067</v>
      </c>
      <c r="I401" s="252" t="s">
        <v>5841</v>
      </c>
    </row>
    <row r="402" spans="1:9">
      <c r="A402" s="252" t="str">
        <f t="shared" si="19"/>
        <v>/data/khanlab/projects/ChIP_seq/DATA/Sample_RH4_Ent6_H2BK5ac_043_C_HFKMHBGXB/Sample_RH4_Ent6_H2BK5ac_043_C_HFKMHBGXB.bam</v>
      </c>
      <c r="B402" s="252" t="str">
        <f t="shared" si="20"/>
        <v>RH4_H3K27ac_001.super.GREAT.bed</v>
      </c>
      <c r="C402" s="252" t="s">
        <v>10072</v>
      </c>
      <c r="D402" s="252">
        <v>200</v>
      </c>
      <c r="E402" s="586" t="s">
        <v>10043</v>
      </c>
      <c r="F402" s="296" t="s">
        <v>10068</v>
      </c>
      <c r="I402" s="252" t="s">
        <v>5851</v>
      </c>
    </row>
    <row r="403" spans="1:9">
      <c r="A403" s="252" t="str">
        <f t="shared" si="19"/>
        <v>/data/khanlab/projects/ChIP_seq/DATA/Sample_RH4_D6_H4K16ac_043_C_HFKMHBGXB/Sample_RH4_D6_H4K16ac_043_C_HFKMHBGXB.bam</v>
      </c>
      <c r="B403" s="252" t="str">
        <f t="shared" si="20"/>
        <v>RH4_H3K27ac_001.super.GREAT.bed</v>
      </c>
      <c r="C403" s="252" t="s">
        <v>10078</v>
      </c>
      <c r="D403" s="252">
        <v>200</v>
      </c>
      <c r="E403" s="587" t="s">
        <v>10074</v>
      </c>
      <c r="F403" s="296" t="s">
        <v>10069</v>
      </c>
      <c r="I403" s="252" t="s">
        <v>5851</v>
      </c>
    </row>
    <row r="404" spans="1:9">
      <c r="A404" s="252" t="str">
        <f t="shared" si="19"/>
        <v>/data/khanlab/projects/ChIP_seq/DATA/Sample_RH4_Ent6_H4K16ac_043_C_HFKMHBGXB/Sample_RH4_Ent6_H4K16ac_043_C_HFKMHBGXB.bam</v>
      </c>
      <c r="B404" s="252" t="str">
        <f t="shared" si="20"/>
        <v>RH4_H3K27ac_001.super.GREAT.bed</v>
      </c>
      <c r="C404" s="252" t="s">
        <v>10079</v>
      </c>
      <c r="D404" s="252">
        <v>200</v>
      </c>
      <c r="E404" s="587" t="s">
        <v>10075</v>
      </c>
      <c r="F404" s="296" t="s">
        <v>10070</v>
      </c>
      <c r="I404" s="252" t="s">
        <v>5851</v>
      </c>
    </row>
    <row r="405" spans="1:9">
      <c r="A405" s="252" t="str">
        <f t="shared" si="19"/>
        <v>/data/khanlab/projects/ChIP_seq/DATA/Sample_RH4_D6_H3K36ac_021_C_H5JKVBGX3/Sample_RH4_D6_H3K36ac_021_C_H5JKVBGX3.bam</v>
      </c>
      <c r="B405" s="252" t="str">
        <f t="shared" si="20"/>
        <v>RH4_H3K27ac_001.super.GREAT.bed</v>
      </c>
      <c r="C405" s="252" t="s">
        <v>10076</v>
      </c>
      <c r="D405" s="252">
        <v>200</v>
      </c>
      <c r="E405" s="598" t="s">
        <v>6800</v>
      </c>
      <c r="F405" s="252" t="s">
        <v>8253</v>
      </c>
    </row>
    <row r="406" spans="1:9">
      <c r="A406" s="252" t="str">
        <f t="shared" si="19"/>
        <v>/data/khanlab/projects/ChIP_seq/DATA/Sample_RH4_Ent6_H3K36ac_021_C_H5JKVBGX3/Sample_RH4_Ent6_H3K36ac_021_C_H5JKVBGX3.bam</v>
      </c>
      <c r="B406" s="252" t="str">
        <f t="shared" si="20"/>
        <v>RH4_H3K27ac_001.super.GREAT.bed</v>
      </c>
      <c r="C406" s="252" t="s">
        <v>10077</v>
      </c>
      <c r="D406" s="252">
        <v>200</v>
      </c>
      <c r="E406" s="598" t="s">
        <v>10073</v>
      </c>
      <c r="F406" s="252" t="s">
        <v>8257</v>
      </c>
    </row>
    <row r="409" spans="1:9">
      <c r="F409" s="297"/>
    </row>
    <row r="410" spans="1:9">
      <c r="F410" s="296"/>
    </row>
    <row r="411" spans="1:9">
      <c r="E411" s="250"/>
      <c r="F411" s="256"/>
    </row>
    <row r="413" spans="1:9">
      <c r="A413" s="305" t="s">
        <v>5899</v>
      </c>
      <c r="B413" s="252" t="s">
        <v>5902</v>
      </c>
      <c r="C413" s="252" t="s">
        <v>1509</v>
      </c>
      <c r="D413" s="252" t="s">
        <v>5858</v>
      </c>
      <c r="E413" s="252" t="s">
        <v>3408</v>
      </c>
      <c r="G413" s="252" t="s">
        <v>5902</v>
      </c>
    </row>
    <row r="414" spans="1:9">
      <c r="A414" s="252" t="str">
        <f t="shared" ref="A414:A420" si="21">CONCATENATE($B$2,F414,"/",F414,".dd.bam")</f>
        <v>/data/khanlab/projects/ChIP_seq/DATA/Sample_MKL1_H3K27ac_014_C_HJH7GBGXY/Sample_MKL1_H3K27ac_014_C_HJH7GBGXY.dd.bam</v>
      </c>
      <c r="B414" s="252" t="str">
        <f t="shared" ref="B414:B420" si="22">B413</f>
        <v>VNeg_NegRegBioProcessGO_genelist.txt</v>
      </c>
      <c r="C414" s="296" t="s">
        <v>5683</v>
      </c>
      <c r="D414" s="252">
        <v>200</v>
      </c>
      <c r="E414" s="252" t="s">
        <v>4272</v>
      </c>
      <c r="F414" s="296" t="s">
        <v>5764</v>
      </c>
      <c r="G414" s="252" t="s">
        <v>5900</v>
      </c>
    </row>
    <row r="415" spans="1:9">
      <c r="A415" s="252" t="str">
        <f t="shared" si="21"/>
        <v>/data/khanlab/projects/ChIP_seq/DATA/Sample_MKL2_H3K27ac_014_C_HJH7GBGXY/Sample_MKL2_H3K27ac_014_C_HJH7GBGXY.dd.bam</v>
      </c>
      <c r="B415" s="252" t="str">
        <f t="shared" si="22"/>
        <v>VNeg_NegRegBioProcessGO_genelist.txt</v>
      </c>
      <c r="C415" s="296" t="s">
        <v>5696</v>
      </c>
      <c r="D415" s="252">
        <v>200</v>
      </c>
      <c r="E415" s="252" t="s">
        <v>3896</v>
      </c>
      <c r="F415" s="296" t="s">
        <v>5765</v>
      </c>
    </row>
    <row r="416" spans="1:9">
      <c r="A416" s="252" t="str">
        <f t="shared" si="21"/>
        <v>/data/khanlab/projects/ChIP_seq/DATA/Sample_MS1_H3K27ac_014_C_HJH7GBGXY/Sample_MS1_H3K27ac_014_C_HJH7GBGXY.dd.bam</v>
      </c>
      <c r="B416" s="252" t="str">
        <f t="shared" si="22"/>
        <v>VNeg_NegRegBioProcessGO_genelist.txt</v>
      </c>
      <c r="C416" s="296" t="s">
        <v>5328</v>
      </c>
      <c r="D416" s="252">
        <v>200</v>
      </c>
      <c r="E416" s="252" t="s">
        <v>5001</v>
      </c>
      <c r="F416" s="296" t="s">
        <v>5766</v>
      </c>
    </row>
    <row r="417" spans="1:12">
      <c r="A417" s="252" t="str">
        <f t="shared" si="21"/>
        <v>/data/khanlab/projects/ChIP_seq/DATA/Sample_Waga_H3K27ac_014_C_HJH7GBGXY/Sample_Waga_H3K27ac_014_C_HJH7GBGXY.dd.bam</v>
      </c>
      <c r="B417" s="252" t="str">
        <f t="shared" si="22"/>
        <v>VNeg_NegRegBioProcessGO_genelist.txt</v>
      </c>
      <c r="C417" s="296" t="s">
        <v>5334</v>
      </c>
      <c r="D417" s="252">
        <v>200</v>
      </c>
      <c r="E417" s="252" t="s">
        <v>4746</v>
      </c>
      <c r="F417" s="296" t="s">
        <v>5767</v>
      </c>
    </row>
    <row r="418" spans="1:12">
      <c r="A418" s="252" t="str">
        <f t="shared" si="21"/>
        <v>/data/khanlab/projects/ChIP_seq/DATA/Sample_MCC13_H3K27ac_014_C_HJH7GBGXY/Sample_MCC13_H3K27ac_014_C_HJH7GBGXY.dd.bam</v>
      </c>
      <c r="B418" s="252" t="str">
        <f t="shared" si="22"/>
        <v>VNeg_NegRegBioProcessGO_genelist.txt</v>
      </c>
      <c r="C418" s="296" t="s">
        <v>5316</v>
      </c>
      <c r="D418" s="252">
        <v>200</v>
      </c>
      <c r="E418" s="252" t="s">
        <v>3412</v>
      </c>
      <c r="F418" s="296" t="s">
        <v>5768</v>
      </c>
    </row>
    <row r="419" spans="1:12">
      <c r="A419" s="252" t="str">
        <f t="shared" si="21"/>
        <v>/data/khanlab/projects/ChIP_seq/DATA/Sample_MCC26_H3K27ac_014_C_HJH7GBGXY/Sample_MCC26_H3K27ac_014_C_HJH7GBGXY.dd.bam</v>
      </c>
      <c r="B419" s="252" t="str">
        <f t="shared" si="22"/>
        <v>VNeg_NegRegBioProcessGO_genelist.txt</v>
      </c>
      <c r="C419" s="296" t="s">
        <v>5322</v>
      </c>
      <c r="D419" s="252">
        <v>200</v>
      </c>
      <c r="E419" s="252" t="s">
        <v>4966</v>
      </c>
      <c r="F419" s="296" t="s">
        <v>5769</v>
      </c>
    </row>
    <row r="420" spans="1:12">
      <c r="A420" s="252" t="str">
        <f t="shared" si="21"/>
        <v>/data/khanlab/projects/ChIP_seq/DATA/Sample_UISO_H3K27ac_014_C_HJH7GBGXY/Sample_UISO_H3K27ac_014_C_HJH7GBGXY.dd.bam</v>
      </c>
      <c r="B420" s="252" t="str">
        <f t="shared" si="22"/>
        <v>VNeg_NegRegBioProcessGO_genelist.txt</v>
      </c>
      <c r="C420" s="296" t="s">
        <v>5331</v>
      </c>
      <c r="D420" s="252">
        <v>200</v>
      </c>
      <c r="E420" s="252" t="s">
        <v>5898</v>
      </c>
      <c r="F420" s="296" t="s">
        <v>5770</v>
      </c>
    </row>
    <row r="421" spans="1:12">
      <c r="D421" s="253"/>
      <c r="F421" s="296"/>
    </row>
    <row r="422" spans="1:12">
      <c r="A422" s="305" t="s">
        <v>5842</v>
      </c>
      <c r="B422" s="252" t="s">
        <v>5901</v>
      </c>
      <c r="G422" s="252" t="s">
        <v>5897</v>
      </c>
    </row>
    <row r="423" spans="1:12">
      <c r="A423" s="252" t="str">
        <f t="shared" ref="A423:A429" si="23">CONCATENATE($B$2,F423,"/",F423,".dd.bam")</f>
        <v>/data/khanlab/projects/ChIP_seq/DATA/Sample_MKL1_H3K27ac_014_C_HJH7GBGXY/Sample_MKL1_H3K27ac_014_C_HJH7GBGXY.dd.bam</v>
      </c>
      <c r="B423" s="252" t="str">
        <f t="shared" ref="B423:B429" si="24">B422</f>
        <v>VPos_GeneRegGO_SEs.bed</v>
      </c>
      <c r="C423" s="296" t="s">
        <v>5683</v>
      </c>
      <c r="D423" s="252">
        <v>200</v>
      </c>
      <c r="E423" s="252" t="s">
        <v>4272</v>
      </c>
      <c r="F423" s="296" t="s">
        <v>5764</v>
      </c>
      <c r="G423" s="252" t="s">
        <v>5901</v>
      </c>
    </row>
    <row r="424" spans="1:12">
      <c r="A424" s="252" t="str">
        <f t="shared" si="23"/>
        <v>/data/khanlab/projects/ChIP_seq/DATA/Sample_MKL2_H3K27ac_014_C_HJH7GBGXY/Sample_MKL2_H3K27ac_014_C_HJH7GBGXY.dd.bam</v>
      </c>
      <c r="B424" s="252" t="str">
        <f t="shared" si="24"/>
        <v>VPos_GeneRegGO_SEs.bed</v>
      </c>
      <c r="C424" s="296" t="s">
        <v>5696</v>
      </c>
      <c r="D424" s="252">
        <v>200</v>
      </c>
      <c r="E424" s="252" t="s">
        <v>3896</v>
      </c>
      <c r="F424" s="296" t="s">
        <v>5765</v>
      </c>
    </row>
    <row r="425" spans="1:12">
      <c r="A425" s="252" t="str">
        <f t="shared" si="23"/>
        <v>/data/khanlab/projects/ChIP_seq/DATA/Sample_MS1_H3K27ac_014_C_HJH7GBGXY/Sample_MS1_H3K27ac_014_C_HJH7GBGXY.dd.bam</v>
      </c>
      <c r="B425" s="252" t="str">
        <f t="shared" si="24"/>
        <v>VPos_GeneRegGO_SEs.bed</v>
      </c>
      <c r="C425" s="296" t="s">
        <v>5328</v>
      </c>
      <c r="D425" s="252">
        <v>200</v>
      </c>
      <c r="E425" s="252" t="s">
        <v>5001</v>
      </c>
      <c r="F425" s="296" t="s">
        <v>5766</v>
      </c>
    </row>
    <row r="426" spans="1:12">
      <c r="A426" s="252" t="str">
        <f t="shared" si="23"/>
        <v>/data/khanlab/projects/ChIP_seq/DATA/Sample_Waga_H3K27ac_014_C_HJH7GBGXY/Sample_Waga_H3K27ac_014_C_HJH7GBGXY.dd.bam</v>
      </c>
      <c r="B426" s="252" t="str">
        <f t="shared" si="24"/>
        <v>VPos_GeneRegGO_SEs.bed</v>
      </c>
      <c r="C426" s="296" t="s">
        <v>5334</v>
      </c>
      <c r="D426" s="252">
        <v>200</v>
      </c>
      <c r="E426" s="252" t="s">
        <v>4746</v>
      </c>
      <c r="F426" s="296" t="s">
        <v>5767</v>
      </c>
    </row>
    <row r="427" spans="1:12">
      <c r="A427" s="252" t="str">
        <f t="shared" si="23"/>
        <v>/data/khanlab/projects/ChIP_seq/DATA/Sample_MCC13_H3K27ac_014_C_HJH7GBGXY/Sample_MCC13_H3K27ac_014_C_HJH7GBGXY.dd.bam</v>
      </c>
      <c r="B427" s="252" t="str">
        <f t="shared" si="24"/>
        <v>VPos_GeneRegGO_SEs.bed</v>
      </c>
      <c r="C427" s="296" t="s">
        <v>5316</v>
      </c>
      <c r="D427" s="252">
        <v>200</v>
      </c>
      <c r="E427" s="252" t="s">
        <v>3412</v>
      </c>
      <c r="F427" s="296" t="s">
        <v>5768</v>
      </c>
    </row>
    <row r="428" spans="1:12">
      <c r="A428" s="252" t="str">
        <f t="shared" si="23"/>
        <v>/data/khanlab/projects/ChIP_seq/DATA/Sample_MCC26_H3K27ac_014_C_HJH7GBGXY/Sample_MCC26_H3K27ac_014_C_HJH7GBGXY.dd.bam</v>
      </c>
      <c r="B428" s="252" t="str">
        <f t="shared" si="24"/>
        <v>VPos_GeneRegGO_SEs.bed</v>
      </c>
      <c r="C428" s="296" t="s">
        <v>5322</v>
      </c>
      <c r="D428" s="252">
        <v>200</v>
      </c>
      <c r="E428" s="252" t="s">
        <v>4966</v>
      </c>
      <c r="F428" s="296" t="s">
        <v>5769</v>
      </c>
    </row>
    <row r="429" spans="1:12">
      <c r="A429" s="252" t="str">
        <f t="shared" si="23"/>
        <v>/data/khanlab/projects/ChIP_seq/DATA/Sample_UISO_H3K27ac_014_C_HJH7GBGXY/Sample_UISO_H3K27ac_014_C_HJH7GBGXY.dd.bam</v>
      </c>
      <c r="B429" s="252" t="str">
        <f t="shared" si="24"/>
        <v>VPos_GeneRegGO_SEs.bed</v>
      </c>
      <c r="C429" s="296" t="s">
        <v>5331</v>
      </c>
      <c r="D429" s="252">
        <v>200</v>
      </c>
      <c r="E429" s="252" t="s">
        <v>5898</v>
      </c>
      <c r="F429" s="296" t="s">
        <v>5770</v>
      </c>
    </row>
    <row r="431" spans="1:12">
      <c r="A431" s="252" t="str">
        <f t="shared" ref="A431:A444" si="25">CONCATENATE($B$2,F431,"/",F431,".dd.bam")</f>
        <v>/data/khanlab/projects/ChIP_seq/DATA/Sample_MCC13_30X_012_D_HF7LLBGXY/Sample_MCC13_30X_012_D_HF7LLBGXY.dd.bam</v>
      </c>
      <c r="C431" s="252" t="str">
        <f t="shared" ref="C431:C444" si="26">H431&amp;" "&amp;J431</f>
        <v>MCC13 rep1</v>
      </c>
      <c r="D431" s="252">
        <v>200</v>
      </c>
      <c r="E431" s="252" t="s">
        <v>5909</v>
      </c>
      <c r="F431" s="327" t="s">
        <v>5759</v>
      </c>
      <c r="G431" s="252" t="s">
        <v>1136</v>
      </c>
      <c r="H431" s="252" t="s">
        <v>5316</v>
      </c>
      <c r="I431" s="252" t="s">
        <v>5915</v>
      </c>
      <c r="J431" s="252" t="s">
        <v>5917</v>
      </c>
      <c r="K431" s="252" t="s">
        <v>5916</v>
      </c>
      <c r="L431" s="252" t="s">
        <v>5661</v>
      </c>
    </row>
    <row r="432" spans="1:12">
      <c r="A432" s="252" t="str">
        <f t="shared" si="25"/>
        <v>/data/khanlab/projects/ChIP_seq/DATA/Sample_MCC13_40X_012_D_HF7LLBGXY/Sample_MCC13_40X_012_D_HF7LLBGXY.dd.bam</v>
      </c>
      <c r="C432" s="252" t="str">
        <f t="shared" si="26"/>
        <v>MCC13 rep2</v>
      </c>
      <c r="D432" s="252">
        <v>200</v>
      </c>
      <c r="E432" s="252" t="s">
        <v>5909</v>
      </c>
      <c r="F432" s="327" t="s">
        <v>5760</v>
      </c>
      <c r="G432" s="252" t="s">
        <v>1136</v>
      </c>
      <c r="H432" s="252" t="s">
        <v>5316</v>
      </c>
      <c r="I432" s="252" t="s">
        <v>5727</v>
      </c>
      <c r="J432" s="252" t="s">
        <v>5918</v>
      </c>
      <c r="K432" s="252" t="s">
        <v>5916</v>
      </c>
      <c r="L432" s="252" t="s">
        <v>5661</v>
      </c>
    </row>
    <row r="433" spans="1:12">
      <c r="A433" s="252" t="str">
        <f t="shared" si="25"/>
        <v>/data/khanlab/projects/ChIP_seq/DATA/Sample_MCC26_40X_013_D_HCW5HBGXY/Sample_MCC26_40X_013_D_HCW5HBGXY.dd.bam</v>
      </c>
      <c r="C433" s="252" t="str">
        <f t="shared" si="26"/>
        <v>MCC26 rep1</v>
      </c>
      <c r="D433" s="252">
        <v>200</v>
      </c>
      <c r="E433" s="252" t="s">
        <v>5910</v>
      </c>
      <c r="F433" s="327" t="s">
        <v>5771</v>
      </c>
      <c r="G433" s="252" t="s">
        <v>1136</v>
      </c>
      <c r="H433" s="252" t="s">
        <v>5322</v>
      </c>
      <c r="I433" s="252" t="s">
        <v>5727</v>
      </c>
      <c r="J433" s="252" t="str">
        <f t="shared" ref="J433:J444" si="27">J431</f>
        <v>rep1</v>
      </c>
      <c r="K433" s="252" t="s">
        <v>5916</v>
      </c>
      <c r="L433" s="252" t="s">
        <v>5715</v>
      </c>
    </row>
    <row r="434" spans="1:12">
      <c r="A434" s="252" t="str">
        <f t="shared" si="25"/>
        <v>/data/khanlab/projects/ChIP_seq/DATA/Sample_MCC26_40X_013_D_H2WKWBGX2/Sample_MCC26_40X_013_D_H2WKWBGX2.dd.bam</v>
      </c>
      <c r="C434" s="252" t="str">
        <f t="shared" si="26"/>
        <v>MCC26 rep2</v>
      </c>
      <c r="D434" s="252">
        <v>200</v>
      </c>
      <c r="E434" s="252" t="s">
        <v>5910</v>
      </c>
      <c r="F434" s="327" t="s">
        <v>5774</v>
      </c>
      <c r="G434" s="252" t="s">
        <v>1136</v>
      </c>
      <c r="H434" s="252" t="s">
        <v>5322</v>
      </c>
      <c r="I434" s="252" t="s">
        <v>5727</v>
      </c>
      <c r="J434" s="252" t="str">
        <f t="shared" si="27"/>
        <v>rep2</v>
      </c>
      <c r="K434" s="252" t="s">
        <v>5916</v>
      </c>
      <c r="L434" s="252" t="s">
        <v>5726</v>
      </c>
    </row>
    <row r="435" spans="1:12">
      <c r="A435" s="252" t="str">
        <f t="shared" si="25"/>
        <v>/data/khanlab/projects/ChIP_seq/DATA/Sample_UISO_40X_013_D_HCW5HBGXY/Sample_UISO_40X_013_D_HCW5HBGXY.dd.bam</v>
      </c>
      <c r="C435" s="252" t="str">
        <f t="shared" si="26"/>
        <v>UISO rep1</v>
      </c>
      <c r="D435" s="252">
        <v>200</v>
      </c>
      <c r="E435" s="252" t="s">
        <v>5911</v>
      </c>
      <c r="F435" s="327" t="s">
        <v>5772</v>
      </c>
      <c r="G435" s="252" t="s">
        <v>1136</v>
      </c>
      <c r="H435" s="252" t="s">
        <v>5331</v>
      </c>
      <c r="I435" s="252" t="s">
        <v>5727</v>
      </c>
      <c r="J435" s="252" t="str">
        <f t="shared" si="27"/>
        <v>rep1</v>
      </c>
      <c r="K435" s="252" t="s">
        <v>5916</v>
      </c>
      <c r="L435" s="252" t="s">
        <v>5715</v>
      </c>
    </row>
    <row r="436" spans="1:12">
      <c r="A436" s="252" t="str">
        <f t="shared" si="25"/>
        <v>/data/khanlab/projects/ChIP_seq/DATA/Sample_UISO_40X_013_D_H2WKWBGX2/Sample_UISO_40X_013_D_H2WKWBGX2.dd.bam</v>
      </c>
      <c r="C436" s="252" t="str">
        <f t="shared" si="26"/>
        <v>UISO rep2</v>
      </c>
      <c r="D436" s="252">
        <v>200</v>
      </c>
      <c r="E436" s="252" t="s">
        <v>5911</v>
      </c>
      <c r="F436" s="327" t="s">
        <v>5775</v>
      </c>
      <c r="G436" s="252" t="s">
        <v>1136</v>
      </c>
      <c r="H436" s="252" t="s">
        <v>5331</v>
      </c>
      <c r="I436" s="252" t="s">
        <v>5727</v>
      </c>
      <c r="J436" s="252" t="str">
        <f t="shared" si="27"/>
        <v>rep2</v>
      </c>
      <c r="K436" s="252" t="s">
        <v>5916</v>
      </c>
      <c r="L436" s="252" t="s">
        <v>5726</v>
      </c>
    </row>
    <row r="437" spans="1:12">
      <c r="A437" s="252" t="str">
        <f t="shared" si="25"/>
        <v>/data/khanlab/projects/ChIP_seq/DATA/Sample_MKL1_90x_017_D_H2WKWBGX2/Sample_MKL1_90x_017_D_H2WKWBGX2.dd.bam</v>
      </c>
      <c r="C437" s="252" t="str">
        <f t="shared" si="26"/>
        <v>MKL1 rep1</v>
      </c>
      <c r="D437" s="252">
        <v>200</v>
      </c>
      <c r="E437" s="252" t="s">
        <v>5912</v>
      </c>
      <c r="F437" s="328" t="s">
        <v>5776</v>
      </c>
      <c r="G437" s="252" t="s">
        <v>1136</v>
      </c>
      <c r="H437" s="252" t="s">
        <v>5683</v>
      </c>
      <c r="I437" s="252" t="s">
        <v>5730</v>
      </c>
      <c r="J437" s="252" t="str">
        <f t="shared" si="27"/>
        <v>rep1</v>
      </c>
      <c r="K437" s="252" t="s">
        <v>5916</v>
      </c>
      <c r="L437" s="252" t="s">
        <v>5726</v>
      </c>
    </row>
    <row r="438" spans="1:12">
      <c r="A438" s="252" t="str">
        <f t="shared" si="25"/>
        <v>/data/khanlab/projects/ChIP_seq/DATA/Sample_MKL1_120x_017_D_H2WKWBGX2/Sample_MKL1_120x_017_D_H2WKWBGX2.dd.bam</v>
      </c>
      <c r="C438" s="252" t="str">
        <f t="shared" si="26"/>
        <v>MKL1 rep2</v>
      </c>
      <c r="D438" s="252">
        <v>200</v>
      </c>
      <c r="E438" s="252" t="s">
        <v>5912</v>
      </c>
      <c r="F438" s="328" t="s">
        <v>5777</v>
      </c>
      <c r="G438" s="252" t="s">
        <v>1136</v>
      </c>
      <c r="H438" s="252" t="s">
        <v>5683</v>
      </c>
      <c r="I438" s="252" t="s">
        <v>5731</v>
      </c>
      <c r="J438" s="252" t="str">
        <f t="shared" si="27"/>
        <v>rep2</v>
      </c>
      <c r="K438" s="252" t="s">
        <v>5916</v>
      </c>
      <c r="L438" s="252" t="s">
        <v>5726</v>
      </c>
    </row>
    <row r="439" spans="1:12">
      <c r="A439" s="252" t="str">
        <f t="shared" si="25"/>
        <v>/data/khanlab/projects/ChIP_seq/DATA/Sample_MKL2_90x_017_D_H2WKWBGX2/Sample_MKL2_90x_017_D_H2WKWBGX2.dd.bam</v>
      </c>
      <c r="C439" s="252" t="str">
        <f t="shared" si="26"/>
        <v>MKL2 rep1</v>
      </c>
      <c r="D439" s="252">
        <v>200</v>
      </c>
      <c r="E439" s="252" t="s">
        <v>5913</v>
      </c>
      <c r="F439" s="328" t="s">
        <v>5778</v>
      </c>
      <c r="G439" s="252" t="s">
        <v>1136</v>
      </c>
      <c r="H439" s="252" t="s">
        <v>5696</v>
      </c>
      <c r="I439" s="252" t="s">
        <v>5730</v>
      </c>
      <c r="J439" s="252" t="str">
        <f t="shared" si="27"/>
        <v>rep1</v>
      </c>
      <c r="K439" s="252" t="s">
        <v>5916</v>
      </c>
      <c r="L439" s="252" t="s">
        <v>5726</v>
      </c>
    </row>
    <row r="440" spans="1:12">
      <c r="A440" s="252" t="str">
        <f t="shared" si="25"/>
        <v>/data/khanlab/projects/ChIP_seq/DATA/Sample_MKL2_120x_017_D_H2WKWBGX2/Sample_MKL2_120x_017_D_H2WKWBGX2.dd.bam</v>
      </c>
      <c r="C440" s="252" t="str">
        <f t="shared" si="26"/>
        <v>MKL2 rep2</v>
      </c>
      <c r="D440" s="252">
        <v>200</v>
      </c>
      <c r="E440" s="252" t="s">
        <v>5913</v>
      </c>
      <c r="F440" s="328" t="s">
        <v>5779</v>
      </c>
      <c r="G440" s="252" t="s">
        <v>1136</v>
      </c>
      <c r="H440" s="252" t="s">
        <v>5696</v>
      </c>
      <c r="I440" s="252" t="s">
        <v>5731</v>
      </c>
      <c r="J440" s="252" t="str">
        <f t="shared" si="27"/>
        <v>rep2</v>
      </c>
      <c r="K440" s="252" t="s">
        <v>5916</v>
      </c>
      <c r="L440" s="252" t="s">
        <v>5726</v>
      </c>
    </row>
    <row r="441" spans="1:12">
      <c r="A441" s="252" t="str">
        <f t="shared" si="25"/>
        <v>/data/khanlab/projects/ChIP_seq/DATA/Sample_MS1_90x_017_D_H2WKWBGX2/Sample_MS1_90x_017_D_H2WKWBGX2.dd.bam</v>
      </c>
      <c r="C441" s="252" t="str">
        <f t="shared" si="26"/>
        <v>MS1 rep1</v>
      </c>
      <c r="D441" s="252">
        <v>200</v>
      </c>
      <c r="E441" s="252" t="s">
        <v>5187</v>
      </c>
      <c r="F441" s="328" t="s">
        <v>5780</v>
      </c>
      <c r="G441" s="252" t="s">
        <v>1136</v>
      </c>
      <c r="H441" s="252" t="s">
        <v>5328</v>
      </c>
      <c r="I441" s="252" t="s">
        <v>5730</v>
      </c>
      <c r="J441" s="252" t="str">
        <f t="shared" si="27"/>
        <v>rep1</v>
      </c>
      <c r="K441" s="252" t="s">
        <v>5916</v>
      </c>
      <c r="L441" s="252" t="s">
        <v>5726</v>
      </c>
    </row>
    <row r="442" spans="1:12">
      <c r="A442" s="252" t="str">
        <f t="shared" si="25"/>
        <v>/data/khanlab/projects/ChIP_seq/DATA/Sample_MS1_120x_017_D_H2WKWBGX2/Sample_MS1_120x_017_D_H2WKWBGX2.dd.bam</v>
      </c>
      <c r="C442" s="252" t="str">
        <f t="shared" si="26"/>
        <v>MS1 rep2</v>
      </c>
      <c r="D442" s="252">
        <v>200</v>
      </c>
      <c r="E442" s="252" t="s">
        <v>5187</v>
      </c>
      <c r="F442" s="328" t="s">
        <v>5781</v>
      </c>
      <c r="G442" s="252" t="s">
        <v>1136</v>
      </c>
      <c r="H442" s="252" t="s">
        <v>5328</v>
      </c>
      <c r="I442" s="252" t="s">
        <v>5731</v>
      </c>
      <c r="J442" s="252" t="str">
        <f t="shared" si="27"/>
        <v>rep2</v>
      </c>
      <c r="K442" s="252" t="s">
        <v>5916</v>
      </c>
      <c r="L442" s="252" t="s">
        <v>5726</v>
      </c>
    </row>
    <row r="443" spans="1:12">
      <c r="A443" s="252" t="str">
        <f t="shared" si="25"/>
        <v>/data/khanlab/projects/ChIP_seq/DATA/Sample_Waga_90x_017_D_H2WKWBGX2/Sample_Waga_90x_017_D_H2WKWBGX2.dd.bam</v>
      </c>
      <c r="C443" s="252" t="str">
        <f t="shared" si="26"/>
        <v>Waga rep1</v>
      </c>
      <c r="D443" s="252">
        <v>200</v>
      </c>
      <c r="E443" s="252" t="s">
        <v>5914</v>
      </c>
      <c r="F443" s="328" t="s">
        <v>5782</v>
      </c>
      <c r="G443" s="252" t="s">
        <v>1136</v>
      </c>
      <c r="H443" s="252" t="s">
        <v>5334</v>
      </c>
      <c r="I443" s="252" t="s">
        <v>5730</v>
      </c>
      <c r="J443" s="252" t="str">
        <f t="shared" si="27"/>
        <v>rep1</v>
      </c>
      <c r="K443" s="252" t="s">
        <v>5916</v>
      </c>
      <c r="L443" s="252" t="s">
        <v>5726</v>
      </c>
    </row>
    <row r="444" spans="1:12">
      <c r="A444" s="252" t="str">
        <f t="shared" si="25"/>
        <v>/data/khanlab/projects/ChIP_seq/DATA/Sample_Waga_120x_017_D_H2WKWBGX2/Sample_Waga_120x_017_D_H2WKWBGX2.dd.bam</v>
      </c>
      <c r="C444" s="252" t="str">
        <f t="shared" si="26"/>
        <v>Waga rep2</v>
      </c>
      <c r="D444" s="252">
        <v>200</v>
      </c>
      <c r="E444" s="252" t="s">
        <v>5914</v>
      </c>
      <c r="F444" s="328" t="s">
        <v>5783</v>
      </c>
      <c r="G444" s="252" t="s">
        <v>1136</v>
      </c>
      <c r="H444" s="252" t="s">
        <v>5334</v>
      </c>
      <c r="I444" s="252" t="s">
        <v>5731</v>
      </c>
      <c r="J444" s="252" t="str">
        <f t="shared" si="27"/>
        <v>rep2</v>
      </c>
      <c r="K444" s="252" t="s">
        <v>5916</v>
      </c>
      <c r="L444" s="252" t="s">
        <v>5726</v>
      </c>
    </row>
    <row r="446" spans="1:12">
      <c r="A446" s="252" t="str">
        <f t="shared" ref="A446:A456" si="28">CONCATENATE($B$2,F446,"/",F446,".dd.bam")</f>
        <v>/data/khanlab/projects/ChIP_seq/DATA/Sample_RH4_CHD4_nFlag_018_C_HWC77BGXY/Sample_RH4_CHD4_nFlag_018_C_HWC77BGXY.dd.bam</v>
      </c>
      <c r="C446" s="252" t="s">
        <v>6661</v>
      </c>
      <c r="D446" s="252">
        <v>200</v>
      </c>
      <c r="E446" s="252" t="s">
        <v>3412</v>
      </c>
      <c r="F446" s="252" t="s">
        <v>5788</v>
      </c>
    </row>
    <row r="447" spans="1:12">
      <c r="A447" s="252" t="str">
        <f t="shared" si="28"/>
        <v>/data/khanlab/projects/ChIP_seq/DATA/Sample_RH4_HDAC2_005_C_H7WKVBGXX/Sample_RH4_HDAC2_005_C_H7WKVBGXX.dd.bam</v>
      </c>
      <c r="C447" s="252" t="s">
        <v>4281</v>
      </c>
      <c r="D447" s="258">
        <v>200</v>
      </c>
      <c r="E447" s="247" t="s">
        <v>5186</v>
      </c>
      <c r="F447" s="252" t="s">
        <v>4270</v>
      </c>
    </row>
    <row r="448" spans="1:12">
      <c r="A448" s="252" t="str">
        <f t="shared" si="28"/>
        <v>/data/khanlab/projects/ChIP_seq/DATA/Sample_RH4_RBBP4_008_C_HHC7JBGXX/Sample_RH4_RBBP4_008_C_HHC7JBGXX.dd.bam</v>
      </c>
      <c r="C448" s="252" t="s">
        <v>4911</v>
      </c>
      <c r="D448" s="252">
        <v>200</v>
      </c>
      <c r="E448" s="252" t="s">
        <v>4015</v>
      </c>
      <c r="F448" s="252" t="s">
        <v>4958</v>
      </c>
    </row>
    <row r="449" spans="1:6">
      <c r="A449" s="252" t="str">
        <f t="shared" si="28"/>
        <v>/data/khanlab/projects/ChIP_seq/DATA/Sample_RH4_p300SC_002_C_HCK7HBGXX/Sample_RH4_p300SC_002_C_HCK7HBGXX.dd.bam</v>
      </c>
      <c r="C449" s="252" t="s">
        <v>3675</v>
      </c>
      <c r="D449" s="258">
        <v>200</v>
      </c>
      <c r="E449" s="199" t="s">
        <v>4015</v>
      </c>
      <c r="F449" s="252" t="s">
        <v>3837</v>
      </c>
    </row>
    <row r="450" spans="1:6">
      <c r="A450" s="252" t="str">
        <f t="shared" si="28"/>
        <v>/data/khanlab/projects/ChIP_seq/DATA/Sample_RH4_t6_BRD4_002_C_HCK7HBGXX/Sample_RH4_t6_BRD4_002_C_HCK7HBGXX.dd.bam</v>
      </c>
      <c r="C450" s="252" t="s">
        <v>3712</v>
      </c>
      <c r="D450" s="258">
        <v>200</v>
      </c>
      <c r="E450" s="249" t="s">
        <v>4016</v>
      </c>
      <c r="F450" s="252" t="s">
        <v>3840</v>
      </c>
    </row>
    <row r="451" spans="1:6">
      <c r="A451" s="252" t="str">
        <f t="shared" si="28"/>
        <v>/data/khanlab/projects/ChIP_seq/DATA/Sample_RH4_MED_002_C_HCK7HBGXX/Sample_RH4_MED_002_C_HCK7HBGXX.dd.bam</v>
      </c>
      <c r="C451" s="252" t="s">
        <v>5929</v>
      </c>
      <c r="D451" s="258">
        <v>200</v>
      </c>
      <c r="E451" s="200" t="s">
        <v>4726</v>
      </c>
      <c r="F451" s="252" t="s">
        <v>3832</v>
      </c>
    </row>
    <row r="452" spans="1:6">
      <c r="A452" s="252" t="str">
        <f t="shared" si="28"/>
        <v>/data/khanlab/projects/ChIP_seq/DATA/Sample_RH4scr_P3F_008_C_HHC7JBGXX/Sample_RH4scr_P3F_008_C_HHC7JBGXX.dd.bam</v>
      </c>
      <c r="C452" s="252" t="s">
        <v>3372</v>
      </c>
      <c r="D452" s="258">
        <v>200</v>
      </c>
      <c r="E452" s="198" t="s">
        <v>5009</v>
      </c>
      <c r="F452" s="257" t="s">
        <v>4963</v>
      </c>
    </row>
    <row r="453" spans="1:6">
      <c r="A453" s="252" t="str">
        <f t="shared" si="28"/>
        <v>/data/khanlab/projects/ChIP_seq/DATA/Sample_RH4_SOX8_016_C_HJ73HBGXY/Sample_RH4_SOX8_016_C_HJ73HBGXY.dd.bam</v>
      </c>
      <c r="C453" s="252" t="s">
        <v>5564</v>
      </c>
      <c r="D453" s="258">
        <v>200</v>
      </c>
      <c r="E453" s="248" t="s">
        <v>4984</v>
      </c>
      <c r="F453" s="252" t="s">
        <v>5773</v>
      </c>
    </row>
    <row r="454" spans="1:6">
      <c r="A454" s="252" t="str">
        <f t="shared" si="28"/>
        <v>/data/khanlab/projects/ChIP_seq/DATA/Sample_RH4_MYCN_002_C_HCK7HBGXX/Sample_RH4_MYCN_002_C_HCK7HBGXX.dd.bam</v>
      </c>
      <c r="C454" s="252" t="s">
        <v>3677</v>
      </c>
      <c r="D454" s="258">
        <v>200</v>
      </c>
      <c r="E454" s="200" t="s">
        <v>3896</v>
      </c>
      <c r="F454" s="252" t="s">
        <v>3838</v>
      </c>
    </row>
    <row r="455" spans="1:6">
      <c r="A455" s="252" t="str">
        <f t="shared" si="28"/>
        <v>/data/khanlab/projects/ChIP_seq/DATA/Sample_RH4_MYOG_002_C_HCK7HBGXX/Sample_RH4_MYOG_002_C_HCK7HBGXX.dd.bam</v>
      </c>
      <c r="C455" s="252" t="s">
        <v>3705</v>
      </c>
      <c r="D455" s="253">
        <v>200</v>
      </c>
      <c r="E455" s="252" t="s">
        <v>3855</v>
      </c>
      <c r="F455" s="252" t="s">
        <v>3839</v>
      </c>
    </row>
    <row r="456" spans="1:6">
      <c r="A456" s="252" t="str">
        <f t="shared" si="28"/>
        <v>/data/khanlab/projects/ChIP_seq/DATA/Sample_RH4_MYOD1_001_C_H5TLGBGXX/Sample_RH4_MYOD1_001_C_H5TLGBGXX.dd.bam</v>
      </c>
      <c r="C456" s="252" t="s">
        <v>3348</v>
      </c>
      <c r="D456" s="258">
        <v>200</v>
      </c>
      <c r="E456" s="265" t="s">
        <v>3894</v>
      </c>
      <c r="F456" s="252" t="s">
        <v>3365</v>
      </c>
    </row>
    <row r="457" spans="1:6">
      <c r="A457" s="252" t="str">
        <f>CONCATENATE($B$2,F457,"/",F457,".bam")</f>
        <v>/data/khanlab/projects/ChIP_seq/DATA/Sample_RH4_D6_YY1_025_C_HFH72BGX5/Sample_RH4_D6_YY1_025_C_HFH72BGX5.bam</v>
      </c>
      <c r="C457" s="252" t="s">
        <v>6547</v>
      </c>
      <c r="D457" s="253">
        <v>200</v>
      </c>
      <c r="E457" s="252" t="s">
        <v>5980</v>
      </c>
      <c r="F457" s="252" t="s">
        <v>5965</v>
      </c>
    </row>
    <row r="458" spans="1:6">
      <c r="A458" s="252" t="str">
        <f t="shared" ref="A458:A470" si="29">CONCATENATE($B$2,F458,"/",F458,".dd.bam")</f>
        <v>/data/khanlab/projects/ChIP_seq/DATA/Sample_RH4_H3K27ac_001_C_H5TLGBGXX/Sample_RH4_H3K27ac_001_C_H5TLGBGXX.dd.bam</v>
      </c>
      <c r="C458" s="252" t="s">
        <v>3327</v>
      </c>
      <c r="D458" s="258">
        <v>200</v>
      </c>
      <c r="E458" s="204" t="s">
        <v>3841</v>
      </c>
      <c r="F458" s="256" t="s">
        <v>3351</v>
      </c>
    </row>
    <row r="459" spans="1:6">
      <c r="A459" s="252" t="str">
        <f t="shared" si="29"/>
        <v>/data/khanlab/projects/ChIP_seq/DATA/Sample_RH4_H3K9ac_005_C_H7WKVBGXX/Sample_RH4_H3K9ac_005_C_H7WKVBGXX.dd.bam</v>
      </c>
      <c r="C459" s="252" t="s">
        <v>4280</v>
      </c>
      <c r="D459" s="252">
        <v>200</v>
      </c>
      <c r="E459" s="252" t="s">
        <v>4274</v>
      </c>
      <c r="F459" s="252" t="s">
        <v>4269</v>
      </c>
    </row>
    <row r="460" spans="1:6">
      <c r="A460" s="252" t="str">
        <f t="shared" si="29"/>
        <v>/data/khanlab/projects/ChIP_seq/DATA/Sample_RH4_H3K4me1_002_C_HCK7HBGXX/Sample_RH4_H3K4me1_002_C_HCK7HBGXX.dd.bam</v>
      </c>
      <c r="C460" s="252" t="s">
        <v>3674</v>
      </c>
      <c r="D460" s="252">
        <v>200</v>
      </c>
      <c r="E460" s="252" t="s">
        <v>5184</v>
      </c>
      <c r="F460" s="252" t="s">
        <v>3833</v>
      </c>
    </row>
    <row r="461" spans="1:6">
      <c r="A461" s="252" t="str">
        <f t="shared" si="29"/>
        <v>/data/khanlab/projects/ChIP_seq/DATA/Sample_RH4_H3K4me2_001_C_H5TLGBGXX/Sample_RH4_H3K4me2_001_C_H5TLGBGXX.dd.bam</v>
      </c>
      <c r="C461" s="252" t="s">
        <v>3357</v>
      </c>
      <c r="D461" s="252">
        <v>200</v>
      </c>
      <c r="E461" s="252" t="s">
        <v>4155</v>
      </c>
      <c r="F461" s="252" t="s">
        <v>3356</v>
      </c>
    </row>
    <row r="462" spans="1:6">
      <c r="A462" s="252" t="str">
        <f t="shared" si="29"/>
        <v>/data/khanlab/projects/ChIP_seq/DATA/Sample_RH4_H3K4me3_001_C_H5TLGBGXX/Sample_RH4_H3K4me3_001_C_H5TLGBGXX.dd.bam</v>
      </c>
      <c r="C462" s="252" t="s">
        <v>3360</v>
      </c>
      <c r="D462" s="258">
        <v>200</v>
      </c>
      <c r="E462" s="203" t="s">
        <v>5183</v>
      </c>
      <c r="F462" s="252" t="s">
        <v>3359</v>
      </c>
    </row>
    <row r="463" spans="1:6">
      <c r="A463" s="252" t="str">
        <f t="shared" si="29"/>
        <v>/data/khanlab/projects/ChIP_seq/DATA/Sample_RH4_D6_Pol2_018_C_HWC77BGXY/Sample_RH4_D6_Pol2_018_C_HWC77BGXY.dd.bam</v>
      </c>
      <c r="C463" s="252" t="s">
        <v>5745</v>
      </c>
      <c r="D463" s="252">
        <v>200</v>
      </c>
      <c r="E463" s="252" t="s">
        <v>4726</v>
      </c>
      <c r="F463" s="252" t="s">
        <v>5792</v>
      </c>
    </row>
    <row r="464" spans="1:6">
      <c r="A464" s="252" t="str">
        <f t="shared" si="29"/>
        <v>/data/khanlab/projects/ChIP_seq/DATA/Sample_RH4_H3K9me1_005_C_H7WKVBGXX/Sample_RH4_H3K9me1_005_C_H7WKVBGXX.dd.bam</v>
      </c>
      <c r="C464" s="252" t="s">
        <v>4277</v>
      </c>
      <c r="D464" s="258">
        <v>200</v>
      </c>
      <c r="E464" s="197" t="s">
        <v>4967</v>
      </c>
      <c r="F464" s="252" t="s">
        <v>5077</v>
      </c>
    </row>
    <row r="465" spans="1:15">
      <c r="A465" s="252" t="str">
        <f t="shared" si="29"/>
        <v>/data/khanlab/projects/ChIP_seq/DATA/Sample_RH4_H3K9me2_005_C_H7WKVBGXX/Sample_RH4_H3K9me2_005_C_H7WKVBGXX.dd.bam</v>
      </c>
      <c r="C465" s="252" t="s">
        <v>4278</v>
      </c>
      <c r="D465" s="258">
        <v>200</v>
      </c>
      <c r="E465" s="197" t="s">
        <v>4968</v>
      </c>
      <c r="F465" s="252" t="s">
        <v>5078</v>
      </c>
    </row>
    <row r="466" spans="1:15">
      <c r="A466" s="252" t="str">
        <f t="shared" si="29"/>
        <v>/data/khanlab/projects/ChIP_seq/DATA/Sample_RH4_H3K9me3_005_C_H7WKVBGXX/Sample_RH4_H3K9me3_005_C_H7WKVBGXX.dd.bam</v>
      </c>
      <c r="C466" s="252" t="s">
        <v>4279</v>
      </c>
      <c r="D466" s="258">
        <v>200</v>
      </c>
      <c r="E466" s="197" t="s">
        <v>4969</v>
      </c>
      <c r="F466" s="252" t="s">
        <v>5079</v>
      </c>
    </row>
    <row r="467" spans="1:15">
      <c r="A467" s="252" t="str">
        <f t="shared" si="29"/>
        <v>/data/khanlab/projects/ChIP_seq/DATA/Sample_RH4_H3K27me3_001_C_H5TLGBGXX/Sample_RH4_H3K27me3_001_C_H5TLGBGXX.dd.bam</v>
      </c>
      <c r="C467" s="252" t="s">
        <v>3334</v>
      </c>
      <c r="D467" s="252">
        <v>200</v>
      </c>
      <c r="E467" s="250" t="s">
        <v>5187</v>
      </c>
      <c r="F467" s="256" t="s">
        <v>3354</v>
      </c>
    </row>
    <row r="468" spans="1:15">
      <c r="A468" s="252" t="str">
        <f t="shared" si="29"/>
        <v>/data/khanlab/projects/ChIP_seq/DATA/Sample_RH4_EZH2_018_C_HWC77BGXY/Sample_RH4_EZH2_018_C_HWC77BGXY.dd.bam</v>
      </c>
      <c r="C468" s="252" t="s">
        <v>1426</v>
      </c>
      <c r="D468" s="258">
        <v>200</v>
      </c>
      <c r="E468" s="265" t="s">
        <v>3894</v>
      </c>
      <c r="F468" s="297" t="s">
        <v>5785</v>
      </c>
    </row>
    <row r="469" spans="1:15">
      <c r="A469" s="252" t="str">
        <f t="shared" si="29"/>
        <v>/data/khanlab/projects/ChIP_seq/DATA/Sample_RH4_SUZ12_018_C_HWC77BGXY/Sample_RH4_SUZ12_018_C_HWC77BGXY.dd.bam</v>
      </c>
      <c r="C469" s="252" t="s">
        <v>5676</v>
      </c>
      <c r="D469" s="258">
        <v>200</v>
      </c>
      <c r="E469" s="248" t="s">
        <v>3895</v>
      </c>
      <c r="F469" s="296" t="s">
        <v>5787</v>
      </c>
    </row>
    <row r="470" spans="1:15">
      <c r="A470" s="252" t="str">
        <f t="shared" si="29"/>
        <v>/data/khanlab/projects/ChIP_seq/DATA/Sample_RH4_shscr_48_30X_011_D_HV2TTBGXX/Sample_RH4_shscr_48_30X_011_D_HV2TTBGXX.dd.bam</v>
      </c>
      <c r="C470" s="252" t="s">
        <v>5817</v>
      </c>
      <c r="D470" s="253">
        <v>200</v>
      </c>
      <c r="E470" s="252" t="s">
        <v>5363</v>
      </c>
      <c r="F470" s="301" t="s">
        <v>5360</v>
      </c>
    </row>
    <row r="472" spans="1:15">
      <c r="A472" s="252" t="s">
        <v>5932</v>
      </c>
    </row>
    <row r="474" spans="1:15">
      <c r="A474" s="252" t="s">
        <v>5856</v>
      </c>
      <c r="B474" s="252" t="s">
        <v>5857</v>
      </c>
      <c r="C474" s="252" t="s">
        <v>1509</v>
      </c>
      <c r="D474" s="252" t="s">
        <v>5858</v>
      </c>
      <c r="E474" s="252" t="s">
        <v>3408</v>
      </c>
      <c r="I474" s="252" t="s">
        <v>5959</v>
      </c>
      <c r="J474" s="252" t="s">
        <v>5603</v>
      </c>
      <c r="K474" s="252" t="s">
        <v>5604</v>
      </c>
      <c r="L474" s="252" t="s">
        <v>5960</v>
      </c>
      <c r="M474" s="252" t="s">
        <v>5961</v>
      </c>
    </row>
    <row r="475" spans="1:15">
      <c r="A475" s="252" t="str">
        <f t="shared" ref="A475:A484" si="30">CONCATENATE($B$2,F475,"/",F475,".bam")</f>
        <v>/data/khanlab/projects/ChIP_seq/DATA/Sample_RH4_D6_YY1_025_C_HFH72BGX5/Sample_RH4_D6_YY1_025_C_HFH72BGX5.bam</v>
      </c>
      <c r="B475" s="252" t="s">
        <v>5841</v>
      </c>
      <c r="C475" s="252" t="s">
        <v>5975</v>
      </c>
      <c r="D475" s="253">
        <v>200</v>
      </c>
      <c r="E475" s="252" t="s">
        <v>5980</v>
      </c>
      <c r="F475" s="252" t="s">
        <v>5965</v>
      </c>
      <c r="I475" s="262" t="s">
        <v>5965</v>
      </c>
      <c r="J475" s="252">
        <v>24033040</v>
      </c>
      <c r="K475" s="252">
        <v>23373134</v>
      </c>
      <c r="L475" s="252">
        <v>659906</v>
      </c>
      <c r="M475" s="252">
        <v>74</v>
      </c>
      <c r="N475" s="252">
        <v>141</v>
      </c>
      <c r="O475" s="330">
        <f t="shared" ref="O475:O482" si="31">L475/J475</f>
        <v>2.74582824311864E-2</v>
      </c>
    </row>
    <row r="476" spans="1:15">
      <c r="A476" s="252" t="str">
        <f t="shared" si="30"/>
        <v>/data/khanlab/projects/ChIP_seq/DATA/Sample_RH4_Ent6_YY1_025_C_HFH72BGX5/Sample_RH4_Ent6_YY1_025_C_HFH72BGX5.bam</v>
      </c>
      <c r="B476" s="252" t="s">
        <v>5841</v>
      </c>
      <c r="C476" s="252" t="s">
        <v>5977</v>
      </c>
      <c r="D476" s="253">
        <v>200</v>
      </c>
      <c r="E476" s="252" t="s">
        <v>5849</v>
      </c>
      <c r="F476" s="252" t="s">
        <v>5969</v>
      </c>
      <c r="I476" s="262" t="s">
        <v>5969</v>
      </c>
      <c r="J476" s="252">
        <v>41738516</v>
      </c>
      <c r="K476" s="252">
        <v>40957167</v>
      </c>
      <c r="L476" s="252">
        <v>781349</v>
      </c>
      <c r="M476" s="252">
        <v>87</v>
      </c>
      <c r="N476" s="252">
        <v>208</v>
      </c>
      <c r="O476" s="330">
        <f t="shared" si="31"/>
        <v>1.872009536707055E-2</v>
      </c>
    </row>
    <row r="477" spans="1:15">
      <c r="A477" s="252" t="str">
        <f t="shared" si="30"/>
        <v>/data/khanlab/projects/ChIP_seq/DATA/Sample_RH4_D6_p300_024_C_HLFMLBGX3/Sample_RH4_D6_p300_024_C_HLFMLBGX3.bam</v>
      </c>
      <c r="B477" s="252" t="s">
        <v>5841</v>
      </c>
      <c r="C477" s="252" t="s">
        <v>5971</v>
      </c>
      <c r="D477" s="253">
        <v>200</v>
      </c>
      <c r="E477" s="252" t="s">
        <v>5979</v>
      </c>
      <c r="F477" s="252" t="s">
        <v>5963</v>
      </c>
      <c r="I477" s="262" t="s">
        <v>5963</v>
      </c>
      <c r="J477" s="252">
        <v>30608915</v>
      </c>
      <c r="K477" s="252">
        <v>26822752</v>
      </c>
      <c r="L477" s="252">
        <v>3786163</v>
      </c>
      <c r="M477" s="252">
        <v>348</v>
      </c>
      <c r="N477" s="252">
        <v>611</v>
      </c>
      <c r="O477" s="330">
        <f t="shared" si="31"/>
        <v>0.12369477977249439</v>
      </c>
    </row>
    <row r="478" spans="1:15">
      <c r="A478" s="252" t="str">
        <f t="shared" si="30"/>
        <v>/data/khanlab/projects/ChIP_seq/DATA/Sample_RH4_Ent6_p300_024_C_HLFMLBGX3/Sample_RH4_Ent6_p300_024_C_HLFMLBGX3.bam</v>
      </c>
      <c r="B478" s="252" t="s">
        <v>5841</v>
      </c>
      <c r="C478" s="252" t="s">
        <v>5973</v>
      </c>
      <c r="D478" s="253">
        <v>200</v>
      </c>
      <c r="E478" s="252" t="s">
        <v>5109</v>
      </c>
      <c r="F478" s="252" t="s">
        <v>5967</v>
      </c>
      <c r="I478" s="262" t="s">
        <v>5967</v>
      </c>
      <c r="J478" s="252">
        <v>26594517</v>
      </c>
      <c r="K478" s="252">
        <v>22568713</v>
      </c>
      <c r="L478" s="252">
        <v>4025804</v>
      </c>
      <c r="M478" s="252">
        <v>359</v>
      </c>
      <c r="N478" s="252">
        <v>781</v>
      </c>
      <c r="O478" s="330">
        <f t="shared" si="31"/>
        <v>0.15137721809348897</v>
      </c>
    </row>
    <row r="479" spans="1:15">
      <c r="A479" s="252" t="str">
        <f t="shared" si="30"/>
        <v>/data/khanlab/projects/ChIP_seq/DATA/Sample_RH4_D6_RAD21_025_C_HFH72BGX5/Sample_RH4_D6_RAD21_025_C_HFH72BGX5.bam</v>
      </c>
      <c r="B479" s="252" t="s">
        <v>5841</v>
      </c>
      <c r="C479" s="252" t="s">
        <v>5974</v>
      </c>
      <c r="D479" s="253">
        <v>200</v>
      </c>
      <c r="E479" s="252" t="s">
        <v>4017</v>
      </c>
      <c r="F479" s="252" t="s">
        <v>5964</v>
      </c>
      <c r="I479" s="262" t="s">
        <v>5964</v>
      </c>
      <c r="J479" s="252">
        <v>52709836</v>
      </c>
      <c r="K479" s="252">
        <v>51895856</v>
      </c>
      <c r="L479" s="252">
        <v>813980</v>
      </c>
      <c r="M479" s="252">
        <v>102</v>
      </c>
      <c r="N479" s="252">
        <v>232</v>
      </c>
      <c r="O479" s="330">
        <f t="shared" si="31"/>
        <v>1.5442658558072539E-2</v>
      </c>
    </row>
    <row r="480" spans="1:15">
      <c r="A480" s="252" t="str">
        <f t="shared" si="30"/>
        <v>/data/khanlab/projects/ChIP_seq/DATA/Sample_RH4_Ent6_RAD21_025_C_HFH72BGX5/Sample_RH4_Ent6_RAD21_025_C_HFH72BGX5.bam</v>
      </c>
      <c r="B480" s="252" t="s">
        <v>5841</v>
      </c>
      <c r="C480" s="252" t="s">
        <v>5976</v>
      </c>
      <c r="D480" s="253">
        <v>200</v>
      </c>
      <c r="E480" s="252" t="s">
        <v>5978</v>
      </c>
      <c r="F480" s="252" t="s">
        <v>5968</v>
      </c>
      <c r="I480" s="262" t="s">
        <v>5968</v>
      </c>
      <c r="J480" s="252">
        <v>38216262</v>
      </c>
      <c r="K480" s="252">
        <v>37802129</v>
      </c>
      <c r="L480" s="252">
        <v>414133</v>
      </c>
      <c r="M480" s="252">
        <v>52</v>
      </c>
      <c r="N480" s="252">
        <v>157</v>
      </c>
      <c r="O480" s="330">
        <f t="shared" si="31"/>
        <v>1.0836564811074405E-2</v>
      </c>
    </row>
    <row r="481" spans="1:15">
      <c r="A481" s="252" t="str">
        <f t="shared" si="30"/>
        <v>/data/khanlab/projects/ChIP_seq/DATA/Sample_RH4_D6_BRD4_024_C_HLFMLBGX3/Sample_RH4_D6_BRD4_024_C_HLFMLBGX3.bam</v>
      </c>
      <c r="B481" s="252" t="s">
        <v>5841</v>
      </c>
      <c r="C481" s="252" t="s">
        <v>5970</v>
      </c>
      <c r="D481" s="253">
        <v>200</v>
      </c>
      <c r="E481" s="252" t="s">
        <v>5826</v>
      </c>
      <c r="F481" s="252" t="s">
        <v>5962</v>
      </c>
      <c r="I481" s="262" t="s">
        <v>5962</v>
      </c>
      <c r="J481" s="252">
        <v>34118398</v>
      </c>
      <c r="K481" s="252">
        <v>33045619</v>
      </c>
      <c r="L481" s="252">
        <v>1072779</v>
      </c>
      <c r="M481" s="252">
        <v>88</v>
      </c>
      <c r="N481" s="252">
        <v>524</v>
      </c>
      <c r="O481" s="330">
        <f t="shared" si="31"/>
        <v>3.1442830346254828E-2</v>
      </c>
    </row>
    <row r="482" spans="1:15">
      <c r="A482" s="252" t="str">
        <f t="shared" si="30"/>
        <v>/data/khanlab/projects/ChIP_seq/DATA/Sample_RH4_Ent6_BRD4_024_C_HLFMLBGX3/Sample_RH4_Ent6_BRD4_024_C_HLFMLBGX3.bam</v>
      </c>
      <c r="B482" s="252" t="s">
        <v>5841</v>
      </c>
      <c r="C482" s="252" t="s">
        <v>5972</v>
      </c>
      <c r="D482" s="253">
        <v>200</v>
      </c>
      <c r="E482" s="252" t="s">
        <v>5827</v>
      </c>
      <c r="F482" s="252" t="s">
        <v>5966</v>
      </c>
      <c r="I482" s="262" t="s">
        <v>5966</v>
      </c>
      <c r="J482" s="252">
        <v>74870776</v>
      </c>
      <c r="K482" s="252">
        <v>72847125</v>
      </c>
      <c r="L482" s="252">
        <v>2023651</v>
      </c>
      <c r="M482" s="252">
        <v>186</v>
      </c>
      <c r="N482" s="252">
        <v>1165</v>
      </c>
      <c r="O482" s="330">
        <f t="shared" si="31"/>
        <v>2.7028583221843459E-2</v>
      </c>
    </row>
    <row r="483" spans="1:15">
      <c r="A483" s="252" t="str">
        <f t="shared" si="30"/>
        <v>/data/khanlab/projects/ChIP_seq/DATA/Sample_RH4_D6_HDAC2_021_C_H5JKVBGX3/Sample_RH4_D6_HDAC2_021_C_H5JKVBGX3.bam</v>
      </c>
      <c r="B483" s="252" t="s">
        <v>5841</v>
      </c>
      <c r="C483" s="252" t="s">
        <v>5983</v>
      </c>
      <c r="D483" s="253">
        <v>200</v>
      </c>
      <c r="E483" s="252" t="s">
        <v>5184</v>
      </c>
      <c r="F483" s="252" t="s">
        <v>5981</v>
      </c>
      <c r="I483" s="262" t="s">
        <v>5981</v>
      </c>
      <c r="J483" s="252">
        <v>23884403</v>
      </c>
      <c r="K483" s="252">
        <v>23460819</v>
      </c>
      <c r="L483" s="252">
        <v>423584</v>
      </c>
      <c r="M483" s="252">
        <v>82</v>
      </c>
      <c r="N483" s="252">
        <v>131</v>
      </c>
      <c r="O483" s="331">
        <v>1.7734753512574711E-2</v>
      </c>
    </row>
    <row r="484" spans="1:15">
      <c r="A484" s="252" t="str">
        <f t="shared" si="30"/>
        <v>/data/khanlab/projects/ChIP_seq/DATA/Sample_RH4_Ent6_HDAC2_021_C_H5JKVBGX3/Sample_RH4_Ent6_HDAC2_021_C_H5JKVBGX3.bam</v>
      </c>
      <c r="B484" s="252" t="s">
        <v>5841</v>
      </c>
      <c r="C484" s="252" t="s">
        <v>5984</v>
      </c>
      <c r="D484" s="253">
        <v>200</v>
      </c>
      <c r="E484" s="252" t="s">
        <v>5183</v>
      </c>
      <c r="F484" s="252" t="s">
        <v>5982</v>
      </c>
      <c r="I484" s="262" t="s">
        <v>5982</v>
      </c>
      <c r="J484" s="252">
        <v>25093319</v>
      </c>
      <c r="K484" s="252">
        <v>24487174</v>
      </c>
      <c r="L484" s="252">
        <v>606145</v>
      </c>
      <c r="M484" s="252">
        <v>111</v>
      </c>
      <c r="N484" s="252">
        <v>129</v>
      </c>
      <c r="O484" s="331">
        <v>2.4155632820034686E-2</v>
      </c>
    </row>
    <row r="486" spans="1:15">
      <c r="A486" s="252" t="s">
        <v>5856</v>
      </c>
      <c r="B486" s="252" t="s">
        <v>5857</v>
      </c>
      <c r="C486" s="252" t="s">
        <v>1509</v>
      </c>
      <c r="D486" s="252" t="s">
        <v>5858</v>
      </c>
      <c r="E486" s="252" t="s">
        <v>3408</v>
      </c>
    </row>
    <row r="487" spans="1:15">
      <c r="A487" s="252" t="str">
        <f t="shared" ref="A487:A512" si="32">CONCATENATE($B$2,F487,"/",F487,".bam")</f>
        <v>/data/khanlab/projects/ChIP_seq/DATA/Sample_RH4_D6_H3K27ac_018_C_HWC77BGXY/Sample_RH4_D6_H3K27ac_018_C_HWC77BGXY.bam</v>
      </c>
      <c r="C487" s="21" t="s">
        <v>5822</v>
      </c>
      <c r="D487" s="332">
        <v>200</v>
      </c>
      <c r="E487" s="21" t="s">
        <v>5980</v>
      </c>
      <c r="F487" s="296" t="s">
        <v>5789</v>
      </c>
    </row>
    <row r="488" spans="1:15">
      <c r="A488" s="252" t="str">
        <f t="shared" si="32"/>
        <v>/data/khanlab/projects/ChIP_seq/DATA/Sample_RH4_D6_Pol2_018_C_HWC77BGXY/Sample_RH4_D6_Pol2_018_C_HWC77BGXY.bam</v>
      </c>
      <c r="C488" s="21" t="s">
        <v>5819</v>
      </c>
      <c r="D488" s="332">
        <v>200</v>
      </c>
      <c r="E488" s="252" t="s">
        <v>5826</v>
      </c>
      <c r="F488" s="296" t="s">
        <v>5792</v>
      </c>
    </row>
    <row r="489" spans="1:15">
      <c r="A489" s="252" t="str">
        <f t="shared" si="32"/>
        <v>/data/khanlab/projects/ChIP_seq/DATA/Sample_RH4_D6_BRD4_024_C_HLFMLBGX3/Sample_RH4_D6_BRD4_024_C_HLFMLBGX3.bam</v>
      </c>
      <c r="C489" s="252" t="s">
        <v>5970</v>
      </c>
      <c r="D489" s="253">
        <v>200</v>
      </c>
      <c r="E489" s="252" t="s">
        <v>5365</v>
      </c>
      <c r="F489" s="252" t="s">
        <v>5962</v>
      </c>
    </row>
    <row r="490" spans="1:15">
      <c r="A490" s="252" t="str">
        <f t="shared" si="32"/>
        <v>/data/khanlab/projects/ChIP_seq/DATA/Sample_RH4_D6_HDAC2_021_C_H5JKVBGX3/Sample_RH4_D6_HDAC2_021_C_H5JKVBGX3.bam</v>
      </c>
      <c r="C490" s="252" t="s">
        <v>5983</v>
      </c>
      <c r="D490" s="253">
        <v>200</v>
      </c>
      <c r="E490" s="252" t="s">
        <v>5184</v>
      </c>
      <c r="F490" s="252" t="s">
        <v>5981</v>
      </c>
    </row>
    <row r="491" spans="1:15">
      <c r="A491" s="252" t="str">
        <f t="shared" si="32"/>
        <v>/data/khanlab/projects/ChIP_seq/DATA/Sample_RH4_D6_p300_024_C_HLFMLBGX3/Sample_RH4_D6_p300_024_C_HLFMLBGX3.bam</v>
      </c>
      <c r="C491" s="252" t="s">
        <v>5971</v>
      </c>
      <c r="D491" s="253">
        <v>200</v>
      </c>
      <c r="E491" s="252" t="s">
        <v>5979</v>
      </c>
      <c r="F491" s="252" t="s">
        <v>5963</v>
      </c>
    </row>
    <row r="492" spans="1:15">
      <c r="A492" s="252" t="str">
        <f t="shared" si="32"/>
        <v>/data/khanlab/projects/ChIP_seq/DATA/Sample_RH4_D6_RAD21_025_C_HFH72BGX5/Sample_RH4_D6_RAD21_025_C_HFH72BGX5.bam</v>
      </c>
      <c r="C492" s="252" t="s">
        <v>5974</v>
      </c>
      <c r="D492" s="253">
        <v>200</v>
      </c>
      <c r="E492" s="252" t="s">
        <v>4017</v>
      </c>
      <c r="F492" s="252" t="s">
        <v>5964</v>
      </c>
    </row>
    <row r="493" spans="1:15">
      <c r="A493" s="252" t="str">
        <f t="shared" si="32"/>
        <v>/data/khanlab/projects/ChIP_seq/DATA/Sample_RH4_D6_YY1_025_C_HFH72BGX5/Sample_RH4_D6_YY1_025_C_HFH72BGX5.bam</v>
      </c>
      <c r="C493" s="252" t="s">
        <v>5975</v>
      </c>
      <c r="D493" s="253">
        <v>200</v>
      </c>
      <c r="E493" s="252" t="s">
        <v>5991</v>
      </c>
      <c r="F493" s="252" t="s">
        <v>5965</v>
      </c>
    </row>
    <row r="494" spans="1:15">
      <c r="A494" s="252" t="str">
        <f t="shared" si="32"/>
        <v>/data/khanlab/projects/ChIP_seq/DATA/Sample_RH4_Ent6_H3K27ac_018_C_HWC77BGXY/Sample_RH4_Ent6_H3K27ac_018_C_HWC77BGXY.bam</v>
      </c>
      <c r="C494" s="21" t="s">
        <v>5824</v>
      </c>
      <c r="D494" s="332">
        <v>200</v>
      </c>
      <c r="E494" s="21" t="s">
        <v>5849</v>
      </c>
      <c r="F494" s="296" t="s">
        <v>5791</v>
      </c>
    </row>
    <row r="495" spans="1:15">
      <c r="A495" s="252" t="str">
        <f t="shared" si="32"/>
        <v>/data/khanlab/projects/ChIP_seq/DATA/Sample_RH4_Ent6_Pol2_018_C_HWC77BGXY/Sample_RH4_Ent6_Pol2_018_C_HWC77BGXY.bam</v>
      </c>
      <c r="C495" s="21" t="s">
        <v>5821</v>
      </c>
      <c r="D495" s="332">
        <v>200</v>
      </c>
      <c r="E495" s="21" t="s">
        <v>5827</v>
      </c>
      <c r="F495" s="296" t="s">
        <v>5794</v>
      </c>
    </row>
    <row r="496" spans="1:15">
      <c r="A496" s="252" t="str">
        <f t="shared" si="32"/>
        <v>/data/khanlab/projects/ChIP_seq/DATA/Sample_RH4_Ent6_BRD4_024_C_HLFMLBGX3/Sample_RH4_Ent6_BRD4_024_C_HLFMLBGX3.bam</v>
      </c>
      <c r="C496" s="252" t="s">
        <v>5972</v>
      </c>
      <c r="D496" s="253">
        <v>200</v>
      </c>
      <c r="E496" s="252" t="s">
        <v>5363</v>
      </c>
      <c r="F496" s="252" t="s">
        <v>5966</v>
      </c>
    </row>
    <row r="497" spans="1:8">
      <c r="A497" s="252" t="str">
        <f t="shared" si="32"/>
        <v>/data/khanlab/projects/ChIP_seq/DATA/Sample_RH4_Ent6_HDAC2_021_C_H5JKVBGX3/Sample_RH4_Ent6_HDAC2_021_C_H5JKVBGX3.bam</v>
      </c>
      <c r="C497" s="252" t="s">
        <v>5984</v>
      </c>
      <c r="D497" s="253">
        <v>200</v>
      </c>
      <c r="E497" s="252" t="s">
        <v>5183</v>
      </c>
      <c r="F497" s="252" t="s">
        <v>5982</v>
      </c>
    </row>
    <row r="498" spans="1:8">
      <c r="A498" s="252" t="str">
        <f t="shared" si="32"/>
        <v>/data/khanlab/projects/ChIP_seq/DATA/Sample_RH4_Ent6_p300_024_C_HLFMLBGX3/Sample_RH4_Ent6_p300_024_C_HLFMLBGX3.bam</v>
      </c>
      <c r="C498" s="252" t="s">
        <v>5973</v>
      </c>
      <c r="D498" s="253">
        <v>200</v>
      </c>
      <c r="E498" s="252" t="s">
        <v>5109</v>
      </c>
      <c r="F498" s="252" t="s">
        <v>5967</v>
      </c>
    </row>
    <row r="499" spans="1:8">
      <c r="A499" s="252" t="str">
        <f t="shared" si="32"/>
        <v>/data/khanlab/projects/ChIP_seq/DATA/Sample_RH4_Ent6_RAD21_025_C_HFH72BGX5/Sample_RH4_Ent6_RAD21_025_C_HFH72BGX5.bam</v>
      </c>
      <c r="C499" s="252" t="s">
        <v>5976</v>
      </c>
      <c r="D499" s="253">
        <v>200</v>
      </c>
      <c r="E499" s="252" t="s">
        <v>5978</v>
      </c>
      <c r="F499" s="252" t="s">
        <v>5968</v>
      </c>
    </row>
    <row r="500" spans="1:8">
      <c r="A500" s="252" t="str">
        <f t="shared" si="32"/>
        <v>/data/khanlab/projects/ChIP_seq/DATA/Sample_RH4_Ent6_YY1_025_C_HFH72BGX5/Sample_RH4_Ent6_YY1_025_C_HFH72BGX5.bam</v>
      </c>
      <c r="C500" s="252" t="s">
        <v>5977</v>
      </c>
      <c r="D500" s="253">
        <v>200</v>
      </c>
      <c r="E500" s="252" t="s">
        <v>5992</v>
      </c>
      <c r="F500" s="252" t="s">
        <v>5969</v>
      </c>
    </row>
    <row r="501" spans="1:8">
      <c r="A501" s="252" t="str">
        <f t="shared" ref="A501:A510" si="33">CONCATENATE($B$2,F501,"/",F501,".bam")</f>
        <v>/data/khanlab/projects/ChIP_seq/DATA/Sample_RH4_D6_MYOD_039_C_HL3LVBGX9/Sample_RH4_D6_MYOD_039_C_HL3LVBGX9.bam</v>
      </c>
      <c r="C501" s="252" t="s">
        <v>7332</v>
      </c>
      <c r="D501" s="253">
        <v>200</v>
      </c>
      <c r="E501" s="252" t="s">
        <v>5980</v>
      </c>
      <c r="F501" s="217" t="s">
        <v>8887</v>
      </c>
      <c r="H501" s="374"/>
    </row>
    <row r="502" spans="1:8">
      <c r="A502" s="252" t="str">
        <f t="shared" si="33"/>
        <v>/data/khanlab/projects/ChIP_seq/DATA/Sample_RH4_Ent6_MYOD_039_C_HL3LVBGX9/Sample_RH4_Ent6_MYOD_039_C_HL3LVBGX9.bam</v>
      </c>
      <c r="C502" s="252" t="s">
        <v>7333</v>
      </c>
      <c r="D502" s="253">
        <v>200</v>
      </c>
      <c r="E502" s="252" t="s">
        <v>5849</v>
      </c>
      <c r="F502" s="217" t="s">
        <v>8891</v>
      </c>
      <c r="H502" s="374"/>
    </row>
    <row r="503" spans="1:8">
      <c r="A503" s="252" t="str">
        <f t="shared" si="33"/>
        <v>/data/khanlab/projects/ChIP_seq/DATA/Sample_RH4_D6_SOX8_039_C_HL3LVBGX9/Sample_RH4_D6_SOX8_039_C_HL3LVBGX9.bam</v>
      </c>
      <c r="C503" s="252" t="s">
        <v>7338</v>
      </c>
      <c r="D503" s="253">
        <v>200</v>
      </c>
      <c r="E503" s="252" t="s">
        <v>4017</v>
      </c>
      <c r="F503" s="217" t="s">
        <v>8894</v>
      </c>
      <c r="H503" s="217"/>
    </row>
    <row r="504" spans="1:8">
      <c r="A504" s="252" t="str">
        <f t="shared" si="33"/>
        <v>/data/khanlab/projects/ChIP_seq/DATA/Sample_RH4_Ent6_SOX8_039_C_HL3LVBGX9/Sample_RH4_Ent6_SOX8_039_C_HL3LVBGX9.bam</v>
      </c>
      <c r="C504" s="252" t="s">
        <v>7339</v>
      </c>
      <c r="D504" s="253">
        <v>200</v>
      </c>
      <c r="E504" s="252" t="s">
        <v>5978</v>
      </c>
      <c r="F504" s="217" t="s">
        <v>8899</v>
      </c>
      <c r="H504" s="217"/>
    </row>
    <row r="505" spans="1:8">
      <c r="A505" s="252" t="str">
        <f t="shared" si="33"/>
        <v>/data/khanlab/projects/ChIP_seq/DATA/Sample_RH4_D6_PAX3FOXO1_039_C_HL3LVBGX9/Sample_RH4_D6_PAX3FOXO1_039_C_HL3LVBGX9.bam</v>
      </c>
      <c r="C505" s="252" t="s">
        <v>7340</v>
      </c>
      <c r="D505" s="253">
        <v>200</v>
      </c>
      <c r="E505" s="252" t="s">
        <v>5826</v>
      </c>
      <c r="F505" s="217" t="s">
        <v>8877</v>
      </c>
      <c r="H505" s="217"/>
    </row>
    <row r="506" spans="1:8">
      <c r="A506" s="252" t="str">
        <f t="shared" si="33"/>
        <v>/data/khanlab/projects/ChIP_seq/DATA/Sample_RH4_Ent6_PAX3FOXO1_039_C_HL3LVBGX9/Sample_RH4_Ent6_PAX3FOXO1_039_C_HL3LVBGX9.bam</v>
      </c>
      <c r="C506" s="252" t="s">
        <v>7341</v>
      </c>
      <c r="D506" s="253">
        <v>200</v>
      </c>
      <c r="E506" s="252" t="s">
        <v>5827</v>
      </c>
      <c r="F506" s="217" t="s">
        <v>8884</v>
      </c>
      <c r="H506" s="217"/>
    </row>
    <row r="507" spans="1:8">
      <c r="A507" s="252" t="str">
        <f t="shared" si="33"/>
        <v>/data/khanlab/projects/ChIP_seq/DATA/Sample_RH4_D6_MYOG_039_C_HL3LVBGX9/Sample_RH4_D6_MYOG_039_C_HL3LVBGX9.bam</v>
      </c>
      <c r="C507" s="252" t="s">
        <v>7342</v>
      </c>
      <c r="D507" s="253">
        <v>200</v>
      </c>
      <c r="E507" s="252" t="s">
        <v>5184</v>
      </c>
      <c r="F507" s="217" t="s">
        <v>8902</v>
      </c>
      <c r="H507" s="217"/>
    </row>
    <row r="508" spans="1:8">
      <c r="A508" s="252" t="str">
        <f t="shared" si="33"/>
        <v>/data/khanlab/projects/ChIP_seq/DATA/Sample_RH4_Ent6_MYOG_039_C_HL3LVBGX9/Sample_RH4_Ent6_MYOG_039_C_HL3LVBGX9.bam</v>
      </c>
      <c r="C508" s="252" t="s">
        <v>7343</v>
      </c>
      <c r="D508" s="253">
        <v>200</v>
      </c>
      <c r="E508" s="252" t="s">
        <v>5183</v>
      </c>
      <c r="F508" s="217" t="s">
        <v>8905</v>
      </c>
      <c r="H508" s="217"/>
    </row>
    <row r="509" spans="1:8">
      <c r="A509" s="252" t="str">
        <f t="shared" si="33"/>
        <v>/data/khanlab/projects/ChIP_seq/DATA/Sample_RH4_D6_MYCN_039_C_HL3LVBGX9/Sample_RH4_D6_MYCN_039_C_HL3LVBGX9.bam</v>
      </c>
      <c r="C509" s="21" t="s">
        <v>10034</v>
      </c>
      <c r="D509" s="332">
        <v>200</v>
      </c>
      <c r="E509" s="589" t="s">
        <v>5826</v>
      </c>
      <c r="F509" s="217" t="s">
        <v>7288</v>
      </c>
      <c r="H509" s="217"/>
    </row>
    <row r="510" spans="1:8">
      <c r="A510" s="252" t="str">
        <f t="shared" si="33"/>
        <v>/data/khanlab/projects/ChIP_seq/DATA/Sample_RH4_Ent6_MYCN_039_C_HL3LVBGX9/Sample_RH4_Ent6_MYCN_039_C_HL3LVBGX9.bam</v>
      </c>
      <c r="C510" s="21" t="s">
        <v>10035</v>
      </c>
      <c r="D510" s="332">
        <v>200</v>
      </c>
      <c r="E510" s="590" t="s">
        <v>5827</v>
      </c>
      <c r="F510" s="217" t="s">
        <v>7289</v>
      </c>
      <c r="H510" s="217"/>
    </row>
    <row r="511" spans="1:8">
      <c r="A511" s="252" t="str">
        <f t="shared" si="32"/>
        <v>/data/khanlab/projects/ChIP_seq/DATA/Sample_RH4_DMSO_6hr_ATAC_H7H5CBGX5/Sample_RH4_DMSO_6hr_ATAC_H7H5CBGX5.bam</v>
      </c>
      <c r="C511" s="21" t="s">
        <v>7330</v>
      </c>
      <c r="D511" s="253">
        <v>200</v>
      </c>
      <c r="E511" s="588" t="s">
        <v>5365</v>
      </c>
      <c r="F511" s="374" t="s">
        <v>6976</v>
      </c>
      <c r="H511" s="217"/>
    </row>
    <row r="512" spans="1:8">
      <c r="A512" s="252" t="str">
        <f t="shared" si="32"/>
        <v>/data/khanlab/projects/ChIP_seq/DATA/Sample_RH4_Ent_6hr_ATAC_H7H5CBGX5/Sample_RH4_Ent_6hr_ATAC_H7H5CBGX5.bam</v>
      </c>
      <c r="C512" s="21" t="s">
        <v>7331</v>
      </c>
      <c r="D512" s="253">
        <v>200</v>
      </c>
      <c r="E512" s="588" t="s">
        <v>10044</v>
      </c>
      <c r="F512" s="374" t="s">
        <v>7329</v>
      </c>
      <c r="H512" s="217"/>
    </row>
    <row r="513" spans="1:8">
      <c r="A513" s="252" t="str">
        <f t="shared" ref="A513:A518" si="34">CONCATENATE($B$2,F513,"/",F513,".bam")</f>
        <v>/data/khanlab/projects/ChIP_seq/DATA/Sample_RH4_D6_Pol2_018_C_HWC77BGXY/Sample_RH4_D6_Pol2_018_C_HWC77BGXY.bam</v>
      </c>
      <c r="C513" s="21" t="s">
        <v>5819</v>
      </c>
      <c r="D513" s="332">
        <v>200</v>
      </c>
      <c r="E513" s="586" t="s">
        <v>10042</v>
      </c>
      <c r="F513" s="296" t="s">
        <v>5792</v>
      </c>
      <c r="H513" s="217"/>
    </row>
    <row r="514" spans="1:8">
      <c r="A514" s="252" t="str">
        <f t="shared" si="34"/>
        <v>/data/khanlab/projects/ChIP_seq/DATA/Sample_RH4_Ent6_Pol2_018_C_HWC77BGXY/Sample_RH4_Ent6_Pol2_018_C_HWC77BGXY.bam</v>
      </c>
      <c r="C514" s="21" t="s">
        <v>5821</v>
      </c>
      <c r="D514" s="332">
        <v>200</v>
      </c>
      <c r="E514" s="586" t="s">
        <v>10043</v>
      </c>
      <c r="F514" s="296" t="s">
        <v>5794</v>
      </c>
      <c r="H514" s="217"/>
    </row>
    <row r="515" spans="1:8">
      <c r="A515" s="252" t="str">
        <f t="shared" si="34"/>
        <v>/data/khanlab/projects/ChIP_seq/DATA/Sample_RH4_D6_HDAC3_035_C_HMG7VBGX7/Sample_RH4_D6_HDAC3_035_C_HMG7VBGX7.bam</v>
      </c>
      <c r="C515" s="252" t="s">
        <v>7327</v>
      </c>
      <c r="D515" s="253">
        <v>200</v>
      </c>
      <c r="E515" s="587" t="s">
        <v>5991</v>
      </c>
      <c r="F515" s="217" t="s">
        <v>8826</v>
      </c>
      <c r="H515" s="217"/>
    </row>
    <row r="516" spans="1:8">
      <c r="A516" s="252" t="str">
        <f t="shared" si="34"/>
        <v>/data/khanlab/projects/ChIP_seq/DATA/Sample_RH4_Ent6_HDAC3_035_C_HMG7VBGX7/Sample_RH4_Ent6_HDAC3_035_C_HMG7VBGX7.bam</v>
      </c>
      <c r="C516" s="252" t="s">
        <v>7328</v>
      </c>
      <c r="D516" s="253">
        <v>200</v>
      </c>
      <c r="E516" s="587" t="s">
        <v>5992</v>
      </c>
      <c r="F516" s="217" t="s">
        <v>8832</v>
      </c>
      <c r="H516" s="217"/>
    </row>
    <row r="517" spans="1:8">
      <c r="A517" s="252" t="str">
        <f t="shared" si="34"/>
        <v>/data/khanlab/projects/ChIP_seq/DATA/Sample_RH4_D6_RAD21_021_C_H5JKVBGX3/Sample_RH4_D6_RAD21_021_C_H5JKVBGX3.bam</v>
      </c>
      <c r="C517" s="252" t="s">
        <v>7336</v>
      </c>
      <c r="D517" s="253">
        <v>200</v>
      </c>
      <c r="E517" s="317" t="s">
        <v>10045</v>
      </c>
      <c r="F517" s="252" t="s">
        <v>7334</v>
      </c>
    </row>
    <row r="518" spans="1:8">
      <c r="A518" s="252" t="str">
        <f t="shared" si="34"/>
        <v>/data/khanlab/projects/ChIP_seq/DATA/Sample_RH4_Ent6_RAD21_021_C_H5JKVBGX3/Sample_RH4_Ent6_RAD21_021_C_H5JKVBGX3.bam</v>
      </c>
      <c r="C518" s="252" t="s">
        <v>7337</v>
      </c>
      <c r="D518" s="253">
        <v>200</v>
      </c>
      <c r="E518" s="317" t="s">
        <v>10046</v>
      </c>
      <c r="F518" s="252" t="s">
        <v>7335</v>
      </c>
      <c r="H518" s="374"/>
    </row>
    <row r="520" spans="1:8">
      <c r="A520" s="252" t="str">
        <f>A496&amp;":"&amp;A489</f>
        <v>/data/khanlab/projects/ChIP_seq/DATA/Sample_RH4_Ent6_BRD4_024_C_HLFMLBGX3/Sample_RH4_Ent6_BRD4_024_C_HLFMLBGX3.bam:/data/khanlab/projects/ChIP_seq/DATA/Sample_RH4_D6_BRD4_024_C_HLFMLBGX3/Sample_RH4_D6_BRD4_024_C_HLFMLBGX3.bam</v>
      </c>
      <c r="B520" s="252" t="s">
        <v>5994</v>
      </c>
      <c r="C520" s="252" t="str">
        <f>C496&amp;":"&amp;C489</f>
        <v>Ent6_BRD4:D6_BRD4</v>
      </c>
      <c r="D520" s="253">
        <v>200</v>
      </c>
      <c r="E520" s="252" t="s">
        <v>5826</v>
      </c>
    </row>
    <row r="521" spans="1:8">
      <c r="A521" s="252" t="str">
        <f>A497&amp;":"&amp;A490</f>
        <v>/data/khanlab/projects/ChIP_seq/DATA/Sample_RH4_Ent6_HDAC2_021_C_H5JKVBGX3/Sample_RH4_Ent6_HDAC2_021_C_H5JKVBGX3.bam:/data/khanlab/projects/ChIP_seq/DATA/Sample_RH4_D6_HDAC2_021_C_H5JKVBGX3/Sample_RH4_D6_HDAC2_021_C_H5JKVBGX3.bam</v>
      </c>
      <c r="B521" s="252" t="s">
        <v>5994</v>
      </c>
      <c r="C521" s="252" t="str">
        <f>C497&amp;":"&amp;C490</f>
        <v>Ent6_HDAC2:D6_HDAC2</v>
      </c>
      <c r="D521" s="253">
        <v>200</v>
      </c>
      <c r="E521" s="252" t="s">
        <v>5184</v>
      </c>
    </row>
    <row r="522" spans="1:8">
      <c r="A522" s="252" t="str">
        <f>A498&amp;":"&amp;A491</f>
        <v>/data/khanlab/projects/ChIP_seq/DATA/Sample_RH4_Ent6_p300_024_C_HLFMLBGX3/Sample_RH4_Ent6_p300_024_C_HLFMLBGX3.bam:/data/khanlab/projects/ChIP_seq/DATA/Sample_RH4_D6_p300_024_C_HLFMLBGX3/Sample_RH4_D6_p300_024_C_HLFMLBGX3.bam</v>
      </c>
      <c r="B522" s="252" t="s">
        <v>5994</v>
      </c>
      <c r="C522" s="252" t="str">
        <f>C498&amp;":"&amp;C491</f>
        <v>Ent6_p300:D6_p300</v>
      </c>
      <c r="D522" s="253">
        <v>200</v>
      </c>
      <c r="E522" s="252" t="s">
        <v>5979</v>
      </c>
    </row>
    <row r="523" spans="1:8">
      <c r="A523" s="252" t="str">
        <f>A499&amp;":"&amp;A492</f>
        <v>/data/khanlab/projects/ChIP_seq/DATA/Sample_RH4_Ent6_RAD21_025_C_HFH72BGX5/Sample_RH4_Ent6_RAD21_025_C_HFH72BGX5.bam:/data/khanlab/projects/ChIP_seq/DATA/Sample_RH4_D6_RAD21_025_C_HFH72BGX5/Sample_RH4_D6_RAD21_025_C_HFH72BGX5.bam</v>
      </c>
      <c r="B523" s="252" t="s">
        <v>5994</v>
      </c>
      <c r="C523" s="252" t="str">
        <f>C499&amp;":"&amp;C492</f>
        <v>Ent6_RAD21:D6_RAD21</v>
      </c>
      <c r="D523" s="253">
        <v>200</v>
      </c>
      <c r="E523" s="252" t="s">
        <v>4017</v>
      </c>
    </row>
    <row r="524" spans="1:8">
      <c r="A524" s="252" t="str">
        <f>A500&amp;":"&amp;A493</f>
        <v>/data/khanlab/projects/ChIP_seq/DATA/Sample_RH4_Ent6_YY1_025_C_HFH72BGX5/Sample_RH4_Ent6_YY1_025_C_HFH72BGX5.bam:/data/khanlab/projects/ChIP_seq/DATA/Sample_RH4_D6_YY1_025_C_HFH72BGX5/Sample_RH4_D6_YY1_025_C_HFH72BGX5.bam</v>
      </c>
      <c r="B524" s="252" t="s">
        <v>5994</v>
      </c>
      <c r="C524" s="252" t="str">
        <f>C500&amp;":"&amp;C493</f>
        <v>Ent6_YY1:D6_YY1</v>
      </c>
      <c r="D524" s="253">
        <v>200</v>
      </c>
      <c r="E524" s="252" t="s">
        <v>5980</v>
      </c>
    </row>
    <row r="526" spans="1:8">
      <c r="A526" s="252" t="str">
        <f t="shared" ref="A526:A531" si="35">CONCATENATE($B$2,F526,"/",F526,".bam")</f>
        <v>/data/khanlab/projects/ChIP_seq/DATA/Sample_RH4_D6_Pol2_018_C_HWC77BGXY/Sample_RH4_D6_Pol2_018_C_HWC77BGXY.bam</v>
      </c>
      <c r="B526" s="252" t="s">
        <v>5850</v>
      </c>
      <c r="C526" s="252" t="s">
        <v>5819</v>
      </c>
      <c r="D526" s="253">
        <v>200</v>
      </c>
      <c r="E526" s="252" t="s">
        <v>5825</v>
      </c>
      <c r="F526" s="296" t="s">
        <v>5792</v>
      </c>
    </row>
    <row r="527" spans="1:8">
      <c r="A527" s="252" t="str">
        <f t="shared" si="35"/>
        <v>/data/khanlab/projects/ChIP_seq/DATA/Sample_RH4_Ent1_Pol2_018_C_HWC77BGXY/Sample_RH4_Ent1_Pol2_018_C_HWC77BGXY.bam</v>
      </c>
      <c r="B527" s="252" t="s">
        <v>5850</v>
      </c>
      <c r="C527" s="252" t="s">
        <v>5820</v>
      </c>
      <c r="D527" s="253">
        <v>200</v>
      </c>
      <c r="E527" s="252" t="s">
        <v>5826</v>
      </c>
      <c r="F527" s="296" t="s">
        <v>5793</v>
      </c>
    </row>
    <row r="528" spans="1:8">
      <c r="A528" s="252" t="str">
        <f t="shared" si="35"/>
        <v>/data/khanlab/projects/ChIP_seq/DATA/Sample_RH4_Ent6_Pol2_018_C_HWC77BGXY/Sample_RH4_Ent6_Pol2_018_C_HWC77BGXY.bam</v>
      </c>
      <c r="B528" s="252" t="s">
        <v>5850</v>
      </c>
      <c r="C528" s="252" t="s">
        <v>5821</v>
      </c>
      <c r="D528" s="253">
        <v>200</v>
      </c>
      <c r="E528" s="252" t="s">
        <v>5827</v>
      </c>
      <c r="F528" s="296" t="s">
        <v>5794</v>
      </c>
    </row>
    <row r="529" spans="1:6">
      <c r="A529" s="252" t="str">
        <f t="shared" si="35"/>
        <v>/data/khanlab/projects/ChIP_seq/DATA/Sample_RH4_D6_H3K27ac_018_C_HWC77BGXY/Sample_RH4_D6_H3K27ac_018_C_HWC77BGXY.bam</v>
      </c>
      <c r="B529" s="252" t="s">
        <v>5850</v>
      </c>
      <c r="C529" s="252" t="s">
        <v>5822</v>
      </c>
      <c r="D529" s="253">
        <v>200</v>
      </c>
      <c r="E529" s="252" t="s">
        <v>5829</v>
      </c>
      <c r="F529" s="296" t="s">
        <v>5789</v>
      </c>
    </row>
    <row r="530" spans="1:6">
      <c r="A530" s="252" t="str">
        <f t="shared" si="35"/>
        <v>/data/khanlab/projects/ChIP_seq/DATA/Sample_RH4_Ent1_H3K27ac_018_C_HWC77BGXY/Sample_RH4_Ent1_H3K27ac_018_C_HWC77BGXY.bam</v>
      </c>
      <c r="B530" s="252" t="s">
        <v>5850</v>
      </c>
      <c r="C530" s="252" t="s">
        <v>5823</v>
      </c>
      <c r="D530" s="253">
        <v>200</v>
      </c>
      <c r="E530" s="252" t="s">
        <v>5828</v>
      </c>
      <c r="F530" s="296" t="s">
        <v>5790</v>
      </c>
    </row>
    <row r="531" spans="1:6">
      <c r="A531" s="252" t="str">
        <f t="shared" si="35"/>
        <v>/data/khanlab/projects/ChIP_seq/DATA/Sample_RH4_Ent6_H3K27ac_018_C_HWC77BGXY/Sample_RH4_Ent6_H3K27ac_018_C_HWC77BGXY.bam</v>
      </c>
      <c r="B531" s="252" t="s">
        <v>5850</v>
      </c>
      <c r="C531" s="252" t="s">
        <v>5824</v>
      </c>
      <c r="D531" s="253">
        <v>200</v>
      </c>
      <c r="E531" s="252" t="s">
        <v>5849</v>
      </c>
      <c r="F531" s="296" t="s">
        <v>5791</v>
      </c>
    </row>
    <row r="534" spans="1:6">
      <c r="A534" s="252" t="s">
        <v>6035</v>
      </c>
      <c r="B534" s="252" t="s">
        <v>4724</v>
      </c>
      <c r="C534" s="252" t="s">
        <v>6036</v>
      </c>
      <c r="D534" s="252" t="s">
        <v>6037</v>
      </c>
      <c r="E534" s="252" t="s">
        <v>6038</v>
      </c>
    </row>
    <row r="535" spans="1:6">
      <c r="A535" s="252" t="str">
        <f>CONCATENATE($B$2,F535,"/",F535,".bam")</f>
        <v>/data/khanlab/projects/ChIP_seq/DATA/Sample_RH4_D6_HDAC2_021_C_H5JKVBGX3/Sample_RH4_D6_HDAC2_021_C_H5JKVBGX3.bam</v>
      </c>
      <c r="C535" s="252" t="s">
        <v>5983</v>
      </c>
      <c r="D535" s="253">
        <v>200</v>
      </c>
      <c r="E535" s="252" t="s">
        <v>5184</v>
      </c>
      <c r="F535" s="252" t="s">
        <v>5981</v>
      </c>
    </row>
    <row r="536" spans="1:6">
      <c r="A536" s="252" t="str">
        <f>CONCATENATE($B$2,F536,"/",F536,".bam")</f>
        <v>/data/khanlab/projects/ChIP_seq/DATA/Sample_RH4_Ent6_HDAC2_021_C_H5JKVBGX3/Sample_RH4_Ent6_HDAC2_021_C_H5JKVBGX3.bam</v>
      </c>
      <c r="C536" s="252" t="s">
        <v>5984</v>
      </c>
      <c r="D536" s="253">
        <v>200</v>
      </c>
      <c r="E536" s="252" t="s">
        <v>5183</v>
      </c>
      <c r="F536" s="252" t="s">
        <v>5982</v>
      </c>
    </row>
    <row r="537" spans="1:6">
      <c r="A537" s="252" t="s">
        <v>6039</v>
      </c>
      <c r="C537" s="252" t="s">
        <v>6040</v>
      </c>
      <c r="D537" s="252">
        <v>200</v>
      </c>
      <c r="E537" s="252" t="s">
        <v>6041</v>
      </c>
    </row>
    <row r="538" spans="1:6">
      <c r="A538" s="252" t="s">
        <v>6042</v>
      </c>
      <c r="C538" s="252" t="s">
        <v>6043</v>
      </c>
      <c r="D538" s="252">
        <v>200</v>
      </c>
      <c r="E538" s="252" t="s">
        <v>5365</v>
      </c>
    </row>
    <row r="539" spans="1:6">
      <c r="A539" s="252" t="s">
        <v>6044</v>
      </c>
      <c r="C539" s="252" t="s">
        <v>6045</v>
      </c>
      <c r="D539" s="252">
        <v>200</v>
      </c>
      <c r="E539" s="252" t="s">
        <v>6046</v>
      </c>
    </row>
    <row r="541" spans="1:6">
      <c r="A541" s="252" t="str">
        <f t="shared" ref="A541:A548" si="36">CONCATENATE($B$2,F541,"/",F541,".bam")</f>
        <v>/data/khanlab/projects/ChIP_seq/DATA/Sample_KG1a_D4_H3K27ac_026_C_H7FGKBGX5/Sample_KG1a_D4_H3K27ac_026_C_H7FGKBGX5.bam</v>
      </c>
      <c r="C541" s="252" t="s">
        <v>6582</v>
      </c>
      <c r="D541" s="252">
        <v>200</v>
      </c>
      <c r="E541" t="s">
        <v>5829</v>
      </c>
      <c r="F541" s="361" t="s">
        <v>6583</v>
      </c>
    </row>
    <row r="542" spans="1:6">
      <c r="A542" s="252" t="str">
        <f t="shared" si="36"/>
        <v>/data/khanlab/projects/ChIP_seq/DATA/Sample_KG1a_E4_H3K27ac_026_C_H7FGKBGX5/Sample_KG1a_E4_H3K27ac_026_C_H7FGKBGX5.bam</v>
      </c>
      <c r="C542" s="252" t="s">
        <v>6586</v>
      </c>
      <c r="D542" s="252">
        <v>200</v>
      </c>
      <c r="E542" t="s">
        <v>3844</v>
      </c>
      <c r="F542" s="361" t="s">
        <v>6587</v>
      </c>
    </row>
    <row r="543" spans="1:6">
      <c r="A543" s="252" t="str">
        <f t="shared" si="36"/>
        <v>/data/khanlab/projects/ChIP_seq/DATA/Sample_KG1a_A4_H3K27ac_026_C_H7FGKBGX5/Sample_KG1a_A4_H3K27ac_026_C_H7FGKBGX5.bam</v>
      </c>
      <c r="C543" s="252" t="s">
        <v>6589</v>
      </c>
      <c r="D543" s="252">
        <v>200</v>
      </c>
      <c r="E543" t="s">
        <v>3841</v>
      </c>
      <c r="F543" s="361" t="s">
        <v>6590</v>
      </c>
    </row>
    <row r="544" spans="1:6">
      <c r="A544" s="252" t="str">
        <f t="shared" si="36"/>
        <v>/data/khanlab/projects/ChIP_seq/DATA/Sample_KG1a_AE4_H3K27ac_026_C_H7FGKBGX5/Sample_KG1a_AE4_H3K27ac_026_C_H7FGKBGX5.bam</v>
      </c>
      <c r="C544" s="252" t="s">
        <v>6592</v>
      </c>
      <c r="D544" s="252">
        <v>200</v>
      </c>
      <c r="E544" s="252" t="s">
        <v>3420</v>
      </c>
      <c r="F544" s="361" t="s">
        <v>6593</v>
      </c>
    </row>
    <row r="545" spans="1:6">
      <c r="A545" s="252" t="str">
        <f t="shared" si="36"/>
        <v>/data/khanlab/projects/ChIP_seq/DATA/Sample_KG1a_D4_RAD21_026_C_H7FGKBGX5/Sample_KG1a_D4_RAD21_026_C_H7FGKBGX5.bam</v>
      </c>
      <c r="C545" s="252" t="s">
        <v>6595</v>
      </c>
      <c r="D545" s="252">
        <v>200</v>
      </c>
      <c r="E545" t="s">
        <v>6654</v>
      </c>
      <c r="F545" s="361" t="s">
        <v>6596</v>
      </c>
    </row>
    <row r="546" spans="1:6">
      <c r="A546" s="252" t="str">
        <f t="shared" si="36"/>
        <v>/data/khanlab/projects/ChIP_seq/DATA/Sample_KG1a_E4_RAD21_026_C_H7FGKBGX5/Sample_KG1a_E4_RAD21_026_C_H7FGKBGX5.bam</v>
      </c>
      <c r="C546" s="252" t="s">
        <v>6598</v>
      </c>
      <c r="D546" s="252">
        <v>200</v>
      </c>
      <c r="E546" s="252" t="s">
        <v>4017</v>
      </c>
      <c r="F546" s="361" t="s">
        <v>6599</v>
      </c>
    </row>
    <row r="547" spans="1:6">
      <c r="A547" s="252" t="str">
        <f t="shared" si="36"/>
        <v>/data/khanlab/projects/ChIP_seq/DATA/Sample_KG1a_A4_RAD21_026_C_H7FGKBGX5/Sample_KG1a_A4_RAD21_026_C_H7FGKBGX5.bam</v>
      </c>
      <c r="C547" s="252" t="s">
        <v>6600</v>
      </c>
      <c r="D547" s="252">
        <v>200</v>
      </c>
      <c r="E547" s="252" t="s">
        <v>6614</v>
      </c>
      <c r="F547" s="361" t="s">
        <v>6601</v>
      </c>
    </row>
    <row r="548" spans="1:6">
      <c r="A548" s="252" t="str">
        <f t="shared" si="36"/>
        <v>/data/khanlab/projects/ChIP_seq/DATA/Sample_KG1a_AE4_RAD21_026_C_H7FGKBGX5/Sample_KG1a_AE4_RAD21_026_C_H7FGKBGX5.bam</v>
      </c>
      <c r="C548" s="252" t="s">
        <v>6602</v>
      </c>
      <c r="D548" s="252">
        <v>200</v>
      </c>
      <c r="E548" t="s">
        <v>3729</v>
      </c>
      <c r="F548" s="361" t="s">
        <v>6603</v>
      </c>
    </row>
    <row r="550" spans="1:6">
      <c r="B550" s="252" t="s">
        <v>6651</v>
      </c>
    </row>
    <row r="551" spans="1:6">
      <c r="B551" s="252" t="s">
        <v>6652</v>
      </c>
    </row>
    <row r="552" spans="1:6">
      <c r="B552" s="252" t="s">
        <v>6653</v>
      </c>
    </row>
    <row r="554" spans="1:6">
      <c r="A554" s="252" t="str">
        <f t="shared" ref="A554:A561" si="37">CONCATENATE($B$2,F554,"/",F554,".bam")</f>
        <v>/data/khanlab/projects/ChIP_seq/DATA/Sample_KG1a_D4_H3K27ac_026_C_H7FGKBGX5/Sample_KG1a_D4_H3K27ac_026_C_H7FGKBGX5.bam</v>
      </c>
      <c r="B554" s="252" t="s">
        <v>6653</v>
      </c>
      <c r="C554" s="252" t="s">
        <v>6582</v>
      </c>
      <c r="D554" s="252">
        <v>200</v>
      </c>
      <c r="E554" s="252" t="s">
        <v>5829</v>
      </c>
      <c r="F554" s="361" t="s">
        <v>6583</v>
      </c>
    </row>
    <row r="555" spans="1:6">
      <c r="A555" s="252" t="str">
        <f t="shared" si="37"/>
        <v>/data/khanlab/projects/ChIP_seq/DATA/Sample_KG1a_E4_H3K27ac_026_C_H7FGKBGX5/Sample_KG1a_E4_H3K27ac_026_C_H7FGKBGX5.bam</v>
      </c>
      <c r="B555" s="252" t="s">
        <v>6653</v>
      </c>
      <c r="C555" s="252" t="s">
        <v>6586</v>
      </c>
      <c r="D555" s="252">
        <v>200</v>
      </c>
      <c r="E555" s="252" t="s">
        <v>3844</v>
      </c>
      <c r="F555" s="361" t="s">
        <v>6587</v>
      </c>
    </row>
    <row r="556" spans="1:6">
      <c r="A556" s="252" t="str">
        <f t="shared" si="37"/>
        <v>/data/khanlab/projects/ChIP_seq/DATA/Sample_KG1a_A4_H3K27ac_026_C_H7FGKBGX5/Sample_KG1a_A4_H3K27ac_026_C_H7FGKBGX5.bam</v>
      </c>
      <c r="B556" s="252" t="s">
        <v>6653</v>
      </c>
      <c r="C556" s="252" t="s">
        <v>6589</v>
      </c>
      <c r="D556" s="252">
        <v>200</v>
      </c>
      <c r="E556" s="252" t="s">
        <v>3841</v>
      </c>
      <c r="F556" s="361" t="s">
        <v>6590</v>
      </c>
    </row>
    <row r="557" spans="1:6">
      <c r="A557" s="252" t="str">
        <f t="shared" si="37"/>
        <v>/data/khanlab/projects/ChIP_seq/DATA/Sample_KG1a_AE4_H3K27ac_026_C_H7FGKBGX5/Sample_KG1a_AE4_H3K27ac_026_C_H7FGKBGX5.bam</v>
      </c>
      <c r="B557" s="252" t="s">
        <v>6653</v>
      </c>
      <c r="C557" s="252" t="s">
        <v>6592</v>
      </c>
      <c r="D557" s="252">
        <v>200</v>
      </c>
      <c r="E557" s="252" t="s">
        <v>3420</v>
      </c>
      <c r="F557" s="361" t="s">
        <v>6593</v>
      </c>
    </row>
    <row r="558" spans="1:6">
      <c r="A558" s="252" t="str">
        <f t="shared" si="37"/>
        <v>/data/khanlab/projects/ChIP_seq/DATA/Sample_KG1a_D4_RAD21_026_C_H7FGKBGX5/Sample_KG1a_D4_RAD21_026_C_H7FGKBGX5.bam</v>
      </c>
      <c r="B558" s="252" t="s">
        <v>6653</v>
      </c>
      <c r="C558" s="252" t="s">
        <v>6595</v>
      </c>
      <c r="D558" s="252">
        <v>200</v>
      </c>
      <c r="E558" s="252" t="s">
        <v>6654</v>
      </c>
      <c r="F558" s="361" t="s">
        <v>6596</v>
      </c>
    </row>
    <row r="559" spans="1:6">
      <c r="A559" s="252" t="str">
        <f t="shared" si="37"/>
        <v>/data/khanlab/projects/ChIP_seq/DATA/Sample_KG1a_E4_RAD21_026_C_H7FGKBGX5/Sample_KG1a_E4_RAD21_026_C_H7FGKBGX5.bam</v>
      </c>
      <c r="B559" s="252" t="s">
        <v>6653</v>
      </c>
      <c r="C559" s="252" t="s">
        <v>6598</v>
      </c>
      <c r="D559" s="252">
        <v>200</v>
      </c>
      <c r="E559" s="252" t="s">
        <v>4017</v>
      </c>
      <c r="F559" s="361" t="s">
        <v>6599</v>
      </c>
    </row>
    <row r="560" spans="1:6">
      <c r="A560" s="252" t="str">
        <f t="shared" si="37"/>
        <v>/data/khanlab/projects/ChIP_seq/DATA/Sample_KG1a_A4_RAD21_026_C_H7FGKBGX5/Sample_KG1a_A4_RAD21_026_C_H7FGKBGX5.bam</v>
      </c>
      <c r="B560" s="252" t="s">
        <v>6653</v>
      </c>
      <c r="C560" s="252" t="s">
        <v>6600</v>
      </c>
      <c r="D560" s="252">
        <v>200</v>
      </c>
      <c r="E560" s="252" t="s">
        <v>6614</v>
      </c>
      <c r="F560" s="361" t="s">
        <v>6601</v>
      </c>
    </row>
    <row r="561" spans="1:7">
      <c r="A561" s="252" t="str">
        <f t="shared" si="37"/>
        <v>/data/khanlab/projects/ChIP_seq/DATA/Sample_KG1a_AE4_RAD21_026_C_H7FGKBGX5/Sample_KG1a_AE4_RAD21_026_C_H7FGKBGX5.bam</v>
      </c>
      <c r="B561" s="252" t="s">
        <v>6653</v>
      </c>
      <c r="C561" s="252" t="s">
        <v>6602</v>
      </c>
      <c r="D561" s="252">
        <v>200</v>
      </c>
      <c r="E561" s="252" t="s">
        <v>3729</v>
      </c>
      <c r="F561" s="361" t="s">
        <v>6603</v>
      </c>
    </row>
    <row r="562" spans="1:7">
      <c r="A562" s="252" t="str">
        <f>CONCATENATE($B$2,F562,"/",F562,".bam")</f>
        <v>/data/khanlab/projects/ChIP_seq/DATA/Sample_KG1a_D4_RAD21_026_C_H7FGKBGX5/Sample_KG1a_D4_RAD21_026_C_H7FGKBGX5.bam</v>
      </c>
      <c r="B562" s="252" t="s">
        <v>6653</v>
      </c>
      <c r="C562" s="252" t="s">
        <v>6595</v>
      </c>
      <c r="D562" s="252">
        <v>200</v>
      </c>
      <c r="E562" s="252" t="s">
        <v>6654</v>
      </c>
      <c r="F562" s="361" t="s">
        <v>6596</v>
      </c>
    </row>
    <row r="563" spans="1:7">
      <c r="A563" s="252" t="str">
        <f>CONCATENATE($B$2,F563,"/",F563,".bam")</f>
        <v>/data/khanlab/projects/ChIP_seq/DATA/Sample_KG1a_E4_RAD21_026_C_H7FGKBGX5/Sample_KG1a_E4_RAD21_026_C_H7FGKBGX5.bam</v>
      </c>
      <c r="B563" s="252" t="s">
        <v>6653</v>
      </c>
      <c r="C563" s="252" t="s">
        <v>6598</v>
      </c>
      <c r="D563" s="252">
        <v>200</v>
      </c>
      <c r="E563" s="252" t="s">
        <v>4017</v>
      </c>
      <c r="F563" s="361" t="s">
        <v>6599</v>
      </c>
    </row>
    <row r="564" spans="1:7">
      <c r="A564" s="252" t="str">
        <f>CONCATENATE($B$2,F564,"/",F564,".bam")</f>
        <v>/data/khanlab/projects/ChIP_seq/DATA/Sample_KG1a_A4_RAD21_026_C_H7FGKBGX5/Sample_KG1a_A4_RAD21_026_C_H7FGKBGX5.bam</v>
      </c>
      <c r="B564" s="252" t="s">
        <v>6653</v>
      </c>
      <c r="C564" s="252" t="s">
        <v>6600</v>
      </c>
      <c r="D564" s="252">
        <v>200</v>
      </c>
      <c r="E564" s="252" t="s">
        <v>6614</v>
      </c>
      <c r="F564" s="361" t="s">
        <v>6601</v>
      </c>
    </row>
    <row r="565" spans="1:7">
      <c r="A565" s="252" t="str">
        <f>CONCATENATE($B$2,F565,"/",F565,".bam")</f>
        <v>/data/khanlab/projects/ChIP_seq/DATA/Sample_KG1a_AE4_RAD21_026_C_H7FGKBGX5/Sample_KG1a_AE4_RAD21_026_C_H7FGKBGX5.bam</v>
      </c>
      <c r="B565" s="252" t="s">
        <v>6653</v>
      </c>
      <c r="C565" s="252" t="s">
        <v>6602</v>
      </c>
      <c r="D565" s="252">
        <v>200</v>
      </c>
      <c r="E565" s="252" t="s">
        <v>3729</v>
      </c>
      <c r="F565" s="361" t="s">
        <v>6603</v>
      </c>
    </row>
    <row r="568" spans="1:7">
      <c r="A568" s="252" t="str">
        <f t="shared" ref="A568:A583" si="38">CONCATENATE($B$2,F568,"/",F568,".bam")</f>
        <v>/data/khanlab/projects/ChIP_seq/DATA/Sample_MKL1_ATOH1_027_C_HTK33BBXX/Sample_MKL1_ATOH1_027_C_HTK33BBXX.bam</v>
      </c>
      <c r="C568" s="361" t="s">
        <v>6779</v>
      </c>
      <c r="D568" s="252">
        <v>200</v>
      </c>
      <c r="E568" s="252" t="s">
        <v>5912</v>
      </c>
      <c r="F568" s="361" t="s">
        <v>6767</v>
      </c>
      <c r="G568" s="361" t="s">
        <v>6779</v>
      </c>
    </row>
    <row r="569" spans="1:7">
      <c r="A569" s="252" t="str">
        <f t="shared" si="38"/>
        <v>/data/khanlab/projects/ChIP_seq/DATA/Sample_MKL1_INSM1_027_C_HTK33BBXX/Sample_MKL1_INSM1_027_C_HTK33BBXX.bam</v>
      </c>
      <c r="C569" s="361" t="s">
        <v>6780</v>
      </c>
      <c r="D569" s="252">
        <v>200</v>
      </c>
      <c r="E569" s="252" t="s">
        <v>6791</v>
      </c>
      <c r="F569" s="361" t="s">
        <v>6768</v>
      </c>
      <c r="G569" s="361" t="s">
        <v>6780</v>
      </c>
    </row>
    <row r="570" spans="1:7">
      <c r="A570" s="252" t="str">
        <f t="shared" si="38"/>
        <v>/data/khanlab/projects/ChIP_seq/DATA/Sample_MKL1_ISL1_027_C_HTK33BBXX/Sample_MKL1_ISL1_027_C_HTK33BBXX.bam</v>
      </c>
      <c r="C570" s="252" t="s">
        <v>6781</v>
      </c>
      <c r="D570" s="252">
        <v>200</v>
      </c>
      <c r="E570" s="252" t="s">
        <v>5187</v>
      </c>
      <c r="F570" s="252" t="s">
        <v>6769</v>
      </c>
      <c r="G570" s="252" t="s">
        <v>6781</v>
      </c>
    </row>
    <row r="571" spans="1:7">
      <c r="A571" s="252" t="str">
        <f t="shared" si="38"/>
        <v>/data/khanlab/projects/ChIP_seq/DATA/Sample_MKL1_LXH3_027_C_HTK33BBXX/Sample_MKL1_LXH3_027_C_HTK33BBXX.bam</v>
      </c>
      <c r="C571" s="252" t="s">
        <v>6782</v>
      </c>
      <c r="D571" s="252">
        <v>200</v>
      </c>
      <c r="E571" s="252" t="s">
        <v>5914</v>
      </c>
      <c r="F571" s="252" t="s">
        <v>6770</v>
      </c>
      <c r="G571" s="252" t="s">
        <v>6782</v>
      </c>
    </row>
    <row r="572" spans="1:7">
      <c r="A572" s="252" t="str">
        <f t="shared" si="38"/>
        <v>/data/khanlab/projects/ChIP_seq/DATA/Sample_MKL1_POU4F3_027_C_HTK33BBXX/Sample_MKL1_POU4F3_027_C_HTK33BBXX.bam</v>
      </c>
      <c r="C572" s="252" t="s">
        <v>6783</v>
      </c>
      <c r="D572" s="252">
        <v>200</v>
      </c>
      <c r="E572" s="252" t="s">
        <v>4272</v>
      </c>
      <c r="F572" s="252" t="s">
        <v>6771</v>
      </c>
      <c r="G572" s="252" t="s">
        <v>6783</v>
      </c>
    </row>
    <row r="573" spans="1:7">
      <c r="A573" s="252" t="str">
        <f t="shared" si="38"/>
        <v>/data/khanlab/projects/ChIP_seq/DATA/Sample_MKL1_SOX2_027_C_HTK33BBXX/Sample_MKL1_SOX2_027_C_HTK33BBXX.bam</v>
      </c>
      <c r="C573" s="252" t="s">
        <v>6784</v>
      </c>
      <c r="D573" s="252">
        <v>200</v>
      </c>
      <c r="E573" s="252" t="s">
        <v>5001</v>
      </c>
      <c r="F573" s="252" t="s">
        <v>6772</v>
      </c>
      <c r="G573" s="252" t="s">
        <v>6784</v>
      </c>
    </row>
    <row r="574" spans="1:7">
      <c r="A574" s="252" t="str">
        <f t="shared" si="38"/>
        <v>/data/khanlab/projects/ChIP_seq/DATA/Sample_MKL2_ATOH1_027_C_HTK33BBXX/Sample_MKL2_ATOH1_027_C_HTK33BBXX.bam</v>
      </c>
      <c r="C574" s="252" t="s">
        <v>6785</v>
      </c>
      <c r="D574" s="252">
        <v>200</v>
      </c>
      <c r="E574" s="252" t="s">
        <v>5912</v>
      </c>
      <c r="F574" s="252" t="s">
        <v>6773</v>
      </c>
      <c r="G574" s="252" t="s">
        <v>6785</v>
      </c>
    </row>
    <row r="575" spans="1:7">
      <c r="A575" s="252" t="str">
        <f t="shared" si="38"/>
        <v>/data/khanlab/projects/ChIP_seq/DATA/Sample_MKL2_INSM1_027_C_HTK33BBXX/Sample_MKL2_INSM1_027_C_HTK33BBXX.bam</v>
      </c>
      <c r="C575" s="252" t="s">
        <v>6786</v>
      </c>
      <c r="D575" s="252">
        <v>200</v>
      </c>
      <c r="E575" s="252" t="s">
        <v>6791</v>
      </c>
      <c r="F575" s="252" t="s">
        <v>6774</v>
      </c>
      <c r="G575" s="252" t="s">
        <v>6786</v>
      </c>
    </row>
    <row r="576" spans="1:7">
      <c r="A576" s="252" t="str">
        <f t="shared" si="38"/>
        <v>/data/khanlab/projects/ChIP_seq/DATA/Sample_MKL2_ISL1_027_C_HTK33BBXX/Sample_MKL2_ISL1_027_C_HTK33BBXX.bam</v>
      </c>
      <c r="C576" s="252" t="s">
        <v>6787</v>
      </c>
      <c r="D576" s="252">
        <v>200</v>
      </c>
      <c r="E576" s="252" t="s">
        <v>5187</v>
      </c>
      <c r="F576" s="252" t="s">
        <v>6775</v>
      </c>
      <c r="G576" s="252" t="s">
        <v>6787</v>
      </c>
    </row>
    <row r="577" spans="1:7">
      <c r="A577" s="252" t="str">
        <f t="shared" si="38"/>
        <v>/data/khanlab/projects/ChIP_seq/DATA/Sample_MKL2_LXH3_027_C_HTK33BBXX/Sample_MKL2_LXH3_027_C_HTK33BBXX.bam</v>
      </c>
      <c r="C577" s="252" t="s">
        <v>6788</v>
      </c>
      <c r="D577" s="252">
        <v>200</v>
      </c>
      <c r="E577" s="252" t="s">
        <v>5914</v>
      </c>
      <c r="F577" s="252" t="s">
        <v>6776</v>
      </c>
      <c r="G577" s="252" t="s">
        <v>6788</v>
      </c>
    </row>
    <row r="578" spans="1:7">
      <c r="A578" s="252" t="str">
        <f t="shared" si="38"/>
        <v>/data/khanlab/projects/ChIP_seq/DATA/Sample_MKL2_POU4F3_027_C_HTK33BBXX/Sample_MKL2_POU4F3_027_C_HTK33BBXX.bam</v>
      </c>
      <c r="C578" s="252" t="s">
        <v>6789</v>
      </c>
      <c r="D578" s="252">
        <v>200</v>
      </c>
      <c r="E578" s="252" t="s">
        <v>4272</v>
      </c>
      <c r="F578" s="252" t="s">
        <v>6777</v>
      </c>
      <c r="G578" s="252" t="s">
        <v>6789</v>
      </c>
    </row>
    <row r="579" spans="1:7">
      <c r="A579" s="252" t="str">
        <f t="shared" si="38"/>
        <v>/data/khanlab/projects/ChIP_seq/DATA/Sample_MKL2_SOX2_027_C_HTK33BBXX/Sample_MKL2_SOX2_027_C_HTK33BBXX.bam</v>
      </c>
      <c r="C579" s="252" t="s">
        <v>6790</v>
      </c>
      <c r="D579" s="252">
        <v>200</v>
      </c>
      <c r="E579" s="252" t="s">
        <v>5001</v>
      </c>
      <c r="F579" s="252" t="s">
        <v>6778</v>
      </c>
      <c r="G579" s="252" t="s">
        <v>6790</v>
      </c>
    </row>
    <row r="580" spans="1:7">
      <c r="A580" s="252" t="str">
        <f>CONCATENATE($B$2,F580,"/",F580,".bam")</f>
        <v>/data/khanlab/projects/ChIP_seq/DATA/Sample_MKL1_input_C_SRR2062639/Sample_MKL1_input_C_SRR2062639.bam</v>
      </c>
      <c r="C580" s="252" t="s">
        <v>5761</v>
      </c>
      <c r="D580" s="252">
        <v>200</v>
      </c>
      <c r="E580" s="252" t="s">
        <v>3410</v>
      </c>
      <c r="F580" s="252" t="s">
        <v>6142</v>
      </c>
      <c r="G580" s="252" t="s">
        <v>5761</v>
      </c>
    </row>
    <row r="581" spans="1:7">
      <c r="A581" s="252" t="str">
        <f t="shared" si="38"/>
        <v>/data/khanlab/projects/ChIP_seq/DATA/Sample_MKL1_EP400_C_SRR2062641/Sample_MKL1_EP400_C_SRR2062641.bam</v>
      </c>
      <c r="C581" s="252" t="s">
        <v>6137</v>
      </c>
      <c r="D581" s="252">
        <v>200</v>
      </c>
      <c r="E581" s="252" t="s">
        <v>6792</v>
      </c>
      <c r="F581" s="252" t="s">
        <v>6138</v>
      </c>
      <c r="G581" s="252" t="s">
        <v>6137</v>
      </c>
    </row>
    <row r="582" spans="1:7">
      <c r="A582" s="252" t="str">
        <f t="shared" si="38"/>
        <v>/data/khanlab/projects/ChIP_seq/DATA/Sample_MKL1_Max_C_SRR2062642/Sample_MKL1_Max_C_SRR2062642.bam</v>
      </c>
      <c r="C582" s="252" t="s">
        <v>6152</v>
      </c>
      <c r="D582" s="252">
        <v>200</v>
      </c>
      <c r="E582" s="252" t="s">
        <v>5991</v>
      </c>
      <c r="F582" s="252" t="s">
        <v>6153</v>
      </c>
      <c r="G582" s="252" t="s">
        <v>6152</v>
      </c>
    </row>
    <row r="583" spans="1:7">
      <c r="A583" s="252" t="str">
        <f t="shared" si="38"/>
        <v>/data/khanlab/projects/ChIP_seq/DATA/Sample_MKL1_SmallTA_C_SRR2062644/Sample_MKL1_SmallTA_C_SRR2062644.bam</v>
      </c>
      <c r="C583" s="252" t="s">
        <v>6158</v>
      </c>
      <c r="D583" s="252">
        <v>200</v>
      </c>
      <c r="E583" s="252" t="s">
        <v>3881</v>
      </c>
      <c r="F583" s="252" t="s">
        <v>6159</v>
      </c>
      <c r="G583" s="252" t="s">
        <v>6158</v>
      </c>
    </row>
    <row r="586" spans="1:7">
      <c r="A586" s="252" t="str">
        <f>CONCATENATE($B$2,F586,"/",F586,".bam")</f>
        <v>/data/khanlab/projects/ChIP_seq/DATA/Sample_RH4_D6_bioMerck_024_C_HLFMLBGX3/Sample_RH4_D6_bioMerck_024_C_HLFMLBGX3.bam</v>
      </c>
      <c r="B586" s="252" t="s">
        <v>6806</v>
      </c>
      <c r="C586" s="252" t="s">
        <v>6802</v>
      </c>
      <c r="D586" s="252">
        <v>200</v>
      </c>
      <c r="E586" s="252" t="s">
        <v>4272</v>
      </c>
      <c r="F586" s="252" t="s">
        <v>6798</v>
      </c>
    </row>
    <row r="587" spans="1:7">
      <c r="A587" s="252" t="str">
        <f>CONCATENATE($B$2,F587,"/",F587,".bam")</f>
        <v>/data/khanlab/projects/ChIP_seq/DATA/Sample_RH4_Ent6_bioMerck_024_C_HLFMLBGX3/Sample_RH4_Ent6_bioMerck_024_C_HLFMLBGX3.bam</v>
      </c>
      <c r="B587" s="252" t="s">
        <v>6806</v>
      </c>
      <c r="C587" s="252" t="s">
        <v>6803</v>
      </c>
      <c r="D587" s="252">
        <v>200</v>
      </c>
      <c r="E587" s="252" t="s">
        <v>5001</v>
      </c>
      <c r="F587" s="252" t="s">
        <v>6799</v>
      </c>
    </row>
    <row r="588" spans="1:7">
      <c r="A588" s="252" t="str">
        <f>CONCATENATE($B$2,F588,"/",F588,".bam")</f>
        <v>/data/khanlab/projects/ChIP_seq/DATA/Sample_RH4_D6_HDAC2_021_C_H5JKVBGX3/Sample_RH4_D6_HDAC2_021_C_H5JKVBGX3.bam</v>
      </c>
      <c r="B588" s="252" t="s">
        <v>6806</v>
      </c>
      <c r="C588" s="252" t="s">
        <v>6804</v>
      </c>
      <c r="D588" s="252">
        <v>200</v>
      </c>
      <c r="E588" s="252" t="s">
        <v>6800</v>
      </c>
      <c r="F588" s="252" t="s">
        <v>5981</v>
      </c>
    </row>
    <row r="589" spans="1:7">
      <c r="A589" s="252" t="str">
        <f>CONCATENATE($B$2,F589,"/",F589,".bam")</f>
        <v>/data/khanlab/projects/ChIP_seq/DATA/Sample_RH4_Ent6_HDAC2_021_C_H5JKVBGX3/Sample_RH4_Ent6_HDAC2_021_C_H5JKVBGX3.bam</v>
      </c>
      <c r="B589" s="252" t="s">
        <v>6806</v>
      </c>
      <c r="C589" s="252" t="s">
        <v>6805</v>
      </c>
      <c r="D589" s="252">
        <v>200</v>
      </c>
      <c r="E589" s="252" t="s">
        <v>6801</v>
      </c>
      <c r="F589" s="252" t="s">
        <v>5982</v>
      </c>
    </row>
    <row r="591" spans="1:7">
      <c r="A591" s="252" t="str">
        <f>CONCATENATE($B$2,F591,"/",F591,".bam")</f>
        <v>/data/khanlab/projects/ChIP_seq/DATA/Sample_RH4_D6_bioMerck_024_C_HLFMLBGX3/Sample_RH4_D6_bioMerck_024_C_HLFMLBGX3.bam</v>
      </c>
      <c r="B591" s="252" t="s">
        <v>6806</v>
      </c>
      <c r="C591" s="252" t="s">
        <v>6802</v>
      </c>
      <c r="D591" s="252">
        <v>200</v>
      </c>
      <c r="E591" s="252" t="s">
        <v>4272</v>
      </c>
      <c r="F591" s="252" t="s">
        <v>6798</v>
      </c>
    </row>
    <row r="592" spans="1:7">
      <c r="A592" s="252" t="str">
        <f>CONCATENATE($B$2,F592,"/",F592,".bam")</f>
        <v>/data/khanlab/projects/ChIP_seq/DATA/Sample_RH4_Ent6_bioMerck_024_C_HLFMLBGX3/Sample_RH4_Ent6_bioMerck_024_C_HLFMLBGX3.bam</v>
      </c>
      <c r="B592" s="252" t="s">
        <v>6806</v>
      </c>
      <c r="C592" s="252" t="s">
        <v>6803</v>
      </c>
      <c r="D592" s="252">
        <v>200</v>
      </c>
      <c r="E592" s="252" t="s">
        <v>5001</v>
      </c>
      <c r="F592" s="252" t="s">
        <v>6799</v>
      </c>
    </row>
    <row r="594" spans="1:7">
      <c r="A594" s="252" t="str">
        <f>CONCATENATE($B$2,F594,"/",F594,".bam")</f>
        <v>/data/khanlab/projects/ChIP_seq/DATA/Sample_RH4_D6_HDAC1_024_C_HLFMLBGX3/Sample_RH4_D6_HDAC1_024_C_HLFMLBGX3.bam</v>
      </c>
      <c r="C594" s="252" t="s">
        <v>6540</v>
      </c>
      <c r="D594" s="258">
        <v>200</v>
      </c>
      <c r="E594" s="252" t="s">
        <v>6800</v>
      </c>
      <c r="F594" s="256" t="s">
        <v>6979</v>
      </c>
    </row>
    <row r="595" spans="1:7">
      <c r="A595" s="252" t="str">
        <f>CONCATENATE($B$2,F595,"/",F595,".bam")</f>
        <v>/data/khanlab/projects/ChIP_seq/DATA/Sample_RH4_D6_HDAC2_021_C_H5JKVBGX3/Sample_RH4_D6_HDAC2_021_C_H5JKVBGX3.bam</v>
      </c>
      <c r="C595" s="252" t="s">
        <v>4281</v>
      </c>
      <c r="D595" s="258">
        <v>200</v>
      </c>
      <c r="E595" s="252" t="s">
        <v>6801</v>
      </c>
      <c r="F595" s="374" t="s">
        <v>5981</v>
      </c>
    </row>
    <row r="596" spans="1:7">
      <c r="A596" s="252" t="str">
        <f>CONCATENATE($B$2,F596,"/",F596,".dd.bam")</f>
        <v>/data/khanlab/projects/ChIP_seq/DATA/Sample_RH4scr_P3F_008_C_HHC7JBGXX/Sample_RH4scr_P3F_008_C_HHC7JBGXX.dd.bam</v>
      </c>
      <c r="C596" s="252" t="s">
        <v>3372</v>
      </c>
      <c r="D596" s="258">
        <v>200</v>
      </c>
      <c r="E596" s="198" t="s">
        <v>5009</v>
      </c>
      <c r="F596" s="257" t="s">
        <v>4963</v>
      </c>
    </row>
    <row r="597" spans="1:7">
      <c r="A597" s="252" t="str">
        <f>CONCATENATE($B$2,F597,"/",F597,".bam")</f>
        <v>/data/khanlab/projects/ChIP_seq/DATA/Sample_RH4_SOX8_016_C_HJ73HBGXY/Sample_RH4_SOX8_016_C_HJ73HBGXY.bam</v>
      </c>
      <c r="C597" s="252" t="s">
        <v>5564</v>
      </c>
      <c r="D597" s="258">
        <v>200</v>
      </c>
      <c r="E597" s="248" t="s">
        <v>4984</v>
      </c>
      <c r="F597" s="252" t="s">
        <v>5773</v>
      </c>
    </row>
    <row r="598" spans="1:7">
      <c r="A598" s="252" t="str">
        <f>CONCATENATE($B$2,F598,"/",F598,".dd.bam")</f>
        <v>/data/khanlab/projects/ChIP_seq/DATA/Sample_RH4_MYCN_002_C_HCK7HBGXX/Sample_RH4_MYCN_002_C_HCK7HBGXX.dd.bam</v>
      </c>
      <c r="C598" s="252" t="s">
        <v>3677</v>
      </c>
      <c r="D598" s="258">
        <v>200</v>
      </c>
      <c r="E598" s="200" t="s">
        <v>3896</v>
      </c>
      <c r="F598" s="252" t="s">
        <v>3838</v>
      </c>
    </row>
    <row r="599" spans="1:7">
      <c r="A599" s="252" t="str">
        <f>CONCATENATE($B$2,F599,"/",F599,".dd.bam")</f>
        <v>/data/khanlab/projects/ChIP_seq/DATA/Sample_RH4_MYOG_002_C_HCK7HBGXX/Sample_RH4_MYOG_002_C_HCK7HBGXX.dd.bam</v>
      </c>
      <c r="C599" s="252" t="s">
        <v>3705</v>
      </c>
      <c r="D599" s="253">
        <v>200</v>
      </c>
      <c r="E599" s="252" t="s">
        <v>3855</v>
      </c>
      <c r="F599" s="252" t="s">
        <v>3839</v>
      </c>
    </row>
    <row r="600" spans="1:7">
      <c r="A600" s="252" t="str">
        <f>CONCATENATE($B$2,F600,"/",F600,".dd.bam")</f>
        <v>/data/khanlab/projects/ChIP_seq/DATA/Sample_RH4_MYOD1_001_C_H5TLGBGXX/Sample_RH4_MYOD1_001_C_H5TLGBGXX.dd.bam</v>
      </c>
      <c r="C600" s="252" t="s">
        <v>3348</v>
      </c>
      <c r="D600" s="258">
        <v>200</v>
      </c>
      <c r="E600" s="265" t="s">
        <v>3894</v>
      </c>
      <c r="F600" s="252" t="s">
        <v>3365</v>
      </c>
    </row>
    <row r="601" spans="1:7">
      <c r="A601" s="252" t="str">
        <f>CONCATENATE($B$2,F601,"/",F601,".bam")</f>
        <v>/data/khanlab/projects/ChIP_seq/DATA/Sample_RH4_DMSO_6hr_ATAC_H7H5CBGX5/Sample_RH4_DMSO_6hr_ATAC_H7H5CBGX5.bam</v>
      </c>
      <c r="C601" s="252" t="s">
        <v>6554</v>
      </c>
      <c r="D601" s="258">
        <v>200</v>
      </c>
      <c r="E601" s="252" t="s">
        <v>5365</v>
      </c>
      <c r="F601" s="256" t="s">
        <v>6976</v>
      </c>
    </row>
    <row r="602" spans="1:7">
      <c r="A602" s="252" t="str">
        <f>CONCATENATE($B$2,F602,"/",F602,".dd.bam")</f>
        <v>/data/khanlab/projects/ChIP_seq/DATA/Sample_RH4_H3K27ac_001_C_H5TLGBGXX/Sample_RH4_H3K27ac_001_C_H5TLGBGXX.dd.bam</v>
      </c>
      <c r="C602" s="252" t="s">
        <v>3327</v>
      </c>
      <c r="D602" s="258">
        <v>200</v>
      </c>
      <c r="E602" s="204" t="s">
        <v>3841</v>
      </c>
      <c r="F602" s="256" t="s">
        <v>3351</v>
      </c>
    </row>
    <row r="604" spans="1:7" ht="15" thickBot="1">
      <c r="A604" s="252" t="s">
        <v>6985</v>
      </c>
      <c r="G604" s="252" t="s">
        <v>6981</v>
      </c>
    </row>
    <row r="605" spans="1:7">
      <c r="A605" s="514" t="str">
        <f>A604</f>
        <v>/data/khanlab/projects/ChIP_seq/DATA/Sample_RH4_D6_HDAC2_021_C_H5JKVBGX3/Sample_RH4_D6_HDAC2_021_C_H5JKVBGX3.bam</v>
      </c>
      <c r="B605" s="515" t="s">
        <v>5806</v>
      </c>
      <c r="C605" s="515" t="s">
        <v>5805</v>
      </c>
      <c r="D605" s="515">
        <v>200</v>
      </c>
      <c r="E605" s="130" t="s">
        <v>5006</v>
      </c>
    </row>
    <row r="606" spans="1:7">
      <c r="A606" s="516" t="str">
        <f>A604</f>
        <v>/data/khanlab/projects/ChIP_seq/DATA/Sample_RH4_D6_HDAC2_021_C_H5JKVBGX3/Sample_RH4_D6_HDAC2_021_C_H5JKVBGX3.bam</v>
      </c>
      <c r="B606" s="256" t="s">
        <v>5807</v>
      </c>
      <c r="C606" s="256" t="s">
        <v>5804</v>
      </c>
      <c r="D606" s="256">
        <v>200</v>
      </c>
      <c r="E606" s="131" t="s">
        <v>5186</v>
      </c>
    </row>
    <row r="607" spans="1:7">
      <c r="A607" s="516" t="str">
        <f>A605</f>
        <v>/data/khanlab/projects/ChIP_seq/DATA/Sample_RH4_D6_HDAC2_021_C_H5JKVBGX3/Sample_RH4_D6_HDAC2_021_C_H5JKVBGX3.bam</v>
      </c>
      <c r="B607" s="256" t="s">
        <v>5802</v>
      </c>
      <c r="C607" s="256" t="s">
        <v>5803</v>
      </c>
      <c r="D607" s="256">
        <v>200</v>
      </c>
      <c r="E607" s="131" t="s">
        <v>3844</v>
      </c>
    </row>
    <row r="608" spans="1:7">
      <c r="A608" s="516" t="str">
        <f>A606</f>
        <v>/data/khanlab/projects/ChIP_seq/DATA/Sample_RH4_D6_HDAC2_021_C_H5JKVBGX3/Sample_RH4_D6_HDAC2_021_C_H5JKVBGX3.bam</v>
      </c>
      <c r="B608" s="256" t="s">
        <v>5799</v>
      </c>
      <c r="C608" s="256" t="s">
        <v>5800</v>
      </c>
      <c r="D608" s="256">
        <v>200</v>
      </c>
      <c r="E608" s="131" t="s">
        <v>5801</v>
      </c>
    </row>
    <row r="609" spans="1:16" ht="15" thickBot="1">
      <c r="A609" s="517" t="str">
        <f>A604</f>
        <v>/data/khanlab/projects/ChIP_seq/DATA/Sample_RH4_D6_HDAC2_021_C_H5JKVBGX3/Sample_RH4_D6_HDAC2_021_C_H5JKVBGX3.bam</v>
      </c>
      <c r="B609" s="518" t="s">
        <v>6982</v>
      </c>
      <c r="C609" s="518" t="s">
        <v>6983</v>
      </c>
      <c r="D609" s="518">
        <v>200</v>
      </c>
      <c r="E609" s="519" t="s">
        <v>6984</v>
      </c>
    </row>
    <row r="611" spans="1:16">
      <c r="A611" s="252" t="str">
        <f t="shared" ref="A611:A638" si="39">CONCATENATE($B$2,F611,"/",F611,".bam")</f>
        <v>/data/khanlab/projects/ChIP_seq/DATA/Sample_CLB-BER-Lud_H3K27ac_C_GSE90683/Sample_CLB-BER-Lud_H3K27ac_C_GSE90683.bam</v>
      </c>
      <c r="B611" s="252" t="s">
        <v>7073</v>
      </c>
      <c r="C611" s="252" t="s">
        <v>7081</v>
      </c>
      <c r="D611" s="252">
        <v>200</v>
      </c>
      <c r="E611" t="s">
        <v>5007</v>
      </c>
      <c r="F611" s="255" t="s">
        <v>6827</v>
      </c>
      <c r="H611" s="252" t="s">
        <v>7070</v>
      </c>
      <c r="K611" s="533" t="s">
        <v>1136</v>
      </c>
      <c r="L611" s="252" t="s">
        <v>7075</v>
      </c>
      <c r="M611" s="252" t="s">
        <v>3327</v>
      </c>
      <c r="N611" s="252" t="s">
        <v>5202</v>
      </c>
      <c r="O611" s="252" t="s">
        <v>6829</v>
      </c>
    </row>
    <row r="612" spans="1:16">
      <c r="A612" s="252" t="str">
        <f t="shared" si="39"/>
        <v>/data/khanlab/projects/ChIP_seq/DATA/Sample_CLB-CAR_H3K27ac_C_GSE90683/Sample_CLB-CAR_H3K27ac_C_GSE90683.bam</v>
      </c>
      <c r="B612" s="252" t="s">
        <v>7073</v>
      </c>
      <c r="C612" s="252" t="s">
        <v>7082</v>
      </c>
      <c r="D612" s="252">
        <v>200</v>
      </c>
      <c r="E612" t="s">
        <v>5007</v>
      </c>
      <c r="F612" s="255" t="s">
        <v>6834</v>
      </c>
      <c r="H612" s="252" t="s">
        <v>7071</v>
      </c>
      <c r="K612" s="533" t="s">
        <v>1136</v>
      </c>
      <c r="L612" s="252" t="s">
        <v>7076</v>
      </c>
      <c r="M612" s="252" t="s">
        <v>3327</v>
      </c>
      <c r="N612" s="252" t="s">
        <v>5202</v>
      </c>
      <c r="O612" s="252" t="s">
        <v>6829</v>
      </c>
    </row>
    <row r="613" spans="1:16">
      <c r="A613" s="252" t="str">
        <f t="shared" si="39"/>
        <v>/data/khanlab/projects/ChIP_seq/DATA/Sample_CLB-GA_rep1_H3K27ac_C_GSE90683/Sample_CLB-GA_rep1_H3K27ac_C_GSE90683.bam</v>
      </c>
      <c r="B613" s="252" t="s">
        <v>7073</v>
      </c>
      <c r="C613" s="252" t="s">
        <v>7101</v>
      </c>
      <c r="D613" s="252">
        <v>200</v>
      </c>
      <c r="E613" t="s">
        <v>5007</v>
      </c>
      <c r="F613" s="252" t="s">
        <v>6839</v>
      </c>
      <c r="H613" s="252" t="s">
        <v>7072</v>
      </c>
      <c r="K613" s="533" t="s">
        <v>1136</v>
      </c>
      <c r="L613" s="252" t="s">
        <v>7077</v>
      </c>
      <c r="M613" s="252" t="s">
        <v>3327</v>
      </c>
      <c r="N613" s="252" t="s">
        <v>5202</v>
      </c>
      <c r="O613" s="252" t="s">
        <v>6829</v>
      </c>
    </row>
    <row r="614" spans="1:16">
      <c r="A614" s="252" t="str">
        <f t="shared" si="39"/>
        <v>/data/khanlab/projects/ChIP_seq/DATA/Sample_CLB-GA_rep2_H3K27ac_C_GSE90683/Sample_CLB-GA_rep2_H3K27ac_C_GSE90683.bam</v>
      </c>
      <c r="B614" s="252" t="s">
        <v>7073</v>
      </c>
      <c r="C614" s="252" t="s">
        <v>7100</v>
      </c>
      <c r="D614" s="252">
        <v>200</v>
      </c>
      <c r="E614" t="s">
        <v>5007</v>
      </c>
      <c r="F614" s="252" t="s">
        <v>6844</v>
      </c>
      <c r="H614" s="252" t="s">
        <v>7073</v>
      </c>
      <c r="K614" s="533" t="s">
        <v>1136</v>
      </c>
      <c r="L614" s="252" t="s">
        <v>6169</v>
      </c>
      <c r="M614" s="252" t="s">
        <v>3327</v>
      </c>
      <c r="N614" s="252" t="s">
        <v>5202</v>
      </c>
      <c r="O614" s="252" t="s">
        <v>6829</v>
      </c>
    </row>
    <row r="615" spans="1:16">
      <c r="A615" s="252" t="str">
        <f t="shared" si="39"/>
        <v>/data/khanlab/projects/ChIP_seq/DATA/Sample_CLB-MA_H3K27ac_C_GSE90683/Sample_CLB-MA_H3K27ac_C_GSE90683.bam</v>
      </c>
      <c r="B615" s="252" t="s">
        <v>7073</v>
      </c>
      <c r="C615" s="252" t="s">
        <v>7083</v>
      </c>
      <c r="D615" s="252">
        <v>200</v>
      </c>
      <c r="E615" s="252" t="s">
        <v>5007</v>
      </c>
      <c r="F615" s="255" t="s">
        <v>6849</v>
      </c>
      <c r="H615" s="252" t="s">
        <v>7074</v>
      </c>
      <c r="K615" s="534" t="s">
        <v>1136</v>
      </c>
      <c r="L615" s="252" t="s">
        <v>7078</v>
      </c>
      <c r="M615" s="252" t="s">
        <v>3327</v>
      </c>
      <c r="N615" s="252" t="s">
        <v>5202</v>
      </c>
      <c r="O615" s="252" t="s">
        <v>6829</v>
      </c>
    </row>
    <row r="616" spans="1:16">
      <c r="A616" s="252" t="str">
        <f t="shared" si="39"/>
        <v>/data/khanlab/projects/ChIP_seq/DATA/Sample_CLB-PE_H3K27ac_C_GSE90683/Sample_CLB-PE_H3K27ac_C_GSE90683.bam</v>
      </c>
      <c r="B616" s="252" t="s">
        <v>7073</v>
      </c>
      <c r="C616" s="252" t="s">
        <v>7084</v>
      </c>
      <c r="D616" s="252">
        <v>200</v>
      </c>
      <c r="E616" s="252" t="s">
        <v>5007</v>
      </c>
      <c r="F616" s="255" t="s">
        <v>6854</v>
      </c>
      <c r="K616" s="534" t="s">
        <v>1136</v>
      </c>
      <c r="L616" s="252" t="s">
        <v>7079</v>
      </c>
      <c r="M616" s="252" t="s">
        <v>3327</v>
      </c>
      <c r="N616" s="252" t="s">
        <v>5202</v>
      </c>
      <c r="O616" s="252" t="s">
        <v>6829</v>
      </c>
    </row>
    <row r="617" spans="1:16">
      <c r="A617" s="252" t="str">
        <f t="shared" si="39"/>
        <v>/data/khanlab/projects/ChIP_seq/DATA/Sample_IMR32_H3K27ac_C_GSE90683/Sample_IMR32_H3K27ac_C_GSE90683.bam</v>
      </c>
      <c r="B617" s="252" t="s">
        <v>7073</v>
      </c>
      <c r="C617" s="252" t="s">
        <v>7085</v>
      </c>
      <c r="D617" s="252">
        <v>200</v>
      </c>
      <c r="E617" s="252" t="s">
        <v>5007</v>
      </c>
      <c r="F617" s="255" t="s">
        <v>6864</v>
      </c>
      <c r="K617" s="534" t="s">
        <v>1136</v>
      </c>
      <c r="L617" s="252" t="s">
        <v>7080</v>
      </c>
      <c r="M617" s="252" t="s">
        <v>3327</v>
      </c>
      <c r="N617" s="252" t="s">
        <v>5202</v>
      </c>
      <c r="O617" s="252" t="s">
        <v>6829</v>
      </c>
    </row>
    <row r="618" spans="1:16">
      <c r="A618" s="252" t="str">
        <f t="shared" si="39"/>
        <v>/data/khanlab/projects/ChIP_seq/DATA/Sample_LAN1_H3K27ac_C_GSE90683/Sample_LAN1_H3K27ac_C_GSE90683.bam</v>
      </c>
      <c r="B618" s="252" t="s">
        <v>7073</v>
      </c>
      <c r="C618" s="252" t="s">
        <v>7086</v>
      </c>
      <c r="D618" s="252">
        <v>200</v>
      </c>
      <c r="E618" s="252" t="s">
        <v>5007</v>
      </c>
      <c r="F618" s="255" t="s">
        <v>6869</v>
      </c>
      <c r="K618" s="535" t="s">
        <v>1136</v>
      </c>
      <c r="L618" s="252" t="s">
        <v>7098</v>
      </c>
      <c r="M618" s="252" t="s">
        <v>5917</v>
      </c>
      <c r="N618" s="252" t="s">
        <v>3327</v>
      </c>
      <c r="O618" s="252" t="s">
        <v>5202</v>
      </c>
      <c r="P618" s="252" t="s">
        <v>6829</v>
      </c>
    </row>
    <row r="619" spans="1:16">
      <c r="A619" s="252" t="str">
        <f t="shared" si="39"/>
        <v>/data/khanlab/projects/ChIP_seq/DATA/Sample_N206_H3K27ac_C_GSE90683/Sample_N206_H3K27ac_C_GSE90683.bam</v>
      </c>
      <c r="B619" s="252" t="s">
        <v>7073</v>
      </c>
      <c r="C619" s="252" t="s">
        <v>7087</v>
      </c>
      <c r="D619" s="252">
        <v>200</v>
      </c>
      <c r="E619" s="252" t="s">
        <v>5007</v>
      </c>
      <c r="F619" s="255" t="s">
        <v>6874</v>
      </c>
      <c r="K619" s="535" t="s">
        <v>1136</v>
      </c>
      <c r="L619" s="252" t="s">
        <v>7099</v>
      </c>
      <c r="M619" s="252" t="s">
        <v>5918</v>
      </c>
      <c r="N619" s="252" t="s">
        <v>3327</v>
      </c>
      <c r="O619" s="252" t="s">
        <v>5202</v>
      </c>
      <c r="P619" s="252" t="s">
        <v>6829</v>
      </c>
    </row>
    <row r="620" spans="1:16">
      <c r="A620" s="252" t="str">
        <f t="shared" si="39"/>
        <v>/data/khanlab/projects/ChIP_seq/DATA/Sample_SH-SY5Y_H3K27ac_C_GSE90683/Sample_SH-SY5Y_H3K27ac_C_GSE90683.bam</v>
      </c>
      <c r="B620" s="252" t="s">
        <v>7073</v>
      </c>
      <c r="C620" s="252" t="s">
        <v>7088</v>
      </c>
      <c r="D620" s="252">
        <v>200</v>
      </c>
      <c r="E620" t="s">
        <v>5007</v>
      </c>
      <c r="F620" s="255" t="s">
        <v>6884</v>
      </c>
      <c r="K620" s="255" t="s">
        <v>1136</v>
      </c>
      <c r="L620" s="252" t="s">
        <v>7081</v>
      </c>
      <c r="M620" s="252" t="s">
        <v>3327</v>
      </c>
      <c r="N620" s="252" t="s">
        <v>5202</v>
      </c>
      <c r="O620" s="252" t="s">
        <v>6829</v>
      </c>
    </row>
    <row r="621" spans="1:16">
      <c r="A621" s="252" t="str">
        <f t="shared" si="39"/>
        <v>/data/khanlab/projects/ChIP_seq/DATA/Sample_SJNB1_H3K27ac_C_GSE90683/Sample_SJNB1_H3K27ac_C_GSE90683.bam</v>
      </c>
      <c r="B621" s="252" t="s">
        <v>7073</v>
      </c>
      <c r="C621" s="252" t="s">
        <v>7089</v>
      </c>
      <c r="D621" s="252">
        <v>200</v>
      </c>
      <c r="E621" s="252" t="s">
        <v>5007</v>
      </c>
      <c r="F621" s="255" t="s">
        <v>6894</v>
      </c>
      <c r="K621" s="255" t="s">
        <v>1136</v>
      </c>
      <c r="L621" s="252" t="s">
        <v>7082</v>
      </c>
      <c r="M621" s="252" t="s">
        <v>3327</v>
      </c>
      <c r="N621" s="252" t="s">
        <v>5202</v>
      </c>
      <c r="O621" s="252" t="s">
        <v>6829</v>
      </c>
    </row>
    <row r="622" spans="1:16">
      <c r="A622" s="252" t="str">
        <f t="shared" si="39"/>
        <v>/data/khanlab/projects/ChIP_seq/DATA/Sample_SJNB6_H3K27ac_C_GSE90683/Sample_SJNB6_H3K27ac_C_GSE90683.bam</v>
      </c>
      <c r="B622" s="252" t="s">
        <v>7073</v>
      </c>
      <c r="C622" s="252" t="s">
        <v>7090</v>
      </c>
      <c r="D622" s="252">
        <v>200</v>
      </c>
      <c r="E622" s="252" t="s">
        <v>5007</v>
      </c>
      <c r="F622" s="255" t="s">
        <v>6899</v>
      </c>
      <c r="K622" s="252" t="s">
        <v>1136</v>
      </c>
      <c r="L622" s="252" t="s">
        <v>7101</v>
      </c>
      <c r="M622" s="252" t="s">
        <v>5917</v>
      </c>
      <c r="N622" s="252" t="s">
        <v>3327</v>
      </c>
      <c r="O622" s="252" t="s">
        <v>5202</v>
      </c>
      <c r="P622" s="252" t="s">
        <v>6829</v>
      </c>
    </row>
    <row r="623" spans="1:16">
      <c r="A623" s="252" t="str">
        <f t="shared" si="39"/>
        <v>/data/khanlab/projects/ChIP_seq/DATA/Sample_SJNB8_H3K27ac_C_GSE90683/Sample_SJNB8_H3K27ac_C_GSE90683.bam</v>
      </c>
      <c r="B623" s="252" t="s">
        <v>7073</v>
      </c>
      <c r="C623" s="252" t="s">
        <v>7091</v>
      </c>
      <c r="D623" s="252">
        <v>200</v>
      </c>
      <c r="E623" s="252" t="s">
        <v>5007</v>
      </c>
      <c r="F623" s="255" t="s">
        <v>6904</v>
      </c>
      <c r="K623" s="252" t="s">
        <v>1136</v>
      </c>
      <c r="L623" s="252" t="s">
        <v>7100</v>
      </c>
      <c r="M623" s="252" t="s">
        <v>5918</v>
      </c>
      <c r="N623" s="252" t="s">
        <v>3327</v>
      </c>
      <c r="O623" s="252" t="s">
        <v>5202</v>
      </c>
      <c r="P623" s="252" t="s">
        <v>6829</v>
      </c>
    </row>
    <row r="624" spans="1:16">
      <c r="A624" s="252" t="str">
        <f t="shared" si="39"/>
        <v>/data/khanlab/projects/ChIP_seq/DATA/Sample_SK-N-BE2C_H3K27ac_C_GSE90683/Sample_SK-N-BE2C_H3K27ac_C_GSE90683.bam</v>
      </c>
      <c r="B624" s="252" t="s">
        <v>7073</v>
      </c>
      <c r="C624" s="252" t="s">
        <v>7092</v>
      </c>
      <c r="D624" s="252">
        <v>200</v>
      </c>
      <c r="E624" s="252" t="s">
        <v>5007</v>
      </c>
      <c r="F624" s="255" t="s">
        <v>6914</v>
      </c>
      <c r="K624" s="255" t="s">
        <v>1136</v>
      </c>
      <c r="L624" s="252" t="s">
        <v>7083</v>
      </c>
      <c r="M624" s="252" t="s">
        <v>3327</v>
      </c>
      <c r="N624" s="252" t="s">
        <v>5202</v>
      </c>
      <c r="O624" s="252" t="s">
        <v>6829</v>
      </c>
    </row>
    <row r="625" spans="1:15">
      <c r="A625" s="252" t="str">
        <f t="shared" si="39"/>
        <v>/data/khanlab/projects/ChIP_seq/DATA/Sample_SK-N-DZ_H3K27ac_C_GSE90683/Sample_SK-N-DZ_H3K27ac_C_GSE90683.bam</v>
      </c>
      <c r="B625" s="252" t="s">
        <v>7073</v>
      </c>
      <c r="C625" s="252" t="s">
        <v>7093</v>
      </c>
      <c r="D625" s="252">
        <v>200</v>
      </c>
      <c r="E625" s="252" t="s">
        <v>5007</v>
      </c>
      <c r="F625" s="255" t="s">
        <v>6919</v>
      </c>
      <c r="K625" s="255" t="s">
        <v>1136</v>
      </c>
      <c r="L625" s="252" t="s">
        <v>7084</v>
      </c>
      <c r="M625" s="252" t="s">
        <v>3327</v>
      </c>
      <c r="N625" s="252" t="s">
        <v>5202</v>
      </c>
      <c r="O625" s="252" t="s">
        <v>6829</v>
      </c>
    </row>
    <row r="626" spans="1:15">
      <c r="A626" s="252" t="str">
        <f t="shared" si="39"/>
        <v>/data/khanlab/projects/ChIP_seq/DATA/Sample_SK-N-FI_H3K27ac_C_GSE90683/Sample_SK-N-FI_H3K27ac_C_GSE90683.bam</v>
      </c>
      <c r="B626" s="252" t="s">
        <v>7073</v>
      </c>
      <c r="C626" s="252" t="s">
        <v>7094</v>
      </c>
      <c r="D626" s="252">
        <v>200</v>
      </c>
      <c r="E626" s="252" t="s">
        <v>5007</v>
      </c>
      <c r="F626" s="255" t="s">
        <v>6924</v>
      </c>
      <c r="K626" s="255" t="s">
        <v>1136</v>
      </c>
      <c r="L626" s="252" t="s">
        <v>7085</v>
      </c>
      <c r="M626" s="252" t="s">
        <v>3327</v>
      </c>
      <c r="N626" s="252" t="s">
        <v>5202</v>
      </c>
      <c r="O626" s="252" t="s">
        <v>6829</v>
      </c>
    </row>
    <row r="627" spans="1:15">
      <c r="A627" s="252" t="str">
        <f t="shared" si="39"/>
        <v>/data/khanlab/projects/ChIP_seq/DATA/Sample_TR14_H3K27ac_C_GSE90683/Sample_TR14_H3K27ac_C_GSE90683.bam</v>
      </c>
      <c r="B627" s="252" t="s">
        <v>7073</v>
      </c>
      <c r="C627" s="252" t="s">
        <v>7095</v>
      </c>
      <c r="D627" s="252">
        <v>200</v>
      </c>
      <c r="E627" s="252" t="s">
        <v>5007</v>
      </c>
      <c r="F627" s="255" t="s">
        <v>6929</v>
      </c>
      <c r="K627" s="255" t="s">
        <v>1136</v>
      </c>
      <c r="L627" s="252" t="s">
        <v>7086</v>
      </c>
      <c r="M627" s="252" t="s">
        <v>3327</v>
      </c>
      <c r="N627" s="252" t="s">
        <v>5202</v>
      </c>
      <c r="O627" s="252" t="s">
        <v>6829</v>
      </c>
    </row>
    <row r="628" spans="1:15">
      <c r="A628" s="252" t="str">
        <f t="shared" si="39"/>
        <v>/data/khanlab/projects/ChIP_seq/DATA/Sample_NB69_H3K27ac_C_GSE90683/Sample_NB69_H3K27ac_C_GSE90683.bam</v>
      </c>
      <c r="B628" s="252" t="s">
        <v>7073</v>
      </c>
      <c r="C628" s="252" t="s">
        <v>7096</v>
      </c>
      <c r="D628" s="252">
        <v>200</v>
      </c>
      <c r="E628" s="252" t="s">
        <v>5007</v>
      </c>
      <c r="F628" s="255" t="s">
        <v>6944</v>
      </c>
      <c r="K628" s="255" t="s">
        <v>1136</v>
      </c>
      <c r="L628" s="252" t="s">
        <v>7087</v>
      </c>
      <c r="M628" s="252" t="s">
        <v>3327</v>
      </c>
      <c r="N628" s="252" t="s">
        <v>5202</v>
      </c>
      <c r="O628" s="252" t="s">
        <v>6829</v>
      </c>
    </row>
    <row r="629" spans="1:15">
      <c r="A629" s="252" t="str">
        <f t="shared" si="39"/>
        <v>/data/khanlab/projects/ChIP_seq/DATA/Sample_NB-EBc1_H3K27ac_C_GSE90683/Sample_NB-EBc1_H3K27ac_C_GSE90683.bam</v>
      </c>
      <c r="B629" s="252" t="s">
        <v>7073</v>
      </c>
      <c r="C629" s="252" t="s">
        <v>7097</v>
      </c>
      <c r="D629" s="252">
        <v>200</v>
      </c>
      <c r="E629" s="252" t="s">
        <v>5007</v>
      </c>
      <c r="F629" s="255" t="s">
        <v>6953</v>
      </c>
      <c r="K629" s="255" t="s">
        <v>1136</v>
      </c>
      <c r="L629" s="252" t="s">
        <v>7088</v>
      </c>
      <c r="M629" s="252" t="s">
        <v>3327</v>
      </c>
      <c r="N629" s="252" t="s">
        <v>5202</v>
      </c>
      <c r="O629" s="252" t="s">
        <v>6829</v>
      </c>
    </row>
    <row r="630" spans="1:15">
      <c r="A630" s="252" t="str">
        <f t="shared" si="39"/>
        <v>/data/khanlab/projects/ChIP_seq/DATA/Sample_SJNB12_H3K27ac_C_GSE90683/Sample_SJNB12_H3K27ac_C_GSE90683.bam</v>
      </c>
      <c r="B630" s="252" t="s">
        <v>7073</v>
      </c>
      <c r="C630" s="252" t="s">
        <v>7075</v>
      </c>
      <c r="D630" s="252">
        <v>200</v>
      </c>
      <c r="E630" s="252" t="s">
        <v>7102</v>
      </c>
      <c r="F630" s="533" t="s">
        <v>6889</v>
      </c>
      <c r="K630" s="255" t="s">
        <v>1136</v>
      </c>
      <c r="L630" s="252" t="s">
        <v>7089</v>
      </c>
      <c r="M630" s="252" t="s">
        <v>3327</v>
      </c>
      <c r="N630" s="252" t="s">
        <v>5202</v>
      </c>
      <c r="O630" s="252" t="s">
        <v>6829</v>
      </c>
    </row>
    <row r="631" spans="1:15">
      <c r="A631" s="252" t="str">
        <f t="shared" si="39"/>
        <v>/data/khanlab/projects/ChIP_seq/DATA/Sample_SK-N-AS_H3K27ac_C_GSE90683/Sample_SK-N-AS_H3K27ac_C_GSE90683.bam</v>
      </c>
      <c r="B631" s="252" t="s">
        <v>7073</v>
      </c>
      <c r="C631" s="252" t="s">
        <v>7076</v>
      </c>
      <c r="D631" s="252">
        <v>200</v>
      </c>
      <c r="E631" s="252" t="s">
        <v>7102</v>
      </c>
      <c r="F631" s="533" t="s">
        <v>6909</v>
      </c>
      <c r="K631" s="255" t="s">
        <v>1136</v>
      </c>
      <c r="L631" s="252" t="s">
        <v>7090</v>
      </c>
      <c r="M631" s="252" t="s">
        <v>3327</v>
      </c>
      <c r="N631" s="252" t="s">
        <v>5202</v>
      </c>
      <c r="O631" s="252" t="s">
        <v>6829</v>
      </c>
    </row>
    <row r="632" spans="1:15">
      <c r="A632" s="252" t="str">
        <f t="shared" si="39"/>
        <v>/data/khanlab/projects/ChIP_seq/DATA/Sample_CHP212_H3K27ac_C_GSE90683/Sample_CHP212_H3K27ac_C_GSE90683.bam</v>
      </c>
      <c r="B632" s="252" t="s">
        <v>7073</v>
      </c>
      <c r="C632" s="252" t="s">
        <v>7077</v>
      </c>
      <c r="D632" s="252">
        <v>200</v>
      </c>
      <c r="E632" s="252" t="s">
        <v>7102</v>
      </c>
      <c r="F632" s="533" t="s">
        <v>6934</v>
      </c>
      <c r="K632" s="255" t="s">
        <v>1136</v>
      </c>
      <c r="L632" s="252" t="s">
        <v>7091</v>
      </c>
      <c r="M632" s="252" t="s">
        <v>3327</v>
      </c>
      <c r="N632" s="252" t="s">
        <v>5202</v>
      </c>
      <c r="O632" s="252" t="s">
        <v>6829</v>
      </c>
    </row>
    <row r="633" spans="1:15">
      <c r="A633" s="252" t="str">
        <f t="shared" si="39"/>
        <v>/data/khanlab/projects/ChIP_seq/DATA/Sample_SK-N-SH_H3K27ac_C_GSE90683/Sample_SK-N-SH_H3K27ac_C_GSE90683.bam</v>
      </c>
      <c r="B633" s="252" t="s">
        <v>7073</v>
      </c>
      <c r="C633" s="252" t="s">
        <v>6169</v>
      </c>
      <c r="D633" s="252">
        <v>200</v>
      </c>
      <c r="E633" s="252" t="s">
        <v>7102</v>
      </c>
      <c r="F633" s="533" t="s">
        <v>6948</v>
      </c>
      <c r="K633" s="255" t="s">
        <v>1136</v>
      </c>
      <c r="L633" s="252" t="s">
        <v>7092</v>
      </c>
      <c r="M633" s="252" t="s">
        <v>3327</v>
      </c>
      <c r="N633" s="252" t="s">
        <v>5202</v>
      </c>
      <c r="O633" s="252" t="s">
        <v>6829</v>
      </c>
    </row>
    <row r="634" spans="1:15">
      <c r="A634" s="252" t="str">
        <f t="shared" si="39"/>
        <v>/data/khanlab/projects/ChIP_seq/DATA/Sample_GIMEN_H3K27ac_C_GSE90683/Sample_GIMEN_H3K27ac_C_GSE90683.bam</v>
      </c>
      <c r="B634" s="252" t="s">
        <v>7073</v>
      </c>
      <c r="C634" s="252" t="s">
        <v>7078</v>
      </c>
      <c r="D634" s="252">
        <v>200</v>
      </c>
      <c r="E634" s="252" t="s">
        <v>3844</v>
      </c>
      <c r="F634" s="534" t="s">
        <v>6859</v>
      </c>
      <c r="K634" s="255" t="s">
        <v>1136</v>
      </c>
      <c r="L634" s="252" t="s">
        <v>7093</v>
      </c>
      <c r="M634" s="252" t="s">
        <v>3327</v>
      </c>
      <c r="N634" s="252" t="s">
        <v>5202</v>
      </c>
      <c r="O634" s="252" t="s">
        <v>6829</v>
      </c>
    </row>
    <row r="635" spans="1:15">
      <c r="A635" s="252" t="str">
        <f t="shared" si="39"/>
        <v>/data/khanlab/projects/ChIP_seq/DATA/Sample_SH-EP_H3K27ac_C_GSE90683/Sample_SH-EP_H3K27ac_C_GSE90683.bam</v>
      </c>
      <c r="B635" s="252" t="s">
        <v>7073</v>
      </c>
      <c r="C635" s="252" t="s">
        <v>7079</v>
      </c>
      <c r="D635" s="252">
        <v>200</v>
      </c>
      <c r="E635" s="252" t="s">
        <v>3844</v>
      </c>
      <c r="F635" s="534" t="s">
        <v>6879</v>
      </c>
      <c r="K635" s="255" t="s">
        <v>1136</v>
      </c>
      <c r="L635" s="252" t="s">
        <v>7094</v>
      </c>
      <c r="M635" s="252" t="s">
        <v>3327</v>
      </c>
      <c r="N635" s="252" t="s">
        <v>5202</v>
      </c>
      <c r="O635" s="252" t="s">
        <v>6829</v>
      </c>
    </row>
    <row r="636" spans="1:15">
      <c r="A636" s="252" t="str">
        <f t="shared" si="39"/>
        <v>/data/khanlab/projects/ChIP_seq/DATA/Sample_GICAN_H3K27ac_C_GSE90683/Sample_GICAN_H3K27ac_C_GSE90683.bam</v>
      </c>
      <c r="B636" s="252" t="s">
        <v>7073</v>
      </c>
      <c r="C636" s="252" t="s">
        <v>7080</v>
      </c>
      <c r="D636" s="252">
        <v>200</v>
      </c>
      <c r="E636" s="252" t="s">
        <v>3844</v>
      </c>
      <c r="F636" s="534" t="s">
        <v>6939</v>
      </c>
      <c r="K636" s="255" t="s">
        <v>1136</v>
      </c>
      <c r="L636" s="252" t="s">
        <v>7095</v>
      </c>
      <c r="M636" s="252" t="s">
        <v>3327</v>
      </c>
      <c r="N636" s="252" t="s">
        <v>5202</v>
      </c>
      <c r="O636" s="252" t="s">
        <v>6829</v>
      </c>
    </row>
    <row r="637" spans="1:15">
      <c r="A637" s="252" t="str">
        <f t="shared" si="39"/>
        <v>/data/khanlab/projects/ChIP_seq/DATA/Sample_hNCC_rep1_H3K27ac_C_GSE90683/Sample_hNCC_rep1_H3K27ac_C_GSE90683.bam</v>
      </c>
      <c r="B637" s="252" t="s">
        <v>7073</v>
      </c>
      <c r="C637" s="252" t="s">
        <v>7098</v>
      </c>
      <c r="D637" s="252">
        <v>200</v>
      </c>
      <c r="E637" s="252" t="s">
        <v>3844</v>
      </c>
      <c r="F637" s="535" t="s">
        <v>6958</v>
      </c>
      <c r="K637" s="255" t="s">
        <v>1136</v>
      </c>
      <c r="L637" s="252" t="s">
        <v>7096</v>
      </c>
      <c r="M637" s="252" t="s">
        <v>3327</v>
      </c>
      <c r="N637" s="252" t="s">
        <v>5202</v>
      </c>
      <c r="O637" s="252" t="s">
        <v>6829</v>
      </c>
    </row>
    <row r="638" spans="1:15">
      <c r="A638" s="252" t="str">
        <f t="shared" si="39"/>
        <v>/data/khanlab/projects/ChIP_seq/DATA/Sample_hNCC_rep2_H3K27ac_C_GSE90683/Sample_hNCC_rep2_H3K27ac_C_GSE90683.bam</v>
      </c>
      <c r="B638" s="252" t="s">
        <v>7073</v>
      </c>
      <c r="C638" s="252" t="s">
        <v>7099</v>
      </c>
      <c r="D638" s="252">
        <v>200</v>
      </c>
      <c r="E638" s="252" t="s">
        <v>3844</v>
      </c>
      <c r="F638" s="535" t="s">
        <v>6963</v>
      </c>
      <c r="K638" s="255" t="s">
        <v>1136</v>
      </c>
      <c r="L638" s="252" t="s">
        <v>7097</v>
      </c>
      <c r="M638" s="252" t="s">
        <v>3327</v>
      </c>
      <c r="N638" s="252" t="s">
        <v>5202</v>
      </c>
      <c r="O638" s="252" t="s">
        <v>6829</v>
      </c>
    </row>
    <row r="639" spans="1:15">
      <c r="E639" s="266"/>
      <c r="F639" s="564"/>
      <c r="K639" s="255"/>
    </row>
    <row r="640" spans="1:15">
      <c r="E640" s="266"/>
      <c r="F640" s="564"/>
      <c r="K640" s="255"/>
    </row>
    <row r="642" spans="1:6">
      <c r="A642" s="252" t="str">
        <f>CONCATENATE($B$2,F642,"/",F642,".bam")</f>
        <v>/data/khanlab/projects/ChIP_seq/DATA/Sample_RH4_CHD4_Pol2_028_C_HGVCCBGX3/Sample_RH4_CHD4_Pol2_028_C_HGVCCBGX3.bam</v>
      </c>
      <c r="B642" s="256" t="s">
        <v>7236</v>
      </c>
      <c r="C642" s="252" t="s">
        <v>7171</v>
      </c>
      <c r="D642" s="258">
        <v>200</v>
      </c>
      <c r="E642" s="265" t="s">
        <v>3894</v>
      </c>
      <c r="F642" s="255" t="s">
        <v>6732</v>
      </c>
    </row>
    <row r="643" spans="1:6">
      <c r="A643" s="252" t="str">
        <f>CONCATENATE($B$2,F643,"/",F643,".bam")</f>
        <v>/data/khanlab/projects/ChIP_seq/DATA/Sample_RH4_P3F_Pol2_028_C_HGVCCBGX3/Sample_RH4_P3F_Pol2_028_C_HGVCCBGX3.bam</v>
      </c>
      <c r="B643" s="256" t="s">
        <v>7236</v>
      </c>
      <c r="C643" s="252" t="s">
        <v>7172</v>
      </c>
      <c r="D643" s="258">
        <v>200</v>
      </c>
      <c r="E643" s="252" t="s">
        <v>7102</v>
      </c>
      <c r="F643" s="255" t="s">
        <v>6736</v>
      </c>
    </row>
    <row r="644" spans="1:6">
      <c r="A644" s="252" t="str">
        <f>CONCATENATE($B$2,F644,"/",F644,".bam")</f>
        <v>/data/khanlab/projects/ChIP_seq/DATA/Sample_RH4_SCR_Pol2_028_C_HGVCCBGX3/Sample_RH4_SCR_Pol2_028_C_HGVCCBGX3.bam</v>
      </c>
      <c r="B644" s="256" t="s">
        <v>7236</v>
      </c>
      <c r="C644" s="252" t="s">
        <v>7173</v>
      </c>
      <c r="D644" s="258">
        <v>200</v>
      </c>
      <c r="E644" s="204" t="s">
        <v>5365</v>
      </c>
      <c r="F644" s="255" t="s">
        <v>6737</v>
      </c>
    </row>
    <row r="646" spans="1:6" hidden="1">
      <c r="A646" s="252" t="str">
        <f t="shared" ref="A646:A651" si="40">CONCATENATE($B$2,F646,"/",F646,".dd.bam")</f>
        <v>/data/khanlab/projects/ChIP_seq/DATA/Sample_mm_ESC_Ring1ff_EtOH_BAF155_BZS/Sample_mm_ESC_Ring1ff_EtOH_BAF155_BZS.dd.bam</v>
      </c>
      <c r="C646" s="252" t="s">
        <v>7199</v>
      </c>
      <c r="D646" s="252">
        <v>200</v>
      </c>
      <c r="E646" t="s">
        <v>5001</v>
      </c>
      <c r="F646" s="217" t="s">
        <v>7188</v>
      </c>
    </row>
    <row r="647" spans="1:6" hidden="1">
      <c r="A647" s="252" t="str">
        <f t="shared" si="40"/>
        <v>/data/khanlab/projects/ChIP_seq/DATA/Sample_mm_ESC_Ring1ff_EtOH_BAF155_rep2_BZS/Sample_mm_ESC_Ring1ff_EtOH_BAF155_rep2_BZS.dd.bam</v>
      </c>
      <c r="C647" s="252" t="s">
        <v>7200</v>
      </c>
      <c r="D647" s="252">
        <v>200</v>
      </c>
      <c r="E647" s="252" t="s">
        <v>4746</v>
      </c>
      <c r="F647" s="217" t="s">
        <v>7191</v>
      </c>
    </row>
    <row r="648" spans="1:6" hidden="1">
      <c r="A648" s="252" t="str">
        <f t="shared" si="40"/>
        <v>/data/khanlab/projects/ChIP_seq/DATA/Sample_mm_ESC_Ring1ff_EtOH_input_BZS/Sample_mm_ESC_Ring1ff_EtOH_input_BZS.dd.bam</v>
      </c>
      <c r="C648" s="252" t="s">
        <v>7202</v>
      </c>
      <c r="D648" s="252">
        <v>200</v>
      </c>
      <c r="E648" t="s">
        <v>7197</v>
      </c>
      <c r="F648" s="217" t="s">
        <v>7184</v>
      </c>
    </row>
    <row r="649" spans="1:6" hidden="1">
      <c r="A649" s="252" t="str">
        <f t="shared" si="40"/>
        <v>/data/khanlab/projects/ChIP_seq/DATA/Sample_mm_ESC_Ring1ff_TAX_BAF155_BZS/Sample_mm_ESC_Ring1ff_TAX_BAF155_BZS.dd.bam</v>
      </c>
      <c r="C649" s="252" t="s">
        <v>7204</v>
      </c>
      <c r="D649" s="252">
        <v>200</v>
      </c>
      <c r="E649" t="s">
        <v>5477</v>
      </c>
      <c r="F649" s="217" t="s">
        <v>7193</v>
      </c>
    </row>
    <row r="650" spans="1:6" hidden="1">
      <c r="A650" s="252" t="str">
        <f t="shared" si="40"/>
        <v>/data/khanlab/projects/ChIP_seq/DATA/Sample_mm_ESC_Ring1ff_TAX_BAF155_rep2_BZS/Sample_mm_ESC_Ring1ff_TAX_BAF155_rep2_BZS.dd.bam</v>
      </c>
      <c r="C650" s="252" t="s">
        <v>7203</v>
      </c>
      <c r="D650" s="252">
        <v>200</v>
      </c>
      <c r="E650" s="252" t="s">
        <v>5478</v>
      </c>
      <c r="F650" s="217" t="s">
        <v>7195</v>
      </c>
    </row>
    <row r="651" spans="1:6" hidden="1">
      <c r="A651" s="252" t="str">
        <f t="shared" si="40"/>
        <v>/data/khanlab/projects/ChIP_seq/DATA/Sample_mm_ESC_Ring1ff_TAX_input_BZS/Sample_mm_ESC_Ring1ff_TAX_input_BZS.dd.bam</v>
      </c>
      <c r="C651" s="252" t="s">
        <v>7201</v>
      </c>
      <c r="D651" s="252">
        <v>200</v>
      </c>
      <c r="E651" t="s">
        <v>7198</v>
      </c>
      <c r="F651" s="217" t="s">
        <v>7187</v>
      </c>
    </row>
    <row r="652" spans="1:6">
      <c r="A652" s="252" t="s">
        <v>10048</v>
      </c>
      <c r="C652" s="21" t="s">
        <v>5822</v>
      </c>
      <c r="D652" s="332">
        <v>200</v>
      </c>
      <c r="E652" s="21" t="s">
        <v>5980</v>
      </c>
    </row>
    <row r="653" spans="1:6">
      <c r="A653" s="252" t="s">
        <v>10049</v>
      </c>
      <c r="C653" s="21" t="s">
        <v>5819</v>
      </c>
      <c r="D653" s="332">
        <v>200</v>
      </c>
      <c r="E653" s="252" t="s">
        <v>5826</v>
      </c>
    </row>
    <row r="654" spans="1:6">
      <c r="A654" s="252" t="s">
        <v>6039</v>
      </c>
      <c r="C654" s="21" t="s">
        <v>7330</v>
      </c>
      <c r="D654" s="253">
        <v>200</v>
      </c>
      <c r="E654" s="588" t="s">
        <v>5365</v>
      </c>
    </row>
    <row r="655" spans="1:6">
      <c r="A655" s="252" t="str">
        <f>CONCATENATE($B$2,F655,"/",F655,".bam")</f>
        <v>/data/khanlab/projects/ChIP_seq/DATA/Sample_RH4_DMSO_4h_BRG1_040_C_HKLNMBGX9/Sample_RH4_DMSO_4h_BRG1_040_C_HKLNMBGX9.bam</v>
      </c>
      <c r="C655" s="21" t="s">
        <v>5822</v>
      </c>
      <c r="D655" s="332">
        <v>200</v>
      </c>
      <c r="E655" s="21" t="s">
        <v>5009</v>
      </c>
      <c r="F655" s="374" t="s">
        <v>10050</v>
      </c>
    </row>
    <row r="656" spans="1:6">
      <c r="A656" s="252" t="str">
        <f>CONCATENATE($B$2,F656,"/",F656,".bam")</f>
        <v>/data/khanlab/projects/ChIP_seq/DATA/Sample_RH4_DMSO_4h_PBRM1_040_C_HKLNMBGX9/Sample_RH4_DMSO_4h_PBRM1_040_C_HKLNMBGX9.bam</v>
      </c>
      <c r="C656" s="21" t="s">
        <v>5819</v>
      </c>
      <c r="D656" s="332">
        <v>200</v>
      </c>
      <c r="E656" s="252" t="s">
        <v>6800</v>
      </c>
      <c r="F656" s="374" t="s">
        <v>10051</v>
      </c>
    </row>
    <row r="658" spans="1:6">
      <c r="A658" s="252" t="str">
        <f t="shared" ref="A658:A667" si="41">CONCATENATE($B$2,F658,"/",F658,".bam")</f>
        <v>/data/khanlab/projects/ChIP_seq/DATA/Sample_LNCaP_veh_exo1_AR_SRR653215_C_GSE43791/Sample_LNCaP_veh_exo1_AR_SRR653215_C_GSE43791.bam</v>
      </c>
      <c r="C658" s="21" t="s">
        <v>10086</v>
      </c>
      <c r="D658" s="332">
        <v>100</v>
      </c>
      <c r="E658" s="588" t="s">
        <v>5365</v>
      </c>
      <c r="F658" s="599" t="s">
        <v>10095</v>
      </c>
    </row>
    <row r="659" spans="1:6">
      <c r="A659" s="252" t="str">
        <f t="shared" si="41"/>
        <v>/data/khanlab/projects/ChIP_seq/DATA/Sample_LNCaP_DHT_exo2_AR_SRR653220_C_GSE43791/Sample_LNCaP_DHT_exo2_AR_SRR653220_C_GSE43791.bam</v>
      </c>
      <c r="C659" s="21" t="s">
        <v>10087</v>
      </c>
      <c r="D659" s="332">
        <v>100</v>
      </c>
      <c r="E659" s="21" t="s">
        <v>5009</v>
      </c>
      <c r="F659" s="599" t="s">
        <v>10081</v>
      </c>
    </row>
    <row r="660" spans="1:6">
      <c r="A660" s="252" t="str">
        <f t="shared" si="41"/>
        <v>/data/khanlab/projects/ChIP_seq/DATA/Sample_LNCaP_Bic2_AR_SRR999225_C_GSE43791/Sample_LNCaP_Bic2_AR_SRR999225_C_GSE43791.bam</v>
      </c>
      <c r="C660" s="21" t="s">
        <v>10088</v>
      </c>
      <c r="D660" s="332">
        <v>100</v>
      </c>
      <c r="E660" s="588" t="s">
        <v>10084</v>
      </c>
      <c r="F660" s="599" t="s">
        <v>10082</v>
      </c>
    </row>
    <row r="661" spans="1:6">
      <c r="A661" s="252" t="str">
        <f t="shared" si="41"/>
        <v>/data/khanlab/projects/ChIP_seq/DATA/Sample_LNCaP_Enza2_AR_SRR999229_C_GSE43791/Sample_LNCaP_Enza2_AR_SRR999229_C_GSE43791.bam</v>
      </c>
      <c r="C661" s="21" t="s">
        <v>10089</v>
      </c>
      <c r="D661" s="332">
        <v>100</v>
      </c>
      <c r="E661" s="252" t="s">
        <v>10085</v>
      </c>
      <c r="F661" s="599" t="s">
        <v>10083</v>
      </c>
    </row>
    <row r="662" spans="1:6">
      <c r="A662" s="252" t="str">
        <f t="shared" si="41"/>
        <v>/data/khanlab/projects/ChIP_seq/DATA/Sample_LNCaP_H3K27ac_C_SRR2566837/Sample_LNCaP_H3K27ac_C_SRR2566837.bam</v>
      </c>
      <c r="C662" s="21" t="s">
        <v>10090</v>
      </c>
      <c r="D662" s="332">
        <v>200</v>
      </c>
      <c r="E662" s="252" t="s">
        <v>3841</v>
      </c>
      <c r="F662" s="257" t="s">
        <v>7383</v>
      </c>
    </row>
    <row r="664" spans="1:6">
      <c r="A664" s="252" t="str">
        <f t="shared" si="41"/>
        <v>/data/khanlab/projects/ChIP_seq/DATA/Sample_LREX_DMSO_H3K27ac_CS023271_C_DVW/Sample_LREX_DMSO_H3K27ac_CS023271_C_DVW.bam</v>
      </c>
      <c r="C664" s="21" t="s">
        <v>6</v>
      </c>
      <c r="D664" s="332">
        <v>100</v>
      </c>
      <c r="E664" s="588" t="s">
        <v>5365</v>
      </c>
      <c r="F664" s="252" t="s">
        <v>9199</v>
      </c>
    </row>
    <row r="665" spans="1:6">
      <c r="A665" s="252" t="str">
        <f t="shared" si="41"/>
        <v>/data/khanlab/projects/ChIP_seq/DATA/Sample_LREX_Enzalutamide_H3K27ac_CS023271_C_DVW/Sample_LREX_Enzalutamide_H3K27ac_CS023271_C_DVW.bam</v>
      </c>
      <c r="C665" s="21" t="s">
        <v>10135</v>
      </c>
      <c r="D665" s="332">
        <v>100</v>
      </c>
      <c r="E665" s="21" t="s">
        <v>5009</v>
      </c>
      <c r="F665" s="252" t="s">
        <v>9205</v>
      </c>
    </row>
    <row r="666" spans="1:6">
      <c r="A666" s="252" t="str">
        <f t="shared" si="41"/>
        <v>/data/khanlab/projects/ChIP_seq/DATA/Sample_LREX_Ipatasertib_H3K27ac_CS023271_C_DVW/Sample_LREX_Ipatasertib_H3K27ac_CS023271_C_DVW.bam</v>
      </c>
      <c r="C666" s="21" t="s">
        <v>10136</v>
      </c>
      <c r="D666" s="332">
        <v>100</v>
      </c>
      <c r="E666" s="588" t="s">
        <v>10084</v>
      </c>
      <c r="F666" s="252" t="s">
        <v>9208</v>
      </c>
    </row>
    <row r="667" spans="1:6">
      <c r="A667" s="252" t="str">
        <f t="shared" si="41"/>
        <v>/data/khanlab/projects/ChIP_seq/DATA/Sample_LREX_Enza_Ipat_H3K27ac_CS023271_C_DVW/Sample_LREX_Enza_Ipat_H3K27ac_CS023271_C_DVW.bam</v>
      </c>
      <c r="C667" s="21" t="s">
        <v>10137</v>
      </c>
      <c r="D667" s="332">
        <v>100</v>
      </c>
      <c r="E667" s="252" t="s">
        <v>7102</v>
      </c>
      <c r="F667" s="252" t="s">
        <v>9211</v>
      </c>
    </row>
    <row r="670" spans="1:6">
      <c r="A670" s="252" t="str">
        <f>CONCATENATE($B$2,F670,"/",F670,".bam")</f>
        <v>/data/khanlab/projects/ChIP_seq/DATA/Sample_RH4_D6_HDAC1_024_C_HLFMLBGX3/Sample_RH4_D6_HDAC1_024_C_HLFMLBGX3.bam</v>
      </c>
      <c r="B670" s="256" t="s">
        <v>10143</v>
      </c>
      <c r="C670" s="252" t="s">
        <v>6540</v>
      </c>
      <c r="D670" s="258">
        <v>200</v>
      </c>
      <c r="E670" s="252" t="s">
        <v>4726</v>
      </c>
      <c r="F670" s="256" t="s">
        <v>6979</v>
      </c>
    </row>
    <row r="671" spans="1:6">
      <c r="A671" s="252" t="str">
        <f>CONCATENATE($B$2,F671,"/",F671,".bam")</f>
        <v>/data/khanlab/projects/ChIP_seq/DATA/Sample_RH4_D6_HDAC2_021_C_H5JKVBGX3/Sample_RH4_D6_HDAC2_021_C_H5JKVBGX3.bam</v>
      </c>
      <c r="B671" s="256" t="s">
        <v>10143</v>
      </c>
      <c r="C671" s="252" t="s">
        <v>4281</v>
      </c>
      <c r="D671" s="258">
        <v>200</v>
      </c>
      <c r="E671" s="252" t="s">
        <v>3841</v>
      </c>
      <c r="F671" s="374" t="s">
        <v>5981</v>
      </c>
    </row>
    <row r="672" spans="1:6">
      <c r="A672" s="252" t="str">
        <f>CONCATENATE($B$2,F672,"/",F672,".bam")</f>
        <v>/data/khanlab/projects/ChIP_seq/DATA/Sample_RH4_D6_HDAC3_035_C_HMG7VBGX7/Sample_RH4_D6_HDAC3_035_C_HMG7VBGX7.bam</v>
      </c>
      <c r="B672" s="256" t="s">
        <v>10143</v>
      </c>
      <c r="C672" s="252" t="s">
        <v>8827</v>
      </c>
      <c r="D672" s="253">
        <v>200</v>
      </c>
      <c r="E672" s="587" t="s">
        <v>3423</v>
      </c>
      <c r="F672" s="217" t="s">
        <v>8826</v>
      </c>
    </row>
    <row r="675" spans="1:6">
      <c r="A675" s="252" t="str">
        <f t="shared" ref="A675:A689" si="42">CONCATENATE($B$2,F675,"/",F675,".bam")</f>
        <v>/data/khanlab/projects/ChIP_seq/DATA/Sample_MM1S_MYC_SRR444479_C_JQ/Sample_MM1S_MYC_SRR444479_C_JQ.bam</v>
      </c>
      <c r="B675" s="256" t="s">
        <v>10334</v>
      </c>
      <c r="C675" s="251" t="s">
        <v>3343</v>
      </c>
      <c r="D675" s="258">
        <v>200</v>
      </c>
      <c r="E675" s="624" t="s">
        <v>6792</v>
      </c>
      <c r="F675" s="252" t="s">
        <v>10285</v>
      </c>
    </row>
    <row r="676" spans="1:6">
      <c r="A676" s="252" t="str">
        <f t="shared" si="42"/>
        <v>/data/khanlab/projects/ChIP_seq/DATA/Sample_MM1S_CDK7_SRR825494_C_JQ/Sample_MM1S_CDK7_SRR825494_C_JQ.bam</v>
      </c>
      <c r="B676" s="256" t="s">
        <v>10334</v>
      </c>
      <c r="C676" s="251" t="s">
        <v>10290</v>
      </c>
      <c r="D676" s="258">
        <v>200</v>
      </c>
      <c r="E676" s="623" t="s">
        <v>5364</v>
      </c>
      <c r="F676" s="252" t="s">
        <v>10286</v>
      </c>
    </row>
    <row r="677" spans="1:6">
      <c r="A677" s="252" t="str">
        <f t="shared" si="42"/>
        <v>/data/khanlab/projects/ChIP_seq/DATA/Sample_MM1S_CDK9_SRR748842_C_JQ/Sample_MM1S_CDK9_SRR748842_C_JQ.bam</v>
      </c>
      <c r="B677" s="256" t="s">
        <v>10334</v>
      </c>
      <c r="C677" s="251" t="s">
        <v>10291</v>
      </c>
      <c r="D677" s="258">
        <v>200</v>
      </c>
      <c r="E677" s="622" t="s">
        <v>6654</v>
      </c>
      <c r="F677" s="252" t="s">
        <v>10287</v>
      </c>
    </row>
    <row r="678" spans="1:6">
      <c r="A678" s="252" t="str">
        <f t="shared" si="42"/>
        <v>/data/khanlab/projects/ChIP_seq/DATA/Sample_MM1S_DMSO_H3K4me3_DFCI_Rx_C_JQ/Sample_MM1S_DMSO_H3K4me3_DFCI_Rx_C_JQ.bam</v>
      </c>
      <c r="B678" s="256" t="s">
        <v>10334</v>
      </c>
      <c r="C678" s="251" t="s">
        <v>10292</v>
      </c>
      <c r="D678" s="258">
        <v>200</v>
      </c>
      <c r="E678" s="621" t="s">
        <v>10288</v>
      </c>
      <c r="F678" s="252" t="s">
        <v>10228</v>
      </c>
    </row>
    <row r="679" spans="1:6">
      <c r="A679" s="252" t="str">
        <f t="shared" si="42"/>
        <v>/data/khanlab/projects/ChIP_seq/DATA/Sample_MM1S_JQKD82_H3K4me3_DFCI_Rx_C_JQ/Sample_MM1S_JQKD82_H3K4me3_DFCI_Rx_C_JQ.bam</v>
      </c>
      <c r="B679" s="256" t="s">
        <v>10334</v>
      </c>
      <c r="C679" s="252" t="s">
        <v>10293</v>
      </c>
      <c r="D679" s="258">
        <v>200</v>
      </c>
      <c r="E679" s="621" t="s">
        <v>10289</v>
      </c>
      <c r="F679" s="252" t="s">
        <v>10229</v>
      </c>
    </row>
    <row r="680" spans="1:6">
      <c r="A680" s="252" t="str">
        <f t="shared" si="42"/>
        <v>/data/khanlab/projects/ChIP_seq/DATA/Sample_MM1S_DMSO_KDM5A_DFCI_C_JQ/Sample_MM1S_DMSO_KDM5A_DFCI_C_JQ.bam</v>
      </c>
      <c r="B680" s="256" t="s">
        <v>10334</v>
      </c>
      <c r="C680" s="251" t="s">
        <v>10297</v>
      </c>
      <c r="D680" s="258">
        <v>200</v>
      </c>
      <c r="E680" s="629" t="s">
        <v>4965</v>
      </c>
      <c r="F680" s="252" t="s">
        <v>10186</v>
      </c>
    </row>
    <row r="681" spans="1:6">
      <c r="A681" s="252" t="str">
        <f t="shared" si="42"/>
        <v>/data/khanlab/projects/ChIP_seq/DATA/Sample_MM1S_JQKD82_KDM5A_DFCI_C_JQ/Sample_MM1S_JQKD82_KDM5A_DFCI_C_JQ.bam</v>
      </c>
      <c r="B681" s="256" t="s">
        <v>10334</v>
      </c>
      <c r="C681" s="252" t="s">
        <v>10298</v>
      </c>
      <c r="D681" s="258">
        <v>200</v>
      </c>
      <c r="E681" s="629" t="s">
        <v>4971</v>
      </c>
      <c r="F681" s="252" t="s">
        <v>10187</v>
      </c>
    </row>
    <row r="682" spans="1:6">
      <c r="A682" s="252" t="str">
        <f t="shared" si="42"/>
        <v>/data/khanlab/projects/ChIP_seq/DATA/Sample_MM1S_DMSO_Pol2_S5p_DFCI_C_JQ/Sample_MM1S_DMSO_Pol2_S5p_DFCI_C_JQ.bam</v>
      </c>
      <c r="B682" s="256" t="s">
        <v>10334</v>
      </c>
      <c r="C682" s="252" t="s">
        <v>10299</v>
      </c>
      <c r="D682" s="258">
        <v>200</v>
      </c>
      <c r="E682" s="631" t="s">
        <v>5606</v>
      </c>
      <c r="F682" s="252" t="s">
        <v>10178</v>
      </c>
    </row>
    <row r="683" spans="1:6">
      <c r="A683" s="252" t="str">
        <f t="shared" si="42"/>
        <v>/data/khanlab/projects/ChIP_seq/DATA/Sample_MM1S_JQKD82_Pol2_S5p_DFCI_C_JQ/Sample_MM1S_JQKD82_Pol2_S5p_DFCI_C_JQ.bam</v>
      </c>
      <c r="B683" s="256" t="s">
        <v>10334</v>
      </c>
      <c r="C683" s="252" t="s">
        <v>10300</v>
      </c>
      <c r="D683" s="258">
        <v>200</v>
      </c>
      <c r="E683" s="631" t="s">
        <v>10043</v>
      </c>
      <c r="F683" s="252" t="s">
        <v>10179</v>
      </c>
    </row>
    <row r="684" spans="1:6">
      <c r="A684" s="252" t="str">
        <f t="shared" si="42"/>
        <v>/data/khanlab/projects/ChIP_seq/DATA/Sample_MM1S_DMSO_Pol2_S2p_DFCI_C_JQ/Sample_MM1S_DMSO_Pol2_S2p_DFCI_C_JQ.bam</v>
      </c>
      <c r="B684" s="256" t="s">
        <v>10334</v>
      </c>
      <c r="C684" s="252" t="s">
        <v>10301</v>
      </c>
      <c r="D684" s="258">
        <v>200</v>
      </c>
      <c r="E684" s="633" t="s">
        <v>3881</v>
      </c>
      <c r="F684" s="252" t="s">
        <v>10180</v>
      </c>
    </row>
    <row r="685" spans="1:6">
      <c r="A685" s="252" t="str">
        <f t="shared" si="42"/>
        <v>/data/khanlab/projects/ChIP_seq/DATA/Sample_MM1S_JQKD82_Pol2_S2p_DFCI_C_JQ/Sample_MM1S_JQKD82_Pol2_S2p_DFCI_C_JQ.bam</v>
      </c>
      <c r="B685" s="256" t="s">
        <v>10334</v>
      </c>
      <c r="C685" s="252" t="s">
        <v>10302</v>
      </c>
      <c r="D685" s="258">
        <v>200</v>
      </c>
      <c r="E685" s="633" t="s">
        <v>3420</v>
      </c>
      <c r="F685" s="252" t="s">
        <v>10181</v>
      </c>
    </row>
    <row r="686" spans="1:6">
      <c r="A686" s="252" t="str">
        <f t="shared" si="42"/>
        <v>/data/khanlab/projects/ChIP_seq/DATA/Sample_MM1S_DMSO_Pol2_DFCI_C_JQ/Sample_MM1S_DMSO_Pol2_DFCI_C_JQ.bam</v>
      </c>
      <c r="B686" s="256" t="s">
        <v>10334</v>
      </c>
      <c r="C686" s="251" t="s">
        <v>5819</v>
      </c>
      <c r="D686" s="258">
        <v>200</v>
      </c>
      <c r="E686" s="632" t="s">
        <v>5600</v>
      </c>
      <c r="F686" s="252" t="s">
        <v>10182</v>
      </c>
    </row>
    <row r="687" spans="1:6">
      <c r="A687" s="252" t="str">
        <f t="shared" si="42"/>
        <v>/data/khanlab/projects/ChIP_seq/DATA/Sample_MM1S_JQKD82_Pol2_DFCI_C_JQ/Sample_MM1S_JQKD82_Pol2_DFCI_C_JQ.bam</v>
      </c>
      <c r="B687" s="256" t="s">
        <v>10334</v>
      </c>
      <c r="C687" s="252" t="s">
        <v>10303</v>
      </c>
      <c r="D687" s="258">
        <v>200</v>
      </c>
      <c r="E687" s="632" t="s">
        <v>4134</v>
      </c>
      <c r="F687" s="252" t="s">
        <v>10183</v>
      </c>
    </row>
    <row r="688" spans="1:6">
      <c r="A688" s="252" t="str">
        <f t="shared" si="42"/>
        <v>/data/khanlab/projects/ChIP_seq/DATA/Sample_MM1S_DMSO_rep1_input_DFCI_C_JQ/Sample_MM1S_DMSO_rep1_input_DFCI_C_JQ.bam</v>
      </c>
      <c r="B688" s="256" t="s">
        <v>10334</v>
      </c>
      <c r="C688" s="252" t="s">
        <v>10304</v>
      </c>
      <c r="D688" s="258">
        <v>200</v>
      </c>
      <c r="E688" s="630" t="s">
        <v>10296</v>
      </c>
      <c r="F688" s="252" t="s">
        <v>10208</v>
      </c>
    </row>
    <row r="689" spans="1:6">
      <c r="A689" s="252" t="str">
        <f t="shared" si="42"/>
        <v>/data/khanlab/projects/ChIP_seq/DATA/Sample_MM1S_JQKD82_rep1_input_DFCI_C_JQ/Sample_MM1S_JQKD82_rep1_input_DFCI_C_JQ.bam</v>
      </c>
      <c r="B689" s="256" t="s">
        <v>10334</v>
      </c>
      <c r="C689" s="252" t="s">
        <v>10305</v>
      </c>
      <c r="D689" s="258">
        <v>200</v>
      </c>
      <c r="E689" s="630" t="s">
        <v>10295</v>
      </c>
      <c r="F689" s="252" t="s">
        <v>10209</v>
      </c>
    </row>
    <row r="691" spans="1:6">
      <c r="A691" s="252" t="str">
        <f>CONCATENATE($B$2,F691,"/",F691,".bam")</f>
        <v>/data/khanlab/projects/ChIP_seq/DATA/Sample_MM1S_shLuc_H3K4me3_DFCI_Rx_C_JQ/Sample_MM1S_shLuc_H3K4me3_DFCI_Rx_C_JQ.bam</v>
      </c>
      <c r="B691" s="256" t="s">
        <v>12386</v>
      </c>
      <c r="C691" s="251" t="s">
        <v>12387</v>
      </c>
      <c r="D691" s="258">
        <v>200</v>
      </c>
      <c r="E691" s="631" t="s">
        <v>5606</v>
      </c>
      <c r="F691" s="252" t="s">
        <v>12336</v>
      </c>
    </row>
    <row r="692" spans="1:6">
      <c r="A692" s="252" t="str">
        <f>CONCATENATE($B$2,F692,"/",F692,".bam")</f>
        <v>/data/khanlab/projects/ChIP_seq/DATA/Sample_MM1S_shKDM5A_H3K4me3_DFCI_Rx_C_JQ/Sample_MM1S_shKDM5A_H3K4me3_DFCI_Rx_C_JQ.bam</v>
      </c>
      <c r="B692" s="256" t="s">
        <v>12386</v>
      </c>
      <c r="C692" s="252" t="s">
        <v>12388</v>
      </c>
      <c r="D692" s="258">
        <v>200</v>
      </c>
      <c r="E692" s="631" t="s">
        <v>10043</v>
      </c>
      <c r="F692" s="252" t="s">
        <v>12343</v>
      </c>
    </row>
    <row r="693" spans="1:6">
      <c r="A693" s="252" t="str">
        <f>CONCATENATE($B$2,F693,"/",F693,".bam")</f>
        <v>/data/khanlab/projects/ChIP_seq/DATA/Sample_MM1S_shLuc_H3K4me3_DFCI_Rx_C_JQ/Sample_MM1S_shLuc_H3K4me3_DFCI_Rx_C_JQ.bam</v>
      </c>
      <c r="B693" s="256" t="s">
        <v>10334</v>
      </c>
      <c r="C693" s="251" t="s">
        <v>12394</v>
      </c>
      <c r="D693" s="258">
        <v>200</v>
      </c>
      <c r="E693" s="629" t="s">
        <v>4965</v>
      </c>
      <c r="F693" s="252" t="s">
        <v>12336</v>
      </c>
    </row>
    <row r="694" spans="1:6">
      <c r="A694" s="252" t="str">
        <f>CONCATENATE($B$2,F694,"/",F694,".bam")</f>
        <v>/data/khanlab/projects/ChIP_seq/DATA/Sample_MM1S_shKDM5A_H3K4me3_DFCI_Rx_C_JQ/Sample_MM1S_shKDM5A_H3K4me3_DFCI_Rx_C_JQ.bam</v>
      </c>
      <c r="B694" s="256" t="s">
        <v>10334</v>
      </c>
      <c r="C694" s="252" t="s">
        <v>12393</v>
      </c>
      <c r="D694" s="258">
        <v>200</v>
      </c>
      <c r="E694" s="629" t="s">
        <v>4971</v>
      </c>
      <c r="F694" s="252" t="s">
        <v>12343</v>
      </c>
    </row>
    <row r="696" spans="1:6">
      <c r="A696" s="252" t="str">
        <f>CONCATENATE($B$2,F696,"/",F696,".bam")</f>
        <v>/data/khanlab/projects/ChIP_seq/DATA/Sample_MM1S_shLuc_Pol2_DFCI_Rx_C_JQ/Sample_MM1S_shLuc_Pol2_DFCI_Rx_C_JQ.bam</v>
      </c>
      <c r="B696" s="256" t="s">
        <v>12386</v>
      </c>
      <c r="C696" s="251" t="s">
        <v>12389</v>
      </c>
      <c r="D696" s="258">
        <v>200</v>
      </c>
      <c r="E696" s="632" t="s">
        <v>5600</v>
      </c>
      <c r="F696" s="252" t="s">
        <v>12348</v>
      </c>
    </row>
    <row r="697" spans="1:6">
      <c r="A697" s="252" t="str">
        <f>CONCATENATE($B$2,F697,"/",F697,".bam")</f>
        <v>/data/khanlab/projects/ChIP_seq/DATA/Sample_MM1S_shKDM5A_Pol2_DFCI_Rx_C_JQ/Sample_MM1S_shKDM5A_Pol2_DFCI_Rx_C_JQ.bam</v>
      </c>
      <c r="B697" s="256" t="s">
        <v>12386</v>
      </c>
      <c r="C697" s="252" t="s">
        <v>12390</v>
      </c>
      <c r="D697" s="258">
        <v>200</v>
      </c>
      <c r="E697" s="632" t="s">
        <v>4134</v>
      </c>
      <c r="F697" s="252" t="s">
        <v>12352</v>
      </c>
    </row>
    <row r="698" spans="1:6">
      <c r="A698" s="252" t="str">
        <f>CONCATENATE($B$2,F698,"/",F698,".bam")</f>
        <v>/data/khanlab/projects/ChIP_seq/DATA/Sample_MM1S_shLuc_Pol2_DFCI_Rx_C_JQ/Sample_MM1S_shLuc_Pol2_DFCI_Rx_C_JQ.bam</v>
      </c>
      <c r="B698" s="256" t="s">
        <v>10334</v>
      </c>
      <c r="C698" s="251" t="s">
        <v>12391</v>
      </c>
      <c r="D698" s="258">
        <v>200</v>
      </c>
      <c r="E698" s="633" t="s">
        <v>3881</v>
      </c>
      <c r="F698" s="252" t="s">
        <v>12348</v>
      </c>
    </row>
    <row r="699" spans="1:6">
      <c r="A699" s="252" t="str">
        <f>CONCATENATE($B$2,F699,"/",F699,".bam")</f>
        <v>/data/khanlab/projects/ChIP_seq/DATA/Sample_MM1S_shKDM5A_Pol2_DFCI_Rx_C_JQ/Sample_MM1S_shKDM5A_Pol2_DFCI_Rx_C_JQ.bam</v>
      </c>
      <c r="B699" s="256" t="s">
        <v>10334</v>
      </c>
      <c r="C699" s="252" t="s">
        <v>12392</v>
      </c>
      <c r="D699" s="258">
        <v>200</v>
      </c>
      <c r="E699" s="633" t="s">
        <v>3420</v>
      </c>
      <c r="F699" s="252" t="s">
        <v>12352</v>
      </c>
    </row>
    <row r="701" spans="1:6">
      <c r="A701" s="252" t="str">
        <f t="shared" ref="A701:A711" si="43">CONCATENATE($B$2,F701,"/",F701,".bam")</f>
        <v>/data/khanlab/projects/ChIP_seq/DATA/Sample_RH4_HDAC2_005_C_H7WKVBGXX/Sample_RH4_HDAC2_005_C_H7WKVBGXX.bam</v>
      </c>
      <c r="C701" s="252" t="s">
        <v>4603</v>
      </c>
      <c r="D701" s="258">
        <v>200</v>
      </c>
      <c r="E701" s="247" t="s">
        <v>5185</v>
      </c>
      <c r="F701" s="252" t="s">
        <v>4270</v>
      </c>
    </row>
    <row r="702" spans="1:6">
      <c r="A702" s="252" t="str">
        <f t="shared" si="43"/>
        <v>/data/khanlab/projects/ChIP_seq/DATA/Sample_RH4_RBBP4_008_C_HHC7JBGXX/Sample_RH4_RBBP4_008_C_HHC7JBGXX.bam</v>
      </c>
      <c r="C702" s="252" t="s">
        <v>4975</v>
      </c>
      <c r="D702" s="258">
        <v>200</v>
      </c>
      <c r="E702" s="246" t="s">
        <v>5186</v>
      </c>
      <c r="F702" s="265" t="s">
        <v>4958</v>
      </c>
    </row>
    <row r="703" spans="1:6">
      <c r="A703" s="252" t="str">
        <f t="shared" si="43"/>
        <v>/data/khanlab/projects/ChIP_seq/DATA/Sample_RH4_CHD4_nFlag_018_C_HWC77BGXY/Sample_RH4_CHD4_nFlag_018_C_HWC77BGXY.bam</v>
      </c>
      <c r="C703" s="252" t="s">
        <v>5861</v>
      </c>
      <c r="D703" s="258">
        <v>200</v>
      </c>
      <c r="E703" s="202" t="s">
        <v>3412</v>
      </c>
      <c r="F703" s="252" t="s">
        <v>5788</v>
      </c>
    </row>
    <row r="704" spans="1:6">
      <c r="A704" s="252" t="str">
        <f t="shared" si="43"/>
        <v>/data/khanlab/projects/ChIP_seq/DATA/Sample_RH4_MTA2_200311_C_H7HJ5BGXC/Sample_RH4_MTA2_200311_C_H7HJ5BGXC.bam</v>
      </c>
      <c r="C704" s="252" t="s">
        <v>12426</v>
      </c>
      <c r="D704" s="258">
        <v>200</v>
      </c>
      <c r="E704" s="629" t="s">
        <v>5009</v>
      </c>
      <c r="F704" s="252" t="s">
        <v>12214</v>
      </c>
    </row>
    <row r="705" spans="1:6">
      <c r="A705" s="252" t="str">
        <f t="shared" si="43"/>
        <v>/data/khanlab/projects/ChIP_seq/DATA/Sample_RH4_t6_BRD4_002_C_HCK7HBGXX/Sample_RH4_t6_BRD4_002_C_HCK7HBGXX.bam</v>
      </c>
      <c r="C705" s="252" t="s">
        <v>4135</v>
      </c>
      <c r="D705" s="258">
        <v>200</v>
      </c>
      <c r="E705" s="249" t="s">
        <v>4016</v>
      </c>
      <c r="F705" s="252" t="s">
        <v>3840</v>
      </c>
    </row>
    <row r="706" spans="1:6">
      <c r="A706" s="252" t="str">
        <f t="shared" si="43"/>
        <v>/data/khanlab/projects/ChIP_seq/DATA/Sample_RH4_H3K9ac_005_C_H7WKVBGXX/Sample_RH4_H3K9ac_005_C_H7WKVBGXX.bam</v>
      </c>
      <c r="C706" s="252" t="s">
        <v>4599</v>
      </c>
      <c r="D706" s="258">
        <v>200</v>
      </c>
      <c r="E706" s="206" t="s">
        <v>4274</v>
      </c>
      <c r="F706" s="252" t="s">
        <v>4269</v>
      </c>
    </row>
    <row r="707" spans="1:6">
      <c r="A707" s="252" t="str">
        <f t="shared" si="43"/>
        <v>/data/khanlab/projects/ChIP_seq/DATA/Sample_RH4_H3K27ac_001_C_H5TLGBGXX/Sample_RH4_H3K27ac_001_C_H5TLGBGXX.bam</v>
      </c>
      <c r="C707" s="252" t="s">
        <v>3350</v>
      </c>
      <c r="D707" s="258">
        <v>200</v>
      </c>
      <c r="E707" s="204" t="s">
        <v>3841</v>
      </c>
      <c r="F707" s="256" t="s">
        <v>3351</v>
      </c>
    </row>
    <row r="708" spans="1:6">
      <c r="A708" s="252" t="str">
        <f t="shared" si="43"/>
        <v>/data/khanlab/projects/ChIP_seq/DATA/Sample_RH4_H3K4me1_002_C_HCK7HBGXX/Sample_RH4_H3K4me1_002_C_HCK7HBGXX.bam</v>
      </c>
      <c r="C708" s="252" t="s">
        <v>5179</v>
      </c>
      <c r="D708" s="258">
        <v>200</v>
      </c>
      <c r="E708" s="203" t="s">
        <v>5184</v>
      </c>
      <c r="F708" s="252" t="s">
        <v>3833</v>
      </c>
    </row>
    <row r="709" spans="1:6">
      <c r="A709" s="252" t="str">
        <f t="shared" si="43"/>
        <v>/data/khanlab/projects/ChIP_seq/DATA/Sample_RH4_H3K4me3_001_C_H5TLGBGXX/Sample_RH4_H3K4me3_001_C_H5TLGBGXX.bam</v>
      </c>
      <c r="C709" s="252" t="s">
        <v>3358</v>
      </c>
      <c r="D709" s="258">
        <v>200</v>
      </c>
      <c r="E709" s="203" t="s">
        <v>5183</v>
      </c>
      <c r="F709" s="252" t="s">
        <v>3359</v>
      </c>
    </row>
    <row r="710" spans="1:6">
      <c r="A710" s="252" t="str">
        <f t="shared" si="43"/>
        <v>/data/khanlab/projects/ChIP_seq/DATA/Sample_RH4_shscr_48_30X_011_D_HV2TTBGXX/Sample_RH4_shscr_48_30X_011_D_HV2TTBGXX.bam</v>
      </c>
      <c r="C710" s="252" t="s">
        <v>4126</v>
      </c>
      <c r="D710" s="258">
        <v>200</v>
      </c>
      <c r="E710" s="630" t="s">
        <v>10296</v>
      </c>
      <c r="F710" s="256" t="s">
        <v>5360</v>
      </c>
    </row>
    <row r="711" spans="1:6">
      <c r="A711" s="252" t="str">
        <f t="shared" si="43"/>
        <v>/data/khanlab/projects/ChIP_seq/DATA/Sample_RH4_SCR_Pol2_028_C_HGVCCBGX3/Sample_RH4_SCR_Pol2_028_C_HGVCCBGX3.bam</v>
      </c>
      <c r="C711" s="252" t="s">
        <v>12427</v>
      </c>
      <c r="D711" s="258">
        <v>200</v>
      </c>
      <c r="E711" s="200" t="s">
        <v>3896</v>
      </c>
      <c r="F711" s="255" t="s">
        <v>6737</v>
      </c>
    </row>
    <row r="713" spans="1:6">
      <c r="A713" s="252" t="str">
        <f t="shared" ref="A713:A736" si="44">CONCATENATE($B$2,F713,"/",F713,".bam")</f>
        <v>/data/khanlab/projects/ChIP_seq/DATA/Sample_RH5_CHD4_UZH_C_H7K3JBGXC/Sample_RH5_CHD4_UZH_C_H7K3JBGXC.bam</v>
      </c>
      <c r="B713" s="252" t="s">
        <v>5841</v>
      </c>
      <c r="C713" s="252" t="s">
        <v>12357</v>
      </c>
      <c r="D713" s="258">
        <v>200</v>
      </c>
      <c r="E713" s="202" t="s">
        <v>3412</v>
      </c>
      <c r="F713" s="252" t="s">
        <v>12438</v>
      </c>
    </row>
    <row r="714" spans="1:6">
      <c r="A714" s="252" t="str">
        <f t="shared" si="44"/>
        <v>/data/khanlab/projects/ChIP_seq/DATA/Sample_RH5_MTA2_UZH_C_H7K3JBGXC/Sample_RH5_MTA2_UZH_C_H7K3JBGXC.bam</v>
      </c>
      <c r="B714" s="252" t="s">
        <v>5841</v>
      </c>
      <c r="C714" s="252" t="s">
        <v>12365</v>
      </c>
      <c r="D714" s="258">
        <v>200</v>
      </c>
      <c r="E714" s="629" t="s">
        <v>5009</v>
      </c>
      <c r="F714" s="252" t="s">
        <v>12440</v>
      </c>
    </row>
    <row r="715" spans="1:6">
      <c r="A715" s="252" t="str">
        <f t="shared" si="44"/>
        <v>/data/khanlab/projects/ChIP_seq/DATA/Sample_RH5_RBBP4_UZH_C_H7K3JBGXC/Sample_RH5_RBBP4_UZH_C_H7K3JBGXC.bam</v>
      </c>
      <c r="B715" s="252" t="s">
        <v>5841</v>
      </c>
      <c r="C715" s="252" t="s">
        <v>12446</v>
      </c>
      <c r="D715" s="258">
        <v>200</v>
      </c>
      <c r="E715" s="632" t="s">
        <v>4015</v>
      </c>
      <c r="F715" s="252" t="s">
        <v>12441</v>
      </c>
    </row>
    <row r="716" spans="1:6">
      <c r="A716" s="252" t="str">
        <f t="shared" si="44"/>
        <v>/data/khanlab/projects/ChIP_seq/DATA/Sample_RH5_HDAC2_008_C_HHC7JBGXX/Sample_RH5_HDAC2_008_C_HHC7JBGXX.bam</v>
      </c>
      <c r="B716" s="252" t="s">
        <v>5841</v>
      </c>
      <c r="C716" s="252" t="s">
        <v>4758</v>
      </c>
      <c r="D716" s="258">
        <v>200</v>
      </c>
      <c r="E716" s="246" t="s">
        <v>5186</v>
      </c>
      <c r="F716" s="252" t="s">
        <v>4960</v>
      </c>
    </row>
    <row r="717" spans="1:6">
      <c r="A717" s="252" t="str">
        <f t="shared" si="44"/>
        <v>/data/khanlab/projects/ChIP_seq/DATA/Sample_SCMC_CHD4_UZH_C_H7K3JBGXC/Sample_SCMC_CHD4_UZH_C_H7K3JBGXC.bam</v>
      </c>
      <c r="B717" s="252" t="s">
        <v>5841</v>
      </c>
      <c r="C717" s="252" t="s">
        <v>12374</v>
      </c>
      <c r="D717" s="258">
        <v>200</v>
      </c>
      <c r="E717" s="202" t="s">
        <v>3412</v>
      </c>
      <c r="F717" s="252" t="s">
        <v>12442</v>
      </c>
    </row>
    <row r="718" spans="1:6">
      <c r="A718" s="252" t="str">
        <f t="shared" si="44"/>
        <v>/data/khanlab/projects/ChIP_seq/DATA/Sample_SCMC_MTA2_UZH_C_H7K3JBGXC/Sample_SCMC_MTA2_UZH_C_H7K3JBGXC.bam</v>
      </c>
      <c r="B718" s="252" t="s">
        <v>5841</v>
      </c>
      <c r="C718" s="252" t="s">
        <v>12380</v>
      </c>
      <c r="D718" s="258">
        <v>200</v>
      </c>
      <c r="E718" s="629" t="s">
        <v>5009</v>
      </c>
      <c r="F718" s="252" t="s">
        <v>12444</v>
      </c>
    </row>
    <row r="719" spans="1:6">
      <c r="A719" s="252" t="str">
        <f t="shared" si="44"/>
        <v>/data/khanlab/projects/ChIP_seq/DATA/Sample_SCMC_RBBP4_UZH_C_H7K3JBGXC/Sample_SCMC_RBBP4_UZH_C_H7K3JBGXC.bam</v>
      </c>
      <c r="B719" s="252" t="s">
        <v>5841</v>
      </c>
      <c r="C719" s="252" t="s">
        <v>12447</v>
      </c>
      <c r="D719" s="258">
        <v>200</v>
      </c>
      <c r="E719" s="632" t="s">
        <v>4015</v>
      </c>
      <c r="F719" s="252" t="s">
        <v>12445</v>
      </c>
    </row>
    <row r="720" spans="1:6">
      <c r="A720" s="252" t="str">
        <f t="shared" si="44"/>
        <v>/data/khanlab/projects/ChIP_seq/DATA/Sample_SCMC_HDAC2_008_C_HHC7JBGXX/Sample_SCMC_HDAC2_008_C_HHC7JBGXX.bam</v>
      </c>
      <c r="B720" s="252" t="s">
        <v>5841</v>
      </c>
      <c r="C720" s="252" t="s">
        <v>4759</v>
      </c>
      <c r="D720" s="258">
        <v>200</v>
      </c>
      <c r="E720" s="246" t="s">
        <v>5186</v>
      </c>
      <c r="F720" s="252" t="s">
        <v>4959</v>
      </c>
    </row>
    <row r="722" spans="1:6">
      <c r="A722" s="252" t="str">
        <f t="shared" si="44"/>
        <v>/data/khanlab/projects/ChIP_seq/DATA/Sample_RH5_P3F_008_C_HHC7JBGXX/Sample_RH5_P3F_008_C_HHC7JBGXX.bam</v>
      </c>
      <c r="C722" s="252" t="s">
        <v>4760</v>
      </c>
      <c r="D722" s="258">
        <v>200</v>
      </c>
      <c r="E722" s="252" t="s">
        <v>5006</v>
      </c>
      <c r="F722" s="252" t="s">
        <v>4964</v>
      </c>
    </row>
    <row r="723" spans="1:6">
      <c r="A723" s="252" t="str">
        <f t="shared" si="44"/>
        <v>/data/khanlab/projects/ChIP_seq/DATA/Sample_RH5_CHD4_UZH_C_H7K3JBGXC/Sample_RH5_CHD4_UZH_C_H7K3JBGXC.bam</v>
      </c>
      <c r="C723" s="252" t="s">
        <v>12357</v>
      </c>
      <c r="D723" s="258">
        <v>200</v>
      </c>
      <c r="E723" s="202" t="s">
        <v>3412</v>
      </c>
      <c r="F723" s="252" t="s">
        <v>12438</v>
      </c>
    </row>
    <row r="724" spans="1:6">
      <c r="A724" s="252" t="str">
        <f t="shared" si="44"/>
        <v>/data/khanlab/projects/ChIP_seq/DATA/Sample_RH5_MTA2_UZH_C_H7K3JBGXC/Sample_RH5_MTA2_UZH_C_H7K3JBGXC.bam</v>
      </c>
      <c r="C724" s="252" t="s">
        <v>12365</v>
      </c>
      <c r="D724" s="258">
        <v>200</v>
      </c>
      <c r="E724" s="629" t="s">
        <v>5009</v>
      </c>
      <c r="F724" s="252" t="s">
        <v>12440</v>
      </c>
    </row>
    <row r="725" spans="1:6">
      <c r="A725" s="252" t="str">
        <f t="shared" si="44"/>
        <v>/data/khanlab/projects/ChIP_seq/DATA/Sample_RH5_RBBP4_UZH_C_H7K3JBGXC/Sample_RH5_RBBP4_UZH_C_H7K3JBGXC.bam</v>
      </c>
      <c r="C725" s="252" t="s">
        <v>12446</v>
      </c>
      <c r="D725" s="258">
        <v>200</v>
      </c>
      <c r="E725" s="632" t="s">
        <v>12451</v>
      </c>
      <c r="F725" s="252" t="s">
        <v>12441</v>
      </c>
    </row>
    <row r="726" spans="1:6" ht="13.9" customHeight="1">
      <c r="A726" s="252" t="str">
        <f t="shared" si="44"/>
        <v>/data/khanlab/projects/ChIP_seq/DATA/Sample_RH5_HDAC2_008_C_HHC7JBGXX/Sample_RH5_HDAC2_008_C_HHC7JBGXX.bam</v>
      </c>
      <c r="C726" s="252" t="s">
        <v>4758</v>
      </c>
      <c r="D726" s="258">
        <v>200</v>
      </c>
      <c r="E726" s="246" t="s">
        <v>6800</v>
      </c>
      <c r="F726" s="252" t="s">
        <v>4960</v>
      </c>
    </row>
    <row r="727" spans="1:6">
      <c r="A727" s="252" t="str">
        <f t="shared" si="44"/>
        <v>/data/khanlab/projects/ChIP_seq/DATA/Sample_SCMC_P3F_016_C_HJ73HBGXY/Sample_SCMC_P3F_016_C_HJ73HBGXY.bam</v>
      </c>
      <c r="C727" s="252" t="s">
        <v>5589</v>
      </c>
      <c r="D727" s="258">
        <v>200</v>
      </c>
      <c r="E727" s="252" t="s">
        <v>5008</v>
      </c>
      <c r="F727" s="252" t="s">
        <v>5522</v>
      </c>
    </row>
    <row r="728" spans="1:6">
      <c r="A728" s="252" t="str">
        <f t="shared" si="44"/>
        <v>/data/khanlab/projects/ChIP_seq/DATA/Sample_SCMC_CHD4_UZH_C_H7K3JBGXC/Sample_SCMC_CHD4_UZH_C_H7K3JBGXC.bam</v>
      </c>
      <c r="C728" s="252" t="s">
        <v>12374</v>
      </c>
      <c r="D728" s="258">
        <v>200</v>
      </c>
      <c r="E728" s="202" t="s">
        <v>5898</v>
      </c>
      <c r="F728" s="252" t="s">
        <v>12442</v>
      </c>
    </row>
    <row r="729" spans="1:6">
      <c r="A729" s="252" t="str">
        <f t="shared" si="44"/>
        <v>/data/khanlab/projects/ChIP_seq/DATA/Sample_SCMC_MTA2_UZH_C_H7K3JBGXC/Sample_SCMC_MTA2_UZH_C_H7K3JBGXC.bam</v>
      </c>
      <c r="C729" s="252" t="s">
        <v>12380</v>
      </c>
      <c r="D729" s="258">
        <v>200</v>
      </c>
      <c r="E729" s="629" t="s">
        <v>3423</v>
      </c>
      <c r="F729" s="252" t="s">
        <v>12444</v>
      </c>
    </row>
    <row r="730" spans="1:6">
      <c r="A730" s="252" t="str">
        <f t="shared" si="44"/>
        <v>/data/khanlab/projects/ChIP_seq/DATA/Sample_SCMC_RBBP4_UZH_C_H7K3JBGXC/Sample_SCMC_RBBP4_UZH_C_H7K3JBGXC.bam</v>
      </c>
      <c r="C730" s="252" t="s">
        <v>12447</v>
      </c>
      <c r="D730" s="258">
        <v>200</v>
      </c>
      <c r="E730" s="632" t="s">
        <v>12453</v>
      </c>
      <c r="F730" s="252" t="s">
        <v>12445</v>
      </c>
    </row>
    <row r="731" spans="1:6">
      <c r="A731" s="252" t="str">
        <f t="shared" si="44"/>
        <v>/data/khanlab/projects/ChIP_seq/DATA/Sample_SCMC_HDAC2_008_C_HHC7JBGXX/Sample_SCMC_HDAC2_008_C_HHC7JBGXX.bam</v>
      </c>
      <c r="C731" s="252" t="s">
        <v>4759</v>
      </c>
      <c r="D731" s="258">
        <v>200</v>
      </c>
      <c r="E731" s="246" t="s">
        <v>6801</v>
      </c>
      <c r="F731" s="252" t="s">
        <v>4959</v>
      </c>
    </row>
    <row r="732" spans="1:6">
      <c r="A732" s="252" t="str">
        <f t="shared" si="44"/>
        <v>/data/khanlab/projects/ChIP_seq/DATA/Sample_RH4scr_P3F_008_C_HHC7JBGXX/Sample_RH4scr_P3F_008_C_HHC7JBGXX.bam</v>
      </c>
      <c r="C732" s="252" t="s">
        <v>5118</v>
      </c>
      <c r="D732" s="258">
        <v>200</v>
      </c>
      <c r="E732" s="252" t="s">
        <v>12455</v>
      </c>
      <c r="F732" s="266" t="s">
        <v>4963</v>
      </c>
    </row>
    <row r="733" spans="1:6">
      <c r="A733" s="252" t="str">
        <f t="shared" si="44"/>
        <v>/data/khanlab/projects/ChIP_seq/DATA/Sample_RH4_CHD4_nFlag_018_C_HWC77BGXY/Sample_RH4_CHD4_nFlag_018_C_HWC77BGXY.bam</v>
      </c>
      <c r="C733" s="252" t="s">
        <v>6735</v>
      </c>
      <c r="D733" s="258">
        <v>200</v>
      </c>
      <c r="E733" s="202" t="s">
        <v>12454</v>
      </c>
      <c r="F733" s="252" t="s">
        <v>5788</v>
      </c>
    </row>
    <row r="734" spans="1:6">
      <c r="A734" s="252" t="str">
        <f t="shared" si="44"/>
        <v>/data/khanlab/projects/ChIP_seq/DATA/Sample_RH4_MTA2_200311_C_H7HJ5BGXC/Sample_RH4_MTA2_200311_C_H7HJ5BGXC.bam</v>
      </c>
      <c r="C734" s="252" t="s">
        <v>12426</v>
      </c>
      <c r="D734" s="258">
        <v>200</v>
      </c>
      <c r="E734" s="629" t="s">
        <v>4971</v>
      </c>
      <c r="F734" s="252" t="s">
        <v>12214</v>
      </c>
    </row>
    <row r="735" spans="1:6">
      <c r="A735" s="252" t="str">
        <f t="shared" si="44"/>
        <v>/data/khanlab/projects/ChIP_seq/DATA/Sample_RH4_RBBP4_008_C_HHC7JBGXX/Sample_RH4_RBBP4_008_C_HHC7JBGXX.bam</v>
      </c>
      <c r="C735" s="252" t="s">
        <v>12452</v>
      </c>
      <c r="D735" s="258">
        <v>200</v>
      </c>
      <c r="E735" s="632" t="s">
        <v>3729</v>
      </c>
      <c r="F735" s="266" t="s">
        <v>4958</v>
      </c>
    </row>
    <row r="736" spans="1:6">
      <c r="A736" s="252" t="str">
        <f t="shared" si="44"/>
        <v>/data/khanlab/projects/ChIP_seq/DATA/Sample_RH4_HDAC2_005_C_H7WKVBGXX/Sample_RH4_HDAC2_005_C_H7WKVBGXX.bam</v>
      </c>
      <c r="C736" s="252" t="s">
        <v>4603</v>
      </c>
      <c r="D736" s="258">
        <v>200</v>
      </c>
      <c r="E736" s="246" t="s">
        <v>10073</v>
      </c>
      <c r="F736" s="266" t="s">
        <v>4270</v>
      </c>
    </row>
    <row r="737" spans="1:6">
      <c r="F737" s="252" t="s">
        <v>12439</v>
      </c>
    </row>
    <row r="738" spans="1:6">
      <c r="F738" s="252" t="s">
        <v>12443</v>
      </c>
    </row>
    <row r="739" spans="1:6">
      <c r="F739" s="252" t="s">
        <v>3359</v>
      </c>
    </row>
    <row r="741" spans="1:6">
      <c r="A741" s="252" t="str">
        <f>CONCATENATE($B$2,F741,"/",F741,".bam")</f>
        <v>/data/khanlab/projects/ChIP_seq/DATA/Sample_MM1S_empty_DMSO_Pol2_ser5_Rx_C_JQ/Sample_MM1S_empty_DMSO_Pol2_ser5_Rx_C_JQ.bam</v>
      </c>
      <c r="B741" s="256" t="s">
        <v>12546</v>
      </c>
      <c r="C741" s="252" t="s">
        <v>10299</v>
      </c>
      <c r="D741" s="258">
        <v>200</v>
      </c>
      <c r="E741" s="631" t="s">
        <v>5606</v>
      </c>
      <c r="F741" s="252" t="s">
        <v>12534</v>
      </c>
    </row>
    <row r="742" spans="1:6">
      <c r="A742" s="252" t="str">
        <f>CONCATENATE($B$2,F742,"/",F742,".bam")</f>
        <v>/data/khanlab/projects/ChIP_seq/DATA/Sample_MM1S_empty_JQKD82_Pol2_ser5_Rx_C_JQ/Sample_MM1S_empty_JQKD82_Pol2_ser5_Rx_C_JQ.bam</v>
      </c>
      <c r="B742" s="256" t="s">
        <v>12546</v>
      </c>
      <c r="C742" s="252" t="s">
        <v>10300</v>
      </c>
      <c r="D742" s="258">
        <v>200</v>
      </c>
      <c r="E742" s="631" t="s">
        <v>10043</v>
      </c>
      <c r="F742" s="252" t="s">
        <v>12535</v>
      </c>
    </row>
    <row r="743" spans="1:6">
      <c r="A743" s="252" t="str">
        <f>CONCATENATE($B$2,F743,"/",F743,".bam")</f>
        <v>/data/khanlab/projects/ChIP_seq/DATA/Sample_MM1S_MYC_DMSO_Pol2_ser5_Rx_C_JQ/Sample_MM1S_MYC_DMSO_Pol2_ser5_Rx_C_JQ.bam</v>
      </c>
      <c r="B743" s="256" t="s">
        <v>12546</v>
      </c>
      <c r="C743" s="252" t="s">
        <v>12547</v>
      </c>
      <c r="D743" s="258">
        <v>200</v>
      </c>
      <c r="E743" s="631" t="s">
        <v>5010</v>
      </c>
      <c r="F743" s="252" t="s">
        <v>12536</v>
      </c>
    </row>
    <row r="744" spans="1:6">
      <c r="A744" s="252" t="str">
        <f>CONCATENATE($B$2,F744,"/",F744,".bam")</f>
        <v>/data/khanlab/projects/ChIP_seq/DATA/Sample_MM1S_MYC_JQKD82_Pol2_ser5_Rx_C_JQ/Sample_MM1S_MYC_JQKD82_Pol2_ser5_Rx_C_JQ.bam</v>
      </c>
      <c r="B744" s="256" t="s">
        <v>12546</v>
      </c>
      <c r="C744" s="252" t="s">
        <v>12548</v>
      </c>
      <c r="D744" s="258">
        <v>200</v>
      </c>
      <c r="E744" s="631" t="s">
        <v>5005</v>
      </c>
      <c r="F744" s="256" t="s">
        <v>12537</v>
      </c>
    </row>
  </sheetData>
  <autoFilter ref="A610:F638" xr:uid="{949908E2-FDBA-4AC9-86E4-B2D6DC97AF05}">
    <sortState xmlns:xlrd2="http://schemas.microsoft.com/office/spreadsheetml/2017/richdata2" ref="A611:F638">
      <sortCondition sortBy="cellColor" ref="F610:F638" dxfId="186"/>
    </sortState>
  </autoFilter>
  <phoneticPr fontId="31" type="noConversion"/>
  <conditionalFormatting sqref="H377:J37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{3FF6D729-C7F8-4B99-A929-ED00104C0BA1}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F6D729-C7F8-4B99-A929-ED00104C0BA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H377:J378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/>
  <dimension ref="A1:I51"/>
  <sheetViews>
    <sheetView workbookViewId="0">
      <selection activeCell="C27" sqref="C27"/>
    </sheetView>
  </sheetViews>
  <sheetFormatPr defaultRowHeight="14.5"/>
  <cols>
    <col min="1" max="1" width="22.1796875" bestFit="1" customWidth="1"/>
    <col min="2" max="2" width="98.54296875" style="99" customWidth="1"/>
    <col min="3" max="3" width="110.81640625" style="99" customWidth="1"/>
    <col min="4" max="4" width="89.26953125" customWidth="1"/>
    <col min="9" max="9" width="15.26953125" bestFit="1" customWidth="1"/>
  </cols>
  <sheetData>
    <row r="1" spans="1:9" ht="29">
      <c r="A1" s="277" t="s">
        <v>5425</v>
      </c>
      <c r="B1" s="99" t="s">
        <v>3848</v>
      </c>
      <c r="D1" s="99" t="s">
        <v>5499</v>
      </c>
    </row>
    <row r="2" spans="1:9">
      <c r="B2" s="99" t="s">
        <v>3857</v>
      </c>
      <c r="D2" s="99" t="s">
        <v>4711</v>
      </c>
    </row>
    <row r="3" spans="1:9">
      <c r="B3" s="99" t="s">
        <v>5171</v>
      </c>
      <c r="C3" s="343" t="s">
        <v>5998</v>
      </c>
      <c r="D3" s="99"/>
    </row>
    <row r="4" spans="1:9">
      <c r="A4" t="s">
        <v>3871</v>
      </c>
      <c r="B4" s="99" t="s">
        <v>12476</v>
      </c>
      <c r="C4" s="99" t="s">
        <v>5988</v>
      </c>
      <c r="D4" s="99" t="s">
        <v>4712</v>
      </c>
    </row>
    <row r="5" spans="1:9">
      <c r="B5" s="107" t="s">
        <v>10092</v>
      </c>
      <c r="C5" s="107" t="s">
        <v>5795</v>
      </c>
      <c r="D5" s="107" t="s">
        <v>4673</v>
      </c>
    </row>
    <row r="6" spans="1:9">
      <c r="B6" s="107" t="s">
        <v>5424</v>
      </c>
      <c r="C6" s="107" t="s">
        <v>5424</v>
      </c>
      <c r="D6" s="107" t="s">
        <v>4141</v>
      </c>
    </row>
    <row r="7" spans="1:9" s="97" customFormat="1">
      <c r="B7" s="252" t="s">
        <v>12474</v>
      </c>
      <c r="C7" s="252" t="s">
        <v>5989</v>
      </c>
      <c r="D7" s="188" t="s">
        <v>4720</v>
      </c>
    </row>
    <row r="8" spans="1:9">
      <c r="B8" s="107" t="s">
        <v>4138</v>
      </c>
      <c r="C8" s="107" t="s">
        <v>4138</v>
      </c>
      <c r="D8" s="107" t="s">
        <v>4138</v>
      </c>
    </row>
    <row r="9" spans="1:9" s="97" customFormat="1">
      <c r="B9" s="252" t="s">
        <v>12473</v>
      </c>
      <c r="C9" s="252" t="s">
        <v>5990</v>
      </c>
      <c r="D9" s="188" t="s">
        <v>4719</v>
      </c>
    </row>
    <row r="10" spans="1:9">
      <c r="B10" s="107" t="s">
        <v>4139</v>
      </c>
      <c r="C10" s="107" t="s">
        <v>4139</v>
      </c>
      <c r="D10" s="107" t="s">
        <v>4139</v>
      </c>
    </row>
    <row r="11" spans="1:9" s="97" customFormat="1">
      <c r="B11" s="107" t="s">
        <v>10091</v>
      </c>
      <c r="C11" s="107" t="s">
        <v>5997</v>
      </c>
      <c r="D11" s="107" t="s">
        <v>3872</v>
      </c>
    </row>
    <row r="12" spans="1:9" s="97" customFormat="1">
      <c r="B12" s="107" t="s">
        <v>4747</v>
      </c>
      <c r="C12" s="107" t="s">
        <v>4747</v>
      </c>
      <c r="D12" s="107" t="s">
        <v>4718</v>
      </c>
    </row>
    <row r="13" spans="1:9" s="97" customFormat="1">
      <c r="B13" s="107" t="s">
        <v>4140</v>
      </c>
      <c r="C13" s="107" t="s">
        <v>4140</v>
      </c>
      <c r="D13" s="107" t="s">
        <v>4140</v>
      </c>
      <c r="I13" s="278"/>
    </row>
    <row r="14" spans="1:9" s="97" customFormat="1">
      <c r="B14" s="107" t="s">
        <v>12475</v>
      </c>
      <c r="C14" s="107" t="s">
        <v>5995</v>
      </c>
      <c r="D14" s="107" t="s">
        <v>4722</v>
      </c>
      <c r="I14" s="278"/>
    </row>
    <row r="15" spans="1:9" s="252" customFormat="1">
      <c r="B15" s="107" t="s">
        <v>10134</v>
      </c>
      <c r="C15" s="107" t="s">
        <v>5993</v>
      </c>
      <c r="D15" s="107"/>
      <c r="I15" s="278"/>
    </row>
    <row r="16" spans="1:9" s="252" customFormat="1">
      <c r="A16" s="252" t="s">
        <v>5927</v>
      </c>
      <c r="B16" s="107"/>
      <c r="C16" s="107" t="s">
        <v>5931</v>
      </c>
      <c r="D16" s="107"/>
      <c r="E16" s="107" t="s">
        <v>7262</v>
      </c>
      <c r="I16" s="278"/>
    </row>
    <row r="17" spans="1:9" s="252" customFormat="1">
      <c r="B17" s="107"/>
      <c r="C17" s="107" t="s">
        <v>5925</v>
      </c>
      <c r="D17" s="107"/>
      <c r="E17" s="107" t="s">
        <v>7232</v>
      </c>
      <c r="I17" s="278"/>
    </row>
    <row r="18" spans="1:9" s="252" customFormat="1">
      <c r="B18" s="107" t="s">
        <v>5928</v>
      </c>
      <c r="C18" s="107" t="s">
        <v>5928</v>
      </c>
      <c r="D18" s="107"/>
      <c r="I18" s="278"/>
    </row>
    <row r="19" spans="1:9" s="252" customFormat="1">
      <c r="B19" s="107" t="s">
        <v>5926</v>
      </c>
      <c r="C19" s="107" t="s">
        <v>5926</v>
      </c>
      <c r="D19" s="107"/>
      <c r="I19" s="278"/>
    </row>
    <row r="20" spans="1:9" s="252" customFormat="1">
      <c r="B20" s="107"/>
      <c r="C20" s="107"/>
      <c r="D20" s="107" t="s">
        <v>5930</v>
      </c>
      <c r="I20" s="278"/>
    </row>
    <row r="21" spans="1:9">
      <c r="B21" s="108"/>
      <c r="C21" s="108" t="s">
        <v>5996</v>
      </c>
      <c r="D21" s="108" t="s">
        <v>3858</v>
      </c>
      <c r="I21" s="279"/>
    </row>
    <row r="22" spans="1:9" s="252" customFormat="1">
      <c r="B22" s="108" t="s">
        <v>10146</v>
      </c>
      <c r="C22" s="108"/>
      <c r="D22" s="108"/>
      <c r="I22" s="279"/>
    </row>
    <row r="23" spans="1:9">
      <c r="B23" s="107"/>
      <c r="C23" s="107"/>
      <c r="D23" s="107"/>
      <c r="I23" s="279"/>
    </row>
    <row r="24" spans="1:9" s="252" customFormat="1">
      <c r="A24" s="29" t="s">
        <v>4007</v>
      </c>
      <c r="B24" s="591" t="str">
        <f>"cd "&amp;B4</f>
        <v>cd /data/khanlab/projects/ChIP_seq/projects/RMS_Epigenetics/NuRD/BCHNV/</v>
      </c>
      <c r="C24" s="592"/>
      <c r="D24" s="592"/>
      <c r="I24" s="279"/>
    </row>
    <row r="25" spans="1:9" ht="129.75" customHeight="1">
      <c r="A25" s="29" t="s">
        <v>1037</v>
      </c>
      <c r="B25" s="593" t="str">
        <f>CONCATENATE(B5,B6,B4,B7,B8,B4,B9,B10,B4,B11,B12,B13,B4,B14,B15,B16,B17,B18,B19,B20,B21,B22)</f>
        <v>sbatch --partition=ccr --mem=32g -J BCHN --export=bed1=/data/khanlab/projects/ChIP_seq/projects/RMS_Epigenetics/NuRD/BCHNV/Sample_RH4scr_P3F_p-11.bed,bed2=/data/khanlab/projects/ChIP_seq/projects/RMS_Epigenetics/NuRD/BCHNV/CHD4_MTA2_NuRD.bed,config=/data/khanlab/projects/ChIP_seq/projects/RMS_Epigenetics/NuRD/BCHNV/BCHNV.conf,g=hg19,output_dir=/data/khanlab/projects/ChIP_seq/projects/RMS_Epigenetics/NuRD/BCHNV/P3F_v_MTACHD4NuRD_shCHD4,e=800,d=/data/khanlab/projects/ChIP_seq/data_by_file_type/genome_bins/TADs/All_TADS_hg19.sorted.bed,n=1000000 runBCHNV.sh</v>
      </c>
      <c r="C25" s="593" t="str">
        <f>CONCATENATE(C5,C6,C4,C7,C8,C4,C9,C10,C4,C11,C12,C13,C4,C14,C15,C16,C17,C18,C19,C20,C21)</f>
        <v>sbatch --mem=32g -J BCHN --export=bed1=/data/khanlab/projects/ChIP_seq/projects/RMS_Epigenetics/EpiDrugs/NGSplots/HDACi_EpiMachines/Insulators_in_SEs/BCHN/RH4_CTCF_p-11_70KSEs.bed,bed2=/data/khanlab/projects/ChIP_seq/projects/RMS_Epigenetics/EpiDrugs/NGSplots/HDACi_EpiMachines/Insulators_in_SEs/BCHN/RH4_p300SC_p-11_70KSEs.bed,config=/data/khanlab/projects/ChIP_seq/projects/RMS_Epigenetics/EpiDrugs/NGSplots/HDACi_EpiMachines/Insulators_in_SEs/BCHN/BCHN.delta.conf,g=hg19,output_dir=/data/khanlab/projects/ChIP_seq/projects/RMS_Epigenetics/EpiDrugs/NGSplots/HDACi_EpiMachines/Insulators_in_SEs/BCHN/run4,e=400,exp=/data/khanlab/projects/ChIP_seq/projects/RMS_Epigenetics/EpiDrugs/RH4.all-treatments.Cufflinks.UCSC.coding.matrix,t=MATRIX,d=/data/khanlab/projects/ChIP_seq/data_by_file_type/genome_bins/TADs/All_TADS_hg19.sorted.bed,n=1000000 runBCHN.delta.sh</v>
      </c>
      <c r="D25" s="593" t="str">
        <f>CONCATENATE(D5,D6,D4,D7,D8,D4,D9,D10,D4,D11,D12,D13,D4,D14,D21)</f>
        <v>sbatch --partition=ccr --ntasks=32 --mem=32g -J BCHN --export=,bed1=/data/khanlab/projects/ChIP_seq/projects/Fry/BCHN/mm_ALL304_H3K27ac_p-7.bed,bed2=/data/khanlab/projects/ChIP_seq/projects/Fry/BCHN/mm_ALL5961_H3K27ac_p-7.bed,config=/data/khanlab/projects/ChIP_seq/projects/Fry/BCHN/BCHN.conf,g=mm9,output_dir=/data/khanlab/projects/ChIP_seq/projects/Fry/BCHN/304_v_5961_p7_3 runBCHN.sh</v>
      </c>
    </row>
    <row r="27" spans="1:9">
      <c r="B27" s="99" t="s">
        <v>5924</v>
      </c>
    </row>
    <row r="28" spans="1:9">
      <c r="A28" t="s">
        <v>4674</v>
      </c>
    </row>
    <row r="29" spans="1:9">
      <c r="B29" s="252" t="s">
        <v>7239</v>
      </c>
    </row>
    <row r="30" spans="1:9">
      <c r="A30" t="s">
        <v>4675</v>
      </c>
    </row>
    <row r="31" spans="1:9">
      <c r="B31" s="97"/>
      <c r="C31" s="252"/>
    </row>
    <row r="32" spans="1:9">
      <c r="A32" t="s">
        <v>4676</v>
      </c>
      <c r="B32" s="97"/>
      <c r="C32" s="252"/>
    </row>
    <row r="33" spans="1:4">
      <c r="D33" s="252" t="s">
        <v>5919</v>
      </c>
    </row>
    <row r="34" spans="1:4">
      <c r="A34" t="s">
        <v>4677</v>
      </c>
      <c r="B34" s="99" t="s">
        <v>4678</v>
      </c>
      <c r="D34" t="s">
        <v>5921</v>
      </c>
    </row>
    <row r="35" spans="1:4">
      <c r="A35" t="s">
        <v>4679</v>
      </c>
      <c r="B35" s="99" t="s">
        <v>4680</v>
      </c>
      <c r="D35" s="252" t="s">
        <v>5920</v>
      </c>
    </row>
    <row r="36" spans="1:4">
      <c r="A36" t="s">
        <v>4681</v>
      </c>
      <c r="B36" s="99" t="s">
        <v>4682</v>
      </c>
    </row>
    <row r="37" spans="1:4">
      <c r="A37" t="s">
        <v>4683</v>
      </c>
      <c r="B37" s="99" t="s">
        <v>4684</v>
      </c>
    </row>
    <row r="38" spans="1:4">
      <c r="A38" t="s">
        <v>4685</v>
      </c>
    </row>
    <row r="39" spans="1:4">
      <c r="A39" t="s">
        <v>4686</v>
      </c>
    </row>
    <row r="40" spans="1:4">
      <c r="A40" t="s">
        <v>4687</v>
      </c>
      <c r="B40" s="99" t="s">
        <v>4688</v>
      </c>
    </row>
    <row r="41" spans="1:4">
      <c r="A41" t="s">
        <v>4689</v>
      </c>
      <c r="B41" s="99" t="s">
        <v>4690</v>
      </c>
    </row>
    <row r="42" spans="1:4">
      <c r="A42" t="s">
        <v>4691</v>
      </c>
      <c r="B42" s="99" t="s">
        <v>4692</v>
      </c>
    </row>
    <row r="43" spans="1:4">
      <c r="A43" t="s">
        <v>4693</v>
      </c>
      <c r="B43" s="99" t="s">
        <v>4694</v>
      </c>
    </row>
    <row r="44" spans="1:4">
      <c r="A44" t="s">
        <v>4695</v>
      </c>
      <c r="B44" s="99" t="s">
        <v>4696</v>
      </c>
    </row>
    <row r="45" spans="1:4">
      <c r="A45" t="s">
        <v>4697</v>
      </c>
    </row>
    <row r="46" spans="1:4">
      <c r="A46" t="s">
        <v>4698</v>
      </c>
      <c r="B46" s="99" t="s">
        <v>4699</v>
      </c>
    </row>
    <row r="47" spans="1:4">
      <c r="A47" t="s">
        <v>4700</v>
      </c>
      <c r="B47" s="99" t="s">
        <v>4701</v>
      </c>
    </row>
    <row r="48" spans="1:4">
      <c r="A48" t="s">
        <v>4702</v>
      </c>
      <c r="B48" s="99" t="s">
        <v>4703</v>
      </c>
    </row>
    <row r="49" spans="1:2">
      <c r="A49" t="s">
        <v>4704</v>
      </c>
      <c r="B49" s="99" t="s">
        <v>4705</v>
      </c>
    </row>
    <row r="50" spans="1:2">
      <c r="A50" t="s">
        <v>4706</v>
      </c>
      <c r="B50" s="99" t="s">
        <v>4707</v>
      </c>
    </row>
    <row r="51" spans="1:2">
      <c r="A51" t="s">
        <v>4708</v>
      </c>
      <c r="B51" s="99" t="s">
        <v>4709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DFB6-151F-4490-8176-DC092817FD1A}">
  <dimension ref="A1:O197"/>
  <sheetViews>
    <sheetView tabSelected="1" zoomScale="130" zoomScaleNormal="130" workbookViewId="0">
      <selection activeCell="B36" sqref="B36"/>
    </sheetView>
  </sheetViews>
  <sheetFormatPr defaultRowHeight="14.5"/>
  <cols>
    <col min="1" max="1" width="9.1796875" style="252"/>
    <col min="2" max="2" width="131.08984375" customWidth="1"/>
    <col min="3" max="3" width="19.1796875" customWidth="1"/>
    <col min="4" max="4" width="14.54296875" style="255" bestFit="1" customWidth="1"/>
    <col min="5" max="5" width="20.81640625" customWidth="1"/>
    <col min="6" max="6" width="9.1796875" style="34"/>
    <col min="7" max="7" width="9.1796875" customWidth="1"/>
  </cols>
  <sheetData>
    <row r="1" spans="1:11" s="252" customFormat="1">
      <c r="A1" s="252" t="s">
        <v>7275</v>
      </c>
      <c r="B1" s="252" t="s">
        <v>10459</v>
      </c>
      <c r="D1" s="255"/>
      <c r="F1" s="34"/>
    </row>
    <row r="2" spans="1:11" s="252" customFormat="1">
      <c r="D2" s="255"/>
      <c r="F2" s="34"/>
    </row>
    <row r="3" spans="1:11">
      <c r="B3" s="252" t="s">
        <v>10451</v>
      </c>
      <c r="C3" s="252" t="s">
        <v>3406</v>
      </c>
      <c r="E3" s="642" t="s">
        <v>10463</v>
      </c>
    </row>
    <row r="4" spans="1:11">
      <c r="B4" s="80" t="s">
        <v>3399</v>
      </c>
      <c r="C4" s="80" t="s">
        <v>3400</v>
      </c>
      <c r="D4" s="640" t="s">
        <v>10452</v>
      </c>
      <c r="E4" s="80" t="s">
        <v>10453</v>
      </c>
      <c r="F4" s="641" t="s">
        <v>10454</v>
      </c>
    </row>
    <row r="5" spans="1:11">
      <c r="B5" s="252" t="str">
        <f>CONCATENATE($C$3,G5,"/",G5,".bam")</f>
        <v>/data/khanlab/projects/ChIP_seq/DATA/Sample_MM1S_DMSO_H3K4me3_DFCI_Rx_C_JQ/Sample_MM1S_DMSO_H3K4me3_DFCI_Rx_C_JQ.bam</v>
      </c>
      <c r="C5" s="252" t="s">
        <v>12519</v>
      </c>
      <c r="D5" s="255">
        <v>148</v>
      </c>
      <c r="E5" s="252" t="s">
        <v>12406</v>
      </c>
      <c r="F5" s="34">
        <v>8</v>
      </c>
      <c r="G5" s="252" t="s">
        <v>10228</v>
      </c>
    </row>
    <row r="6" spans="1:11">
      <c r="B6" s="252" t="str">
        <f>CONCATENATE($C$3,G6,"/",G6,".bam")</f>
        <v>/data/khanlab/projects/ChIP_seq/DATA/Sample_MM1S_CDK7_SRR825494_C_JQ/Sample_MM1S_CDK7_SRR825494_C_JQ.bam</v>
      </c>
      <c r="C6" s="252" t="s">
        <v>10290</v>
      </c>
      <c r="D6" s="255">
        <v>148</v>
      </c>
      <c r="E6" s="252" t="s">
        <v>12435</v>
      </c>
      <c r="F6" s="34">
        <v>5</v>
      </c>
      <c r="G6" s="252" t="s">
        <v>10286</v>
      </c>
      <c r="H6" s="252"/>
      <c r="I6" s="252"/>
      <c r="K6" s="252"/>
    </row>
    <row r="7" spans="1:11">
      <c r="B7" s="252" t="str">
        <f>CONCATENATE($C$3,G7,"/",G7,".bam")</f>
        <v>/data/khanlab/projects/ChIP_seq/DATA/Sample_MM1S_CDK9_SRR748842_C_JQ/Sample_MM1S_CDK9_SRR748842_C_JQ.bam</v>
      </c>
      <c r="C7" s="252" t="s">
        <v>10291</v>
      </c>
      <c r="D7" s="255">
        <v>148</v>
      </c>
      <c r="E7" s="252" t="s">
        <v>12404</v>
      </c>
      <c r="F7" s="34">
        <v>4</v>
      </c>
      <c r="G7" s="252" t="s">
        <v>10287</v>
      </c>
      <c r="H7" s="252"/>
      <c r="I7" s="252"/>
      <c r="J7" s="256"/>
      <c r="K7" s="252"/>
    </row>
    <row r="8" spans="1:11">
      <c r="B8" s="252" t="str">
        <f>CONCATENATE($C$3,G8,"/",G8,".bam")</f>
        <v>/data/khanlab/projects/ChIP_seq/DATA/Sample_MM1S_DMSO_rep2_TAF3_UCSD_201118_C_HV2Y5BGXG/Sample_MM1S_DMSO_rep2_TAF3_UCSD_201118_C_HV2Y5BGXG.bam</v>
      </c>
      <c r="C8" s="252" t="s">
        <v>12517</v>
      </c>
      <c r="D8" s="255">
        <v>148</v>
      </c>
      <c r="E8" s="252" t="s">
        <v>12432</v>
      </c>
      <c r="F8" s="34">
        <v>1</v>
      </c>
      <c r="G8" s="252" t="s">
        <v>12513</v>
      </c>
    </row>
    <row r="9" spans="1:11">
      <c r="B9" s="252" t="str">
        <f t="shared" ref="B7:B22" si="0">CONCATENATE($C$3,G9,"/",G9,".bam")</f>
        <v>/data/khanlab/projects/ChIP_seq/DATA/Sample_MM1S_MYC_SRR444479_C_JQ/Sample_MM1S_MYC_SRR444479_C_JQ.bam</v>
      </c>
      <c r="C9" s="252" t="s">
        <v>3343</v>
      </c>
      <c r="D9" s="255">
        <v>148</v>
      </c>
      <c r="E9" s="252" t="s">
        <v>12554</v>
      </c>
      <c r="F9" s="34">
        <v>2.5</v>
      </c>
      <c r="G9" s="252" t="s">
        <v>10285</v>
      </c>
    </row>
    <row r="10" spans="1:11">
      <c r="B10" s="252" t="str">
        <f t="shared" si="0"/>
        <v>/data/khanlab/projects/ChIP_seq/DATA/Sample_MM1S_DMSO_KDM5A_DFCI_C_JQ/Sample_MM1S_DMSO_KDM5A_DFCI_C_JQ.bam</v>
      </c>
      <c r="C10" s="252" t="s">
        <v>11922</v>
      </c>
      <c r="D10" s="255">
        <v>148</v>
      </c>
      <c r="E10" s="252" t="s">
        <v>12433</v>
      </c>
      <c r="F10" s="34">
        <v>1.5</v>
      </c>
      <c r="G10" s="252" t="s">
        <v>10186</v>
      </c>
    </row>
    <row r="11" spans="1:11">
      <c r="B11" s="252" t="str">
        <f t="shared" si="0"/>
        <v>/data/khanlab/projects/ChIP_seq/DATA/Sample_MM1S_DMSO_H3K4me3_DFCI_C_JQ/Sample_MM1S_DMSO_H3K4me3_DFCI_C_JQ.bam</v>
      </c>
      <c r="C11" s="252" t="s">
        <v>12519</v>
      </c>
      <c r="D11" s="255">
        <v>148</v>
      </c>
      <c r="E11" s="252" t="s">
        <v>12433</v>
      </c>
      <c r="F11" s="34">
        <v>8</v>
      </c>
      <c r="G11" s="252" t="s">
        <v>10184</v>
      </c>
    </row>
    <row r="12" spans="1:11">
      <c r="B12" s="252" t="str">
        <f t="shared" si="0"/>
        <v>/data/khanlab/projects/ChIP_seq/DATA/Sample_MM1S_JQKD82_H3K4me3_DFCI_C_JQ/Sample_MM1S_JQKD82_H3K4me3_DFCI_C_JQ.bam</v>
      </c>
      <c r="C12" s="252" t="s">
        <v>12520</v>
      </c>
      <c r="D12" s="255">
        <v>148</v>
      </c>
      <c r="E12" s="252" t="s">
        <v>12433</v>
      </c>
      <c r="F12" s="34">
        <v>8</v>
      </c>
      <c r="G12" s="266" t="s">
        <v>10185</v>
      </c>
    </row>
    <row r="13" spans="1:11" s="252" customFormat="1">
      <c r="B13" s="252" t="str">
        <f t="shared" si="0"/>
        <v>/data/khanlab/projects/ChIP_seq/DATA/Sample_MM1S_empty_DMSO_Pol2_ser5_Rx_C_JQ/Sample_MM1S_empty_DMSO_Pol2_ser5_Rx_C_JQ.bam</v>
      </c>
      <c r="C13" s="252" t="s">
        <v>12538</v>
      </c>
      <c r="D13" s="255">
        <v>148</v>
      </c>
      <c r="E13" s="252" t="s">
        <v>12542</v>
      </c>
      <c r="F13" s="34">
        <v>300</v>
      </c>
      <c r="G13" s="252" t="s">
        <v>12534</v>
      </c>
    </row>
    <row r="14" spans="1:11" s="252" customFormat="1">
      <c r="B14" s="252" t="str">
        <f t="shared" si="0"/>
        <v>/data/khanlab/projects/ChIP_seq/DATA/Sample_MM1S_empty_JQKD82_Pol2_ser5_Rx_C_JQ/Sample_MM1S_empty_JQKD82_Pol2_ser5_Rx_C_JQ.bam</v>
      </c>
      <c r="C14" s="252" t="s">
        <v>12539</v>
      </c>
      <c r="D14" s="255">
        <v>148</v>
      </c>
      <c r="E14" s="252" t="s">
        <v>12542</v>
      </c>
      <c r="F14" s="34">
        <v>300</v>
      </c>
      <c r="G14" s="252" t="s">
        <v>12535</v>
      </c>
    </row>
    <row r="15" spans="1:11" s="252" customFormat="1">
      <c r="B15" s="252" t="str">
        <f t="shared" si="0"/>
        <v>/data/khanlab/projects/ChIP_seq/DATA/Sample_MM1S_MYC_DMSO_Pol2_ser5_Rx_C_JQ/Sample_MM1S_MYC_DMSO_Pol2_ser5_Rx_C_JQ.bam</v>
      </c>
      <c r="C15" s="252" t="s">
        <v>12540</v>
      </c>
      <c r="D15" s="255">
        <v>148</v>
      </c>
      <c r="E15" s="252" t="s">
        <v>12542</v>
      </c>
      <c r="F15" s="34">
        <v>300</v>
      </c>
      <c r="G15" s="252" t="s">
        <v>12536</v>
      </c>
      <c r="J15"/>
    </row>
    <row r="16" spans="1:11" s="252" customFormat="1">
      <c r="B16" s="252" t="str">
        <f t="shared" si="0"/>
        <v>/data/khanlab/projects/ChIP_seq/DATA/Sample_MM1S_MYC_JQKD82_Pol2_ser5_Rx_C_JQ/Sample_MM1S_MYC_JQKD82_Pol2_ser5_Rx_C_JQ.bam</v>
      </c>
      <c r="C16" s="252" t="s">
        <v>12541</v>
      </c>
      <c r="D16" s="255">
        <v>148</v>
      </c>
      <c r="E16" s="252" t="s">
        <v>12542</v>
      </c>
      <c r="F16" s="34">
        <v>300</v>
      </c>
      <c r="G16" s="256" t="s">
        <v>12537</v>
      </c>
      <c r="J16"/>
    </row>
    <row r="17" spans="1:13" s="252" customFormat="1"/>
    <row r="18" spans="1:13" s="252" customFormat="1"/>
    <row r="19" spans="1:13" s="252" customFormat="1">
      <c r="B19" s="252" t="str">
        <f t="shared" si="0"/>
        <v>/data/khanlab/projects/ChIP_seq/DATA//.bam</v>
      </c>
      <c r="D19" s="255">
        <v>148</v>
      </c>
      <c r="E19" s="252" t="s">
        <v>12404</v>
      </c>
      <c r="F19" s="34">
        <v>10</v>
      </c>
      <c r="J19" s="255"/>
    </row>
    <row r="20" spans="1:13" s="252" customFormat="1">
      <c r="B20" s="252" t="str">
        <f t="shared" si="0"/>
        <v>/data/khanlab/projects/ChIP_seq/DATA//.bam</v>
      </c>
      <c r="D20" s="255">
        <v>148</v>
      </c>
      <c r="E20" s="252" t="s">
        <v>12404</v>
      </c>
      <c r="F20" s="34">
        <v>10</v>
      </c>
    </row>
    <row r="21" spans="1:13">
      <c r="B21" s="252" t="str">
        <f t="shared" si="0"/>
        <v>/data/khanlab/projects/ChIP_seq/DATA//.bam</v>
      </c>
      <c r="C21" s="252"/>
      <c r="D21" s="255">
        <v>148</v>
      </c>
      <c r="E21" s="252" t="s">
        <v>12406</v>
      </c>
      <c r="F21" s="34">
        <v>10</v>
      </c>
      <c r="G21" s="261"/>
    </row>
    <row r="22" spans="1:13">
      <c r="B22" s="252" t="str">
        <f t="shared" si="0"/>
        <v>/data/khanlab/projects/ChIP_seq/DATA//.bam</v>
      </c>
      <c r="C22" s="252"/>
      <c r="D22" s="255">
        <v>148</v>
      </c>
      <c r="E22" s="252" t="s">
        <v>12498</v>
      </c>
      <c r="F22" s="34">
        <v>10</v>
      </c>
      <c r="G22" s="252"/>
    </row>
    <row r="23" spans="1:13">
      <c r="B23" s="252" t="str">
        <f>CONCATENATE($C$3,G23,"/",G23,".bam")</f>
        <v>/data/khanlab/projects/ChIP_seq/DATA/Sample_MM1S_JQKD82_rep2_TAF3_UCSD_201118_C_HV2Y5BGXG/Sample_MM1S_JQKD82_rep2_TAF3_UCSD_201118_C_HV2Y5BGXG.bam</v>
      </c>
      <c r="C23" s="252" t="s">
        <v>12518</v>
      </c>
      <c r="D23" s="255">
        <v>148</v>
      </c>
      <c r="E23" s="252" t="s">
        <v>12435</v>
      </c>
      <c r="F23" s="34">
        <v>3</v>
      </c>
      <c r="G23" s="252" t="s">
        <v>12512</v>
      </c>
    </row>
    <row r="24" spans="1:13">
      <c r="B24" s="252" t="str">
        <f>CONCATENATE($C$3,G24,"/",G24,".bam")</f>
        <v>/data/khanlab/projects/ChIP_seq/DATA/Sample_MM1S_JQKD82_H3K4me3_DFCI_Rx_C_JQ/Sample_MM1S_JQKD82_H3K4me3_DFCI_Rx_C_JQ.bam</v>
      </c>
      <c r="C24" s="252" t="s">
        <v>12520</v>
      </c>
      <c r="D24" s="255">
        <v>148</v>
      </c>
      <c r="E24" s="252" t="s">
        <v>12406</v>
      </c>
      <c r="F24" s="34">
        <v>300</v>
      </c>
      <c r="G24" s="252" t="s">
        <v>10229</v>
      </c>
    </row>
    <row r="25" spans="1:13">
      <c r="E25" s="252" t="s">
        <v>12430</v>
      </c>
      <c r="F25" s="258"/>
      <c r="G25" s="247" t="s">
        <v>5185</v>
      </c>
      <c r="H25" s="252"/>
    </row>
    <row r="26" spans="1:13">
      <c r="A26" s="252" t="s">
        <v>7277</v>
      </c>
      <c r="B26" t="s">
        <v>10460</v>
      </c>
      <c r="E26" s="252" t="s">
        <v>12431</v>
      </c>
      <c r="F26" s="258"/>
      <c r="G26" s="246" t="s">
        <v>5186</v>
      </c>
      <c r="H26" s="265"/>
    </row>
    <row r="27" spans="1:13">
      <c r="B27" t="s">
        <v>10461</v>
      </c>
      <c r="C27" s="252" t="s">
        <v>12428</v>
      </c>
      <c r="E27" s="252" t="s">
        <v>12404</v>
      </c>
      <c r="F27" s="258"/>
      <c r="G27" s="202" t="s">
        <v>3412</v>
      </c>
      <c r="H27" s="252"/>
      <c r="M27" t="s">
        <v>12238</v>
      </c>
    </row>
    <row r="28" spans="1:13">
      <c r="B28" s="112" t="s">
        <v>10462</v>
      </c>
      <c r="C28" s="252" t="s">
        <v>12429</v>
      </c>
      <c r="E28" s="252" t="s">
        <v>12432</v>
      </c>
      <c r="F28" s="258"/>
      <c r="G28" s="629" t="s">
        <v>5009</v>
      </c>
      <c r="H28" s="252"/>
      <c r="M28" t="s">
        <v>12219</v>
      </c>
    </row>
    <row r="29" spans="1:13">
      <c r="C29" s="252"/>
      <c r="E29" s="252" t="s">
        <v>12433</v>
      </c>
      <c r="F29" s="258"/>
      <c r="G29" s="249" t="s">
        <v>4016</v>
      </c>
      <c r="H29" s="252"/>
      <c r="M29" t="s">
        <v>12234</v>
      </c>
    </row>
    <row r="30" spans="1:13">
      <c r="C30" s="252"/>
      <c r="E30" s="252" t="s">
        <v>12434</v>
      </c>
      <c r="F30" s="258"/>
      <c r="G30" s="206" t="s">
        <v>4274</v>
      </c>
      <c r="H30" s="252"/>
      <c r="M30" t="s">
        <v>12252</v>
      </c>
    </row>
    <row r="31" spans="1:13">
      <c r="C31" s="252"/>
      <c r="E31" s="252" t="s">
        <v>12435</v>
      </c>
      <c r="F31" s="258"/>
      <c r="G31" s="204" t="s">
        <v>3841</v>
      </c>
      <c r="H31" s="256"/>
    </row>
    <row r="32" spans="1:13">
      <c r="C32" s="252"/>
      <c r="E32" s="252"/>
      <c r="F32" s="258"/>
      <c r="G32" s="203" t="s">
        <v>5184</v>
      </c>
      <c r="H32" s="252"/>
    </row>
    <row r="33" spans="3:15">
      <c r="C33" s="252"/>
      <c r="E33" s="252"/>
      <c r="F33" s="258"/>
      <c r="G33" s="203" t="s">
        <v>5183</v>
      </c>
    </row>
    <row r="34" spans="3:15">
      <c r="C34" s="252"/>
      <c r="E34" s="252"/>
      <c r="F34" s="258"/>
      <c r="G34" s="630" t="s">
        <v>10296</v>
      </c>
    </row>
    <row r="35" spans="3:15">
      <c r="C35" s="252"/>
      <c r="E35" s="252"/>
      <c r="F35" s="258"/>
      <c r="G35" s="200" t="s">
        <v>3896</v>
      </c>
    </row>
    <row r="36" spans="3:15">
      <c r="C36" s="252"/>
    </row>
    <row r="38" spans="3:15">
      <c r="K38" t="s">
        <v>12395</v>
      </c>
      <c r="L38" t="s">
        <v>9738</v>
      </c>
      <c r="M38">
        <v>148</v>
      </c>
      <c r="N38" t="s">
        <v>12396</v>
      </c>
      <c r="O38">
        <v>2</v>
      </c>
    </row>
    <row r="39" spans="3:15">
      <c r="K39" t="s">
        <v>12397</v>
      </c>
      <c r="L39" t="s">
        <v>9758</v>
      </c>
      <c r="M39">
        <v>148</v>
      </c>
      <c r="N39" t="s">
        <v>12398</v>
      </c>
      <c r="O39">
        <v>2.5</v>
      </c>
    </row>
    <row r="40" spans="3:15">
      <c r="K40" t="s">
        <v>12399</v>
      </c>
      <c r="L40" t="s">
        <v>10455</v>
      </c>
      <c r="M40">
        <v>148</v>
      </c>
      <c r="N40" t="s">
        <v>12400</v>
      </c>
      <c r="O40">
        <v>1</v>
      </c>
    </row>
    <row r="41" spans="3:15">
      <c r="K41" t="s">
        <v>12401</v>
      </c>
      <c r="L41" t="s">
        <v>10456</v>
      </c>
      <c r="M41">
        <v>148</v>
      </c>
      <c r="N41" t="s">
        <v>12402</v>
      </c>
      <c r="O41">
        <v>1</v>
      </c>
    </row>
    <row r="42" spans="3:15">
      <c r="G42" t="s">
        <v>10464</v>
      </c>
      <c r="K42" t="s">
        <v>6039</v>
      </c>
      <c r="L42" t="s">
        <v>6554</v>
      </c>
      <c r="M42">
        <v>148</v>
      </c>
      <c r="N42" t="s">
        <v>12403</v>
      </c>
      <c r="O42">
        <v>0.5</v>
      </c>
    </row>
    <row r="43" spans="3:15">
      <c r="G43" t="s">
        <v>10465</v>
      </c>
      <c r="K43" t="s">
        <v>4244</v>
      </c>
      <c r="L43" t="s">
        <v>3327</v>
      </c>
      <c r="M43">
        <v>148</v>
      </c>
      <c r="N43" t="s">
        <v>12404</v>
      </c>
      <c r="O43">
        <v>5</v>
      </c>
    </row>
    <row r="44" spans="3:15">
      <c r="G44" t="s">
        <v>10466</v>
      </c>
      <c r="K44" t="s">
        <v>12405</v>
      </c>
      <c r="L44" t="s">
        <v>3348</v>
      </c>
      <c r="M44">
        <v>148</v>
      </c>
      <c r="N44" t="s">
        <v>12406</v>
      </c>
      <c r="O44">
        <v>3</v>
      </c>
    </row>
    <row r="45" spans="3:15">
      <c r="G45" t="s">
        <v>10467</v>
      </c>
      <c r="K45" t="s">
        <v>12407</v>
      </c>
      <c r="L45" t="s">
        <v>4748</v>
      </c>
      <c r="M45">
        <v>148</v>
      </c>
      <c r="N45" t="s">
        <v>12408</v>
      </c>
      <c r="O45">
        <v>1</v>
      </c>
    </row>
    <row r="46" spans="3:15">
      <c r="G46" t="s">
        <v>3410</v>
      </c>
      <c r="K46" t="s">
        <v>10049</v>
      </c>
      <c r="L46" t="s">
        <v>5745</v>
      </c>
      <c r="M46">
        <v>148</v>
      </c>
      <c r="N46" t="s">
        <v>12409</v>
      </c>
      <c r="O46">
        <v>2</v>
      </c>
    </row>
    <row r="47" spans="3:15">
      <c r="G47" t="s">
        <v>5801</v>
      </c>
    </row>
    <row r="48" spans="3:15">
      <c r="G48" t="s">
        <v>10468</v>
      </c>
    </row>
    <row r="49" spans="7:7">
      <c r="G49" t="s">
        <v>10469</v>
      </c>
    </row>
    <row r="50" spans="7:7">
      <c r="G50" t="s">
        <v>10470</v>
      </c>
    </row>
    <row r="51" spans="7:7">
      <c r="G51" t="s">
        <v>10471</v>
      </c>
    </row>
    <row r="52" spans="7:7">
      <c r="G52" t="s">
        <v>10472</v>
      </c>
    </row>
    <row r="53" spans="7:7">
      <c r="G53" t="s">
        <v>10473</v>
      </c>
    </row>
    <row r="54" spans="7:7">
      <c r="G54" t="s">
        <v>10474</v>
      </c>
    </row>
    <row r="55" spans="7:7">
      <c r="G55" t="s">
        <v>10475</v>
      </c>
    </row>
    <row r="56" spans="7:7">
      <c r="G56" t="s">
        <v>10476</v>
      </c>
    </row>
    <row r="57" spans="7:7">
      <c r="G57" t="s">
        <v>10477</v>
      </c>
    </row>
    <row r="58" spans="7:7">
      <c r="G58" t="s">
        <v>3424</v>
      </c>
    </row>
    <row r="59" spans="7:7">
      <c r="G59" t="s">
        <v>5121</v>
      </c>
    </row>
    <row r="60" spans="7:7">
      <c r="G60" t="s">
        <v>10478</v>
      </c>
    </row>
    <row r="61" spans="7:7">
      <c r="G61" t="s">
        <v>10479</v>
      </c>
    </row>
    <row r="62" spans="7:7">
      <c r="G62" t="s">
        <v>3414</v>
      </c>
    </row>
    <row r="63" spans="7:7">
      <c r="G63" t="s">
        <v>10480</v>
      </c>
    </row>
    <row r="64" spans="7:7">
      <c r="G64" t="s">
        <v>10481</v>
      </c>
    </row>
    <row r="65" spans="7:7">
      <c r="G65" t="s">
        <v>10482</v>
      </c>
    </row>
    <row r="66" spans="7:7">
      <c r="G66" t="s">
        <v>4725</v>
      </c>
    </row>
    <row r="67" spans="7:7">
      <c r="G67" t="s">
        <v>10483</v>
      </c>
    </row>
    <row r="68" spans="7:7">
      <c r="G68" t="s">
        <v>3843</v>
      </c>
    </row>
    <row r="69" spans="7:7">
      <c r="G69" t="s">
        <v>10484</v>
      </c>
    </row>
    <row r="70" spans="7:7">
      <c r="G70" t="s">
        <v>10485</v>
      </c>
    </row>
    <row r="71" spans="7:7">
      <c r="G71" t="s">
        <v>10486</v>
      </c>
    </row>
    <row r="72" spans="7:7">
      <c r="G72" t="s">
        <v>6792</v>
      </c>
    </row>
    <row r="73" spans="7:7">
      <c r="G73" t="s">
        <v>10487</v>
      </c>
    </row>
    <row r="74" spans="7:7">
      <c r="G74" t="s">
        <v>10488</v>
      </c>
    </row>
    <row r="75" spans="7:7">
      <c r="G75" t="s">
        <v>10489</v>
      </c>
    </row>
    <row r="76" spans="7:7">
      <c r="G76" t="s">
        <v>10490</v>
      </c>
    </row>
    <row r="77" spans="7:7">
      <c r="G77" t="s">
        <v>10491</v>
      </c>
    </row>
    <row r="78" spans="7:7">
      <c r="G78" t="s">
        <v>10492</v>
      </c>
    </row>
    <row r="79" spans="7:7">
      <c r="G79" t="s">
        <v>10493</v>
      </c>
    </row>
    <row r="80" spans="7:7">
      <c r="G80" t="s">
        <v>10494</v>
      </c>
    </row>
    <row r="81" spans="3:7">
      <c r="G81" t="s">
        <v>10495</v>
      </c>
    </row>
    <row r="82" spans="3:7">
      <c r="G82" t="s">
        <v>10496</v>
      </c>
    </row>
    <row r="83" spans="3:7">
      <c r="G83" t="s">
        <v>7102</v>
      </c>
    </row>
    <row r="84" spans="3:7">
      <c r="G84" t="s">
        <v>10497</v>
      </c>
    </row>
    <row r="85" spans="3:7">
      <c r="G85" t="s">
        <v>10498</v>
      </c>
    </row>
    <row r="86" spans="3:7">
      <c r="G86" t="s">
        <v>10499</v>
      </c>
    </row>
    <row r="87" spans="3:7">
      <c r="G87" t="s">
        <v>10500</v>
      </c>
    </row>
    <row r="88" spans="3:7">
      <c r="G88" t="s">
        <v>10501</v>
      </c>
    </row>
    <row r="89" spans="3:7">
      <c r="G89" t="s">
        <v>10502</v>
      </c>
    </row>
    <row r="90" spans="3:7">
      <c r="C90" s="252"/>
      <c r="G90" t="s">
        <v>10503</v>
      </c>
    </row>
    <row r="91" spans="3:7">
      <c r="C91" s="252"/>
      <c r="G91" t="s">
        <v>5186</v>
      </c>
    </row>
    <row r="92" spans="3:7">
      <c r="C92" s="252"/>
      <c r="G92" t="s">
        <v>7198</v>
      </c>
    </row>
    <row r="93" spans="3:7">
      <c r="C93" s="252"/>
      <c r="G93" t="s">
        <v>10504</v>
      </c>
    </row>
    <row r="94" spans="3:7">
      <c r="C94" s="252"/>
      <c r="G94" t="s">
        <v>10505</v>
      </c>
    </row>
    <row r="95" spans="3:7">
      <c r="G95" t="s">
        <v>4274</v>
      </c>
    </row>
    <row r="96" spans="3:7">
      <c r="G96" t="s">
        <v>3841</v>
      </c>
    </row>
    <row r="97" spans="7:7">
      <c r="G97" t="s">
        <v>10506</v>
      </c>
    </row>
    <row r="98" spans="7:7">
      <c r="G98" t="s">
        <v>3844</v>
      </c>
    </row>
    <row r="99" spans="7:7">
      <c r="G99" t="s">
        <v>10507</v>
      </c>
    </row>
    <row r="100" spans="7:7">
      <c r="G100" t="s">
        <v>10508</v>
      </c>
    </row>
    <row r="101" spans="7:7">
      <c r="G101" t="s">
        <v>10509</v>
      </c>
    </row>
    <row r="102" spans="7:7">
      <c r="G102" t="s">
        <v>3724</v>
      </c>
    </row>
    <row r="103" spans="7:7">
      <c r="G103" t="s">
        <v>10510</v>
      </c>
    </row>
    <row r="104" spans="7:7">
      <c r="G104" t="s">
        <v>10511</v>
      </c>
    </row>
    <row r="105" spans="7:7">
      <c r="G105" t="s">
        <v>10512</v>
      </c>
    </row>
    <row r="106" spans="7:7">
      <c r="G106" t="s">
        <v>10513</v>
      </c>
    </row>
    <row r="107" spans="7:7">
      <c r="G107" t="s">
        <v>10514</v>
      </c>
    </row>
    <row r="108" spans="7:7">
      <c r="G108" t="s">
        <v>10515</v>
      </c>
    </row>
    <row r="109" spans="7:7">
      <c r="G109" t="s">
        <v>10516</v>
      </c>
    </row>
    <row r="110" spans="7:7">
      <c r="G110" t="s">
        <v>10517</v>
      </c>
    </row>
    <row r="111" spans="7:7">
      <c r="G111" t="s">
        <v>5168</v>
      </c>
    </row>
    <row r="112" spans="7:7">
      <c r="G112" t="s">
        <v>10518</v>
      </c>
    </row>
    <row r="113" spans="7:7">
      <c r="G113" t="s">
        <v>10519</v>
      </c>
    </row>
    <row r="114" spans="7:7">
      <c r="G114" t="s">
        <v>10520</v>
      </c>
    </row>
    <row r="115" spans="7:7">
      <c r="G115" t="s">
        <v>5167</v>
      </c>
    </row>
    <row r="116" spans="7:7">
      <c r="G116" t="s">
        <v>10521</v>
      </c>
    </row>
    <row r="117" spans="7:7">
      <c r="G117" t="s">
        <v>10522</v>
      </c>
    </row>
    <row r="118" spans="7:7">
      <c r="G118" t="s">
        <v>10523</v>
      </c>
    </row>
    <row r="119" spans="7:7">
      <c r="G119" t="s">
        <v>10524</v>
      </c>
    </row>
    <row r="120" spans="7:7">
      <c r="G120" t="s">
        <v>3411</v>
      </c>
    </row>
    <row r="121" spans="7:7">
      <c r="G121" t="s">
        <v>10525</v>
      </c>
    </row>
    <row r="122" spans="7:7">
      <c r="G122" t="s">
        <v>10526</v>
      </c>
    </row>
    <row r="123" spans="7:7">
      <c r="G123" t="s">
        <v>10527</v>
      </c>
    </row>
    <row r="124" spans="7:7">
      <c r="G124" t="s">
        <v>5104</v>
      </c>
    </row>
    <row r="125" spans="7:7">
      <c r="G125" t="s">
        <v>10528</v>
      </c>
    </row>
    <row r="126" spans="7:7">
      <c r="G126" t="s">
        <v>10529</v>
      </c>
    </row>
    <row r="127" spans="7:7">
      <c r="G127" t="s">
        <v>3894</v>
      </c>
    </row>
    <row r="128" spans="7:7">
      <c r="G128" t="s">
        <v>10530</v>
      </c>
    </row>
    <row r="129" spans="7:7">
      <c r="G129" t="s">
        <v>10531</v>
      </c>
    </row>
    <row r="130" spans="7:7">
      <c r="G130" t="s">
        <v>10532</v>
      </c>
    </row>
    <row r="131" spans="7:7">
      <c r="G131" t="s">
        <v>10533</v>
      </c>
    </row>
    <row r="132" spans="7:7">
      <c r="G132" t="s">
        <v>10534</v>
      </c>
    </row>
    <row r="133" spans="7:7">
      <c r="G133" t="s">
        <v>10535</v>
      </c>
    </row>
    <row r="134" spans="7:7">
      <c r="G134" t="s">
        <v>3895</v>
      </c>
    </row>
    <row r="135" spans="7:7">
      <c r="G135" t="s">
        <v>5914</v>
      </c>
    </row>
    <row r="136" spans="7:7">
      <c r="G136" t="s">
        <v>10536</v>
      </c>
    </row>
    <row r="137" spans="7:7">
      <c r="G137" t="s">
        <v>10537</v>
      </c>
    </row>
    <row r="138" spans="7:7">
      <c r="G138" t="s">
        <v>10538</v>
      </c>
    </row>
    <row r="139" spans="7:7">
      <c r="G139" t="s">
        <v>10539</v>
      </c>
    </row>
    <row r="140" spans="7:7">
      <c r="G140" t="s">
        <v>10540</v>
      </c>
    </row>
    <row r="141" spans="7:7">
      <c r="G141" t="s">
        <v>10541</v>
      </c>
    </row>
    <row r="142" spans="7:7">
      <c r="G142" t="s">
        <v>10542</v>
      </c>
    </row>
    <row r="143" spans="7:7">
      <c r="G143" t="s">
        <v>10543</v>
      </c>
    </row>
    <row r="144" spans="7:7">
      <c r="G144" t="s">
        <v>10544</v>
      </c>
    </row>
    <row r="145" spans="7:7">
      <c r="G145" t="s">
        <v>10545</v>
      </c>
    </row>
    <row r="146" spans="7:7">
      <c r="G146" t="s">
        <v>3413</v>
      </c>
    </row>
    <row r="147" spans="7:7">
      <c r="G147" t="s">
        <v>5187</v>
      </c>
    </row>
    <row r="148" spans="7:7">
      <c r="G148" t="s">
        <v>10546</v>
      </c>
    </row>
    <row r="149" spans="7:7">
      <c r="G149" t="s">
        <v>10547</v>
      </c>
    </row>
    <row r="150" spans="7:7">
      <c r="G150" t="s">
        <v>7197</v>
      </c>
    </row>
    <row r="151" spans="7:7">
      <c r="G151" t="s">
        <v>10548</v>
      </c>
    </row>
    <row r="152" spans="7:7">
      <c r="G152" t="s">
        <v>5825</v>
      </c>
    </row>
    <row r="153" spans="7:7">
      <c r="G153" t="s">
        <v>5010</v>
      </c>
    </row>
    <row r="154" spans="7:7">
      <c r="G154" t="s">
        <v>10549</v>
      </c>
    </row>
    <row r="155" spans="7:7">
      <c r="G155" t="s">
        <v>10084</v>
      </c>
    </row>
    <row r="156" spans="7:7">
      <c r="G156" t="s">
        <v>10550</v>
      </c>
    </row>
    <row r="157" spans="7:7">
      <c r="G157" t="s">
        <v>10551</v>
      </c>
    </row>
    <row r="158" spans="7:7">
      <c r="G158" t="s">
        <v>10552</v>
      </c>
    </row>
    <row r="159" spans="7:7">
      <c r="G159" t="s">
        <v>10553</v>
      </c>
    </row>
    <row r="160" spans="7:7">
      <c r="G160" t="s">
        <v>10554</v>
      </c>
    </row>
    <row r="161" spans="7:7">
      <c r="G161" t="s">
        <v>5607</v>
      </c>
    </row>
    <row r="162" spans="7:7">
      <c r="G162" t="s">
        <v>10555</v>
      </c>
    </row>
    <row r="163" spans="7:7">
      <c r="G163" t="s">
        <v>10556</v>
      </c>
    </row>
    <row r="164" spans="7:7">
      <c r="G164" t="s">
        <v>10557</v>
      </c>
    </row>
    <row r="165" spans="7:7">
      <c r="G165" t="s">
        <v>10558</v>
      </c>
    </row>
    <row r="166" spans="7:7">
      <c r="G166" t="s">
        <v>10559</v>
      </c>
    </row>
    <row r="167" spans="7:7">
      <c r="G167" t="s">
        <v>10560</v>
      </c>
    </row>
    <row r="168" spans="7:7">
      <c r="G168" t="s">
        <v>10561</v>
      </c>
    </row>
    <row r="169" spans="7:7">
      <c r="G169" t="s">
        <v>10562</v>
      </c>
    </row>
    <row r="170" spans="7:7">
      <c r="G170" t="s">
        <v>4726</v>
      </c>
    </row>
    <row r="171" spans="7:7">
      <c r="G171" t="s">
        <v>10563</v>
      </c>
    </row>
    <row r="172" spans="7:7">
      <c r="G172" t="s">
        <v>10564</v>
      </c>
    </row>
    <row r="173" spans="7:7">
      <c r="G173" t="s">
        <v>10565</v>
      </c>
    </row>
    <row r="174" spans="7:7">
      <c r="G174" t="s">
        <v>10566</v>
      </c>
    </row>
    <row r="175" spans="7:7">
      <c r="G175" t="s">
        <v>10567</v>
      </c>
    </row>
    <row r="176" spans="7:7">
      <c r="G176" t="s">
        <v>4983</v>
      </c>
    </row>
    <row r="177" spans="7:7">
      <c r="G177" t="s">
        <v>10568</v>
      </c>
    </row>
    <row r="178" spans="7:7">
      <c r="G178" t="s">
        <v>10569</v>
      </c>
    </row>
    <row r="179" spans="7:7">
      <c r="G179" t="s">
        <v>10570</v>
      </c>
    </row>
    <row r="180" spans="7:7">
      <c r="G180" t="s">
        <v>10571</v>
      </c>
    </row>
    <row r="181" spans="7:7">
      <c r="G181" t="s">
        <v>6654</v>
      </c>
    </row>
    <row r="182" spans="7:7">
      <c r="G182" t="s">
        <v>10572</v>
      </c>
    </row>
    <row r="183" spans="7:7">
      <c r="G183" t="s">
        <v>10573</v>
      </c>
    </row>
    <row r="184" spans="7:7">
      <c r="G184" t="s">
        <v>4015</v>
      </c>
    </row>
    <row r="185" spans="7:7">
      <c r="G185" t="s">
        <v>4016</v>
      </c>
    </row>
    <row r="186" spans="7:7">
      <c r="G186" t="s">
        <v>10574</v>
      </c>
    </row>
    <row r="187" spans="7:7">
      <c r="G187" t="s">
        <v>10575</v>
      </c>
    </row>
    <row r="188" spans="7:7">
      <c r="G188" t="s">
        <v>10576</v>
      </c>
    </row>
    <row r="189" spans="7:7">
      <c r="G189" t="s">
        <v>10577</v>
      </c>
    </row>
    <row r="190" spans="7:7">
      <c r="G190" t="s">
        <v>10578</v>
      </c>
    </row>
    <row r="191" spans="7:7">
      <c r="G191" t="s">
        <v>4984</v>
      </c>
    </row>
    <row r="192" spans="7:7">
      <c r="G192" t="s">
        <v>5185</v>
      </c>
    </row>
    <row r="193" spans="7:7">
      <c r="G193" t="s">
        <v>10579</v>
      </c>
    </row>
    <row r="194" spans="7:7">
      <c r="G194" t="s">
        <v>10580</v>
      </c>
    </row>
    <row r="195" spans="7:7">
      <c r="G195" t="s">
        <v>10581</v>
      </c>
    </row>
    <row r="196" spans="7:7">
      <c r="G196" t="s">
        <v>10582</v>
      </c>
    </row>
    <row r="197" spans="7:7">
      <c r="G197" t="s">
        <v>10583</v>
      </c>
    </row>
  </sheetData>
  <hyperlinks>
    <hyperlink ref="E3" r:id="rId1" xr:uid="{ABD7909C-A272-481C-9EB9-B395B3FD74EC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C1:D17"/>
  <sheetViews>
    <sheetView workbookViewId="0">
      <selection activeCell="D45" sqref="D45"/>
    </sheetView>
  </sheetViews>
  <sheetFormatPr defaultRowHeight="14.5" outlineLevelRow="1"/>
  <cols>
    <col min="3" max="3" width="13.7265625" style="179" customWidth="1"/>
    <col min="4" max="4" width="91.54296875" customWidth="1"/>
  </cols>
  <sheetData>
    <row r="1" spans="3:4" outlineLevel="1">
      <c r="C1" s="171" t="s">
        <v>4304</v>
      </c>
      <c r="D1" t="s">
        <v>4305</v>
      </c>
    </row>
    <row r="2" spans="3:4" outlineLevel="1">
      <c r="C2" s="81" t="s">
        <v>4004</v>
      </c>
      <c r="D2" s="30" t="s">
        <v>4005</v>
      </c>
    </row>
    <row r="3" spans="3:4" outlineLevel="1">
      <c r="C3" s="81"/>
      <c r="D3" s="127" t="s">
        <v>4301</v>
      </c>
    </row>
    <row r="4" spans="3:4" outlineLevel="1">
      <c r="C4" s="81"/>
      <c r="D4" s="127" t="s">
        <v>4299</v>
      </c>
    </row>
    <row r="5" spans="3:4" outlineLevel="1">
      <c r="C5" s="81"/>
      <c r="D5" s="127" t="s">
        <v>4300</v>
      </c>
    </row>
    <row r="6" spans="3:4" outlineLevel="1">
      <c r="C6" s="81"/>
      <c r="D6" s="100"/>
    </row>
    <row r="7" spans="3:4" ht="29" outlineLevel="1">
      <c r="C7" s="82" t="s">
        <v>1037</v>
      </c>
      <c r="D7" s="124" t="str">
        <f>CONCATENATE(D3,D4,D5)</f>
        <v xml:space="preserve">sbatch -J Split4C --export=i=/data/khanlab/projects/ChIP_seq/manage_samples/4C_samples.tsv,m=2 /home/gryderbe/khanlab/projects/ChIP_seq/scripts/removeViewpoints.pl </v>
      </c>
    </row>
    <row r="9" spans="3:4" ht="16">
      <c r="C9" s="179" t="s">
        <v>4303</v>
      </c>
      <c r="D9" s="172" t="s">
        <v>5946</v>
      </c>
    </row>
    <row r="10" spans="3:4">
      <c r="D10" t="s">
        <v>4302</v>
      </c>
    </row>
    <row r="11" spans="3:4">
      <c r="D11" s="30" t="s">
        <v>5956</v>
      </c>
    </row>
    <row r="12" spans="3:4">
      <c r="D12" s="30" t="s">
        <v>5945</v>
      </c>
    </row>
    <row r="14" spans="3:4" ht="43.5">
      <c r="C14" s="82" t="s">
        <v>1037</v>
      </c>
      <c r="D14" s="170" t="str">
        <f>CONCATENATE(D10,D11,D12)</f>
        <v>perl removeViewpoints.pl  -i /data/khanlab/projects/ChIP_seq/manage_samples/4C_samples_025_NB_SOX4_SE3.tsv -m 2 -b</v>
      </c>
    </row>
    <row r="17" spans="4:4">
      <c r="D17" t="s">
        <v>5952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/>
  <dimension ref="A1:AN1485"/>
  <sheetViews>
    <sheetView topLeftCell="C1" zoomScale="110" zoomScaleNormal="110" workbookViewId="0">
      <pane ySplit="1" topLeftCell="A1391" activePane="bottomLeft" state="frozen"/>
      <selection pane="bottomLeft" activeCell="E1415" sqref="E1415:E1416"/>
    </sheetView>
  </sheetViews>
  <sheetFormatPr defaultColWidth="9.1796875" defaultRowHeight="14.5"/>
  <cols>
    <col min="1" max="1" width="19.453125" style="30" bestFit="1" customWidth="1"/>
    <col min="2" max="2" width="32.81640625" style="30" customWidth="1"/>
    <col min="3" max="3" width="46.54296875" style="30" bestFit="1" customWidth="1"/>
    <col min="4" max="4" width="5.1796875" style="30" customWidth="1"/>
    <col min="5" max="5" width="44.1796875" style="30" customWidth="1"/>
    <col min="6" max="6" width="11.81640625" style="30" customWidth="1"/>
    <col min="7" max="7" width="17.54296875" style="30" customWidth="1"/>
    <col min="8" max="8" width="18.54296875" style="30" customWidth="1"/>
    <col min="9" max="9" width="11.7265625" style="30" customWidth="1"/>
    <col min="10" max="10" width="10.26953125" style="30" customWidth="1"/>
    <col min="11" max="11" width="10" style="30" customWidth="1"/>
    <col min="12" max="12" width="26.7265625" style="30" customWidth="1"/>
    <col min="13" max="13" width="11.26953125" style="30" bestFit="1" customWidth="1"/>
    <col min="14" max="14" width="7.81640625" style="30" customWidth="1"/>
    <col min="15" max="15" width="10.54296875" style="30" bestFit="1" customWidth="1"/>
    <col min="16" max="16" width="11.453125" style="30" bestFit="1" customWidth="1"/>
    <col min="17" max="17" width="9" style="30" bestFit="1" customWidth="1"/>
    <col min="18" max="18" width="13.26953125" style="30" bestFit="1" customWidth="1"/>
    <col min="19" max="19" width="15.7265625" style="30" bestFit="1" customWidth="1"/>
    <col min="20" max="20" width="18.26953125" style="30" bestFit="1" customWidth="1"/>
    <col min="21" max="21" width="18.81640625" style="30" bestFit="1" customWidth="1"/>
    <col min="22" max="22" width="16.81640625" style="30" bestFit="1" customWidth="1"/>
    <col min="23" max="23" width="12.7265625" style="30" bestFit="1" customWidth="1"/>
    <col min="24" max="26" width="9.1796875" style="30"/>
    <col min="27" max="27" width="75" style="30" customWidth="1"/>
    <col min="28" max="16384" width="9.1796875" style="30"/>
  </cols>
  <sheetData>
    <row r="1" spans="1:40" s="295" customFormat="1" ht="42.75" customHeight="1">
      <c r="A1" s="374" t="s">
        <v>3309</v>
      </c>
      <c r="B1" s="558" t="s">
        <v>3310</v>
      </c>
      <c r="C1" s="559" t="s">
        <v>3309</v>
      </c>
      <c r="D1" s="493" t="s">
        <v>3310</v>
      </c>
      <c r="E1" s="374" t="s">
        <v>3311</v>
      </c>
      <c r="F1" s="645" t="s">
        <v>3312</v>
      </c>
      <c r="G1" s="266" t="s">
        <v>3313</v>
      </c>
      <c r="H1" s="266" t="s">
        <v>7344</v>
      </c>
      <c r="I1" s="266" t="s">
        <v>3314</v>
      </c>
      <c r="J1" s="266" t="s">
        <v>2497</v>
      </c>
      <c r="K1" s="433" t="s">
        <v>2496</v>
      </c>
      <c r="L1" s="266" t="s">
        <v>4326</v>
      </c>
      <c r="M1" s="374" t="s">
        <v>6674</v>
      </c>
      <c r="N1" s="266" t="s">
        <v>3315</v>
      </c>
      <c r="O1" s="266" t="s">
        <v>3316</v>
      </c>
      <c r="P1" s="266" t="s">
        <v>7345</v>
      </c>
      <c r="Q1" s="266" t="s">
        <v>3317</v>
      </c>
      <c r="R1" s="375" t="s">
        <v>3318</v>
      </c>
      <c r="S1" s="253" t="s">
        <v>7346</v>
      </c>
      <c r="T1" s="253" t="s">
        <v>4327</v>
      </c>
      <c r="U1" s="266" t="s">
        <v>3319</v>
      </c>
      <c r="V1" s="266" t="s">
        <v>3320</v>
      </c>
      <c r="W1" s="266" t="s">
        <v>3321</v>
      </c>
      <c r="X1" s="266" t="s">
        <v>3322</v>
      </c>
      <c r="Y1" s="266" t="s">
        <v>3432</v>
      </c>
      <c r="Z1" s="266" t="s">
        <v>5611</v>
      </c>
      <c r="AA1" s="266" t="s">
        <v>3661</v>
      </c>
      <c r="AB1" s="266" t="s">
        <v>3662</v>
      </c>
      <c r="AC1" s="266" t="s">
        <v>3834</v>
      </c>
      <c r="AD1" s="236" t="s">
        <v>6051</v>
      </c>
      <c r="AE1" s="236" t="s">
        <v>5612</v>
      </c>
      <c r="AF1" s="236" t="s">
        <v>10603</v>
      </c>
      <c r="AG1" s="266" t="s">
        <v>3663</v>
      </c>
      <c r="AH1" s="266" t="s">
        <v>3664</v>
      </c>
      <c r="AI1" s="266" t="s">
        <v>3665</v>
      </c>
      <c r="AJ1" s="266" t="s">
        <v>6675</v>
      </c>
      <c r="AK1" s="374" t="s">
        <v>3666</v>
      </c>
      <c r="AL1" s="374" t="s">
        <v>3667</v>
      </c>
      <c r="AM1" s="266" t="s">
        <v>3666</v>
      </c>
      <c r="AN1" s="266" t="s">
        <v>3667</v>
      </c>
    </row>
    <row r="2" spans="1:40" s="295" customFormat="1">
      <c r="A2" s="376" t="s">
        <v>4245</v>
      </c>
      <c r="B2" s="218" t="s">
        <v>7347</v>
      </c>
      <c r="C2" s="252" t="s">
        <v>4245</v>
      </c>
      <c r="D2" s="377" t="s">
        <v>7347</v>
      </c>
      <c r="E2" s="252" t="s">
        <v>4588</v>
      </c>
      <c r="F2" s="81" t="s">
        <v>4589</v>
      </c>
      <c r="G2" s="252" t="s">
        <v>4248</v>
      </c>
      <c r="H2" s="252" t="s">
        <v>7348</v>
      </c>
      <c r="I2" s="411">
        <v>40028</v>
      </c>
      <c r="J2" s="252" t="s">
        <v>4249</v>
      </c>
      <c r="K2" s="377" t="s">
        <v>6064</v>
      </c>
      <c r="L2" s="252" t="s">
        <v>3469</v>
      </c>
      <c r="M2" s="254" t="s">
        <v>6676</v>
      </c>
      <c r="N2" s="252" t="s">
        <v>3327</v>
      </c>
      <c r="O2" s="253" t="s">
        <v>3328</v>
      </c>
      <c r="P2" s="254" t="s">
        <v>3670</v>
      </c>
      <c r="Q2" s="254" t="s">
        <v>4250</v>
      </c>
      <c r="R2" s="254" t="s">
        <v>3340</v>
      </c>
      <c r="S2" s="253" t="s">
        <v>3340</v>
      </c>
      <c r="T2" s="378" t="s">
        <v>3340</v>
      </c>
      <c r="U2" s="254" t="s">
        <v>3340</v>
      </c>
      <c r="V2" s="254" t="s">
        <v>3330</v>
      </c>
      <c r="W2" s="254" t="s">
        <v>3340</v>
      </c>
      <c r="X2" s="254" t="s">
        <v>3340</v>
      </c>
      <c r="Y2" s="254" t="s">
        <v>3340</v>
      </c>
      <c r="Z2" s="253" t="s">
        <v>3340</v>
      </c>
      <c r="AA2" s="254" t="s">
        <v>3340</v>
      </c>
      <c r="AB2" s="254" t="s">
        <v>3669</v>
      </c>
      <c r="AC2" s="255" t="s">
        <v>3835</v>
      </c>
      <c r="AD2" s="73" t="s">
        <v>5724</v>
      </c>
      <c r="AE2" s="73" t="s">
        <v>6067</v>
      </c>
      <c r="AF2" s="73" t="s">
        <v>3340</v>
      </c>
      <c r="AG2" s="255" t="s">
        <v>4251</v>
      </c>
      <c r="AH2" s="255" t="s">
        <v>3340</v>
      </c>
      <c r="AI2" s="254" t="s">
        <v>3340</v>
      </c>
      <c r="AJ2" s="252" t="s">
        <v>6765</v>
      </c>
      <c r="AK2" s="255" t="s">
        <v>3340</v>
      </c>
      <c r="AL2" s="255" t="s">
        <v>3340</v>
      </c>
      <c r="AM2" s="252" t="s">
        <v>3340</v>
      </c>
      <c r="AN2" s="252" t="s">
        <v>3340</v>
      </c>
    </row>
    <row r="3" spans="1:40" s="295" customFormat="1">
      <c r="A3" s="376" t="s">
        <v>4245</v>
      </c>
      <c r="B3" s="218" t="s">
        <v>7349</v>
      </c>
      <c r="C3" s="252" t="s">
        <v>4245</v>
      </c>
      <c r="D3" s="377" t="s">
        <v>7349</v>
      </c>
      <c r="E3" s="252" t="s">
        <v>4586</v>
      </c>
      <c r="F3" s="262" t="s">
        <v>4587</v>
      </c>
      <c r="G3" s="252" t="s">
        <v>4248</v>
      </c>
      <c r="H3" s="252" t="s">
        <v>7348</v>
      </c>
      <c r="I3" s="411">
        <v>40028</v>
      </c>
      <c r="J3" s="252" t="s">
        <v>4249</v>
      </c>
      <c r="K3" s="377" t="s">
        <v>6064</v>
      </c>
      <c r="L3" s="252" t="s">
        <v>3469</v>
      </c>
      <c r="M3" s="254" t="s">
        <v>6676</v>
      </c>
      <c r="N3" s="252" t="s">
        <v>3327</v>
      </c>
      <c r="O3" s="253" t="s">
        <v>3328</v>
      </c>
      <c r="P3" s="254" t="s">
        <v>3670</v>
      </c>
      <c r="Q3" s="254" t="s">
        <v>4250</v>
      </c>
      <c r="R3" s="254" t="s">
        <v>3340</v>
      </c>
      <c r="S3" s="253" t="s">
        <v>3340</v>
      </c>
      <c r="T3" s="378" t="s">
        <v>3340</v>
      </c>
      <c r="U3" s="254" t="s">
        <v>3340</v>
      </c>
      <c r="V3" s="254" t="s">
        <v>3330</v>
      </c>
      <c r="W3" s="254" t="s">
        <v>3340</v>
      </c>
      <c r="X3" s="254" t="s">
        <v>3340</v>
      </c>
      <c r="Y3" s="254" t="s">
        <v>3340</v>
      </c>
      <c r="Z3" s="253" t="s">
        <v>3340</v>
      </c>
      <c r="AA3" s="254" t="s">
        <v>3340</v>
      </c>
      <c r="AB3" s="254" t="s">
        <v>3669</v>
      </c>
      <c r="AC3" s="255" t="s">
        <v>3835</v>
      </c>
      <c r="AD3" s="73" t="s">
        <v>5724</v>
      </c>
      <c r="AE3" s="73" t="s">
        <v>6067</v>
      </c>
      <c r="AF3" s="73" t="s">
        <v>3340</v>
      </c>
      <c r="AG3" s="255" t="s">
        <v>4251</v>
      </c>
      <c r="AH3" s="255" t="s">
        <v>3340</v>
      </c>
      <c r="AI3" s="254" t="s">
        <v>3340</v>
      </c>
      <c r="AJ3" s="252" t="s">
        <v>6765</v>
      </c>
      <c r="AK3" s="255" t="s">
        <v>3340</v>
      </c>
      <c r="AL3" s="255" t="s">
        <v>3340</v>
      </c>
      <c r="AM3" s="252" t="s">
        <v>3340</v>
      </c>
      <c r="AN3" s="252" t="s">
        <v>3340</v>
      </c>
    </row>
    <row r="4" spans="1:40" s="295" customFormat="1">
      <c r="A4" s="376" t="s">
        <v>4245</v>
      </c>
      <c r="B4" s="218" t="s">
        <v>7350</v>
      </c>
      <c r="C4" s="252" t="s">
        <v>4245</v>
      </c>
      <c r="D4" s="377" t="s">
        <v>7350</v>
      </c>
      <c r="E4" s="252" t="s">
        <v>4246</v>
      </c>
      <c r="F4" s="262" t="s">
        <v>4247</v>
      </c>
      <c r="G4" s="252" t="s">
        <v>4248</v>
      </c>
      <c r="H4" s="252" t="s">
        <v>7348</v>
      </c>
      <c r="I4" s="411">
        <v>40028</v>
      </c>
      <c r="J4" s="252" t="s">
        <v>4249</v>
      </c>
      <c r="K4" s="377" t="s">
        <v>6064</v>
      </c>
      <c r="L4" s="252" t="s">
        <v>3469</v>
      </c>
      <c r="M4" s="254" t="s">
        <v>6676</v>
      </c>
      <c r="N4" s="252" t="s">
        <v>3327</v>
      </c>
      <c r="O4" s="253" t="s">
        <v>3328</v>
      </c>
      <c r="P4" s="254" t="s">
        <v>3670</v>
      </c>
      <c r="Q4" s="254" t="s">
        <v>4250</v>
      </c>
      <c r="R4" s="254" t="s">
        <v>3340</v>
      </c>
      <c r="S4" s="253" t="s">
        <v>3340</v>
      </c>
      <c r="T4" s="378" t="s">
        <v>3340</v>
      </c>
      <c r="U4" s="254" t="s">
        <v>3340</v>
      </c>
      <c r="V4" s="254" t="s">
        <v>3330</v>
      </c>
      <c r="W4" s="254" t="s">
        <v>3340</v>
      </c>
      <c r="X4" s="254" t="s">
        <v>3340</v>
      </c>
      <c r="Y4" s="254" t="s">
        <v>3340</v>
      </c>
      <c r="Z4" s="253" t="s">
        <v>3340</v>
      </c>
      <c r="AA4" s="254" t="s">
        <v>3340</v>
      </c>
      <c r="AB4" s="254" t="s">
        <v>3669</v>
      </c>
      <c r="AC4" s="255" t="s">
        <v>3835</v>
      </c>
      <c r="AD4" s="73" t="s">
        <v>5724</v>
      </c>
      <c r="AE4" s="73" t="s">
        <v>6067</v>
      </c>
      <c r="AF4" s="73" t="s">
        <v>3340</v>
      </c>
      <c r="AG4" s="255" t="s">
        <v>4251</v>
      </c>
      <c r="AH4" s="255" t="s">
        <v>3340</v>
      </c>
      <c r="AI4" s="254" t="s">
        <v>3340</v>
      </c>
      <c r="AJ4" s="252" t="s">
        <v>6765</v>
      </c>
      <c r="AK4" s="255" t="s">
        <v>3340</v>
      </c>
      <c r="AL4" s="255" t="s">
        <v>3340</v>
      </c>
      <c r="AM4" s="252" t="s">
        <v>3340</v>
      </c>
      <c r="AN4" s="252" t="s">
        <v>3340</v>
      </c>
    </row>
    <row r="5" spans="1:40" s="295" customFormat="1">
      <c r="A5" s="376" t="s">
        <v>3362</v>
      </c>
      <c r="B5" s="218" t="s">
        <v>7351</v>
      </c>
      <c r="C5" s="252" t="s">
        <v>3362</v>
      </c>
      <c r="D5" s="377" t="s">
        <v>7351</v>
      </c>
      <c r="E5" s="252" t="s">
        <v>3657</v>
      </c>
      <c r="F5" s="262" t="s">
        <v>3671</v>
      </c>
      <c r="G5" s="252" t="s">
        <v>3672</v>
      </c>
      <c r="H5" s="252" t="s">
        <v>7352</v>
      </c>
      <c r="I5" s="411">
        <v>40397</v>
      </c>
      <c r="J5" s="252" t="s">
        <v>3326</v>
      </c>
      <c r="K5" s="377" t="s">
        <v>6055</v>
      </c>
      <c r="L5" s="252" t="s">
        <v>3469</v>
      </c>
      <c r="M5" s="254" t="s">
        <v>6676</v>
      </c>
      <c r="N5" s="252" t="s">
        <v>3338</v>
      </c>
      <c r="O5" s="253" t="s">
        <v>3339</v>
      </c>
      <c r="P5" s="254" t="s">
        <v>3670</v>
      </c>
      <c r="Q5" s="254" t="s">
        <v>1102</v>
      </c>
      <c r="R5" s="254" t="s">
        <v>3340</v>
      </c>
      <c r="S5" s="253" t="s">
        <v>3340</v>
      </c>
      <c r="T5" s="378" t="s">
        <v>3340</v>
      </c>
      <c r="U5" s="254" t="s">
        <v>3340</v>
      </c>
      <c r="V5" s="254" t="s">
        <v>3340</v>
      </c>
      <c r="W5" s="254" t="s">
        <v>3340</v>
      </c>
      <c r="X5" s="254">
        <v>250</v>
      </c>
      <c r="Y5" s="254" t="s">
        <v>3340</v>
      </c>
      <c r="Z5" s="253" t="s">
        <v>3340</v>
      </c>
      <c r="AA5" s="254" t="s">
        <v>3340</v>
      </c>
      <c r="AB5" s="254" t="s">
        <v>3670</v>
      </c>
      <c r="AC5" s="255" t="s">
        <v>3836</v>
      </c>
      <c r="AD5" s="73" t="s">
        <v>3340</v>
      </c>
      <c r="AE5" s="73" t="s">
        <v>3340</v>
      </c>
      <c r="AF5" s="73" t="s">
        <v>3340</v>
      </c>
      <c r="AG5" s="255" t="s">
        <v>1102</v>
      </c>
      <c r="AH5" s="255" t="s">
        <v>3340</v>
      </c>
      <c r="AI5" s="254" t="s">
        <v>3340</v>
      </c>
      <c r="AJ5" s="252" t="s">
        <v>6766</v>
      </c>
      <c r="AK5" s="255" t="s">
        <v>3340</v>
      </c>
      <c r="AL5" s="255" t="s">
        <v>3340</v>
      </c>
      <c r="AM5" s="252" t="s">
        <v>3340</v>
      </c>
      <c r="AN5" s="252" t="s">
        <v>3340</v>
      </c>
    </row>
    <row r="6" spans="1:40" s="295" customFormat="1">
      <c r="A6" s="379" t="s">
        <v>3370</v>
      </c>
      <c r="B6" s="380" t="s">
        <v>7353</v>
      </c>
      <c r="C6" s="255" t="s">
        <v>3370</v>
      </c>
      <c r="D6" s="493" t="s">
        <v>7353</v>
      </c>
      <c r="E6" s="381" t="s">
        <v>3659</v>
      </c>
      <c r="F6" s="383" t="s">
        <v>3673</v>
      </c>
      <c r="G6" s="255" t="s">
        <v>3672</v>
      </c>
      <c r="H6" s="255" t="s">
        <v>7352</v>
      </c>
      <c r="I6" s="646">
        <v>40397</v>
      </c>
      <c r="J6" s="252" t="s">
        <v>3326</v>
      </c>
      <c r="K6" s="382" t="s">
        <v>6055</v>
      </c>
      <c r="L6" s="252" t="s">
        <v>3469</v>
      </c>
      <c r="M6" s="383" t="s">
        <v>6676</v>
      </c>
      <c r="N6" s="255" t="s">
        <v>3372</v>
      </c>
      <c r="O6" s="378" t="s">
        <v>3373</v>
      </c>
      <c r="P6" s="252" t="s">
        <v>3670</v>
      </c>
      <c r="Q6" s="252" t="s">
        <v>1102</v>
      </c>
      <c r="R6" s="252" t="s">
        <v>3657</v>
      </c>
      <c r="S6" s="262" t="s">
        <v>3340</v>
      </c>
      <c r="T6" s="384" t="s">
        <v>3340</v>
      </c>
      <c r="U6" s="252" t="s">
        <v>3340</v>
      </c>
      <c r="V6" s="252" t="s">
        <v>3340</v>
      </c>
      <c r="W6" s="252" t="s">
        <v>3340</v>
      </c>
      <c r="X6" s="252">
        <v>250</v>
      </c>
      <c r="Y6" s="252" t="s">
        <v>3340</v>
      </c>
      <c r="Z6" s="252" t="s">
        <v>3340</v>
      </c>
      <c r="AA6" s="252" t="s">
        <v>3340</v>
      </c>
      <c r="AB6" s="252" t="s">
        <v>3669</v>
      </c>
      <c r="AC6" s="253" t="s">
        <v>3835</v>
      </c>
      <c r="AD6" s="190" t="s">
        <v>3340</v>
      </c>
      <c r="AE6" s="217" t="s">
        <v>3340</v>
      </c>
      <c r="AF6" s="73" t="s">
        <v>3340</v>
      </c>
      <c r="AG6" s="255" t="s">
        <v>1102</v>
      </c>
      <c r="AH6" s="255" t="s">
        <v>3340</v>
      </c>
      <c r="AI6" s="255" t="s">
        <v>3340</v>
      </c>
      <c r="AJ6" s="255" t="s">
        <v>6765</v>
      </c>
      <c r="AK6" s="378" t="s">
        <v>3340</v>
      </c>
      <c r="AL6" s="255" t="s">
        <v>3340</v>
      </c>
      <c r="AM6" s="385" t="s">
        <v>4650</v>
      </c>
      <c r="AN6" s="385" t="s">
        <v>6</v>
      </c>
    </row>
    <row r="7" spans="1:40" s="295" customFormat="1">
      <c r="A7" s="379" t="s">
        <v>3362</v>
      </c>
      <c r="B7" s="380" t="s">
        <v>7354</v>
      </c>
      <c r="C7" s="255" t="s">
        <v>3362</v>
      </c>
      <c r="D7" s="493" t="s">
        <v>7354</v>
      </c>
      <c r="E7" s="381" t="s">
        <v>3394</v>
      </c>
      <c r="F7" s="383" t="s">
        <v>3367</v>
      </c>
      <c r="G7" s="255" t="s">
        <v>3368</v>
      </c>
      <c r="H7" s="255" t="s">
        <v>7352</v>
      </c>
      <c r="I7" s="646">
        <v>40397</v>
      </c>
      <c r="J7" s="252" t="s">
        <v>3326</v>
      </c>
      <c r="K7" s="382" t="s">
        <v>6055</v>
      </c>
      <c r="L7" s="252" t="s">
        <v>3469</v>
      </c>
      <c r="M7" s="383" t="s">
        <v>6676</v>
      </c>
      <c r="N7" s="255" t="s">
        <v>3338</v>
      </c>
      <c r="O7" s="378" t="s">
        <v>3339</v>
      </c>
      <c r="P7" s="252" t="s">
        <v>3670</v>
      </c>
      <c r="Q7" s="252" t="s">
        <v>1102</v>
      </c>
      <c r="R7" s="252" t="s">
        <v>3340</v>
      </c>
      <c r="S7" s="262" t="s">
        <v>3340</v>
      </c>
      <c r="T7" s="384" t="s">
        <v>3340</v>
      </c>
      <c r="U7" s="252" t="s">
        <v>3340</v>
      </c>
      <c r="V7" s="252" t="s">
        <v>3340</v>
      </c>
      <c r="W7" s="252" t="s">
        <v>3340</v>
      </c>
      <c r="X7" s="252">
        <v>250</v>
      </c>
      <c r="Y7" s="252" t="s">
        <v>3340</v>
      </c>
      <c r="Z7" s="252" t="s">
        <v>3340</v>
      </c>
      <c r="AA7" s="252" t="s">
        <v>3340</v>
      </c>
      <c r="AB7" s="252" t="s">
        <v>3670</v>
      </c>
      <c r="AC7" s="253" t="s">
        <v>3836</v>
      </c>
      <c r="AD7" s="190" t="s">
        <v>3340</v>
      </c>
      <c r="AE7" s="217" t="s">
        <v>3340</v>
      </c>
      <c r="AF7" s="73" t="s">
        <v>3340</v>
      </c>
      <c r="AG7" s="255" t="s">
        <v>1102</v>
      </c>
      <c r="AH7" s="255" t="s">
        <v>3340</v>
      </c>
      <c r="AI7" s="255" t="s">
        <v>3340</v>
      </c>
      <c r="AJ7" s="255" t="s">
        <v>6766</v>
      </c>
      <c r="AK7" s="378" t="s">
        <v>3340</v>
      </c>
      <c r="AL7" s="255" t="s">
        <v>3340</v>
      </c>
      <c r="AM7" s="385" t="s">
        <v>4650</v>
      </c>
      <c r="AN7" s="385" t="s">
        <v>5193</v>
      </c>
    </row>
    <row r="8" spans="1:40" s="295" customFormat="1">
      <c r="A8" s="379" t="s">
        <v>3370</v>
      </c>
      <c r="B8" s="380" t="s">
        <v>7355</v>
      </c>
      <c r="C8" s="255" t="s">
        <v>3370</v>
      </c>
      <c r="D8" s="493" t="s">
        <v>7355</v>
      </c>
      <c r="E8" s="381" t="s">
        <v>3396</v>
      </c>
      <c r="F8" s="383" t="s">
        <v>3371</v>
      </c>
      <c r="G8" s="255" t="s">
        <v>3368</v>
      </c>
      <c r="H8" s="255" t="s">
        <v>7352</v>
      </c>
      <c r="I8" s="646">
        <v>40397</v>
      </c>
      <c r="J8" s="252" t="s">
        <v>3326</v>
      </c>
      <c r="K8" s="386" t="s">
        <v>6055</v>
      </c>
      <c r="L8" s="252" t="s">
        <v>3469</v>
      </c>
      <c r="M8" s="383" t="s">
        <v>6676</v>
      </c>
      <c r="N8" s="255" t="s">
        <v>3372</v>
      </c>
      <c r="O8" s="378" t="s">
        <v>3373</v>
      </c>
      <c r="P8" s="252" t="s">
        <v>3670</v>
      </c>
      <c r="Q8" s="252" t="s">
        <v>1102</v>
      </c>
      <c r="R8" s="252" t="s">
        <v>3394</v>
      </c>
      <c r="S8" s="262" t="s">
        <v>3340</v>
      </c>
      <c r="T8" s="384" t="s">
        <v>3340</v>
      </c>
      <c r="U8" s="252" t="s">
        <v>3340</v>
      </c>
      <c r="V8" s="252" t="s">
        <v>3340</v>
      </c>
      <c r="W8" s="252" t="s">
        <v>3340</v>
      </c>
      <c r="X8" s="252">
        <v>250</v>
      </c>
      <c r="Y8" s="252" t="s">
        <v>3340</v>
      </c>
      <c r="Z8" s="252" t="s">
        <v>3340</v>
      </c>
      <c r="AA8" s="252" t="s">
        <v>3340</v>
      </c>
      <c r="AB8" s="252" t="s">
        <v>3669</v>
      </c>
      <c r="AC8" s="253" t="s">
        <v>3835</v>
      </c>
      <c r="AD8" s="190" t="s">
        <v>3340</v>
      </c>
      <c r="AE8" s="217" t="s">
        <v>3340</v>
      </c>
      <c r="AF8" s="73" t="s">
        <v>3340</v>
      </c>
      <c r="AG8" s="255" t="s">
        <v>1102</v>
      </c>
      <c r="AH8" s="255" t="s">
        <v>3340</v>
      </c>
      <c r="AI8" s="255" t="s">
        <v>3340</v>
      </c>
      <c r="AJ8" s="255" t="s">
        <v>6765</v>
      </c>
      <c r="AK8" s="378" t="s">
        <v>3340</v>
      </c>
      <c r="AL8" s="255" t="s">
        <v>3340</v>
      </c>
      <c r="AM8" s="385" t="s">
        <v>4650</v>
      </c>
      <c r="AN8" s="385" t="s">
        <v>6</v>
      </c>
    </row>
    <row r="9" spans="1:40" s="295" customFormat="1">
      <c r="A9" s="252" t="s">
        <v>3362</v>
      </c>
      <c r="B9" s="252" t="s">
        <v>7356</v>
      </c>
      <c r="C9" s="252" t="s">
        <v>3362</v>
      </c>
      <c r="D9" s="493" t="s">
        <v>7356</v>
      </c>
      <c r="E9" s="252" t="s">
        <v>3395</v>
      </c>
      <c r="F9" s="262" t="s">
        <v>3369</v>
      </c>
      <c r="G9" s="252" t="s">
        <v>3368</v>
      </c>
      <c r="H9" s="255" t="s">
        <v>7352</v>
      </c>
      <c r="I9" s="411">
        <v>40397</v>
      </c>
      <c r="J9" s="252" t="s">
        <v>3326</v>
      </c>
      <c r="K9" s="493" t="s">
        <v>6055</v>
      </c>
      <c r="L9" s="252" t="s">
        <v>3469</v>
      </c>
      <c r="M9" s="252" t="s">
        <v>6676</v>
      </c>
      <c r="N9" s="252" t="s">
        <v>3338</v>
      </c>
      <c r="O9" s="253" t="s">
        <v>3339</v>
      </c>
      <c r="P9" s="254" t="s">
        <v>3670</v>
      </c>
      <c r="Q9" s="252" t="s">
        <v>1102</v>
      </c>
      <c r="R9" s="378" t="s">
        <v>3340</v>
      </c>
      <c r="S9" s="252" t="s">
        <v>3340</v>
      </c>
      <c r="T9" s="378" t="s">
        <v>3340</v>
      </c>
      <c r="U9" s="254" t="s">
        <v>3340</v>
      </c>
      <c r="V9" s="254" t="s">
        <v>3340</v>
      </c>
      <c r="W9" s="254" t="s">
        <v>3340</v>
      </c>
      <c r="X9" s="254">
        <v>250</v>
      </c>
      <c r="Y9" s="254" t="s">
        <v>3340</v>
      </c>
      <c r="Z9" s="253" t="s">
        <v>3340</v>
      </c>
      <c r="AA9" s="254" t="s">
        <v>3340</v>
      </c>
      <c r="AB9" s="254" t="s">
        <v>3670</v>
      </c>
      <c r="AC9" s="252" t="s">
        <v>3836</v>
      </c>
      <c r="AD9" s="217" t="s">
        <v>3340</v>
      </c>
      <c r="AE9" s="73" t="s">
        <v>3340</v>
      </c>
      <c r="AF9" s="73" t="s">
        <v>3340</v>
      </c>
      <c r="AG9" s="255" t="s">
        <v>1102</v>
      </c>
      <c r="AH9" s="255" t="s">
        <v>3340</v>
      </c>
      <c r="AI9" s="255" t="s">
        <v>3340</v>
      </c>
      <c r="AJ9" s="255" t="s">
        <v>6766</v>
      </c>
      <c r="AK9" s="255" t="s">
        <v>3340</v>
      </c>
      <c r="AL9" s="255" t="s">
        <v>3340</v>
      </c>
      <c r="AM9" s="255" t="s">
        <v>3340</v>
      </c>
      <c r="AN9" s="255" t="s">
        <v>3340</v>
      </c>
    </row>
    <row r="10" spans="1:40" s="295" customFormat="1">
      <c r="A10" s="379" t="s">
        <v>3370</v>
      </c>
      <c r="B10" s="380" t="s">
        <v>7357</v>
      </c>
      <c r="C10" s="255" t="s">
        <v>3370</v>
      </c>
      <c r="D10" s="493" t="s">
        <v>7357</v>
      </c>
      <c r="E10" s="381" t="s">
        <v>3397</v>
      </c>
      <c r="F10" s="383" t="s">
        <v>3374</v>
      </c>
      <c r="G10" s="255" t="s">
        <v>3368</v>
      </c>
      <c r="H10" s="255" t="s">
        <v>7352</v>
      </c>
      <c r="I10" s="646">
        <v>40397</v>
      </c>
      <c r="J10" s="252" t="s">
        <v>3326</v>
      </c>
      <c r="K10" s="386" t="s">
        <v>6055</v>
      </c>
      <c r="L10" s="252" t="s">
        <v>3469</v>
      </c>
      <c r="M10" s="383" t="s">
        <v>6676</v>
      </c>
      <c r="N10" s="255" t="s">
        <v>3372</v>
      </c>
      <c r="O10" s="378" t="s">
        <v>3373</v>
      </c>
      <c r="P10" s="252" t="s">
        <v>3670</v>
      </c>
      <c r="Q10" s="252" t="s">
        <v>1102</v>
      </c>
      <c r="R10" s="252" t="s">
        <v>3395</v>
      </c>
      <c r="S10" s="262" t="s">
        <v>3340</v>
      </c>
      <c r="T10" s="384" t="s">
        <v>3340</v>
      </c>
      <c r="U10" s="252" t="s">
        <v>3340</v>
      </c>
      <c r="V10" s="252" t="s">
        <v>3340</v>
      </c>
      <c r="W10" s="252" t="s">
        <v>3340</v>
      </c>
      <c r="X10" s="252">
        <v>250</v>
      </c>
      <c r="Y10" s="252" t="s">
        <v>3340</v>
      </c>
      <c r="Z10" s="252" t="s">
        <v>3340</v>
      </c>
      <c r="AA10" s="252" t="s">
        <v>3340</v>
      </c>
      <c r="AB10" s="252" t="s">
        <v>3669</v>
      </c>
      <c r="AC10" s="253" t="s">
        <v>3835</v>
      </c>
      <c r="AD10" s="190" t="s">
        <v>3340</v>
      </c>
      <c r="AE10" s="217" t="s">
        <v>3340</v>
      </c>
      <c r="AF10" s="73" t="s">
        <v>3340</v>
      </c>
      <c r="AG10" s="255" t="s">
        <v>1102</v>
      </c>
      <c r="AH10" s="255" t="s">
        <v>3340</v>
      </c>
      <c r="AI10" s="255" t="s">
        <v>3340</v>
      </c>
      <c r="AJ10" s="255" t="s">
        <v>6765</v>
      </c>
      <c r="AK10" s="378" t="s">
        <v>3340</v>
      </c>
      <c r="AL10" s="255" t="s">
        <v>3340</v>
      </c>
      <c r="AM10" s="385" t="s">
        <v>4650</v>
      </c>
      <c r="AN10" s="385" t="s">
        <v>6</v>
      </c>
    </row>
    <row r="11" spans="1:40" s="295" customFormat="1">
      <c r="A11" s="379" t="s">
        <v>7358</v>
      </c>
      <c r="B11" s="380" t="s">
        <v>7359</v>
      </c>
      <c r="C11" s="255" t="s">
        <v>7358</v>
      </c>
      <c r="D11" s="493" t="s">
        <v>7359</v>
      </c>
      <c r="E11" s="381" t="s">
        <v>4761</v>
      </c>
      <c r="F11" s="383" t="s">
        <v>4952</v>
      </c>
      <c r="G11" s="255" t="s">
        <v>3378</v>
      </c>
      <c r="H11" s="255" t="s">
        <v>7360</v>
      </c>
      <c r="I11" s="646">
        <v>40690</v>
      </c>
      <c r="J11" s="252" t="s">
        <v>3379</v>
      </c>
      <c r="K11" s="382" t="s">
        <v>6052</v>
      </c>
      <c r="L11" s="252" t="s">
        <v>3469</v>
      </c>
      <c r="M11" s="383" t="s">
        <v>6676</v>
      </c>
      <c r="N11" s="255" t="s">
        <v>3696</v>
      </c>
      <c r="O11" s="378" t="s">
        <v>3339</v>
      </c>
      <c r="P11" s="252" t="s">
        <v>3670</v>
      </c>
      <c r="Q11" s="252" t="s">
        <v>3383</v>
      </c>
      <c r="R11" s="252" t="s">
        <v>3340</v>
      </c>
      <c r="S11" s="262" t="s">
        <v>3340</v>
      </c>
      <c r="T11" s="384" t="s">
        <v>3340</v>
      </c>
      <c r="U11" s="252" t="s">
        <v>3340</v>
      </c>
      <c r="V11" s="252" t="s">
        <v>3340</v>
      </c>
      <c r="W11" s="252" t="s">
        <v>3340</v>
      </c>
      <c r="X11" s="252">
        <v>200</v>
      </c>
      <c r="Y11" s="252" t="s">
        <v>3340</v>
      </c>
      <c r="Z11" s="252" t="s">
        <v>3340</v>
      </c>
      <c r="AA11" s="252" t="s">
        <v>3340</v>
      </c>
      <c r="AB11" s="252" t="s">
        <v>3670</v>
      </c>
      <c r="AC11" s="253" t="s">
        <v>3836</v>
      </c>
      <c r="AD11" s="190" t="s">
        <v>3340</v>
      </c>
      <c r="AE11" s="217" t="s">
        <v>3340</v>
      </c>
      <c r="AF11" s="73" t="s">
        <v>3340</v>
      </c>
      <c r="AG11" s="255" t="s">
        <v>3383</v>
      </c>
      <c r="AH11" s="255" t="s">
        <v>3696</v>
      </c>
      <c r="AI11" s="255" t="s">
        <v>3340</v>
      </c>
      <c r="AJ11" s="255" t="s">
        <v>6766</v>
      </c>
      <c r="AK11" s="378" t="s">
        <v>3340</v>
      </c>
      <c r="AL11" s="255" t="s">
        <v>3340</v>
      </c>
      <c r="AM11" s="385" t="s">
        <v>4650</v>
      </c>
      <c r="AN11" s="385" t="s">
        <v>6</v>
      </c>
    </row>
    <row r="12" spans="1:40" s="295" customFormat="1">
      <c r="A12" s="379" t="s">
        <v>7361</v>
      </c>
      <c r="B12" s="380" t="s">
        <v>7362</v>
      </c>
      <c r="C12" s="255" t="s">
        <v>7361</v>
      </c>
      <c r="D12" s="493" t="s">
        <v>7362</v>
      </c>
      <c r="E12" s="381" t="s">
        <v>4762</v>
      </c>
      <c r="F12" s="383" t="s">
        <v>4953</v>
      </c>
      <c r="G12" s="255" t="s">
        <v>3378</v>
      </c>
      <c r="H12" s="255" t="s">
        <v>7360</v>
      </c>
      <c r="I12" s="646">
        <v>40690</v>
      </c>
      <c r="J12" s="252" t="s">
        <v>3379</v>
      </c>
      <c r="K12" s="386" t="s">
        <v>6054</v>
      </c>
      <c r="L12" s="252" t="s">
        <v>3469</v>
      </c>
      <c r="M12" s="383" t="s">
        <v>6676</v>
      </c>
      <c r="N12" s="255" t="s">
        <v>3696</v>
      </c>
      <c r="O12" s="378" t="s">
        <v>3339</v>
      </c>
      <c r="P12" s="252" t="s">
        <v>3670</v>
      </c>
      <c r="Q12" s="252" t="s">
        <v>1098</v>
      </c>
      <c r="R12" s="252" t="s">
        <v>3340</v>
      </c>
      <c r="S12" s="262" t="s">
        <v>3340</v>
      </c>
      <c r="T12" s="384" t="s">
        <v>3340</v>
      </c>
      <c r="U12" s="252" t="s">
        <v>3340</v>
      </c>
      <c r="V12" s="252" t="s">
        <v>3340</v>
      </c>
      <c r="W12" s="252" t="s">
        <v>3340</v>
      </c>
      <c r="X12" s="252">
        <v>200</v>
      </c>
      <c r="Y12" s="252" t="s">
        <v>3340</v>
      </c>
      <c r="Z12" s="252" t="s">
        <v>3340</v>
      </c>
      <c r="AA12" s="252" t="s">
        <v>3340</v>
      </c>
      <c r="AB12" s="252" t="s">
        <v>3670</v>
      </c>
      <c r="AC12" s="253" t="s">
        <v>3836</v>
      </c>
      <c r="AD12" s="190" t="s">
        <v>3340</v>
      </c>
      <c r="AE12" s="217" t="s">
        <v>3340</v>
      </c>
      <c r="AF12" s="73" t="s">
        <v>3340</v>
      </c>
      <c r="AG12" s="255" t="s">
        <v>1098</v>
      </c>
      <c r="AH12" s="255" t="s">
        <v>3696</v>
      </c>
      <c r="AI12" s="255" t="s">
        <v>3340</v>
      </c>
      <c r="AJ12" s="255" t="s">
        <v>6766</v>
      </c>
      <c r="AK12" s="378" t="s">
        <v>3340</v>
      </c>
      <c r="AL12" s="255" t="s">
        <v>3340</v>
      </c>
      <c r="AM12" s="385" t="s">
        <v>4650</v>
      </c>
      <c r="AN12" s="385" t="s">
        <v>5193</v>
      </c>
    </row>
    <row r="13" spans="1:40" s="295" customFormat="1">
      <c r="A13" s="379" t="s">
        <v>3380</v>
      </c>
      <c r="B13" s="380" t="s">
        <v>7363</v>
      </c>
      <c r="C13" s="255" t="s">
        <v>3380</v>
      </c>
      <c r="D13" s="493" t="s">
        <v>7363</v>
      </c>
      <c r="E13" s="381" t="s">
        <v>3381</v>
      </c>
      <c r="F13" s="383" t="s">
        <v>3382</v>
      </c>
      <c r="G13" s="255" t="s">
        <v>3378</v>
      </c>
      <c r="H13" s="255" t="s">
        <v>7360</v>
      </c>
      <c r="I13" s="646">
        <v>40690</v>
      </c>
      <c r="J13" s="252" t="s">
        <v>3379</v>
      </c>
      <c r="K13" s="386" t="s">
        <v>6052</v>
      </c>
      <c r="L13" s="252" t="s">
        <v>3469</v>
      </c>
      <c r="M13" s="383" t="s">
        <v>6676</v>
      </c>
      <c r="N13" s="255" t="s">
        <v>3327</v>
      </c>
      <c r="O13" s="378" t="s">
        <v>3328</v>
      </c>
      <c r="P13" s="252" t="s">
        <v>3670</v>
      </c>
      <c r="Q13" s="252" t="s">
        <v>3383</v>
      </c>
      <c r="R13" s="252" t="s">
        <v>4761</v>
      </c>
      <c r="S13" s="262" t="s">
        <v>3340</v>
      </c>
      <c r="T13" s="384" t="s">
        <v>3340</v>
      </c>
      <c r="U13" s="252" t="s">
        <v>3340</v>
      </c>
      <c r="V13" s="252" t="s">
        <v>3340</v>
      </c>
      <c r="W13" s="252" t="s">
        <v>3340</v>
      </c>
      <c r="X13" s="252">
        <v>200</v>
      </c>
      <c r="Y13" s="252" t="s">
        <v>3340</v>
      </c>
      <c r="Z13" s="252" t="s">
        <v>3340</v>
      </c>
      <c r="AA13" s="252" t="s">
        <v>3340</v>
      </c>
      <c r="AB13" s="252" t="s">
        <v>3669</v>
      </c>
      <c r="AC13" s="253" t="s">
        <v>3835</v>
      </c>
      <c r="AD13" s="190" t="s">
        <v>5629</v>
      </c>
      <c r="AE13" s="217" t="s">
        <v>6053</v>
      </c>
      <c r="AF13" s="73" t="s">
        <v>3340</v>
      </c>
      <c r="AG13" s="255" t="s">
        <v>3383</v>
      </c>
      <c r="AH13" s="255" t="s">
        <v>3340</v>
      </c>
      <c r="AI13" s="255" t="s">
        <v>3340</v>
      </c>
      <c r="AJ13" s="255" t="s">
        <v>6765</v>
      </c>
      <c r="AK13" s="378" t="s">
        <v>3340</v>
      </c>
      <c r="AL13" s="255" t="s">
        <v>3340</v>
      </c>
      <c r="AM13" s="385" t="s">
        <v>4650</v>
      </c>
      <c r="AN13" s="385" t="s">
        <v>5193</v>
      </c>
    </row>
    <row r="14" spans="1:40" s="295" customFormat="1">
      <c r="A14" s="379" t="s">
        <v>3375</v>
      </c>
      <c r="B14" s="380" t="s">
        <v>7364</v>
      </c>
      <c r="C14" s="255" t="s">
        <v>3375</v>
      </c>
      <c r="D14" s="493" t="s">
        <v>7364</v>
      </c>
      <c r="E14" s="381" t="s">
        <v>3376</v>
      </c>
      <c r="F14" s="383" t="s">
        <v>3377</v>
      </c>
      <c r="G14" s="255" t="s">
        <v>3378</v>
      </c>
      <c r="H14" s="255" t="s">
        <v>7360</v>
      </c>
      <c r="I14" s="646">
        <v>40690</v>
      </c>
      <c r="J14" s="252" t="s">
        <v>3379</v>
      </c>
      <c r="K14" s="386" t="s">
        <v>6054</v>
      </c>
      <c r="L14" s="252" t="s">
        <v>3469</v>
      </c>
      <c r="M14" s="383" t="s">
        <v>6676</v>
      </c>
      <c r="N14" s="255" t="s">
        <v>3327</v>
      </c>
      <c r="O14" s="378" t="s">
        <v>3328</v>
      </c>
      <c r="P14" s="252" t="s">
        <v>3670</v>
      </c>
      <c r="Q14" s="252" t="s">
        <v>1098</v>
      </c>
      <c r="R14" s="252" t="s">
        <v>4762</v>
      </c>
      <c r="S14" s="262" t="s">
        <v>3340</v>
      </c>
      <c r="T14" s="384" t="s">
        <v>3340</v>
      </c>
      <c r="U14" s="252" t="s">
        <v>3340</v>
      </c>
      <c r="V14" s="252" t="s">
        <v>3340</v>
      </c>
      <c r="W14" s="252" t="s">
        <v>3340</v>
      </c>
      <c r="X14" s="252">
        <v>200</v>
      </c>
      <c r="Y14" s="252" t="s">
        <v>3340</v>
      </c>
      <c r="Z14" s="252" t="s">
        <v>3340</v>
      </c>
      <c r="AA14" s="252" t="s">
        <v>3340</v>
      </c>
      <c r="AB14" s="252" t="s">
        <v>3669</v>
      </c>
      <c r="AC14" s="253" t="s">
        <v>3835</v>
      </c>
      <c r="AD14" s="190" t="s">
        <v>5629</v>
      </c>
      <c r="AE14" s="73" t="s">
        <v>6053</v>
      </c>
      <c r="AF14" s="73" t="s">
        <v>3340</v>
      </c>
      <c r="AG14" s="255" t="s">
        <v>1098</v>
      </c>
      <c r="AH14" s="255" t="s">
        <v>3340</v>
      </c>
      <c r="AI14" s="255" t="s">
        <v>3340</v>
      </c>
      <c r="AJ14" s="255" t="s">
        <v>6765</v>
      </c>
      <c r="AK14" s="378" t="s">
        <v>3340</v>
      </c>
      <c r="AL14" s="255" t="s">
        <v>3340</v>
      </c>
      <c r="AM14" s="385" t="s">
        <v>4650</v>
      </c>
      <c r="AN14" s="385" t="s">
        <v>6</v>
      </c>
    </row>
    <row r="15" spans="1:40" s="295" customFormat="1">
      <c r="A15" s="379" t="s">
        <v>5761</v>
      </c>
      <c r="B15" s="380" t="s">
        <v>7365</v>
      </c>
      <c r="C15" s="255" t="s">
        <v>5761</v>
      </c>
      <c r="D15" s="493" t="s">
        <v>7365</v>
      </c>
      <c r="E15" s="381" t="s">
        <v>6142</v>
      </c>
      <c r="F15" s="647" t="s">
        <v>6146</v>
      </c>
      <c r="G15" s="255" t="s">
        <v>6140</v>
      </c>
      <c r="H15" s="255" t="s">
        <v>7366</v>
      </c>
      <c r="I15" s="646">
        <v>40696</v>
      </c>
      <c r="J15" s="252" t="s">
        <v>5313</v>
      </c>
      <c r="K15" s="386" t="s">
        <v>6065</v>
      </c>
      <c r="L15" s="252" t="s">
        <v>3469</v>
      </c>
      <c r="M15" s="383" t="s">
        <v>6676</v>
      </c>
      <c r="N15" s="255" t="s">
        <v>3696</v>
      </c>
      <c r="O15" s="378" t="s">
        <v>3339</v>
      </c>
      <c r="P15" s="252" t="s">
        <v>3670</v>
      </c>
      <c r="Q15" s="252" t="s">
        <v>5683</v>
      </c>
      <c r="R15" s="252" t="s">
        <v>3340</v>
      </c>
      <c r="S15" s="262" t="s">
        <v>3340</v>
      </c>
      <c r="T15" s="384" t="s">
        <v>3340</v>
      </c>
      <c r="U15" s="252" t="s">
        <v>3340</v>
      </c>
      <c r="V15" s="252" t="s">
        <v>3330</v>
      </c>
      <c r="W15" s="252" t="s">
        <v>3340</v>
      </c>
      <c r="X15" s="252">
        <v>250</v>
      </c>
      <c r="Y15" s="252" t="s">
        <v>3340</v>
      </c>
      <c r="Z15" s="252" t="s">
        <v>3340</v>
      </c>
      <c r="AA15" s="252" t="s">
        <v>3340</v>
      </c>
      <c r="AB15" s="252" t="s">
        <v>3340</v>
      </c>
      <c r="AC15" s="253" t="s">
        <v>3836</v>
      </c>
      <c r="AD15" s="190" t="s">
        <v>3340</v>
      </c>
      <c r="AE15" s="73" t="s">
        <v>3340</v>
      </c>
      <c r="AF15" s="73" t="s">
        <v>3340</v>
      </c>
      <c r="AG15" s="255" t="s">
        <v>6143</v>
      </c>
      <c r="AH15" s="255" t="s">
        <v>3340</v>
      </c>
      <c r="AI15" s="255" t="s">
        <v>6147</v>
      </c>
      <c r="AJ15" s="255" t="s">
        <v>6766</v>
      </c>
      <c r="AK15" s="648" t="s">
        <v>3340</v>
      </c>
      <c r="AL15" s="255" t="s">
        <v>3340</v>
      </c>
      <c r="AM15" s="385" t="s">
        <v>4650</v>
      </c>
      <c r="AN15" s="385" t="s">
        <v>5193</v>
      </c>
    </row>
    <row r="16" spans="1:40" s="295" customFormat="1">
      <c r="A16" s="264" t="s">
        <v>7367</v>
      </c>
      <c r="B16" s="252" t="s">
        <v>7368</v>
      </c>
      <c r="C16" s="252" t="s">
        <v>7367</v>
      </c>
      <c r="D16" s="493" t="s">
        <v>7368</v>
      </c>
      <c r="E16" s="252" t="s">
        <v>6795</v>
      </c>
      <c r="F16" s="81" t="s">
        <v>6148</v>
      </c>
      <c r="G16" s="252" t="s">
        <v>6140</v>
      </c>
      <c r="H16" s="255" t="s">
        <v>7366</v>
      </c>
      <c r="I16" s="411">
        <v>40696</v>
      </c>
      <c r="J16" s="252" t="s">
        <v>5313</v>
      </c>
      <c r="K16" s="493" t="s">
        <v>6065</v>
      </c>
      <c r="L16" s="252" t="s">
        <v>3469</v>
      </c>
      <c r="M16" s="252" t="s">
        <v>6676</v>
      </c>
      <c r="N16" s="252" t="s">
        <v>6149</v>
      </c>
      <c r="O16" s="253" t="s">
        <v>7369</v>
      </c>
      <c r="P16" s="254" t="s">
        <v>3670</v>
      </c>
      <c r="Q16" s="252" t="s">
        <v>5683</v>
      </c>
      <c r="R16" s="378" t="s">
        <v>6142</v>
      </c>
      <c r="S16" s="252" t="s">
        <v>3340</v>
      </c>
      <c r="T16" s="378" t="s">
        <v>3340</v>
      </c>
      <c r="U16" s="254" t="s">
        <v>3340</v>
      </c>
      <c r="V16" s="254" t="s">
        <v>3330</v>
      </c>
      <c r="W16" s="254" t="s">
        <v>3340</v>
      </c>
      <c r="X16" s="254">
        <v>250</v>
      </c>
      <c r="Y16" s="254" t="s">
        <v>3340</v>
      </c>
      <c r="Z16" s="253" t="s">
        <v>3340</v>
      </c>
      <c r="AA16" s="254" t="s">
        <v>3340</v>
      </c>
      <c r="AB16" s="254" t="s">
        <v>3670</v>
      </c>
      <c r="AC16" s="252" t="s">
        <v>3835</v>
      </c>
      <c r="AD16" s="217" t="s">
        <v>3340</v>
      </c>
      <c r="AE16" s="73" t="s">
        <v>3340</v>
      </c>
      <c r="AF16" s="73" t="s">
        <v>3340</v>
      </c>
      <c r="AG16" s="255" t="s">
        <v>6143</v>
      </c>
      <c r="AH16" s="255" t="s">
        <v>6150</v>
      </c>
      <c r="AI16" s="255" t="s">
        <v>6151</v>
      </c>
      <c r="AJ16" s="252" t="s">
        <v>6765</v>
      </c>
      <c r="AK16" s="73" t="s">
        <v>3340</v>
      </c>
      <c r="AL16" s="255" t="s">
        <v>3340</v>
      </c>
      <c r="AM16" s="255" t="s">
        <v>3340</v>
      </c>
      <c r="AN16" s="255" t="s">
        <v>3340</v>
      </c>
    </row>
    <row r="17" spans="1:40" s="295" customFormat="1">
      <c r="A17" s="252" t="s">
        <v>6137</v>
      </c>
      <c r="B17" s="252" t="s">
        <v>7370</v>
      </c>
      <c r="C17" s="252" t="s">
        <v>6137</v>
      </c>
      <c r="D17" s="493" t="s">
        <v>7370</v>
      </c>
      <c r="E17" s="252" t="s">
        <v>6138</v>
      </c>
      <c r="F17" s="81" t="s">
        <v>6139</v>
      </c>
      <c r="G17" s="252" t="s">
        <v>6140</v>
      </c>
      <c r="H17" s="255" t="s">
        <v>7366</v>
      </c>
      <c r="I17" s="411">
        <v>40696</v>
      </c>
      <c r="J17" s="252" t="s">
        <v>5313</v>
      </c>
      <c r="K17" s="377" t="s">
        <v>6065</v>
      </c>
      <c r="L17" s="252" t="s">
        <v>3469</v>
      </c>
      <c r="M17" s="252" t="s">
        <v>6676</v>
      </c>
      <c r="N17" s="253" t="s">
        <v>6141</v>
      </c>
      <c r="O17" s="253" t="s">
        <v>7371</v>
      </c>
      <c r="P17" s="254" t="s">
        <v>3670</v>
      </c>
      <c r="Q17" s="252" t="s">
        <v>5683</v>
      </c>
      <c r="R17" s="378" t="s">
        <v>6153</v>
      </c>
      <c r="S17" s="252" t="s">
        <v>3340</v>
      </c>
      <c r="T17" s="378" t="s">
        <v>3340</v>
      </c>
      <c r="U17" s="254" t="s">
        <v>3340</v>
      </c>
      <c r="V17" s="254" t="s">
        <v>3330</v>
      </c>
      <c r="W17" s="254" t="s">
        <v>3340</v>
      </c>
      <c r="X17" s="254">
        <v>250</v>
      </c>
      <c r="Y17" s="254" t="s">
        <v>3340</v>
      </c>
      <c r="Z17" s="253" t="s">
        <v>3340</v>
      </c>
      <c r="AA17" s="254" t="s">
        <v>3340</v>
      </c>
      <c r="AB17" s="254" t="s">
        <v>3670</v>
      </c>
      <c r="AC17" s="252" t="s">
        <v>3835</v>
      </c>
      <c r="AD17" s="217" t="s">
        <v>3340</v>
      </c>
      <c r="AE17" s="73" t="s">
        <v>3340</v>
      </c>
      <c r="AF17" s="73" t="s">
        <v>3340</v>
      </c>
      <c r="AG17" s="255" t="s">
        <v>6143</v>
      </c>
      <c r="AH17" s="255" t="s">
        <v>6144</v>
      </c>
      <c r="AI17" s="255" t="s">
        <v>6145</v>
      </c>
      <c r="AJ17" s="255" t="s">
        <v>6765</v>
      </c>
      <c r="AK17" s="73" t="s">
        <v>3340</v>
      </c>
      <c r="AL17" s="255" t="s">
        <v>3340</v>
      </c>
      <c r="AM17" s="255" t="s">
        <v>3340</v>
      </c>
      <c r="AN17" s="255" t="s">
        <v>3340</v>
      </c>
    </row>
    <row r="18" spans="1:40" s="295" customFormat="1">
      <c r="A18" s="379" t="s">
        <v>6152</v>
      </c>
      <c r="B18" s="380" t="s">
        <v>7372</v>
      </c>
      <c r="C18" s="255" t="s">
        <v>6152</v>
      </c>
      <c r="D18" s="493" t="s">
        <v>7372</v>
      </c>
      <c r="E18" s="381" t="s">
        <v>6153</v>
      </c>
      <c r="F18" s="647" t="s">
        <v>6154</v>
      </c>
      <c r="G18" s="255" t="s">
        <v>6140</v>
      </c>
      <c r="H18" s="255" t="s">
        <v>7366</v>
      </c>
      <c r="I18" s="646">
        <v>40696</v>
      </c>
      <c r="J18" s="252" t="s">
        <v>5313</v>
      </c>
      <c r="K18" s="382" t="s">
        <v>6065</v>
      </c>
      <c r="L18" s="252" t="s">
        <v>3469</v>
      </c>
      <c r="M18" s="383" t="s">
        <v>6676</v>
      </c>
      <c r="N18" s="255" t="s">
        <v>6155</v>
      </c>
      <c r="O18" s="378" t="s">
        <v>5072</v>
      </c>
      <c r="P18" s="252" t="s">
        <v>3670</v>
      </c>
      <c r="Q18" s="252" t="s">
        <v>5683</v>
      </c>
      <c r="R18" s="252" t="s">
        <v>6142</v>
      </c>
      <c r="S18" s="262" t="s">
        <v>3340</v>
      </c>
      <c r="T18" s="384" t="s">
        <v>3340</v>
      </c>
      <c r="U18" s="252" t="s">
        <v>3340</v>
      </c>
      <c r="V18" s="252" t="s">
        <v>3330</v>
      </c>
      <c r="W18" s="252" t="s">
        <v>3340</v>
      </c>
      <c r="X18" s="252">
        <v>250</v>
      </c>
      <c r="Y18" s="252" t="s">
        <v>3340</v>
      </c>
      <c r="Z18" s="252" t="s">
        <v>3340</v>
      </c>
      <c r="AA18" s="252" t="s">
        <v>3340</v>
      </c>
      <c r="AB18" s="252" t="s">
        <v>3670</v>
      </c>
      <c r="AC18" s="253" t="s">
        <v>3835</v>
      </c>
      <c r="AD18" s="190" t="s">
        <v>3340</v>
      </c>
      <c r="AE18" s="217" t="s">
        <v>3340</v>
      </c>
      <c r="AF18" s="73" t="s">
        <v>3340</v>
      </c>
      <c r="AG18" s="255" t="s">
        <v>6143</v>
      </c>
      <c r="AH18" s="255" t="s">
        <v>6156</v>
      </c>
      <c r="AI18" s="255" t="s">
        <v>6157</v>
      </c>
      <c r="AJ18" s="255" t="s">
        <v>6765</v>
      </c>
      <c r="AK18" s="648" t="s">
        <v>3340</v>
      </c>
      <c r="AL18" s="255" t="s">
        <v>3340</v>
      </c>
      <c r="AM18" s="385" t="s">
        <v>4650</v>
      </c>
      <c r="AN18" s="385" t="s">
        <v>5193</v>
      </c>
    </row>
    <row r="19" spans="1:40" s="295" customFormat="1">
      <c r="A19" s="252" t="s">
        <v>6158</v>
      </c>
      <c r="B19" s="252" t="s">
        <v>7373</v>
      </c>
      <c r="C19" s="252" t="s">
        <v>6158</v>
      </c>
      <c r="D19" s="493" t="s">
        <v>7373</v>
      </c>
      <c r="E19" s="252" t="s">
        <v>6159</v>
      </c>
      <c r="F19" s="81" t="s">
        <v>6160</v>
      </c>
      <c r="G19" s="252" t="s">
        <v>6140</v>
      </c>
      <c r="H19" s="255" t="s">
        <v>7366</v>
      </c>
      <c r="I19" s="411">
        <v>40696</v>
      </c>
      <c r="J19" s="252" t="s">
        <v>5313</v>
      </c>
      <c r="K19" s="493" t="s">
        <v>6065</v>
      </c>
      <c r="L19" s="252" t="s">
        <v>3469</v>
      </c>
      <c r="M19" s="252" t="s">
        <v>6676</v>
      </c>
      <c r="N19" s="252" t="s">
        <v>6161</v>
      </c>
      <c r="O19" s="253" t="s">
        <v>7369</v>
      </c>
      <c r="P19" s="254" t="s">
        <v>3670</v>
      </c>
      <c r="Q19" s="252" t="s">
        <v>5683</v>
      </c>
      <c r="R19" s="378" t="s">
        <v>6142</v>
      </c>
      <c r="S19" s="252" t="s">
        <v>3340</v>
      </c>
      <c r="T19" s="378" t="s">
        <v>3340</v>
      </c>
      <c r="U19" s="254" t="s">
        <v>3340</v>
      </c>
      <c r="V19" s="254" t="s">
        <v>3330</v>
      </c>
      <c r="W19" s="254" t="s">
        <v>3340</v>
      </c>
      <c r="X19" s="254">
        <v>250</v>
      </c>
      <c r="Y19" s="254" t="s">
        <v>3340</v>
      </c>
      <c r="Z19" s="253" t="s">
        <v>3340</v>
      </c>
      <c r="AA19" s="254" t="s">
        <v>3340</v>
      </c>
      <c r="AB19" s="254" t="s">
        <v>3670</v>
      </c>
      <c r="AC19" s="252" t="s">
        <v>3835</v>
      </c>
      <c r="AD19" s="217" t="s">
        <v>3340</v>
      </c>
      <c r="AE19" s="73" t="s">
        <v>3340</v>
      </c>
      <c r="AF19" s="73" t="s">
        <v>3340</v>
      </c>
      <c r="AG19" s="255" t="s">
        <v>6143</v>
      </c>
      <c r="AH19" s="255" t="s">
        <v>6162</v>
      </c>
      <c r="AI19" s="255" t="s">
        <v>6163</v>
      </c>
      <c r="AJ19" s="255" t="s">
        <v>6765</v>
      </c>
      <c r="AK19" s="73" t="s">
        <v>3340</v>
      </c>
      <c r="AL19" s="255" t="s">
        <v>3340</v>
      </c>
      <c r="AM19" s="255" t="s">
        <v>3340</v>
      </c>
      <c r="AN19" s="255" t="s">
        <v>3340</v>
      </c>
    </row>
    <row r="20" spans="1:40" s="295" customFormat="1">
      <c r="A20" s="252" t="s">
        <v>7374</v>
      </c>
      <c r="B20" s="252" t="s">
        <v>7375</v>
      </c>
      <c r="C20" s="252" t="s">
        <v>7374</v>
      </c>
      <c r="D20" s="493" t="s">
        <v>7375</v>
      </c>
      <c r="E20" s="252" t="s">
        <v>6796</v>
      </c>
      <c r="F20" s="81" t="s">
        <v>6164</v>
      </c>
      <c r="G20" s="252" t="s">
        <v>6140</v>
      </c>
      <c r="H20" s="255" t="s">
        <v>7366</v>
      </c>
      <c r="I20" s="411">
        <v>40696</v>
      </c>
      <c r="J20" s="252" t="s">
        <v>5313</v>
      </c>
      <c r="K20" s="493" t="s">
        <v>6065</v>
      </c>
      <c r="L20" s="252" t="s">
        <v>3469</v>
      </c>
      <c r="M20" s="252" t="s">
        <v>6676</v>
      </c>
      <c r="N20" s="253" t="s">
        <v>3360</v>
      </c>
      <c r="O20" s="253" t="s">
        <v>10604</v>
      </c>
      <c r="P20" s="254" t="s">
        <v>3670</v>
      </c>
      <c r="Q20" s="252" t="s">
        <v>5683</v>
      </c>
      <c r="R20" s="378" t="s">
        <v>6142</v>
      </c>
      <c r="S20" s="252" t="s">
        <v>3340</v>
      </c>
      <c r="T20" s="378" t="s">
        <v>3340</v>
      </c>
      <c r="U20" s="254" t="s">
        <v>3340</v>
      </c>
      <c r="V20" s="254" t="s">
        <v>3330</v>
      </c>
      <c r="W20" s="254" t="s">
        <v>3340</v>
      </c>
      <c r="X20" s="254">
        <v>250</v>
      </c>
      <c r="Y20" s="254" t="s">
        <v>3340</v>
      </c>
      <c r="Z20" s="253" t="s">
        <v>3340</v>
      </c>
      <c r="AA20" s="254" t="s">
        <v>3340</v>
      </c>
      <c r="AB20" s="254" t="s">
        <v>3670</v>
      </c>
      <c r="AC20" s="252" t="s">
        <v>3835</v>
      </c>
      <c r="AD20" s="217" t="s">
        <v>3340</v>
      </c>
      <c r="AE20" s="73" t="s">
        <v>3340</v>
      </c>
      <c r="AF20" s="73" t="s">
        <v>3340</v>
      </c>
      <c r="AG20" s="255" t="s">
        <v>6143</v>
      </c>
      <c r="AH20" s="255" t="s">
        <v>6165</v>
      </c>
      <c r="AI20" s="255" t="s">
        <v>6166</v>
      </c>
      <c r="AJ20" s="252" t="s">
        <v>6765</v>
      </c>
      <c r="AK20" s="73" t="s">
        <v>3340</v>
      </c>
      <c r="AL20" s="255" t="s">
        <v>3340</v>
      </c>
      <c r="AM20" s="255" t="s">
        <v>3340</v>
      </c>
      <c r="AN20" s="255" t="s">
        <v>3340</v>
      </c>
    </row>
    <row r="21" spans="1:40" s="295" customFormat="1">
      <c r="A21" s="252" t="s">
        <v>7376</v>
      </c>
      <c r="B21" s="252" t="s">
        <v>7377</v>
      </c>
      <c r="C21" s="252" t="s">
        <v>7376</v>
      </c>
      <c r="D21" s="493" t="s">
        <v>7377</v>
      </c>
      <c r="E21" s="252" t="s">
        <v>6088</v>
      </c>
      <c r="F21" s="262" t="s">
        <v>6089</v>
      </c>
      <c r="G21" s="252" t="s">
        <v>6086</v>
      </c>
      <c r="H21" s="255" t="s">
        <v>7360</v>
      </c>
      <c r="I21" s="411">
        <v>40696</v>
      </c>
      <c r="J21" s="252" t="s">
        <v>3379</v>
      </c>
      <c r="K21" s="377" t="s">
        <v>3340</v>
      </c>
      <c r="L21" s="252" t="s">
        <v>3469</v>
      </c>
      <c r="M21" s="252" t="s">
        <v>6676</v>
      </c>
      <c r="N21" s="253" t="s">
        <v>3696</v>
      </c>
      <c r="O21" s="253" t="s">
        <v>3339</v>
      </c>
      <c r="P21" s="254" t="s">
        <v>3670</v>
      </c>
      <c r="Q21" s="252" t="s">
        <v>6087</v>
      </c>
      <c r="R21" s="378" t="s">
        <v>3340</v>
      </c>
      <c r="S21" s="252" t="s">
        <v>3340</v>
      </c>
      <c r="T21" s="378" t="s">
        <v>3340</v>
      </c>
      <c r="U21" s="254" t="s">
        <v>3340</v>
      </c>
      <c r="V21" s="254" t="s">
        <v>3330</v>
      </c>
      <c r="W21" s="254" t="s">
        <v>3340</v>
      </c>
      <c r="X21" s="254">
        <v>250</v>
      </c>
      <c r="Y21" s="254" t="s">
        <v>3340</v>
      </c>
      <c r="Z21" s="253" t="s">
        <v>3340</v>
      </c>
      <c r="AA21" s="254" t="s">
        <v>3340</v>
      </c>
      <c r="AB21" s="254" t="s">
        <v>3340</v>
      </c>
      <c r="AC21" s="252" t="s">
        <v>3836</v>
      </c>
      <c r="AD21" s="217" t="s">
        <v>3340</v>
      </c>
      <c r="AE21" s="73" t="s">
        <v>3340</v>
      </c>
      <c r="AF21" s="73" t="s">
        <v>3340</v>
      </c>
      <c r="AG21" s="73" t="s">
        <v>3340</v>
      </c>
      <c r="AH21" s="73" t="s">
        <v>3340</v>
      </c>
      <c r="AI21" s="73" t="s">
        <v>3340</v>
      </c>
      <c r="AJ21" s="255" t="s">
        <v>6766</v>
      </c>
      <c r="AK21" s="73" t="s">
        <v>3340</v>
      </c>
      <c r="AL21" s="73" t="s">
        <v>3340</v>
      </c>
      <c r="AM21" s="255" t="s">
        <v>3340</v>
      </c>
      <c r="AN21" s="255" t="s">
        <v>3340</v>
      </c>
    </row>
    <row r="22" spans="1:40" s="295" customFormat="1">
      <c r="A22" s="252" t="s">
        <v>7378</v>
      </c>
      <c r="B22" s="252" t="s">
        <v>7379</v>
      </c>
      <c r="C22" s="252" t="s">
        <v>7378</v>
      </c>
      <c r="D22" s="493" t="s">
        <v>7379</v>
      </c>
      <c r="E22" s="252" t="s">
        <v>7380</v>
      </c>
      <c r="F22" s="262" t="s">
        <v>6085</v>
      </c>
      <c r="G22" s="252" t="s">
        <v>6086</v>
      </c>
      <c r="H22" s="255" t="s">
        <v>7360</v>
      </c>
      <c r="I22" s="411">
        <v>40696</v>
      </c>
      <c r="J22" s="252" t="s">
        <v>3379</v>
      </c>
      <c r="K22" s="493" t="s">
        <v>3340</v>
      </c>
      <c r="L22" s="252" t="s">
        <v>3469</v>
      </c>
      <c r="M22" s="252" t="s">
        <v>6676</v>
      </c>
      <c r="N22" s="253" t="s">
        <v>3327</v>
      </c>
      <c r="O22" s="253" t="s">
        <v>3328</v>
      </c>
      <c r="P22" s="254" t="s">
        <v>3670</v>
      </c>
      <c r="Q22" s="252" t="s">
        <v>6087</v>
      </c>
      <c r="R22" s="378" t="s">
        <v>6088</v>
      </c>
      <c r="S22" s="252" t="s">
        <v>3340</v>
      </c>
      <c r="T22" s="378" t="s">
        <v>3340</v>
      </c>
      <c r="U22" s="254" t="s">
        <v>3340</v>
      </c>
      <c r="V22" s="254" t="s">
        <v>3330</v>
      </c>
      <c r="W22" s="254" t="s">
        <v>3340</v>
      </c>
      <c r="X22" s="254">
        <v>250</v>
      </c>
      <c r="Y22" s="254" t="s">
        <v>3340</v>
      </c>
      <c r="Z22" s="253" t="s">
        <v>3340</v>
      </c>
      <c r="AA22" s="254" t="s">
        <v>3340</v>
      </c>
      <c r="AB22" s="254" t="s">
        <v>3669</v>
      </c>
      <c r="AC22" s="252" t="s">
        <v>3835</v>
      </c>
      <c r="AD22" s="217" t="s">
        <v>5615</v>
      </c>
      <c r="AE22" s="73">
        <v>9.9999999999999995E-8</v>
      </c>
      <c r="AF22" s="73" t="s">
        <v>3340</v>
      </c>
      <c r="AG22" s="73" t="s">
        <v>3340</v>
      </c>
      <c r="AH22" s="73" t="s">
        <v>3340</v>
      </c>
      <c r="AI22" s="73" t="s">
        <v>3340</v>
      </c>
      <c r="AJ22" s="252" t="s">
        <v>6765</v>
      </c>
      <c r="AK22" s="73" t="s">
        <v>3340</v>
      </c>
      <c r="AL22" s="73" t="s">
        <v>3340</v>
      </c>
      <c r="AM22" s="255" t="s">
        <v>3340</v>
      </c>
      <c r="AN22" s="255" t="s">
        <v>3340</v>
      </c>
    </row>
    <row r="23" spans="1:40" s="295" customFormat="1">
      <c r="A23" s="257" t="s">
        <v>7381</v>
      </c>
      <c r="B23" s="258" t="s">
        <v>7382</v>
      </c>
      <c r="C23" s="257" t="s">
        <v>7381</v>
      </c>
      <c r="D23" s="387" t="s">
        <v>7382</v>
      </c>
      <c r="E23" s="257" t="s">
        <v>7383</v>
      </c>
      <c r="F23" s="649" t="s">
        <v>6119</v>
      </c>
      <c r="G23" s="257" t="s">
        <v>6120</v>
      </c>
      <c r="H23" s="255" t="s">
        <v>7384</v>
      </c>
      <c r="I23" s="411">
        <v>40696</v>
      </c>
      <c r="J23" s="252" t="s">
        <v>6121</v>
      </c>
      <c r="K23" s="387" t="s">
        <v>6122</v>
      </c>
      <c r="L23" s="257" t="s">
        <v>3469</v>
      </c>
      <c r="M23" s="259" t="s">
        <v>6676</v>
      </c>
      <c r="N23" s="257" t="s">
        <v>3327</v>
      </c>
      <c r="O23" s="253" t="s">
        <v>3328</v>
      </c>
      <c r="P23" s="259" t="s">
        <v>3670</v>
      </c>
      <c r="Q23" s="259" t="s">
        <v>6123</v>
      </c>
      <c r="R23" s="259" t="s">
        <v>7385</v>
      </c>
      <c r="S23" s="258" t="s">
        <v>3340</v>
      </c>
      <c r="T23" s="388" t="s">
        <v>3340</v>
      </c>
      <c r="U23" s="259" t="s">
        <v>3340</v>
      </c>
      <c r="V23" s="259" t="s">
        <v>3330</v>
      </c>
      <c r="W23" s="259" t="s">
        <v>3340</v>
      </c>
      <c r="X23" s="259">
        <v>250</v>
      </c>
      <c r="Y23" s="259" t="s">
        <v>3340</v>
      </c>
      <c r="Z23" s="253" t="s">
        <v>3340</v>
      </c>
      <c r="AA23" s="259" t="s">
        <v>3340</v>
      </c>
      <c r="AB23" s="259" t="s">
        <v>3669</v>
      </c>
      <c r="AC23" s="260" t="s">
        <v>3835</v>
      </c>
      <c r="AD23" s="650" t="s">
        <v>3340</v>
      </c>
      <c r="AE23" s="650" t="s">
        <v>3340</v>
      </c>
      <c r="AF23" s="73" t="s">
        <v>3340</v>
      </c>
      <c r="AG23" s="255" t="s">
        <v>6124</v>
      </c>
      <c r="AH23" s="255" t="s">
        <v>6125</v>
      </c>
      <c r="AI23" s="389" t="s">
        <v>6123</v>
      </c>
      <c r="AJ23" s="257" t="s">
        <v>6765</v>
      </c>
      <c r="AK23" s="650" t="s">
        <v>3340</v>
      </c>
      <c r="AL23" s="255" t="s">
        <v>1289</v>
      </c>
      <c r="AM23" s="257" t="s">
        <v>3340</v>
      </c>
      <c r="AN23" s="257" t="s">
        <v>3340</v>
      </c>
    </row>
    <row r="24" spans="1:40" s="295" customFormat="1">
      <c r="A24" s="257" t="s">
        <v>7386</v>
      </c>
      <c r="B24" s="258" t="s">
        <v>7387</v>
      </c>
      <c r="C24" s="257" t="s">
        <v>7386</v>
      </c>
      <c r="D24" s="387" t="s">
        <v>7387</v>
      </c>
      <c r="E24" s="257" t="s">
        <v>7385</v>
      </c>
      <c r="F24" s="649" t="s">
        <v>6126</v>
      </c>
      <c r="G24" s="257" t="s">
        <v>6120</v>
      </c>
      <c r="H24" s="255" t="s">
        <v>7384</v>
      </c>
      <c r="I24" s="411">
        <v>40696</v>
      </c>
      <c r="J24" s="252" t="s">
        <v>6121</v>
      </c>
      <c r="K24" s="387" t="s">
        <v>6122</v>
      </c>
      <c r="L24" s="257" t="s">
        <v>3469</v>
      </c>
      <c r="M24" s="259" t="s">
        <v>6676</v>
      </c>
      <c r="N24" s="257" t="s">
        <v>3696</v>
      </c>
      <c r="O24" s="253" t="s">
        <v>3339</v>
      </c>
      <c r="P24" s="259" t="s">
        <v>3670</v>
      </c>
      <c r="Q24" s="259" t="s">
        <v>6123</v>
      </c>
      <c r="R24" s="259" t="s">
        <v>3340</v>
      </c>
      <c r="S24" s="258" t="s">
        <v>3340</v>
      </c>
      <c r="T24" s="388" t="s">
        <v>3340</v>
      </c>
      <c r="U24" s="259" t="s">
        <v>3340</v>
      </c>
      <c r="V24" s="259" t="s">
        <v>3330</v>
      </c>
      <c r="W24" s="259" t="s">
        <v>3340</v>
      </c>
      <c r="X24" s="259">
        <v>250</v>
      </c>
      <c r="Y24" s="259" t="s">
        <v>3340</v>
      </c>
      <c r="Z24" s="253" t="s">
        <v>3340</v>
      </c>
      <c r="AA24" s="259" t="s">
        <v>3340</v>
      </c>
      <c r="AB24" s="259" t="s">
        <v>3340</v>
      </c>
      <c r="AC24" s="260" t="s">
        <v>3836</v>
      </c>
      <c r="AD24" s="650" t="s">
        <v>3340</v>
      </c>
      <c r="AE24" s="650" t="s">
        <v>3340</v>
      </c>
      <c r="AF24" s="73" t="s">
        <v>3340</v>
      </c>
      <c r="AG24" s="255" t="s">
        <v>6124</v>
      </c>
      <c r="AH24" s="255" t="s">
        <v>3340</v>
      </c>
      <c r="AI24" s="389" t="s">
        <v>6123</v>
      </c>
      <c r="AJ24" s="257" t="s">
        <v>6766</v>
      </c>
      <c r="AK24" s="650" t="s">
        <v>3340</v>
      </c>
      <c r="AL24" s="255" t="s">
        <v>1289</v>
      </c>
      <c r="AM24" s="257" t="s">
        <v>3340</v>
      </c>
      <c r="AN24" s="257" t="s">
        <v>3340</v>
      </c>
    </row>
    <row r="25" spans="1:40" s="295" customFormat="1">
      <c r="A25" s="252" t="s">
        <v>7388</v>
      </c>
      <c r="B25" s="256" t="s">
        <v>7389</v>
      </c>
      <c r="C25" s="252" t="s">
        <v>7388</v>
      </c>
      <c r="D25" s="377" t="s">
        <v>7389</v>
      </c>
      <c r="E25" s="252" t="s">
        <v>7390</v>
      </c>
      <c r="F25" s="81" t="s">
        <v>6184</v>
      </c>
      <c r="G25" s="252" t="s">
        <v>6185</v>
      </c>
      <c r="H25" s="255" t="s">
        <v>7391</v>
      </c>
      <c r="I25" s="411">
        <v>40696</v>
      </c>
      <c r="J25" s="252" t="s">
        <v>6180</v>
      </c>
      <c r="K25" s="377" t="s">
        <v>6181</v>
      </c>
      <c r="L25" s="252" t="s">
        <v>3469</v>
      </c>
      <c r="M25" s="254" t="s">
        <v>6676</v>
      </c>
      <c r="N25" s="252" t="s">
        <v>6186</v>
      </c>
      <c r="O25" s="253" t="s">
        <v>7392</v>
      </c>
      <c r="P25" s="254" t="s">
        <v>3670</v>
      </c>
      <c r="Q25" s="254" t="s">
        <v>6183</v>
      </c>
      <c r="R25" s="254" t="s">
        <v>3340</v>
      </c>
      <c r="S25" s="253" t="s">
        <v>3340</v>
      </c>
      <c r="T25" s="378" t="s">
        <v>3340</v>
      </c>
      <c r="U25" s="254" t="s">
        <v>3340</v>
      </c>
      <c r="V25" s="254" t="s">
        <v>3330</v>
      </c>
      <c r="W25" s="254" t="s">
        <v>3340</v>
      </c>
      <c r="X25" s="254">
        <v>250</v>
      </c>
      <c r="Y25" s="254" t="s">
        <v>3340</v>
      </c>
      <c r="Z25" s="253" t="s">
        <v>3340</v>
      </c>
      <c r="AA25" s="254" t="s">
        <v>3340</v>
      </c>
      <c r="AB25" s="254" t="s">
        <v>3670</v>
      </c>
      <c r="AC25" s="255" t="s">
        <v>3340</v>
      </c>
      <c r="AD25" s="73" t="s">
        <v>3340</v>
      </c>
      <c r="AE25" s="73" t="s">
        <v>3340</v>
      </c>
      <c r="AF25" s="73" t="s">
        <v>3340</v>
      </c>
      <c r="AG25" s="73" t="s">
        <v>3340</v>
      </c>
      <c r="AH25" s="73" t="s">
        <v>3340</v>
      </c>
      <c r="AI25" s="614" t="s">
        <v>3340</v>
      </c>
      <c r="AJ25" s="252" t="s">
        <v>6765</v>
      </c>
      <c r="AK25" s="73" t="s">
        <v>3340</v>
      </c>
      <c r="AL25" s="255" t="s">
        <v>6</v>
      </c>
      <c r="AM25" s="252" t="s">
        <v>3340</v>
      </c>
      <c r="AN25" s="252" t="s">
        <v>3340</v>
      </c>
    </row>
    <row r="26" spans="1:40" s="295" customFormat="1">
      <c r="A26" s="252" t="s">
        <v>7393</v>
      </c>
      <c r="B26" s="256" t="s">
        <v>7394</v>
      </c>
      <c r="C26" s="252" t="s">
        <v>7393</v>
      </c>
      <c r="D26" s="377" t="s">
        <v>7394</v>
      </c>
      <c r="E26" s="252" t="s">
        <v>7395</v>
      </c>
      <c r="F26" s="81" t="s">
        <v>6178</v>
      </c>
      <c r="G26" s="252" t="s">
        <v>6179</v>
      </c>
      <c r="H26" s="255" t="s">
        <v>7391</v>
      </c>
      <c r="I26" s="411">
        <v>40696</v>
      </c>
      <c r="J26" s="252" t="s">
        <v>6180</v>
      </c>
      <c r="K26" s="377" t="s">
        <v>6181</v>
      </c>
      <c r="L26" s="252" t="s">
        <v>3469</v>
      </c>
      <c r="M26" s="254" t="s">
        <v>6676</v>
      </c>
      <c r="N26" s="252" t="s">
        <v>6182</v>
      </c>
      <c r="O26" s="253" t="s">
        <v>5075</v>
      </c>
      <c r="P26" s="254" t="s">
        <v>3670</v>
      </c>
      <c r="Q26" s="254" t="s">
        <v>6183</v>
      </c>
      <c r="R26" s="254" t="s">
        <v>3340</v>
      </c>
      <c r="S26" s="253" t="s">
        <v>3340</v>
      </c>
      <c r="T26" s="378" t="s">
        <v>3340</v>
      </c>
      <c r="U26" s="254" t="s">
        <v>3340</v>
      </c>
      <c r="V26" s="254" t="s">
        <v>3330</v>
      </c>
      <c r="W26" s="254" t="s">
        <v>3340</v>
      </c>
      <c r="X26" s="254">
        <v>250</v>
      </c>
      <c r="Y26" s="254" t="s">
        <v>3340</v>
      </c>
      <c r="Z26" s="253" t="s">
        <v>3340</v>
      </c>
      <c r="AA26" s="254" t="s">
        <v>3340</v>
      </c>
      <c r="AB26" s="254" t="s">
        <v>3670</v>
      </c>
      <c r="AC26" s="255" t="s">
        <v>3835</v>
      </c>
      <c r="AD26" s="73" t="s">
        <v>3340</v>
      </c>
      <c r="AE26" s="73" t="s">
        <v>3340</v>
      </c>
      <c r="AF26" s="73" t="s">
        <v>3340</v>
      </c>
      <c r="AG26" s="73" t="s">
        <v>3340</v>
      </c>
      <c r="AH26" s="73" t="s">
        <v>3340</v>
      </c>
      <c r="AI26" s="614" t="s">
        <v>3340</v>
      </c>
      <c r="AJ26" s="252" t="s">
        <v>6765</v>
      </c>
      <c r="AK26" s="73" t="s">
        <v>3340</v>
      </c>
      <c r="AL26" s="255" t="s">
        <v>6</v>
      </c>
      <c r="AM26" s="252" t="s">
        <v>3340</v>
      </c>
      <c r="AN26" s="252" t="s">
        <v>3340</v>
      </c>
    </row>
    <row r="27" spans="1:40" s="295" customFormat="1">
      <c r="A27" s="252" t="s">
        <v>7396</v>
      </c>
      <c r="B27" s="256" t="s">
        <v>7397</v>
      </c>
      <c r="C27" s="252" t="s">
        <v>7396</v>
      </c>
      <c r="D27" s="377" t="s">
        <v>7397</v>
      </c>
      <c r="E27" s="252" t="s">
        <v>7398</v>
      </c>
      <c r="F27" s="81" t="s">
        <v>4941</v>
      </c>
      <c r="G27" s="252" t="s">
        <v>4942</v>
      </c>
      <c r="H27" s="255" t="s">
        <v>7399</v>
      </c>
      <c r="I27" s="411">
        <v>40834</v>
      </c>
      <c r="J27" s="252" t="s">
        <v>4915</v>
      </c>
      <c r="K27" s="377" t="s">
        <v>7400</v>
      </c>
      <c r="L27" s="252" t="s">
        <v>3469</v>
      </c>
      <c r="M27" s="254" t="s">
        <v>6676</v>
      </c>
      <c r="N27" s="252" t="s">
        <v>3327</v>
      </c>
      <c r="O27" s="253" t="s">
        <v>3328</v>
      </c>
      <c r="P27" s="254" t="s">
        <v>3670</v>
      </c>
      <c r="Q27" s="254" t="s">
        <v>4943</v>
      </c>
      <c r="R27" s="254" t="s">
        <v>3340</v>
      </c>
      <c r="S27" s="253" t="s">
        <v>3340</v>
      </c>
      <c r="T27" s="378" t="s">
        <v>3340</v>
      </c>
      <c r="U27" s="254" t="s">
        <v>3340</v>
      </c>
      <c r="V27" s="254" t="s">
        <v>3330</v>
      </c>
      <c r="W27" s="254" t="s">
        <v>3340</v>
      </c>
      <c r="X27" s="254" t="s">
        <v>3340</v>
      </c>
      <c r="Y27" s="254" t="s">
        <v>3340</v>
      </c>
      <c r="Z27" s="253" t="s">
        <v>3340</v>
      </c>
      <c r="AA27" s="254" t="s">
        <v>3340</v>
      </c>
      <c r="AB27" s="254" t="s">
        <v>3669</v>
      </c>
      <c r="AC27" s="255" t="s">
        <v>3835</v>
      </c>
      <c r="AD27" s="73" t="s">
        <v>5615</v>
      </c>
      <c r="AE27" s="73">
        <v>9.9999999999999995E-8</v>
      </c>
      <c r="AF27" s="73" t="s">
        <v>3340</v>
      </c>
      <c r="AG27" s="255" t="s">
        <v>4944</v>
      </c>
      <c r="AH27" s="255" t="s">
        <v>4919</v>
      </c>
      <c r="AI27" s="390" t="s">
        <v>4945</v>
      </c>
      <c r="AJ27" s="252" t="s">
        <v>6765</v>
      </c>
      <c r="AK27" s="255" t="s">
        <v>3340</v>
      </c>
      <c r="AL27" s="255" t="s">
        <v>3340</v>
      </c>
      <c r="AM27" s="252" t="s">
        <v>3340</v>
      </c>
      <c r="AN27" s="252" t="s">
        <v>3340</v>
      </c>
    </row>
    <row r="28" spans="1:40" s="295" customFormat="1">
      <c r="A28" s="252" t="s">
        <v>7401</v>
      </c>
      <c r="B28" s="256" t="s">
        <v>7402</v>
      </c>
      <c r="C28" s="252" t="s">
        <v>7401</v>
      </c>
      <c r="D28" s="377" t="s">
        <v>7402</v>
      </c>
      <c r="E28" s="252" t="s">
        <v>7403</v>
      </c>
      <c r="F28" s="81" t="s">
        <v>4946</v>
      </c>
      <c r="G28" s="252" t="s">
        <v>4942</v>
      </c>
      <c r="H28" s="255" t="s">
        <v>7399</v>
      </c>
      <c r="I28" s="411">
        <v>40834</v>
      </c>
      <c r="J28" s="252" t="s">
        <v>4915</v>
      </c>
      <c r="K28" s="377" t="s">
        <v>7400</v>
      </c>
      <c r="L28" s="252" t="s">
        <v>3469</v>
      </c>
      <c r="M28" s="254" t="s">
        <v>6676</v>
      </c>
      <c r="N28" s="252" t="s">
        <v>3327</v>
      </c>
      <c r="O28" s="253" t="s">
        <v>3328</v>
      </c>
      <c r="P28" s="254" t="s">
        <v>3670</v>
      </c>
      <c r="Q28" s="254" t="s">
        <v>4947</v>
      </c>
      <c r="R28" s="254" t="s">
        <v>3340</v>
      </c>
      <c r="S28" s="253" t="s">
        <v>3340</v>
      </c>
      <c r="T28" s="378" t="s">
        <v>3340</v>
      </c>
      <c r="U28" s="254" t="s">
        <v>3340</v>
      </c>
      <c r="V28" s="254" t="s">
        <v>3330</v>
      </c>
      <c r="W28" s="254" t="s">
        <v>3340</v>
      </c>
      <c r="X28" s="254" t="s">
        <v>3340</v>
      </c>
      <c r="Y28" s="254" t="s">
        <v>3340</v>
      </c>
      <c r="Z28" s="253" t="s">
        <v>3340</v>
      </c>
      <c r="AA28" s="254" t="s">
        <v>3340</v>
      </c>
      <c r="AB28" s="254" t="s">
        <v>3669</v>
      </c>
      <c r="AC28" s="255" t="s">
        <v>3835</v>
      </c>
      <c r="AD28" s="73" t="s">
        <v>5615</v>
      </c>
      <c r="AE28" s="73">
        <v>9.9999999999999995E-8</v>
      </c>
      <c r="AF28" s="73" t="s">
        <v>3340</v>
      </c>
      <c r="AG28" s="255" t="s">
        <v>4944</v>
      </c>
      <c r="AH28" s="255" t="s">
        <v>4919</v>
      </c>
      <c r="AI28" s="390" t="s">
        <v>4945</v>
      </c>
      <c r="AJ28" s="252" t="s">
        <v>6765</v>
      </c>
      <c r="AK28" s="255" t="s">
        <v>3340</v>
      </c>
      <c r="AL28" s="255" t="s">
        <v>3340</v>
      </c>
      <c r="AM28" s="252" t="s">
        <v>3340</v>
      </c>
      <c r="AN28" s="252" t="s">
        <v>3340</v>
      </c>
    </row>
    <row r="29" spans="1:40" s="295" customFormat="1">
      <c r="A29" s="256" t="s">
        <v>7404</v>
      </c>
      <c r="B29" s="256" t="s">
        <v>7405</v>
      </c>
      <c r="C29" s="256" t="s">
        <v>7404</v>
      </c>
      <c r="D29" s="493" t="s">
        <v>7405</v>
      </c>
      <c r="E29" s="252" t="s">
        <v>7406</v>
      </c>
      <c r="F29" s="81" t="s">
        <v>4924</v>
      </c>
      <c r="G29" s="256" t="s">
        <v>4925</v>
      </c>
      <c r="H29" s="391" t="s">
        <v>7360</v>
      </c>
      <c r="I29" s="411">
        <v>41072</v>
      </c>
      <c r="J29" s="252" t="s">
        <v>3379</v>
      </c>
      <c r="K29" s="381" t="s">
        <v>7400</v>
      </c>
      <c r="L29" s="256" t="s">
        <v>3469</v>
      </c>
      <c r="M29" s="256" t="s">
        <v>6676</v>
      </c>
      <c r="N29" s="252" t="s">
        <v>3327</v>
      </c>
      <c r="O29" s="253" t="s">
        <v>3328</v>
      </c>
      <c r="P29" s="392" t="s">
        <v>3670</v>
      </c>
      <c r="Q29" s="252" t="s">
        <v>4546</v>
      </c>
      <c r="R29" s="392" t="s">
        <v>3340</v>
      </c>
      <c r="S29" s="253" t="s">
        <v>3340</v>
      </c>
      <c r="T29" s="378" t="s">
        <v>3340</v>
      </c>
      <c r="U29" s="392" t="s">
        <v>3340</v>
      </c>
      <c r="V29" s="392" t="s">
        <v>3330</v>
      </c>
      <c r="W29" s="392" t="s">
        <v>3340</v>
      </c>
      <c r="X29" s="392" t="s">
        <v>3340</v>
      </c>
      <c r="Y29" s="392" t="s">
        <v>3340</v>
      </c>
      <c r="Z29" s="253" t="s">
        <v>3340</v>
      </c>
      <c r="AA29" s="392" t="s">
        <v>3340</v>
      </c>
      <c r="AB29" s="392" t="s">
        <v>3669</v>
      </c>
      <c r="AC29" s="256" t="s">
        <v>3835</v>
      </c>
      <c r="AD29" s="242" t="s">
        <v>5627</v>
      </c>
      <c r="AE29" s="651">
        <v>1.0000000000000001E-5</v>
      </c>
      <c r="AF29" s="73" t="s">
        <v>3340</v>
      </c>
      <c r="AG29" s="255" t="s">
        <v>4546</v>
      </c>
      <c r="AH29" s="255" t="s">
        <v>4786</v>
      </c>
      <c r="AI29" s="393" t="s">
        <v>4926</v>
      </c>
      <c r="AJ29" s="252" t="s">
        <v>6765</v>
      </c>
      <c r="AK29" s="255" t="s">
        <v>3340</v>
      </c>
      <c r="AL29" s="255" t="s">
        <v>3340</v>
      </c>
      <c r="AM29" s="252" t="s">
        <v>3340</v>
      </c>
      <c r="AN29" s="255" t="s">
        <v>3340</v>
      </c>
    </row>
    <row r="30" spans="1:40" s="295" customFormat="1">
      <c r="A30" s="252" t="s">
        <v>7407</v>
      </c>
      <c r="B30" s="256" t="s">
        <v>7408</v>
      </c>
      <c r="C30" s="252" t="s">
        <v>7407</v>
      </c>
      <c r="D30" s="493" t="s">
        <v>7408</v>
      </c>
      <c r="E30" s="252" t="s">
        <v>7409</v>
      </c>
      <c r="F30" s="81" t="s">
        <v>4927</v>
      </c>
      <c r="G30" s="252" t="s">
        <v>4925</v>
      </c>
      <c r="H30" s="380" t="s">
        <v>7399</v>
      </c>
      <c r="I30" s="411">
        <v>41072</v>
      </c>
      <c r="J30" s="252" t="s">
        <v>4915</v>
      </c>
      <c r="K30" s="34" t="s">
        <v>7400</v>
      </c>
      <c r="L30" s="252" t="s">
        <v>3469</v>
      </c>
      <c r="M30" s="252" t="s">
        <v>6676</v>
      </c>
      <c r="N30" s="252" t="s">
        <v>3327</v>
      </c>
      <c r="O30" s="253" t="s">
        <v>3328</v>
      </c>
      <c r="P30" s="254" t="s">
        <v>3670</v>
      </c>
      <c r="Q30" s="252" t="s">
        <v>4421</v>
      </c>
      <c r="R30" s="254" t="s">
        <v>3340</v>
      </c>
      <c r="S30" s="253" t="s">
        <v>3340</v>
      </c>
      <c r="T30" s="378" t="s">
        <v>3340</v>
      </c>
      <c r="U30" s="254" t="s">
        <v>3340</v>
      </c>
      <c r="V30" s="254" t="s">
        <v>3330</v>
      </c>
      <c r="W30" s="254" t="s">
        <v>3340</v>
      </c>
      <c r="X30" s="254" t="s">
        <v>3340</v>
      </c>
      <c r="Y30" s="254" t="s">
        <v>3340</v>
      </c>
      <c r="Z30" s="253" t="s">
        <v>3340</v>
      </c>
      <c r="AA30" s="254" t="s">
        <v>3340</v>
      </c>
      <c r="AB30" s="254" t="s">
        <v>3669</v>
      </c>
      <c r="AC30" s="252" t="s">
        <v>3835</v>
      </c>
      <c r="AD30" s="217" t="s">
        <v>5615</v>
      </c>
      <c r="AE30" s="73">
        <v>9.9999999999999995E-8</v>
      </c>
      <c r="AF30" s="73" t="s">
        <v>3340</v>
      </c>
      <c r="AG30" s="255" t="s">
        <v>4421</v>
      </c>
      <c r="AH30" s="255" t="s">
        <v>3340</v>
      </c>
      <c r="AI30" s="390" t="s">
        <v>3340</v>
      </c>
      <c r="AJ30" s="252" t="s">
        <v>6765</v>
      </c>
      <c r="AK30" s="255" t="s">
        <v>3340</v>
      </c>
      <c r="AL30" s="255" t="s">
        <v>3340</v>
      </c>
      <c r="AM30" s="252" t="s">
        <v>3340</v>
      </c>
      <c r="AN30" s="255" t="s">
        <v>3340</v>
      </c>
    </row>
    <row r="31" spans="1:40" s="295" customFormat="1">
      <c r="A31" s="252" t="s">
        <v>7410</v>
      </c>
      <c r="B31" s="256" t="s">
        <v>7411</v>
      </c>
      <c r="C31" s="252" t="s">
        <v>7410</v>
      </c>
      <c r="D31" s="493" t="s">
        <v>7411</v>
      </c>
      <c r="E31" s="252" t="s">
        <v>7412</v>
      </c>
      <c r="F31" s="262" t="s">
        <v>6171</v>
      </c>
      <c r="G31" s="252" t="s">
        <v>6172</v>
      </c>
      <c r="H31" s="380" t="s">
        <v>7413</v>
      </c>
      <c r="I31" s="411">
        <v>41165</v>
      </c>
      <c r="J31" s="252" t="s">
        <v>3953</v>
      </c>
      <c r="K31" s="34" t="s">
        <v>2513</v>
      </c>
      <c r="L31" s="252" t="s">
        <v>3469</v>
      </c>
      <c r="M31" s="252" t="s">
        <v>6676</v>
      </c>
      <c r="N31" s="252" t="s">
        <v>4908</v>
      </c>
      <c r="O31" s="253" t="s">
        <v>7414</v>
      </c>
      <c r="P31" s="254" t="s">
        <v>3670</v>
      </c>
      <c r="Q31" s="252" t="s">
        <v>6169</v>
      </c>
      <c r="R31" s="254" t="s">
        <v>3340</v>
      </c>
      <c r="S31" s="253" t="s">
        <v>3340</v>
      </c>
      <c r="T31" s="378" t="s">
        <v>3340</v>
      </c>
      <c r="U31" s="254" t="s">
        <v>3340</v>
      </c>
      <c r="V31" s="254" t="s">
        <v>3330</v>
      </c>
      <c r="W31" s="254" t="s">
        <v>3340</v>
      </c>
      <c r="X31" s="254" t="s">
        <v>3340</v>
      </c>
      <c r="Y31" s="254" t="s">
        <v>3340</v>
      </c>
      <c r="Z31" s="253" t="s">
        <v>3340</v>
      </c>
      <c r="AA31" s="254" t="s">
        <v>3340</v>
      </c>
      <c r="AB31" s="254" t="s">
        <v>3670</v>
      </c>
      <c r="AC31" s="252" t="s">
        <v>3835</v>
      </c>
      <c r="AD31" s="252" t="s">
        <v>3340</v>
      </c>
      <c r="AE31" s="255" t="s">
        <v>3340</v>
      </c>
      <c r="AF31" s="73" t="s">
        <v>3340</v>
      </c>
      <c r="AG31" s="255" t="s">
        <v>6170</v>
      </c>
      <c r="AH31" s="255" t="s">
        <v>6173</v>
      </c>
      <c r="AI31" s="252" t="s">
        <v>6174</v>
      </c>
      <c r="AJ31" s="252" t="s">
        <v>6765</v>
      </c>
      <c r="AK31" s="255" t="s">
        <v>3340</v>
      </c>
      <c r="AL31" s="255" t="s">
        <v>3340</v>
      </c>
      <c r="AM31" s="252" t="s">
        <v>4459</v>
      </c>
      <c r="AN31" s="252" t="s">
        <v>4452</v>
      </c>
    </row>
    <row r="32" spans="1:40" s="295" customFormat="1">
      <c r="A32" s="252" t="s">
        <v>7415</v>
      </c>
      <c r="B32" s="256" t="s">
        <v>7416</v>
      </c>
      <c r="C32" s="252" t="s">
        <v>7415</v>
      </c>
      <c r="D32" s="493" t="s">
        <v>7416</v>
      </c>
      <c r="E32" s="252" t="s">
        <v>7417</v>
      </c>
      <c r="F32" s="262" t="s">
        <v>6175</v>
      </c>
      <c r="G32" s="252" t="s">
        <v>6176</v>
      </c>
      <c r="H32" s="380" t="s">
        <v>7413</v>
      </c>
      <c r="I32" s="411">
        <v>41201</v>
      </c>
      <c r="J32" s="252" t="s">
        <v>3953</v>
      </c>
      <c r="K32" s="34" t="s">
        <v>2513</v>
      </c>
      <c r="L32" s="252" t="s">
        <v>3469</v>
      </c>
      <c r="M32" s="252" t="s">
        <v>6676</v>
      </c>
      <c r="N32" s="252" t="s">
        <v>4908</v>
      </c>
      <c r="O32" s="253" t="s">
        <v>7414</v>
      </c>
      <c r="P32" s="254" t="s">
        <v>3670</v>
      </c>
      <c r="Q32" s="252" t="s">
        <v>4803</v>
      </c>
      <c r="R32" s="254" t="s">
        <v>3340</v>
      </c>
      <c r="S32" s="253" t="s">
        <v>3340</v>
      </c>
      <c r="T32" s="378" t="s">
        <v>3340</v>
      </c>
      <c r="U32" s="254" t="s">
        <v>3340</v>
      </c>
      <c r="V32" s="254" t="s">
        <v>3330</v>
      </c>
      <c r="W32" s="254" t="s">
        <v>3340</v>
      </c>
      <c r="X32" s="254" t="s">
        <v>3340</v>
      </c>
      <c r="Y32" s="254" t="s">
        <v>3340</v>
      </c>
      <c r="Z32" s="253" t="s">
        <v>3340</v>
      </c>
      <c r="AA32" s="254" t="s">
        <v>3340</v>
      </c>
      <c r="AB32" s="254" t="s">
        <v>3670</v>
      </c>
      <c r="AC32" s="252" t="s">
        <v>3835</v>
      </c>
      <c r="AD32" s="252" t="s">
        <v>3340</v>
      </c>
      <c r="AE32" s="255" t="s">
        <v>3340</v>
      </c>
      <c r="AF32" s="73" t="s">
        <v>3340</v>
      </c>
      <c r="AG32" s="255" t="s">
        <v>6177</v>
      </c>
      <c r="AH32" s="255" t="s">
        <v>7418</v>
      </c>
      <c r="AI32" s="252" t="s">
        <v>3340</v>
      </c>
      <c r="AJ32" s="252" t="s">
        <v>6765</v>
      </c>
      <c r="AK32" s="255" t="s">
        <v>3340</v>
      </c>
      <c r="AL32" s="255" t="s">
        <v>3340</v>
      </c>
      <c r="AM32" s="252" t="s">
        <v>4459</v>
      </c>
      <c r="AN32" s="252" t="s">
        <v>4481</v>
      </c>
    </row>
    <row r="33" spans="1:40" s="295" customFormat="1">
      <c r="A33" s="252" t="s">
        <v>5129</v>
      </c>
      <c r="B33" s="256" t="s">
        <v>7419</v>
      </c>
      <c r="C33" s="252" t="s">
        <v>5129</v>
      </c>
      <c r="D33" s="493" t="s">
        <v>7419</v>
      </c>
      <c r="E33" s="252" t="s">
        <v>5137</v>
      </c>
      <c r="F33" s="262" t="s">
        <v>5130</v>
      </c>
      <c r="G33" s="252" t="s">
        <v>5131</v>
      </c>
      <c r="H33" s="380" t="s">
        <v>7420</v>
      </c>
      <c r="I33" s="411">
        <v>41253</v>
      </c>
      <c r="J33" s="252" t="s">
        <v>5066</v>
      </c>
      <c r="K33" s="34" t="s">
        <v>6057</v>
      </c>
      <c r="L33" s="252" t="s">
        <v>3469</v>
      </c>
      <c r="M33" s="252" t="s">
        <v>6676</v>
      </c>
      <c r="N33" s="252" t="s">
        <v>3348</v>
      </c>
      <c r="O33" s="253" t="s">
        <v>5132</v>
      </c>
      <c r="P33" s="254" t="s">
        <v>3670</v>
      </c>
      <c r="Q33" s="252" t="s">
        <v>1082</v>
      </c>
      <c r="R33" s="254" t="s">
        <v>4907</v>
      </c>
      <c r="S33" s="253" t="s">
        <v>3340</v>
      </c>
      <c r="T33" s="378" t="s">
        <v>3340</v>
      </c>
      <c r="U33" s="254" t="s">
        <v>3340</v>
      </c>
      <c r="V33" s="254" t="s">
        <v>3330</v>
      </c>
      <c r="W33" s="254" t="s">
        <v>3340</v>
      </c>
      <c r="X33" s="254" t="s">
        <v>3340</v>
      </c>
      <c r="Y33" s="254" t="s">
        <v>3340</v>
      </c>
      <c r="Z33" s="253" t="s">
        <v>3340</v>
      </c>
      <c r="AA33" s="254" t="s">
        <v>3340</v>
      </c>
      <c r="AB33" s="254" t="s">
        <v>3670</v>
      </c>
      <c r="AC33" s="252" t="s">
        <v>3835</v>
      </c>
      <c r="AD33" s="217" t="s">
        <v>3340</v>
      </c>
      <c r="AE33" s="73" t="s">
        <v>3340</v>
      </c>
      <c r="AF33" s="73" t="s">
        <v>3340</v>
      </c>
      <c r="AG33" s="255" t="s">
        <v>1082</v>
      </c>
      <c r="AH33" s="255" t="s">
        <v>3348</v>
      </c>
      <c r="AI33" s="252" t="s">
        <v>5133</v>
      </c>
      <c r="AJ33" s="252" t="s">
        <v>6765</v>
      </c>
      <c r="AK33" s="255" t="s">
        <v>3340</v>
      </c>
      <c r="AL33" s="255" t="s">
        <v>3340</v>
      </c>
      <c r="AM33" s="252" t="s">
        <v>3340</v>
      </c>
      <c r="AN33" s="252" t="s">
        <v>3340</v>
      </c>
    </row>
    <row r="34" spans="1:40" s="295" customFormat="1">
      <c r="A34" s="252" t="s">
        <v>4565</v>
      </c>
      <c r="B34" s="256" t="s">
        <v>7421</v>
      </c>
      <c r="C34" s="252" t="s">
        <v>4565</v>
      </c>
      <c r="D34" s="493" t="s">
        <v>7421</v>
      </c>
      <c r="E34" s="252" t="s">
        <v>7422</v>
      </c>
      <c r="F34" s="81" t="s">
        <v>4566</v>
      </c>
      <c r="G34" s="252" t="s">
        <v>4567</v>
      </c>
      <c r="H34" s="380" t="s">
        <v>7423</v>
      </c>
      <c r="I34" s="411">
        <v>41397</v>
      </c>
      <c r="J34" s="252" t="s">
        <v>4419</v>
      </c>
      <c r="K34" s="34" t="s">
        <v>3340</v>
      </c>
      <c r="L34" s="252" t="s">
        <v>3469</v>
      </c>
      <c r="M34" s="252" t="s">
        <v>6676</v>
      </c>
      <c r="N34" s="252" t="s">
        <v>4420</v>
      </c>
      <c r="O34" s="253" t="s">
        <v>5072</v>
      </c>
      <c r="P34" s="254" t="s">
        <v>3670</v>
      </c>
      <c r="Q34" s="252" t="s">
        <v>4568</v>
      </c>
      <c r="R34" s="254" t="s">
        <v>7424</v>
      </c>
      <c r="S34" s="253" t="s">
        <v>3340</v>
      </c>
      <c r="T34" s="378" t="s">
        <v>3340</v>
      </c>
      <c r="U34" s="254" t="s">
        <v>3340</v>
      </c>
      <c r="V34" s="254" t="s">
        <v>3330</v>
      </c>
      <c r="W34" s="254" t="s">
        <v>3340</v>
      </c>
      <c r="X34" s="254">
        <v>250</v>
      </c>
      <c r="Y34" s="254" t="s">
        <v>3340</v>
      </c>
      <c r="Z34" s="253" t="s">
        <v>3340</v>
      </c>
      <c r="AA34" s="254" t="s">
        <v>3340</v>
      </c>
      <c r="AB34" s="254" t="s">
        <v>3340</v>
      </c>
      <c r="AC34" s="252" t="s">
        <v>3835</v>
      </c>
      <c r="AD34" s="217" t="s">
        <v>3340</v>
      </c>
      <c r="AE34" s="73" t="s">
        <v>3340</v>
      </c>
      <c r="AF34" s="73" t="s">
        <v>3340</v>
      </c>
      <c r="AG34" s="255" t="s">
        <v>4569</v>
      </c>
      <c r="AH34" s="255" t="s">
        <v>4570</v>
      </c>
      <c r="AI34" s="252" t="s">
        <v>4568</v>
      </c>
      <c r="AJ34" s="252" t="s">
        <v>6765</v>
      </c>
      <c r="AK34" s="255" t="s">
        <v>3340</v>
      </c>
      <c r="AL34" s="255" t="s">
        <v>3340</v>
      </c>
      <c r="AM34" s="252" t="s">
        <v>4451</v>
      </c>
      <c r="AN34" s="252" t="s">
        <v>4452</v>
      </c>
    </row>
    <row r="35" spans="1:40" s="295" customFormat="1">
      <c r="A35" s="252" t="s">
        <v>4571</v>
      </c>
      <c r="B35" s="256" t="s">
        <v>7425</v>
      </c>
      <c r="C35" s="252" t="s">
        <v>4571</v>
      </c>
      <c r="D35" s="493" t="s">
        <v>7425</v>
      </c>
      <c r="E35" s="252" t="s">
        <v>7424</v>
      </c>
      <c r="F35" s="81" t="s">
        <v>4572</v>
      </c>
      <c r="G35" s="252" t="s">
        <v>4567</v>
      </c>
      <c r="H35" s="380" t="s">
        <v>7423</v>
      </c>
      <c r="I35" s="411">
        <v>41397</v>
      </c>
      <c r="J35" s="252" t="s">
        <v>4419</v>
      </c>
      <c r="K35" s="34" t="s">
        <v>3340</v>
      </c>
      <c r="L35" s="252" t="s">
        <v>3469</v>
      </c>
      <c r="M35" s="252" t="s">
        <v>6676</v>
      </c>
      <c r="N35" s="252" t="s">
        <v>3696</v>
      </c>
      <c r="O35" s="253" t="s">
        <v>3339</v>
      </c>
      <c r="P35" s="254" t="s">
        <v>3670</v>
      </c>
      <c r="Q35" s="252" t="s">
        <v>4568</v>
      </c>
      <c r="R35" s="254" t="s">
        <v>3340</v>
      </c>
      <c r="S35" s="253" t="s">
        <v>3340</v>
      </c>
      <c r="T35" s="378" t="s">
        <v>3340</v>
      </c>
      <c r="U35" s="254" t="s">
        <v>3340</v>
      </c>
      <c r="V35" s="254" t="s">
        <v>3330</v>
      </c>
      <c r="W35" s="254" t="s">
        <v>3340</v>
      </c>
      <c r="X35" s="254">
        <v>250</v>
      </c>
      <c r="Y35" s="254" t="s">
        <v>3340</v>
      </c>
      <c r="Z35" s="253" t="s">
        <v>3340</v>
      </c>
      <c r="AA35" s="254" t="s">
        <v>3340</v>
      </c>
      <c r="AB35" s="254" t="s">
        <v>3340</v>
      </c>
      <c r="AC35" s="252" t="s">
        <v>3836</v>
      </c>
      <c r="AD35" s="217" t="s">
        <v>3340</v>
      </c>
      <c r="AE35" s="73" t="s">
        <v>3340</v>
      </c>
      <c r="AF35" s="73" t="s">
        <v>3340</v>
      </c>
      <c r="AG35" s="255" t="s">
        <v>4569</v>
      </c>
      <c r="AH35" s="255" t="s">
        <v>4573</v>
      </c>
      <c r="AI35" s="252" t="s">
        <v>4568</v>
      </c>
      <c r="AJ35" s="252" t="s">
        <v>6766</v>
      </c>
      <c r="AK35" s="255" t="s">
        <v>3340</v>
      </c>
      <c r="AL35" s="255" t="s">
        <v>3340</v>
      </c>
      <c r="AM35" s="252" t="s">
        <v>4459</v>
      </c>
      <c r="AN35" s="252" t="s">
        <v>4452</v>
      </c>
    </row>
    <row r="36" spans="1:40" s="295" customFormat="1">
      <c r="A36" s="252" t="s">
        <v>4574</v>
      </c>
      <c r="B36" s="256" t="s">
        <v>7426</v>
      </c>
      <c r="C36" s="252" t="s">
        <v>4574</v>
      </c>
      <c r="D36" s="493" t="s">
        <v>7426</v>
      </c>
      <c r="E36" s="252" t="s">
        <v>7427</v>
      </c>
      <c r="F36" s="81" t="s">
        <v>4575</v>
      </c>
      <c r="G36" s="252" t="s">
        <v>4567</v>
      </c>
      <c r="H36" s="380" t="s">
        <v>7423</v>
      </c>
      <c r="I36" s="411">
        <v>41397</v>
      </c>
      <c r="J36" s="252" t="s">
        <v>4419</v>
      </c>
      <c r="K36" s="34" t="s">
        <v>3340</v>
      </c>
      <c r="L36" s="252" t="s">
        <v>3469</v>
      </c>
      <c r="M36" s="252" t="s">
        <v>6676</v>
      </c>
      <c r="N36" s="252" t="s">
        <v>4420</v>
      </c>
      <c r="O36" s="253" t="s">
        <v>5072</v>
      </c>
      <c r="P36" s="254" t="s">
        <v>3670</v>
      </c>
      <c r="Q36" s="252" t="s">
        <v>4568</v>
      </c>
      <c r="R36" s="254" t="s">
        <v>7428</v>
      </c>
      <c r="S36" s="253" t="s">
        <v>3340</v>
      </c>
      <c r="T36" s="378" t="s">
        <v>3340</v>
      </c>
      <c r="U36" s="254" t="s">
        <v>3340</v>
      </c>
      <c r="V36" s="254" t="s">
        <v>3330</v>
      </c>
      <c r="W36" s="254" t="s">
        <v>3340</v>
      </c>
      <c r="X36" s="254">
        <v>250</v>
      </c>
      <c r="Y36" s="254" t="s">
        <v>3340</v>
      </c>
      <c r="Z36" s="253" t="s">
        <v>3340</v>
      </c>
      <c r="AA36" s="254" t="s">
        <v>3340</v>
      </c>
      <c r="AB36" s="254" t="s">
        <v>3340</v>
      </c>
      <c r="AC36" s="252" t="s">
        <v>3835</v>
      </c>
      <c r="AD36" s="217" t="s">
        <v>3340</v>
      </c>
      <c r="AE36" s="73" t="s">
        <v>3340</v>
      </c>
      <c r="AF36" s="73" t="s">
        <v>3340</v>
      </c>
      <c r="AG36" s="255" t="s">
        <v>4569</v>
      </c>
      <c r="AH36" s="255" t="s">
        <v>4570</v>
      </c>
      <c r="AI36" s="252" t="s">
        <v>4568</v>
      </c>
      <c r="AJ36" s="252" t="s">
        <v>6765</v>
      </c>
      <c r="AK36" s="255" t="s">
        <v>3340</v>
      </c>
      <c r="AL36" s="255" t="s">
        <v>3340</v>
      </c>
      <c r="AM36" s="252" t="s">
        <v>4451</v>
      </c>
      <c r="AN36" s="252" t="s">
        <v>4481</v>
      </c>
    </row>
    <row r="37" spans="1:40" s="295" customFormat="1">
      <c r="A37" s="252" t="s">
        <v>4576</v>
      </c>
      <c r="B37" s="256" t="s">
        <v>7429</v>
      </c>
      <c r="C37" s="252" t="s">
        <v>4576</v>
      </c>
      <c r="D37" s="493" t="s">
        <v>7429</v>
      </c>
      <c r="E37" s="252" t="s">
        <v>7428</v>
      </c>
      <c r="F37" s="81" t="s">
        <v>4577</v>
      </c>
      <c r="G37" s="252" t="s">
        <v>4567</v>
      </c>
      <c r="H37" s="380" t="s">
        <v>7423</v>
      </c>
      <c r="I37" s="411">
        <v>41397</v>
      </c>
      <c r="J37" s="252" t="s">
        <v>4419</v>
      </c>
      <c r="K37" s="34" t="s">
        <v>3340</v>
      </c>
      <c r="L37" s="252" t="s">
        <v>3469</v>
      </c>
      <c r="M37" s="252" t="s">
        <v>6676</v>
      </c>
      <c r="N37" s="252" t="s">
        <v>3696</v>
      </c>
      <c r="O37" s="253" t="s">
        <v>3339</v>
      </c>
      <c r="P37" s="254" t="s">
        <v>3670</v>
      </c>
      <c r="Q37" s="252" t="s">
        <v>4568</v>
      </c>
      <c r="R37" s="254" t="s">
        <v>3340</v>
      </c>
      <c r="S37" s="253" t="s">
        <v>3340</v>
      </c>
      <c r="T37" s="378" t="s">
        <v>3340</v>
      </c>
      <c r="U37" s="254" t="s">
        <v>3340</v>
      </c>
      <c r="V37" s="254" t="s">
        <v>3330</v>
      </c>
      <c r="W37" s="254" t="s">
        <v>3340</v>
      </c>
      <c r="X37" s="254">
        <v>250</v>
      </c>
      <c r="Y37" s="254" t="s">
        <v>3340</v>
      </c>
      <c r="Z37" s="253" t="s">
        <v>3340</v>
      </c>
      <c r="AA37" s="254" t="s">
        <v>3340</v>
      </c>
      <c r="AB37" s="254" t="s">
        <v>3340</v>
      </c>
      <c r="AC37" s="252" t="s">
        <v>3836</v>
      </c>
      <c r="AD37" s="217" t="s">
        <v>3340</v>
      </c>
      <c r="AE37" s="73" t="s">
        <v>3340</v>
      </c>
      <c r="AF37" s="73" t="s">
        <v>3340</v>
      </c>
      <c r="AG37" s="255" t="s">
        <v>4569</v>
      </c>
      <c r="AH37" s="255" t="s">
        <v>4573</v>
      </c>
      <c r="AI37" s="252" t="s">
        <v>4568</v>
      </c>
      <c r="AJ37" s="252" t="s">
        <v>6766</v>
      </c>
      <c r="AK37" s="255" t="s">
        <v>3340</v>
      </c>
      <c r="AL37" s="255" t="s">
        <v>3340</v>
      </c>
      <c r="AM37" s="252" t="s">
        <v>4459</v>
      </c>
      <c r="AN37" s="252" t="s">
        <v>4481</v>
      </c>
    </row>
    <row r="38" spans="1:40" s="295" customFormat="1">
      <c r="A38" s="252" t="s">
        <v>4578</v>
      </c>
      <c r="B38" s="256" t="s">
        <v>7430</v>
      </c>
      <c r="C38" s="252" t="s">
        <v>4578</v>
      </c>
      <c r="D38" s="493" t="s">
        <v>7430</v>
      </c>
      <c r="E38" s="252" t="s">
        <v>7431</v>
      </c>
      <c r="F38" s="81" t="s">
        <v>4579</v>
      </c>
      <c r="G38" s="252" t="s">
        <v>4567</v>
      </c>
      <c r="H38" s="380" t="s">
        <v>7423</v>
      </c>
      <c r="I38" s="411">
        <v>41397</v>
      </c>
      <c r="J38" s="252" t="s">
        <v>4419</v>
      </c>
      <c r="K38" s="34" t="s">
        <v>3340</v>
      </c>
      <c r="L38" s="252" t="s">
        <v>3469</v>
      </c>
      <c r="M38" s="252" t="s">
        <v>6676</v>
      </c>
      <c r="N38" s="252" t="s">
        <v>4420</v>
      </c>
      <c r="O38" s="253" t="s">
        <v>5072</v>
      </c>
      <c r="P38" s="254" t="s">
        <v>3670</v>
      </c>
      <c r="Q38" s="252" t="s">
        <v>4568</v>
      </c>
      <c r="R38" s="254" t="s">
        <v>7432</v>
      </c>
      <c r="S38" s="253" t="s">
        <v>3340</v>
      </c>
      <c r="T38" s="378" t="s">
        <v>3340</v>
      </c>
      <c r="U38" s="254" t="s">
        <v>3340</v>
      </c>
      <c r="V38" s="254" t="s">
        <v>3330</v>
      </c>
      <c r="W38" s="254" t="s">
        <v>3340</v>
      </c>
      <c r="X38" s="254">
        <v>250</v>
      </c>
      <c r="Y38" s="254" t="s">
        <v>3340</v>
      </c>
      <c r="Z38" s="253" t="s">
        <v>3340</v>
      </c>
      <c r="AA38" s="254" t="s">
        <v>3340</v>
      </c>
      <c r="AB38" s="254" t="s">
        <v>3340</v>
      </c>
      <c r="AC38" s="252" t="s">
        <v>3835</v>
      </c>
      <c r="AD38" s="217" t="s">
        <v>3340</v>
      </c>
      <c r="AE38" s="73" t="s">
        <v>3340</v>
      </c>
      <c r="AF38" s="73" t="s">
        <v>3340</v>
      </c>
      <c r="AG38" s="255" t="s">
        <v>4569</v>
      </c>
      <c r="AH38" s="255" t="s">
        <v>4570</v>
      </c>
      <c r="AI38" s="252" t="s">
        <v>4568</v>
      </c>
      <c r="AJ38" s="252" t="s">
        <v>6765</v>
      </c>
      <c r="AK38" s="255" t="s">
        <v>3340</v>
      </c>
      <c r="AL38" s="255" t="s">
        <v>3340</v>
      </c>
      <c r="AM38" s="252" t="s">
        <v>3340</v>
      </c>
      <c r="AN38" s="252" t="s">
        <v>3340</v>
      </c>
    </row>
    <row r="39" spans="1:40" s="295" customFormat="1">
      <c r="A39" s="256" t="s">
        <v>4580</v>
      </c>
      <c r="B39" s="256" t="s">
        <v>7433</v>
      </c>
      <c r="C39" s="256" t="s">
        <v>4580</v>
      </c>
      <c r="D39" s="493" t="s">
        <v>7433</v>
      </c>
      <c r="E39" s="252" t="s">
        <v>7432</v>
      </c>
      <c r="F39" s="81" t="s">
        <v>4581</v>
      </c>
      <c r="G39" s="256" t="s">
        <v>4567</v>
      </c>
      <c r="H39" s="380" t="s">
        <v>7423</v>
      </c>
      <c r="I39" s="411">
        <v>41397</v>
      </c>
      <c r="J39" s="252" t="s">
        <v>4419</v>
      </c>
      <c r="K39" s="381" t="s">
        <v>3340</v>
      </c>
      <c r="L39" s="256" t="s">
        <v>3469</v>
      </c>
      <c r="M39" s="256" t="s">
        <v>6676</v>
      </c>
      <c r="N39" s="252" t="s">
        <v>3696</v>
      </c>
      <c r="O39" s="253" t="s">
        <v>3339</v>
      </c>
      <c r="P39" s="392" t="s">
        <v>3670</v>
      </c>
      <c r="Q39" s="252" t="s">
        <v>4568</v>
      </c>
      <c r="R39" s="392" t="s">
        <v>3340</v>
      </c>
      <c r="S39" s="253" t="s">
        <v>3340</v>
      </c>
      <c r="T39" s="378" t="s">
        <v>3340</v>
      </c>
      <c r="U39" s="392" t="s">
        <v>3340</v>
      </c>
      <c r="V39" s="392" t="s">
        <v>3330</v>
      </c>
      <c r="W39" s="392" t="s">
        <v>3340</v>
      </c>
      <c r="X39" s="392">
        <v>250</v>
      </c>
      <c r="Y39" s="392" t="s">
        <v>3340</v>
      </c>
      <c r="Z39" s="253" t="s">
        <v>3340</v>
      </c>
      <c r="AA39" s="392" t="s">
        <v>3340</v>
      </c>
      <c r="AB39" s="392" t="s">
        <v>3340</v>
      </c>
      <c r="AC39" s="256" t="s">
        <v>3836</v>
      </c>
      <c r="AD39" s="242" t="s">
        <v>3340</v>
      </c>
      <c r="AE39" s="651" t="s">
        <v>3340</v>
      </c>
      <c r="AF39" s="73" t="s">
        <v>3340</v>
      </c>
      <c r="AG39" s="255" t="s">
        <v>4569</v>
      </c>
      <c r="AH39" s="255" t="s">
        <v>4573</v>
      </c>
      <c r="AI39" s="256" t="s">
        <v>4568</v>
      </c>
      <c r="AJ39" s="252" t="s">
        <v>6766</v>
      </c>
      <c r="AK39" s="255" t="s">
        <v>3340</v>
      </c>
      <c r="AL39" s="255" t="s">
        <v>3340</v>
      </c>
      <c r="AM39" s="252" t="s">
        <v>4451</v>
      </c>
      <c r="AN39" s="252" t="s">
        <v>4452</v>
      </c>
    </row>
    <row r="40" spans="1:40" s="295" customFormat="1">
      <c r="A40" s="256" t="s">
        <v>4582</v>
      </c>
      <c r="B40" s="256" t="s">
        <v>7434</v>
      </c>
      <c r="C40" s="256" t="s">
        <v>4582</v>
      </c>
      <c r="D40" s="493" t="s">
        <v>7434</v>
      </c>
      <c r="E40" s="252" t="s">
        <v>7435</v>
      </c>
      <c r="F40" s="81" t="s">
        <v>4583</v>
      </c>
      <c r="G40" s="256" t="s">
        <v>4567</v>
      </c>
      <c r="H40" s="380" t="s">
        <v>7423</v>
      </c>
      <c r="I40" s="411">
        <v>41397</v>
      </c>
      <c r="J40" s="252" t="s">
        <v>4419</v>
      </c>
      <c r="K40" s="381" t="s">
        <v>3340</v>
      </c>
      <c r="L40" s="256" t="s">
        <v>3469</v>
      </c>
      <c r="M40" s="256" t="s">
        <v>6676</v>
      </c>
      <c r="N40" s="252" t="s">
        <v>4420</v>
      </c>
      <c r="O40" s="253" t="s">
        <v>5072</v>
      </c>
      <c r="P40" s="392" t="s">
        <v>3670</v>
      </c>
      <c r="Q40" s="252" t="s">
        <v>4568</v>
      </c>
      <c r="R40" s="392" t="s">
        <v>7436</v>
      </c>
      <c r="S40" s="253" t="s">
        <v>3340</v>
      </c>
      <c r="T40" s="378" t="s">
        <v>3340</v>
      </c>
      <c r="U40" s="392" t="s">
        <v>3340</v>
      </c>
      <c r="V40" s="392" t="s">
        <v>3330</v>
      </c>
      <c r="W40" s="392" t="s">
        <v>3340</v>
      </c>
      <c r="X40" s="392">
        <v>250</v>
      </c>
      <c r="Y40" s="392" t="s">
        <v>3340</v>
      </c>
      <c r="Z40" s="253" t="s">
        <v>3340</v>
      </c>
      <c r="AA40" s="392" t="s">
        <v>3340</v>
      </c>
      <c r="AB40" s="392" t="s">
        <v>3340</v>
      </c>
      <c r="AC40" s="256" t="s">
        <v>3835</v>
      </c>
      <c r="AD40" s="242" t="s">
        <v>3340</v>
      </c>
      <c r="AE40" s="651" t="s">
        <v>3340</v>
      </c>
      <c r="AF40" s="73" t="s">
        <v>3340</v>
      </c>
      <c r="AG40" s="255" t="s">
        <v>4569</v>
      </c>
      <c r="AH40" s="255" t="s">
        <v>4570</v>
      </c>
      <c r="AI40" s="256" t="s">
        <v>4568</v>
      </c>
      <c r="AJ40" s="252" t="s">
        <v>6765</v>
      </c>
      <c r="AK40" s="255" t="s">
        <v>3340</v>
      </c>
      <c r="AL40" s="255" t="s">
        <v>3340</v>
      </c>
      <c r="AM40" s="252" t="s">
        <v>4451</v>
      </c>
      <c r="AN40" s="252" t="s">
        <v>4481</v>
      </c>
    </row>
    <row r="41" spans="1:40" s="295" customFormat="1">
      <c r="A41" s="252" t="s">
        <v>4584</v>
      </c>
      <c r="B41" s="256" t="s">
        <v>7437</v>
      </c>
      <c r="C41" s="252" t="s">
        <v>4584</v>
      </c>
      <c r="D41" s="493" t="s">
        <v>7437</v>
      </c>
      <c r="E41" s="252" t="s">
        <v>7436</v>
      </c>
      <c r="F41" s="81" t="s">
        <v>4585</v>
      </c>
      <c r="G41" s="252" t="s">
        <v>4567</v>
      </c>
      <c r="H41" s="380" t="s">
        <v>7423</v>
      </c>
      <c r="I41" s="411">
        <v>41397</v>
      </c>
      <c r="J41" s="252" t="s">
        <v>4419</v>
      </c>
      <c r="K41" s="34" t="s">
        <v>3340</v>
      </c>
      <c r="L41" s="252" t="s">
        <v>3469</v>
      </c>
      <c r="M41" s="252" t="s">
        <v>6676</v>
      </c>
      <c r="N41" s="252" t="s">
        <v>3696</v>
      </c>
      <c r="O41" s="253" t="s">
        <v>3339</v>
      </c>
      <c r="P41" s="254" t="s">
        <v>3670</v>
      </c>
      <c r="Q41" s="252" t="s">
        <v>4568</v>
      </c>
      <c r="R41" s="254" t="s">
        <v>3340</v>
      </c>
      <c r="S41" s="253" t="s">
        <v>3340</v>
      </c>
      <c r="T41" s="378" t="s">
        <v>3340</v>
      </c>
      <c r="U41" s="254" t="s">
        <v>3340</v>
      </c>
      <c r="V41" s="254" t="s">
        <v>3330</v>
      </c>
      <c r="W41" s="254" t="s">
        <v>3340</v>
      </c>
      <c r="X41" s="254">
        <v>250</v>
      </c>
      <c r="Y41" s="254" t="s">
        <v>3340</v>
      </c>
      <c r="Z41" s="253" t="s">
        <v>3340</v>
      </c>
      <c r="AA41" s="254" t="s">
        <v>3340</v>
      </c>
      <c r="AB41" s="254" t="s">
        <v>3340</v>
      </c>
      <c r="AC41" s="252" t="s">
        <v>3836</v>
      </c>
      <c r="AD41" s="217" t="s">
        <v>3340</v>
      </c>
      <c r="AE41" s="73" t="s">
        <v>3340</v>
      </c>
      <c r="AF41" s="73" t="s">
        <v>3340</v>
      </c>
      <c r="AG41" s="255" t="s">
        <v>4569</v>
      </c>
      <c r="AH41" s="255" t="s">
        <v>4573</v>
      </c>
      <c r="AI41" s="252" t="s">
        <v>4568</v>
      </c>
      <c r="AJ41" s="252" t="s">
        <v>6766</v>
      </c>
      <c r="AK41" s="255" t="s">
        <v>3340</v>
      </c>
      <c r="AL41" s="255" t="s">
        <v>3340</v>
      </c>
      <c r="AM41" s="252" t="s">
        <v>4459</v>
      </c>
      <c r="AN41" s="252" t="s">
        <v>4452</v>
      </c>
    </row>
    <row r="42" spans="1:40" s="295" customFormat="1">
      <c r="A42" s="252" t="s">
        <v>7438</v>
      </c>
      <c r="B42" s="256" t="s">
        <v>7439</v>
      </c>
      <c r="C42" s="252" t="s">
        <v>7438</v>
      </c>
      <c r="D42" s="493" t="s">
        <v>7439</v>
      </c>
      <c r="E42" s="252" t="s">
        <v>7440</v>
      </c>
      <c r="F42" s="262" t="s">
        <v>5702</v>
      </c>
      <c r="G42" s="252" t="s">
        <v>5698</v>
      </c>
      <c r="H42" s="380" t="s">
        <v>7441</v>
      </c>
      <c r="I42" s="411">
        <v>41510</v>
      </c>
      <c r="J42" s="252" t="s">
        <v>5699</v>
      </c>
      <c r="K42" s="34" t="s">
        <v>7442</v>
      </c>
      <c r="L42" s="252" t="s">
        <v>4656</v>
      </c>
      <c r="M42" s="252" t="s">
        <v>6676</v>
      </c>
      <c r="N42" s="252" t="s">
        <v>3360</v>
      </c>
      <c r="O42" s="253" t="s">
        <v>10604</v>
      </c>
      <c r="P42" s="254" t="s">
        <v>3670</v>
      </c>
      <c r="Q42" s="252" t="s">
        <v>5700</v>
      </c>
      <c r="R42" s="254" t="s">
        <v>3340</v>
      </c>
      <c r="S42" s="253" t="s">
        <v>3340</v>
      </c>
      <c r="T42" s="378" t="s">
        <v>3340</v>
      </c>
      <c r="U42" s="254" t="s">
        <v>3340</v>
      </c>
      <c r="V42" s="254" t="s">
        <v>3330</v>
      </c>
      <c r="W42" s="254" t="s">
        <v>3340</v>
      </c>
      <c r="X42" s="254" t="s">
        <v>3340</v>
      </c>
      <c r="Y42" s="254" t="s">
        <v>3340</v>
      </c>
      <c r="Z42" s="253" t="s">
        <v>3340</v>
      </c>
      <c r="AA42" s="254" t="s">
        <v>3340</v>
      </c>
      <c r="AB42" s="254" t="s">
        <v>3670</v>
      </c>
      <c r="AC42" s="252" t="s">
        <v>3835</v>
      </c>
      <c r="AD42" s="217" t="s">
        <v>3340</v>
      </c>
      <c r="AE42" s="73" t="s">
        <v>3340</v>
      </c>
      <c r="AF42" s="73" t="s">
        <v>3340</v>
      </c>
      <c r="AG42" s="255" t="s">
        <v>5700</v>
      </c>
      <c r="AH42" s="255" t="s">
        <v>3348</v>
      </c>
      <c r="AI42" s="252" t="s">
        <v>5133</v>
      </c>
      <c r="AJ42" s="252" t="s">
        <v>6765</v>
      </c>
      <c r="AK42" s="391" t="s">
        <v>3340</v>
      </c>
      <c r="AL42" s="255" t="s">
        <v>3340</v>
      </c>
      <c r="AM42" s="252" t="s">
        <v>4459</v>
      </c>
      <c r="AN42" s="252" t="s">
        <v>4481</v>
      </c>
    </row>
    <row r="43" spans="1:40" s="295" customFormat="1">
      <c r="A43" s="252" t="s">
        <v>7443</v>
      </c>
      <c r="B43" s="256" t="s">
        <v>7444</v>
      </c>
      <c r="C43" s="252" t="s">
        <v>7443</v>
      </c>
      <c r="D43" s="493" t="s">
        <v>7444</v>
      </c>
      <c r="E43" s="252" t="s">
        <v>7445</v>
      </c>
      <c r="F43" s="262" t="s">
        <v>5701</v>
      </c>
      <c r="G43" s="252" t="s">
        <v>5698</v>
      </c>
      <c r="H43" s="380" t="s">
        <v>7441</v>
      </c>
      <c r="I43" s="411">
        <v>41510</v>
      </c>
      <c r="J43" s="252" t="s">
        <v>5699</v>
      </c>
      <c r="K43" s="34" t="s">
        <v>7442</v>
      </c>
      <c r="L43" s="252" t="s">
        <v>4656</v>
      </c>
      <c r="M43" s="252" t="s">
        <v>6676</v>
      </c>
      <c r="N43" s="252" t="s">
        <v>3357</v>
      </c>
      <c r="O43" s="253" t="s">
        <v>3328</v>
      </c>
      <c r="P43" s="254" t="s">
        <v>3670</v>
      </c>
      <c r="Q43" s="252" t="s">
        <v>5700</v>
      </c>
      <c r="R43" s="254" t="s">
        <v>3340</v>
      </c>
      <c r="S43" s="253" t="s">
        <v>3340</v>
      </c>
      <c r="T43" s="378" t="s">
        <v>3340</v>
      </c>
      <c r="U43" s="254" t="s">
        <v>3340</v>
      </c>
      <c r="V43" s="254" t="s">
        <v>3330</v>
      </c>
      <c r="W43" s="254" t="s">
        <v>3340</v>
      </c>
      <c r="X43" s="254" t="s">
        <v>3340</v>
      </c>
      <c r="Y43" s="254" t="s">
        <v>3340</v>
      </c>
      <c r="Z43" s="253" t="s">
        <v>3340</v>
      </c>
      <c r="AA43" s="254" t="s">
        <v>3340</v>
      </c>
      <c r="AB43" s="254" t="s">
        <v>3670</v>
      </c>
      <c r="AC43" s="252" t="s">
        <v>3835</v>
      </c>
      <c r="AD43" s="217" t="s">
        <v>3340</v>
      </c>
      <c r="AE43" s="73" t="s">
        <v>3340</v>
      </c>
      <c r="AF43" s="73" t="s">
        <v>3340</v>
      </c>
      <c r="AG43" s="255" t="s">
        <v>5700</v>
      </c>
      <c r="AH43" s="255" t="s">
        <v>3348</v>
      </c>
      <c r="AI43" s="252" t="s">
        <v>5133</v>
      </c>
      <c r="AJ43" s="252" t="s">
        <v>6765</v>
      </c>
      <c r="AK43" s="255" t="s">
        <v>3340</v>
      </c>
      <c r="AL43" s="255" t="s">
        <v>3340</v>
      </c>
      <c r="AM43" s="252" t="s">
        <v>3340</v>
      </c>
      <c r="AN43" s="252" t="s">
        <v>3340</v>
      </c>
    </row>
    <row r="44" spans="1:40" s="295" customFormat="1">
      <c r="A44" s="252" t="s">
        <v>7446</v>
      </c>
      <c r="B44" s="256" t="s">
        <v>7447</v>
      </c>
      <c r="C44" s="252" t="s">
        <v>7446</v>
      </c>
      <c r="D44" s="493" t="s">
        <v>7447</v>
      </c>
      <c r="E44" s="252" t="s">
        <v>7448</v>
      </c>
      <c r="F44" s="262" t="s">
        <v>5697</v>
      </c>
      <c r="G44" s="252" t="s">
        <v>5698</v>
      </c>
      <c r="H44" s="380" t="s">
        <v>7441</v>
      </c>
      <c r="I44" s="411">
        <v>41510</v>
      </c>
      <c r="J44" s="252" t="s">
        <v>5699</v>
      </c>
      <c r="K44" s="34" t="s">
        <v>7442</v>
      </c>
      <c r="L44" s="252" t="s">
        <v>4656</v>
      </c>
      <c r="M44" s="252" t="s">
        <v>6676</v>
      </c>
      <c r="N44" s="252" t="s">
        <v>3674</v>
      </c>
      <c r="O44" s="253" t="s">
        <v>3328</v>
      </c>
      <c r="P44" s="254" t="s">
        <v>3670</v>
      </c>
      <c r="Q44" s="252" t="s">
        <v>5700</v>
      </c>
      <c r="R44" s="254" t="s">
        <v>3340</v>
      </c>
      <c r="S44" s="253" t="s">
        <v>3340</v>
      </c>
      <c r="T44" s="378" t="s">
        <v>3340</v>
      </c>
      <c r="U44" s="254" t="s">
        <v>3340</v>
      </c>
      <c r="V44" s="254" t="s">
        <v>3330</v>
      </c>
      <c r="W44" s="254" t="s">
        <v>3340</v>
      </c>
      <c r="X44" s="254" t="s">
        <v>3340</v>
      </c>
      <c r="Y44" s="254" t="s">
        <v>3340</v>
      </c>
      <c r="Z44" s="253" t="s">
        <v>3340</v>
      </c>
      <c r="AA44" s="254" t="s">
        <v>3340</v>
      </c>
      <c r="AB44" s="254" t="s">
        <v>3670</v>
      </c>
      <c r="AC44" s="252" t="s">
        <v>3835</v>
      </c>
      <c r="AD44" s="217" t="s">
        <v>3340</v>
      </c>
      <c r="AE44" s="73" t="s">
        <v>3340</v>
      </c>
      <c r="AF44" s="73" t="s">
        <v>3340</v>
      </c>
      <c r="AG44" s="255" t="s">
        <v>5700</v>
      </c>
      <c r="AH44" s="255" t="s">
        <v>3348</v>
      </c>
      <c r="AI44" s="252" t="s">
        <v>5133</v>
      </c>
      <c r="AJ44" s="252" t="s">
        <v>6765</v>
      </c>
      <c r="AK44" s="255" t="s">
        <v>3340</v>
      </c>
      <c r="AL44" s="255" t="s">
        <v>3340</v>
      </c>
      <c r="AM44" s="252" t="s">
        <v>4451</v>
      </c>
      <c r="AN44" s="252" t="s">
        <v>4452</v>
      </c>
    </row>
    <row r="45" spans="1:40" s="295" customFormat="1">
      <c r="A45" s="252" t="s">
        <v>7449</v>
      </c>
      <c r="B45" s="256" t="s">
        <v>7450</v>
      </c>
      <c r="C45" s="252" t="s">
        <v>7449</v>
      </c>
      <c r="D45" s="493" t="s">
        <v>7450</v>
      </c>
      <c r="E45" s="252" t="s">
        <v>7451</v>
      </c>
      <c r="F45" s="262" t="s">
        <v>5704</v>
      </c>
      <c r="G45" s="252" t="s">
        <v>5698</v>
      </c>
      <c r="H45" s="380" t="s">
        <v>7441</v>
      </c>
      <c r="I45" s="411">
        <v>41510</v>
      </c>
      <c r="J45" s="252" t="s">
        <v>5699</v>
      </c>
      <c r="K45" s="34" t="s">
        <v>7442</v>
      </c>
      <c r="L45" s="252" t="s">
        <v>4656</v>
      </c>
      <c r="M45" s="252" t="s">
        <v>6676</v>
      </c>
      <c r="N45" s="252" t="s">
        <v>3334</v>
      </c>
      <c r="O45" s="253" t="s">
        <v>3335</v>
      </c>
      <c r="P45" s="254" t="s">
        <v>3670</v>
      </c>
      <c r="Q45" s="252" t="s">
        <v>5700</v>
      </c>
      <c r="R45" s="254" t="s">
        <v>3340</v>
      </c>
      <c r="S45" s="253" t="s">
        <v>3340</v>
      </c>
      <c r="T45" s="378" t="s">
        <v>3340</v>
      </c>
      <c r="U45" s="254" t="s">
        <v>3340</v>
      </c>
      <c r="V45" s="254" t="s">
        <v>3330</v>
      </c>
      <c r="W45" s="254" t="s">
        <v>3340</v>
      </c>
      <c r="X45" s="254" t="s">
        <v>3340</v>
      </c>
      <c r="Y45" s="254" t="s">
        <v>3340</v>
      </c>
      <c r="Z45" s="253" t="s">
        <v>3340</v>
      </c>
      <c r="AA45" s="254" t="s">
        <v>3340</v>
      </c>
      <c r="AB45" s="254" t="s">
        <v>3670</v>
      </c>
      <c r="AC45" s="252" t="s">
        <v>3835</v>
      </c>
      <c r="AD45" s="217" t="s">
        <v>3340</v>
      </c>
      <c r="AE45" s="73" t="s">
        <v>3340</v>
      </c>
      <c r="AF45" s="73" t="s">
        <v>3340</v>
      </c>
      <c r="AG45" s="255" t="s">
        <v>5700</v>
      </c>
      <c r="AH45" s="255" t="s">
        <v>3348</v>
      </c>
      <c r="AI45" s="252" t="s">
        <v>5133</v>
      </c>
      <c r="AJ45" s="252" t="s">
        <v>6765</v>
      </c>
      <c r="AK45" s="255" t="s">
        <v>3340</v>
      </c>
      <c r="AL45" s="255" t="s">
        <v>3340</v>
      </c>
      <c r="AM45" s="252" t="s">
        <v>4459</v>
      </c>
      <c r="AN45" s="252" t="s">
        <v>4452</v>
      </c>
    </row>
    <row r="46" spans="1:40" s="295" customFormat="1">
      <c r="A46" s="252" t="s">
        <v>7452</v>
      </c>
      <c r="B46" s="256" t="s">
        <v>7453</v>
      </c>
      <c r="C46" s="252" t="s">
        <v>7452</v>
      </c>
      <c r="D46" s="493" t="s">
        <v>7453</v>
      </c>
      <c r="E46" s="252" t="s">
        <v>7454</v>
      </c>
      <c r="F46" s="262" t="s">
        <v>5703</v>
      </c>
      <c r="G46" s="252" t="s">
        <v>5698</v>
      </c>
      <c r="H46" s="380" t="s">
        <v>7441</v>
      </c>
      <c r="I46" s="411">
        <v>41510</v>
      </c>
      <c r="J46" s="252" t="s">
        <v>5699</v>
      </c>
      <c r="K46" s="34" t="s">
        <v>7442</v>
      </c>
      <c r="L46" s="252" t="s">
        <v>4656</v>
      </c>
      <c r="M46" s="252" t="s">
        <v>6676</v>
      </c>
      <c r="N46" s="252" t="s">
        <v>3327</v>
      </c>
      <c r="O46" s="253" t="s">
        <v>3328</v>
      </c>
      <c r="P46" s="254" t="s">
        <v>3670</v>
      </c>
      <c r="Q46" s="252" t="s">
        <v>5700</v>
      </c>
      <c r="R46" s="254" t="s">
        <v>3340</v>
      </c>
      <c r="S46" s="253" t="s">
        <v>3340</v>
      </c>
      <c r="T46" s="378" t="s">
        <v>3340</v>
      </c>
      <c r="U46" s="254" t="s">
        <v>3340</v>
      </c>
      <c r="V46" s="254" t="s">
        <v>3330</v>
      </c>
      <c r="W46" s="254" t="s">
        <v>3340</v>
      </c>
      <c r="X46" s="254" t="s">
        <v>3340</v>
      </c>
      <c r="Y46" s="254" t="s">
        <v>3340</v>
      </c>
      <c r="Z46" s="253" t="s">
        <v>3340</v>
      </c>
      <c r="AA46" s="254" t="s">
        <v>3340</v>
      </c>
      <c r="AB46" s="254" t="s">
        <v>3670</v>
      </c>
      <c r="AC46" s="252" t="s">
        <v>3835</v>
      </c>
      <c r="AD46" s="217" t="s">
        <v>3340</v>
      </c>
      <c r="AE46" s="73" t="s">
        <v>3340</v>
      </c>
      <c r="AF46" s="73" t="s">
        <v>3340</v>
      </c>
      <c r="AG46" s="255" t="s">
        <v>5700</v>
      </c>
      <c r="AH46" s="255" t="s">
        <v>3348</v>
      </c>
      <c r="AI46" s="252" t="s">
        <v>5133</v>
      </c>
      <c r="AJ46" s="252" t="s">
        <v>6765</v>
      </c>
      <c r="AK46" s="255" t="s">
        <v>3340</v>
      </c>
      <c r="AL46" s="255" t="s">
        <v>3340</v>
      </c>
      <c r="AM46" s="252" t="s">
        <v>4451</v>
      </c>
      <c r="AN46" s="252" t="s">
        <v>4481</v>
      </c>
    </row>
    <row r="47" spans="1:40" s="295" customFormat="1">
      <c r="A47" s="252" t="s">
        <v>7455</v>
      </c>
      <c r="B47" s="256" t="s">
        <v>7456</v>
      </c>
      <c r="C47" s="252" t="s">
        <v>7455</v>
      </c>
      <c r="D47" s="493" t="s">
        <v>7456</v>
      </c>
      <c r="E47" s="252" t="s">
        <v>7457</v>
      </c>
      <c r="F47" s="262" t="s">
        <v>5705</v>
      </c>
      <c r="G47" s="252" t="s">
        <v>5698</v>
      </c>
      <c r="H47" s="380" t="s">
        <v>7441</v>
      </c>
      <c r="I47" s="411">
        <v>41510</v>
      </c>
      <c r="J47" s="252" t="s">
        <v>5699</v>
      </c>
      <c r="K47" s="34" t="s">
        <v>7442</v>
      </c>
      <c r="L47" s="252" t="s">
        <v>4656</v>
      </c>
      <c r="M47" s="252" t="s">
        <v>6676</v>
      </c>
      <c r="N47" s="252" t="s">
        <v>4025</v>
      </c>
      <c r="O47" s="253" t="s">
        <v>7458</v>
      </c>
      <c r="P47" s="254" t="s">
        <v>3670</v>
      </c>
      <c r="Q47" s="252" t="s">
        <v>5700</v>
      </c>
      <c r="R47" s="254" t="s">
        <v>3340</v>
      </c>
      <c r="S47" s="253" t="s">
        <v>3340</v>
      </c>
      <c r="T47" s="378" t="s">
        <v>3340</v>
      </c>
      <c r="U47" s="254" t="s">
        <v>3340</v>
      </c>
      <c r="V47" s="254" t="s">
        <v>3330</v>
      </c>
      <c r="W47" s="254" t="s">
        <v>3340</v>
      </c>
      <c r="X47" s="254" t="s">
        <v>3340</v>
      </c>
      <c r="Y47" s="254" t="s">
        <v>3340</v>
      </c>
      <c r="Z47" s="253" t="s">
        <v>3340</v>
      </c>
      <c r="AA47" s="254" t="s">
        <v>3340</v>
      </c>
      <c r="AB47" s="254" t="s">
        <v>3670</v>
      </c>
      <c r="AC47" s="252" t="s">
        <v>3835</v>
      </c>
      <c r="AD47" s="217" t="s">
        <v>3340</v>
      </c>
      <c r="AE47" s="73" t="s">
        <v>3340</v>
      </c>
      <c r="AF47" s="73" t="s">
        <v>3340</v>
      </c>
      <c r="AG47" s="255" t="s">
        <v>5700</v>
      </c>
      <c r="AH47" s="255" t="s">
        <v>3348</v>
      </c>
      <c r="AI47" s="252" t="s">
        <v>5133</v>
      </c>
      <c r="AJ47" s="252" t="s">
        <v>6765</v>
      </c>
      <c r="AK47" s="255" t="s">
        <v>3340</v>
      </c>
      <c r="AL47" s="255" t="s">
        <v>3340</v>
      </c>
      <c r="AM47" s="252" t="s">
        <v>4459</v>
      </c>
      <c r="AN47" s="252" t="s">
        <v>4481</v>
      </c>
    </row>
    <row r="48" spans="1:40" s="295" customFormat="1">
      <c r="A48" s="252" t="s">
        <v>7459</v>
      </c>
      <c r="B48" s="256" t="s">
        <v>7460</v>
      </c>
      <c r="C48" s="252" t="s">
        <v>7459</v>
      </c>
      <c r="D48" s="493" t="s">
        <v>7460</v>
      </c>
      <c r="E48" s="252" t="s">
        <v>7461</v>
      </c>
      <c r="F48" s="262" t="s">
        <v>5709</v>
      </c>
      <c r="G48" s="252" t="s">
        <v>5698</v>
      </c>
      <c r="H48" s="380" t="s">
        <v>7441</v>
      </c>
      <c r="I48" s="411">
        <v>41510</v>
      </c>
      <c r="J48" s="252" t="s">
        <v>5699</v>
      </c>
      <c r="K48" s="34" t="s">
        <v>7442</v>
      </c>
      <c r="L48" s="252" t="s">
        <v>4656</v>
      </c>
      <c r="M48" s="252" t="s">
        <v>6676</v>
      </c>
      <c r="N48" s="252" t="s">
        <v>3360</v>
      </c>
      <c r="O48" s="253" t="s">
        <v>10604</v>
      </c>
      <c r="P48" s="254" t="s">
        <v>3670</v>
      </c>
      <c r="Q48" s="252" t="s">
        <v>5707</v>
      </c>
      <c r="R48" s="254" t="s">
        <v>3340</v>
      </c>
      <c r="S48" s="253" t="s">
        <v>3340</v>
      </c>
      <c r="T48" s="378" t="s">
        <v>3340</v>
      </c>
      <c r="U48" s="254" t="s">
        <v>3340</v>
      </c>
      <c r="V48" s="254" t="s">
        <v>3330</v>
      </c>
      <c r="W48" s="254" t="s">
        <v>3340</v>
      </c>
      <c r="X48" s="254" t="s">
        <v>3340</v>
      </c>
      <c r="Y48" s="254" t="s">
        <v>3340</v>
      </c>
      <c r="Z48" s="253" t="s">
        <v>3340</v>
      </c>
      <c r="AA48" s="254" t="s">
        <v>3340</v>
      </c>
      <c r="AB48" s="254" t="s">
        <v>3670</v>
      </c>
      <c r="AC48" s="252" t="s">
        <v>3835</v>
      </c>
      <c r="AD48" s="217" t="s">
        <v>3340</v>
      </c>
      <c r="AE48" s="73" t="s">
        <v>3340</v>
      </c>
      <c r="AF48" s="73" t="s">
        <v>3340</v>
      </c>
      <c r="AG48" s="255" t="s">
        <v>5707</v>
      </c>
      <c r="AH48" s="255" t="s">
        <v>3348</v>
      </c>
      <c r="AI48" s="252" t="s">
        <v>5133</v>
      </c>
      <c r="AJ48" s="252" t="s">
        <v>6765</v>
      </c>
      <c r="AK48" s="255" t="s">
        <v>3340</v>
      </c>
      <c r="AL48" s="255" t="s">
        <v>3340</v>
      </c>
      <c r="AM48" s="252" t="s">
        <v>3340</v>
      </c>
      <c r="AN48" s="252" t="s">
        <v>3340</v>
      </c>
    </row>
    <row r="49" spans="1:40" s="295" customFormat="1">
      <c r="A49" s="252" t="s">
        <v>7462</v>
      </c>
      <c r="B49" s="256" t="s">
        <v>7463</v>
      </c>
      <c r="C49" s="252" t="s">
        <v>7462</v>
      </c>
      <c r="D49" s="493" t="s">
        <v>7463</v>
      </c>
      <c r="E49" s="252" t="s">
        <v>7464</v>
      </c>
      <c r="F49" s="262" t="s">
        <v>5708</v>
      </c>
      <c r="G49" s="252" t="s">
        <v>5698</v>
      </c>
      <c r="H49" s="380" t="s">
        <v>7441</v>
      </c>
      <c r="I49" s="411">
        <v>41510</v>
      </c>
      <c r="J49" s="252" t="s">
        <v>5699</v>
      </c>
      <c r="K49" s="34" t="s">
        <v>7442</v>
      </c>
      <c r="L49" s="252" t="s">
        <v>4656</v>
      </c>
      <c r="M49" s="252" t="s">
        <v>6676</v>
      </c>
      <c r="N49" s="252" t="s">
        <v>3357</v>
      </c>
      <c r="O49" s="253" t="s">
        <v>3328</v>
      </c>
      <c r="P49" s="254" t="s">
        <v>3670</v>
      </c>
      <c r="Q49" s="252" t="s">
        <v>5707</v>
      </c>
      <c r="R49" s="254" t="s">
        <v>3340</v>
      </c>
      <c r="S49" s="253" t="s">
        <v>3340</v>
      </c>
      <c r="T49" s="378" t="s">
        <v>3340</v>
      </c>
      <c r="U49" s="254" t="s">
        <v>3340</v>
      </c>
      <c r="V49" s="254" t="s">
        <v>3330</v>
      </c>
      <c r="W49" s="254" t="s">
        <v>3340</v>
      </c>
      <c r="X49" s="254" t="s">
        <v>3340</v>
      </c>
      <c r="Y49" s="254" t="s">
        <v>3340</v>
      </c>
      <c r="Z49" s="253" t="s">
        <v>3340</v>
      </c>
      <c r="AA49" s="254" t="s">
        <v>3340</v>
      </c>
      <c r="AB49" s="254" t="s">
        <v>3670</v>
      </c>
      <c r="AC49" s="252" t="s">
        <v>3835</v>
      </c>
      <c r="AD49" s="217" t="s">
        <v>3340</v>
      </c>
      <c r="AE49" s="73" t="s">
        <v>3340</v>
      </c>
      <c r="AF49" s="73" t="s">
        <v>3340</v>
      </c>
      <c r="AG49" s="255" t="s">
        <v>5707</v>
      </c>
      <c r="AH49" s="255" t="s">
        <v>3348</v>
      </c>
      <c r="AI49" s="252" t="s">
        <v>5133</v>
      </c>
      <c r="AJ49" s="252" t="s">
        <v>6765</v>
      </c>
      <c r="AK49" s="255" t="s">
        <v>3340</v>
      </c>
      <c r="AL49" s="255" t="s">
        <v>3340</v>
      </c>
      <c r="AM49" s="252" t="s">
        <v>4451</v>
      </c>
      <c r="AN49" s="252" t="s">
        <v>4452</v>
      </c>
    </row>
    <row r="50" spans="1:40" s="295" customFormat="1">
      <c r="A50" s="252" t="s">
        <v>7465</v>
      </c>
      <c r="B50" s="256" t="s">
        <v>7466</v>
      </c>
      <c r="C50" s="252" t="s">
        <v>7465</v>
      </c>
      <c r="D50" s="493" t="s">
        <v>7466</v>
      </c>
      <c r="E50" s="252" t="s">
        <v>7467</v>
      </c>
      <c r="F50" s="262" t="s">
        <v>5706</v>
      </c>
      <c r="G50" s="252" t="s">
        <v>5698</v>
      </c>
      <c r="H50" s="380" t="s">
        <v>7441</v>
      </c>
      <c r="I50" s="411">
        <v>41510</v>
      </c>
      <c r="J50" s="252" t="s">
        <v>5699</v>
      </c>
      <c r="K50" s="34" t="s">
        <v>7442</v>
      </c>
      <c r="L50" s="252" t="s">
        <v>4656</v>
      </c>
      <c r="M50" s="252" t="s">
        <v>6676</v>
      </c>
      <c r="N50" s="252" t="s">
        <v>3674</v>
      </c>
      <c r="O50" s="253" t="s">
        <v>3328</v>
      </c>
      <c r="P50" s="254" t="s">
        <v>3670</v>
      </c>
      <c r="Q50" s="252" t="s">
        <v>5707</v>
      </c>
      <c r="R50" s="254" t="s">
        <v>3340</v>
      </c>
      <c r="S50" s="253" t="s">
        <v>3340</v>
      </c>
      <c r="T50" s="378" t="s">
        <v>3340</v>
      </c>
      <c r="U50" s="254" t="s">
        <v>3340</v>
      </c>
      <c r="V50" s="254" t="s">
        <v>3330</v>
      </c>
      <c r="W50" s="254" t="s">
        <v>3340</v>
      </c>
      <c r="X50" s="254" t="s">
        <v>3340</v>
      </c>
      <c r="Y50" s="254" t="s">
        <v>3340</v>
      </c>
      <c r="Z50" s="253" t="s">
        <v>3340</v>
      </c>
      <c r="AA50" s="254" t="s">
        <v>3340</v>
      </c>
      <c r="AB50" s="254" t="s">
        <v>3670</v>
      </c>
      <c r="AC50" s="252" t="s">
        <v>3835</v>
      </c>
      <c r="AD50" s="217" t="s">
        <v>3340</v>
      </c>
      <c r="AE50" s="73" t="s">
        <v>3340</v>
      </c>
      <c r="AF50" s="73" t="s">
        <v>3340</v>
      </c>
      <c r="AG50" s="255" t="s">
        <v>5707</v>
      </c>
      <c r="AH50" s="255" t="s">
        <v>3348</v>
      </c>
      <c r="AI50" s="252" t="s">
        <v>5133</v>
      </c>
      <c r="AJ50" s="252" t="s">
        <v>6765</v>
      </c>
      <c r="AK50" s="255" t="s">
        <v>3340</v>
      </c>
      <c r="AL50" s="255" t="s">
        <v>3340</v>
      </c>
      <c r="AM50" s="252" t="s">
        <v>4459</v>
      </c>
      <c r="AN50" s="252" t="s">
        <v>4452</v>
      </c>
    </row>
    <row r="51" spans="1:40" s="295" customFormat="1">
      <c r="A51" s="252" t="s">
        <v>7468</v>
      </c>
      <c r="B51" s="256" t="s">
        <v>7469</v>
      </c>
      <c r="C51" s="252" t="s">
        <v>7468</v>
      </c>
      <c r="D51" s="493" t="s">
        <v>7469</v>
      </c>
      <c r="E51" s="252" t="s">
        <v>7470</v>
      </c>
      <c r="F51" s="262" t="s">
        <v>5711</v>
      </c>
      <c r="G51" s="252" t="s">
        <v>5698</v>
      </c>
      <c r="H51" s="380" t="s">
        <v>7441</v>
      </c>
      <c r="I51" s="411">
        <v>41510</v>
      </c>
      <c r="J51" s="252" t="s">
        <v>5699</v>
      </c>
      <c r="K51" s="34" t="s">
        <v>7442</v>
      </c>
      <c r="L51" s="252" t="s">
        <v>4656</v>
      </c>
      <c r="M51" s="252" t="s">
        <v>6676</v>
      </c>
      <c r="N51" s="252" t="s">
        <v>3334</v>
      </c>
      <c r="O51" s="253" t="s">
        <v>3335</v>
      </c>
      <c r="P51" s="254" t="s">
        <v>3670</v>
      </c>
      <c r="Q51" s="252" t="s">
        <v>5707</v>
      </c>
      <c r="R51" s="254" t="s">
        <v>3340</v>
      </c>
      <c r="S51" s="253" t="s">
        <v>3340</v>
      </c>
      <c r="T51" s="378" t="s">
        <v>3340</v>
      </c>
      <c r="U51" s="254" t="s">
        <v>3340</v>
      </c>
      <c r="V51" s="254" t="s">
        <v>3330</v>
      </c>
      <c r="W51" s="254" t="s">
        <v>3340</v>
      </c>
      <c r="X51" s="254" t="s">
        <v>3340</v>
      </c>
      <c r="Y51" s="254" t="s">
        <v>3340</v>
      </c>
      <c r="Z51" s="253" t="s">
        <v>3340</v>
      </c>
      <c r="AA51" s="254" t="s">
        <v>3340</v>
      </c>
      <c r="AB51" s="254" t="s">
        <v>3670</v>
      </c>
      <c r="AC51" s="252" t="s">
        <v>3835</v>
      </c>
      <c r="AD51" s="217" t="s">
        <v>3340</v>
      </c>
      <c r="AE51" s="73" t="s">
        <v>3340</v>
      </c>
      <c r="AF51" s="73" t="s">
        <v>3340</v>
      </c>
      <c r="AG51" s="255" t="s">
        <v>5707</v>
      </c>
      <c r="AH51" s="255" t="s">
        <v>3348</v>
      </c>
      <c r="AI51" s="252" t="s">
        <v>5133</v>
      </c>
      <c r="AJ51" s="252" t="s">
        <v>6765</v>
      </c>
      <c r="AK51" s="255" t="s">
        <v>3340</v>
      </c>
      <c r="AL51" s="255" t="s">
        <v>3340</v>
      </c>
      <c r="AM51" s="252" t="s">
        <v>4451</v>
      </c>
      <c r="AN51" s="252" t="s">
        <v>4481</v>
      </c>
    </row>
    <row r="52" spans="1:40" s="295" customFormat="1">
      <c r="A52" s="252" t="s">
        <v>7471</v>
      </c>
      <c r="B52" s="256" t="s">
        <v>7472</v>
      </c>
      <c r="C52" s="252" t="s">
        <v>7471</v>
      </c>
      <c r="D52" s="493" t="s">
        <v>7472</v>
      </c>
      <c r="E52" s="252" t="s">
        <v>7473</v>
      </c>
      <c r="F52" s="262" t="s">
        <v>5710</v>
      </c>
      <c r="G52" s="252" t="s">
        <v>5698</v>
      </c>
      <c r="H52" s="380" t="s">
        <v>7441</v>
      </c>
      <c r="I52" s="411">
        <v>41510</v>
      </c>
      <c r="J52" s="252" t="s">
        <v>5699</v>
      </c>
      <c r="K52" s="34" t="s">
        <v>7442</v>
      </c>
      <c r="L52" s="252" t="s">
        <v>4656</v>
      </c>
      <c r="M52" s="252" t="s">
        <v>6676</v>
      </c>
      <c r="N52" s="252" t="s">
        <v>3327</v>
      </c>
      <c r="O52" s="253" t="s">
        <v>3328</v>
      </c>
      <c r="P52" s="254" t="s">
        <v>3670</v>
      </c>
      <c r="Q52" s="252" t="s">
        <v>5707</v>
      </c>
      <c r="R52" s="254" t="s">
        <v>3340</v>
      </c>
      <c r="S52" s="253" t="s">
        <v>3340</v>
      </c>
      <c r="T52" s="378" t="s">
        <v>3340</v>
      </c>
      <c r="U52" s="254" t="s">
        <v>3340</v>
      </c>
      <c r="V52" s="254" t="s">
        <v>3330</v>
      </c>
      <c r="W52" s="254" t="s">
        <v>3340</v>
      </c>
      <c r="X52" s="254" t="s">
        <v>3340</v>
      </c>
      <c r="Y52" s="254" t="s">
        <v>3340</v>
      </c>
      <c r="Z52" s="253" t="s">
        <v>3340</v>
      </c>
      <c r="AA52" s="254" t="s">
        <v>3340</v>
      </c>
      <c r="AB52" s="254" t="s">
        <v>3670</v>
      </c>
      <c r="AC52" s="252" t="s">
        <v>3835</v>
      </c>
      <c r="AD52" s="217" t="s">
        <v>3340</v>
      </c>
      <c r="AE52" s="73" t="s">
        <v>3340</v>
      </c>
      <c r="AF52" s="73" t="s">
        <v>3340</v>
      </c>
      <c r="AG52" s="255" t="s">
        <v>5707</v>
      </c>
      <c r="AH52" s="255" t="s">
        <v>3348</v>
      </c>
      <c r="AI52" s="252" t="s">
        <v>5133</v>
      </c>
      <c r="AJ52" s="252" t="s">
        <v>6765</v>
      </c>
      <c r="AK52" s="255" t="s">
        <v>3340</v>
      </c>
      <c r="AL52" s="255" t="s">
        <v>3340</v>
      </c>
      <c r="AM52" s="252" t="s">
        <v>4459</v>
      </c>
      <c r="AN52" s="252" t="s">
        <v>4481</v>
      </c>
    </row>
    <row r="53" spans="1:40" s="295" customFormat="1">
      <c r="A53" s="252" t="s">
        <v>7474</v>
      </c>
      <c r="B53" s="256" t="s">
        <v>7475</v>
      </c>
      <c r="C53" s="252" t="s">
        <v>7474</v>
      </c>
      <c r="D53" s="493" t="s">
        <v>7475</v>
      </c>
      <c r="E53" s="252" t="s">
        <v>7476</v>
      </c>
      <c r="F53" s="262" t="s">
        <v>5712</v>
      </c>
      <c r="G53" s="252" t="s">
        <v>5698</v>
      </c>
      <c r="H53" s="380" t="s">
        <v>7441</v>
      </c>
      <c r="I53" s="411">
        <v>41510</v>
      </c>
      <c r="J53" s="252" t="s">
        <v>5699</v>
      </c>
      <c r="K53" s="34" t="s">
        <v>7442</v>
      </c>
      <c r="L53" s="252" t="s">
        <v>4656</v>
      </c>
      <c r="M53" s="252" t="s">
        <v>6676</v>
      </c>
      <c r="N53" s="252" t="s">
        <v>4025</v>
      </c>
      <c r="O53" s="253" t="s">
        <v>7458</v>
      </c>
      <c r="P53" s="254" t="s">
        <v>3670</v>
      </c>
      <c r="Q53" s="252" t="s">
        <v>5707</v>
      </c>
      <c r="R53" s="254" t="s">
        <v>3340</v>
      </c>
      <c r="S53" s="253" t="s">
        <v>3340</v>
      </c>
      <c r="T53" s="378" t="s">
        <v>3340</v>
      </c>
      <c r="U53" s="254" t="s">
        <v>3340</v>
      </c>
      <c r="V53" s="254" t="s">
        <v>3330</v>
      </c>
      <c r="W53" s="254" t="s">
        <v>3340</v>
      </c>
      <c r="X53" s="254" t="s">
        <v>3340</v>
      </c>
      <c r="Y53" s="254" t="s">
        <v>3340</v>
      </c>
      <c r="Z53" s="253" t="s">
        <v>3340</v>
      </c>
      <c r="AA53" s="254" t="s">
        <v>3340</v>
      </c>
      <c r="AB53" s="254" t="s">
        <v>3670</v>
      </c>
      <c r="AC53" s="252" t="s">
        <v>3835</v>
      </c>
      <c r="AD53" s="217" t="s">
        <v>3340</v>
      </c>
      <c r="AE53" s="73" t="s">
        <v>3340</v>
      </c>
      <c r="AF53" s="73" t="s">
        <v>3340</v>
      </c>
      <c r="AG53" s="255" t="s">
        <v>5707</v>
      </c>
      <c r="AH53" s="255" t="s">
        <v>3348</v>
      </c>
      <c r="AI53" s="252" t="s">
        <v>5133</v>
      </c>
      <c r="AJ53" s="252" t="s">
        <v>6765</v>
      </c>
      <c r="AK53" s="391" t="s">
        <v>3340</v>
      </c>
      <c r="AL53" s="255" t="s">
        <v>3340</v>
      </c>
      <c r="AM53" s="252" t="s">
        <v>3340</v>
      </c>
      <c r="AN53" s="252" t="s">
        <v>3340</v>
      </c>
    </row>
    <row r="54" spans="1:40" s="295" customFormat="1">
      <c r="A54" s="252" t="s">
        <v>7477</v>
      </c>
      <c r="B54" s="256" t="s">
        <v>7478</v>
      </c>
      <c r="C54" s="252" t="s">
        <v>7477</v>
      </c>
      <c r="D54" s="493" t="s">
        <v>7478</v>
      </c>
      <c r="E54" s="252" t="s">
        <v>7479</v>
      </c>
      <c r="F54" s="81" t="s">
        <v>4938</v>
      </c>
      <c r="G54" s="252" t="s">
        <v>3378</v>
      </c>
      <c r="H54" s="380" t="s">
        <v>7360</v>
      </c>
      <c r="I54" s="411">
        <v>41537</v>
      </c>
      <c r="J54" s="252" t="s">
        <v>3379</v>
      </c>
      <c r="K54" s="34" t="s">
        <v>7400</v>
      </c>
      <c r="L54" s="252" t="s">
        <v>3469</v>
      </c>
      <c r="M54" s="252" t="s">
        <v>6676</v>
      </c>
      <c r="N54" s="252" t="s">
        <v>3327</v>
      </c>
      <c r="O54" s="253" t="s">
        <v>3328</v>
      </c>
      <c r="P54" s="254" t="s">
        <v>3670</v>
      </c>
      <c r="Q54" s="252" t="s">
        <v>4939</v>
      </c>
      <c r="R54" s="254" t="s">
        <v>3340</v>
      </c>
      <c r="S54" s="253" t="s">
        <v>3340</v>
      </c>
      <c r="T54" s="378" t="s">
        <v>3340</v>
      </c>
      <c r="U54" s="254" t="s">
        <v>3340</v>
      </c>
      <c r="V54" s="254" t="s">
        <v>3330</v>
      </c>
      <c r="W54" s="254" t="s">
        <v>3340</v>
      </c>
      <c r="X54" s="254" t="s">
        <v>3340</v>
      </c>
      <c r="Y54" s="254" t="s">
        <v>3340</v>
      </c>
      <c r="Z54" s="253" t="s">
        <v>3340</v>
      </c>
      <c r="AA54" s="254" t="s">
        <v>3340</v>
      </c>
      <c r="AB54" s="254" t="s">
        <v>3669</v>
      </c>
      <c r="AC54" s="252" t="s">
        <v>3835</v>
      </c>
      <c r="AD54" s="217" t="s">
        <v>5615</v>
      </c>
      <c r="AE54" s="73">
        <v>9.9999999999999995E-8</v>
      </c>
      <c r="AF54" s="73" t="s">
        <v>3340</v>
      </c>
      <c r="AG54" s="255" t="s">
        <v>4940</v>
      </c>
      <c r="AH54" s="255" t="s">
        <v>4786</v>
      </c>
      <c r="AI54" s="252" t="s">
        <v>3340</v>
      </c>
      <c r="AJ54" s="252" t="s">
        <v>6765</v>
      </c>
      <c r="AK54" s="391" t="s">
        <v>3340</v>
      </c>
      <c r="AL54" s="255" t="s">
        <v>3340</v>
      </c>
      <c r="AM54" s="252" t="s">
        <v>4459</v>
      </c>
      <c r="AN54" s="252" t="s">
        <v>4452</v>
      </c>
    </row>
    <row r="55" spans="1:40" s="295" customFormat="1">
      <c r="A55" s="252" t="s">
        <v>7480</v>
      </c>
      <c r="B55" s="256" t="s">
        <v>7481</v>
      </c>
      <c r="C55" s="252" t="s">
        <v>7480</v>
      </c>
      <c r="D55" s="493" t="s">
        <v>7481</v>
      </c>
      <c r="E55" s="252" t="s">
        <v>7482</v>
      </c>
      <c r="F55" s="81" t="s">
        <v>4936</v>
      </c>
      <c r="G55" s="252" t="s">
        <v>3378</v>
      </c>
      <c r="H55" s="380" t="s">
        <v>7360</v>
      </c>
      <c r="I55" s="411">
        <v>41537</v>
      </c>
      <c r="J55" s="252" t="s">
        <v>3379</v>
      </c>
      <c r="K55" s="34" t="s">
        <v>7400</v>
      </c>
      <c r="L55" s="252" t="s">
        <v>3469</v>
      </c>
      <c r="M55" s="252" t="s">
        <v>6676</v>
      </c>
      <c r="N55" s="252" t="s">
        <v>3327</v>
      </c>
      <c r="O55" s="253" t="s">
        <v>3328</v>
      </c>
      <c r="P55" s="254" t="s">
        <v>3670</v>
      </c>
      <c r="Q55" s="252" t="s">
        <v>4937</v>
      </c>
      <c r="R55" s="254" t="s">
        <v>3340</v>
      </c>
      <c r="S55" s="253" t="s">
        <v>3340</v>
      </c>
      <c r="T55" s="378" t="s">
        <v>3340</v>
      </c>
      <c r="U55" s="254" t="s">
        <v>3340</v>
      </c>
      <c r="V55" s="254" t="s">
        <v>3330</v>
      </c>
      <c r="W55" s="254" t="s">
        <v>3340</v>
      </c>
      <c r="X55" s="254" t="s">
        <v>3340</v>
      </c>
      <c r="Y55" s="254" t="s">
        <v>3340</v>
      </c>
      <c r="Z55" s="253" t="s">
        <v>3340</v>
      </c>
      <c r="AA55" s="254" t="s">
        <v>3340</v>
      </c>
      <c r="AB55" s="254" t="s">
        <v>3669</v>
      </c>
      <c r="AC55" s="252" t="s">
        <v>3835</v>
      </c>
      <c r="AD55" s="217" t="s">
        <v>5615</v>
      </c>
      <c r="AE55" s="73">
        <v>9.9999999999999995E-8</v>
      </c>
      <c r="AF55" s="73" t="s">
        <v>3340</v>
      </c>
      <c r="AG55" s="255" t="s">
        <v>4937</v>
      </c>
      <c r="AH55" s="255" t="s">
        <v>4786</v>
      </c>
      <c r="AI55" s="252" t="s">
        <v>3340</v>
      </c>
      <c r="AJ55" s="252" t="s">
        <v>6765</v>
      </c>
      <c r="AK55" s="391" t="s">
        <v>3340</v>
      </c>
      <c r="AL55" s="255" t="s">
        <v>3340</v>
      </c>
      <c r="AM55" s="252" t="s">
        <v>4459</v>
      </c>
      <c r="AN55" s="252" t="s">
        <v>4481</v>
      </c>
    </row>
    <row r="56" spans="1:40" s="295" customFormat="1">
      <c r="A56" s="252" t="s">
        <v>7483</v>
      </c>
      <c r="B56" s="256" t="s">
        <v>7484</v>
      </c>
      <c r="C56" s="252" t="s">
        <v>7483</v>
      </c>
      <c r="D56" s="493" t="s">
        <v>7484</v>
      </c>
      <c r="E56" s="252" t="s">
        <v>7485</v>
      </c>
      <c r="F56" s="81" t="s">
        <v>4928</v>
      </c>
      <c r="G56" s="252" t="s">
        <v>4929</v>
      </c>
      <c r="H56" s="380" t="s">
        <v>7360</v>
      </c>
      <c r="I56" s="411">
        <v>41537</v>
      </c>
      <c r="J56" s="252" t="s">
        <v>3379</v>
      </c>
      <c r="K56" s="34" t="s">
        <v>7400</v>
      </c>
      <c r="L56" s="252" t="s">
        <v>3469</v>
      </c>
      <c r="M56" s="252" t="s">
        <v>6676</v>
      </c>
      <c r="N56" s="252" t="s">
        <v>3327</v>
      </c>
      <c r="O56" s="253" t="s">
        <v>3328</v>
      </c>
      <c r="P56" s="254" t="s">
        <v>3670</v>
      </c>
      <c r="Q56" s="252" t="s">
        <v>4930</v>
      </c>
      <c r="R56" s="254" t="s">
        <v>3340</v>
      </c>
      <c r="S56" s="253" t="s">
        <v>3340</v>
      </c>
      <c r="T56" s="378" t="s">
        <v>3340</v>
      </c>
      <c r="U56" s="254" t="s">
        <v>3340</v>
      </c>
      <c r="V56" s="254" t="s">
        <v>3330</v>
      </c>
      <c r="W56" s="254" t="s">
        <v>3340</v>
      </c>
      <c r="X56" s="254" t="s">
        <v>3340</v>
      </c>
      <c r="Y56" s="254" t="s">
        <v>3340</v>
      </c>
      <c r="Z56" s="253" t="s">
        <v>3340</v>
      </c>
      <c r="AA56" s="254" t="s">
        <v>3340</v>
      </c>
      <c r="AB56" s="254" t="s">
        <v>3669</v>
      </c>
      <c r="AC56" s="252" t="s">
        <v>3835</v>
      </c>
      <c r="AD56" s="217" t="s">
        <v>5615</v>
      </c>
      <c r="AE56" s="73">
        <v>9.9999999999999995E-8</v>
      </c>
      <c r="AF56" s="73" t="s">
        <v>3340</v>
      </c>
      <c r="AG56" s="255" t="s">
        <v>4931</v>
      </c>
      <c r="AH56" s="255" t="s">
        <v>7486</v>
      </c>
      <c r="AI56" s="252" t="s">
        <v>4932</v>
      </c>
      <c r="AJ56" s="252" t="s">
        <v>6765</v>
      </c>
      <c r="AK56" s="391" t="s">
        <v>3340</v>
      </c>
      <c r="AL56" s="255" t="s">
        <v>3340</v>
      </c>
      <c r="AM56" s="252" t="s">
        <v>3340</v>
      </c>
      <c r="AN56" s="252" t="s">
        <v>3340</v>
      </c>
    </row>
    <row r="57" spans="1:40" s="295" customFormat="1">
      <c r="A57" s="252" t="s">
        <v>7487</v>
      </c>
      <c r="B57" s="256" t="s">
        <v>7488</v>
      </c>
      <c r="C57" s="252" t="s">
        <v>7487</v>
      </c>
      <c r="D57" s="493" t="s">
        <v>7488</v>
      </c>
      <c r="E57" s="252" t="s">
        <v>7489</v>
      </c>
      <c r="F57" s="81" t="s">
        <v>4933</v>
      </c>
      <c r="G57" s="252" t="s">
        <v>4929</v>
      </c>
      <c r="H57" s="380" t="s">
        <v>7360</v>
      </c>
      <c r="I57" s="411">
        <v>41537</v>
      </c>
      <c r="J57" s="252" t="s">
        <v>3379</v>
      </c>
      <c r="K57" s="34" t="s">
        <v>7400</v>
      </c>
      <c r="L57" s="252" t="s">
        <v>3469</v>
      </c>
      <c r="M57" s="252" t="s">
        <v>6676</v>
      </c>
      <c r="N57" s="252" t="s">
        <v>3327</v>
      </c>
      <c r="O57" s="253" t="s">
        <v>3328</v>
      </c>
      <c r="P57" s="254" t="s">
        <v>3670</v>
      </c>
      <c r="Q57" s="252" t="s">
        <v>4934</v>
      </c>
      <c r="R57" s="254" t="s">
        <v>3340</v>
      </c>
      <c r="S57" s="253" t="s">
        <v>3340</v>
      </c>
      <c r="T57" s="378" t="s">
        <v>3340</v>
      </c>
      <c r="U57" s="254" t="s">
        <v>3340</v>
      </c>
      <c r="V57" s="254" t="s">
        <v>3330</v>
      </c>
      <c r="W57" s="254" t="s">
        <v>3340</v>
      </c>
      <c r="X57" s="254" t="s">
        <v>3340</v>
      </c>
      <c r="Y57" s="254" t="s">
        <v>3340</v>
      </c>
      <c r="Z57" s="253" t="s">
        <v>3340</v>
      </c>
      <c r="AA57" s="254" t="s">
        <v>3340</v>
      </c>
      <c r="AB57" s="254" t="s">
        <v>3669</v>
      </c>
      <c r="AC57" s="252" t="s">
        <v>3835</v>
      </c>
      <c r="AD57" s="217" t="s">
        <v>5615</v>
      </c>
      <c r="AE57" s="73">
        <v>9.9999999999999995E-8</v>
      </c>
      <c r="AF57" s="73" t="s">
        <v>3340</v>
      </c>
      <c r="AG57" s="255" t="s">
        <v>4935</v>
      </c>
      <c r="AH57" s="255" t="s">
        <v>7486</v>
      </c>
      <c r="AI57" s="252" t="s">
        <v>3340</v>
      </c>
      <c r="AJ57" s="252" t="s">
        <v>6765</v>
      </c>
      <c r="AK57" s="391" t="s">
        <v>3340</v>
      </c>
      <c r="AL57" s="255" t="s">
        <v>3340</v>
      </c>
      <c r="AM57" s="252" t="s">
        <v>3340</v>
      </c>
      <c r="AN57" s="252" t="s">
        <v>3340</v>
      </c>
    </row>
    <row r="58" spans="1:40" s="295" customFormat="1">
      <c r="A58" s="252" t="s">
        <v>7407</v>
      </c>
      <c r="B58" s="256" t="s">
        <v>7490</v>
      </c>
      <c r="C58" s="252" t="s">
        <v>7407</v>
      </c>
      <c r="D58" s="493" t="s">
        <v>7490</v>
      </c>
      <c r="E58" s="252" t="s">
        <v>7491</v>
      </c>
      <c r="F58" s="81" t="s">
        <v>4922</v>
      </c>
      <c r="G58" s="252" t="s">
        <v>4923</v>
      </c>
      <c r="H58" s="380" t="s">
        <v>7399</v>
      </c>
      <c r="I58" s="411">
        <v>41698</v>
      </c>
      <c r="J58" s="252" t="s">
        <v>4915</v>
      </c>
      <c r="K58" s="34" t="s">
        <v>7400</v>
      </c>
      <c r="L58" s="252" t="s">
        <v>3469</v>
      </c>
      <c r="M58" s="252" t="s">
        <v>6676</v>
      </c>
      <c r="N58" s="252" t="s">
        <v>3327</v>
      </c>
      <c r="O58" s="253" t="s">
        <v>3328</v>
      </c>
      <c r="P58" s="254" t="s">
        <v>3670</v>
      </c>
      <c r="Q58" s="252" t="s">
        <v>4421</v>
      </c>
      <c r="R58" s="254" t="s">
        <v>3340</v>
      </c>
      <c r="S58" s="253" t="s">
        <v>3340</v>
      </c>
      <c r="T58" s="378" t="s">
        <v>3340</v>
      </c>
      <c r="U58" s="254" t="s">
        <v>3340</v>
      </c>
      <c r="V58" s="254" t="s">
        <v>3330</v>
      </c>
      <c r="W58" s="254" t="s">
        <v>3340</v>
      </c>
      <c r="X58" s="254" t="s">
        <v>3340</v>
      </c>
      <c r="Y58" s="254" t="s">
        <v>3340</v>
      </c>
      <c r="Z58" s="253" t="s">
        <v>3340</v>
      </c>
      <c r="AA58" s="254" t="s">
        <v>3340</v>
      </c>
      <c r="AB58" s="254" t="s">
        <v>3669</v>
      </c>
      <c r="AC58" s="252" t="s">
        <v>3835</v>
      </c>
      <c r="AD58" s="217" t="s">
        <v>5615</v>
      </c>
      <c r="AE58" s="73">
        <v>9.9999999999999995E-8</v>
      </c>
      <c r="AF58" s="73" t="s">
        <v>3340</v>
      </c>
      <c r="AG58" s="255" t="s">
        <v>4421</v>
      </c>
      <c r="AH58" s="255" t="s">
        <v>7486</v>
      </c>
      <c r="AI58" s="252" t="s">
        <v>3340</v>
      </c>
      <c r="AJ58" s="252" t="s">
        <v>6765</v>
      </c>
      <c r="AK58" s="391" t="s">
        <v>3340</v>
      </c>
      <c r="AL58" s="255" t="s">
        <v>3340</v>
      </c>
      <c r="AM58" s="252" t="s">
        <v>4459</v>
      </c>
      <c r="AN58" s="252" t="s">
        <v>4452</v>
      </c>
    </row>
    <row r="59" spans="1:40" s="295" customFormat="1">
      <c r="A59" s="252" t="s">
        <v>7492</v>
      </c>
      <c r="B59" s="256" t="s">
        <v>7493</v>
      </c>
      <c r="C59" s="252" t="s">
        <v>7492</v>
      </c>
      <c r="D59" s="493" t="s">
        <v>7493</v>
      </c>
      <c r="E59" s="252" t="s">
        <v>4120</v>
      </c>
      <c r="F59" s="81" t="s">
        <v>4018</v>
      </c>
      <c r="G59" s="252" t="s">
        <v>4019</v>
      </c>
      <c r="H59" s="380" t="s">
        <v>7352</v>
      </c>
      <c r="I59" s="411">
        <v>41860.4375</v>
      </c>
      <c r="J59" s="252" t="s">
        <v>3326</v>
      </c>
      <c r="K59" s="34" t="s">
        <v>6059</v>
      </c>
      <c r="L59" s="252" t="s">
        <v>3469</v>
      </c>
      <c r="M59" s="252" t="s">
        <v>6676</v>
      </c>
      <c r="N59" s="252" t="s">
        <v>3327</v>
      </c>
      <c r="O59" s="253" t="s">
        <v>3328</v>
      </c>
      <c r="P59" s="254" t="s">
        <v>3670</v>
      </c>
      <c r="Q59" s="252" t="s">
        <v>4034</v>
      </c>
      <c r="R59" s="254" t="s">
        <v>4115</v>
      </c>
      <c r="S59" s="253" t="s">
        <v>3340</v>
      </c>
      <c r="T59" s="378" t="s">
        <v>3340</v>
      </c>
      <c r="U59" s="254">
        <v>3.28</v>
      </c>
      <c r="V59" s="254" t="s">
        <v>3330</v>
      </c>
      <c r="W59" s="254" t="s">
        <v>3331</v>
      </c>
      <c r="X59" s="254">
        <v>336</v>
      </c>
      <c r="Y59" s="254" t="s">
        <v>3340</v>
      </c>
      <c r="Z59" s="253" t="s">
        <v>3340</v>
      </c>
      <c r="AA59" s="254" t="s">
        <v>3340</v>
      </c>
      <c r="AB59" s="254" t="s">
        <v>3669</v>
      </c>
      <c r="AC59" s="252" t="s">
        <v>3835</v>
      </c>
      <c r="AD59" s="217" t="s">
        <v>5627</v>
      </c>
      <c r="AE59" s="73" t="s">
        <v>6062</v>
      </c>
      <c r="AF59" s="73" t="s">
        <v>3340</v>
      </c>
      <c r="AG59" s="255" t="s">
        <v>4037</v>
      </c>
      <c r="AH59" s="255" t="s">
        <v>4021</v>
      </c>
      <c r="AI59" s="252" t="s">
        <v>3340</v>
      </c>
      <c r="AJ59" s="252" t="s">
        <v>6765</v>
      </c>
      <c r="AK59" s="391" t="s">
        <v>3340</v>
      </c>
      <c r="AL59" s="255" t="s">
        <v>3340</v>
      </c>
      <c r="AM59" s="252" t="s">
        <v>4459</v>
      </c>
      <c r="AN59" s="252" t="s">
        <v>4481</v>
      </c>
    </row>
    <row r="60" spans="1:40" s="295" customFormat="1">
      <c r="A60" s="252" t="s">
        <v>7494</v>
      </c>
      <c r="B60" s="256" t="s">
        <v>7495</v>
      </c>
      <c r="C60" s="252" t="s">
        <v>7494</v>
      </c>
      <c r="D60" s="493" t="s">
        <v>7495</v>
      </c>
      <c r="E60" s="252" t="s">
        <v>4121</v>
      </c>
      <c r="F60" s="81" t="s">
        <v>4018</v>
      </c>
      <c r="G60" s="252" t="s">
        <v>4019</v>
      </c>
      <c r="H60" s="380" t="s">
        <v>7352</v>
      </c>
      <c r="I60" s="411">
        <v>41860.4375</v>
      </c>
      <c r="J60" s="252" t="s">
        <v>3326</v>
      </c>
      <c r="K60" s="34" t="s">
        <v>6059</v>
      </c>
      <c r="L60" s="252" t="s">
        <v>3469</v>
      </c>
      <c r="M60" s="252" t="s">
        <v>6676</v>
      </c>
      <c r="N60" s="252" t="s">
        <v>3327</v>
      </c>
      <c r="O60" s="253" t="s">
        <v>3328</v>
      </c>
      <c r="P60" s="254" t="s">
        <v>3670</v>
      </c>
      <c r="Q60" s="252" t="s">
        <v>4047</v>
      </c>
      <c r="R60" s="254" t="s">
        <v>4118</v>
      </c>
      <c r="S60" s="253" t="s">
        <v>3340</v>
      </c>
      <c r="T60" s="378" t="s">
        <v>3340</v>
      </c>
      <c r="U60" s="254">
        <v>2.11</v>
      </c>
      <c r="V60" s="254" t="s">
        <v>3330</v>
      </c>
      <c r="W60" s="254" t="s">
        <v>3331</v>
      </c>
      <c r="X60" s="254">
        <v>342</v>
      </c>
      <c r="Y60" s="254" t="s">
        <v>3340</v>
      </c>
      <c r="Z60" s="253" t="s">
        <v>3340</v>
      </c>
      <c r="AA60" s="254" t="s">
        <v>3340</v>
      </c>
      <c r="AB60" s="254" t="s">
        <v>3669</v>
      </c>
      <c r="AC60" s="252" t="s">
        <v>3835</v>
      </c>
      <c r="AD60" s="217" t="s">
        <v>5615</v>
      </c>
      <c r="AE60" s="73" t="s">
        <v>6058</v>
      </c>
      <c r="AF60" s="73" t="s">
        <v>3340</v>
      </c>
      <c r="AG60" s="255" t="s">
        <v>4048</v>
      </c>
      <c r="AH60" s="255" t="s">
        <v>4021</v>
      </c>
      <c r="AI60" s="252" t="s">
        <v>3340</v>
      </c>
      <c r="AJ60" s="252" t="s">
        <v>6765</v>
      </c>
      <c r="AK60" s="391" t="s">
        <v>3340</v>
      </c>
      <c r="AL60" s="255" t="s">
        <v>3340</v>
      </c>
      <c r="AM60" s="252" t="s">
        <v>3340</v>
      </c>
      <c r="AN60" s="252" t="s">
        <v>3340</v>
      </c>
    </row>
    <row r="61" spans="1:40" s="295" customFormat="1">
      <c r="A61" s="252" t="s">
        <v>7496</v>
      </c>
      <c r="B61" s="256" t="s">
        <v>7497</v>
      </c>
      <c r="C61" s="252" t="s">
        <v>7496</v>
      </c>
      <c r="D61" s="493" t="s">
        <v>7497</v>
      </c>
      <c r="E61" s="252" t="s">
        <v>4114</v>
      </c>
      <c r="F61" s="81" t="s">
        <v>4018</v>
      </c>
      <c r="G61" s="252" t="s">
        <v>4019</v>
      </c>
      <c r="H61" s="380" t="s">
        <v>7352</v>
      </c>
      <c r="I61" s="411">
        <v>41865.4375</v>
      </c>
      <c r="J61" s="252" t="s">
        <v>3326</v>
      </c>
      <c r="K61" s="34" t="s">
        <v>6059</v>
      </c>
      <c r="L61" s="252" t="s">
        <v>3469</v>
      </c>
      <c r="M61" s="252" t="s">
        <v>6676</v>
      </c>
      <c r="N61" s="252" t="s">
        <v>3712</v>
      </c>
      <c r="O61" s="253" t="s">
        <v>3713</v>
      </c>
      <c r="P61" s="254" t="s">
        <v>3670</v>
      </c>
      <c r="Q61" s="252" t="s">
        <v>4034</v>
      </c>
      <c r="R61" s="254" t="s">
        <v>4115</v>
      </c>
      <c r="S61" s="253" t="s">
        <v>3340</v>
      </c>
      <c r="T61" s="378" t="s">
        <v>3340</v>
      </c>
      <c r="U61" s="254" t="s">
        <v>4116</v>
      </c>
      <c r="V61" s="254" t="s">
        <v>3330</v>
      </c>
      <c r="W61" s="254" t="s">
        <v>3331</v>
      </c>
      <c r="X61" s="254">
        <v>303</v>
      </c>
      <c r="Y61" s="254" t="s">
        <v>3340</v>
      </c>
      <c r="Z61" s="253" t="s">
        <v>3340</v>
      </c>
      <c r="AA61" s="254" t="s">
        <v>3340</v>
      </c>
      <c r="AB61" s="254" t="s">
        <v>3670</v>
      </c>
      <c r="AC61" s="252" t="s">
        <v>3835</v>
      </c>
      <c r="AD61" s="217" t="s">
        <v>3340</v>
      </c>
      <c r="AE61" s="73" t="s">
        <v>3340</v>
      </c>
      <c r="AF61" s="73" t="s">
        <v>3340</v>
      </c>
      <c r="AG61" s="255" t="s">
        <v>4037</v>
      </c>
      <c r="AH61" s="255" t="s">
        <v>5041</v>
      </c>
      <c r="AI61" s="252" t="s">
        <v>3340</v>
      </c>
      <c r="AJ61" s="252" t="s">
        <v>6765</v>
      </c>
      <c r="AK61" s="255" t="s">
        <v>3340</v>
      </c>
      <c r="AL61" s="255" t="s">
        <v>3340</v>
      </c>
      <c r="AM61" s="252" t="s">
        <v>3340</v>
      </c>
      <c r="AN61" s="252" t="s">
        <v>3340</v>
      </c>
    </row>
    <row r="62" spans="1:40" s="295" customFormat="1">
      <c r="A62" s="252" t="s">
        <v>7498</v>
      </c>
      <c r="B62" s="256" t="s">
        <v>7499</v>
      </c>
      <c r="C62" s="252" t="s">
        <v>7498</v>
      </c>
      <c r="D62" s="493" t="s">
        <v>7499</v>
      </c>
      <c r="E62" s="252" t="s">
        <v>4118</v>
      </c>
      <c r="F62" s="81" t="s">
        <v>4018</v>
      </c>
      <c r="G62" s="252" t="s">
        <v>4019</v>
      </c>
      <c r="H62" s="380" t="s">
        <v>7352</v>
      </c>
      <c r="I62" s="411">
        <v>41865.4375</v>
      </c>
      <c r="J62" s="252" t="s">
        <v>3326</v>
      </c>
      <c r="K62" s="34" t="s">
        <v>6059</v>
      </c>
      <c r="L62" s="252" t="s">
        <v>3469</v>
      </c>
      <c r="M62" s="252" t="s">
        <v>6676</v>
      </c>
      <c r="N62" s="252" t="s">
        <v>3696</v>
      </c>
      <c r="O62" s="253" t="s">
        <v>3339</v>
      </c>
      <c r="P62" s="254" t="s">
        <v>3670</v>
      </c>
      <c r="Q62" s="252" t="s">
        <v>4047</v>
      </c>
      <c r="R62" s="254" t="s">
        <v>3340</v>
      </c>
      <c r="S62" s="253" t="s">
        <v>3340</v>
      </c>
      <c r="T62" s="378" t="s">
        <v>3340</v>
      </c>
      <c r="U62" s="254">
        <v>6.36</v>
      </c>
      <c r="V62" s="254" t="s">
        <v>3330</v>
      </c>
      <c r="W62" s="254" t="s">
        <v>3331</v>
      </c>
      <c r="X62" s="254">
        <v>319</v>
      </c>
      <c r="Y62" s="254" t="s">
        <v>3340</v>
      </c>
      <c r="Z62" s="253" t="s">
        <v>3340</v>
      </c>
      <c r="AA62" s="254" t="s">
        <v>3340</v>
      </c>
      <c r="AB62" s="254" t="s">
        <v>3670</v>
      </c>
      <c r="AC62" s="252" t="s">
        <v>3836</v>
      </c>
      <c r="AD62" s="217" t="s">
        <v>3340</v>
      </c>
      <c r="AE62" s="73" t="s">
        <v>3340</v>
      </c>
      <c r="AF62" s="73" t="s">
        <v>3340</v>
      </c>
      <c r="AG62" s="255" t="s">
        <v>4048</v>
      </c>
      <c r="AH62" s="255" t="s">
        <v>3340</v>
      </c>
      <c r="AI62" s="252" t="s">
        <v>3340</v>
      </c>
      <c r="AJ62" s="252" t="s">
        <v>6766</v>
      </c>
      <c r="AK62" s="255" t="s">
        <v>3340</v>
      </c>
      <c r="AL62" s="255" t="s">
        <v>3340</v>
      </c>
      <c r="AM62" s="252" t="s">
        <v>3340</v>
      </c>
      <c r="AN62" s="252" t="s">
        <v>3340</v>
      </c>
    </row>
    <row r="63" spans="1:40" s="295" customFormat="1">
      <c r="A63" s="252" t="s">
        <v>7500</v>
      </c>
      <c r="B63" s="256" t="s">
        <v>7501</v>
      </c>
      <c r="C63" s="252" t="s">
        <v>7500</v>
      </c>
      <c r="D63" s="493" t="s">
        <v>7501</v>
      </c>
      <c r="E63" s="252" t="s">
        <v>4115</v>
      </c>
      <c r="F63" s="81" t="s">
        <v>4018</v>
      </c>
      <c r="G63" s="252" t="s">
        <v>4019</v>
      </c>
      <c r="H63" s="380" t="s">
        <v>7352</v>
      </c>
      <c r="I63" s="411">
        <v>41865.4375</v>
      </c>
      <c r="J63" s="252" t="s">
        <v>3326</v>
      </c>
      <c r="K63" s="34" t="s">
        <v>6059</v>
      </c>
      <c r="L63" s="252" t="s">
        <v>3469</v>
      </c>
      <c r="M63" s="252" t="s">
        <v>6676</v>
      </c>
      <c r="N63" s="252" t="s">
        <v>3696</v>
      </c>
      <c r="O63" s="253" t="s">
        <v>3339</v>
      </c>
      <c r="P63" s="254" t="s">
        <v>3670</v>
      </c>
      <c r="Q63" s="252" t="s">
        <v>4034</v>
      </c>
      <c r="R63" s="254" t="s">
        <v>3340</v>
      </c>
      <c r="S63" s="253" t="s">
        <v>3340</v>
      </c>
      <c r="T63" s="378" t="s">
        <v>3340</v>
      </c>
      <c r="U63" s="254">
        <v>6</v>
      </c>
      <c r="V63" s="254" t="s">
        <v>3330</v>
      </c>
      <c r="W63" s="254" t="s">
        <v>3331</v>
      </c>
      <c r="X63" s="254">
        <v>321</v>
      </c>
      <c r="Y63" s="254" t="s">
        <v>3340</v>
      </c>
      <c r="Z63" s="253" t="s">
        <v>3340</v>
      </c>
      <c r="AA63" s="254" t="s">
        <v>3340</v>
      </c>
      <c r="AB63" s="254" t="s">
        <v>3670</v>
      </c>
      <c r="AC63" s="252" t="s">
        <v>3836</v>
      </c>
      <c r="AD63" s="217" t="s">
        <v>3340</v>
      </c>
      <c r="AE63" s="73" t="s">
        <v>3340</v>
      </c>
      <c r="AF63" s="73" t="s">
        <v>3340</v>
      </c>
      <c r="AG63" s="255" t="s">
        <v>4037</v>
      </c>
      <c r="AH63" s="255" t="s">
        <v>3340</v>
      </c>
      <c r="AI63" s="252" t="s">
        <v>3340</v>
      </c>
      <c r="AJ63" s="252" t="s">
        <v>6766</v>
      </c>
      <c r="AK63" s="255" t="s">
        <v>3340</v>
      </c>
      <c r="AL63" s="255" t="s">
        <v>3340</v>
      </c>
      <c r="AM63" s="252" t="s">
        <v>4459</v>
      </c>
      <c r="AN63" s="252" t="s">
        <v>4452</v>
      </c>
    </row>
    <row r="64" spans="1:40" s="295" customFormat="1">
      <c r="A64" s="252" t="s">
        <v>7502</v>
      </c>
      <c r="B64" s="256" t="s">
        <v>7503</v>
      </c>
      <c r="C64" s="252" t="s">
        <v>7502</v>
      </c>
      <c r="D64" s="493" t="s">
        <v>7503</v>
      </c>
      <c r="E64" s="252" t="s">
        <v>4117</v>
      </c>
      <c r="F64" s="81" t="s">
        <v>4018</v>
      </c>
      <c r="G64" s="252" t="s">
        <v>4019</v>
      </c>
      <c r="H64" s="380" t="s">
        <v>7352</v>
      </c>
      <c r="I64" s="411">
        <v>41865.4375</v>
      </c>
      <c r="J64" s="252" t="s">
        <v>3326</v>
      </c>
      <c r="K64" s="34" t="s">
        <v>6059</v>
      </c>
      <c r="L64" s="252" t="s">
        <v>3469</v>
      </c>
      <c r="M64" s="252" t="s">
        <v>6676</v>
      </c>
      <c r="N64" s="252" t="s">
        <v>3712</v>
      </c>
      <c r="O64" s="253" t="s">
        <v>3713</v>
      </c>
      <c r="P64" s="254" t="s">
        <v>3670</v>
      </c>
      <c r="Q64" s="252" t="s">
        <v>4047</v>
      </c>
      <c r="R64" s="254" t="s">
        <v>4118</v>
      </c>
      <c r="S64" s="253" t="s">
        <v>3340</v>
      </c>
      <c r="T64" s="378" t="s">
        <v>3340</v>
      </c>
      <c r="U64" s="254">
        <v>1.89</v>
      </c>
      <c r="V64" s="254" t="s">
        <v>3330</v>
      </c>
      <c r="W64" s="254" t="s">
        <v>3331</v>
      </c>
      <c r="X64" s="254">
        <v>324</v>
      </c>
      <c r="Y64" s="254" t="s">
        <v>3340</v>
      </c>
      <c r="Z64" s="253" t="s">
        <v>3340</v>
      </c>
      <c r="AA64" s="254" t="s">
        <v>3340</v>
      </c>
      <c r="AB64" s="254" t="s">
        <v>3670</v>
      </c>
      <c r="AC64" s="252" t="s">
        <v>3835</v>
      </c>
      <c r="AD64" s="217" t="s">
        <v>3340</v>
      </c>
      <c r="AE64" s="73" t="s">
        <v>3340</v>
      </c>
      <c r="AF64" s="73" t="s">
        <v>3340</v>
      </c>
      <c r="AG64" s="255" t="s">
        <v>4048</v>
      </c>
      <c r="AH64" s="255" t="s">
        <v>5041</v>
      </c>
      <c r="AI64" s="252" t="s">
        <v>3340</v>
      </c>
      <c r="AJ64" s="252" t="s">
        <v>6765</v>
      </c>
      <c r="AK64" s="255" t="s">
        <v>3340</v>
      </c>
      <c r="AL64" s="255" t="s">
        <v>3340</v>
      </c>
      <c r="AM64" s="252" t="s">
        <v>4459</v>
      </c>
      <c r="AN64" s="252" t="s">
        <v>4481</v>
      </c>
    </row>
    <row r="65" spans="1:40" s="295" customFormat="1">
      <c r="A65" s="252" t="s">
        <v>7504</v>
      </c>
      <c r="B65" s="256" t="s">
        <v>7505</v>
      </c>
      <c r="C65" s="252" t="s">
        <v>7504</v>
      </c>
      <c r="D65" s="493" t="s">
        <v>7505</v>
      </c>
      <c r="E65" s="252" t="s">
        <v>7506</v>
      </c>
      <c r="F65" s="81" t="s">
        <v>4913</v>
      </c>
      <c r="G65" s="252" t="s">
        <v>4914</v>
      </c>
      <c r="H65" s="380" t="s">
        <v>7399</v>
      </c>
      <c r="I65" s="411">
        <v>41903</v>
      </c>
      <c r="J65" s="252" t="s">
        <v>4915</v>
      </c>
      <c r="K65" s="34" t="s">
        <v>7400</v>
      </c>
      <c r="L65" s="252" t="s">
        <v>3469</v>
      </c>
      <c r="M65" s="252" t="s">
        <v>6676</v>
      </c>
      <c r="N65" s="252" t="s">
        <v>3327</v>
      </c>
      <c r="O65" s="253" t="s">
        <v>3328</v>
      </c>
      <c r="P65" s="254" t="s">
        <v>3670</v>
      </c>
      <c r="Q65" s="252" t="s">
        <v>4916</v>
      </c>
      <c r="R65" s="254" t="s">
        <v>4917</v>
      </c>
      <c r="S65" s="253" t="s">
        <v>3340</v>
      </c>
      <c r="T65" s="378" t="s">
        <v>3340</v>
      </c>
      <c r="U65" s="254" t="s">
        <v>3340</v>
      </c>
      <c r="V65" s="254" t="s">
        <v>3330</v>
      </c>
      <c r="W65" s="254" t="s">
        <v>3340</v>
      </c>
      <c r="X65" s="254" t="s">
        <v>3340</v>
      </c>
      <c r="Y65" s="254" t="s">
        <v>3340</v>
      </c>
      <c r="Z65" s="253" t="s">
        <v>3340</v>
      </c>
      <c r="AA65" s="254" t="s">
        <v>3340</v>
      </c>
      <c r="AB65" s="254" t="s">
        <v>3669</v>
      </c>
      <c r="AC65" s="252" t="s">
        <v>3835</v>
      </c>
      <c r="AD65" s="217" t="s">
        <v>5615</v>
      </c>
      <c r="AE65" s="73">
        <v>9.9999999999999995E-8</v>
      </c>
      <c r="AF65" s="73" t="s">
        <v>3340</v>
      </c>
      <c r="AG65" s="255" t="s">
        <v>4918</v>
      </c>
      <c r="AH65" s="255" t="s">
        <v>4919</v>
      </c>
      <c r="AI65" s="252" t="s">
        <v>4920</v>
      </c>
      <c r="AJ65" s="252" t="s">
        <v>6765</v>
      </c>
      <c r="AK65" s="255" t="s">
        <v>3340</v>
      </c>
      <c r="AL65" s="255" t="s">
        <v>6</v>
      </c>
      <c r="AM65" s="252" t="s">
        <v>3340</v>
      </c>
      <c r="AN65" s="252" t="s">
        <v>3340</v>
      </c>
    </row>
    <row r="66" spans="1:40" s="295" customFormat="1">
      <c r="A66" s="252" t="s">
        <v>7507</v>
      </c>
      <c r="B66" s="256" t="s">
        <v>7508</v>
      </c>
      <c r="C66" s="252" t="s">
        <v>7507</v>
      </c>
      <c r="D66" s="493" t="s">
        <v>7508</v>
      </c>
      <c r="E66" s="252" t="s">
        <v>4917</v>
      </c>
      <c r="F66" s="81" t="s">
        <v>4921</v>
      </c>
      <c r="G66" s="252" t="s">
        <v>4914</v>
      </c>
      <c r="H66" s="380" t="s">
        <v>7399</v>
      </c>
      <c r="I66" s="411">
        <v>41903</v>
      </c>
      <c r="J66" s="252" t="s">
        <v>4915</v>
      </c>
      <c r="K66" s="34" t="s">
        <v>7400</v>
      </c>
      <c r="L66" s="252" t="s">
        <v>3469</v>
      </c>
      <c r="M66" s="252" t="s">
        <v>6676</v>
      </c>
      <c r="N66" s="252" t="s">
        <v>3696</v>
      </c>
      <c r="O66" s="253" t="s">
        <v>3339</v>
      </c>
      <c r="P66" s="254" t="s">
        <v>3670</v>
      </c>
      <c r="Q66" s="252" t="s">
        <v>4916</v>
      </c>
      <c r="R66" s="254" t="s">
        <v>3340</v>
      </c>
      <c r="S66" s="253" t="s">
        <v>3340</v>
      </c>
      <c r="T66" s="378" t="s">
        <v>3340</v>
      </c>
      <c r="U66" s="254" t="s">
        <v>3340</v>
      </c>
      <c r="V66" s="254" t="s">
        <v>3330</v>
      </c>
      <c r="W66" s="254" t="s">
        <v>3340</v>
      </c>
      <c r="X66" s="254" t="s">
        <v>3340</v>
      </c>
      <c r="Y66" s="254" t="s">
        <v>3340</v>
      </c>
      <c r="Z66" s="253" t="s">
        <v>3340</v>
      </c>
      <c r="AA66" s="254" t="s">
        <v>3340</v>
      </c>
      <c r="AB66" s="254" t="s">
        <v>3670</v>
      </c>
      <c r="AC66" s="252" t="s">
        <v>3340</v>
      </c>
      <c r="AD66" s="217" t="s">
        <v>3340</v>
      </c>
      <c r="AE66" s="73" t="s">
        <v>3340</v>
      </c>
      <c r="AF66" s="73" t="s">
        <v>3340</v>
      </c>
      <c r="AG66" s="255" t="s">
        <v>4918</v>
      </c>
      <c r="AH66" s="255" t="s">
        <v>3340</v>
      </c>
      <c r="AI66" s="252" t="s">
        <v>3340</v>
      </c>
      <c r="AJ66" s="252" t="s">
        <v>6766</v>
      </c>
      <c r="AK66" s="255" t="s">
        <v>3340</v>
      </c>
      <c r="AL66" s="255" t="s">
        <v>3340</v>
      </c>
      <c r="AM66" s="252" t="s">
        <v>3340</v>
      </c>
      <c r="AN66" s="252" t="s">
        <v>3340</v>
      </c>
    </row>
    <row r="67" spans="1:40" s="295" customFormat="1">
      <c r="A67" s="252" t="s">
        <v>4844</v>
      </c>
      <c r="B67" s="256" t="s">
        <v>7509</v>
      </c>
      <c r="C67" s="252" t="s">
        <v>4844</v>
      </c>
      <c r="D67" s="493" t="s">
        <v>7509</v>
      </c>
      <c r="E67" s="252" t="s">
        <v>7510</v>
      </c>
      <c r="F67" s="262" t="s">
        <v>4845</v>
      </c>
      <c r="G67" s="252" t="s">
        <v>4846</v>
      </c>
      <c r="H67" s="380" t="s">
        <v>7511</v>
      </c>
      <c r="I67" s="411">
        <v>41939</v>
      </c>
      <c r="J67" s="252" t="s">
        <v>4847</v>
      </c>
      <c r="K67" s="34" t="s">
        <v>2513</v>
      </c>
      <c r="L67" s="252" t="s">
        <v>3469</v>
      </c>
      <c r="M67" s="252" t="s">
        <v>6676</v>
      </c>
      <c r="N67" s="252" t="s">
        <v>3327</v>
      </c>
      <c r="O67" s="253" t="s">
        <v>3328</v>
      </c>
      <c r="P67" s="254" t="s">
        <v>3670</v>
      </c>
      <c r="Q67" s="252" t="s">
        <v>4793</v>
      </c>
      <c r="R67" s="254" t="s">
        <v>4848</v>
      </c>
      <c r="S67" s="253" t="s">
        <v>3340</v>
      </c>
      <c r="T67" s="378" t="s">
        <v>3340</v>
      </c>
      <c r="U67" s="254" t="s">
        <v>3340</v>
      </c>
      <c r="V67" s="254" t="s">
        <v>3330</v>
      </c>
      <c r="W67" s="254" t="s">
        <v>3340</v>
      </c>
      <c r="X67" s="254" t="s">
        <v>3340</v>
      </c>
      <c r="Y67" s="254" t="s">
        <v>3340</v>
      </c>
      <c r="Z67" s="253" t="s">
        <v>3340</v>
      </c>
      <c r="AA67" s="254" t="s">
        <v>3340</v>
      </c>
      <c r="AB67" s="254" t="s">
        <v>3669</v>
      </c>
      <c r="AC67" s="252" t="s">
        <v>3835</v>
      </c>
      <c r="AD67" s="217" t="s">
        <v>5627</v>
      </c>
      <c r="AE67" s="73" t="s">
        <v>6062</v>
      </c>
      <c r="AF67" s="73" t="s">
        <v>3340</v>
      </c>
      <c r="AG67" s="255" t="s">
        <v>4793</v>
      </c>
      <c r="AH67" s="255" t="s">
        <v>4786</v>
      </c>
      <c r="AI67" s="252" t="s">
        <v>4849</v>
      </c>
      <c r="AJ67" s="252" t="s">
        <v>6765</v>
      </c>
      <c r="AK67" s="255" t="s">
        <v>3340</v>
      </c>
      <c r="AL67" s="255" t="s">
        <v>6</v>
      </c>
      <c r="AM67" s="252" t="s">
        <v>3340</v>
      </c>
      <c r="AN67" s="252" t="s">
        <v>3340</v>
      </c>
    </row>
    <row r="68" spans="1:40" s="295" customFormat="1">
      <c r="A68" s="252" t="s">
        <v>4850</v>
      </c>
      <c r="B68" s="256" t="s">
        <v>7512</v>
      </c>
      <c r="C68" s="252" t="s">
        <v>4850</v>
      </c>
      <c r="D68" s="493" t="s">
        <v>7512</v>
      </c>
      <c r="E68" s="252" t="s">
        <v>7513</v>
      </c>
      <c r="F68" s="262" t="s">
        <v>4851</v>
      </c>
      <c r="G68" s="252" t="s">
        <v>4846</v>
      </c>
      <c r="H68" s="380" t="s">
        <v>7511</v>
      </c>
      <c r="I68" s="411">
        <v>41939</v>
      </c>
      <c r="J68" s="252" t="s">
        <v>4847</v>
      </c>
      <c r="K68" s="34" t="s">
        <v>2513</v>
      </c>
      <c r="L68" s="252" t="s">
        <v>3469</v>
      </c>
      <c r="M68" s="252" t="s">
        <v>6676</v>
      </c>
      <c r="N68" s="252" t="s">
        <v>3674</v>
      </c>
      <c r="O68" s="253" t="s">
        <v>3328</v>
      </c>
      <c r="P68" s="254" t="s">
        <v>3670</v>
      </c>
      <c r="Q68" s="252" t="s">
        <v>4793</v>
      </c>
      <c r="R68" s="254" t="s">
        <v>4848</v>
      </c>
      <c r="S68" s="253" t="s">
        <v>3340</v>
      </c>
      <c r="T68" s="378" t="s">
        <v>3340</v>
      </c>
      <c r="U68" s="254" t="s">
        <v>3340</v>
      </c>
      <c r="V68" s="254" t="s">
        <v>3330</v>
      </c>
      <c r="W68" s="254" t="s">
        <v>3340</v>
      </c>
      <c r="X68" s="254" t="s">
        <v>3340</v>
      </c>
      <c r="Y68" s="254" t="s">
        <v>3340</v>
      </c>
      <c r="Z68" s="253" t="s">
        <v>3340</v>
      </c>
      <c r="AA68" s="254" t="s">
        <v>3340</v>
      </c>
      <c r="AB68" s="254" t="s">
        <v>3669</v>
      </c>
      <c r="AC68" s="252" t="s">
        <v>3835</v>
      </c>
      <c r="AD68" s="217" t="s">
        <v>3340</v>
      </c>
      <c r="AE68" s="73" t="s">
        <v>3340</v>
      </c>
      <c r="AF68" s="73" t="s">
        <v>3340</v>
      </c>
      <c r="AG68" s="255" t="s">
        <v>4793</v>
      </c>
      <c r="AH68" s="255" t="s">
        <v>4852</v>
      </c>
      <c r="AI68" s="252" t="s">
        <v>4849</v>
      </c>
      <c r="AJ68" s="252" t="s">
        <v>6765</v>
      </c>
      <c r="AK68" s="255" t="s">
        <v>3340</v>
      </c>
      <c r="AL68" s="255" t="s">
        <v>6</v>
      </c>
      <c r="AM68" s="252" t="s">
        <v>3340</v>
      </c>
      <c r="AN68" s="252" t="s">
        <v>3340</v>
      </c>
    </row>
    <row r="69" spans="1:40" s="295" customFormat="1">
      <c r="A69" s="252" t="s">
        <v>4853</v>
      </c>
      <c r="B69" s="256" t="s">
        <v>7514</v>
      </c>
      <c r="C69" s="252" t="s">
        <v>4853</v>
      </c>
      <c r="D69" s="493" t="s">
        <v>7514</v>
      </c>
      <c r="E69" s="252" t="s">
        <v>4848</v>
      </c>
      <c r="F69" s="262" t="s">
        <v>4854</v>
      </c>
      <c r="G69" s="252" t="s">
        <v>4846</v>
      </c>
      <c r="H69" s="380" t="s">
        <v>7511</v>
      </c>
      <c r="I69" s="411">
        <v>41939</v>
      </c>
      <c r="J69" s="252" t="s">
        <v>4847</v>
      </c>
      <c r="K69" s="394" t="s">
        <v>2513</v>
      </c>
      <c r="L69" s="252" t="s">
        <v>3469</v>
      </c>
      <c r="M69" s="395" t="s">
        <v>6676</v>
      </c>
      <c r="N69" s="252" t="s">
        <v>3338</v>
      </c>
      <c r="O69" s="253" t="s">
        <v>3339</v>
      </c>
      <c r="P69" s="254" t="s">
        <v>3670</v>
      </c>
      <c r="Q69" s="252" t="s">
        <v>4793</v>
      </c>
      <c r="R69" s="254" t="s">
        <v>3340</v>
      </c>
      <c r="S69" s="253" t="s">
        <v>3340</v>
      </c>
      <c r="T69" s="378" t="s">
        <v>3340</v>
      </c>
      <c r="U69" s="254" t="s">
        <v>3340</v>
      </c>
      <c r="V69" s="254" t="s">
        <v>3330</v>
      </c>
      <c r="W69" s="254" t="s">
        <v>3340</v>
      </c>
      <c r="X69" s="254" t="s">
        <v>3340</v>
      </c>
      <c r="Y69" s="254" t="s">
        <v>3340</v>
      </c>
      <c r="Z69" s="253" t="s">
        <v>3340</v>
      </c>
      <c r="AA69" s="254" t="s">
        <v>3340</v>
      </c>
      <c r="AB69" s="254" t="s">
        <v>3670</v>
      </c>
      <c r="AC69" s="252" t="s">
        <v>3340</v>
      </c>
      <c r="AD69" s="217" t="s">
        <v>3340</v>
      </c>
      <c r="AE69" s="73" t="s">
        <v>3340</v>
      </c>
      <c r="AF69" s="73" t="s">
        <v>3340</v>
      </c>
      <c r="AG69" s="255" t="s">
        <v>4793</v>
      </c>
      <c r="AH69" s="255" t="s">
        <v>3875</v>
      </c>
      <c r="AI69" s="390" t="s">
        <v>4849</v>
      </c>
      <c r="AJ69" s="252" t="s">
        <v>6766</v>
      </c>
      <c r="AK69" s="255" t="s">
        <v>3340</v>
      </c>
      <c r="AL69" s="255" t="s">
        <v>6</v>
      </c>
      <c r="AM69" s="252" t="s">
        <v>3340</v>
      </c>
      <c r="AN69" s="255" t="s">
        <v>3340</v>
      </c>
    </row>
    <row r="70" spans="1:40" s="295" customFormat="1">
      <c r="A70" s="252" t="s">
        <v>4855</v>
      </c>
      <c r="B70" s="256" t="s">
        <v>7515</v>
      </c>
      <c r="C70" s="252" t="s">
        <v>4855</v>
      </c>
      <c r="D70" s="493" t="s">
        <v>7515</v>
      </c>
      <c r="E70" s="252" t="s">
        <v>4860</v>
      </c>
      <c r="F70" s="262" t="s">
        <v>4856</v>
      </c>
      <c r="G70" s="252" t="s">
        <v>4846</v>
      </c>
      <c r="H70" s="380" t="s">
        <v>7511</v>
      </c>
      <c r="I70" s="411">
        <v>41939</v>
      </c>
      <c r="J70" s="252" t="s">
        <v>4847</v>
      </c>
      <c r="K70" s="394" t="s">
        <v>2513</v>
      </c>
      <c r="L70" s="252" t="s">
        <v>3469</v>
      </c>
      <c r="M70" s="395" t="s">
        <v>6676</v>
      </c>
      <c r="N70" s="252" t="s">
        <v>3338</v>
      </c>
      <c r="O70" s="253" t="s">
        <v>3339</v>
      </c>
      <c r="P70" s="254" t="s">
        <v>3670</v>
      </c>
      <c r="Q70" s="252" t="s">
        <v>4793</v>
      </c>
      <c r="R70" s="254" t="s">
        <v>3340</v>
      </c>
      <c r="S70" s="253" t="s">
        <v>3340</v>
      </c>
      <c r="T70" s="378" t="s">
        <v>3340</v>
      </c>
      <c r="U70" s="254" t="s">
        <v>3340</v>
      </c>
      <c r="V70" s="254" t="s">
        <v>3330</v>
      </c>
      <c r="W70" s="254" t="s">
        <v>3340</v>
      </c>
      <c r="X70" s="254" t="s">
        <v>3340</v>
      </c>
      <c r="Y70" s="254" t="s">
        <v>3340</v>
      </c>
      <c r="Z70" s="253" t="s">
        <v>3340</v>
      </c>
      <c r="AA70" s="254" t="s">
        <v>3340</v>
      </c>
      <c r="AB70" s="254" t="s">
        <v>3670</v>
      </c>
      <c r="AC70" s="252" t="s">
        <v>3340</v>
      </c>
      <c r="AD70" s="217" t="s">
        <v>3340</v>
      </c>
      <c r="AE70" s="73" t="s">
        <v>3340</v>
      </c>
      <c r="AF70" s="73" t="s">
        <v>3340</v>
      </c>
      <c r="AG70" s="255" t="s">
        <v>4793</v>
      </c>
      <c r="AH70" s="255" t="s">
        <v>3875</v>
      </c>
      <c r="AI70" s="390" t="s">
        <v>4849</v>
      </c>
      <c r="AJ70" s="252" t="s">
        <v>6766</v>
      </c>
      <c r="AK70" s="255" t="s">
        <v>3340</v>
      </c>
      <c r="AL70" s="255" t="s">
        <v>6</v>
      </c>
      <c r="AM70" s="252" t="s">
        <v>3340</v>
      </c>
      <c r="AN70" s="255" t="s">
        <v>3340</v>
      </c>
    </row>
    <row r="71" spans="1:40" s="295" customFormat="1">
      <c r="A71" s="252" t="s">
        <v>4857</v>
      </c>
      <c r="B71" s="256" t="s">
        <v>7516</v>
      </c>
      <c r="C71" s="252" t="s">
        <v>4857</v>
      </c>
      <c r="D71" s="34" t="s">
        <v>7516</v>
      </c>
      <c r="E71" s="252" t="s">
        <v>7517</v>
      </c>
      <c r="F71" s="262" t="s">
        <v>4858</v>
      </c>
      <c r="G71" s="252" t="s">
        <v>4846</v>
      </c>
      <c r="H71" s="380" t="s">
        <v>7511</v>
      </c>
      <c r="I71" s="411">
        <v>41939</v>
      </c>
      <c r="J71" s="252" t="s">
        <v>4847</v>
      </c>
      <c r="K71" s="34" t="s">
        <v>2513</v>
      </c>
      <c r="L71" s="252" t="s">
        <v>3469</v>
      </c>
      <c r="M71" s="252" t="s">
        <v>6676</v>
      </c>
      <c r="N71" s="252" t="s">
        <v>4859</v>
      </c>
      <c r="O71" s="253" t="s">
        <v>7518</v>
      </c>
      <c r="P71" s="254" t="s">
        <v>3670</v>
      </c>
      <c r="Q71" s="252" t="s">
        <v>4793</v>
      </c>
      <c r="R71" s="254" t="s">
        <v>4860</v>
      </c>
      <c r="S71" s="253" t="s">
        <v>3340</v>
      </c>
      <c r="T71" s="378" t="s">
        <v>3340</v>
      </c>
      <c r="U71" s="254" t="s">
        <v>3340</v>
      </c>
      <c r="V71" s="254" t="s">
        <v>3330</v>
      </c>
      <c r="W71" s="254" t="s">
        <v>3340</v>
      </c>
      <c r="X71" s="254" t="s">
        <v>3340</v>
      </c>
      <c r="Y71" s="254" t="s">
        <v>3340</v>
      </c>
      <c r="Z71" s="253" t="s">
        <v>3340</v>
      </c>
      <c r="AA71" s="254" t="s">
        <v>3340</v>
      </c>
      <c r="AB71" s="254" t="s">
        <v>3670</v>
      </c>
      <c r="AC71" s="252" t="s">
        <v>3835</v>
      </c>
      <c r="AD71" s="217" t="s">
        <v>3340</v>
      </c>
      <c r="AE71" s="73" t="s">
        <v>3340</v>
      </c>
      <c r="AF71" s="73" t="s">
        <v>3340</v>
      </c>
      <c r="AG71" s="255" t="s">
        <v>4793</v>
      </c>
      <c r="AH71" s="255" t="s">
        <v>4861</v>
      </c>
      <c r="AI71" s="252" t="s">
        <v>4849</v>
      </c>
      <c r="AJ71" s="252" t="s">
        <v>6765</v>
      </c>
      <c r="AK71" s="255" t="s">
        <v>3340</v>
      </c>
      <c r="AL71" s="255" t="s">
        <v>6</v>
      </c>
      <c r="AM71" s="252" t="s">
        <v>3340</v>
      </c>
      <c r="AN71" s="252" t="s">
        <v>4548</v>
      </c>
    </row>
    <row r="72" spans="1:40" s="299" customFormat="1">
      <c r="A72" s="79" t="s">
        <v>4862</v>
      </c>
      <c r="B72" s="79" t="s">
        <v>7519</v>
      </c>
      <c r="C72" s="79" t="s">
        <v>4862</v>
      </c>
      <c r="D72" s="396" t="s">
        <v>7519</v>
      </c>
      <c r="E72" s="252" t="s">
        <v>4867</v>
      </c>
      <c r="F72" s="262" t="s">
        <v>4863</v>
      </c>
      <c r="G72" s="79" t="s">
        <v>4846</v>
      </c>
      <c r="H72" s="380" t="s">
        <v>7511</v>
      </c>
      <c r="I72" s="411">
        <v>41939</v>
      </c>
      <c r="J72" s="252" t="s">
        <v>4847</v>
      </c>
      <c r="K72" s="396" t="s">
        <v>2513</v>
      </c>
      <c r="L72" s="79" t="s">
        <v>3469</v>
      </c>
      <c r="M72" s="79" t="s">
        <v>6676</v>
      </c>
      <c r="N72" s="252" t="s">
        <v>3338</v>
      </c>
      <c r="O72" s="253" t="s">
        <v>3339</v>
      </c>
      <c r="P72" s="397" t="s">
        <v>3670</v>
      </c>
      <c r="Q72" s="252" t="s">
        <v>4793</v>
      </c>
      <c r="R72" s="397" t="s">
        <v>3340</v>
      </c>
      <c r="S72" s="398" t="s">
        <v>3340</v>
      </c>
      <c r="T72" s="378" t="s">
        <v>3340</v>
      </c>
      <c r="U72" s="397" t="s">
        <v>3340</v>
      </c>
      <c r="V72" s="397" t="s">
        <v>3330</v>
      </c>
      <c r="W72" s="397" t="s">
        <v>3340</v>
      </c>
      <c r="X72" s="397" t="s">
        <v>3340</v>
      </c>
      <c r="Y72" s="397" t="s">
        <v>3340</v>
      </c>
      <c r="Z72" s="253" t="s">
        <v>3340</v>
      </c>
      <c r="AA72" s="397" t="s">
        <v>3340</v>
      </c>
      <c r="AB72" s="397" t="s">
        <v>3670</v>
      </c>
      <c r="AC72" s="79" t="s">
        <v>3340</v>
      </c>
      <c r="AD72" s="652" t="s">
        <v>3340</v>
      </c>
      <c r="AE72" s="653" t="s">
        <v>3340</v>
      </c>
      <c r="AF72" s="73" t="s">
        <v>3340</v>
      </c>
      <c r="AG72" s="255" t="s">
        <v>4793</v>
      </c>
      <c r="AH72" s="255" t="s">
        <v>3875</v>
      </c>
      <c r="AI72" s="79" t="s">
        <v>4849</v>
      </c>
      <c r="AJ72" s="252" t="s">
        <v>6766</v>
      </c>
      <c r="AK72" s="255" t="s">
        <v>3340</v>
      </c>
      <c r="AL72" s="255" t="s">
        <v>4864</v>
      </c>
      <c r="AM72" s="252" t="s">
        <v>4551</v>
      </c>
      <c r="AN72" s="252" t="s">
        <v>4552</v>
      </c>
    </row>
    <row r="73" spans="1:40" s="295" customFormat="1">
      <c r="A73" s="252" t="s">
        <v>4865</v>
      </c>
      <c r="B73" s="256" t="s">
        <v>7520</v>
      </c>
      <c r="C73" s="252" t="s">
        <v>4865</v>
      </c>
      <c r="D73" s="34" t="s">
        <v>7520</v>
      </c>
      <c r="E73" s="252" t="s">
        <v>7521</v>
      </c>
      <c r="F73" s="262" t="s">
        <v>4866</v>
      </c>
      <c r="G73" s="252" t="s">
        <v>4846</v>
      </c>
      <c r="H73" s="380" t="s">
        <v>7511</v>
      </c>
      <c r="I73" s="411">
        <v>41939</v>
      </c>
      <c r="J73" s="252" t="s">
        <v>4847</v>
      </c>
      <c r="K73" s="34" t="s">
        <v>2513</v>
      </c>
      <c r="L73" s="252" t="s">
        <v>3469</v>
      </c>
      <c r="M73" s="252" t="s">
        <v>6676</v>
      </c>
      <c r="N73" s="252" t="s">
        <v>4859</v>
      </c>
      <c r="O73" s="253" t="s">
        <v>7518</v>
      </c>
      <c r="P73" s="254" t="s">
        <v>3670</v>
      </c>
      <c r="Q73" s="252" t="s">
        <v>4793</v>
      </c>
      <c r="R73" s="254" t="s">
        <v>4867</v>
      </c>
      <c r="S73" s="253" t="s">
        <v>3340</v>
      </c>
      <c r="T73" s="378" t="s">
        <v>3340</v>
      </c>
      <c r="U73" s="254" t="s">
        <v>3340</v>
      </c>
      <c r="V73" s="254" t="s">
        <v>3330</v>
      </c>
      <c r="W73" s="254" t="s">
        <v>3340</v>
      </c>
      <c r="X73" s="254" t="s">
        <v>3340</v>
      </c>
      <c r="Y73" s="254" t="s">
        <v>3340</v>
      </c>
      <c r="Z73" s="253" t="s">
        <v>3340</v>
      </c>
      <c r="AA73" s="254" t="s">
        <v>3340</v>
      </c>
      <c r="AB73" s="254" t="s">
        <v>3670</v>
      </c>
      <c r="AC73" s="252" t="s">
        <v>3835</v>
      </c>
      <c r="AD73" s="217" t="s">
        <v>3340</v>
      </c>
      <c r="AE73" s="73" t="s">
        <v>3340</v>
      </c>
      <c r="AF73" s="73" t="s">
        <v>3340</v>
      </c>
      <c r="AG73" s="255" t="s">
        <v>4793</v>
      </c>
      <c r="AH73" s="255" t="s">
        <v>4861</v>
      </c>
      <c r="AI73" s="252" t="s">
        <v>4849</v>
      </c>
      <c r="AJ73" s="252" t="s">
        <v>6765</v>
      </c>
      <c r="AK73" s="255" t="s">
        <v>3340</v>
      </c>
      <c r="AL73" s="255" t="s">
        <v>4868</v>
      </c>
      <c r="AM73" s="252" t="s">
        <v>4551</v>
      </c>
      <c r="AN73" s="252" t="s">
        <v>4555</v>
      </c>
    </row>
    <row r="74" spans="1:40" s="295" customFormat="1">
      <c r="A74" s="252" t="s">
        <v>4869</v>
      </c>
      <c r="B74" s="256" t="s">
        <v>7522</v>
      </c>
      <c r="C74" s="252" t="s">
        <v>4869</v>
      </c>
      <c r="D74" s="34" t="s">
        <v>7522</v>
      </c>
      <c r="E74" s="252" t="s">
        <v>7523</v>
      </c>
      <c r="F74" s="262" t="s">
        <v>4870</v>
      </c>
      <c r="G74" s="252" t="s">
        <v>4846</v>
      </c>
      <c r="H74" s="380" t="s">
        <v>7511</v>
      </c>
      <c r="I74" s="411">
        <v>41939</v>
      </c>
      <c r="J74" s="252" t="s">
        <v>4847</v>
      </c>
      <c r="K74" s="34" t="s">
        <v>2513</v>
      </c>
      <c r="L74" s="252" t="s">
        <v>3469</v>
      </c>
      <c r="M74" s="252" t="s">
        <v>6676</v>
      </c>
      <c r="N74" s="252" t="s">
        <v>3327</v>
      </c>
      <c r="O74" s="253" t="s">
        <v>3328</v>
      </c>
      <c r="P74" s="254" t="s">
        <v>3670</v>
      </c>
      <c r="Q74" s="252" t="s">
        <v>4784</v>
      </c>
      <c r="R74" s="254" t="s">
        <v>4871</v>
      </c>
      <c r="S74" s="253" t="s">
        <v>3340</v>
      </c>
      <c r="T74" s="378" t="s">
        <v>3340</v>
      </c>
      <c r="U74" s="254" t="s">
        <v>3340</v>
      </c>
      <c r="V74" s="254" t="s">
        <v>3330</v>
      </c>
      <c r="W74" s="254" t="s">
        <v>3340</v>
      </c>
      <c r="X74" s="254" t="s">
        <v>3340</v>
      </c>
      <c r="Y74" s="254" t="s">
        <v>3340</v>
      </c>
      <c r="Z74" s="253" t="s">
        <v>3340</v>
      </c>
      <c r="AA74" s="254" t="s">
        <v>3340</v>
      </c>
      <c r="AB74" s="254" t="s">
        <v>3669</v>
      </c>
      <c r="AC74" s="252" t="s">
        <v>3835</v>
      </c>
      <c r="AD74" s="217" t="s">
        <v>5615</v>
      </c>
      <c r="AE74" s="73" t="s">
        <v>6058</v>
      </c>
      <c r="AF74" s="73" t="s">
        <v>3340</v>
      </c>
      <c r="AG74" s="255" t="s">
        <v>4784</v>
      </c>
      <c r="AH74" s="255" t="s">
        <v>4786</v>
      </c>
      <c r="AI74" s="252" t="s">
        <v>4872</v>
      </c>
      <c r="AJ74" s="252" t="s">
        <v>6765</v>
      </c>
      <c r="AK74" s="255" t="s">
        <v>3340</v>
      </c>
      <c r="AL74" s="255" t="s">
        <v>6</v>
      </c>
      <c r="AM74" s="252" t="s">
        <v>4551</v>
      </c>
      <c r="AN74" s="252" t="s">
        <v>4558</v>
      </c>
    </row>
    <row r="75" spans="1:40" s="295" customFormat="1">
      <c r="A75" s="252" t="s">
        <v>4873</v>
      </c>
      <c r="B75" s="256" t="s">
        <v>7524</v>
      </c>
      <c r="C75" s="252" t="s">
        <v>4873</v>
      </c>
      <c r="D75" s="34" t="s">
        <v>7524</v>
      </c>
      <c r="E75" s="252" t="s">
        <v>7525</v>
      </c>
      <c r="F75" s="262" t="s">
        <v>4874</v>
      </c>
      <c r="G75" s="252" t="s">
        <v>4846</v>
      </c>
      <c r="H75" s="380" t="s">
        <v>7511</v>
      </c>
      <c r="I75" s="411">
        <v>41939</v>
      </c>
      <c r="J75" s="252" t="s">
        <v>4847</v>
      </c>
      <c r="K75" s="34" t="s">
        <v>2513</v>
      </c>
      <c r="L75" s="252" t="s">
        <v>3469</v>
      </c>
      <c r="M75" s="252" t="s">
        <v>6676</v>
      </c>
      <c r="N75" s="252" t="s">
        <v>3674</v>
      </c>
      <c r="O75" s="253" t="s">
        <v>3328</v>
      </c>
      <c r="P75" s="254" t="s">
        <v>3670</v>
      </c>
      <c r="Q75" s="252" t="s">
        <v>4784</v>
      </c>
      <c r="R75" s="254" t="s">
        <v>4871</v>
      </c>
      <c r="S75" s="253" t="s">
        <v>3340</v>
      </c>
      <c r="T75" s="378" t="s">
        <v>3340</v>
      </c>
      <c r="U75" s="254" t="s">
        <v>3340</v>
      </c>
      <c r="V75" s="254" t="s">
        <v>3330</v>
      </c>
      <c r="W75" s="254" t="s">
        <v>3340</v>
      </c>
      <c r="X75" s="254" t="s">
        <v>3340</v>
      </c>
      <c r="Y75" s="254" t="s">
        <v>3340</v>
      </c>
      <c r="Z75" s="253" t="s">
        <v>3340</v>
      </c>
      <c r="AA75" s="254" t="s">
        <v>3340</v>
      </c>
      <c r="AB75" s="254" t="s">
        <v>3669</v>
      </c>
      <c r="AC75" s="252" t="s">
        <v>3835</v>
      </c>
      <c r="AD75" s="217" t="s">
        <v>3340</v>
      </c>
      <c r="AE75" s="73" t="s">
        <v>3340</v>
      </c>
      <c r="AF75" s="73" t="s">
        <v>3340</v>
      </c>
      <c r="AG75" s="255" t="s">
        <v>4784</v>
      </c>
      <c r="AH75" s="255" t="s">
        <v>4852</v>
      </c>
      <c r="AI75" s="252" t="s">
        <v>4872</v>
      </c>
      <c r="AJ75" s="252" t="s">
        <v>6765</v>
      </c>
      <c r="AK75" s="255" t="s">
        <v>3340</v>
      </c>
      <c r="AL75" s="255" t="s">
        <v>6</v>
      </c>
      <c r="AM75" s="252" t="s">
        <v>4551</v>
      </c>
      <c r="AN75" s="252" t="s">
        <v>4561</v>
      </c>
    </row>
    <row r="76" spans="1:40" s="295" customFormat="1">
      <c r="A76" s="252" t="s">
        <v>4875</v>
      </c>
      <c r="B76" s="256" t="s">
        <v>7526</v>
      </c>
      <c r="C76" s="252" t="s">
        <v>4875</v>
      </c>
      <c r="D76" s="34" t="s">
        <v>7526</v>
      </c>
      <c r="E76" s="252" t="s">
        <v>4871</v>
      </c>
      <c r="F76" s="262" t="s">
        <v>4876</v>
      </c>
      <c r="G76" s="252" t="s">
        <v>4846</v>
      </c>
      <c r="H76" s="380" t="s">
        <v>7511</v>
      </c>
      <c r="I76" s="411">
        <v>41939</v>
      </c>
      <c r="J76" s="252" t="s">
        <v>4847</v>
      </c>
      <c r="K76" s="34" t="s">
        <v>2513</v>
      </c>
      <c r="L76" s="252" t="s">
        <v>3469</v>
      </c>
      <c r="M76" s="252" t="s">
        <v>6676</v>
      </c>
      <c r="N76" s="252" t="s">
        <v>3338</v>
      </c>
      <c r="O76" s="253" t="s">
        <v>3339</v>
      </c>
      <c r="P76" s="254" t="s">
        <v>3670</v>
      </c>
      <c r="Q76" s="252" t="s">
        <v>4784</v>
      </c>
      <c r="R76" s="254" t="s">
        <v>3340</v>
      </c>
      <c r="S76" s="253" t="s">
        <v>3340</v>
      </c>
      <c r="T76" s="378" t="s">
        <v>3340</v>
      </c>
      <c r="U76" s="254" t="s">
        <v>3340</v>
      </c>
      <c r="V76" s="254" t="s">
        <v>3330</v>
      </c>
      <c r="W76" s="254" t="s">
        <v>3340</v>
      </c>
      <c r="X76" s="254" t="s">
        <v>3340</v>
      </c>
      <c r="Y76" s="254" t="s">
        <v>3340</v>
      </c>
      <c r="Z76" s="253" t="s">
        <v>3340</v>
      </c>
      <c r="AA76" s="254" t="s">
        <v>3340</v>
      </c>
      <c r="AB76" s="254" t="s">
        <v>3670</v>
      </c>
      <c r="AC76" s="252" t="s">
        <v>3340</v>
      </c>
      <c r="AD76" s="217" t="s">
        <v>3340</v>
      </c>
      <c r="AE76" s="73" t="s">
        <v>3340</v>
      </c>
      <c r="AF76" s="73" t="s">
        <v>3340</v>
      </c>
      <c r="AG76" s="255" t="s">
        <v>4784</v>
      </c>
      <c r="AH76" s="255" t="s">
        <v>3875</v>
      </c>
      <c r="AI76" s="252" t="s">
        <v>4872</v>
      </c>
      <c r="AJ76" s="252" t="s">
        <v>6766</v>
      </c>
      <c r="AK76" s="255" t="s">
        <v>3340</v>
      </c>
      <c r="AL76" s="255" t="s">
        <v>6</v>
      </c>
      <c r="AM76" s="252" t="s">
        <v>3340</v>
      </c>
      <c r="AN76" s="252" t="s">
        <v>4564</v>
      </c>
    </row>
    <row r="77" spans="1:40" s="295" customFormat="1">
      <c r="A77" s="252" t="s">
        <v>4877</v>
      </c>
      <c r="B77" s="256" t="s">
        <v>7527</v>
      </c>
      <c r="C77" s="252" t="s">
        <v>4877</v>
      </c>
      <c r="D77" s="493" t="s">
        <v>7527</v>
      </c>
      <c r="E77" s="252" t="s">
        <v>7528</v>
      </c>
      <c r="F77" s="262" t="s">
        <v>4878</v>
      </c>
      <c r="G77" s="252" t="s">
        <v>4846</v>
      </c>
      <c r="H77" s="380" t="s">
        <v>7511</v>
      </c>
      <c r="I77" s="411">
        <v>41939</v>
      </c>
      <c r="J77" s="252" t="s">
        <v>4847</v>
      </c>
      <c r="K77" s="34" t="s">
        <v>2513</v>
      </c>
      <c r="L77" s="252" t="s">
        <v>3469</v>
      </c>
      <c r="M77" s="252" t="s">
        <v>6676</v>
      </c>
      <c r="N77" s="252" t="s">
        <v>4859</v>
      </c>
      <c r="O77" s="253" t="s">
        <v>7518</v>
      </c>
      <c r="P77" s="254" t="s">
        <v>3670</v>
      </c>
      <c r="Q77" s="252" t="s">
        <v>4784</v>
      </c>
      <c r="R77" s="254" t="s">
        <v>4871</v>
      </c>
      <c r="S77" s="253" t="s">
        <v>3340</v>
      </c>
      <c r="T77" s="378" t="s">
        <v>3340</v>
      </c>
      <c r="U77" s="254" t="s">
        <v>3340</v>
      </c>
      <c r="V77" s="254" t="s">
        <v>3330</v>
      </c>
      <c r="W77" s="254" t="s">
        <v>3340</v>
      </c>
      <c r="X77" s="254" t="s">
        <v>3340</v>
      </c>
      <c r="Y77" s="254" t="s">
        <v>3340</v>
      </c>
      <c r="Z77" s="253" t="s">
        <v>3340</v>
      </c>
      <c r="AA77" s="254" t="s">
        <v>3340</v>
      </c>
      <c r="AB77" s="254" t="s">
        <v>3670</v>
      </c>
      <c r="AC77" s="252" t="s">
        <v>3835</v>
      </c>
      <c r="AD77" s="217" t="s">
        <v>3340</v>
      </c>
      <c r="AE77" s="73" t="s">
        <v>3340</v>
      </c>
      <c r="AF77" s="73" t="s">
        <v>3340</v>
      </c>
      <c r="AG77" s="255" t="s">
        <v>4784</v>
      </c>
      <c r="AH77" s="255" t="s">
        <v>4861</v>
      </c>
      <c r="AI77" s="252" t="s">
        <v>4872</v>
      </c>
      <c r="AJ77" s="252" t="s">
        <v>6765</v>
      </c>
      <c r="AK77" s="255" t="s">
        <v>3340</v>
      </c>
      <c r="AL77" s="255" t="s">
        <v>6</v>
      </c>
      <c r="AM77" s="252" t="s">
        <v>3340</v>
      </c>
      <c r="AN77" s="255" t="s">
        <v>3340</v>
      </c>
    </row>
    <row r="78" spans="1:40" s="295" customFormat="1">
      <c r="A78" s="252" t="s">
        <v>4879</v>
      </c>
      <c r="B78" s="256" t="s">
        <v>7529</v>
      </c>
      <c r="C78" s="252" t="s">
        <v>4879</v>
      </c>
      <c r="D78" s="493" t="s">
        <v>7529</v>
      </c>
      <c r="E78" s="252" t="s">
        <v>4883</v>
      </c>
      <c r="F78" s="262" t="s">
        <v>4880</v>
      </c>
      <c r="G78" s="252" t="s">
        <v>4846</v>
      </c>
      <c r="H78" s="380" t="s">
        <v>7511</v>
      </c>
      <c r="I78" s="411">
        <v>41939</v>
      </c>
      <c r="J78" s="252" t="s">
        <v>4847</v>
      </c>
      <c r="K78" s="34" t="s">
        <v>2513</v>
      </c>
      <c r="L78" s="252" t="s">
        <v>3469</v>
      </c>
      <c r="M78" s="252" t="s">
        <v>6676</v>
      </c>
      <c r="N78" s="252" t="s">
        <v>3338</v>
      </c>
      <c r="O78" s="253" t="s">
        <v>3339</v>
      </c>
      <c r="P78" s="254" t="s">
        <v>3670</v>
      </c>
      <c r="Q78" s="252" t="s">
        <v>4784</v>
      </c>
      <c r="R78" s="254" t="s">
        <v>3340</v>
      </c>
      <c r="S78" s="253" t="s">
        <v>3340</v>
      </c>
      <c r="T78" s="378" t="s">
        <v>3340</v>
      </c>
      <c r="U78" s="254" t="s">
        <v>3340</v>
      </c>
      <c r="V78" s="254" t="s">
        <v>3330</v>
      </c>
      <c r="W78" s="254" t="s">
        <v>3340</v>
      </c>
      <c r="X78" s="254" t="s">
        <v>3340</v>
      </c>
      <c r="Y78" s="254" t="s">
        <v>3340</v>
      </c>
      <c r="Z78" s="253" t="s">
        <v>3340</v>
      </c>
      <c r="AA78" s="254" t="s">
        <v>3340</v>
      </c>
      <c r="AB78" s="254" t="s">
        <v>3670</v>
      </c>
      <c r="AC78" s="252" t="s">
        <v>3340</v>
      </c>
      <c r="AD78" s="217" t="s">
        <v>3340</v>
      </c>
      <c r="AE78" s="73" t="s">
        <v>3340</v>
      </c>
      <c r="AF78" s="73" t="s">
        <v>3340</v>
      </c>
      <c r="AG78" s="255" t="s">
        <v>4784</v>
      </c>
      <c r="AH78" s="255" t="s">
        <v>3875</v>
      </c>
      <c r="AI78" s="252" t="s">
        <v>4872</v>
      </c>
      <c r="AJ78" s="252" t="s">
        <v>6766</v>
      </c>
      <c r="AK78" s="255" t="s">
        <v>3340</v>
      </c>
      <c r="AL78" s="255" t="s">
        <v>4864</v>
      </c>
      <c r="AM78" s="252" t="s">
        <v>3340</v>
      </c>
      <c r="AN78" s="255" t="s">
        <v>3340</v>
      </c>
    </row>
    <row r="79" spans="1:40" s="295" customFormat="1">
      <c r="A79" s="252" t="s">
        <v>4881</v>
      </c>
      <c r="B79" s="256" t="s">
        <v>7530</v>
      </c>
      <c r="C79" s="252" t="s">
        <v>4881</v>
      </c>
      <c r="D79" s="493" t="s">
        <v>7530</v>
      </c>
      <c r="E79" s="252" t="s">
        <v>7531</v>
      </c>
      <c r="F79" s="262" t="s">
        <v>4882</v>
      </c>
      <c r="G79" s="252" t="s">
        <v>4846</v>
      </c>
      <c r="H79" s="380" t="s">
        <v>7511</v>
      </c>
      <c r="I79" s="411">
        <v>41939</v>
      </c>
      <c r="J79" s="252" t="s">
        <v>4847</v>
      </c>
      <c r="K79" s="34" t="s">
        <v>2513</v>
      </c>
      <c r="L79" s="252" t="s">
        <v>3469</v>
      </c>
      <c r="M79" s="252" t="s">
        <v>6676</v>
      </c>
      <c r="N79" s="252" t="s">
        <v>4859</v>
      </c>
      <c r="O79" s="253" t="s">
        <v>7518</v>
      </c>
      <c r="P79" s="254" t="s">
        <v>3670</v>
      </c>
      <c r="Q79" s="252" t="s">
        <v>4784</v>
      </c>
      <c r="R79" s="254" t="s">
        <v>4883</v>
      </c>
      <c r="S79" s="253" t="s">
        <v>3340</v>
      </c>
      <c r="T79" s="378" t="s">
        <v>3340</v>
      </c>
      <c r="U79" s="254" t="s">
        <v>3340</v>
      </c>
      <c r="V79" s="254" t="s">
        <v>3330</v>
      </c>
      <c r="W79" s="254" t="s">
        <v>3340</v>
      </c>
      <c r="X79" s="254" t="s">
        <v>3340</v>
      </c>
      <c r="Y79" s="254" t="s">
        <v>3340</v>
      </c>
      <c r="Z79" s="253" t="s">
        <v>3340</v>
      </c>
      <c r="AA79" s="254" t="s">
        <v>3340</v>
      </c>
      <c r="AB79" s="254" t="s">
        <v>3670</v>
      </c>
      <c r="AC79" s="252" t="s">
        <v>3835</v>
      </c>
      <c r="AD79" s="217" t="s">
        <v>3340</v>
      </c>
      <c r="AE79" s="73" t="s">
        <v>3340</v>
      </c>
      <c r="AF79" s="73" t="s">
        <v>3340</v>
      </c>
      <c r="AG79" s="255" t="s">
        <v>4784</v>
      </c>
      <c r="AH79" s="255" t="s">
        <v>4861</v>
      </c>
      <c r="AI79" s="252" t="s">
        <v>4872</v>
      </c>
      <c r="AJ79" s="252" t="s">
        <v>6765</v>
      </c>
      <c r="AK79" s="255" t="s">
        <v>3340</v>
      </c>
      <c r="AL79" s="255" t="s">
        <v>4868</v>
      </c>
      <c r="AM79" s="252" t="s">
        <v>3340</v>
      </c>
      <c r="AN79" s="255" t="s">
        <v>3340</v>
      </c>
    </row>
    <row r="80" spans="1:40" s="295" customFormat="1">
      <c r="A80" s="252" t="s">
        <v>4884</v>
      </c>
      <c r="B80" s="256" t="s">
        <v>7532</v>
      </c>
      <c r="C80" s="252" t="s">
        <v>4884</v>
      </c>
      <c r="D80" s="493" t="s">
        <v>7532</v>
      </c>
      <c r="E80" s="252" t="s">
        <v>7533</v>
      </c>
      <c r="F80" s="262" t="s">
        <v>4885</v>
      </c>
      <c r="G80" s="252" t="s">
        <v>4846</v>
      </c>
      <c r="H80" s="380" t="s">
        <v>7511</v>
      </c>
      <c r="I80" s="411">
        <v>41939</v>
      </c>
      <c r="J80" s="252" t="s">
        <v>4847</v>
      </c>
      <c r="K80" s="34" t="s">
        <v>2513</v>
      </c>
      <c r="L80" s="252" t="s">
        <v>3469</v>
      </c>
      <c r="M80" s="252" t="s">
        <v>6676</v>
      </c>
      <c r="N80" s="252" t="s">
        <v>3327</v>
      </c>
      <c r="O80" s="253" t="s">
        <v>3328</v>
      </c>
      <c r="P80" s="254" t="s">
        <v>3670</v>
      </c>
      <c r="Q80" s="252" t="s">
        <v>4886</v>
      </c>
      <c r="R80" s="254" t="s">
        <v>4887</v>
      </c>
      <c r="S80" s="253" t="s">
        <v>3340</v>
      </c>
      <c r="T80" s="378" t="s">
        <v>3340</v>
      </c>
      <c r="U80" s="254" t="s">
        <v>3340</v>
      </c>
      <c r="V80" s="254" t="s">
        <v>3330</v>
      </c>
      <c r="W80" s="254" t="s">
        <v>3340</v>
      </c>
      <c r="X80" s="254" t="s">
        <v>3340</v>
      </c>
      <c r="Y80" s="254" t="s">
        <v>3340</v>
      </c>
      <c r="Z80" s="253" t="s">
        <v>3340</v>
      </c>
      <c r="AA80" s="254" t="s">
        <v>3340</v>
      </c>
      <c r="AB80" s="254" t="s">
        <v>3669</v>
      </c>
      <c r="AC80" s="252" t="s">
        <v>3835</v>
      </c>
      <c r="AD80" s="217" t="s">
        <v>5724</v>
      </c>
      <c r="AE80" s="73" t="s">
        <v>6067</v>
      </c>
      <c r="AF80" s="73" t="s">
        <v>3340</v>
      </c>
      <c r="AG80" s="255" t="s">
        <v>3340</v>
      </c>
      <c r="AH80" s="255" t="s">
        <v>4786</v>
      </c>
      <c r="AI80" s="252" t="s">
        <v>4888</v>
      </c>
      <c r="AJ80" s="252" t="s">
        <v>6765</v>
      </c>
      <c r="AK80" s="255" t="s">
        <v>3340</v>
      </c>
      <c r="AL80" s="255" t="s">
        <v>3340</v>
      </c>
      <c r="AM80" s="252" t="s">
        <v>3340</v>
      </c>
      <c r="AN80" s="255" t="s">
        <v>3340</v>
      </c>
    </row>
    <row r="81" spans="1:40" s="295" customFormat="1">
      <c r="A81" s="252" t="s">
        <v>4889</v>
      </c>
      <c r="B81" s="256" t="s">
        <v>7534</v>
      </c>
      <c r="C81" s="252" t="s">
        <v>4889</v>
      </c>
      <c r="D81" s="493" t="s">
        <v>7534</v>
      </c>
      <c r="E81" s="252" t="s">
        <v>7535</v>
      </c>
      <c r="F81" s="262" t="s">
        <v>4890</v>
      </c>
      <c r="G81" s="252" t="s">
        <v>4846</v>
      </c>
      <c r="H81" s="380" t="s">
        <v>7511</v>
      </c>
      <c r="I81" s="411">
        <v>41939</v>
      </c>
      <c r="J81" s="252" t="s">
        <v>4847</v>
      </c>
      <c r="K81" s="34" t="s">
        <v>2513</v>
      </c>
      <c r="L81" s="252" t="s">
        <v>3469</v>
      </c>
      <c r="M81" s="252" t="s">
        <v>6676</v>
      </c>
      <c r="N81" s="252" t="s">
        <v>3327</v>
      </c>
      <c r="O81" s="253" t="s">
        <v>3328</v>
      </c>
      <c r="P81" s="254" t="s">
        <v>3670</v>
      </c>
      <c r="Q81" s="252" t="s">
        <v>4891</v>
      </c>
      <c r="R81" s="254" t="s">
        <v>4887</v>
      </c>
      <c r="S81" s="253" t="s">
        <v>3340</v>
      </c>
      <c r="T81" s="378" t="s">
        <v>3340</v>
      </c>
      <c r="U81" s="254" t="s">
        <v>3340</v>
      </c>
      <c r="V81" s="254" t="s">
        <v>3330</v>
      </c>
      <c r="W81" s="254" t="s">
        <v>3340</v>
      </c>
      <c r="X81" s="254" t="s">
        <v>3340</v>
      </c>
      <c r="Y81" s="254" t="s">
        <v>3340</v>
      </c>
      <c r="Z81" s="253" t="s">
        <v>3340</v>
      </c>
      <c r="AA81" s="254" t="s">
        <v>3340</v>
      </c>
      <c r="AB81" s="254" t="s">
        <v>3669</v>
      </c>
      <c r="AC81" s="252" t="s">
        <v>3835</v>
      </c>
      <c r="AD81" s="217" t="s">
        <v>5724</v>
      </c>
      <c r="AE81" s="73" t="s">
        <v>6067</v>
      </c>
      <c r="AF81" s="73" t="s">
        <v>3340</v>
      </c>
      <c r="AG81" s="255" t="s">
        <v>3340</v>
      </c>
      <c r="AH81" s="255" t="s">
        <v>4786</v>
      </c>
      <c r="AI81" s="252" t="s">
        <v>4888</v>
      </c>
      <c r="AJ81" s="252" t="s">
        <v>6765</v>
      </c>
      <c r="AK81" s="255" t="s">
        <v>3340</v>
      </c>
      <c r="AL81" s="255" t="s">
        <v>3340</v>
      </c>
      <c r="AM81" s="252" t="s">
        <v>3340</v>
      </c>
      <c r="AN81" s="255" t="s">
        <v>3340</v>
      </c>
    </row>
    <row r="82" spans="1:40" s="295" customFormat="1">
      <c r="A82" s="252" t="s">
        <v>4892</v>
      </c>
      <c r="B82" s="256" t="s">
        <v>7536</v>
      </c>
      <c r="C82" s="252" t="s">
        <v>4892</v>
      </c>
      <c r="D82" s="493" t="s">
        <v>7536</v>
      </c>
      <c r="E82" s="252" t="s">
        <v>4887</v>
      </c>
      <c r="F82" s="262" t="s">
        <v>4893</v>
      </c>
      <c r="G82" s="252" t="s">
        <v>4846</v>
      </c>
      <c r="H82" s="380" t="s">
        <v>7511</v>
      </c>
      <c r="I82" s="411">
        <v>41939</v>
      </c>
      <c r="J82" s="252" t="s">
        <v>4847</v>
      </c>
      <c r="K82" s="34" t="s">
        <v>2513</v>
      </c>
      <c r="L82" s="252" t="s">
        <v>3469</v>
      </c>
      <c r="M82" s="252" t="s">
        <v>6676</v>
      </c>
      <c r="N82" s="252" t="s">
        <v>3338</v>
      </c>
      <c r="O82" s="253" t="s">
        <v>3339</v>
      </c>
      <c r="P82" s="254" t="s">
        <v>3670</v>
      </c>
      <c r="Q82" s="252" t="s">
        <v>4891</v>
      </c>
      <c r="R82" s="254" t="s">
        <v>3340</v>
      </c>
      <c r="S82" s="253" t="s">
        <v>3340</v>
      </c>
      <c r="T82" s="378" t="s">
        <v>3340</v>
      </c>
      <c r="U82" s="254" t="s">
        <v>3340</v>
      </c>
      <c r="V82" s="254" t="s">
        <v>3330</v>
      </c>
      <c r="W82" s="254" t="s">
        <v>3340</v>
      </c>
      <c r="X82" s="254" t="s">
        <v>3340</v>
      </c>
      <c r="Y82" s="254" t="s">
        <v>3340</v>
      </c>
      <c r="Z82" s="253" t="s">
        <v>3340</v>
      </c>
      <c r="AA82" s="254" t="s">
        <v>3340</v>
      </c>
      <c r="AB82" s="254" t="s">
        <v>3670</v>
      </c>
      <c r="AC82" s="252" t="s">
        <v>3340</v>
      </c>
      <c r="AD82" s="217" t="s">
        <v>3340</v>
      </c>
      <c r="AE82" s="73" t="s">
        <v>3340</v>
      </c>
      <c r="AF82" s="73" t="s">
        <v>3340</v>
      </c>
      <c r="AG82" s="255" t="s">
        <v>3340</v>
      </c>
      <c r="AH82" s="255" t="s">
        <v>3875</v>
      </c>
      <c r="AI82" s="252" t="s">
        <v>4888</v>
      </c>
      <c r="AJ82" s="252" t="s">
        <v>6766</v>
      </c>
      <c r="AK82" s="255" t="s">
        <v>3340</v>
      </c>
      <c r="AL82" s="255" t="s">
        <v>3340</v>
      </c>
      <c r="AM82" s="252" t="s">
        <v>3340</v>
      </c>
      <c r="AN82" s="255" t="s">
        <v>3340</v>
      </c>
    </row>
    <row r="83" spans="1:40" s="295" customFormat="1">
      <c r="A83" s="252" t="s">
        <v>4894</v>
      </c>
      <c r="B83" s="256" t="s">
        <v>7537</v>
      </c>
      <c r="C83" s="252" t="s">
        <v>4894</v>
      </c>
      <c r="D83" s="493" t="s">
        <v>7537</v>
      </c>
      <c r="E83" s="252" t="s">
        <v>7538</v>
      </c>
      <c r="F83" s="262" t="s">
        <v>4895</v>
      </c>
      <c r="G83" s="252" t="s">
        <v>4846</v>
      </c>
      <c r="H83" s="380" t="s">
        <v>7511</v>
      </c>
      <c r="I83" s="411">
        <v>41939</v>
      </c>
      <c r="J83" s="252" t="s">
        <v>4847</v>
      </c>
      <c r="K83" s="34" t="s">
        <v>2513</v>
      </c>
      <c r="L83" s="252" t="s">
        <v>3469</v>
      </c>
      <c r="M83" s="252" t="s">
        <v>6676</v>
      </c>
      <c r="N83" s="252" t="s">
        <v>3327</v>
      </c>
      <c r="O83" s="253" t="s">
        <v>3328</v>
      </c>
      <c r="P83" s="254" t="s">
        <v>3670</v>
      </c>
      <c r="Q83" s="252" t="s">
        <v>4896</v>
      </c>
      <c r="R83" s="254" t="s">
        <v>4897</v>
      </c>
      <c r="S83" s="253" t="s">
        <v>3340</v>
      </c>
      <c r="T83" s="378" t="s">
        <v>3340</v>
      </c>
      <c r="U83" s="254" t="s">
        <v>3340</v>
      </c>
      <c r="V83" s="254" t="s">
        <v>3330</v>
      </c>
      <c r="W83" s="254" t="s">
        <v>3340</v>
      </c>
      <c r="X83" s="254" t="s">
        <v>3340</v>
      </c>
      <c r="Y83" s="254" t="s">
        <v>3340</v>
      </c>
      <c r="Z83" s="253" t="s">
        <v>3340</v>
      </c>
      <c r="AA83" s="254" t="s">
        <v>3340</v>
      </c>
      <c r="AB83" s="254" t="s">
        <v>3669</v>
      </c>
      <c r="AC83" s="252" t="s">
        <v>3835</v>
      </c>
      <c r="AD83" s="217" t="s">
        <v>5724</v>
      </c>
      <c r="AE83" s="73" t="s">
        <v>6067</v>
      </c>
      <c r="AF83" s="73" t="s">
        <v>3340</v>
      </c>
      <c r="AG83" s="255" t="s">
        <v>3340</v>
      </c>
      <c r="AH83" s="255" t="s">
        <v>4786</v>
      </c>
      <c r="AI83" s="252" t="s">
        <v>4898</v>
      </c>
      <c r="AJ83" s="252" t="s">
        <v>6765</v>
      </c>
      <c r="AK83" s="255" t="s">
        <v>3340</v>
      </c>
      <c r="AL83" s="255" t="s">
        <v>3340</v>
      </c>
      <c r="AM83" s="252" t="s">
        <v>3340</v>
      </c>
      <c r="AN83" s="255" t="s">
        <v>3340</v>
      </c>
    </row>
    <row r="84" spans="1:40" s="295" customFormat="1">
      <c r="A84" s="252" t="s">
        <v>4899</v>
      </c>
      <c r="B84" s="256" t="s">
        <v>7539</v>
      </c>
      <c r="C84" s="252" t="s">
        <v>4899</v>
      </c>
      <c r="D84" s="493" t="s">
        <v>7539</v>
      </c>
      <c r="E84" s="252" t="s">
        <v>4897</v>
      </c>
      <c r="F84" s="262" t="s">
        <v>4900</v>
      </c>
      <c r="G84" s="252" t="s">
        <v>4846</v>
      </c>
      <c r="H84" s="380" t="s">
        <v>7511</v>
      </c>
      <c r="I84" s="411">
        <v>41939</v>
      </c>
      <c r="J84" s="252" t="s">
        <v>4847</v>
      </c>
      <c r="K84" s="34" t="s">
        <v>2513</v>
      </c>
      <c r="L84" s="252" t="s">
        <v>3469</v>
      </c>
      <c r="M84" s="252" t="s">
        <v>6676</v>
      </c>
      <c r="N84" s="252" t="s">
        <v>3338</v>
      </c>
      <c r="O84" s="253" t="s">
        <v>3339</v>
      </c>
      <c r="P84" s="254" t="s">
        <v>3670</v>
      </c>
      <c r="Q84" s="252" t="s">
        <v>4896</v>
      </c>
      <c r="R84" s="254" t="s">
        <v>3340</v>
      </c>
      <c r="S84" s="253" t="s">
        <v>3340</v>
      </c>
      <c r="T84" s="378" t="s">
        <v>3340</v>
      </c>
      <c r="U84" s="254" t="s">
        <v>3340</v>
      </c>
      <c r="V84" s="254" t="s">
        <v>3330</v>
      </c>
      <c r="W84" s="254" t="s">
        <v>3340</v>
      </c>
      <c r="X84" s="254" t="s">
        <v>3340</v>
      </c>
      <c r="Y84" s="254" t="s">
        <v>3340</v>
      </c>
      <c r="Z84" s="253" t="s">
        <v>3340</v>
      </c>
      <c r="AA84" s="254" t="s">
        <v>3340</v>
      </c>
      <c r="AB84" s="254" t="s">
        <v>3670</v>
      </c>
      <c r="AC84" s="252" t="s">
        <v>3340</v>
      </c>
      <c r="AD84" s="217" t="s">
        <v>3340</v>
      </c>
      <c r="AE84" s="73" t="s">
        <v>3340</v>
      </c>
      <c r="AF84" s="73" t="s">
        <v>3340</v>
      </c>
      <c r="AG84" s="255" t="s">
        <v>3340</v>
      </c>
      <c r="AH84" s="255" t="s">
        <v>3875</v>
      </c>
      <c r="AI84" s="252" t="s">
        <v>4898</v>
      </c>
      <c r="AJ84" s="252" t="s">
        <v>6766</v>
      </c>
      <c r="AK84" s="255" t="s">
        <v>3340</v>
      </c>
      <c r="AL84" s="255" t="s">
        <v>3340</v>
      </c>
      <c r="AM84" s="252" t="s">
        <v>3340</v>
      </c>
      <c r="AN84" s="255" t="s">
        <v>3340</v>
      </c>
    </row>
    <row r="85" spans="1:40" s="295" customFormat="1">
      <c r="A85" s="264" t="s">
        <v>7540</v>
      </c>
      <c r="B85" s="252" t="s">
        <v>7541</v>
      </c>
      <c r="C85" s="252" t="s">
        <v>7540</v>
      </c>
      <c r="D85" s="493" t="s">
        <v>7541</v>
      </c>
      <c r="E85" s="252" t="s">
        <v>7542</v>
      </c>
      <c r="F85" s="81" t="s">
        <v>4423</v>
      </c>
      <c r="G85" s="252" t="s">
        <v>4424</v>
      </c>
      <c r="H85" s="380" t="s">
        <v>7543</v>
      </c>
      <c r="I85" s="411">
        <v>41947</v>
      </c>
      <c r="J85" s="252" t="s">
        <v>4425</v>
      </c>
      <c r="K85" s="493" t="s">
        <v>6056</v>
      </c>
      <c r="L85" s="252" t="s">
        <v>3469</v>
      </c>
      <c r="M85" s="252" t="s">
        <v>6676</v>
      </c>
      <c r="N85" s="253" t="s">
        <v>4426</v>
      </c>
      <c r="O85" s="253" t="s">
        <v>5072</v>
      </c>
      <c r="P85" s="254" t="s">
        <v>3670</v>
      </c>
      <c r="Q85" s="252" t="s">
        <v>4427</v>
      </c>
      <c r="R85" s="378" t="s">
        <v>3340</v>
      </c>
      <c r="S85" s="252" t="s">
        <v>3340</v>
      </c>
      <c r="T85" s="378" t="s">
        <v>3340</v>
      </c>
      <c r="U85" s="254" t="s">
        <v>3340</v>
      </c>
      <c r="V85" s="254" t="s">
        <v>3330</v>
      </c>
      <c r="W85" s="254" t="s">
        <v>3340</v>
      </c>
      <c r="X85" s="254">
        <v>250</v>
      </c>
      <c r="Y85" s="254" t="s">
        <v>3340</v>
      </c>
      <c r="Z85" s="253" t="s">
        <v>3340</v>
      </c>
      <c r="AA85" s="254" t="s">
        <v>3340</v>
      </c>
      <c r="AB85" s="254" t="s">
        <v>3340</v>
      </c>
      <c r="AC85" s="252" t="s">
        <v>3835</v>
      </c>
      <c r="AD85" s="217" t="s">
        <v>3340</v>
      </c>
      <c r="AE85" s="73" t="s">
        <v>3340</v>
      </c>
      <c r="AF85" s="73" t="s">
        <v>3340</v>
      </c>
      <c r="AG85" s="255" t="s">
        <v>4428</v>
      </c>
      <c r="AH85" s="255" t="s">
        <v>4429</v>
      </c>
      <c r="AI85" s="255" t="s">
        <v>4427</v>
      </c>
      <c r="AJ85" s="252" t="s">
        <v>6765</v>
      </c>
      <c r="AK85" s="255" t="s">
        <v>3340</v>
      </c>
      <c r="AL85" s="255" t="s">
        <v>3340</v>
      </c>
      <c r="AM85" s="255" t="s">
        <v>3340</v>
      </c>
      <c r="AN85" s="255" t="s">
        <v>3340</v>
      </c>
    </row>
    <row r="86" spans="1:40" s="295" customFormat="1">
      <c r="A86" s="252" t="s">
        <v>7544</v>
      </c>
      <c r="B86" s="256" t="s">
        <v>7545</v>
      </c>
      <c r="C86" s="252" t="s">
        <v>7544</v>
      </c>
      <c r="D86" s="493" t="s">
        <v>7545</v>
      </c>
      <c r="E86" s="252" t="s">
        <v>7546</v>
      </c>
      <c r="F86" s="81" t="s">
        <v>4430</v>
      </c>
      <c r="G86" s="252" t="s">
        <v>4431</v>
      </c>
      <c r="H86" s="380" t="s">
        <v>7543</v>
      </c>
      <c r="I86" s="411">
        <v>41947</v>
      </c>
      <c r="J86" s="252" t="s">
        <v>4425</v>
      </c>
      <c r="K86" s="34" t="s">
        <v>6056</v>
      </c>
      <c r="L86" s="252" t="s">
        <v>3469</v>
      </c>
      <c r="M86" s="252" t="s">
        <v>6676</v>
      </c>
      <c r="N86" s="252" t="s">
        <v>3327</v>
      </c>
      <c r="O86" s="253" t="s">
        <v>3328</v>
      </c>
      <c r="P86" s="252" t="s">
        <v>3670</v>
      </c>
      <c r="Q86" s="252" t="s">
        <v>4427</v>
      </c>
      <c r="R86" s="253" t="s">
        <v>3340</v>
      </c>
      <c r="S86" s="253" t="s">
        <v>3340</v>
      </c>
      <c r="T86" s="253" t="s">
        <v>3340</v>
      </c>
      <c r="U86" s="252" t="s">
        <v>3340</v>
      </c>
      <c r="V86" s="252" t="s">
        <v>3330</v>
      </c>
      <c r="W86" s="252" t="s">
        <v>3340</v>
      </c>
      <c r="X86" s="252">
        <v>250</v>
      </c>
      <c r="Y86" s="252" t="s">
        <v>3340</v>
      </c>
      <c r="Z86" s="252" t="s">
        <v>3340</v>
      </c>
      <c r="AA86" s="252" t="s">
        <v>3340</v>
      </c>
      <c r="AB86" s="252" t="s">
        <v>3669</v>
      </c>
      <c r="AC86" s="255" t="s">
        <v>3835</v>
      </c>
      <c r="AD86" s="73" t="s">
        <v>5615</v>
      </c>
      <c r="AE86" s="73">
        <v>9.9999999999999995E-8</v>
      </c>
      <c r="AF86" s="73" t="s">
        <v>3340</v>
      </c>
      <c r="AG86" s="255" t="s">
        <v>4428</v>
      </c>
      <c r="AH86" s="255" t="s">
        <v>4432</v>
      </c>
      <c r="AI86" s="252" t="s">
        <v>4427</v>
      </c>
      <c r="AJ86" s="252" t="s">
        <v>6765</v>
      </c>
      <c r="AK86" s="399" t="s">
        <v>3340</v>
      </c>
      <c r="AL86" s="255" t="s">
        <v>3340</v>
      </c>
      <c r="AM86" s="252" t="s">
        <v>3340</v>
      </c>
      <c r="AN86" s="252" t="s">
        <v>3340</v>
      </c>
    </row>
    <row r="87" spans="1:40" s="295" customFormat="1">
      <c r="A87" s="252" t="s">
        <v>7547</v>
      </c>
      <c r="B87" s="256" t="s">
        <v>7548</v>
      </c>
      <c r="C87" s="252" t="s">
        <v>7547</v>
      </c>
      <c r="D87" s="493" t="s">
        <v>7548</v>
      </c>
      <c r="E87" s="252" t="s">
        <v>7549</v>
      </c>
      <c r="F87" s="81" t="s">
        <v>4433</v>
      </c>
      <c r="G87" s="252" t="s">
        <v>4434</v>
      </c>
      <c r="H87" s="380" t="s">
        <v>7543</v>
      </c>
      <c r="I87" s="411">
        <v>41947</v>
      </c>
      <c r="J87" s="252" t="s">
        <v>4425</v>
      </c>
      <c r="K87" s="34" t="s">
        <v>6056</v>
      </c>
      <c r="L87" s="252" t="s">
        <v>3469</v>
      </c>
      <c r="M87" s="252" t="s">
        <v>6676</v>
      </c>
      <c r="N87" s="252" t="s">
        <v>3674</v>
      </c>
      <c r="O87" s="253" t="s">
        <v>3328</v>
      </c>
      <c r="P87" s="252" t="s">
        <v>3670</v>
      </c>
      <c r="Q87" s="252" t="s">
        <v>4427</v>
      </c>
      <c r="R87" s="253" t="s">
        <v>3340</v>
      </c>
      <c r="S87" s="253" t="s">
        <v>3340</v>
      </c>
      <c r="T87" s="253" t="s">
        <v>3340</v>
      </c>
      <c r="U87" s="252" t="s">
        <v>3340</v>
      </c>
      <c r="V87" s="252" t="s">
        <v>3330</v>
      </c>
      <c r="W87" s="252" t="s">
        <v>3340</v>
      </c>
      <c r="X87" s="252">
        <v>250</v>
      </c>
      <c r="Y87" s="252" t="s">
        <v>3340</v>
      </c>
      <c r="Z87" s="253" t="s">
        <v>3340</v>
      </c>
      <c r="AA87" s="252" t="s">
        <v>3340</v>
      </c>
      <c r="AB87" s="252" t="s">
        <v>3340</v>
      </c>
      <c r="AC87" s="255" t="s">
        <v>3835</v>
      </c>
      <c r="AD87" s="73" t="s">
        <v>3340</v>
      </c>
      <c r="AE87" s="73" t="s">
        <v>3340</v>
      </c>
      <c r="AF87" s="73" t="s">
        <v>3340</v>
      </c>
      <c r="AG87" s="255" t="s">
        <v>4428</v>
      </c>
      <c r="AH87" s="255" t="s">
        <v>4386</v>
      </c>
      <c r="AI87" s="252" t="s">
        <v>4427</v>
      </c>
      <c r="AJ87" s="252" t="s">
        <v>6765</v>
      </c>
      <c r="AK87" s="399" t="s">
        <v>3340</v>
      </c>
      <c r="AL87" s="255" t="s">
        <v>3340</v>
      </c>
      <c r="AM87" s="252" t="s">
        <v>3340</v>
      </c>
      <c r="AN87" s="252" t="s">
        <v>3340</v>
      </c>
    </row>
    <row r="88" spans="1:40" s="295" customFormat="1">
      <c r="A88" s="252" t="s">
        <v>7550</v>
      </c>
      <c r="B88" s="252" t="s">
        <v>7551</v>
      </c>
      <c r="C88" s="252" t="s">
        <v>7550</v>
      </c>
      <c r="D88" s="493" t="s">
        <v>7551</v>
      </c>
      <c r="E88" s="252" t="s">
        <v>7552</v>
      </c>
      <c r="F88" s="81" t="s">
        <v>4435</v>
      </c>
      <c r="G88" s="252" t="s">
        <v>4436</v>
      </c>
      <c r="H88" s="380" t="s">
        <v>7543</v>
      </c>
      <c r="I88" s="411">
        <v>41947</v>
      </c>
      <c r="J88" s="252" t="s">
        <v>4425</v>
      </c>
      <c r="K88" s="34" t="s">
        <v>6056</v>
      </c>
      <c r="L88" s="252" t="s">
        <v>3469</v>
      </c>
      <c r="M88" s="252" t="s">
        <v>6676</v>
      </c>
      <c r="N88" s="256" t="s">
        <v>3334</v>
      </c>
      <c r="O88" s="253" t="s">
        <v>3335</v>
      </c>
      <c r="P88" s="254" t="s">
        <v>3670</v>
      </c>
      <c r="Q88" s="252" t="s">
        <v>4427</v>
      </c>
      <c r="R88" s="378" t="s">
        <v>3340</v>
      </c>
      <c r="S88" s="252" t="s">
        <v>3340</v>
      </c>
      <c r="T88" s="378" t="s">
        <v>3340</v>
      </c>
      <c r="U88" s="254" t="s">
        <v>3340</v>
      </c>
      <c r="V88" s="254" t="s">
        <v>3330</v>
      </c>
      <c r="W88" s="254" t="s">
        <v>3340</v>
      </c>
      <c r="X88" s="254">
        <v>250</v>
      </c>
      <c r="Y88" s="254" t="s">
        <v>3340</v>
      </c>
      <c r="Z88" s="253" t="s">
        <v>3340</v>
      </c>
      <c r="AA88" s="254" t="s">
        <v>3340</v>
      </c>
      <c r="AB88" s="254" t="s">
        <v>3340</v>
      </c>
      <c r="AC88" s="252" t="s">
        <v>5071</v>
      </c>
      <c r="AD88" s="217" t="s">
        <v>3340</v>
      </c>
      <c r="AE88" s="73" t="s">
        <v>3340</v>
      </c>
      <c r="AF88" s="73" t="s">
        <v>3340</v>
      </c>
      <c r="AG88" s="255" t="s">
        <v>4428</v>
      </c>
      <c r="AH88" s="255" t="s">
        <v>4376</v>
      </c>
      <c r="AI88" s="255" t="s">
        <v>4427</v>
      </c>
      <c r="AJ88" s="255" t="s">
        <v>6765</v>
      </c>
      <c r="AK88" s="255" t="s">
        <v>3340</v>
      </c>
      <c r="AL88" s="255" t="s">
        <v>3340</v>
      </c>
      <c r="AM88" s="255" t="s">
        <v>3340</v>
      </c>
      <c r="AN88" s="255" t="s">
        <v>3340</v>
      </c>
    </row>
    <row r="89" spans="1:40" s="295" customFormat="1">
      <c r="A89" s="252" t="s">
        <v>7553</v>
      </c>
      <c r="B89" s="252" t="s">
        <v>7554</v>
      </c>
      <c r="C89" s="252" t="s">
        <v>7553</v>
      </c>
      <c r="D89" s="493" t="s">
        <v>7554</v>
      </c>
      <c r="E89" s="252" t="s">
        <v>7555</v>
      </c>
      <c r="F89" s="81" t="s">
        <v>4437</v>
      </c>
      <c r="G89" s="252" t="s">
        <v>4438</v>
      </c>
      <c r="H89" s="380" t="s">
        <v>7543</v>
      </c>
      <c r="I89" s="411">
        <v>41947</v>
      </c>
      <c r="J89" s="252" t="s">
        <v>4425</v>
      </c>
      <c r="K89" s="34" t="s">
        <v>6056</v>
      </c>
      <c r="L89" s="252" t="s">
        <v>3469</v>
      </c>
      <c r="M89" s="252" t="s">
        <v>6676</v>
      </c>
      <c r="N89" s="253" t="s">
        <v>3360</v>
      </c>
      <c r="O89" s="253" t="s">
        <v>10604</v>
      </c>
      <c r="P89" s="254" t="s">
        <v>3670</v>
      </c>
      <c r="Q89" s="252" t="s">
        <v>4427</v>
      </c>
      <c r="R89" s="378" t="s">
        <v>3340</v>
      </c>
      <c r="S89" s="252" t="s">
        <v>3340</v>
      </c>
      <c r="T89" s="378" t="s">
        <v>3340</v>
      </c>
      <c r="U89" s="254" t="s">
        <v>3340</v>
      </c>
      <c r="V89" s="254" t="s">
        <v>3330</v>
      </c>
      <c r="W89" s="254" t="s">
        <v>3340</v>
      </c>
      <c r="X89" s="254">
        <v>250</v>
      </c>
      <c r="Y89" s="254" t="s">
        <v>3340</v>
      </c>
      <c r="Z89" s="253" t="s">
        <v>3340</v>
      </c>
      <c r="AA89" s="254" t="s">
        <v>3340</v>
      </c>
      <c r="AB89" s="254" t="s">
        <v>3340</v>
      </c>
      <c r="AC89" s="252" t="s">
        <v>3835</v>
      </c>
      <c r="AD89" s="217" t="s">
        <v>3340</v>
      </c>
      <c r="AE89" s="73" t="s">
        <v>3340</v>
      </c>
      <c r="AF89" s="73" t="s">
        <v>3340</v>
      </c>
      <c r="AG89" s="255" t="s">
        <v>4428</v>
      </c>
      <c r="AH89" s="255" t="s">
        <v>4439</v>
      </c>
      <c r="AI89" s="255" t="s">
        <v>4427</v>
      </c>
      <c r="AJ89" s="255" t="s">
        <v>6765</v>
      </c>
      <c r="AK89" s="255" t="s">
        <v>3340</v>
      </c>
      <c r="AL89" s="255" t="s">
        <v>3340</v>
      </c>
      <c r="AM89" s="255" t="s">
        <v>3340</v>
      </c>
      <c r="AN89" s="255" t="s">
        <v>3340</v>
      </c>
    </row>
    <row r="90" spans="1:40" s="295" customFormat="1">
      <c r="A90" s="252" t="s">
        <v>7556</v>
      </c>
      <c r="B90" s="252" t="s">
        <v>7557</v>
      </c>
      <c r="C90" s="252" t="s">
        <v>7556</v>
      </c>
      <c r="D90" s="493" t="s">
        <v>7557</v>
      </c>
      <c r="E90" s="252" t="s">
        <v>7558</v>
      </c>
      <c r="F90" s="81" t="s">
        <v>4440</v>
      </c>
      <c r="G90" s="252" t="s">
        <v>4441</v>
      </c>
      <c r="H90" s="380" t="s">
        <v>7543</v>
      </c>
      <c r="I90" s="411">
        <v>41947</v>
      </c>
      <c r="J90" s="252" t="s">
        <v>4425</v>
      </c>
      <c r="K90" s="493" t="s">
        <v>6056</v>
      </c>
      <c r="L90" s="252" t="s">
        <v>3469</v>
      </c>
      <c r="M90" s="252" t="s">
        <v>6676</v>
      </c>
      <c r="N90" s="253" t="s">
        <v>4442</v>
      </c>
      <c r="O90" s="253">
        <v>0</v>
      </c>
      <c r="P90" s="254" t="s">
        <v>3670</v>
      </c>
      <c r="Q90" s="252" t="s">
        <v>4427</v>
      </c>
      <c r="R90" s="378" t="s">
        <v>3340</v>
      </c>
      <c r="S90" s="252" t="s">
        <v>3340</v>
      </c>
      <c r="T90" s="378" t="s">
        <v>3340</v>
      </c>
      <c r="U90" s="254" t="s">
        <v>3340</v>
      </c>
      <c r="V90" s="254" t="s">
        <v>3330</v>
      </c>
      <c r="W90" s="254" t="s">
        <v>3340</v>
      </c>
      <c r="X90" s="254">
        <v>250</v>
      </c>
      <c r="Y90" s="254" t="s">
        <v>3340</v>
      </c>
      <c r="Z90" s="253" t="s">
        <v>3340</v>
      </c>
      <c r="AA90" s="254" t="s">
        <v>3340</v>
      </c>
      <c r="AB90" s="254" t="s">
        <v>3340</v>
      </c>
      <c r="AC90" s="252" t="s">
        <v>3835</v>
      </c>
      <c r="AD90" s="217" t="s">
        <v>3340</v>
      </c>
      <c r="AE90" s="73" t="s">
        <v>3340</v>
      </c>
      <c r="AF90" s="73" t="s">
        <v>3340</v>
      </c>
      <c r="AG90" s="255" t="s">
        <v>4428</v>
      </c>
      <c r="AH90" s="255" t="s">
        <v>4443</v>
      </c>
      <c r="AI90" s="255" t="s">
        <v>4427</v>
      </c>
      <c r="AJ90" s="252" t="s">
        <v>6765</v>
      </c>
      <c r="AK90" s="255" t="s">
        <v>3340</v>
      </c>
      <c r="AL90" s="255" t="s">
        <v>3340</v>
      </c>
      <c r="AM90" s="255" t="s">
        <v>3340</v>
      </c>
      <c r="AN90" s="255" t="s">
        <v>3340</v>
      </c>
    </row>
    <row r="91" spans="1:40" s="295" customFormat="1">
      <c r="A91" s="391" t="s">
        <v>7559</v>
      </c>
      <c r="B91" s="391" t="s">
        <v>7560</v>
      </c>
      <c r="C91" s="391" t="s">
        <v>7559</v>
      </c>
      <c r="D91" s="493" t="s">
        <v>7560</v>
      </c>
      <c r="E91" s="255" t="s">
        <v>7561</v>
      </c>
      <c r="F91" s="81" t="s">
        <v>4444</v>
      </c>
      <c r="G91" s="256" t="s">
        <v>4445</v>
      </c>
      <c r="H91" s="380" t="s">
        <v>7543</v>
      </c>
      <c r="I91" s="411">
        <v>41947</v>
      </c>
      <c r="J91" s="252" t="s">
        <v>4425</v>
      </c>
      <c r="K91" s="381" t="s">
        <v>6056</v>
      </c>
      <c r="L91" s="256" t="s">
        <v>3469</v>
      </c>
      <c r="M91" s="391" t="s">
        <v>6676</v>
      </c>
      <c r="N91" s="252" t="s">
        <v>4446</v>
      </c>
      <c r="O91" s="253">
        <v>0</v>
      </c>
      <c r="P91" s="256" t="s">
        <v>3670</v>
      </c>
      <c r="Q91" s="252" t="s">
        <v>4427</v>
      </c>
      <c r="R91" s="253" t="s">
        <v>3340</v>
      </c>
      <c r="S91" s="253" t="s">
        <v>3340</v>
      </c>
      <c r="T91" s="253" t="s">
        <v>3340</v>
      </c>
      <c r="U91" s="256" t="s">
        <v>3340</v>
      </c>
      <c r="V91" s="256" t="s">
        <v>3330</v>
      </c>
      <c r="W91" s="256" t="s">
        <v>3340</v>
      </c>
      <c r="X91" s="256">
        <v>250</v>
      </c>
      <c r="Y91" s="256" t="s">
        <v>3340</v>
      </c>
      <c r="Z91" s="253" t="s">
        <v>3340</v>
      </c>
      <c r="AA91" s="256" t="s">
        <v>3340</v>
      </c>
      <c r="AB91" s="256" t="s">
        <v>3340</v>
      </c>
      <c r="AC91" s="400" t="s">
        <v>3835</v>
      </c>
      <c r="AD91" s="651" t="s">
        <v>3340</v>
      </c>
      <c r="AE91" s="651" t="s">
        <v>3340</v>
      </c>
      <c r="AF91" s="73" t="s">
        <v>3340</v>
      </c>
      <c r="AG91" s="255" t="s">
        <v>4428</v>
      </c>
      <c r="AH91" s="255" t="s">
        <v>4446</v>
      </c>
      <c r="AI91" s="256" t="s">
        <v>4427</v>
      </c>
      <c r="AJ91" s="252" t="s">
        <v>6765</v>
      </c>
      <c r="AK91" s="399" t="s">
        <v>3340</v>
      </c>
      <c r="AL91" s="255" t="s">
        <v>3340</v>
      </c>
      <c r="AM91" s="252" t="s">
        <v>3340</v>
      </c>
      <c r="AN91" s="252" t="s">
        <v>3340</v>
      </c>
    </row>
    <row r="92" spans="1:40" s="295" customFormat="1">
      <c r="A92" s="256" t="s">
        <v>7562</v>
      </c>
      <c r="B92" s="256" t="s">
        <v>7563</v>
      </c>
      <c r="C92" s="256" t="s">
        <v>7562</v>
      </c>
      <c r="D92" s="493" t="s">
        <v>7563</v>
      </c>
      <c r="E92" s="252" t="s">
        <v>7564</v>
      </c>
      <c r="F92" s="81" t="s">
        <v>4447</v>
      </c>
      <c r="G92" s="256" t="s">
        <v>4448</v>
      </c>
      <c r="H92" s="380" t="s">
        <v>7543</v>
      </c>
      <c r="I92" s="411">
        <v>41947</v>
      </c>
      <c r="J92" s="252" t="s">
        <v>4425</v>
      </c>
      <c r="K92" s="381" t="s">
        <v>6056</v>
      </c>
      <c r="L92" s="256" t="s">
        <v>3469</v>
      </c>
      <c r="M92" s="256" t="s">
        <v>6676</v>
      </c>
      <c r="N92" s="252" t="s">
        <v>4426</v>
      </c>
      <c r="O92" s="253" t="s">
        <v>5072</v>
      </c>
      <c r="P92" s="256" t="s">
        <v>3670</v>
      </c>
      <c r="Q92" s="252" t="s">
        <v>4449</v>
      </c>
      <c r="R92" s="253" t="s">
        <v>3340</v>
      </c>
      <c r="S92" s="253" t="s">
        <v>3340</v>
      </c>
      <c r="T92" s="253" t="s">
        <v>3340</v>
      </c>
      <c r="U92" s="256" t="s">
        <v>3340</v>
      </c>
      <c r="V92" s="256" t="s">
        <v>3330</v>
      </c>
      <c r="W92" s="256" t="s">
        <v>3340</v>
      </c>
      <c r="X92" s="256">
        <v>250</v>
      </c>
      <c r="Y92" s="256" t="s">
        <v>3340</v>
      </c>
      <c r="Z92" s="253" t="s">
        <v>3340</v>
      </c>
      <c r="AA92" s="256" t="s">
        <v>3340</v>
      </c>
      <c r="AB92" s="256" t="s">
        <v>3340</v>
      </c>
      <c r="AC92" s="391" t="s">
        <v>3835</v>
      </c>
      <c r="AD92" s="651" t="s">
        <v>3340</v>
      </c>
      <c r="AE92" s="651" t="s">
        <v>3340</v>
      </c>
      <c r="AF92" s="73" t="s">
        <v>3340</v>
      </c>
      <c r="AG92" s="255" t="s">
        <v>4428</v>
      </c>
      <c r="AH92" s="255" t="s">
        <v>4429</v>
      </c>
      <c r="AI92" s="256" t="s">
        <v>4450</v>
      </c>
      <c r="AJ92" s="252" t="s">
        <v>6765</v>
      </c>
      <c r="AK92" s="255" t="s">
        <v>4451</v>
      </c>
      <c r="AL92" s="255" t="s">
        <v>4452</v>
      </c>
      <c r="AM92" s="252" t="s">
        <v>3340</v>
      </c>
      <c r="AN92" s="252" t="s">
        <v>3340</v>
      </c>
    </row>
    <row r="93" spans="1:40" s="295" customFormat="1">
      <c r="A93" s="252" t="s">
        <v>7565</v>
      </c>
      <c r="B93" s="252" t="s">
        <v>7566</v>
      </c>
      <c r="C93" s="252" t="s">
        <v>7565</v>
      </c>
      <c r="D93" s="493" t="s">
        <v>7566</v>
      </c>
      <c r="E93" s="253" t="s">
        <v>7567</v>
      </c>
      <c r="F93" s="645" t="s">
        <v>4453</v>
      </c>
      <c r="G93" s="252" t="s">
        <v>4454</v>
      </c>
      <c r="H93" s="380" t="s">
        <v>7543</v>
      </c>
      <c r="I93" s="411">
        <v>41947</v>
      </c>
      <c r="J93" s="252" t="s">
        <v>4425</v>
      </c>
      <c r="K93" s="34" t="s">
        <v>6056</v>
      </c>
      <c r="L93" s="252" t="s">
        <v>3469</v>
      </c>
      <c r="M93" s="252" t="s">
        <v>6676</v>
      </c>
      <c r="N93" s="253" t="s">
        <v>3327</v>
      </c>
      <c r="O93" s="253" t="s">
        <v>3328</v>
      </c>
      <c r="P93" s="253" t="s">
        <v>3670</v>
      </c>
      <c r="Q93" s="252" t="s">
        <v>4449</v>
      </c>
      <c r="R93" s="253" t="s">
        <v>3340</v>
      </c>
      <c r="S93" s="253" t="s">
        <v>3340</v>
      </c>
      <c r="T93" s="253" t="s">
        <v>3340</v>
      </c>
      <c r="U93" s="253" t="s">
        <v>3340</v>
      </c>
      <c r="V93" s="253" t="s">
        <v>3330</v>
      </c>
      <c r="W93" s="253" t="s">
        <v>3340</v>
      </c>
      <c r="X93" s="253">
        <v>250</v>
      </c>
      <c r="Y93" s="253" t="s">
        <v>3340</v>
      </c>
      <c r="Z93" s="253" t="s">
        <v>3340</v>
      </c>
      <c r="AA93" s="253" t="s">
        <v>3340</v>
      </c>
      <c r="AB93" s="253" t="s">
        <v>3340</v>
      </c>
      <c r="AC93" s="253" t="s">
        <v>3835</v>
      </c>
      <c r="AD93" s="190" t="s">
        <v>3340</v>
      </c>
      <c r="AE93" s="190" t="s">
        <v>3340</v>
      </c>
      <c r="AF93" s="73" t="s">
        <v>3340</v>
      </c>
      <c r="AG93" s="255" t="s">
        <v>4428</v>
      </c>
      <c r="AH93" s="255" t="s">
        <v>4367</v>
      </c>
      <c r="AI93" s="253" t="s">
        <v>4450</v>
      </c>
      <c r="AJ93" s="253" t="s">
        <v>6765</v>
      </c>
      <c r="AK93" s="380" t="s">
        <v>4451</v>
      </c>
      <c r="AL93" s="255" t="s">
        <v>4452</v>
      </c>
      <c r="AM93" s="253" t="s">
        <v>3340</v>
      </c>
      <c r="AN93" s="253" t="s">
        <v>3340</v>
      </c>
    </row>
    <row r="94" spans="1:40" s="295" customFormat="1">
      <c r="A94" s="256" t="s">
        <v>7568</v>
      </c>
      <c r="B94" s="256" t="s">
        <v>7569</v>
      </c>
      <c r="C94" s="256" t="s">
        <v>7568</v>
      </c>
      <c r="D94" s="493" t="s">
        <v>7569</v>
      </c>
      <c r="E94" s="252" t="s">
        <v>7570</v>
      </c>
      <c r="F94" s="81" t="s">
        <v>4455</v>
      </c>
      <c r="G94" s="256" t="s">
        <v>4456</v>
      </c>
      <c r="H94" s="380" t="s">
        <v>7543</v>
      </c>
      <c r="I94" s="411">
        <v>41947</v>
      </c>
      <c r="J94" s="252" t="s">
        <v>4425</v>
      </c>
      <c r="K94" s="381" t="s">
        <v>6056</v>
      </c>
      <c r="L94" s="256" t="s">
        <v>3469</v>
      </c>
      <c r="M94" s="256" t="s">
        <v>6676</v>
      </c>
      <c r="N94" s="252" t="s">
        <v>4426</v>
      </c>
      <c r="O94" s="253" t="s">
        <v>5072</v>
      </c>
      <c r="P94" s="256" t="s">
        <v>3670</v>
      </c>
      <c r="Q94" s="252" t="s">
        <v>4457</v>
      </c>
      <c r="R94" s="253" t="s">
        <v>3340</v>
      </c>
      <c r="S94" s="253" t="s">
        <v>3340</v>
      </c>
      <c r="T94" s="253" t="s">
        <v>3340</v>
      </c>
      <c r="U94" s="256" t="s">
        <v>3340</v>
      </c>
      <c r="V94" s="256" t="s">
        <v>3330</v>
      </c>
      <c r="W94" s="256" t="s">
        <v>3340</v>
      </c>
      <c r="X94" s="256">
        <v>250</v>
      </c>
      <c r="Y94" s="256" t="s">
        <v>3340</v>
      </c>
      <c r="Z94" s="253" t="s">
        <v>3340</v>
      </c>
      <c r="AA94" s="256" t="s">
        <v>3340</v>
      </c>
      <c r="AB94" s="256" t="s">
        <v>3340</v>
      </c>
      <c r="AC94" s="391" t="s">
        <v>3835</v>
      </c>
      <c r="AD94" s="651" t="s">
        <v>3340</v>
      </c>
      <c r="AE94" s="651" t="s">
        <v>3340</v>
      </c>
      <c r="AF94" s="73" t="s">
        <v>3340</v>
      </c>
      <c r="AG94" s="255" t="s">
        <v>4428</v>
      </c>
      <c r="AH94" s="255" t="s">
        <v>4429</v>
      </c>
      <c r="AI94" s="256" t="s">
        <v>4458</v>
      </c>
      <c r="AJ94" s="252" t="s">
        <v>6765</v>
      </c>
      <c r="AK94" s="399" t="s">
        <v>4459</v>
      </c>
      <c r="AL94" s="255" t="s">
        <v>4452</v>
      </c>
      <c r="AM94" s="252" t="s">
        <v>3340</v>
      </c>
      <c r="AN94" s="252" t="s">
        <v>3340</v>
      </c>
    </row>
    <row r="95" spans="1:40" s="295" customFormat="1">
      <c r="A95" s="264" t="s">
        <v>7571</v>
      </c>
      <c r="B95" s="252" t="s">
        <v>7572</v>
      </c>
      <c r="C95" s="252" t="s">
        <v>7571</v>
      </c>
      <c r="D95" s="493" t="s">
        <v>7572</v>
      </c>
      <c r="E95" s="252" t="s">
        <v>7573</v>
      </c>
      <c r="F95" s="81" t="s">
        <v>4460</v>
      </c>
      <c r="G95" s="251" t="s">
        <v>4461</v>
      </c>
      <c r="H95" s="380" t="s">
        <v>7543</v>
      </c>
      <c r="I95" s="411">
        <v>41947</v>
      </c>
      <c r="J95" s="252" t="s">
        <v>4425</v>
      </c>
      <c r="K95" s="493" t="s">
        <v>6056</v>
      </c>
      <c r="L95" s="252" t="s">
        <v>3469</v>
      </c>
      <c r="M95" s="252" t="s">
        <v>6676</v>
      </c>
      <c r="N95" s="252" t="s">
        <v>3327</v>
      </c>
      <c r="O95" s="253" t="s">
        <v>3328</v>
      </c>
      <c r="P95" s="254" t="s">
        <v>3670</v>
      </c>
      <c r="Q95" s="252" t="s">
        <v>4457</v>
      </c>
      <c r="R95" s="378" t="s">
        <v>3340</v>
      </c>
      <c r="S95" s="252" t="s">
        <v>3340</v>
      </c>
      <c r="T95" s="378" t="s">
        <v>3340</v>
      </c>
      <c r="U95" s="254" t="s">
        <v>3340</v>
      </c>
      <c r="V95" s="254" t="s">
        <v>3330</v>
      </c>
      <c r="W95" s="254" t="s">
        <v>3340</v>
      </c>
      <c r="X95" s="254">
        <v>250</v>
      </c>
      <c r="Y95" s="254" t="s">
        <v>3340</v>
      </c>
      <c r="Z95" s="253" t="s">
        <v>3340</v>
      </c>
      <c r="AA95" s="254" t="s">
        <v>3340</v>
      </c>
      <c r="AB95" s="254" t="s">
        <v>3340</v>
      </c>
      <c r="AC95" s="252" t="s">
        <v>3835</v>
      </c>
      <c r="AD95" s="217" t="s">
        <v>3340</v>
      </c>
      <c r="AE95" s="73" t="s">
        <v>3340</v>
      </c>
      <c r="AF95" s="73" t="s">
        <v>3340</v>
      </c>
      <c r="AG95" s="449" t="s">
        <v>4428</v>
      </c>
      <c r="AH95" s="255" t="s">
        <v>4367</v>
      </c>
      <c r="AI95" s="255" t="s">
        <v>4458</v>
      </c>
      <c r="AJ95" s="252" t="s">
        <v>6765</v>
      </c>
      <c r="AK95" s="255" t="s">
        <v>4459</v>
      </c>
      <c r="AL95" s="255" t="s">
        <v>4452</v>
      </c>
      <c r="AM95" s="255" t="s">
        <v>3340</v>
      </c>
      <c r="AN95" s="255" t="s">
        <v>3340</v>
      </c>
    </row>
    <row r="96" spans="1:40" s="295" customFormat="1">
      <c r="A96" s="252" t="s">
        <v>7574</v>
      </c>
      <c r="B96" s="252" t="s">
        <v>7575</v>
      </c>
      <c r="C96" s="252" t="s">
        <v>7574</v>
      </c>
      <c r="D96" s="493" t="s">
        <v>7575</v>
      </c>
      <c r="E96" s="252" t="s">
        <v>7576</v>
      </c>
      <c r="F96" s="81" t="s">
        <v>4462</v>
      </c>
      <c r="G96" s="252" t="s">
        <v>4463</v>
      </c>
      <c r="H96" s="380" t="s">
        <v>7543</v>
      </c>
      <c r="I96" s="411">
        <v>41947</v>
      </c>
      <c r="J96" s="252" t="s">
        <v>4425</v>
      </c>
      <c r="K96" s="377" t="s">
        <v>6056</v>
      </c>
      <c r="L96" s="252" t="s">
        <v>3469</v>
      </c>
      <c r="M96" s="252" t="s">
        <v>6676</v>
      </c>
      <c r="N96" s="253" t="s">
        <v>3674</v>
      </c>
      <c r="O96" s="253" t="s">
        <v>3328</v>
      </c>
      <c r="P96" s="254" t="s">
        <v>3670</v>
      </c>
      <c r="Q96" s="252" t="s">
        <v>4457</v>
      </c>
      <c r="R96" s="378" t="s">
        <v>3340</v>
      </c>
      <c r="S96" s="252" t="s">
        <v>3340</v>
      </c>
      <c r="T96" s="378" t="s">
        <v>3340</v>
      </c>
      <c r="U96" s="254" t="s">
        <v>3340</v>
      </c>
      <c r="V96" s="254" t="s">
        <v>3330</v>
      </c>
      <c r="W96" s="254" t="s">
        <v>3340</v>
      </c>
      <c r="X96" s="254">
        <v>250</v>
      </c>
      <c r="Y96" s="254" t="s">
        <v>3340</v>
      </c>
      <c r="Z96" s="253" t="s">
        <v>3340</v>
      </c>
      <c r="AA96" s="254" t="s">
        <v>3340</v>
      </c>
      <c r="AB96" s="254" t="s">
        <v>3340</v>
      </c>
      <c r="AC96" s="252" t="s">
        <v>3835</v>
      </c>
      <c r="AD96" s="217" t="s">
        <v>3340</v>
      </c>
      <c r="AE96" s="73" t="s">
        <v>3340</v>
      </c>
      <c r="AF96" s="73" t="s">
        <v>3340</v>
      </c>
      <c r="AG96" s="255" t="s">
        <v>4428</v>
      </c>
      <c r="AH96" s="255" t="s">
        <v>4386</v>
      </c>
      <c r="AI96" s="255" t="s">
        <v>4458</v>
      </c>
      <c r="AJ96" s="255" t="s">
        <v>6765</v>
      </c>
      <c r="AK96" s="255" t="s">
        <v>4459</v>
      </c>
      <c r="AL96" s="255" t="s">
        <v>4452</v>
      </c>
      <c r="AM96" s="255" t="s">
        <v>3340</v>
      </c>
      <c r="AN96" s="255" t="s">
        <v>3340</v>
      </c>
    </row>
    <row r="97" spans="1:40" s="295" customFormat="1">
      <c r="A97" s="252" t="s">
        <v>7577</v>
      </c>
      <c r="B97" s="256" t="s">
        <v>7578</v>
      </c>
      <c r="C97" s="252" t="s">
        <v>7577</v>
      </c>
      <c r="D97" s="493" t="s">
        <v>7578</v>
      </c>
      <c r="E97" s="252" t="s">
        <v>7579</v>
      </c>
      <c r="F97" s="81" t="s">
        <v>4464</v>
      </c>
      <c r="G97" s="252" t="s">
        <v>4465</v>
      </c>
      <c r="H97" s="380" t="s">
        <v>7543</v>
      </c>
      <c r="I97" s="411">
        <v>41947</v>
      </c>
      <c r="J97" s="252" t="s">
        <v>4425</v>
      </c>
      <c r="K97" s="34" t="s">
        <v>6056</v>
      </c>
      <c r="L97" s="252" t="s">
        <v>3469</v>
      </c>
      <c r="M97" s="252" t="s">
        <v>6676</v>
      </c>
      <c r="N97" s="252" t="s">
        <v>3334</v>
      </c>
      <c r="O97" s="253" t="s">
        <v>3335</v>
      </c>
      <c r="P97" s="252" t="s">
        <v>3670</v>
      </c>
      <c r="Q97" s="252" t="s">
        <v>4457</v>
      </c>
      <c r="R97" s="253" t="s">
        <v>3340</v>
      </c>
      <c r="S97" s="253" t="s">
        <v>3340</v>
      </c>
      <c r="T97" s="253" t="s">
        <v>3340</v>
      </c>
      <c r="U97" s="252" t="s">
        <v>3340</v>
      </c>
      <c r="V97" s="252" t="s">
        <v>3330</v>
      </c>
      <c r="W97" s="252" t="s">
        <v>3340</v>
      </c>
      <c r="X97" s="252">
        <v>250</v>
      </c>
      <c r="Y97" s="252" t="s">
        <v>3340</v>
      </c>
      <c r="Z97" s="253" t="s">
        <v>3340</v>
      </c>
      <c r="AA97" s="252" t="s">
        <v>3340</v>
      </c>
      <c r="AB97" s="252" t="s">
        <v>3340</v>
      </c>
      <c r="AC97" s="255" t="s">
        <v>5071</v>
      </c>
      <c r="AD97" s="73" t="s">
        <v>3340</v>
      </c>
      <c r="AE97" s="73" t="s">
        <v>3340</v>
      </c>
      <c r="AF97" s="73" t="s">
        <v>3340</v>
      </c>
      <c r="AG97" s="255" t="s">
        <v>4428</v>
      </c>
      <c r="AH97" s="255" t="s">
        <v>4376</v>
      </c>
      <c r="AI97" s="252" t="s">
        <v>4458</v>
      </c>
      <c r="AJ97" s="252" t="s">
        <v>6765</v>
      </c>
      <c r="AK97" s="399" t="s">
        <v>4459</v>
      </c>
      <c r="AL97" s="255" t="s">
        <v>4452</v>
      </c>
      <c r="AM97" s="252" t="s">
        <v>3340</v>
      </c>
      <c r="AN97" s="252" t="s">
        <v>3340</v>
      </c>
    </row>
    <row r="98" spans="1:40" s="295" customFormat="1">
      <c r="A98" s="252" t="s">
        <v>7580</v>
      </c>
      <c r="B98" s="256" t="s">
        <v>7581</v>
      </c>
      <c r="C98" s="252" t="s">
        <v>7580</v>
      </c>
      <c r="D98" s="493" t="s">
        <v>7581</v>
      </c>
      <c r="E98" s="252" t="s">
        <v>7582</v>
      </c>
      <c r="F98" s="81" t="s">
        <v>4466</v>
      </c>
      <c r="G98" s="252" t="s">
        <v>4467</v>
      </c>
      <c r="H98" s="380" t="s">
        <v>7543</v>
      </c>
      <c r="I98" s="411">
        <v>41947</v>
      </c>
      <c r="J98" s="252" t="s">
        <v>4425</v>
      </c>
      <c r="K98" s="34" t="s">
        <v>6056</v>
      </c>
      <c r="L98" s="252" t="s">
        <v>3469</v>
      </c>
      <c r="M98" s="252" t="s">
        <v>6676</v>
      </c>
      <c r="N98" s="252" t="s">
        <v>4468</v>
      </c>
      <c r="O98" s="253">
        <v>0</v>
      </c>
      <c r="P98" s="252" t="s">
        <v>3670</v>
      </c>
      <c r="Q98" s="252" t="s">
        <v>4457</v>
      </c>
      <c r="R98" s="253" t="s">
        <v>3340</v>
      </c>
      <c r="S98" s="253" t="s">
        <v>3340</v>
      </c>
      <c r="T98" s="253" t="s">
        <v>3340</v>
      </c>
      <c r="U98" s="252" t="s">
        <v>3340</v>
      </c>
      <c r="V98" s="252" t="s">
        <v>3330</v>
      </c>
      <c r="W98" s="252" t="s">
        <v>3340</v>
      </c>
      <c r="X98" s="252">
        <v>250</v>
      </c>
      <c r="Y98" s="252" t="s">
        <v>3340</v>
      </c>
      <c r="Z98" s="253" t="s">
        <v>3340</v>
      </c>
      <c r="AA98" s="252" t="s">
        <v>3340</v>
      </c>
      <c r="AB98" s="252" t="s">
        <v>3340</v>
      </c>
      <c r="AC98" s="255" t="s">
        <v>3835</v>
      </c>
      <c r="AD98" s="73" t="s">
        <v>3340</v>
      </c>
      <c r="AE98" s="73" t="s">
        <v>3340</v>
      </c>
      <c r="AF98" s="73" t="s">
        <v>3340</v>
      </c>
      <c r="AG98" s="255" t="s">
        <v>4428</v>
      </c>
      <c r="AH98" s="255" t="s">
        <v>4469</v>
      </c>
      <c r="AI98" s="252" t="s">
        <v>4458</v>
      </c>
      <c r="AJ98" s="252" t="s">
        <v>6765</v>
      </c>
      <c r="AK98" s="255" t="s">
        <v>4459</v>
      </c>
      <c r="AL98" s="255" t="s">
        <v>4452</v>
      </c>
      <c r="AM98" s="252" t="s">
        <v>3340</v>
      </c>
      <c r="AN98" s="252" t="s">
        <v>3340</v>
      </c>
    </row>
    <row r="99" spans="1:40" s="295" customFormat="1">
      <c r="A99" s="252" t="s">
        <v>7583</v>
      </c>
      <c r="B99" s="256" t="s">
        <v>7584</v>
      </c>
      <c r="C99" s="252" t="s">
        <v>7583</v>
      </c>
      <c r="D99" s="493" t="s">
        <v>7584</v>
      </c>
      <c r="E99" s="252" t="s">
        <v>7585</v>
      </c>
      <c r="F99" s="81" t="s">
        <v>4470</v>
      </c>
      <c r="G99" s="252" t="s">
        <v>4471</v>
      </c>
      <c r="H99" s="380" t="s">
        <v>7543</v>
      </c>
      <c r="I99" s="411">
        <v>41947</v>
      </c>
      <c r="J99" s="252" t="s">
        <v>4425</v>
      </c>
      <c r="K99" s="34" t="s">
        <v>6056</v>
      </c>
      <c r="L99" s="252" t="s">
        <v>3469</v>
      </c>
      <c r="M99" s="252" t="s">
        <v>6676</v>
      </c>
      <c r="N99" s="252" t="s">
        <v>4472</v>
      </c>
      <c r="O99" s="253">
        <v>0</v>
      </c>
      <c r="P99" s="252" t="s">
        <v>3670</v>
      </c>
      <c r="Q99" s="252" t="s">
        <v>4457</v>
      </c>
      <c r="R99" s="253" t="s">
        <v>3340</v>
      </c>
      <c r="S99" s="253" t="s">
        <v>3340</v>
      </c>
      <c r="T99" s="253" t="s">
        <v>3340</v>
      </c>
      <c r="U99" s="252" t="s">
        <v>3340</v>
      </c>
      <c r="V99" s="252" t="s">
        <v>3330</v>
      </c>
      <c r="W99" s="402" t="s">
        <v>3340</v>
      </c>
      <c r="X99" s="402">
        <v>250</v>
      </c>
      <c r="Y99" s="402" t="s">
        <v>3340</v>
      </c>
      <c r="Z99" s="253" t="s">
        <v>3340</v>
      </c>
      <c r="AA99" s="402" t="s">
        <v>3340</v>
      </c>
      <c r="AB99" s="402" t="s">
        <v>3340</v>
      </c>
      <c r="AC99" s="255" t="s">
        <v>3835</v>
      </c>
      <c r="AD99" s="73" t="s">
        <v>3340</v>
      </c>
      <c r="AE99" s="73" t="s">
        <v>3340</v>
      </c>
      <c r="AF99" s="73" t="s">
        <v>3340</v>
      </c>
      <c r="AG99" s="255" t="s">
        <v>4428</v>
      </c>
      <c r="AH99" s="255" t="s">
        <v>4473</v>
      </c>
      <c r="AI99" s="252" t="s">
        <v>4458</v>
      </c>
      <c r="AJ99" s="253" t="s">
        <v>6765</v>
      </c>
      <c r="AK99" s="374" t="s">
        <v>4459</v>
      </c>
      <c r="AL99" s="255" t="s">
        <v>4452</v>
      </c>
      <c r="AM99" s="266" t="s">
        <v>4058</v>
      </c>
      <c r="AN99" s="266" t="s">
        <v>6</v>
      </c>
    </row>
    <row r="100" spans="1:40" s="295" customFormat="1">
      <c r="A100" s="252" t="s">
        <v>7586</v>
      </c>
      <c r="B100" s="256" t="s">
        <v>7587</v>
      </c>
      <c r="C100" s="252" t="s">
        <v>7586</v>
      </c>
      <c r="D100" s="493" t="s">
        <v>7587</v>
      </c>
      <c r="E100" s="252" t="s">
        <v>7588</v>
      </c>
      <c r="F100" s="81" t="s">
        <v>4474</v>
      </c>
      <c r="G100" s="252" t="s">
        <v>4475</v>
      </c>
      <c r="H100" s="380" t="s">
        <v>7543</v>
      </c>
      <c r="I100" s="411">
        <v>41947</v>
      </c>
      <c r="J100" s="252" t="s">
        <v>4425</v>
      </c>
      <c r="K100" s="34" t="s">
        <v>6056</v>
      </c>
      <c r="L100" s="252" t="s">
        <v>3469</v>
      </c>
      <c r="M100" s="252" t="s">
        <v>6676</v>
      </c>
      <c r="N100" s="252" t="s">
        <v>3675</v>
      </c>
      <c r="O100" s="253" t="s">
        <v>5075</v>
      </c>
      <c r="P100" s="252" t="s">
        <v>3670</v>
      </c>
      <c r="Q100" s="252" t="s">
        <v>4457</v>
      </c>
      <c r="R100" s="253" t="s">
        <v>3340</v>
      </c>
      <c r="S100" s="253" t="s">
        <v>3340</v>
      </c>
      <c r="T100" s="253" t="s">
        <v>3340</v>
      </c>
      <c r="U100" s="252" t="s">
        <v>3340</v>
      </c>
      <c r="V100" s="252" t="s">
        <v>3330</v>
      </c>
      <c r="W100" s="252" t="s">
        <v>3340</v>
      </c>
      <c r="X100" s="252">
        <v>250</v>
      </c>
      <c r="Y100" s="252" t="s">
        <v>3340</v>
      </c>
      <c r="Z100" s="253" t="s">
        <v>3340</v>
      </c>
      <c r="AA100" s="252" t="s">
        <v>3340</v>
      </c>
      <c r="AB100" s="252" t="s">
        <v>3340</v>
      </c>
      <c r="AC100" s="255" t="s">
        <v>3835</v>
      </c>
      <c r="AD100" s="73" t="s">
        <v>3340</v>
      </c>
      <c r="AE100" s="73" t="s">
        <v>3340</v>
      </c>
      <c r="AF100" s="73" t="s">
        <v>3340</v>
      </c>
      <c r="AG100" s="255" t="s">
        <v>4428</v>
      </c>
      <c r="AH100" s="255" t="s">
        <v>4476</v>
      </c>
      <c r="AI100" s="252" t="s">
        <v>4458</v>
      </c>
      <c r="AJ100" s="266" t="s">
        <v>6765</v>
      </c>
      <c r="AK100" s="399" t="s">
        <v>4459</v>
      </c>
      <c r="AL100" s="255" t="s">
        <v>4452</v>
      </c>
      <c r="AM100" s="266" t="s">
        <v>4058</v>
      </c>
      <c r="AN100" s="266" t="s">
        <v>6</v>
      </c>
    </row>
    <row r="101" spans="1:40" s="295" customFormat="1">
      <c r="A101" s="252" t="s">
        <v>7589</v>
      </c>
      <c r="B101" s="252" t="s">
        <v>7590</v>
      </c>
      <c r="C101" s="252" t="s">
        <v>7589</v>
      </c>
      <c r="D101" s="493" t="s">
        <v>7590</v>
      </c>
      <c r="E101" s="252" t="s">
        <v>7591</v>
      </c>
      <c r="F101" s="81" t="s">
        <v>4477</v>
      </c>
      <c r="G101" s="252" t="s">
        <v>4478</v>
      </c>
      <c r="H101" s="380" t="s">
        <v>7543</v>
      </c>
      <c r="I101" s="411">
        <v>41947</v>
      </c>
      <c r="J101" s="252" t="s">
        <v>4425</v>
      </c>
      <c r="K101" s="493" t="s">
        <v>6056</v>
      </c>
      <c r="L101" s="252" t="s">
        <v>3469</v>
      </c>
      <c r="M101" s="252" t="s">
        <v>6676</v>
      </c>
      <c r="N101" s="253" t="s">
        <v>4426</v>
      </c>
      <c r="O101" s="253" t="s">
        <v>5072</v>
      </c>
      <c r="P101" s="254" t="s">
        <v>3670</v>
      </c>
      <c r="Q101" s="252" t="s">
        <v>4479</v>
      </c>
      <c r="R101" s="378" t="s">
        <v>3340</v>
      </c>
      <c r="S101" s="252" t="s">
        <v>3340</v>
      </c>
      <c r="T101" s="378" t="s">
        <v>3340</v>
      </c>
      <c r="U101" s="254" t="s">
        <v>3340</v>
      </c>
      <c r="V101" s="254" t="s">
        <v>3330</v>
      </c>
      <c r="W101" s="254" t="s">
        <v>3340</v>
      </c>
      <c r="X101" s="254">
        <v>250</v>
      </c>
      <c r="Y101" s="254" t="s">
        <v>3340</v>
      </c>
      <c r="Z101" s="253" t="s">
        <v>3340</v>
      </c>
      <c r="AA101" s="254" t="s">
        <v>3340</v>
      </c>
      <c r="AB101" s="254" t="s">
        <v>3340</v>
      </c>
      <c r="AC101" s="252" t="s">
        <v>3835</v>
      </c>
      <c r="AD101" s="217" t="s">
        <v>3340</v>
      </c>
      <c r="AE101" s="73" t="s">
        <v>3340</v>
      </c>
      <c r="AF101" s="73" t="s">
        <v>3340</v>
      </c>
      <c r="AG101" s="255" t="s">
        <v>4428</v>
      </c>
      <c r="AH101" s="255" t="s">
        <v>4429</v>
      </c>
      <c r="AI101" s="255" t="s">
        <v>4480</v>
      </c>
      <c r="AJ101" s="252" t="s">
        <v>6765</v>
      </c>
      <c r="AK101" s="255" t="s">
        <v>4451</v>
      </c>
      <c r="AL101" s="255" t="s">
        <v>4481</v>
      </c>
      <c r="AM101" s="255" t="s">
        <v>3340</v>
      </c>
      <c r="AN101" s="255" t="s">
        <v>3340</v>
      </c>
    </row>
    <row r="102" spans="1:40" s="295" customFormat="1">
      <c r="A102" s="252" t="s">
        <v>7592</v>
      </c>
      <c r="B102" s="256" t="s">
        <v>7593</v>
      </c>
      <c r="C102" s="252" t="s">
        <v>7592</v>
      </c>
      <c r="D102" s="493" t="s">
        <v>7593</v>
      </c>
      <c r="E102" s="252" t="s">
        <v>7594</v>
      </c>
      <c r="F102" s="81" t="s">
        <v>4482</v>
      </c>
      <c r="G102" s="252" t="s">
        <v>4483</v>
      </c>
      <c r="H102" s="380" t="s">
        <v>7543</v>
      </c>
      <c r="I102" s="411">
        <v>41947</v>
      </c>
      <c r="J102" s="252" t="s">
        <v>4425</v>
      </c>
      <c r="K102" s="34" t="s">
        <v>6056</v>
      </c>
      <c r="L102" s="252" t="s">
        <v>3469</v>
      </c>
      <c r="M102" s="252" t="s">
        <v>6676</v>
      </c>
      <c r="N102" s="252" t="s">
        <v>3327</v>
      </c>
      <c r="O102" s="253" t="s">
        <v>3328</v>
      </c>
      <c r="P102" s="252" t="s">
        <v>3670</v>
      </c>
      <c r="Q102" s="252" t="s">
        <v>4479</v>
      </c>
      <c r="R102" s="253" t="s">
        <v>3340</v>
      </c>
      <c r="S102" s="253" t="s">
        <v>3340</v>
      </c>
      <c r="T102" s="253" t="s">
        <v>3340</v>
      </c>
      <c r="U102" s="252" t="s">
        <v>3340</v>
      </c>
      <c r="V102" s="252" t="s">
        <v>3330</v>
      </c>
      <c r="W102" s="252" t="s">
        <v>3340</v>
      </c>
      <c r="X102" s="252">
        <v>250</v>
      </c>
      <c r="Y102" s="252" t="s">
        <v>3340</v>
      </c>
      <c r="Z102" s="253" t="s">
        <v>3340</v>
      </c>
      <c r="AA102" s="252" t="s">
        <v>3340</v>
      </c>
      <c r="AB102" s="252" t="s">
        <v>3340</v>
      </c>
      <c r="AC102" s="255" t="s">
        <v>3835</v>
      </c>
      <c r="AD102" s="73" t="s">
        <v>3340</v>
      </c>
      <c r="AE102" s="73" t="s">
        <v>3340</v>
      </c>
      <c r="AF102" s="73" t="s">
        <v>3340</v>
      </c>
      <c r="AG102" s="255" t="s">
        <v>4428</v>
      </c>
      <c r="AH102" s="255" t="s">
        <v>4367</v>
      </c>
      <c r="AI102" s="252" t="s">
        <v>4480</v>
      </c>
      <c r="AJ102" s="266" t="s">
        <v>6765</v>
      </c>
      <c r="AK102" s="374" t="s">
        <v>4451</v>
      </c>
      <c r="AL102" s="255" t="s">
        <v>4481</v>
      </c>
      <c r="AM102" s="266" t="s">
        <v>4058</v>
      </c>
      <c r="AN102" s="266" t="s">
        <v>6</v>
      </c>
    </row>
    <row r="103" spans="1:40" s="295" customFormat="1">
      <c r="A103" s="252" t="s">
        <v>7595</v>
      </c>
      <c r="B103" s="252" t="s">
        <v>7596</v>
      </c>
      <c r="C103" s="252" t="s">
        <v>7595</v>
      </c>
      <c r="D103" s="493" t="s">
        <v>7596</v>
      </c>
      <c r="E103" s="252" t="s">
        <v>7597</v>
      </c>
      <c r="F103" s="654" t="s">
        <v>4484</v>
      </c>
      <c r="G103" s="252" t="s">
        <v>4485</v>
      </c>
      <c r="H103" s="380" t="s">
        <v>7543</v>
      </c>
      <c r="I103" s="411">
        <v>41947</v>
      </c>
      <c r="J103" s="252" t="s">
        <v>4425</v>
      </c>
      <c r="K103" s="403" t="s">
        <v>6056</v>
      </c>
      <c r="L103" s="252" t="s">
        <v>3469</v>
      </c>
      <c r="M103" s="252" t="s">
        <v>6676</v>
      </c>
      <c r="N103" s="253" t="s">
        <v>4426</v>
      </c>
      <c r="O103" s="253" t="s">
        <v>5072</v>
      </c>
      <c r="P103" s="262" t="s">
        <v>3670</v>
      </c>
      <c r="Q103" s="252" t="s">
        <v>4486</v>
      </c>
      <c r="R103" s="253" t="s">
        <v>3340</v>
      </c>
      <c r="S103" s="253" t="s">
        <v>3340</v>
      </c>
      <c r="T103" s="253" t="s">
        <v>3340</v>
      </c>
      <c r="U103" s="253" t="s">
        <v>3340</v>
      </c>
      <c r="V103" s="253" t="s">
        <v>3330</v>
      </c>
      <c r="W103" s="253" t="s">
        <v>3340</v>
      </c>
      <c r="X103" s="253">
        <v>250</v>
      </c>
      <c r="Y103" s="253" t="s">
        <v>3340</v>
      </c>
      <c r="Z103" s="253" t="s">
        <v>3340</v>
      </c>
      <c r="AA103" s="253" t="s">
        <v>3340</v>
      </c>
      <c r="AB103" s="253" t="s">
        <v>3340</v>
      </c>
      <c r="AC103" s="253" t="s">
        <v>3835</v>
      </c>
      <c r="AD103" s="190" t="s">
        <v>3340</v>
      </c>
      <c r="AE103" s="190" t="s">
        <v>3340</v>
      </c>
      <c r="AF103" s="73" t="s">
        <v>3340</v>
      </c>
      <c r="AG103" s="255" t="s">
        <v>4428</v>
      </c>
      <c r="AH103" s="255" t="s">
        <v>4429</v>
      </c>
      <c r="AI103" s="253" t="s">
        <v>4487</v>
      </c>
      <c r="AJ103" s="253" t="s">
        <v>6765</v>
      </c>
      <c r="AK103" s="380" t="s">
        <v>4459</v>
      </c>
      <c r="AL103" s="255" t="s">
        <v>4481</v>
      </c>
      <c r="AM103" s="253" t="s">
        <v>3340</v>
      </c>
      <c r="AN103" s="253" t="s">
        <v>3340</v>
      </c>
    </row>
    <row r="104" spans="1:40" s="295" customFormat="1">
      <c r="A104" s="252" t="s">
        <v>7598</v>
      </c>
      <c r="B104" s="252" t="s">
        <v>7599</v>
      </c>
      <c r="C104" s="252" t="s">
        <v>7598</v>
      </c>
      <c r="D104" s="493" t="s">
        <v>7599</v>
      </c>
      <c r="E104" s="253" t="s">
        <v>7600</v>
      </c>
      <c r="F104" s="645" t="s">
        <v>4488</v>
      </c>
      <c r="G104" s="252" t="s">
        <v>4489</v>
      </c>
      <c r="H104" s="380" t="s">
        <v>7543</v>
      </c>
      <c r="I104" s="411">
        <v>41947</v>
      </c>
      <c r="J104" s="252" t="s">
        <v>4425</v>
      </c>
      <c r="K104" s="34" t="s">
        <v>6056</v>
      </c>
      <c r="L104" s="252" t="s">
        <v>3469</v>
      </c>
      <c r="M104" s="252" t="s">
        <v>6676</v>
      </c>
      <c r="N104" s="253" t="s">
        <v>3327</v>
      </c>
      <c r="O104" s="253" t="s">
        <v>3328</v>
      </c>
      <c r="P104" s="253" t="s">
        <v>3670</v>
      </c>
      <c r="Q104" s="252" t="s">
        <v>4486</v>
      </c>
      <c r="R104" s="253" t="s">
        <v>3340</v>
      </c>
      <c r="S104" s="253" t="s">
        <v>3340</v>
      </c>
      <c r="T104" s="253" t="s">
        <v>3340</v>
      </c>
      <c r="U104" s="253" t="s">
        <v>3340</v>
      </c>
      <c r="V104" s="253" t="s">
        <v>3330</v>
      </c>
      <c r="W104" s="253" t="s">
        <v>3340</v>
      </c>
      <c r="X104" s="253">
        <v>250</v>
      </c>
      <c r="Y104" s="253" t="s">
        <v>3340</v>
      </c>
      <c r="Z104" s="253" t="s">
        <v>3340</v>
      </c>
      <c r="AA104" s="253" t="s">
        <v>3340</v>
      </c>
      <c r="AB104" s="253" t="s">
        <v>3340</v>
      </c>
      <c r="AC104" s="255" t="s">
        <v>3835</v>
      </c>
      <c r="AD104" s="73" t="s">
        <v>3340</v>
      </c>
      <c r="AE104" s="190" t="s">
        <v>3340</v>
      </c>
      <c r="AF104" s="73" t="s">
        <v>3340</v>
      </c>
      <c r="AG104" s="255" t="s">
        <v>4428</v>
      </c>
      <c r="AH104" s="255" t="s">
        <v>4367</v>
      </c>
      <c r="AI104" s="253" t="s">
        <v>4487</v>
      </c>
      <c r="AJ104" s="252" t="s">
        <v>6765</v>
      </c>
      <c r="AK104" s="399" t="s">
        <v>4459</v>
      </c>
      <c r="AL104" s="255" t="s">
        <v>4481</v>
      </c>
      <c r="AM104" s="253" t="s">
        <v>3340</v>
      </c>
      <c r="AN104" s="253" t="s">
        <v>3340</v>
      </c>
    </row>
    <row r="105" spans="1:40" s="295" customFormat="1">
      <c r="A105" s="252" t="s">
        <v>7601</v>
      </c>
      <c r="B105" s="252" t="s">
        <v>7602</v>
      </c>
      <c r="C105" s="252" t="s">
        <v>7601</v>
      </c>
      <c r="D105" s="493" t="s">
        <v>7602</v>
      </c>
      <c r="E105" s="253" t="s">
        <v>7603</v>
      </c>
      <c r="F105" s="645" t="s">
        <v>4490</v>
      </c>
      <c r="G105" s="252" t="s">
        <v>4491</v>
      </c>
      <c r="H105" s="380" t="s">
        <v>7543</v>
      </c>
      <c r="I105" s="411">
        <v>41947</v>
      </c>
      <c r="J105" s="252" t="s">
        <v>4425</v>
      </c>
      <c r="K105" s="34" t="s">
        <v>6056</v>
      </c>
      <c r="L105" s="252" t="s">
        <v>3469</v>
      </c>
      <c r="M105" s="252" t="s">
        <v>6676</v>
      </c>
      <c r="N105" s="253" t="s">
        <v>3674</v>
      </c>
      <c r="O105" s="253" t="s">
        <v>3328</v>
      </c>
      <c r="P105" s="253" t="s">
        <v>3670</v>
      </c>
      <c r="Q105" s="252" t="s">
        <v>4486</v>
      </c>
      <c r="R105" s="253" t="s">
        <v>3340</v>
      </c>
      <c r="S105" s="253" t="s">
        <v>3340</v>
      </c>
      <c r="T105" s="253" t="s">
        <v>3340</v>
      </c>
      <c r="U105" s="253" t="s">
        <v>3340</v>
      </c>
      <c r="V105" s="253" t="s">
        <v>3330</v>
      </c>
      <c r="W105" s="253" t="s">
        <v>3340</v>
      </c>
      <c r="X105" s="253">
        <v>250</v>
      </c>
      <c r="Y105" s="253" t="s">
        <v>3340</v>
      </c>
      <c r="Z105" s="253" t="s">
        <v>3340</v>
      </c>
      <c r="AA105" s="253" t="s">
        <v>3340</v>
      </c>
      <c r="AB105" s="253" t="s">
        <v>3340</v>
      </c>
      <c r="AC105" s="253" t="s">
        <v>3835</v>
      </c>
      <c r="AD105" s="190" t="s">
        <v>3340</v>
      </c>
      <c r="AE105" s="190" t="s">
        <v>3340</v>
      </c>
      <c r="AF105" s="73" t="s">
        <v>3340</v>
      </c>
      <c r="AG105" s="255" t="s">
        <v>4428</v>
      </c>
      <c r="AH105" s="255" t="s">
        <v>4386</v>
      </c>
      <c r="AI105" s="253" t="s">
        <v>4487</v>
      </c>
      <c r="AJ105" s="266" t="s">
        <v>6765</v>
      </c>
      <c r="AK105" s="380" t="s">
        <v>4459</v>
      </c>
      <c r="AL105" s="255" t="s">
        <v>4481</v>
      </c>
      <c r="AM105" s="266" t="s">
        <v>4058</v>
      </c>
      <c r="AN105" s="253" t="s">
        <v>5125</v>
      </c>
    </row>
    <row r="106" spans="1:40" s="295" customFormat="1">
      <c r="A106" s="252" t="s">
        <v>7604</v>
      </c>
      <c r="B106" s="256" t="s">
        <v>7605</v>
      </c>
      <c r="C106" s="252" t="s">
        <v>7604</v>
      </c>
      <c r="D106" s="493" t="s">
        <v>7605</v>
      </c>
      <c r="E106" s="252" t="s">
        <v>7606</v>
      </c>
      <c r="F106" s="81" t="s">
        <v>4492</v>
      </c>
      <c r="G106" s="252" t="s">
        <v>4493</v>
      </c>
      <c r="H106" s="380" t="s">
        <v>7543</v>
      </c>
      <c r="I106" s="411">
        <v>41947</v>
      </c>
      <c r="J106" s="252" t="s">
        <v>4425</v>
      </c>
      <c r="K106" s="34" t="s">
        <v>6056</v>
      </c>
      <c r="L106" s="252" t="s">
        <v>3469</v>
      </c>
      <c r="M106" s="252" t="s">
        <v>6676</v>
      </c>
      <c r="N106" s="252" t="s">
        <v>3334</v>
      </c>
      <c r="O106" s="253" t="s">
        <v>3335</v>
      </c>
      <c r="P106" s="252" t="s">
        <v>3670</v>
      </c>
      <c r="Q106" s="252" t="s">
        <v>4486</v>
      </c>
      <c r="R106" s="253" t="s">
        <v>3340</v>
      </c>
      <c r="S106" s="253" t="s">
        <v>3340</v>
      </c>
      <c r="T106" s="253" t="s">
        <v>3340</v>
      </c>
      <c r="U106" s="252" t="s">
        <v>3340</v>
      </c>
      <c r="V106" s="252" t="s">
        <v>3330</v>
      </c>
      <c r="W106" s="252" t="s">
        <v>3340</v>
      </c>
      <c r="X106" s="252">
        <v>250</v>
      </c>
      <c r="Y106" s="252" t="s">
        <v>3340</v>
      </c>
      <c r="Z106" s="253" t="s">
        <v>3340</v>
      </c>
      <c r="AA106" s="252" t="s">
        <v>3340</v>
      </c>
      <c r="AB106" s="252" t="s">
        <v>3340</v>
      </c>
      <c r="AC106" s="255" t="s">
        <v>5071</v>
      </c>
      <c r="AD106" s="73" t="s">
        <v>3340</v>
      </c>
      <c r="AE106" s="73" t="s">
        <v>3340</v>
      </c>
      <c r="AF106" s="73" t="s">
        <v>3340</v>
      </c>
      <c r="AG106" s="255" t="s">
        <v>4428</v>
      </c>
      <c r="AH106" s="255" t="s">
        <v>4376</v>
      </c>
      <c r="AI106" s="252" t="s">
        <v>4487</v>
      </c>
      <c r="AJ106" s="253" t="s">
        <v>6765</v>
      </c>
      <c r="AK106" s="374" t="s">
        <v>4459</v>
      </c>
      <c r="AL106" s="255" t="s">
        <v>4481</v>
      </c>
      <c r="AM106" s="266" t="s">
        <v>4058</v>
      </c>
      <c r="AN106" s="266" t="s">
        <v>6</v>
      </c>
    </row>
    <row r="107" spans="1:40" s="295" customFormat="1">
      <c r="A107" s="252" t="s">
        <v>7607</v>
      </c>
      <c r="B107" s="252" t="s">
        <v>7608</v>
      </c>
      <c r="C107" s="252" t="s">
        <v>7607</v>
      </c>
      <c r="D107" s="493" t="s">
        <v>7608</v>
      </c>
      <c r="E107" s="253" t="s">
        <v>7609</v>
      </c>
      <c r="F107" s="645" t="s">
        <v>4494</v>
      </c>
      <c r="G107" s="252" t="s">
        <v>4495</v>
      </c>
      <c r="H107" s="380" t="s">
        <v>7543</v>
      </c>
      <c r="I107" s="411">
        <v>41947</v>
      </c>
      <c r="J107" s="252" t="s">
        <v>4425</v>
      </c>
      <c r="K107" s="34" t="s">
        <v>6056</v>
      </c>
      <c r="L107" s="252" t="s">
        <v>3469</v>
      </c>
      <c r="M107" s="252" t="s">
        <v>6676</v>
      </c>
      <c r="N107" s="253" t="s">
        <v>4468</v>
      </c>
      <c r="O107" s="253">
        <v>0</v>
      </c>
      <c r="P107" s="253" t="s">
        <v>3670</v>
      </c>
      <c r="Q107" s="252" t="s">
        <v>4486</v>
      </c>
      <c r="R107" s="253" t="s">
        <v>3340</v>
      </c>
      <c r="S107" s="253" t="s">
        <v>3340</v>
      </c>
      <c r="T107" s="253" t="s">
        <v>3340</v>
      </c>
      <c r="U107" s="253" t="s">
        <v>3340</v>
      </c>
      <c r="V107" s="253" t="s">
        <v>3330</v>
      </c>
      <c r="W107" s="253" t="s">
        <v>3340</v>
      </c>
      <c r="X107" s="253">
        <v>250</v>
      </c>
      <c r="Y107" s="253" t="s">
        <v>3340</v>
      </c>
      <c r="Z107" s="253" t="s">
        <v>3340</v>
      </c>
      <c r="AA107" s="253" t="s">
        <v>3340</v>
      </c>
      <c r="AB107" s="253" t="s">
        <v>3340</v>
      </c>
      <c r="AC107" s="253" t="s">
        <v>3835</v>
      </c>
      <c r="AD107" s="190" t="s">
        <v>3340</v>
      </c>
      <c r="AE107" s="190" t="s">
        <v>3340</v>
      </c>
      <c r="AF107" s="73" t="s">
        <v>3340</v>
      </c>
      <c r="AG107" s="255" t="s">
        <v>4428</v>
      </c>
      <c r="AH107" s="255" t="s">
        <v>4469</v>
      </c>
      <c r="AI107" s="253" t="s">
        <v>4487</v>
      </c>
      <c r="AJ107" s="253" t="s">
        <v>6765</v>
      </c>
      <c r="AK107" s="380" t="s">
        <v>4459</v>
      </c>
      <c r="AL107" s="255" t="s">
        <v>4481</v>
      </c>
      <c r="AM107" s="266" t="s">
        <v>4058</v>
      </c>
      <c r="AN107" s="253" t="s">
        <v>5125</v>
      </c>
    </row>
    <row r="108" spans="1:40" s="295" customFormat="1">
      <c r="A108" s="252" t="s">
        <v>7610</v>
      </c>
      <c r="B108" s="252" t="s">
        <v>7611</v>
      </c>
      <c r="C108" s="252" t="s">
        <v>7610</v>
      </c>
      <c r="D108" s="493" t="s">
        <v>7611</v>
      </c>
      <c r="E108" s="253" t="s">
        <v>7612</v>
      </c>
      <c r="F108" s="645" t="s">
        <v>4496</v>
      </c>
      <c r="G108" s="252" t="s">
        <v>4497</v>
      </c>
      <c r="H108" s="380" t="s">
        <v>7543</v>
      </c>
      <c r="I108" s="411">
        <v>41947</v>
      </c>
      <c r="J108" s="252" t="s">
        <v>4425</v>
      </c>
      <c r="K108" s="34" t="s">
        <v>6056</v>
      </c>
      <c r="L108" s="252" t="s">
        <v>3469</v>
      </c>
      <c r="M108" s="252" t="s">
        <v>6676</v>
      </c>
      <c r="N108" s="253" t="s">
        <v>4472</v>
      </c>
      <c r="O108" s="253">
        <v>0</v>
      </c>
      <c r="P108" s="253" t="s">
        <v>3670</v>
      </c>
      <c r="Q108" s="252" t="s">
        <v>4486</v>
      </c>
      <c r="R108" s="253" t="s">
        <v>3340</v>
      </c>
      <c r="S108" s="253" t="s">
        <v>3340</v>
      </c>
      <c r="T108" s="253" t="s">
        <v>3340</v>
      </c>
      <c r="U108" s="253" t="s">
        <v>3340</v>
      </c>
      <c r="V108" s="253" t="s">
        <v>3330</v>
      </c>
      <c r="W108" s="402" t="s">
        <v>3340</v>
      </c>
      <c r="X108" s="402">
        <v>250</v>
      </c>
      <c r="Y108" s="402" t="s">
        <v>3340</v>
      </c>
      <c r="Z108" s="253" t="s">
        <v>3340</v>
      </c>
      <c r="AA108" s="402" t="s">
        <v>3340</v>
      </c>
      <c r="AB108" s="402" t="s">
        <v>3340</v>
      </c>
      <c r="AC108" s="223" t="s">
        <v>3835</v>
      </c>
      <c r="AD108" s="651" t="s">
        <v>3340</v>
      </c>
      <c r="AE108" s="190" t="s">
        <v>3340</v>
      </c>
      <c r="AF108" s="73" t="s">
        <v>3340</v>
      </c>
      <c r="AG108" s="255" t="s">
        <v>4428</v>
      </c>
      <c r="AH108" s="255" t="s">
        <v>4473</v>
      </c>
      <c r="AI108" s="253" t="s">
        <v>4487</v>
      </c>
      <c r="AJ108" s="266" t="s">
        <v>6765</v>
      </c>
      <c r="AK108" s="399" t="s">
        <v>4459</v>
      </c>
      <c r="AL108" s="255" t="s">
        <v>4481</v>
      </c>
      <c r="AM108" s="266" t="s">
        <v>4058</v>
      </c>
      <c r="AN108" s="253" t="s">
        <v>5125</v>
      </c>
    </row>
    <row r="109" spans="1:40" s="295" customFormat="1">
      <c r="A109" s="252" t="s">
        <v>7613</v>
      </c>
      <c r="B109" s="252" t="s">
        <v>7614</v>
      </c>
      <c r="C109" s="252" t="s">
        <v>7613</v>
      </c>
      <c r="D109" s="493" t="s">
        <v>7614</v>
      </c>
      <c r="E109" s="253" t="s">
        <v>7615</v>
      </c>
      <c r="F109" s="645" t="s">
        <v>4498</v>
      </c>
      <c r="G109" s="252" t="s">
        <v>4499</v>
      </c>
      <c r="H109" s="380" t="s">
        <v>7543</v>
      </c>
      <c r="I109" s="411">
        <v>41947</v>
      </c>
      <c r="J109" s="252" t="s">
        <v>4425</v>
      </c>
      <c r="K109" s="34" t="s">
        <v>6056</v>
      </c>
      <c r="L109" s="252" t="s">
        <v>3469</v>
      </c>
      <c r="M109" s="252" t="s">
        <v>6676</v>
      </c>
      <c r="N109" s="253" t="s">
        <v>3675</v>
      </c>
      <c r="O109" s="253" t="s">
        <v>5075</v>
      </c>
      <c r="P109" s="253" t="s">
        <v>3670</v>
      </c>
      <c r="Q109" s="252" t="s">
        <v>4486</v>
      </c>
      <c r="R109" s="253" t="s">
        <v>3340</v>
      </c>
      <c r="S109" s="253" t="s">
        <v>3340</v>
      </c>
      <c r="T109" s="253" t="s">
        <v>3340</v>
      </c>
      <c r="U109" s="253" t="s">
        <v>3340</v>
      </c>
      <c r="V109" s="253" t="s">
        <v>3330</v>
      </c>
      <c r="W109" s="253" t="s">
        <v>3340</v>
      </c>
      <c r="X109" s="253">
        <v>250</v>
      </c>
      <c r="Y109" s="253" t="s">
        <v>3340</v>
      </c>
      <c r="Z109" s="253" t="s">
        <v>3340</v>
      </c>
      <c r="AA109" s="253" t="s">
        <v>3340</v>
      </c>
      <c r="AB109" s="253" t="s">
        <v>3340</v>
      </c>
      <c r="AC109" s="255" t="s">
        <v>3835</v>
      </c>
      <c r="AD109" s="73" t="s">
        <v>3340</v>
      </c>
      <c r="AE109" s="190" t="s">
        <v>3340</v>
      </c>
      <c r="AF109" s="73" t="s">
        <v>3340</v>
      </c>
      <c r="AG109" s="255" t="s">
        <v>4428</v>
      </c>
      <c r="AH109" s="255" t="s">
        <v>4476</v>
      </c>
      <c r="AI109" s="253" t="s">
        <v>4487</v>
      </c>
      <c r="AJ109" s="253" t="s">
        <v>6765</v>
      </c>
      <c r="AK109" s="380" t="s">
        <v>4459</v>
      </c>
      <c r="AL109" s="255" t="s">
        <v>4481</v>
      </c>
      <c r="AM109" s="253" t="s">
        <v>3340</v>
      </c>
      <c r="AN109" s="253" t="s">
        <v>3340</v>
      </c>
    </row>
    <row r="110" spans="1:40" s="295" customFormat="1">
      <c r="A110" s="252" t="s">
        <v>7616</v>
      </c>
      <c r="B110" s="252" t="s">
        <v>7617</v>
      </c>
      <c r="C110" s="252" t="s">
        <v>7616</v>
      </c>
      <c r="D110" s="493" t="s">
        <v>7617</v>
      </c>
      <c r="E110" s="253" t="s">
        <v>7618</v>
      </c>
      <c r="F110" s="645" t="s">
        <v>4500</v>
      </c>
      <c r="G110" s="252" t="s">
        <v>4501</v>
      </c>
      <c r="H110" s="380" t="s">
        <v>7543</v>
      </c>
      <c r="I110" s="411">
        <v>41947</v>
      </c>
      <c r="J110" s="252" t="s">
        <v>4425</v>
      </c>
      <c r="K110" s="34" t="s">
        <v>6056</v>
      </c>
      <c r="L110" s="252" t="s">
        <v>3469</v>
      </c>
      <c r="M110" s="252" t="s">
        <v>6676</v>
      </c>
      <c r="N110" s="253" t="s">
        <v>4426</v>
      </c>
      <c r="O110" s="253" t="s">
        <v>5072</v>
      </c>
      <c r="P110" s="253" t="s">
        <v>3670</v>
      </c>
      <c r="Q110" s="252" t="s">
        <v>4502</v>
      </c>
      <c r="R110" s="253" t="s">
        <v>3340</v>
      </c>
      <c r="S110" s="253" t="s">
        <v>3340</v>
      </c>
      <c r="T110" s="253" t="s">
        <v>3340</v>
      </c>
      <c r="U110" s="253" t="s">
        <v>3340</v>
      </c>
      <c r="V110" s="253" t="s">
        <v>3330</v>
      </c>
      <c r="W110" s="253" t="s">
        <v>3340</v>
      </c>
      <c r="X110" s="253">
        <v>250</v>
      </c>
      <c r="Y110" s="253" t="s">
        <v>3340</v>
      </c>
      <c r="Z110" s="253" t="s">
        <v>3340</v>
      </c>
      <c r="AA110" s="253" t="s">
        <v>3340</v>
      </c>
      <c r="AB110" s="253" t="s">
        <v>3340</v>
      </c>
      <c r="AC110" s="255" t="s">
        <v>3835</v>
      </c>
      <c r="AD110" s="73" t="s">
        <v>3340</v>
      </c>
      <c r="AE110" s="190" t="s">
        <v>3340</v>
      </c>
      <c r="AF110" s="73" t="s">
        <v>3340</v>
      </c>
      <c r="AG110" s="255" t="s">
        <v>4503</v>
      </c>
      <c r="AH110" s="255" t="s">
        <v>4429</v>
      </c>
      <c r="AI110" s="253" t="s">
        <v>4502</v>
      </c>
      <c r="AJ110" s="253" t="s">
        <v>6765</v>
      </c>
      <c r="AK110" s="380" t="s">
        <v>3340</v>
      </c>
      <c r="AL110" s="255" t="s">
        <v>3340</v>
      </c>
      <c r="AM110" s="253" t="s">
        <v>3340</v>
      </c>
      <c r="AN110" s="253" t="s">
        <v>3340</v>
      </c>
    </row>
    <row r="111" spans="1:40" s="295" customFormat="1">
      <c r="A111" s="252" t="s">
        <v>7619</v>
      </c>
      <c r="B111" s="252" t="s">
        <v>7620</v>
      </c>
      <c r="C111" s="252" t="s">
        <v>7619</v>
      </c>
      <c r="D111" s="493" t="s">
        <v>7620</v>
      </c>
      <c r="E111" s="252" t="s">
        <v>7621</v>
      </c>
      <c r="F111" s="654" t="s">
        <v>4504</v>
      </c>
      <c r="G111" s="252" t="s">
        <v>4505</v>
      </c>
      <c r="H111" s="380" t="s">
        <v>7543</v>
      </c>
      <c r="I111" s="411">
        <v>41947</v>
      </c>
      <c r="J111" s="252" t="s">
        <v>4425</v>
      </c>
      <c r="K111" s="404" t="s">
        <v>6056</v>
      </c>
      <c r="L111" s="252" t="s">
        <v>3469</v>
      </c>
      <c r="M111" s="252" t="s">
        <v>6676</v>
      </c>
      <c r="N111" s="253" t="s">
        <v>3327</v>
      </c>
      <c r="O111" s="253" t="s">
        <v>3328</v>
      </c>
      <c r="P111" s="262" t="s">
        <v>3670</v>
      </c>
      <c r="Q111" s="252" t="s">
        <v>4502</v>
      </c>
      <c r="R111" s="253" t="s">
        <v>3340</v>
      </c>
      <c r="S111" s="253" t="s">
        <v>3340</v>
      </c>
      <c r="T111" s="253" t="s">
        <v>3340</v>
      </c>
      <c r="U111" s="253" t="s">
        <v>3340</v>
      </c>
      <c r="V111" s="253" t="s">
        <v>3330</v>
      </c>
      <c r="W111" s="253" t="s">
        <v>3340</v>
      </c>
      <c r="X111" s="253">
        <v>250</v>
      </c>
      <c r="Y111" s="253" t="s">
        <v>3340</v>
      </c>
      <c r="Z111" s="253" t="s">
        <v>3340</v>
      </c>
      <c r="AA111" s="253" t="s">
        <v>3340</v>
      </c>
      <c r="AB111" s="253" t="s">
        <v>3669</v>
      </c>
      <c r="AC111" s="253" t="s">
        <v>3835</v>
      </c>
      <c r="AD111" s="190" t="s">
        <v>5615</v>
      </c>
      <c r="AE111" s="190">
        <v>9.9999999999999995E-8</v>
      </c>
      <c r="AF111" s="73" t="s">
        <v>3340</v>
      </c>
      <c r="AG111" s="255" t="s">
        <v>4503</v>
      </c>
      <c r="AH111" s="255" t="s">
        <v>4432</v>
      </c>
      <c r="AI111" s="253" t="s">
        <v>4502</v>
      </c>
      <c r="AJ111" s="253" t="s">
        <v>6765</v>
      </c>
      <c r="AK111" s="380" t="s">
        <v>3340</v>
      </c>
      <c r="AL111" s="255" t="s">
        <v>3340</v>
      </c>
      <c r="AM111" s="253" t="s">
        <v>3340</v>
      </c>
      <c r="AN111" s="253" t="s">
        <v>3340</v>
      </c>
    </row>
    <row r="112" spans="1:40" s="295" customFormat="1">
      <c r="A112" s="252" t="s">
        <v>7622</v>
      </c>
      <c r="B112" s="252" t="s">
        <v>7623</v>
      </c>
      <c r="C112" s="252" t="s">
        <v>7622</v>
      </c>
      <c r="D112" s="493" t="s">
        <v>7623</v>
      </c>
      <c r="E112" s="252" t="s">
        <v>7624</v>
      </c>
      <c r="F112" s="81" t="s">
        <v>4506</v>
      </c>
      <c r="G112" s="252" t="s">
        <v>4507</v>
      </c>
      <c r="H112" s="380" t="s">
        <v>7543</v>
      </c>
      <c r="I112" s="411">
        <v>41947</v>
      </c>
      <c r="J112" s="252" t="s">
        <v>4425</v>
      </c>
      <c r="K112" s="34" t="s">
        <v>6056</v>
      </c>
      <c r="L112" s="252" t="s">
        <v>3469</v>
      </c>
      <c r="M112" s="252" t="s">
        <v>6676</v>
      </c>
      <c r="N112" s="256" t="s">
        <v>3674</v>
      </c>
      <c r="O112" s="253" t="s">
        <v>3328</v>
      </c>
      <c r="P112" s="262" t="s">
        <v>3670</v>
      </c>
      <c r="Q112" s="252" t="s">
        <v>4502</v>
      </c>
      <c r="R112" s="253" t="s">
        <v>3340</v>
      </c>
      <c r="S112" s="384" t="s">
        <v>3340</v>
      </c>
      <c r="T112" s="253" t="s">
        <v>3340</v>
      </c>
      <c r="U112" s="253" t="s">
        <v>3340</v>
      </c>
      <c r="V112" s="253" t="s">
        <v>3330</v>
      </c>
      <c r="W112" s="253" t="s">
        <v>3340</v>
      </c>
      <c r="X112" s="253">
        <v>250</v>
      </c>
      <c r="Y112" s="253" t="s">
        <v>3340</v>
      </c>
      <c r="Z112" s="253" t="s">
        <v>3340</v>
      </c>
      <c r="AA112" s="253" t="s">
        <v>3340</v>
      </c>
      <c r="AB112" s="253" t="s">
        <v>3340</v>
      </c>
      <c r="AC112" s="253" t="s">
        <v>3835</v>
      </c>
      <c r="AD112" s="190" t="s">
        <v>3340</v>
      </c>
      <c r="AE112" s="190" t="s">
        <v>3340</v>
      </c>
      <c r="AF112" s="73" t="s">
        <v>3340</v>
      </c>
      <c r="AG112" s="255" t="s">
        <v>4503</v>
      </c>
      <c r="AH112" s="255" t="s">
        <v>4386</v>
      </c>
      <c r="AI112" s="253" t="s">
        <v>4502</v>
      </c>
      <c r="AJ112" s="266" t="s">
        <v>6765</v>
      </c>
      <c r="AK112" s="399" t="s">
        <v>3340</v>
      </c>
      <c r="AL112" s="255" t="s">
        <v>3340</v>
      </c>
      <c r="AM112" s="266" t="s">
        <v>4058</v>
      </c>
      <c r="AN112" s="253" t="s">
        <v>6</v>
      </c>
    </row>
    <row r="113" spans="1:40" s="295" customFormat="1">
      <c r="A113" s="252" t="s">
        <v>7625</v>
      </c>
      <c r="B113" s="252" t="s">
        <v>7626</v>
      </c>
      <c r="C113" s="252" t="s">
        <v>7625</v>
      </c>
      <c r="D113" s="493" t="s">
        <v>7626</v>
      </c>
      <c r="E113" s="253" t="s">
        <v>7627</v>
      </c>
      <c r="F113" s="645" t="s">
        <v>4508</v>
      </c>
      <c r="G113" s="252" t="s">
        <v>4509</v>
      </c>
      <c r="H113" s="380" t="s">
        <v>7543</v>
      </c>
      <c r="I113" s="411">
        <v>41947</v>
      </c>
      <c r="J113" s="252" t="s">
        <v>4425</v>
      </c>
      <c r="K113" s="34" t="s">
        <v>6056</v>
      </c>
      <c r="L113" s="252" t="s">
        <v>3469</v>
      </c>
      <c r="M113" s="252" t="s">
        <v>6676</v>
      </c>
      <c r="N113" s="256" t="s">
        <v>3334</v>
      </c>
      <c r="O113" s="253" t="s">
        <v>3335</v>
      </c>
      <c r="P113" s="253" t="s">
        <v>3670</v>
      </c>
      <c r="Q113" s="252" t="s">
        <v>4502</v>
      </c>
      <c r="R113" s="253" t="s">
        <v>3340</v>
      </c>
      <c r="S113" s="253" t="s">
        <v>3340</v>
      </c>
      <c r="T113" s="253" t="s">
        <v>3340</v>
      </c>
      <c r="U113" s="253" t="s">
        <v>3340</v>
      </c>
      <c r="V113" s="253" t="s">
        <v>3330</v>
      </c>
      <c r="W113" s="253" t="s">
        <v>3340</v>
      </c>
      <c r="X113" s="253">
        <v>250</v>
      </c>
      <c r="Y113" s="253" t="s">
        <v>3340</v>
      </c>
      <c r="Z113" s="253" t="s">
        <v>3340</v>
      </c>
      <c r="AA113" s="253" t="s">
        <v>3340</v>
      </c>
      <c r="AB113" s="253" t="s">
        <v>3340</v>
      </c>
      <c r="AC113" s="253" t="s">
        <v>5071</v>
      </c>
      <c r="AD113" s="190" t="s">
        <v>3340</v>
      </c>
      <c r="AE113" s="190" t="s">
        <v>3340</v>
      </c>
      <c r="AF113" s="73" t="s">
        <v>3340</v>
      </c>
      <c r="AG113" s="255" t="s">
        <v>4503</v>
      </c>
      <c r="AH113" s="255" t="s">
        <v>4376</v>
      </c>
      <c r="AI113" s="253" t="s">
        <v>4502</v>
      </c>
      <c r="AJ113" s="253" t="s">
        <v>6765</v>
      </c>
      <c r="AK113" s="380" t="s">
        <v>3340</v>
      </c>
      <c r="AL113" s="255" t="s">
        <v>3340</v>
      </c>
      <c r="AM113" s="266" t="s">
        <v>4058</v>
      </c>
      <c r="AN113" s="253" t="s">
        <v>6</v>
      </c>
    </row>
    <row r="114" spans="1:40" s="295" customFormat="1">
      <c r="A114" s="252" t="s">
        <v>7628</v>
      </c>
      <c r="B114" s="252" t="s">
        <v>7629</v>
      </c>
      <c r="C114" s="252" t="s">
        <v>7628</v>
      </c>
      <c r="D114" s="493" t="s">
        <v>7629</v>
      </c>
      <c r="E114" s="253" t="s">
        <v>7630</v>
      </c>
      <c r="F114" s="645" t="s">
        <v>4510</v>
      </c>
      <c r="G114" s="252" t="s">
        <v>4511</v>
      </c>
      <c r="H114" s="380" t="s">
        <v>7543</v>
      </c>
      <c r="I114" s="411">
        <v>41947</v>
      </c>
      <c r="J114" s="252" t="s">
        <v>4425</v>
      </c>
      <c r="K114" s="34" t="s">
        <v>6056</v>
      </c>
      <c r="L114" s="252" t="s">
        <v>3469</v>
      </c>
      <c r="M114" s="252" t="s">
        <v>6676</v>
      </c>
      <c r="N114" s="256" t="s">
        <v>3360</v>
      </c>
      <c r="O114" s="253" t="s">
        <v>10604</v>
      </c>
      <c r="P114" s="253" t="s">
        <v>3670</v>
      </c>
      <c r="Q114" s="252" t="s">
        <v>4502</v>
      </c>
      <c r="R114" s="253" t="s">
        <v>3340</v>
      </c>
      <c r="S114" s="253" t="s">
        <v>3340</v>
      </c>
      <c r="T114" s="253" t="s">
        <v>3340</v>
      </c>
      <c r="U114" s="253" t="s">
        <v>3340</v>
      </c>
      <c r="V114" s="253" t="s">
        <v>3330</v>
      </c>
      <c r="W114" s="253" t="s">
        <v>3340</v>
      </c>
      <c r="X114" s="253">
        <v>250</v>
      </c>
      <c r="Y114" s="253" t="s">
        <v>3340</v>
      </c>
      <c r="Z114" s="253" t="s">
        <v>3340</v>
      </c>
      <c r="AA114" s="253" t="s">
        <v>3340</v>
      </c>
      <c r="AB114" s="253" t="s">
        <v>3340</v>
      </c>
      <c r="AC114" s="253" t="s">
        <v>3835</v>
      </c>
      <c r="AD114" s="190" t="s">
        <v>3340</v>
      </c>
      <c r="AE114" s="190" t="s">
        <v>3340</v>
      </c>
      <c r="AF114" s="73" t="s">
        <v>3340</v>
      </c>
      <c r="AG114" s="255" t="s">
        <v>4503</v>
      </c>
      <c r="AH114" s="255" t="s">
        <v>4439</v>
      </c>
      <c r="AI114" s="253" t="s">
        <v>4502</v>
      </c>
      <c r="AJ114" s="266" t="s">
        <v>6765</v>
      </c>
      <c r="AK114" s="380" t="s">
        <v>3340</v>
      </c>
      <c r="AL114" s="255" t="s">
        <v>3340</v>
      </c>
      <c r="AM114" s="266" t="s">
        <v>4058</v>
      </c>
      <c r="AN114" s="253" t="s">
        <v>6</v>
      </c>
    </row>
    <row r="115" spans="1:40" s="295" customFormat="1">
      <c r="A115" s="252" t="s">
        <v>7631</v>
      </c>
      <c r="B115" s="252" t="s">
        <v>7632</v>
      </c>
      <c r="C115" s="252" t="s">
        <v>7631</v>
      </c>
      <c r="D115" s="493" t="s">
        <v>7632</v>
      </c>
      <c r="E115" s="253" t="s">
        <v>7633</v>
      </c>
      <c r="F115" s="645" t="s">
        <v>4512</v>
      </c>
      <c r="G115" s="252" t="s">
        <v>4513</v>
      </c>
      <c r="H115" s="380" t="s">
        <v>7543</v>
      </c>
      <c r="I115" s="411">
        <v>41947</v>
      </c>
      <c r="J115" s="252" t="s">
        <v>4425</v>
      </c>
      <c r="K115" s="34" t="s">
        <v>6056</v>
      </c>
      <c r="L115" s="252" t="s">
        <v>3469</v>
      </c>
      <c r="M115" s="252" t="s">
        <v>6676</v>
      </c>
      <c r="N115" s="253" t="s">
        <v>4442</v>
      </c>
      <c r="O115" s="253">
        <v>0</v>
      </c>
      <c r="P115" s="253" t="s">
        <v>3670</v>
      </c>
      <c r="Q115" s="252" t="s">
        <v>4502</v>
      </c>
      <c r="R115" s="253" t="s">
        <v>3340</v>
      </c>
      <c r="S115" s="253" t="s">
        <v>3340</v>
      </c>
      <c r="T115" s="253" t="s">
        <v>3340</v>
      </c>
      <c r="U115" s="253" t="s">
        <v>3340</v>
      </c>
      <c r="V115" s="253" t="s">
        <v>3330</v>
      </c>
      <c r="W115" s="253" t="s">
        <v>3340</v>
      </c>
      <c r="X115" s="253">
        <v>250</v>
      </c>
      <c r="Y115" s="253" t="s">
        <v>3340</v>
      </c>
      <c r="Z115" s="253" t="s">
        <v>3340</v>
      </c>
      <c r="AA115" s="253" t="s">
        <v>3340</v>
      </c>
      <c r="AB115" s="253" t="s">
        <v>3340</v>
      </c>
      <c r="AC115" s="255" t="s">
        <v>3835</v>
      </c>
      <c r="AD115" s="73" t="s">
        <v>3340</v>
      </c>
      <c r="AE115" s="190" t="s">
        <v>3340</v>
      </c>
      <c r="AF115" s="73" t="s">
        <v>3340</v>
      </c>
      <c r="AG115" s="255" t="s">
        <v>4503</v>
      </c>
      <c r="AH115" s="255" t="s">
        <v>4443</v>
      </c>
      <c r="AI115" s="253" t="s">
        <v>4502</v>
      </c>
      <c r="AJ115" s="252" t="s">
        <v>6765</v>
      </c>
      <c r="AK115" s="399" t="s">
        <v>3340</v>
      </c>
      <c r="AL115" s="255" t="s">
        <v>3340</v>
      </c>
      <c r="AM115" s="253" t="s">
        <v>3340</v>
      </c>
      <c r="AN115" s="253" t="s">
        <v>3340</v>
      </c>
    </row>
    <row r="116" spans="1:40" s="295" customFormat="1">
      <c r="A116" s="252" t="s">
        <v>7634</v>
      </c>
      <c r="B116" s="256" t="s">
        <v>7635</v>
      </c>
      <c r="C116" s="252" t="s">
        <v>7634</v>
      </c>
      <c r="D116" s="493" t="s">
        <v>7635</v>
      </c>
      <c r="E116" s="252" t="s">
        <v>7636</v>
      </c>
      <c r="F116" s="81" t="s">
        <v>4514</v>
      </c>
      <c r="G116" s="252" t="s">
        <v>4515</v>
      </c>
      <c r="H116" s="380" t="s">
        <v>7543</v>
      </c>
      <c r="I116" s="411">
        <v>41947</v>
      </c>
      <c r="J116" s="252" t="s">
        <v>4425</v>
      </c>
      <c r="K116" s="34" t="s">
        <v>6056</v>
      </c>
      <c r="L116" s="252" t="s">
        <v>3469</v>
      </c>
      <c r="M116" s="252" t="s">
        <v>6676</v>
      </c>
      <c r="N116" s="252" t="s">
        <v>4446</v>
      </c>
      <c r="O116" s="253">
        <v>0</v>
      </c>
      <c r="P116" s="252" t="s">
        <v>3670</v>
      </c>
      <c r="Q116" s="252" t="s">
        <v>4502</v>
      </c>
      <c r="R116" s="253" t="s">
        <v>3340</v>
      </c>
      <c r="S116" s="253" t="s">
        <v>3340</v>
      </c>
      <c r="T116" s="253" t="s">
        <v>3340</v>
      </c>
      <c r="U116" s="252" t="s">
        <v>3340</v>
      </c>
      <c r="V116" s="252" t="s">
        <v>3330</v>
      </c>
      <c r="W116" s="402" t="s">
        <v>3340</v>
      </c>
      <c r="X116" s="402">
        <v>250</v>
      </c>
      <c r="Y116" s="402" t="s">
        <v>3340</v>
      </c>
      <c r="Z116" s="253" t="s">
        <v>3340</v>
      </c>
      <c r="AA116" s="402" t="s">
        <v>3340</v>
      </c>
      <c r="AB116" s="402" t="s">
        <v>3340</v>
      </c>
      <c r="AC116" s="405" t="s">
        <v>3835</v>
      </c>
      <c r="AD116" s="651" t="s">
        <v>3340</v>
      </c>
      <c r="AE116" s="73" t="s">
        <v>3340</v>
      </c>
      <c r="AF116" s="73" t="s">
        <v>3340</v>
      </c>
      <c r="AG116" s="255" t="s">
        <v>4503</v>
      </c>
      <c r="AH116" s="255" t="s">
        <v>4446</v>
      </c>
      <c r="AI116" s="252" t="s">
        <v>4502</v>
      </c>
      <c r="AJ116" s="266" t="s">
        <v>6765</v>
      </c>
      <c r="AK116" s="399" t="s">
        <v>3340</v>
      </c>
      <c r="AL116" s="255" t="s">
        <v>3340</v>
      </c>
      <c r="AM116" s="266" t="s">
        <v>4058</v>
      </c>
      <c r="AN116" s="266" t="s">
        <v>6</v>
      </c>
    </row>
    <row r="117" spans="1:40" s="295" customFormat="1">
      <c r="A117" s="252" t="s">
        <v>7637</v>
      </c>
      <c r="B117" s="252" t="s">
        <v>7638</v>
      </c>
      <c r="C117" s="252" t="s">
        <v>7637</v>
      </c>
      <c r="D117" s="493" t="s">
        <v>7638</v>
      </c>
      <c r="E117" s="253" t="s">
        <v>7639</v>
      </c>
      <c r="F117" s="645" t="s">
        <v>4516</v>
      </c>
      <c r="G117" s="252" t="s">
        <v>4517</v>
      </c>
      <c r="H117" s="380" t="s">
        <v>7543</v>
      </c>
      <c r="I117" s="411">
        <v>41947</v>
      </c>
      <c r="J117" s="252" t="s">
        <v>4425</v>
      </c>
      <c r="K117" s="34" t="s">
        <v>6056</v>
      </c>
      <c r="L117" s="252" t="s">
        <v>3469</v>
      </c>
      <c r="M117" s="252" t="s">
        <v>6676</v>
      </c>
      <c r="N117" s="253" t="s">
        <v>4426</v>
      </c>
      <c r="O117" s="253" t="s">
        <v>5072</v>
      </c>
      <c r="P117" s="253" t="s">
        <v>3670</v>
      </c>
      <c r="Q117" s="252" t="s">
        <v>4518</v>
      </c>
      <c r="R117" s="253" t="s">
        <v>3340</v>
      </c>
      <c r="S117" s="253" t="s">
        <v>3340</v>
      </c>
      <c r="T117" s="253" t="s">
        <v>3340</v>
      </c>
      <c r="U117" s="253" t="s">
        <v>3340</v>
      </c>
      <c r="V117" s="253" t="s">
        <v>3330</v>
      </c>
      <c r="W117" s="253" t="s">
        <v>3340</v>
      </c>
      <c r="X117" s="253">
        <v>250</v>
      </c>
      <c r="Y117" s="253" t="s">
        <v>3340</v>
      </c>
      <c r="Z117" s="253" t="s">
        <v>3340</v>
      </c>
      <c r="AA117" s="253" t="s">
        <v>3340</v>
      </c>
      <c r="AB117" s="253" t="s">
        <v>3340</v>
      </c>
      <c r="AC117" s="255" t="s">
        <v>3835</v>
      </c>
      <c r="AD117" s="73" t="s">
        <v>3340</v>
      </c>
      <c r="AE117" s="190" t="s">
        <v>3340</v>
      </c>
      <c r="AF117" s="73" t="s">
        <v>3340</v>
      </c>
      <c r="AG117" s="255" t="s">
        <v>4503</v>
      </c>
      <c r="AH117" s="255" t="s">
        <v>4429</v>
      </c>
      <c r="AI117" s="253" t="s">
        <v>4519</v>
      </c>
      <c r="AJ117" s="253" t="s">
        <v>6765</v>
      </c>
      <c r="AK117" s="380" t="s">
        <v>4451</v>
      </c>
      <c r="AL117" s="255" t="s">
        <v>4452</v>
      </c>
      <c r="AM117" s="253" t="s">
        <v>3340</v>
      </c>
      <c r="AN117" s="253" t="s">
        <v>3340</v>
      </c>
    </row>
    <row r="118" spans="1:40" s="295" customFormat="1">
      <c r="A118" s="252" t="s">
        <v>7640</v>
      </c>
      <c r="B118" s="252" t="s">
        <v>7641</v>
      </c>
      <c r="C118" s="252" t="s">
        <v>7640</v>
      </c>
      <c r="D118" s="493" t="s">
        <v>7641</v>
      </c>
      <c r="E118" s="253" t="s">
        <v>7642</v>
      </c>
      <c r="F118" s="645" t="s">
        <v>4520</v>
      </c>
      <c r="G118" s="252" t="s">
        <v>4521</v>
      </c>
      <c r="H118" s="380" t="s">
        <v>7543</v>
      </c>
      <c r="I118" s="411">
        <v>41947</v>
      </c>
      <c r="J118" s="252" t="s">
        <v>4425</v>
      </c>
      <c r="K118" s="34" t="s">
        <v>6056</v>
      </c>
      <c r="L118" s="252" t="s">
        <v>3469</v>
      </c>
      <c r="M118" s="252" t="s">
        <v>6676</v>
      </c>
      <c r="N118" s="253" t="s">
        <v>3327</v>
      </c>
      <c r="O118" s="253" t="s">
        <v>3328</v>
      </c>
      <c r="P118" s="253" t="s">
        <v>3670</v>
      </c>
      <c r="Q118" s="252" t="s">
        <v>4518</v>
      </c>
      <c r="R118" s="253" t="s">
        <v>3340</v>
      </c>
      <c r="S118" s="253" t="s">
        <v>3340</v>
      </c>
      <c r="T118" s="253" t="s">
        <v>3340</v>
      </c>
      <c r="U118" s="253" t="s">
        <v>3340</v>
      </c>
      <c r="V118" s="253" t="s">
        <v>3330</v>
      </c>
      <c r="W118" s="253" t="s">
        <v>3340</v>
      </c>
      <c r="X118" s="253">
        <v>250</v>
      </c>
      <c r="Y118" s="253" t="s">
        <v>3340</v>
      </c>
      <c r="Z118" s="253" t="s">
        <v>3340</v>
      </c>
      <c r="AA118" s="253" t="s">
        <v>3340</v>
      </c>
      <c r="AB118" s="253" t="s">
        <v>3340</v>
      </c>
      <c r="AC118" s="255" t="s">
        <v>3835</v>
      </c>
      <c r="AD118" s="73" t="s">
        <v>3340</v>
      </c>
      <c r="AE118" s="190" t="s">
        <v>3340</v>
      </c>
      <c r="AF118" s="73" t="s">
        <v>3340</v>
      </c>
      <c r="AG118" s="255" t="s">
        <v>4503</v>
      </c>
      <c r="AH118" s="255" t="s">
        <v>4367</v>
      </c>
      <c r="AI118" s="253" t="s">
        <v>4519</v>
      </c>
      <c r="AJ118" s="253" t="s">
        <v>6765</v>
      </c>
      <c r="AK118" s="380" t="s">
        <v>4451</v>
      </c>
      <c r="AL118" s="255" t="s">
        <v>4452</v>
      </c>
      <c r="AM118" s="253" t="s">
        <v>3340</v>
      </c>
      <c r="AN118" s="253" t="s">
        <v>3340</v>
      </c>
    </row>
    <row r="119" spans="1:40" s="295" customFormat="1">
      <c r="A119" s="256" t="s">
        <v>7643</v>
      </c>
      <c r="B119" s="256" t="s">
        <v>7644</v>
      </c>
      <c r="C119" s="256" t="s">
        <v>7643</v>
      </c>
      <c r="D119" s="493" t="s">
        <v>7644</v>
      </c>
      <c r="E119" s="252" t="s">
        <v>7645</v>
      </c>
      <c r="F119" s="654" t="s">
        <v>4522</v>
      </c>
      <c r="G119" s="256" t="s">
        <v>4523</v>
      </c>
      <c r="H119" s="380" t="s">
        <v>7543</v>
      </c>
      <c r="I119" s="411">
        <v>41947</v>
      </c>
      <c r="J119" s="252" t="s">
        <v>4425</v>
      </c>
      <c r="K119" s="406" t="s">
        <v>6056</v>
      </c>
      <c r="L119" s="256" t="s">
        <v>3469</v>
      </c>
      <c r="M119" s="256" t="s">
        <v>6676</v>
      </c>
      <c r="N119" s="252" t="s">
        <v>3327</v>
      </c>
      <c r="O119" s="253" t="s">
        <v>3328</v>
      </c>
      <c r="P119" s="39" t="s">
        <v>3670</v>
      </c>
      <c r="Q119" s="252" t="s">
        <v>4524</v>
      </c>
      <c r="R119" s="253" t="s">
        <v>3340</v>
      </c>
      <c r="S119" s="253" t="s">
        <v>3340</v>
      </c>
      <c r="T119" s="253" t="s">
        <v>3340</v>
      </c>
      <c r="U119" s="253" t="s">
        <v>3340</v>
      </c>
      <c r="V119" s="253" t="s">
        <v>3330</v>
      </c>
      <c r="W119" s="253" t="s">
        <v>3340</v>
      </c>
      <c r="X119" s="253">
        <v>250</v>
      </c>
      <c r="Y119" s="253" t="s">
        <v>3340</v>
      </c>
      <c r="Z119" s="253" t="s">
        <v>3340</v>
      </c>
      <c r="AA119" s="253" t="s">
        <v>3340</v>
      </c>
      <c r="AB119" s="253" t="s">
        <v>3340</v>
      </c>
      <c r="AC119" s="253" t="s">
        <v>3835</v>
      </c>
      <c r="AD119" s="190" t="s">
        <v>3340</v>
      </c>
      <c r="AE119" s="190" t="s">
        <v>3340</v>
      </c>
      <c r="AF119" s="73" t="s">
        <v>3340</v>
      </c>
      <c r="AG119" s="255" t="s">
        <v>4503</v>
      </c>
      <c r="AH119" s="255" t="s">
        <v>4432</v>
      </c>
      <c r="AI119" s="253" t="s">
        <v>4525</v>
      </c>
      <c r="AJ119" s="253" t="s">
        <v>6765</v>
      </c>
      <c r="AK119" s="380" t="s">
        <v>4459</v>
      </c>
      <c r="AL119" s="255" t="s">
        <v>4452</v>
      </c>
      <c r="AM119" s="253" t="s">
        <v>3340</v>
      </c>
      <c r="AN119" s="253" t="s">
        <v>3340</v>
      </c>
    </row>
    <row r="120" spans="1:40" s="295" customFormat="1">
      <c r="A120" s="252" t="s">
        <v>7646</v>
      </c>
      <c r="B120" s="252" t="s">
        <v>7647</v>
      </c>
      <c r="C120" s="252" t="s">
        <v>7646</v>
      </c>
      <c r="D120" s="493" t="s">
        <v>7647</v>
      </c>
      <c r="E120" s="252" t="s">
        <v>7648</v>
      </c>
      <c r="F120" s="654" t="s">
        <v>4526</v>
      </c>
      <c r="G120" s="252" t="s">
        <v>4527</v>
      </c>
      <c r="H120" s="380" t="s">
        <v>7543</v>
      </c>
      <c r="I120" s="411">
        <v>41947</v>
      </c>
      <c r="J120" s="252" t="s">
        <v>4425</v>
      </c>
      <c r="K120" s="403" t="s">
        <v>6056</v>
      </c>
      <c r="L120" s="252" t="s">
        <v>3469</v>
      </c>
      <c r="M120" s="252" t="s">
        <v>6676</v>
      </c>
      <c r="N120" s="253" t="s">
        <v>4426</v>
      </c>
      <c r="O120" s="253" t="s">
        <v>5072</v>
      </c>
      <c r="P120" s="262" t="s">
        <v>3670</v>
      </c>
      <c r="Q120" s="252" t="s">
        <v>4528</v>
      </c>
      <c r="R120" s="253" t="s">
        <v>3340</v>
      </c>
      <c r="S120" s="253" t="s">
        <v>3340</v>
      </c>
      <c r="T120" s="253" t="s">
        <v>3340</v>
      </c>
      <c r="U120" s="253" t="s">
        <v>3340</v>
      </c>
      <c r="V120" s="253" t="s">
        <v>3330</v>
      </c>
      <c r="W120" s="253" t="s">
        <v>3340</v>
      </c>
      <c r="X120" s="253">
        <v>250</v>
      </c>
      <c r="Y120" s="253" t="s">
        <v>3340</v>
      </c>
      <c r="Z120" s="253" t="s">
        <v>3340</v>
      </c>
      <c r="AA120" s="253" t="s">
        <v>3340</v>
      </c>
      <c r="AB120" s="253" t="s">
        <v>3340</v>
      </c>
      <c r="AC120" s="253" t="s">
        <v>3835</v>
      </c>
      <c r="AD120" s="190" t="s">
        <v>3340</v>
      </c>
      <c r="AE120" s="190" t="s">
        <v>3340</v>
      </c>
      <c r="AF120" s="73" t="s">
        <v>3340</v>
      </c>
      <c r="AG120" s="255" t="s">
        <v>4503</v>
      </c>
      <c r="AH120" s="255" t="s">
        <v>4429</v>
      </c>
      <c r="AI120" s="253" t="s">
        <v>4529</v>
      </c>
      <c r="AJ120" s="253" t="s">
        <v>6765</v>
      </c>
      <c r="AK120" s="380" t="s">
        <v>4451</v>
      </c>
      <c r="AL120" s="255" t="s">
        <v>4481</v>
      </c>
      <c r="AM120" s="253" t="s">
        <v>3340</v>
      </c>
      <c r="AN120" s="253" t="s">
        <v>3340</v>
      </c>
    </row>
    <row r="121" spans="1:40" s="295" customFormat="1">
      <c r="A121" s="252" t="s">
        <v>7649</v>
      </c>
      <c r="B121" s="252" t="s">
        <v>7650</v>
      </c>
      <c r="C121" s="252" t="s">
        <v>7649</v>
      </c>
      <c r="D121" s="493" t="s">
        <v>7650</v>
      </c>
      <c r="E121" s="252" t="s">
        <v>7651</v>
      </c>
      <c r="F121" s="81" t="s">
        <v>4530</v>
      </c>
      <c r="G121" s="252" t="s">
        <v>4531</v>
      </c>
      <c r="H121" s="380" t="s">
        <v>7543</v>
      </c>
      <c r="I121" s="411">
        <v>41947</v>
      </c>
      <c r="J121" s="252" t="s">
        <v>4425</v>
      </c>
      <c r="K121" s="34" t="s">
        <v>6056</v>
      </c>
      <c r="L121" s="252" t="s">
        <v>3469</v>
      </c>
      <c r="M121" s="252" t="s">
        <v>6676</v>
      </c>
      <c r="N121" s="253" t="s">
        <v>3327</v>
      </c>
      <c r="O121" s="253" t="s">
        <v>3328</v>
      </c>
      <c r="P121" s="262" t="s">
        <v>3670</v>
      </c>
      <c r="Q121" s="252" t="s">
        <v>4528</v>
      </c>
      <c r="R121" s="253" t="s">
        <v>3340</v>
      </c>
      <c r="S121" s="253" t="s">
        <v>3340</v>
      </c>
      <c r="T121" s="253" t="s">
        <v>3340</v>
      </c>
      <c r="U121" s="253" t="s">
        <v>3340</v>
      </c>
      <c r="V121" s="253" t="s">
        <v>3330</v>
      </c>
      <c r="W121" s="253" t="s">
        <v>3340</v>
      </c>
      <c r="X121" s="253">
        <v>250</v>
      </c>
      <c r="Y121" s="253" t="s">
        <v>3340</v>
      </c>
      <c r="Z121" s="253" t="s">
        <v>3340</v>
      </c>
      <c r="AA121" s="253" t="s">
        <v>3340</v>
      </c>
      <c r="AB121" s="253" t="s">
        <v>3340</v>
      </c>
      <c r="AC121" s="253" t="s">
        <v>3835</v>
      </c>
      <c r="AD121" s="190" t="s">
        <v>3340</v>
      </c>
      <c r="AE121" s="190" t="s">
        <v>3340</v>
      </c>
      <c r="AF121" s="73" t="s">
        <v>3340</v>
      </c>
      <c r="AG121" s="255" t="s">
        <v>4503</v>
      </c>
      <c r="AH121" s="255" t="s">
        <v>4367</v>
      </c>
      <c r="AI121" s="253" t="s">
        <v>4529</v>
      </c>
      <c r="AJ121" s="266" t="s">
        <v>6765</v>
      </c>
      <c r="AK121" s="399" t="s">
        <v>4451</v>
      </c>
      <c r="AL121" s="255" t="s">
        <v>4481</v>
      </c>
      <c r="AM121" s="266" t="s">
        <v>4058</v>
      </c>
      <c r="AN121" s="253" t="s">
        <v>5125</v>
      </c>
    </row>
    <row r="122" spans="1:40" s="295" customFormat="1">
      <c r="A122" s="256" t="s">
        <v>7652</v>
      </c>
      <c r="B122" s="256" t="s">
        <v>7653</v>
      </c>
      <c r="C122" s="256" t="s">
        <v>7652</v>
      </c>
      <c r="D122" s="493" t="s">
        <v>7653</v>
      </c>
      <c r="E122" s="253" t="s">
        <v>7654</v>
      </c>
      <c r="F122" s="645" t="s">
        <v>4532</v>
      </c>
      <c r="G122" s="256" t="s">
        <v>4533</v>
      </c>
      <c r="H122" s="380" t="s">
        <v>7543</v>
      </c>
      <c r="I122" s="411">
        <v>41947</v>
      </c>
      <c r="J122" s="252" t="s">
        <v>4425</v>
      </c>
      <c r="K122" s="381" t="s">
        <v>6056</v>
      </c>
      <c r="L122" s="256" t="s">
        <v>3469</v>
      </c>
      <c r="M122" s="407" t="s">
        <v>6676</v>
      </c>
      <c r="N122" s="256" t="s">
        <v>3327</v>
      </c>
      <c r="O122" s="253" t="s">
        <v>3328</v>
      </c>
      <c r="P122" s="256" t="s">
        <v>3670</v>
      </c>
      <c r="Q122" s="252" t="s">
        <v>4534</v>
      </c>
      <c r="R122" s="256" t="s">
        <v>3340</v>
      </c>
      <c r="S122" s="256" t="s">
        <v>3340</v>
      </c>
      <c r="T122" s="253" t="s">
        <v>3340</v>
      </c>
      <c r="U122" s="256" t="s">
        <v>3340</v>
      </c>
      <c r="V122" s="256" t="s">
        <v>3330</v>
      </c>
      <c r="W122" s="256" t="s">
        <v>3340</v>
      </c>
      <c r="X122" s="256">
        <v>250</v>
      </c>
      <c r="Y122" s="256" t="s">
        <v>3340</v>
      </c>
      <c r="Z122" s="253" t="s">
        <v>3340</v>
      </c>
      <c r="AA122" s="256" t="s">
        <v>3340</v>
      </c>
      <c r="AB122" s="256" t="s">
        <v>3340</v>
      </c>
      <c r="AC122" s="256" t="s">
        <v>3835</v>
      </c>
      <c r="AD122" s="242" t="s">
        <v>3340</v>
      </c>
      <c r="AE122" s="242" t="s">
        <v>3340</v>
      </c>
      <c r="AF122" s="73" t="s">
        <v>3340</v>
      </c>
      <c r="AG122" s="255" t="s">
        <v>4503</v>
      </c>
      <c r="AH122" s="255" t="s">
        <v>4432</v>
      </c>
      <c r="AI122" s="256" t="s">
        <v>4535</v>
      </c>
      <c r="AJ122" s="266" t="s">
        <v>6765</v>
      </c>
      <c r="AK122" s="399" t="s">
        <v>4459</v>
      </c>
      <c r="AL122" s="255" t="s">
        <v>4481</v>
      </c>
      <c r="AM122" s="266" t="s">
        <v>4058</v>
      </c>
      <c r="AN122" s="253" t="s">
        <v>6</v>
      </c>
    </row>
    <row r="123" spans="1:40" s="295" customFormat="1">
      <c r="A123" s="252" t="s">
        <v>7655</v>
      </c>
      <c r="B123" s="252" t="s">
        <v>7656</v>
      </c>
      <c r="C123" s="252" t="s">
        <v>7655</v>
      </c>
      <c r="D123" s="493" t="s">
        <v>7656</v>
      </c>
      <c r="E123" s="252" t="s">
        <v>7657</v>
      </c>
      <c r="F123" s="654" t="s">
        <v>4948</v>
      </c>
      <c r="G123" s="252" t="s">
        <v>4949</v>
      </c>
      <c r="H123" s="380" t="s">
        <v>7399</v>
      </c>
      <c r="I123" s="411">
        <v>41963</v>
      </c>
      <c r="J123" s="252" t="s">
        <v>4915</v>
      </c>
      <c r="K123" s="404" t="s">
        <v>7400</v>
      </c>
      <c r="L123" s="252" t="s">
        <v>3469</v>
      </c>
      <c r="M123" s="252" t="s">
        <v>6676</v>
      </c>
      <c r="N123" s="256" t="s">
        <v>3327</v>
      </c>
      <c r="O123" s="253" t="s">
        <v>3328</v>
      </c>
      <c r="P123" s="262" t="s">
        <v>3670</v>
      </c>
      <c r="Q123" s="252" t="s">
        <v>4950</v>
      </c>
      <c r="R123" s="253" t="s">
        <v>3340</v>
      </c>
      <c r="S123" s="253" t="s">
        <v>3340</v>
      </c>
      <c r="T123" s="253" t="s">
        <v>3340</v>
      </c>
      <c r="U123" s="253" t="s">
        <v>3340</v>
      </c>
      <c r="V123" s="253" t="s">
        <v>3330</v>
      </c>
      <c r="W123" s="253" t="s">
        <v>3340</v>
      </c>
      <c r="X123" s="253" t="s">
        <v>3340</v>
      </c>
      <c r="Y123" s="253" t="s">
        <v>3340</v>
      </c>
      <c r="Z123" s="253" t="s">
        <v>3340</v>
      </c>
      <c r="AA123" s="253" t="s">
        <v>3340</v>
      </c>
      <c r="AB123" s="253" t="s">
        <v>3669</v>
      </c>
      <c r="AC123" s="253" t="s">
        <v>3835</v>
      </c>
      <c r="AD123" s="190" t="s">
        <v>5615</v>
      </c>
      <c r="AE123" s="190">
        <v>9.9999999999999995E-8</v>
      </c>
      <c r="AF123" s="73" t="s">
        <v>3340</v>
      </c>
      <c r="AG123" s="255" t="s">
        <v>4950</v>
      </c>
      <c r="AH123" s="255" t="s">
        <v>4919</v>
      </c>
      <c r="AI123" s="253" t="s">
        <v>4951</v>
      </c>
      <c r="AJ123" s="253" t="s">
        <v>6765</v>
      </c>
      <c r="AK123" s="380" t="s">
        <v>3340</v>
      </c>
      <c r="AL123" s="255" t="s">
        <v>3340</v>
      </c>
      <c r="AM123" s="253" t="s">
        <v>3340</v>
      </c>
      <c r="AN123" s="253" t="s">
        <v>3340</v>
      </c>
    </row>
    <row r="124" spans="1:40" s="295" customFormat="1">
      <c r="A124" s="252" t="s">
        <v>4416</v>
      </c>
      <c r="B124" s="252" t="s">
        <v>7658</v>
      </c>
      <c r="C124" s="252" t="s">
        <v>4416</v>
      </c>
      <c r="D124" s="493" t="s">
        <v>7658</v>
      </c>
      <c r="E124" s="252" t="s">
        <v>7659</v>
      </c>
      <c r="F124" s="654" t="s">
        <v>4417</v>
      </c>
      <c r="G124" s="252" t="s">
        <v>4418</v>
      </c>
      <c r="H124" s="380" t="s">
        <v>7423</v>
      </c>
      <c r="I124" s="411">
        <v>41964</v>
      </c>
      <c r="J124" s="252" t="s">
        <v>4419</v>
      </c>
      <c r="K124" s="408" t="s">
        <v>3340</v>
      </c>
      <c r="L124" s="252" t="s">
        <v>3469</v>
      </c>
      <c r="M124" s="252" t="s">
        <v>6676</v>
      </c>
      <c r="N124" s="256" t="s">
        <v>4420</v>
      </c>
      <c r="O124" s="253" t="s">
        <v>5072</v>
      </c>
      <c r="P124" s="262" t="s">
        <v>3670</v>
      </c>
      <c r="Q124" s="252" t="s">
        <v>4421</v>
      </c>
      <c r="R124" s="253" t="s">
        <v>7660</v>
      </c>
      <c r="S124" s="253" t="s">
        <v>3340</v>
      </c>
      <c r="T124" s="253" t="s">
        <v>3340</v>
      </c>
      <c r="U124" s="253" t="s">
        <v>3340</v>
      </c>
      <c r="V124" s="253" t="s">
        <v>3330</v>
      </c>
      <c r="W124" s="253" t="s">
        <v>3340</v>
      </c>
      <c r="X124" s="253">
        <v>250</v>
      </c>
      <c r="Y124" s="253" t="s">
        <v>3340</v>
      </c>
      <c r="Z124" s="253" t="s">
        <v>3340</v>
      </c>
      <c r="AA124" s="253" t="s">
        <v>3340</v>
      </c>
      <c r="AB124" s="253" t="s">
        <v>3340</v>
      </c>
      <c r="AC124" s="253" t="s">
        <v>3835</v>
      </c>
      <c r="AD124" s="190" t="s">
        <v>3340</v>
      </c>
      <c r="AE124" s="190" t="s">
        <v>3340</v>
      </c>
      <c r="AF124" s="73" t="s">
        <v>3340</v>
      </c>
      <c r="AG124" s="255" t="s">
        <v>4421</v>
      </c>
      <c r="AH124" s="255" t="s">
        <v>3340</v>
      </c>
      <c r="AI124" s="253" t="s">
        <v>3340</v>
      </c>
      <c r="AJ124" s="266" t="s">
        <v>6765</v>
      </c>
      <c r="AK124" s="399" t="s">
        <v>3340</v>
      </c>
      <c r="AL124" s="255" t="s">
        <v>3340</v>
      </c>
      <c r="AM124" s="266" t="s">
        <v>4058</v>
      </c>
      <c r="AN124" s="253" t="s">
        <v>6</v>
      </c>
    </row>
    <row r="125" spans="1:40" s="295" customFormat="1">
      <c r="A125" s="252" t="s">
        <v>7661</v>
      </c>
      <c r="B125" s="252" t="s">
        <v>7662</v>
      </c>
      <c r="C125" s="252" t="s">
        <v>7661</v>
      </c>
      <c r="D125" s="493" t="s">
        <v>7662</v>
      </c>
      <c r="E125" s="253" t="s">
        <v>7660</v>
      </c>
      <c r="F125" s="645" t="s">
        <v>4422</v>
      </c>
      <c r="G125" s="252" t="s">
        <v>4418</v>
      </c>
      <c r="H125" s="380" t="s">
        <v>7423</v>
      </c>
      <c r="I125" s="411">
        <v>41964</v>
      </c>
      <c r="J125" s="252" t="s">
        <v>4419</v>
      </c>
      <c r="K125" s="34" t="s">
        <v>3340</v>
      </c>
      <c r="L125" s="252" t="s">
        <v>3469</v>
      </c>
      <c r="M125" s="252" t="s">
        <v>6676</v>
      </c>
      <c r="N125" s="256" t="s">
        <v>3696</v>
      </c>
      <c r="O125" s="253" t="s">
        <v>3339</v>
      </c>
      <c r="P125" s="253" t="s">
        <v>3670</v>
      </c>
      <c r="Q125" s="252" t="s">
        <v>4421</v>
      </c>
      <c r="R125" s="253" t="s">
        <v>3340</v>
      </c>
      <c r="S125" s="253" t="s">
        <v>3340</v>
      </c>
      <c r="T125" s="253" t="s">
        <v>3340</v>
      </c>
      <c r="U125" s="253" t="s">
        <v>3340</v>
      </c>
      <c r="V125" s="253" t="s">
        <v>3330</v>
      </c>
      <c r="W125" s="253" t="s">
        <v>3340</v>
      </c>
      <c r="X125" s="253">
        <v>250</v>
      </c>
      <c r="Y125" s="253" t="s">
        <v>3340</v>
      </c>
      <c r="Z125" s="253" t="s">
        <v>3340</v>
      </c>
      <c r="AA125" s="253" t="s">
        <v>3340</v>
      </c>
      <c r="AB125" s="253" t="s">
        <v>3340</v>
      </c>
      <c r="AC125" s="253" t="s">
        <v>3836</v>
      </c>
      <c r="AD125" s="190" t="s">
        <v>3340</v>
      </c>
      <c r="AE125" s="190" t="s">
        <v>3340</v>
      </c>
      <c r="AF125" s="73" t="s">
        <v>3340</v>
      </c>
      <c r="AG125" s="255" t="s">
        <v>4421</v>
      </c>
      <c r="AH125" s="255" t="s">
        <v>3340</v>
      </c>
      <c r="AI125" s="253" t="s">
        <v>3340</v>
      </c>
      <c r="AJ125" s="266" t="s">
        <v>6766</v>
      </c>
      <c r="AK125" s="399" t="s">
        <v>3340</v>
      </c>
      <c r="AL125" s="255" t="s">
        <v>3340</v>
      </c>
      <c r="AM125" s="266" t="s">
        <v>4058</v>
      </c>
      <c r="AN125" s="253" t="s">
        <v>6</v>
      </c>
    </row>
    <row r="126" spans="1:40" s="295" customFormat="1">
      <c r="A126" s="252" t="s">
        <v>7663</v>
      </c>
      <c r="B126" s="252" t="s">
        <v>7664</v>
      </c>
      <c r="C126" s="252" t="s">
        <v>7663</v>
      </c>
      <c r="D126" s="493" t="s">
        <v>7664</v>
      </c>
      <c r="E126" s="253" t="s">
        <v>7665</v>
      </c>
      <c r="F126" s="645" t="s">
        <v>4349</v>
      </c>
      <c r="G126" s="252" t="s">
        <v>4350</v>
      </c>
      <c r="H126" s="380" t="s">
        <v>7666</v>
      </c>
      <c r="I126" s="411">
        <v>42009</v>
      </c>
      <c r="J126" s="252" t="s">
        <v>4341</v>
      </c>
      <c r="K126" s="34" t="s">
        <v>2513</v>
      </c>
      <c r="L126" s="252" t="s">
        <v>3469</v>
      </c>
      <c r="M126" s="252" t="s">
        <v>6676</v>
      </c>
      <c r="N126" s="253" t="s">
        <v>1426</v>
      </c>
      <c r="O126" s="253" t="s">
        <v>4342</v>
      </c>
      <c r="P126" s="253" t="s">
        <v>3670</v>
      </c>
      <c r="Q126" s="252" t="s">
        <v>4351</v>
      </c>
      <c r="R126" s="253" t="s">
        <v>3340</v>
      </c>
      <c r="S126" s="253" t="s">
        <v>3340</v>
      </c>
      <c r="T126" s="253" t="s">
        <v>3340</v>
      </c>
      <c r="U126" s="253">
        <v>10</v>
      </c>
      <c r="V126" s="253" t="s">
        <v>3676</v>
      </c>
      <c r="W126" s="402" t="s">
        <v>3340</v>
      </c>
      <c r="X126" s="402">
        <v>450</v>
      </c>
      <c r="Y126" s="402" t="s">
        <v>3340</v>
      </c>
      <c r="Z126" s="253" t="s">
        <v>3340</v>
      </c>
      <c r="AA126" s="402" t="s">
        <v>3340</v>
      </c>
      <c r="AB126" s="402" t="s">
        <v>3670</v>
      </c>
      <c r="AC126" s="253" t="s">
        <v>3835</v>
      </c>
      <c r="AD126" s="190" t="s">
        <v>3340</v>
      </c>
      <c r="AE126" s="190" t="s">
        <v>3340</v>
      </c>
      <c r="AF126" s="73" t="s">
        <v>3340</v>
      </c>
      <c r="AG126" s="255" t="s">
        <v>4345</v>
      </c>
      <c r="AH126" s="255" t="s">
        <v>4346</v>
      </c>
      <c r="AI126" s="253" t="s">
        <v>4347</v>
      </c>
      <c r="AJ126" s="253" t="s">
        <v>6765</v>
      </c>
      <c r="AK126" s="380">
        <v>0</v>
      </c>
      <c r="AL126" s="255" t="s">
        <v>4348</v>
      </c>
      <c r="AM126" s="266" t="s">
        <v>4058</v>
      </c>
      <c r="AN126" s="253" t="s">
        <v>5125</v>
      </c>
    </row>
    <row r="127" spans="1:40" s="295" customFormat="1">
      <c r="A127" s="252" t="s">
        <v>7667</v>
      </c>
      <c r="B127" s="252" t="s">
        <v>7668</v>
      </c>
      <c r="C127" s="252" t="s">
        <v>7667</v>
      </c>
      <c r="D127" s="493" t="s">
        <v>7668</v>
      </c>
      <c r="E127" s="253" t="s">
        <v>7669</v>
      </c>
      <c r="F127" s="645" t="s">
        <v>4353</v>
      </c>
      <c r="G127" s="252" t="s">
        <v>4350</v>
      </c>
      <c r="H127" s="380" t="s">
        <v>7666</v>
      </c>
      <c r="I127" s="411">
        <v>42009</v>
      </c>
      <c r="J127" s="252" t="s">
        <v>4341</v>
      </c>
      <c r="K127" s="34" t="s">
        <v>2513</v>
      </c>
      <c r="L127" s="252" t="s">
        <v>3469</v>
      </c>
      <c r="M127" s="252" t="s">
        <v>6676</v>
      </c>
      <c r="N127" s="253" t="s">
        <v>1426</v>
      </c>
      <c r="O127" s="253" t="s">
        <v>4342</v>
      </c>
      <c r="P127" s="253" t="s">
        <v>3670</v>
      </c>
      <c r="Q127" s="252" t="s">
        <v>4354</v>
      </c>
      <c r="R127" s="253" t="s">
        <v>3340</v>
      </c>
      <c r="S127" s="253" t="s">
        <v>3340</v>
      </c>
      <c r="T127" s="253" t="s">
        <v>3340</v>
      </c>
      <c r="U127" s="253">
        <v>10</v>
      </c>
      <c r="V127" s="253" t="s">
        <v>3676</v>
      </c>
      <c r="W127" s="253" t="s">
        <v>3340</v>
      </c>
      <c r="X127" s="253">
        <v>450</v>
      </c>
      <c r="Y127" s="253" t="s">
        <v>3340</v>
      </c>
      <c r="Z127" s="253" t="s">
        <v>3340</v>
      </c>
      <c r="AA127" s="253" t="s">
        <v>3340</v>
      </c>
      <c r="AB127" s="253" t="s">
        <v>3670</v>
      </c>
      <c r="AC127" s="253" t="s">
        <v>3835</v>
      </c>
      <c r="AD127" s="190" t="s">
        <v>3340</v>
      </c>
      <c r="AE127" s="190" t="s">
        <v>3340</v>
      </c>
      <c r="AF127" s="73" t="s">
        <v>3340</v>
      </c>
      <c r="AG127" s="255" t="s">
        <v>4345</v>
      </c>
      <c r="AH127" s="255" t="s">
        <v>4346</v>
      </c>
      <c r="AI127" s="253" t="s">
        <v>4356</v>
      </c>
      <c r="AJ127" s="253" t="s">
        <v>6765</v>
      </c>
      <c r="AK127" s="380" t="s">
        <v>4357</v>
      </c>
      <c r="AL127" s="255" t="s">
        <v>4358</v>
      </c>
      <c r="AM127" s="266" t="s">
        <v>4058</v>
      </c>
      <c r="AN127" s="253" t="s">
        <v>6</v>
      </c>
    </row>
    <row r="128" spans="1:40" s="295" customFormat="1">
      <c r="A128" s="252" t="s">
        <v>7670</v>
      </c>
      <c r="B128" s="252" t="s">
        <v>7671</v>
      </c>
      <c r="C128" s="252" t="s">
        <v>7670</v>
      </c>
      <c r="D128" s="493" t="s">
        <v>7671</v>
      </c>
      <c r="E128" s="252" t="s">
        <v>7672</v>
      </c>
      <c r="F128" s="654" t="s">
        <v>4395</v>
      </c>
      <c r="G128" s="252" t="s">
        <v>4350</v>
      </c>
      <c r="H128" s="380" t="s">
        <v>7666</v>
      </c>
      <c r="I128" s="411">
        <v>42009</v>
      </c>
      <c r="J128" s="252" t="s">
        <v>4341</v>
      </c>
      <c r="K128" s="34" t="s">
        <v>2513</v>
      </c>
      <c r="L128" s="252" t="s">
        <v>3469</v>
      </c>
      <c r="M128" s="252" t="s">
        <v>6676</v>
      </c>
      <c r="N128" s="252" t="s">
        <v>3338</v>
      </c>
      <c r="O128" s="253" t="s">
        <v>4396</v>
      </c>
      <c r="P128" s="262" t="s">
        <v>3670</v>
      </c>
      <c r="Q128" s="252" t="s">
        <v>4351</v>
      </c>
      <c r="R128" s="253" t="s">
        <v>3340</v>
      </c>
      <c r="S128" s="253" t="s">
        <v>3340</v>
      </c>
      <c r="T128" s="253" t="s">
        <v>3340</v>
      </c>
      <c r="U128" s="253">
        <v>10</v>
      </c>
      <c r="V128" s="253" t="s">
        <v>3676</v>
      </c>
      <c r="W128" s="253" t="s">
        <v>3340</v>
      </c>
      <c r="X128" s="253">
        <v>450</v>
      </c>
      <c r="Y128" s="253" t="s">
        <v>3340</v>
      </c>
      <c r="Z128" s="253" t="s">
        <v>3340</v>
      </c>
      <c r="AA128" s="253" t="s">
        <v>3340</v>
      </c>
      <c r="AB128" s="253" t="s">
        <v>3670</v>
      </c>
      <c r="AC128" s="255" t="s">
        <v>3836</v>
      </c>
      <c r="AD128" s="73" t="s">
        <v>3340</v>
      </c>
      <c r="AE128" s="190" t="s">
        <v>3340</v>
      </c>
      <c r="AF128" s="73" t="s">
        <v>3340</v>
      </c>
      <c r="AG128" s="255" t="s">
        <v>4345</v>
      </c>
      <c r="AH128" s="255" t="s">
        <v>3340</v>
      </c>
      <c r="AI128" s="253" t="s">
        <v>4347</v>
      </c>
      <c r="AJ128" s="253" t="s">
        <v>6766</v>
      </c>
      <c r="AK128" s="380">
        <v>0</v>
      </c>
      <c r="AL128" s="255" t="s">
        <v>4348</v>
      </c>
      <c r="AM128" s="253" t="s">
        <v>3340</v>
      </c>
      <c r="AN128" s="253" t="s">
        <v>3340</v>
      </c>
    </row>
    <row r="129" spans="1:40" s="295" customFormat="1">
      <c r="A129" s="252" t="s">
        <v>7673</v>
      </c>
      <c r="B129" s="252" t="s">
        <v>7674</v>
      </c>
      <c r="C129" s="252" t="s">
        <v>7673</v>
      </c>
      <c r="D129" s="493" t="s">
        <v>7674</v>
      </c>
      <c r="E129" s="252" t="s">
        <v>7675</v>
      </c>
      <c r="F129" s="654" t="s">
        <v>4404</v>
      </c>
      <c r="G129" s="252" t="s">
        <v>4350</v>
      </c>
      <c r="H129" s="380" t="s">
        <v>7666</v>
      </c>
      <c r="I129" s="411">
        <v>42009</v>
      </c>
      <c r="J129" s="252" t="s">
        <v>4341</v>
      </c>
      <c r="K129" s="409" t="s">
        <v>2513</v>
      </c>
      <c r="L129" s="252" t="s">
        <v>3469</v>
      </c>
      <c r="M129" s="252" t="s">
        <v>6676</v>
      </c>
      <c r="N129" s="256" t="s">
        <v>3338</v>
      </c>
      <c r="O129" s="253" t="s">
        <v>4396</v>
      </c>
      <c r="P129" s="262" t="s">
        <v>3670</v>
      </c>
      <c r="Q129" s="252" t="s">
        <v>4354</v>
      </c>
      <c r="R129" s="253" t="s">
        <v>3340</v>
      </c>
      <c r="S129" s="253" t="s">
        <v>3340</v>
      </c>
      <c r="T129" s="253" t="s">
        <v>3340</v>
      </c>
      <c r="U129" s="253">
        <v>10</v>
      </c>
      <c r="V129" s="253" t="s">
        <v>3676</v>
      </c>
      <c r="W129" s="253" t="s">
        <v>3340</v>
      </c>
      <c r="X129" s="253">
        <v>450</v>
      </c>
      <c r="Y129" s="253" t="s">
        <v>3340</v>
      </c>
      <c r="Z129" s="253" t="s">
        <v>3340</v>
      </c>
      <c r="AA129" s="253" t="s">
        <v>3340</v>
      </c>
      <c r="AB129" s="253" t="s">
        <v>3670</v>
      </c>
      <c r="AC129" s="253" t="s">
        <v>3836</v>
      </c>
      <c r="AD129" s="190" t="s">
        <v>3340</v>
      </c>
      <c r="AE129" s="190" t="s">
        <v>3340</v>
      </c>
      <c r="AF129" s="73" t="s">
        <v>3340</v>
      </c>
      <c r="AG129" s="255" t="s">
        <v>4345</v>
      </c>
      <c r="AH129" s="255" t="s">
        <v>3340</v>
      </c>
      <c r="AI129" s="253" t="s">
        <v>4356</v>
      </c>
      <c r="AJ129" s="253" t="s">
        <v>6766</v>
      </c>
      <c r="AK129" s="380" t="s">
        <v>4357</v>
      </c>
      <c r="AL129" s="255" t="s">
        <v>4358</v>
      </c>
      <c r="AM129" s="266" t="s">
        <v>4058</v>
      </c>
      <c r="AN129" s="253" t="s">
        <v>6</v>
      </c>
    </row>
    <row r="130" spans="1:40" s="295" customFormat="1">
      <c r="A130" s="252" t="s">
        <v>3355</v>
      </c>
      <c r="B130" s="252" t="s">
        <v>7676</v>
      </c>
      <c r="C130" s="252" t="s">
        <v>3355</v>
      </c>
      <c r="D130" s="493" t="s">
        <v>7676</v>
      </c>
      <c r="E130" s="252" t="s">
        <v>7677</v>
      </c>
      <c r="F130" s="654" t="s">
        <v>3668</v>
      </c>
      <c r="G130" s="252" t="s">
        <v>3433</v>
      </c>
      <c r="H130" s="380" t="s">
        <v>7352</v>
      </c>
      <c r="I130" s="411">
        <v>42019</v>
      </c>
      <c r="J130" s="252" t="s">
        <v>3326</v>
      </c>
      <c r="K130" s="34" t="s">
        <v>6055</v>
      </c>
      <c r="L130" s="252" t="s">
        <v>3469</v>
      </c>
      <c r="M130" s="252" t="s">
        <v>6676</v>
      </c>
      <c r="N130" s="252" t="s">
        <v>3357</v>
      </c>
      <c r="O130" s="253" t="s">
        <v>3328</v>
      </c>
      <c r="P130" s="262" t="s">
        <v>3670</v>
      </c>
      <c r="Q130" s="252" t="s">
        <v>3352</v>
      </c>
      <c r="R130" s="253" t="s">
        <v>3363</v>
      </c>
      <c r="S130" s="253" t="s">
        <v>3340</v>
      </c>
      <c r="T130" s="253" t="s">
        <v>3340</v>
      </c>
      <c r="U130" s="253">
        <v>10</v>
      </c>
      <c r="V130" s="253" t="s">
        <v>3330</v>
      </c>
      <c r="W130" s="253" t="s">
        <v>3331</v>
      </c>
      <c r="X130" s="253">
        <v>252</v>
      </c>
      <c r="Y130" s="253" t="s">
        <v>3340</v>
      </c>
      <c r="Z130" s="253" t="s">
        <v>3340</v>
      </c>
      <c r="AA130" s="253" t="s">
        <v>3340</v>
      </c>
      <c r="AB130" s="253" t="s">
        <v>3669</v>
      </c>
      <c r="AC130" s="255" t="s">
        <v>3835</v>
      </c>
      <c r="AD130" s="73" t="s">
        <v>3340</v>
      </c>
      <c r="AE130" s="190" t="s">
        <v>3340</v>
      </c>
      <c r="AF130" s="73" t="s">
        <v>3340</v>
      </c>
      <c r="AG130" s="255" t="s">
        <v>1102</v>
      </c>
      <c r="AH130" s="255" t="s">
        <v>4023</v>
      </c>
      <c r="AI130" s="253" t="s">
        <v>3340</v>
      </c>
      <c r="AJ130" s="253" t="s">
        <v>6765</v>
      </c>
      <c r="AK130" s="380" t="s">
        <v>3340</v>
      </c>
      <c r="AL130" s="255" t="s">
        <v>3340</v>
      </c>
      <c r="AM130" s="253" t="s">
        <v>3340</v>
      </c>
      <c r="AN130" s="253" t="s">
        <v>3340</v>
      </c>
    </row>
    <row r="131" spans="1:40" s="295" customFormat="1">
      <c r="A131" s="252" t="s">
        <v>3355</v>
      </c>
      <c r="B131" s="252" t="s">
        <v>7678</v>
      </c>
      <c r="C131" s="252" t="s">
        <v>3355</v>
      </c>
      <c r="D131" s="493" t="s">
        <v>7678</v>
      </c>
      <c r="E131" s="252" t="s">
        <v>3356</v>
      </c>
      <c r="F131" s="654" t="s">
        <v>3668</v>
      </c>
      <c r="G131" s="252" t="s">
        <v>3325</v>
      </c>
      <c r="H131" s="380" t="s">
        <v>7352</v>
      </c>
      <c r="I131" s="411">
        <v>42019</v>
      </c>
      <c r="J131" s="252" t="s">
        <v>3326</v>
      </c>
      <c r="K131" s="406" t="s">
        <v>6055</v>
      </c>
      <c r="L131" s="252" t="s">
        <v>3469</v>
      </c>
      <c r="M131" s="252" t="s">
        <v>6676</v>
      </c>
      <c r="N131" s="252" t="s">
        <v>3357</v>
      </c>
      <c r="O131" s="253" t="s">
        <v>3328</v>
      </c>
      <c r="P131" s="262" t="s">
        <v>3670</v>
      </c>
      <c r="Q131" s="252" t="s">
        <v>3352</v>
      </c>
      <c r="R131" s="253" t="s">
        <v>3363</v>
      </c>
      <c r="S131" s="253" t="s">
        <v>3340</v>
      </c>
      <c r="T131" s="253" t="s">
        <v>3340</v>
      </c>
      <c r="U131" s="253">
        <v>10</v>
      </c>
      <c r="V131" s="253" t="s">
        <v>3330</v>
      </c>
      <c r="W131" s="253" t="s">
        <v>3331</v>
      </c>
      <c r="X131" s="253">
        <v>252</v>
      </c>
      <c r="Y131" s="253" t="s">
        <v>3340</v>
      </c>
      <c r="Z131" s="253" t="s">
        <v>3340</v>
      </c>
      <c r="AA131" s="253" t="s">
        <v>3340</v>
      </c>
      <c r="AB131" s="253" t="s">
        <v>3669</v>
      </c>
      <c r="AC131" s="253" t="s">
        <v>3835</v>
      </c>
      <c r="AD131" s="190" t="s">
        <v>3340</v>
      </c>
      <c r="AE131" s="190" t="s">
        <v>3340</v>
      </c>
      <c r="AF131" s="73" t="s">
        <v>3340</v>
      </c>
      <c r="AG131" s="255" t="s">
        <v>1102</v>
      </c>
      <c r="AH131" s="255" t="s">
        <v>4023</v>
      </c>
      <c r="AI131" s="253" t="s">
        <v>3340</v>
      </c>
      <c r="AJ131" s="253" t="s">
        <v>6765</v>
      </c>
      <c r="AK131" s="380" t="s">
        <v>3340</v>
      </c>
      <c r="AL131" s="255" t="s">
        <v>3340</v>
      </c>
      <c r="AM131" s="253" t="s">
        <v>3340</v>
      </c>
      <c r="AN131" s="253" t="s">
        <v>3340</v>
      </c>
    </row>
    <row r="132" spans="1:40" s="295" customFormat="1">
      <c r="A132" s="410" t="s">
        <v>3362</v>
      </c>
      <c r="B132" s="380" t="s">
        <v>7679</v>
      </c>
      <c r="C132" s="255" t="s">
        <v>3362</v>
      </c>
      <c r="D132" s="493" t="s">
        <v>7679</v>
      </c>
      <c r="E132" s="261" t="s">
        <v>3363</v>
      </c>
      <c r="F132" s="217" t="s">
        <v>3668</v>
      </c>
      <c r="G132" s="252" t="s">
        <v>3325</v>
      </c>
      <c r="H132" s="380" t="s">
        <v>7352</v>
      </c>
      <c r="I132" s="655">
        <v>42019</v>
      </c>
      <c r="J132" s="252" t="s">
        <v>3326</v>
      </c>
      <c r="K132" s="34" t="s">
        <v>6055</v>
      </c>
      <c r="L132" s="252" t="s">
        <v>3469</v>
      </c>
      <c r="M132" s="412" t="s">
        <v>6676</v>
      </c>
      <c r="N132" s="252" t="s">
        <v>3338</v>
      </c>
      <c r="O132" s="378" t="s">
        <v>3339</v>
      </c>
      <c r="P132" s="252" t="s">
        <v>3670</v>
      </c>
      <c r="Q132" s="252" t="s">
        <v>3352</v>
      </c>
      <c r="R132" s="254" t="s">
        <v>3340</v>
      </c>
      <c r="S132" s="384" t="s">
        <v>3340</v>
      </c>
      <c r="T132" s="384" t="s">
        <v>3340</v>
      </c>
      <c r="U132" s="254">
        <v>10</v>
      </c>
      <c r="V132" s="254" t="s">
        <v>3330</v>
      </c>
      <c r="W132" s="254" t="s">
        <v>3331</v>
      </c>
      <c r="X132" s="254">
        <v>261</v>
      </c>
      <c r="Y132" s="254" t="s">
        <v>3340</v>
      </c>
      <c r="Z132" s="254" t="s">
        <v>3340</v>
      </c>
      <c r="AA132" s="254" t="s">
        <v>3340</v>
      </c>
      <c r="AB132" s="252" t="s">
        <v>3670</v>
      </c>
      <c r="AC132" s="252" t="s">
        <v>3836</v>
      </c>
      <c r="AD132" s="217" t="s">
        <v>3340</v>
      </c>
      <c r="AE132" s="217" t="s">
        <v>3340</v>
      </c>
      <c r="AF132" s="73" t="s">
        <v>3340</v>
      </c>
      <c r="AG132" s="255" t="s">
        <v>1102</v>
      </c>
      <c r="AH132" s="255" t="s">
        <v>3340</v>
      </c>
      <c r="AI132" s="390" t="s">
        <v>3340</v>
      </c>
      <c r="AJ132" s="252" t="s">
        <v>6766</v>
      </c>
      <c r="AK132" s="413" t="s">
        <v>3340</v>
      </c>
      <c r="AL132" s="255" t="s">
        <v>3340</v>
      </c>
      <c r="AM132" s="252" t="s">
        <v>5201</v>
      </c>
      <c r="AN132" s="255" t="s">
        <v>5202</v>
      </c>
    </row>
    <row r="133" spans="1:40" s="295" customFormat="1">
      <c r="A133" s="410" t="s">
        <v>3364</v>
      </c>
      <c r="B133" s="380" t="s">
        <v>7680</v>
      </c>
      <c r="C133" s="255" t="s">
        <v>3364</v>
      </c>
      <c r="D133" s="493" t="s">
        <v>7680</v>
      </c>
      <c r="E133" s="261" t="s">
        <v>3365</v>
      </c>
      <c r="F133" s="217" t="s">
        <v>3668</v>
      </c>
      <c r="G133" s="252" t="s">
        <v>3325</v>
      </c>
      <c r="H133" s="380" t="s">
        <v>7352</v>
      </c>
      <c r="I133" s="655">
        <v>42019</v>
      </c>
      <c r="J133" s="252" t="s">
        <v>3326</v>
      </c>
      <c r="K133" s="34" t="s">
        <v>6055</v>
      </c>
      <c r="L133" s="252" t="s">
        <v>3469</v>
      </c>
      <c r="M133" s="412" t="s">
        <v>6676</v>
      </c>
      <c r="N133" s="252" t="s">
        <v>3348</v>
      </c>
      <c r="O133" s="378" t="s">
        <v>3349</v>
      </c>
      <c r="P133" s="252" t="s">
        <v>3670</v>
      </c>
      <c r="Q133" s="252" t="s">
        <v>3366</v>
      </c>
      <c r="R133" s="254" t="s">
        <v>3363</v>
      </c>
      <c r="S133" s="384" t="s">
        <v>3340</v>
      </c>
      <c r="T133" s="384" t="s">
        <v>3340</v>
      </c>
      <c r="U133" s="254">
        <v>0.22</v>
      </c>
      <c r="V133" s="254" t="s">
        <v>3330</v>
      </c>
      <c r="W133" s="254" t="s">
        <v>3331</v>
      </c>
      <c r="X133" s="254">
        <v>275</v>
      </c>
      <c r="Y133" s="254" t="s">
        <v>3340</v>
      </c>
      <c r="Z133" s="254" t="s">
        <v>3340</v>
      </c>
      <c r="AA133" s="254" t="s">
        <v>3340</v>
      </c>
      <c r="AB133" s="252" t="s">
        <v>3670</v>
      </c>
      <c r="AC133" s="252" t="s">
        <v>3835</v>
      </c>
      <c r="AD133" s="217" t="s">
        <v>3340</v>
      </c>
      <c r="AE133" s="217" t="s">
        <v>3340</v>
      </c>
      <c r="AF133" s="73" t="s">
        <v>3340</v>
      </c>
      <c r="AG133" s="255" t="s">
        <v>1102</v>
      </c>
      <c r="AH133" s="255" t="s">
        <v>5040</v>
      </c>
      <c r="AI133" s="390" t="s">
        <v>3340</v>
      </c>
      <c r="AJ133" s="252" t="s">
        <v>6765</v>
      </c>
      <c r="AK133" s="413" t="s">
        <v>3340</v>
      </c>
      <c r="AL133" s="255" t="s">
        <v>3340</v>
      </c>
      <c r="AM133" s="252" t="s">
        <v>5201</v>
      </c>
      <c r="AN133" s="255" t="s">
        <v>5204</v>
      </c>
    </row>
    <row r="134" spans="1:40" s="295" customFormat="1">
      <c r="A134" s="410" t="s">
        <v>3350</v>
      </c>
      <c r="B134" s="380" t="s">
        <v>7681</v>
      </c>
      <c r="C134" s="255" t="s">
        <v>3350</v>
      </c>
      <c r="D134" s="493" t="s">
        <v>7681</v>
      </c>
      <c r="E134" s="261" t="s">
        <v>3351</v>
      </c>
      <c r="F134" s="217" t="s">
        <v>3668</v>
      </c>
      <c r="G134" s="252" t="s">
        <v>3325</v>
      </c>
      <c r="H134" s="380" t="s">
        <v>7352</v>
      </c>
      <c r="I134" s="655">
        <v>42019</v>
      </c>
      <c r="J134" s="252" t="s">
        <v>3326</v>
      </c>
      <c r="K134" s="34" t="s">
        <v>6055</v>
      </c>
      <c r="L134" s="252" t="s">
        <v>3469</v>
      </c>
      <c r="M134" s="412" t="s">
        <v>6676</v>
      </c>
      <c r="N134" s="252" t="s">
        <v>3327</v>
      </c>
      <c r="O134" s="378" t="s">
        <v>3328</v>
      </c>
      <c r="P134" s="252" t="s">
        <v>3670</v>
      </c>
      <c r="Q134" s="252" t="s">
        <v>3352</v>
      </c>
      <c r="R134" s="254" t="s">
        <v>3363</v>
      </c>
      <c r="S134" s="384" t="s">
        <v>3340</v>
      </c>
      <c r="T134" s="384" t="s">
        <v>3340</v>
      </c>
      <c r="U134" s="254">
        <v>8.7899999999999991</v>
      </c>
      <c r="V134" s="254" t="s">
        <v>3330</v>
      </c>
      <c r="W134" s="254" t="s">
        <v>3331</v>
      </c>
      <c r="X134" s="254">
        <v>259</v>
      </c>
      <c r="Y134" s="254" t="s">
        <v>3340</v>
      </c>
      <c r="Z134" s="254" t="s">
        <v>3340</v>
      </c>
      <c r="AA134" s="254" t="s">
        <v>3340</v>
      </c>
      <c r="AB134" s="252" t="s">
        <v>3669</v>
      </c>
      <c r="AC134" s="252" t="s">
        <v>3835</v>
      </c>
      <c r="AD134" s="217" t="s">
        <v>5615</v>
      </c>
      <c r="AE134" s="217" t="s">
        <v>6058</v>
      </c>
      <c r="AF134" s="73" t="s">
        <v>3340</v>
      </c>
      <c r="AG134" s="255" t="s">
        <v>1102</v>
      </c>
      <c r="AH134" s="255" t="s">
        <v>4021</v>
      </c>
      <c r="AI134" s="390" t="s">
        <v>3340</v>
      </c>
      <c r="AJ134" s="252" t="s">
        <v>6765</v>
      </c>
      <c r="AK134" s="413" t="s">
        <v>3340</v>
      </c>
      <c r="AL134" s="255" t="s">
        <v>3340</v>
      </c>
      <c r="AM134" s="252" t="s">
        <v>5201</v>
      </c>
      <c r="AN134" s="255" t="s">
        <v>5202</v>
      </c>
    </row>
    <row r="135" spans="1:40" s="295" customFormat="1">
      <c r="A135" s="410" t="s">
        <v>3358</v>
      </c>
      <c r="B135" s="380" t="s">
        <v>7682</v>
      </c>
      <c r="C135" s="255" t="s">
        <v>3358</v>
      </c>
      <c r="D135" s="493" t="s">
        <v>7682</v>
      </c>
      <c r="E135" s="261" t="s">
        <v>3359</v>
      </c>
      <c r="F135" s="217" t="s">
        <v>3668</v>
      </c>
      <c r="G135" s="252" t="s">
        <v>3325</v>
      </c>
      <c r="H135" s="380" t="s">
        <v>7352</v>
      </c>
      <c r="I135" s="655">
        <v>42019</v>
      </c>
      <c r="J135" s="252" t="s">
        <v>3326</v>
      </c>
      <c r="K135" s="414" t="s">
        <v>6055</v>
      </c>
      <c r="L135" s="252" t="s">
        <v>3469</v>
      </c>
      <c r="M135" s="412" t="s">
        <v>6676</v>
      </c>
      <c r="N135" s="252" t="s">
        <v>3360</v>
      </c>
      <c r="O135" s="378" t="s">
        <v>3361</v>
      </c>
      <c r="P135" s="252" t="s">
        <v>3670</v>
      </c>
      <c r="Q135" s="252" t="s">
        <v>3352</v>
      </c>
      <c r="R135" s="254" t="s">
        <v>3363</v>
      </c>
      <c r="S135" s="384" t="s">
        <v>3340</v>
      </c>
      <c r="T135" s="384" t="s">
        <v>3340</v>
      </c>
      <c r="U135" s="254">
        <v>10</v>
      </c>
      <c r="V135" s="254" t="s">
        <v>3330</v>
      </c>
      <c r="W135" s="254" t="s">
        <v>3331</v>
      </c>
      <c r="X135" s="254">
        <v>273</v>
      </c>
      <c r="Y135" s="254" t="s">
        <v>3340</v>
      </c>
      <c r="Z135" s="254" t="s">
        <v>3340</v>
      </c>
      <c r="AA135" s="254" t="s">
        <v>3340</v>
      </c>
      <c r="AB135" s="252" t="s">
        <v>3670</v>
      </c>
      <c r="AC135" s="252" t="s">
        <v>3835</v>
      </c>
      <c r="AD135" s="217" t="s">
        <v>5615</v>
      </c>
      <c r="AE135" s="217" t="s">
        <v>6058</v>
      </c>
      <c r="AF135" s="73" t="s">
        <v>3340</v>
      </c>
      <c r="AG135" s="255" t="s">
        <v>1102</v>
      </c>
      <c r="AH135" s="255" t="s">
        <v>4024</v>
      </c>
      <c r="AI135" s="390" t="s">
        <v>3340</v>
      </c>
      <c r="AJ135" s="252" t="s">
        <v>6765</v>
      </c>
      <c r="AK135" s="413" t="s">
        <v>3340</v>
      </c>
      <c r="AL135" s="255" t="s">
        <v>3340</v>
      </c>
      <c r="AM135" s="252" t="s">
        <v>5201</v>
      </c>
      <c r="AN135" s="255" t="s">
        <v>5204</v>
      </c>
    </row>
    <row r="136" spans="1:40" s="295" customFormat="1">
      <c r="A136" s="410" t="s">
        <v>3353</v>
      </c>
      <c r="B136" s="380" t="s">
        <v>7683</v>
      </c>
      <c r="C136" s="255" t="s">
        <v>3353</v>
      </c>
      <c r="D136" s="493" t="s">
        <v>7683</v>
      </c>
      <c r="E136" s="261" t="s">
        <v>3354</v>
      </c>
      <c r="F136" s="217" t="s">
        <v>3668</v>
      </c>
      <c r="G136" s="252" t="s">
        <v>3325</v>
      </c>
      <c r="H136" s="380" t="s">
        <v>7352</v>
      </c>
      <c r="I136" s="655">
        <v>42019</v>
      </c>
      <c r="J136" s="252" t="s">
        <v>3326</v>
      </c>
      <c r="K136" s="34" t="s">
        <v>6055</v>
      </c>
      <c r="L136" s="252" t="s">
        <v>3469</v>
      </c>
      <c r="M136" s="412" t="s">
        <v>6676</v>
      </c>
      <c r="N136" s="252" t="s">
        <v>3334</v>
      </c>
      <c r="O136" s="378" t="s">
        <v>3335</v>
      </c>
      <c r="P136" s="252" t="s">
        <v>3670</v>
      </c>
      <c r="Q136" s="252" t="s">
        <v>3352</v>
      </c>
      <c r="R136" s="254" t="s">
        <v>3363</v>
      </c>
      <c r="S136" s="384" t="s">
        <v>3340</v>
      </c>
      <c r="T136" s="384" t="s">
        <v>3340</v>
      </c>
      <c r="U136" s="254">
        <v>10</v>
      </c>
      <c r="V136" s="254" t="s">
        <v>3330</v>
      </c>
      <c r="W136" s="254" t="s">
        <v>3331</v>
      </c>
      <c r="X136" s="254">
        <v>264</v>
      </c>
      <c r="Y136" s="254" t="s">
        <v>3340</v>
      </c>
      <c r="Z136" s="254" t="s">
        <v>3340</v>
      </c>
      <c r="AA136" s="254" t="s">
        <v>3340</v>
      </c>
      <c r="AB136" s="252" t="s">
        <v>3670</v>
      </c>
      <c r="AC136" s="252" t="s">
        <v>5071</v>
      </c>
      <c r="AD136" s="217" t="s">
        <v>3340</v>
      </c>
      <c r="AE136" s="73" t="s">
        <v>3340</v>
      </c>
      <c r="AF136" s="73" t="s">
        <v>3340</v>
      </c>
      <c r="AG136" s="255" t="s">
        <v>1102</v>
      </c>
      <c r="AH136" s="255" t="s">
        <v>4022</v>
      </c>
      <c r="AI136" s="390" t="s">
        <v>3340</v>
      </c>
      <c r="AJ136" s="390" t="s">
        <v>6765</v>
      </c>
      <c r="AK136" s="413" t="s">
        <v>3340</v>
      </c>
      <c r="AL136" s="255" t="s">
        <v>3340</v>
      </c>
      <c r="AM136" s="252" t="s">
        <v>5201</v>
      </c>
      <c r="AN136" s="255" t="s">
        <v>5202</v>
      </c>
    </row>
    <row r="137" spans="1:40" s="295" customFormat="1">
      <c r="A137" s="410" t="s">
        <v>7684</v>
      </c>
      <c r="B137" s="380" t="s">
        <v>7685</v>
      </c>
      <c r="C137" s="255" t="s">
        <v>7684</v>
      </c>
      <c r="D137" s="493" t="s">
        <v>7685</v>
      </c>
      <c r="E137" s="261" t="s">
        <v>4381</v>
      </c>
      <c r="F137" s="217" t="s">
        <v>4382</v>
      </c>
      <c r="G137" s="252" t="s">
        <v>4383</v>
      </c>
      <c r="H137" s="380" t="s">
        <v>7666</v>
      </c>
      <c r="I137" s="655">
        <v>42032</v>
      </c>
      <c r="J137" s="252" t="s">
        <v>4341</v>
      </c>
      <c r="K137" s="34" t="s">
        <v>2513</v>
      </c>
      <c r="L137" s="252" t="s">
        <v>3469</v>
      </c>
      <c r="M137" s="412" t="s">
        <v>6676</v>
      </c>
      <c r="N137" s="252" t="s">
        <v>3674</v>
      </c>
      <c r="O137" s="378" t="s">
        <v>4384</v>
      </c>
      <c r="P137" s="252" t="s">
        <v>3670</v>
      </c>
      <c r="Q137" s="252" t="s">
        <v>4343</v>
      </c>
      <c r="R137" s="254" t="s">
        <v>4385</v>
      </c>
      <c r="S137" s="384" t="s">
        <v>3340</v>
      </c>
      <c r="T137" s="384" t="s">
        <v>3340</v>
      </c>
      <c r="U137" s="254">
        <v>10</v>
      </c>
      <c r="V137" s="254" t="s">
        <v>3676</v>
      </c>
      <c r="W137" s="254" t="s">
        <v>3340</v>
      </c>
      <c r="X137" s="254">
        <v>450</v>
      </c>
      <c r="Y137" s="254" t="s">
        <v>3340</v>
      </c>
      <c r="Z137" s="254" t="s">
        <v>3340</v>
      </c>
      <c r="AA137" s="254" t="s">
        <v>3340</v>
      </c>
      <c r="AB137" s="252" t="s">
        <v>3669</v>
      </c>
      <c r="AC137" s="252" t="s">
        <v>3835</v>
      </c>
      <c r="AD137" s="217" t="s">
        <v>3340</v>
      </c>
      <c r="AE137" s="73" t="s">
        <v>3340</v>
      </c>
      <c r="AF137" s="73" t="s">
        <v>3340</v>
      </c>
      <c r="AG137" s="255" t="s">
        <v>4345</v>
      </c>
      <c r="AH137" s="255" t="s">
        <v>4386</v>
      </c>
      <c r="AI137" s="390" t="s">
        <v>4347</v>
      </c>
      <c r="AJ137" s="390" t="s">
        <v>6765</v>
      </c>
      <c r="AK137" s="413">
        <v>0</v>
      </c>
      <c r="AL137" s="255" t="s">
        <v>4348</v>
      </c>
      <c r="AM137" s="252" t="s">
        <v>5201</v>
      </c>
      <c r="AN137" s="255" t="s">
        <v>5204</v>
      </c>
    </row>
    <row r="138" spans="1:40" s="295" customFormat="1">
      <c r="A138" s="410" t="s">
        <v>7686</v>
      </c>
      <c r="B138" s="380" t="s">
        <v>7687</v>
      </c>
      <c r="C138" s="255" t="s">
        <v>7686</v>
      </c>
      <c r="D138" s="493" t="s">
        <v>7687</v>
      </c>
      <c r="E138" s="261" t="s">
        <v>4387</v>
      </c>
      <c r="F138" s="217" t="s">
        <v>4388</v>
      </c>
      <c r="G138" s="252" t="s">
        <v>4383</v>
      </c>
      <c r="H138" s="380" t="s">
        <v>7666</v>
      </c>
      <c r="I138" s="655">
        <v>42032</v>
      </c>
      <c r="J138" s="252" t="s">
        <v>4341</v>
      </c>
      <c r="K138" s="34" t="s">
        <v>2513</v>
      </c>
      <c r="L138" s="252" t="s">
        <v>3469</v>
      </c>
      <c r="M138" s="412" t="s">
        <v>6676</v>
      </c>
      <c r="N138" s="252" t="s">
        <v>3674</v>
      </c>
      <c r="O138" s="378" t="s">
        <v>4384</v>
      </c>
      <c r="P138" s="252" t="s">
        <v>3670</v>
      </c>
      <c r="Q138" s="252" t="s">
        <v>4362</v>
      </c>
      <c r="R138" s="252" t="s">
        <v>4389</v>
      </c>
      <c r="S138" s="384" t="s">
        <v>3340</v>
      </c>
      <c r="T138" s="384" t="s">
        <v>3340</v>
      </c>
      <c r="U138" s="252">
        <v>10</v>
      </c>
      <c r="V138" s="252" t="s">
        <v>3676</v>
      </c>
      <c r="W138" s="252" t="s">
        <v>3340</v>
      </c>
      <c r="X138" s="252">
        <v>450</v>
      </c>
      <c r="Y138" s="252" t="s">
        <v>3340</v>
      </c>
      <c r="Z138" s="252" t="s">
        <v>3340</v>
      </c>
      <c r="AA138" s="252" t="s">
        <v>3340</v>
      </c>
      <c r="AB138" s="252" t="s">
        <v>3669</v>
      </c>
      <c r="AC138" s="252" t="s">
        <v>3835</v>
      </c>
      <c r="AD138" s="217" t="s">
        <v>3340</v>
      </c>
      <c r="AE138" s="217" t="s">
        <v>3340</v>
      </c>
      <c r="AF138" s="73" t="s">
        <v>3340</v>
      </c>
      <c r="AG138" s="255" t="s">
        <v>4345</v>
      </c>
      <c r="AH138" s="255" t="s">
        <v>4386</v>
      </c>
      <c r="AI138" s="252" t="s">
        <v>4356</v>
      </c>
      <c r="AJ138" s="252" t="s">
        <v>6765</v>
      </c>
      <c r="AK138" s="413" t="s">
        <v>4357</v>
      </c>
      <c r="AL138" s="255" t="s">
        <v>4358</v>
      </c>
      <c r="AM138" s="252" t="s">
        <v>5208</v>
      </c>
      <c r="AN138" s="252" t="s">
        <v>5202</v>
      </c>
    </row>
    <row r="139" spans="1:40" s="295" customFormat="1">
      <c r="A139" s="410" t="s">
        <v>7688</v>
      </c>
      <c r="B139" s="380" t="s">
        <v>7689</v>
      </c>
      <c r="C139" s="255" t="s">
        <v>7688</v>
      </c>
      <c r="D139" s="493" t="s">
        <v>7689</v>
      </c>
      <c r="E139" s="261" t="s">
        <v>4390</v>
      </c>
      <c r="F139" s="217" t="s">
        <v>4391</v>
      </c>
      <c r="G139" s="252" t="s">
        <v>4383</v>
      </c>
      <c r="H139" s="380" t="s">
        <v>7666</v>
      </c>
      <c r="I139" s="655">
        <v>42032</v>
      </c>
      <c r="J139" s="252" t="s">
        <v>4341</v>
      </c>
      <c r="K139" s="34" t="s">
        <v>2513</v>
      </c>
      <c r="L139" s="252" t="s">
        <v>3469</v>
      </c>
      <c r="M139" s="412" t="s">
        <v>6676</v>
      </c>
      <c r="N139" s="252" t="s">
        <v>3360</v>
      </c>
      <c r="O139" s="378" t="s">
        <v>3361</v>
      </c>
      <c r="P139" s="252" t="s">
        <v>3670</v>
      </c>
      <c r="Q139" s="252" t="s">
        <v>4343</v>
      </c>
      <c r="R139" s="252" t="s">
        <v>4385</v>
      </c>
      <c r="S139" s="384" t="s">
        <v>3340</v>
      </c>
      <c r="T139" s="384" t="s">
        <v>3340</v>
      </c>
      <c r="U139" s="252">
        <v>10</v>
      </c>
      <c r="V139" s="252" t="s">
        <v>3676</v>
      </c>
      <c r="W139" s="252" t="s">
        <v>3340</v>
      </c>
      <c r="X139" s="252">
        <v>450</v>
      </c>
      <c r="Y139" s="252" t="s">
        <v>3340</v>
      </c>
      <c r="Z139" s="252" t="s">
        <v>3340</v>
      </c>
      <c r="AA139" s="252" t="s">
        <v>3340</v>
      </c>
      <c r="AB139" s="252" t="s">
        <v>3670</v>
      </c>
      <c r="AC139" s="252" t="s">
        <v>3835</v>
      </c>
      <c r="AD139" s="217" t="s">
        <v>3340</v>
      </c>
      <c r="AE139" s="217" t="s">
        <v>3340</v>
      </c>
      <c r="AF139" s="73" t="s">
        <v>3340</v>
      </c>
      <c r="AG139" s="255" t="s">
        <v>4345</v>
      </c>
      <c r="AH139" s="255" t="s">
        <v>4392</v>
      </c>
      <c r="AI139" s="252" t="s">
        <v>4347</v>
      </c>
      <c r="AJ139" s="252" t="s">
        <v>6765</v>
      </c>
      <c r="AK139" s="413">
        <v>0</v>
      </c>
      <c r="AL139" s="255" t="s">
        <v>4348</v>
      </c>
      <c r="AM139" s="252" t="s">
        <v>5208</v>
      </c>
      <c r="AN139" s="252" t="s">
        <v>5204</v>
      </c>
    </row>
    <row r="140" spans="1:40" s="295" customFormat="1">
      <c r="A140" s="410" t="s">
        <v>7690</v>
      </c>
      <c r="B140" s="380" t="s">
        <v>7691</v>
      </c>
      <c r="C140" s="255" t="s">
        <v>7690</v>
      </c>
      <c r="D140" s="493" t="s">
        <v>7691</v>
      </c>
      <c r="E140" s="261" t="s">
        <v>4393</v>
      </c>
      <c r="F140" s="217" t="s">
        <v>4394</v>
      </c>
      <c r="G140" s="252" t="s">
        <v>4383</v>
      </c>
      <c r="H140" s="380" t="s">
        <v>7666</v>
      </c>
      <c r="I140" s="655">
        <v>42032</v>
      </c>
      <c r="J140" s="252" t="s">
        <v>4341</v>
      </c>
      <c r="K140" s="34" t="s">
        <v>2513</v>
      </c>
      <c r="L140" s="252" t="s">
        <v>3469</v>
      </c>
      <c r="M140" s="412" t="s">
        <v>6676</v>
      </c>
      <c r="N140" s="252" t="s">
        <v>3360</v>
      </c>
      <c r="O140" s="378" t="s">
        <v>3361</v>
      </c>
      <c r="P140" s="252" t="s">
        <v>3670</v>
      </c>
      <c r="Q140" s="252" t="s">
        <v>4362</v>
      </c>
      <c r="R140" s="252" t="s">
        <v>4389</v>
      </c>
      <c r="S140" s="384" t="s">
        <v>3340</v>
      </c>
      <c r="T140" s="384" t="s">
        <v>3340</v>
      </c>
      <c r="U140" s="252">
        <v>10</v>
      </c>
      <c r="V140" s="252" t="s">
        <v>3676</v>
      </c>
      <c r="W140" s="252" t="s">
        <v>3340</v>
      </c>
      <c r="X140" s="252">
        <v>450</v>
      </c>
      <c r="Y140" s="252" t="s">
        <v>3340</v>
      </c>
      <c r="Z140" s="252" t="s">
        <v>3340</v>
      </c>
      <c r="AA140" s="252" t="s">
        <v>3340</v>
      </c>
      <c r="AB140" s="252" t="s">
        <v>3670</v>
      </c>
      <c r="AC140" s="252" t="s">
        <v>3835</v>
      </c>
      <c r="AD140" s="217" t="s">
        <v>3340</v>
      </c>
      <c r="AE140" s="73" t="s">
        <v>3340</v>
      </c>
      <c r="AF140" s="73" t="s">
        <v>3340</v>
      </c>
      <c r="AG140" s="255" t="s">
        <v>4345</v>
      </c>
      <c r="AH140" s="255" t="s">
        <v>4392</v>
      </c>
      <c r="AI140" s="252" t="s">
        <v>4356</v>
      </c>
      <c r="AJ140" s="252" t="s">
        <v>6765</v>
      </c>
      <c r="AK140" s="413" t="s">
        <v>4357</v>
      </c>
      <c r="AL140" s="255" t="s">
        <v>4358</v>
      </c>
      <c r="AM140" s="252" t="s">
        <v>5208</v>
      </c>
      <c r="AN140" s="252" t="s">
        <v>5202</v>
      </c>
    </row>
    <row r="141" spans="1:40" s="295" customFormat="1">
      <c r="A141" s="410" t="s">
        <v>7692</v>
      </c>
      <c r="B141" s="380" t="s">
        <v>7693</v>
      </c>
      <c r="C141" s="255" t="s">
        <v>7692</v>
      </c>
      <c r="D141" s="493" t="s">
        <v>7693</v>
      </c>
      <c r="E141" s="261" t="s">
        <v>4385</v>
      </c>
      <c r="F141" s="217" t="s">
        <v>4402</v>
      </c>
      <c r="G141" s="252" t="s">
        <v>4383</v>
      </c>
      <c r="H141" s="380" t="s">
        <v>7666</v>
      </c>
      <c r="I141" s="655">
        <v>42032</v>
      </c>
      <c r="J141" s="252" t="s">
        <v>4341</v>
      </c>
      <c r="K141" s="34" t="s">
        <v>2513</v>
      </c>
      <c r="L141" s="252" t="s">
        <v>3469</v>
      </c>
      <c r="M141" s="412" t="s">
        <v>6676</v>
      </c>
      <c r="N141" s="252" t="s">
        <v>3338</v>
      </c>
      <c r="O141" s="378" t="s">
        <v>4396</v>
      </c>
      <c r="P141" s="252" t="s">
        <v>3670</v>
      </c>
      <c r="Q141" s="252" t="s">
        <v>4403</v>
      </c>
      <c r="R141" s="252" t="s">
        <v>3340</v>
      </c>
      <c r="S141" s="384" t="s">
        <v>3340</v>
      </c>
      <c r="T141" s="384" t="s">
        <v>3340</v>
      </c>
      <c r="U141" s="252">
        <v>10</v>
      </c>
      <c r="V141" s="252" t="s">
        <v>3676</v>
      </c>
      <c r="W141" s="252" t="s">
        <v>3340</v>
      </c>
      <c r="X141" s="252">
        <v>450</v>
      </c>
      <c r="Y141" s="252" t="s">
        <v>3340</v>
      </c>
      <c r="Z141" s="252" t="s">
        <v>3340</v>
      </c>
      <c r="AA141" s="252" t="s">
        <v>3340</v>
      </c>
      <c r="AB141" s="252" t="s">
        <v>3670</v>
      </c>
      <c r="AC141" s="252" t="s">
        <v>3836</v>
      </c>
      <c r="AD141" s="217" t="s">
        <v>3340</v>
      </c>
      <c r="AE141" s="73" t="s">
        <v>3340</v>
      </c>
      <c r="AF141" s="73" t="s">
        <v>3340</v>
      </c>
      <c r="AG141" s="255" t="s">
        <v>4345</v>
      </c>
      <c r="AH141" s="255" t="s">
        <v>3340</v>
      </c>
      <c r="AI141" s="252" t="s">
        <v>4347</v>
      </c>
      <c r="AJ141" s="252" t="s">
        <v>6766</v>
      </c>
      <c r="AK141" s="413">
        <v>0</v>
      </c>
      <c r="AL141" s="255" t="s">
        <v>4348</v>
      </c>
      <c r="AM141" s="252" t="s">
        <v>5208</v>
      </c>
      <c r="AN141" s="252" t="s">
        <v>5204</v>
      </c>
    </row>
    <row r="142" spans="1:40" s="295" customFormat="1">
      <c r="A142" s="410" t="s">
        <v>7694</v>
      </c>
      <c r="B142" s="380" t="s">
        <v>7695</v>
      </c>
      <c r="C142" s="255" t="s">
        <v>7694</v>
      </c>
      <c r="D142" s="493" t="s">
        <v>7695</v>
      </c>
      <c r="E142" s="261" t="s">
        <v>4389</v>
      </c>
      <c r="F142" s="217" t="s">
        <v>4409</v>
      </c>
      <c r="G142" s="252" t="s">
        <v>4383</v>
      </c>
      <c r="H142" s="380" t="s">
        <v>7666</v>
      </c>
      <c r="I142" s="655">
        <v>42032</v>
      </c>
      <c r="J142" s="252" t="s">
        <v>4341</v>
      </c>
      <c r="K142" s="34" t="s">
        <v>2513</v>
      </c>
      <c r="L142" s="252" t="s">
        <v>3469</v>
      </c>
      <c r="M142" s="412" t="s">
        <v>6676</v>
      </c>
      <c r="N142" s="252" t="s">
        <v>3338</v>
      </c>
      <c r="O142" s="378" t="s">
        <v>4396</v>
      </c>
      <c r="P142" s="252" t="s">
        <v>3670</v>
      </c>
      <c r="Q142" s="252" t="s">
        <v>4410</v>
      </c>
      <c r="R142" s="254" t="s">
        <v>3340</v>
      </c>
      <c r="S142" s="384" t="s">
        <v>3340</v>
      </c>
      <c r="T142" s="384" t="s">
        <v>3340</v>
      </c>
      <c r="U142" s="254">
        <v>10</v>
      </c>
      <c r="V142" s="254" t="s">
        <v>3676</v>
      </c>
      <c r="W142" s="254" t="s">
        <v>3340</v>
      </c>
      <c r="X142" s="254">
        <v>450</v>
      </c>
      <c r="Y142" s="254" t="s">
        <v>3340</v>
      </c>
      <c r="Z142" s="254" t="s">
        <v>3340</v>
      </c>
      <c r="AA142" s="254" t="s">
        <v>3340</v>
      </c>
      <c r="AB142" s="252" t="s">
        <v>3670</v>
      </c>
      <c r="AC142" s="252" t="s">
        <v>3836</v>
      </c>
      <c r="AD142" s="217" t="s">
        <v>3340</v>
      </c>
      <c r="AE142" s="217" t="s">
        <v>3340</v>
      </c>
      <c r="AF142" s="73" t="s">
        <v>3340</v>
      </c>
      <c r="AG142" s="255" t="s">
        <v>4345</v>
      </c>
      <c r="AH142" s="255" t="s">
        <v>3340</v>
      </c>
      <c r="AI142" s="390" t="s">
        <v>4356</v>
      </c>
      <c r="AJ142" s="252" t="s">
        <v>6766</v>
      </c>
      <c r="AK142" s="413" t="s">
        <v>4357</v>
      </c>
      <c r="AL142" s="255" t="s">
        <v>4358</v>
      </c>
      <c r="AM142" s="252" t="s">
        <v>5214</v>
      </c>
      <c r="AN142" s="255" t="s">
        <v>5202</v>
      </c>
    </row>
    <row r="143" spans="1:40" s="295" customFormat="1">
      <c r="A143" s="410" t="s">
        <v>7696</v>
      </c>
      <c r="B143" s="380" t="s">
        <v>7697</v>
      </c>
      <c r="C143" s="255" t="s">
        <v>7696</v>
      </c>
      <c r="D143" s="493" t="s">
        <v>7697</v>
      </c>
      <c r="E143" s="261" t="s">
        <v>4411</v>
      </c>
      <c r="F143" s="217" t="s">
        <v>4412</v>
      </c>
      <c r="G143" s="252" t="s">
        <v>4383</v>
      </c>
      <c r="H143" s="380" t="s">
        <v>7666</v>
      </c>
      <c r="I143" s="655">
        <v>42032</v>
      </c>
      <c r="J143" s="252" t="s">
        <v>4341</v>
      </c>
      <c r="K143" s="34" t="s">
        <v>2513</v>
      </c>
      <c r="L143" s="252" t="s">
        <v>3469</v>
      </c>
      <c r="M143" s="412" t="s">
        <v>6676</v>
      </c>
      <c r="N143" s="252" t="s">
        <v>3677</v>
      </c>
      <c r="O143" s="378" t="s">
        <v>3344</v>
      </c>
      <c r="P143" s="252" t="s">
        <v>3670</v>
      </c>
      <c r="Q143" s="252" t="s">
        <v>4343</v>
      </c>
      <c r="R143" s="254" t="s">
        <v>4385</v>
      </c>
      <c r="S143" s="384" t="s">
        <v>3340</v>
      </c>
      <c r="T143" s="384" t="s">
        <v>3340</v>
      </c>
      <c r="U143" s="254">
        <v>10</v>
      </c>
      <c r="V143" s="254" t="s">
        <v>3676</v>
      </c>
      <c r="W143" s="254" t="s">
        <v>3340</v>
      </c>
      <c r="X143" s="254">
        <v>450</v>
      </c>
      <c r="Y143" s="254" t="s">
        <v>3340</v>
      </c>
      <c r="Z143" s="254" t="s">
        <v>3340</v>
      </c>
      <c r="AA143" s="254" t="s">
        <v>3340</v>
      </c>
      <c r="AB143" s="252" t="s">
        <v>3669</v>
      </c>
      <c r="AC143" s="252" t="s">
        <v>3835</v>
      </c>
      <c r="AD143" s="217" t="s">
        <v>3340</v>
      </c>
      <c r="AE143" s="217" t="s">
        <v>3340</v>
      </c>
      <c r="AF143" s="73" t="s">
        <v>3340</v>
      </c>
      <c r="AG143" s="255" t="s">
        <v>4345</v>
      </c>
      <c r="AH143" s="255" t="s">
        <v>4413</v>
      </c>
      <c r="AI143" s="390" t="s">
        <v>4347</v>
      </c>
      <c r="AJ143" s="252" t="s">
        <v>6765</v>
      </c>
      <c r="AK143" s="413">
        <v>0</v>
      </c>
      <c r="AL143" s="255" t="s">
        <v>4348</v>
      </c>
      <c r="AM143" s="252" t="s">
        <v>5214</v>
      </c>
      <c r="AN143" s="255" t="s">
        <v>5204</v>
      </c>
    </row>
    <row r="144" spans="1:40" s="295" customFormat="1">
      <c r="A144" s="410" t="s">
        <v>7698</v>
      </c>
      <c r="B144" s="380" t="s">
        <v>7699</v>
      </c>
      <c r="C144" s="255" t="s">
        <v>7698</v>
      </c>
      <c r="D144" s="493" t="s">
        <v>7699</v>
      </c>
      <c r="E144" s="261" t="s">
        <v>4414</v>
      </c>
      <c r="F144" s="217" t="s">
        <v>4415</v>
      </c>
      <c r="G144" s="252" t="s">
        <v>4383</v>
      </c>
      <c r="H144" s="380" t="s">
        <v>7666</v>
      </c>
      <c r="I144" s="655">
        <v>42032</v>
      </c>
      <c r="J144" s="252" t="s">
        <v>4341</v>
      </c>
      <c r="K144" s="34" t="s">
        <v>2513</v>
      </c>
      <c r="L144" s="252" t="s">
        <v>3469</v>
      </c>
      <c r="M144" s="412" t="s">
        <v>6676</v>
      </c>
      <c r="N144" s="252" t="s">
        <v>3677</v>
      </c>
      <c r="O144" s="378" t="s">
        <v>3344</v>
      </c>
      <c r="P144" s="252" t="s">
        <v>3670</v>
      </c>
      <c r="Q144" s="252" t="s">
        <v>4362</v>
      </c>
      <c r="R144" s="254" t="s">
        <v>4389</v>
      </c>
      <c r="S144" s="384" t="s">
        <v>3340</v>
      </c>
      <c r="T144" s="384" t="s">
        <v>3340</v>
      </c>
      <c r="U144" s="254">
        <v>10</v>
      </c>
      <c r="V144" s="254" t="s">
        <v>3676</v>
      </c>
      <c r="W144" s="254" t="s">
        <v>3340</v>
      </c>
      <c r="X144" s="254">
        <v>450</v>
      </c>
      <c r="Y144" s="254" t="s">
        <v>3340</v>
      </c>
      <c r="Z144" s="254" t="s">
        <v>3340</v>
      </c>
      <c r="AA144" s="254" t="s">
        <v>3340</v>
      </c>
      <c r="AB144" s="252" t="s">
        <v>3669</v>
      </c>
      <c r="AC144" s="252" t="s">
        <v>3835</v>
      </c>
      <c r="AD144" s="101" t="s">
        <v>3340</v>
      </c>
      <c r="AE144" s="73" t="s">
        <v>3340</v>
      </c>
      <c r="AF144" s="73" t="s">
        <v>3340</v>
      </c>
      <c r="AG144" s="255" t="s">
        <v>4345</v>
      </c>
      <c r="AH144" s="255" t="s">
        <v>4413</v>
      </c>
      <c r="AI144" s="390" t="s">
        <v>4356</v>
      </c>
      <c r="AJ144" s="252" t="s">
        <v>6765</v>
      </c>
      <c r="AK144" s="413" t="s">
        <v>4357</v>
      </c>
      <c r="AL144" s="255" t="s">
        <v>4358</v>
      </c>
      <c r="AM144" s="252" t="s">
        <v>5208</v>
      </c>
      <c r="AN144" s="255" t="s">
        <v>5202</v>
      </c>
    </row>
    <row r="145" spans="1:40" s="295" customFormat="1">
      <c r="A145" s="410" t="s">
        <v>3336</v>
      </c>
      <c r="B145" s="380" t="s">
        <v>7700</v>
      </c>
      <c r="C145" s="255" t="s">
        <v>3336</v>
      </c>
      <c r="D145" s="493" t="s">
        <v>7700</v>
      </c>
      <c r="E145" s="261" t="s">
        <v>3337</v>
      </c>
      <c r="F145" s="217" t="s">
        <v>3668</v>
      </c>
      <c r="G145" s="252" t="s">
        <v>3325</v>
      </c>
      <c r="H145" s="380" t="s">
        <v>7352</v>
      </c>
      <c r="I145" s="655">
        <v>42046</v>
      </c>
      <c r="J145" s="252" t="s">
        <v>3326</v>
      </c>
      <c r="K145" s="34" t="s">
        <v>6057</v>
      </c>
      <c r="L145" s="252" t="s">
        <v>3469</v>
      </c>
      <c r="M145" s="412" t="s">
        <v>6676</v>
      </c>
      <c r="N145" s="252" t="s">
        <v>3338</v>
      </c>
      <c r="O145" s="378" t="s">
        <v>3339</v>
      </c>
      <c r="P145" s="252" t="s">
        <v>3670</v>
      </c>
      <c r="Q145" s="252" t="s">
        <v>3329</v>
      </c>
      <c r="R145" s="254" t="s">
        <v>3340</v>
      </c>
      <c r="S145" s="384" t="s">
        <v>3340</v>
      </c>
      <c r="T145" s="384" t="s">
        <v>3340</v>
      </c>
      <c r="U145" s="254">
        <v>10</v>
      </c>
      <c r="V145" s="254" t="s">
        <v>3330</v>
      </c>
      <c r="W145" s="254" t="s">
        <v>3331</v>
      </c>
      <c r="X145" s="254">
        <v>275</v>
      </c>
      <c r="Y145" s="254" t="s">
        <v>3340</v>
      </c>
      <c r="Z145" s="254" t="s">
        <v>3340</v>
      </c>
      <c r="AA145" s="254" t="s">
        <v>3340</v>
      </c>
      <c r="AB145" s="252" t="s">
        <v>3670</v>
      </c>
      <c r="AC145" s="252" t="s">
        <v>3836</v>
      </c>
      <c r="AD145" s="101" t="s">
        <v>3340</v>
      </c>
      <c r="AE145" s="73" t="s">
        <v>3340</v>
      </c>
      <c r="AF145" s="73" t="s">
        <v>3340</v>
      </c>
      <c r="AG145" s="255" t="s">
        <v>1086</v>
      </c>
      <c r="AH145" s="255" t="s">
        <v>5616</v>
      </c>
      <c r="AI145" s="390" t="s">
        <v>3340</v>
      </c>
      <c r="AJ145" s="252" t="s">
        <v>6766</v>
      </c>
      <c r="AK145" s="413" t="s">
        <v>4058</v>
      </c>
      <c r="AL145" s="255" t="s">
        <v>6</v>
      </c>
      <c r="AM145" s="252" t="s">
        <v>5208</v>
      </c>
      <c r="AN145" s="255" t="s">
        <v>5204</v>
      </c>
    </row>
    <row r="146" spans="1:40" s="295" customFormat="1">
      <c r="A146" s="410" t="s">
        <v>3332</v>
      </c>
      <c r="B146" s="380" t="s">
        <v>7701</v>
      </c>
      <c r="C146" s="255" t="s">
        <v>3332</v>
      </c>
      <c r="D146" s="493" t="s">
        <v>7701</v>
      </c>
      <c r="E146" s="261" t="s">
        <v>3333</v>
      </c>
      <c r="F146" s="217" t="s">
        <v>3668</v>
      </c>
      <c r="G146" s="252" t="s">
        <v>3325</v>
      </c>
      <c r="H146" s="380" t="s">
        <v>7352</v>
      </c>
      <c r="I146" s="655">
        <v>42046</v>
      </c>
      <c r="J146" s="252" t="s">
        <v>3326</v>
      </c>
      <c r="K146" s="34" t="s">
        <v>6057</v>
      </c>
      <c r="L146" s="252" t="s">
        <v>3469</v>
      </c>
      <c r="M146" s="412" t="s">
        <v>6676</v>
      </c>
      <c r="N146" s="252" t="s">
        <v>3334</v>
      </c>
      <c r="O146" s="378" t="s">
        <v>3335</v>
      </c>
      <c r="P146" s="252" t="s">
        <v>3670</v>
      </c>
      <c r="Q146" s="252" t="s">
        <v>3329</v>
      </c>
      <c r="R146" s="254" t="s">
        <v>3337</v>
      </c>
      <c r="S146" s="384" t="s">
        <v>3340</v>
      </c>
      <c r="T146" s="384" t="s">
        <v>3340</v>
      </c>
      <c r="U146" s="254">
        <v>10</v>
      </c>
      <c r="V146" s="254" t="s">
        <v>3330</v>
      </c>
      <c r="W146" s="254" t="s">
        <v>3331</v>
      </c>
      <c r="X146" s="254">
        <v>279</v>
      </c>
      <c r="Y146" s="254" t="s">
        <v>3340</v>
      </c>
      <c r="Z146" s="254" t="s">
        <v>3340</v>
      </c>
      <c r="AA146" s="254" t="s">
        <v>3340</v>
      </c>
      <c r="AB146" s="252" t="s">
        <v>3670</v>
      </c>
      <c r="AC146" s="252" t="s">
        <v>5071</v>
      </c>
      <c r="AD146" s="101" t="s">
        <v>3340</v>
      </c>
      <c r="AE146" s="73" t="s">
        <v>3340</v>
      </c>
      <c r="AF146" s="73" t="s">
        <v>3340</v>
      </c>
      <c r="AG146" s="255" t="s">
        <v>1086</v>
      </c>
      <c r="AH146" s="255" t="s">
        <v>5617</v>
      </c>
      <c r="AI146" s="390" t="s">
        <v>3340</v>
      </c>
      <c r="AJ146" s="252" t="s">
        <v>6765</v>
      </c>
      <c r="AK146" s="413" t="s">
        <v>4058</v>
      </c>
      <c r="AL146" s="255" t="s">
        <v>6</v>
      </c>
      <c r="AM146" s="252" t="s">
        <v>5220</v>
      </c>
      <c r="AN146" s="255" t="s">
        <v>5202</v>
      </c>
    </row>
    <row r="147" spans="1:40" s="295" customFormat="1">
      <c r="A147" s="410" t="s">
        <v>3346</v>
      </c>
      <c r="B147" s="380" t="s">
        <v>7702</v>
      </c>
      <c r="C147" s="255" t="s">
        <v>3346</v>
      </c>
      <c r="D147" s="493" t="s">
        <v>7702</v>
      </c>
      <c r="E147" s="261" t="s">
        <v>3347</v>
      </c>
      <c r="F147" s="217" t="s">
        <v>3668</v>
      </c>
      <c r="G147" s="252" t="s">
        <v>3325</v>
      </c>
      <c r="H147" s="380" t="s">
        <v>7352</v>
      </c>
      <c r="I147" s="655">
        <v>42046</v>
      </c>
      <c r="J147" s="252" t="s">
        <v>3326</v>
      </c>
      <c r="K147" s="34" t="s">
        <v>6057</v>
      </c>
      <c r="L147" s="252" t="s">
        <v>3469</v>
      </c>
      <c r="M147" s="412" t="s">
        <v>6676</v>
      </c>
      <c r="N147" s="252" t="s">
        <v>3348</v>
      </c>
      <c r="O147" s="378" t="s">
        <v>3349</v>
      </c>
      <c r="P147" s="252" t="s">
        <v>3670</v>
      </c>
      <c r="Q147" s="252" t="s">
        <v>3345</v>
      </c>
      <c r="R147" s="254" t="s">
        <v>3337</v>
      </c>
      <c r="S147" s="384" t="s">
        <v>3340</v>
      </c>
      <c r="T147" s="384" t="s">
        <v>3340</v>
      </c>
      <c r="U147" s="254">
        <v>1.4</v>
      </c>
      <c r="V147" s="254" t="s">
        <v>3330</v>
      </c>
      <c r="W147" s="254" t="s">
        <v>3331</v>
      </c>
      <c r="X147" s="254">
        <v>285</v>
      </c>
      <c r="Y147" s="254" t="s">
        <v>3340</v>
      </c>
      <c r="Z147" s="254" t="s">
        <v>3340</v>
      </c>
      <c r="AA147" s="254" t="s">
        <v>3340</v>
      </c>
      <c r="AB147" s="252" t="s">
        <v>3670</v>
      </c>
      <c r="AC147" s="252" t="s">
        <v>3835</v>
      </c>
      <c r="AD147" s="101" t="s">
        <v>6069</v>
      </c>
      <c r="AE147" s="73" t="s">
        <v>6070</v>
      </c>
      <c r="AF147" s="73" t="s">
        <v>3340</v>
      </c>
      <c r="AG147" s="255" t="s">
        <v>1086</v>
      </c>
      <c r="AH147" s="255" t="s">
        <v>5618</v>
      </c>
      <c r="AI147" s="390" t="s">
        <v>3340</v>
      </c>
      <c r="AJ147" s="252" t="s">
        <v>6765</v>
      </c>
      <c r="AK147" s="413" t="s">
        <v>4058</v>
      </c>
      <c r="AL147" s="255" t="s">
        <v>6</v>
      </c>
      <c r="AM147" s="252" t="s">
        <v>5220</v>
      </c>
      <c r="AN147" s="255" t="s">
        <v>5204</v>
      </c>
    </row>
    <row r="148" spans="1:40" s="295" customFormat="1">
      <c r="A148" s="410" t="s">
        <v>3341</v>
      </c>
      <c r="B148" s="380" t="s">
        <v>7703</v>
      </c>
      <c r="C148" s="255" t="s">
        <v>3341</v>
      </c>
      <c r="D148" s="493" t="s">
        <v>7703</v>
      </c>
      <c r="E148" s="261" t="s">
        <v>3342</v>
      </c>
      <c r="F148" s="217" t="s">
        <v>3668</v>
      </c>
      <c r="G148" s="252" t="s">
        <v>3325</v>
      </c>
      <c r="H148" s="380" t="s">
        <v>7352</v>
      </c>
      <c r="I148" s="655">
        <v>42046</v>
      </c>
      <c r="J148" s="252" t="s">
        <v>3326</v>
      </c>
      <c r="K148" s="34" t="s">
        <v>6057</v>
      </c>
      <c r="L148" s="252" t="s">
        <v>3469</v>
      </c>
      <c r="M148" s="412" t="s">
        <v>6676</v>
      </c>
      <c r="N148" s="252" t="s">
        <v>3343</v>
      </c>
      <c r="O148" s="378" t="s">
        <v>3344</v>
      </c>
      <c r="P148" s="252" t="s">
        <v>3670</v>
      </c>
      <c r="Q148" s="252" t="s">
        <v>3345</v>
      </c>
      <c r="R148" s="252" t="s">
        <v>3337</v>
      </c>
      <c r="S148" s="384" t="s">
        <v>3340</v>
      </c>
      <c r="T148" s="384" t="s">
        <v>3340</v>
      </c>
      <c r="U148" s="252">
        <v>1.375</v>
      </c>
      <c r="V148" s="252" t="s">
        <v>3330</v>
      </c>
      <c r="W148" s="252" t="s">
        <v>3331</v>
      </c>
      <c r="X148" s="252">
        <v>291</v>
      </c>
      <c r="Y148" s="252" t="s">
        <v>3340</v>
      </c>
      <c r="Z148" s="252" t="s">
        <v>3340</v>
      </c>
      <c r="AA148" s="252" t="s">
        <v>3340</v>
      </c>
      <c r="AB148" s="252" t="s">
        <v>3669</v>
      </c>
      <c r="AC148" s="252" t="s">
        <v>3835</v>
      </c>
      <c r="AD148" s="101" t="s">
        <v>5615</v>
      </c>
      <c r="AE148" s="73" t="s">
        <v>6058</v>
      </c>
      <c r="AF148" s="73" t="s">
        <v>3340</v>
      </c>
      <c r="AG148" s="255" t="s">
        <v>1086</v>
      </c>
      <c r="AH148" s="255" t="s">
        <v>5619</v>
      </c>
      <c r="AI148" s="252" t="s">
        <v>3340</v>
      </c>
      <c r="AJ148" s="252" t="s">
        <v>6765</v>
      </c>
      <c r="AK148" s="413" t="s">
        <v>4058</v>
      </c>
      <c r="AL148" s="255" t="s">
        <v>6</v>
      </c>
      <c r="AM148" s="252" t="s">
        <v>5214</v>
      </c>
      <c r="AN148" s="252" t="s">
        <v>5202</v>
      </c>
    </row>
    <row r="149" spans="1:40" s="295" customFormat="1">
      <c r="A149" s="410" t="s">
        <v>3323</v>
      </c>
      <c r="B149" s="380" t="s">
        <v>7704</v>
      </c>
      <c r="C149" s="255" t="s">
        <v>3323</v>
      </c>
      <c r="D149" s="493" t="s">
        <v>7704</v>
      </c>
      <c r="E149" s="261" t="s">
        <v>3324</v>
      </c>
      <c r="F149" s="217" t="s">
        <v>3668</v>
      </c>
      <c r="G149" s="252" t="s">
        <v>3325</v>
      </c>
      <c r="H149" s="380" t="s">
        <v>7352</v>
      </c>
      <c r="I149" s="655">
        <v>42046</v>
      </c>
      <c r="J149" s="252" t="s">
        <v>3326</v>
      </c>
      <c r="K149" s="34" t="s">
        <v>6057</v>
      </c>
      <c r="L149" s="252" t="s">
        <v>3469</v>
      </c>
      <c r="M149" s="412" t="s">
        <v>6676</v>
      </c>
      <c r="N149" s="252" t="s">
        <v>3327</v>
      </c>
      <c r="O149" s="378" t="s">
        <v>3328</v>
      </c>
      <c r="P149" s="252" t="s">
        <v>3670</v>
      </c>
      <c r="Q149" s="252" t="s">
        <v>3329</v>
      </c>
      <c r="R149" s="252" t="s">
        <v>3337</v>
      </c>
      <c r="S149" s="384" t="s">
        <v>3340</v>
      </c>
      <c r="T149" s="384" t="s">
        <v>3340</v>
      </c>
      <c r="U149" s="252">
        <v>10</v>
      </c>
      <c r="V149" s="252" t="s">
        <v>3330</v>
      </c>
      <c r="W149" s="252" t="s">
        <v>3331</v>
      </c>
      <c r="X149" s="252">
        <v>300</v>
      </c>
      <c r="Y149" s="252" t="s">
        <v>3340</v>
      </c>
      <c r="Z149" s="252" t="s">
        <v>3340</v>
      </c>
      <c r="AA149" s="252" t="s">
        <v>3340</v>
      </c>
      <c r="AB149" s="252" t="s">
        <v>3669</v>
      </c>
      <c r="AC149" s="252" t="s">
        <v>3835</v>
      </c>
      <c r="AD149" s="101" t="s">
        <v>5615</v>
      </c>
      <c r="AE149" s="73" t="s">
        <v>6058</v>
      </c>
      <c r="AF149" s="73" t="s">
        <v>3340</v>
      </c>
      <c r="AG149" s="255" t="s">
        <v>1086</v>
      </c>
      <c r="AH149" s="255" t="s">
        <v>5621</v>
      </c>
      <c r="AI149" s="252" t="s">
        <v>3340</v>
      </c>
      <c r="AJ149" s="252" t="s">
        <v>6765</v>
      </c>
      <c r="AK149" s="413" t="s">
        <v>4058</v>
      </c>
      <c r="AL149" s="255" t="s">
        <v>6</v>
      </c>
      <c r="AM149" s="252" t="s">
        <v>5214</v>
      </c>
      <c r="AN149" s="252" t="s">
        <v>5204</v>
      </c>
    </row>
    <row r="150" spans="1:40" s="295" customFormat="1">
      <c r="A150" s="410" t="s">
        <v>7705</v>
      </c>
      <c r="B150" s="380" t="s">
        <v>7706</v>
      </c>
      <c r="C150" s="255" t="s">
        <v>7705</v>
      </c>
      <c r="D150" s="493" t="s">
        <v>7706</v>
      </c>
      <c r="E150" s="261" t="s">
        <v>7707</v>
      </c>
      <c r="F150" s="217" t="s">
        <v>4536</v>
      </c>
      <c r="G150" s="252" t="s">
        <v>4537</v>
      </c>
      <c r="H150" s="380" t="s">
        <v>7423</v>
      </c>
      <c r="I150" s="655">
        <v>42083</v>
      </c>
      <c r="J150" s="252" t="s">
        <v>4419</v>
      </c>
      <c r="K150" s="34" t="s">
        <v>3340</v>
      </c>
      <c r="L150" s="252" t="s">
        <v>3469</v>
      </c>
      <c r="M150" s="412" t="s">
        <v>6676</v>
      </c>
      <c r="N150" s="252" t="s">
        <v>4538</v>
      </c>
      <c r="O150" s="378" t="s">
        <v>5072</v>
      </c>
      <c r="P150" s="252" t="s">
        <v>3670</v>
      </c>
      <c r="Q150" s="252" t="s">
        <v>4539</v>
      </c>
      <c r="R150" s="252" t="s">
        <v>7708</v>
      </c>
      <c r="S150" s="384" t="s">
        <v>3340</v>
      </c>
      <c r="T150" s="384" t="s">
        <v>3340</v>
      </c>
      <c r="U150" s="252" t="s">
        <v>3340</v>
      </c>
      <c r="V150" s="252" t="s">
        <v>3330</v>
      </c>
      <c r="W150" s="252" t="s">
        <v>3340</v>
      </c>
      <c r="X150" s="252">
        <v>250</v>
      </c>
      <c r="Y150" s="252" t="s">
        <v>3340</v>
      </c>
      <c r="Z150" s="252" t="s">
        <v>3340</v>
      </c>
      <c r="AA150" s="252" t="s">
        <v>3340</v>
      </c>
      <c r="AB150" s="252" t="s">
        <v>3340</v>
      </c>
      <c r="AC150" s="252" t="s">
        <v>3835</v>
      </c>
      <c r="AD150" s="101" t="s">
        <v>3340</v>
      </c>
      <c r="AE150" s="73" t="s">
        <v>3340</v>
      </c>
      <c r="AF150" s="73" t="s">
        <v>3340</v>
      </c>
      <c r="AG150" s="255" t="s">
        <v>4539</v>
      </c>
      <c r="AH150" s="255" t="s">
        <v>3340</v>
      </c>
      <c r="AI150" s="252" t="s">
        <v>3340</v>
      </c>
      <c r="AJ150" s="252" t="s">
        <v>6765</v>
      </c>
      <c r="AK150" s="413" t="s">
        <v>3340</v>
      </c>
      <c r="AL150" s="255" t="s">
        <v>3340</v>
      </c>
      <c r="AM150" s="252" t="s">
        <v>5223</v>
      </c>
      <c r="AN150" s="252" t="s">
        <v>5202</v>
      </c>
    </row>
    <row r="151" spans="1:40" s="295" customFormat="1">
      <c r="A151" s="410" t="s">
        <v>7709</v>
      </c>
      <c r="B151" s="380" t="s">
        <v>7710</v>
      </c>
      <c r="C151" s="255" t="s">
        <v>7709</v>
      </c>
      <c r="D151" s="493" t="s">
        <v>7710</v>
      </c>
      <c r="E151" s="261" t="s">
        <v>7708</v>
      </c>
      <c r="F151" s="217" t="s">
        <v>4540</v>
      </c>
      <c r="G151" s="252" t="s">
        <v>4537</v>
      </c>
      <c r="H151" s="380" t="s">
        <v>7423</v>
      </c>
      <c r="I151" s="655">
        <v>42083</v>
      </c>
      <c r="J151" s="252" t="s">
        <v>4419</v>
      </c>
      <c r="K151" s="34" t="s">
        <v>3340</v>
      </c>
      <c r="L151" s="252" t="s">
        <v>3469</v>
      </c>
      <c r="M151" s="412" t="s">
        <v>6676</v>
      </c>
      <c r="N151" s="252" t="s">
        <v>4541</v>
      </c>
      <c r="O151" s="378" t="s">
        <v>3339</v>
      </c>
      <c r="P151" s="252" t="s">
        <v>3670</v>
      </c>
      <c r="Q151" s="252" t="s">
        <v>4539</v>
      </c>
      <c r="R151" s="252" t="s">
        <v>3340</v>
      </c>
      <c r="S151" s="384" t="s">
        <v>3340</v>
      </c>
      <c r="T151" s="384" t="s">
        <v>3340</v>
      </c>
      <c r="U151" s="252" t="s">
        <v>3340</v>
      </c>
      <c r="V151" s="252" t="s">
        <v>3330</v>
      </c>
      <c r="W151" s="252" t="s">
        <v>3340</v>
      </c>
      <c r="X151" s="252">
        <v>250</v>
      </c>
      <c r="Y151" s="252" t="s">
        <v>3340</v>
      </c>
      <c r="Z151" s="252" t="s">
        <v>3340</v>
      </c>
      <c r="AA151" s="252" t="s">
        <v>3340</v>
      </c>
      <c r="AB151" s="252" t="s">
        <v>3340</v>
      </c>
      <c r="AC151" s="252" t="s">
        <v>3836</v>
      </c>
      <c r="AD151" s="101" t="s">
        <v>3340</v>
      </c>
      <c r="AE151" s="73" t="s">
        <v>3340</v>
      </c>
      <c r="AF151" s="73" t="s">
        <v>3340</v>
      </c>
      <c r="AG151" s="255" t="s">
        <v>4539</v>
      </c>
      <c r="AH151" s="255" t="s">
        <v>3340</v>
      </c>
      <c r="AI151" s="252" t="s">
        <v>3340</v>
      </c>
      <c r="AJ151" s="252" t="s">
        <v>6765</v>
      </c>
      <c r="AK151" s="413" t="s">
        <v>3340</v>
      </c>
      <c r="AL151" s="255" t="s">
        <v>3340</v>
      </c>
      <c r="AM151" s="252" t="s">
        <v>5223</v>
      </c>
      <c r="AN151" s="252" t="s">
        <v>5204</v>
      </c>
    </row>
    <row r="152" spans="1:40" s="295" customFormat="1">
      <c r="A152" s="252" t="s">
        <v>4336</v>
      </c>
      <c r="B152" s="252" t="s">
        <v>4337</v>
      </c>
      <c r="C152" s="252" t="s">
        <v>4336</v>
      </c>
      <c r="D152" s="493" t="s">
        <v>4337</v>
      </c>
      <c r="E152" s="252" t="s">
        <v>4338</v>
      </c>
      <c r="F152" s="109" t="s">
        <v>4339</v>
      </c>
      <c r="G152" s="252" t="s">
        <v>4340</v>
      </c>
      <c r="H152" s="380" t="s">
        <v>7666</v>
      </c>
      <c r="I152" s="411">
        <v>42089</v>
      </c>
      <c r="J152" s="252" t="s">
        <v>4341</v>
      </c>
      <c r="K152" s="409" t="s">
        <v>2513</v>
      </c>
      <c r="L152" s="252" t="s">
        <v>3469</v>
      </c>
      <c r="M152" s="252" t="s">
        <v>6676</v>
      </c>
      <c r="N152" s="253" t="s">
        <v>1426</v>
      </c>
      <c r="O152" s="253" t="s">
        <v>4342</v>
      </c>
      <c r="P152" s="262" t="s">
        <v>3670</v>
      </c>
      <c r="Q152" s="252" t="s">
        <v>4343</v>
      </c>
      <c r="R152" s="253" t="s">
        <v>4344</v>
      </c>
      <c r="S152" s="253" t="s">
        <v>3340</v>
      </c>
      <c r="T152" s="253" t="s">
        <v>3340</v>
      </c>
      <c r="U152" s="253">
        <v>10</v>
      </c>
      <c r="V152" s="253" t="s">
        <v>3676</v>
      </c>
      <c r="W152" s="253" t="s">
        <v>3340</v>
      </c>
      <c r="X152" s="253">
        <v>450</v>
      </c>
      <c r="Y152" s="253" t="s">
        <v>3340</v>
      </c>
      <c r="Z152" s="253" t="s">
        <v>3340</v>
      </c>
      <c r="AA152" s="253" t="s">
        <v>3340</v>
      </c>
      <c r="AB152" s="253" t="s">
        <v>3670</v>
      </c>
      <c r="AC152" s="253" t="s">
        <v>3835</v>
      </c>
      <c r="AD152" s="651" t="s">
        <v>3340</v>
      </c>
      <c r="AE152" s="190" t="s">
        <v>3340</v>
      </c>
      <c r="AF152" s="73" t="s">
        <v>3340</v>
      </c>
      <c r="AG152" s="255" t="s">
        <v>4345</v>
      </c>
      <c r="AH152" s="255" t="s">
        <v>4346</v>
      </c>
      <c r="AI152" s="253" t="s">
        <v>4347</v>
      </c>
      <c r="AJ152" s="253" t="s">
        <v>6765</v>
      </c>
      <c r="AK152" s="380">
        <v>0</v>
      </c>
      <c r="AL152" s="255" t="s">
        <v>4348</v>
      </c>
      <c r="AM152" s="266" t="s">
        <v>4058</v>
      </c>
      <c r="AN152" s="253" t="s">
        <v>5125</v>
      </c>
    </row>
    <row r="153" spans="1:40" s="295" customFormat="1">
      <c r="A153" s="252" t="s">
        <v>4359</v>
      </c>
      <c r="B153" s="256" t="s">
        <v>4360</v>
      </c>
      <c r="C153" s="252" t="s">
        <v>4359</v>
      </c>
      <c r="D153" s="493" t="s">
        <v>4360</v>
      </c>
      <c r="E153" s="252" t="s">
        <v>4352</v>
      </c>
      <c r="F153" s="262" t="s">
        <v>4361</v>
      </c>
      <c r="G153" s="252" t="s">
        <v>4340</v>
      </c>
      <c r="H153" s="380" t="s">
        <v>7666</v>
      </c>
      <c r="I153" s="411">
        <v>42089</v>
      </c>
      <c r="J153" s="252" t="s">
        <v>4341</v>
      </c>
      <c r="K153" s="34" t="s">
        <v>2513</v>
      </c>
      <c r="L153" s="252" t="s">
        <v>3469</v>
      </c>
      <c r="M153" s="252" t="s">
        <v>6676</v>
      </c>
      <c r="N153" s="252" t="s">
        <v>1426</v>
      </c>
      <c r="O153" s="253" t="s">
        <v>4342</v>
      </c>
      <c r="P153" s="254" t="s">
        <v>3670</v>
      </c>
      <c r="Q153" s="252" t="s">
        <v>4362</v>
      </c>
      <c r="R153" s="378" t="s">
        <v>4363</v>
      </c>
      <c r="S153" s="253" t="s">
        <v>3340</v>
      </c>
      <c r="T153" s="378" t="s">
        <v>3340</v>
      </c>
      <c r="U153" s="254">
        <v>10</v>
      </c>
      <c r="V153" s="254" t="s">
        <v>3676</v>
      </c>
      <c r="W153" s="254" t="s">
        <v>3340</v>
      </c>
      <c r="X153" s="254">
        <v>450</v>
      </c>
      <c r="Y153" s="254" t="s">
        <v>3340</v>
      </c>
      <c r="Z153" s="253" t="s">
        <v>3340</v>
      </c>
      <c r="AA153" s="254" t="s">
        <v>3340</v>
      </c>
      <c r="AB153" s="254" t="s">
        <v>3670</v>
      </c>
      <c r="AC153" s="252" t="s">
        <v>3835</v>
      </c>
      <c r="AD153" s="217" t="s">
        <v>3340</v>
      </c>
      <c r="AE153" s="73" t="s">
        <v>3340</v>
      </c>
      <c r="AF153" s="73" t="s">
        <v>3340</v>
      </c>
      <c r="AG153" s="255" t="s">
        <v>4345</v>
      </c>
      <c r="AH153" s="255" t="s">
        <v>4346</v>
      </c>
      <c r="AI153" s="255" t="s">
        <v>4356</v>
      </c>
      <c r="AJ153" s="255" t="s">
        <v>6765</v>
      </c>
      <c r="AK153" s="255" t="s">
        <v>4357</v>
      </c>
      <c r="AL153" s="255" t="s">
        <v>4358</v>
      </c>
      <c r="AM153" s="255" t="s">
        <v>3340</v>
      </c>
      <c r="AN153" s="255" t="s">
        <v>3340</v>
      </c>
    </row>
    <row r="154" spans="1:40" s="295" customFormat="1">
      <c r="A154" s="255" t="s">
        <v>4364</v>
      </c>
      <c r="B154" s="255" t="s">
        <v>4365</v>
      </c>
      <c r="C154" s="255" t="s">
        <v>4364</v>
      </c>
      <c r="D154" s="493" t="s">
        <v>4365</v>
      </c>
      <c r="E154" s="255" t="s">
        <v>4355</v>
      </c>
      <c r="F154" s="109" t="s">
        <v>4366</v>
      </c>
      <c r="G154" s="252" t="s">
        <v>4340</v>
      </c>
      <c r="H154" s="380" t="s">
        <v>7666</v>
      </c>
      <c r="I154" s="411">
        <v>42089</v>
      </c>
      <c r="J154" s="252" t="s">
        <v>4341</v>
      </c>
      <c r="K154" s="415" t="s">
        <v>2513</v>
      </c>
      <c r="L154" s="252" t="s">
        <v>3469</v>
      </c>
      <c r="M154" s="255" t="s">
        <v>6676</v>
      </c>
      <c r="N154" s="252" t="s">
        <v>3327</v>
      </c>
      <c r="O154" s="253" t="s">
        <v>3328</v>
      </c>
      <c r="P154" s="262" t="s">
        <v>3670</v>
      </c>
      <c r="Q154" s="252" t="s">
        <v>4343</v>
      </c>
      <c r="R154" s="253" t="s">
        <v>4344</v>
      </c>
      <c r="S154" s="253" t="s">
        <v>3340</v>
      </c>
      <c r="T154" s="253" t="s">
        <v>3340</v>
      </c>
      <c r="U154" s="253">
        <v>10</v>
      </c>
      <c r="V154" s="253" t="s">
        <v>3676</v>
      </c>
      <c r="W154" s="253" t="s">
        <v>3340</v>
      </c>
      <c r="X154" s="253">
        <v>450</v>
      </c>
      <c r="Y154" s="253" t="s">
        <v>3340</v>
      </c>
      <c r="Z154" s="253" t="s">
        <v>3340</v>
      </c>
      <c r="AA154" s="253" t="s">
        <v>3340</v>
      </c>
      <c r="AB154" s="253" t="s">
        <v>3669</v>
      </c>
      <c r="AC154" s="223" t="s">
        <v>3835</v>
      </c>
      <c r="AD154" s="651" t="s">
        <v>3340</v>
      </c>
      <c r="AE154" s="190" t="s">
        <v>3340</v>
      </c>
      <c r="AF154" s="73" t="s">
        <v>3340</v>
      </c>
      <c r="AG154" s="255" t="s">
        <v>4345</v>
      </c>
      <c r="AH154" s="255" t="s">
        <v>4367</v>
      </c>
      <c r="AI154" s="253" t="s">
        <v>4347</v>
      </c>
      <c r="AJ154" s="252" t="s">
        <v>6765</v>
      </c>
      <c r="AK154" s="399">
        <v>0</v>
      </c>
      <c r="AL154" s="255" t="s">
        <v>4348</v>
      </c>
      <c r="AM154" s="253" t="s">
        <v>3340</v>
      </c>
      <c r="AN154" s="253" t="s">
        <v>3340</v>
      </c>
    </row>
    <row r="155" spans="1:40" s="295" customFormat="1">
      <c r="A155" s="252" t="s">
        <v>4368</v>
      </c>
      <c r="B155" s="252" t="s">
        <v>4369</v>
      </c>
      <c r="C155" s="252" t="s">
        <v>4368</v>
      </c>
      <c r="D155" s="493" t="s">
        <v>4369</v>
      </c>
      <c r="E155" s="253" t="s">
        <v>4370</v>
      </c>
      <c r="F155" s="237" t="s">
        <v>4371</v>
      </c>
      <c r="G155" s="252" t="s">
        <v>4340</v>
      </c>
      <c r="H155" s="380" t="s">
        <v>7666</v>
      </c>
      <c r="I155" s="411">
        <v>42089</v>
      </c>
      <c r="J155" s="252" t="s">
        <v>4341</v>
      </c>
      <c r="K155" s="34" t="s">
        <v>2513</v>
      </c>
      <c r="L155" s="252" t="s">
        <v>3469</v>
      </c>
      <c r="M155" s="252" t="s">
        <v>6676</v>
      </c>
      <c r="N155" s="253" t="s">
        <v>3327</v>
      </c>
      <c r="O155" s="253" t="s">
        <v>3328</v>
      </c>
      <c r="P155" s="253" t="s">
        <v>3670</v>
      </c>
      <c r="Q155" s="252" t="s">
        <v>4362</v>
      </c>
      <c r="R155" s="253" t="s">
        <v>4363</v>
      </c>
      <c r="S155" s="253" t="s">
        <v>3340</v>
      </c>
      <c r="T155" s="253" t="s">
        <v>3340</v>
      </c>
      <c r="U155" s="253">
        <v>10</v>
      </c>
      <c r="V155" s="253" t="s">
        <v>3676</v>
      </c>
      <c r="W155" s="253" t="s">
        <v>3340</v>
      </c>
      <c r="X155" s="253">
        <v>450</v>
      </c>
      <c r="Y155" s="253" t="s">
        <v>3340</v>
      </c>
      <c r="Z155" s="253" t="s">
        <v>3340</v>
      </c>
      <c r="AA155" s="253" t="s">
        <v>3340</v>
      </c>
      <c r="AB155" s="253" t="s">
        <v>3669</v>
      </c>
      <c r="AC155" s="255" t="s">
        <v>3835</v>
      </c>
      <c r="AD155" s="73" t="s">
        <v>3340</v>
      </c>
      <c r="AE155" s="190" t="s">
        <v>3340</v>
      </c>
      <c r="AF155" s="73" t="s">
        <v>3340</v>
      </c>
      <c r="AG155" s="255" t="s">
        <v>4345</v>
      </c>
      <c r="AH155" s="255" t="s">
        <v>4367</v>
      </c>
      <c r="AI155" s="253" t="s">
        <v>4356</v>
      </c>
      <c r="AJ155" s="253" t="s">
        <v>6765</v>
      </c>
      <c r="AK155" s="380" t="s">
        <v>4357</v>
      </c>
      <c r="AL155" s="255" t="s">
        <v>4358</v>
      </c>
      <c r="AM155" s="253" t="s">
        <v>3340</v>
      </c>
      <c r="AN155" s="253" t="s">
        <v>3340</v>
      </c>
    </row>
    <row r="156" spans="1:40" s="295" customFormat="1">
      <c r="A156" s="255" t="s">
        <v>4372</v>
      </c>
      <c r="B156" s="255" t="s">
        <v>4373</v>
      </c>
      <c r="C156" s="255" t="s">
        <v>4372</v>
      </c>
      <c r="D156" s="493" t="s">
        <v>4373</v>
      </c>
      <c r="E156" s="255" t="s">
        <v>4374</v>
      </c>
      <c r="F156" s="109" t="s">
        <v>4375</v>
      </c>
      <c r="G156" s="252" t="s">
        <v>4340</v>
      </c>
      <c r="H156" s="380" t="s">
        <v>7666</v>
      </c>
      <c r="I156" s="411">
        <v>42089</v>
      </c>
      <c r="J156" s="252" t="s">
        <v>4341</v>
      </c>
      <c r="K156" s="415" t="s">
        <v>2513</v>
      </c>
      <c r="L156" s="252" t="s">
        <v>3469</v>
      </c>
      <c r="M156" s="255" t="s">
        <v>6676</v>
      </c>
      <c r="N156" s="252" t="s">
        <v>3334</v>
      </c>
      <c r="O156" s="253" t="s">
        <v>3335</v>
      </c>
      <c r="P156" s="262" t="s">
        <v>3670</v>
      </c>
      <c r="Q156" s="252" t="s">
        <v>4343</v>
      </c>
      <c r="R156" s="253" t="s">
        <v>4344</v>
      </c>
      <c r="S156" s="253" t="s">
        <v>3340</v>
      </c>
      <c r="T156" s="253" t="s">
        <v>3340</v>
      </c>
      <c r="U156" s="253">
        <v>10</v>
      </c>
      <c r="V156" s="253" t="s">
        <v>3676</v>
      </c>
      <c r="W156" s="253" t="s">
        <v>3340</v>
      </c>
      <c r="X156" s="253">
        <v>450</v>
      </c>
      <c r="Y156" s="253" t="s">
        <v>3340</v>
      </c>
      <c r="Z156" s="253" t="s">
        <v>3340</v>
      </c>
      <c r="AA156" s="253" t="s">
        <v>3340</v>
      </c>
      <c r="AB156" s="253" t="s">
        <v>3670</v>
      </c>
      <c r="AC156" s="223" t="s">
        <v>5071</v>
      </c>
      <c r="AD156" s="651" t="s">
        <v>3340</v>
      </c>
      <c r="AE156" s="190" t="s">
        <v>3340</v>
      </c>
      <c r="AF156" s="73" t="s">
        <v>3340</v>
      </c>
      <c r="AG156" s="255" t="s">
        <v>4345</v>
      </c>
      <c r="AH156" s="255" t="s">
        <v>4376</v>
      </c>
      <c r="AI156" s="253" t="s">
        <v>4347</v>
      </c>
      <c r="AJ156" s="252" t="s">
        <v>6765</v>
      </c>
      <c r="AK156" s="399">
        <v>0</v>
      </c>
      <c r="AL156" s="255" t="s">
        <v>4348</v>
      </c>
      <c r="AM156" s="253" t="s">
        <v>3340</v>
      </c>
      <c r="AN156" s="253" t="s">
        <v>3340</v>
      </c>
    </row>
    <row r="157" spans="1:40" s="295" customFormat="1">
      <c r="A157" s="252" t="s">
        <v>4377</v>
      </c>
      <c r="B157" s="256" t="s">
        <v>4378</v>
      </c>
      <c r="C157" s="252" t="s">
        <v>4377</v>
      </c>
      <c r="D157" s="493" t="s">
        <v>4378</v>
      </c>
      <c r="E157" s="252" t="s">
        <v>4379</v>
      </c>
      <c r="F157" s="262" t="s">
        <v>4380</v>
      </c>
      <c r="G157" s="252" t="s">
        <v>4340</v>
      </c>
      <c r="H157" s="380" t="s">
        <v>7666</v>
      </c>
      <c r="I157" s="411">
        <v>42089</v>
      </c>
      <c r="J157" s="252" t="s">
        <v>4341</v>
      </c>
      <c r="K157" s="34" t="s">
        <v>2513</v>
      </c>
      <c r="L157" s="252" t="s">
        <v>3469</v>
      </c>
      <c r="M157" s="252" t="s">
        <v>6676</v>
      </c>
      <c r="N157" s="252" t="s">
        <v>3334</v>
      </c>
      <c r="O157" s="253" t="s">
        <v>3335</v>
      </c>
      <c r="P157" s="254" t="s">
        <v>3670</v>
      </c>
      <c r="Q157" s="252" t="s">
        <v>4362</v>
      </c>
      <c r="R157" s="378" t="s">
        <v>4363</v>
      </c>
      <c r="S157" s="253" t="s">
        <v>3340</v>
      </c>
      <c r="T157" s="378" t="s">
        <v>3340</v>
      </c>
      <c r="U157" s="254">
        <v>10</v>
      </c>
      <c r="V157" s="254" t="s">
        <v>3676</v>
      </c>
      <c r="W157" s="254" t="s">
        <v>3340</v>
      </c>
      <c r="X157" s="254">
        <v>450</v>
      </c>
      <c r="Y157" s="254" t="s">
        <v>3340</v>
      </c>
      <c r="Z157" s="253" t="s">
        <v>3340</v>
      </c>
      <c r="AA157" s="254" t="s">
        <v>3340</v>
      </c>
      <c r="AB157" s="254" t="s">
        <v>3670</v>
      </c>
      <c r="AC157" s="252" t="s">
        <v>5071</v>
      </c>
      <c r="AD157" s="217" t="s">
        <v>3340</v>
      </c>
      <c r="AE157" s="73" t="s">
        <v>3340</v>
      </c>
      <c r="AF157" s="73" t="s">
        <v>3340</v>
      </c>
      <c r="AG157" s="255" t="s">
        <v>4345</v>
      </c>
      <c r="AH157" s="255" t="s">
        <v>4376</v>
      </c>
      <c r="AI157" s="255" t="s">
        <v>4356</v>
      </c>
      <c r="AJ157" s="255" t="s">
        <v>6765</v>
      </c>
      <c r="AK157" s="255" t="s">
        <v>4357</v>
      </c>
      <c r="AL157" s="255" t="s">
        <v>4358</v>
      </c>
      <c r="AM157" s="255" t="s">
        <v>3340</v>
      </c>
      <c r="AN157" s="255" t="s">
        <v>3340</v>
      </c>
    </row>
    <row r="158" spans="1:40" s="295" customFormat="1">
      <c r="A158" s="252" t="s">
        <v>4397</v>
      </c>
      <c r="B158" s="256" t="s">
        <v>4398</v>
      </c>
      <c r="C158" s="252" t="s">
        <v>4397</v>
      </c>
      <c r="D158" s="493" t="s">
        <v>4398</v>
      </c>
      <c r="E158" s="252" t="s">
        <v>4344</v>
      </c>
      <c r="F158" s="262" t="s">
        <v>4399</v>
      </c>
      <c r="G158" s="252" t="s">
        <v>4340</v>
      </c>
      <c r="H158" s="380" t="s">
        <v>7666</v>
      </c>
      <c r="I158" s="411">
        <v>42089</v>
      </c>
      <c r="J158" s="252" t="s">
        <v>4341</v>
      </c>
      <c r="K158" s="34" t="s">
        <v>2513</v>
      </c>
      <c r="L158" s="252" t="s">
        <v>3469</v>
      </c>
      <c r="M158" s="252" t="s">
        <v>6676</v>
      </c>
      <c r="N158" s="252" t="s">
        <v>3338</v>
      </c>
      <c r="O158" s="253" t="s">
        <v>4396</v>
      </c>
      <c r="P158" s="254" t="s">
        <v>3670</v>
      </c>
      <c r="Q158" s="252" t="s">
        <v>4400</v>
      </c>
      <c r="R158" s="378" t="s">
        <v>3340</v>
      </c>
      <c r="S158" s="253" t="s">
        <v>3340</v>
      </c>
      <c r="T158" s="378" t="s">
        <v>3340</v>
      </c>
      <c r="U158" s="254">
        <v>10</v>
      </c>
      <c r="V158" s="254" t="s">
        <v>3676</v>
      </c>
      <c r="W158" s="254" t="s">
        <v>3340</v>
      </c>
      <c r="X158" s="254">
        <v>450</v>
      </c>
      <c r="Y158" s="254" t="s">
        <v>3340</v>
      </c>
      <c r="Z158" s="253" t="s">
        <v>3340</v>
      </c>
      <c r="AA158" s="254" t="s">
        <v>3340</v>
      </c>
      <c r="AB158" s="254" t="s">
        <v>3670</v>
      </c>
      <c r="AC158" s="252" t="s">
        <v>3836</v>
      </c>
      <c r="AD158" s="217" t="s">
        <v>3340</v>
      </c>
      <c r="AE158" s="73" t="s">
        <v>3340</v>
      </c>
      <c r="AF158" s="73" t="s">
        <v>3340</v>
      </c>
      <c r="AG158" s="255" t="s">
        <v>4345</v>
      </c>
      <c r="AH158" s="255" t="s">
        <v>4401</v>
      </c>
      <c r="AI158" s="255" t="s">
        <v>4347</v>
      </c>
      <c r="AJ158" s="255" t="s">
        <v>6766</v>
      </c>
      <c r="AK158" s="255">
        <v>0</v>
      </c>
      <c r="AL158" s="255" t="s">
        <v>4348</v>
      </c>
      <c r="AM158" s="255" t="s">
        <v>3340</v>
      </c>
      <c r="AN158" s="255" t="s">
        <v>3340</v>
      </c>
    </row>
    <row r="159" spans="1:40" s="295" customFormat="1">
      <c r="A159" s="252" t="s">
        <v>4405</v>
      </c>
      <c r="B159" s="256" t="s">
        <v>4406</v>
      </c>
      <c r="C159" s="252" t="s">
        <v>4405</v>
      </c>
      <c r="D159" s="493" t="s">
        <v>4406</v>
      </c>
      <c r="E159" s="252" t="s">
        <v>4363</v>
      </c>
      <c r="F159" s="262" t="s">
        <v>4407</v>
      </c>
      <c r="G159" s="252" t="s">
        <v>4340</v>
      </c>
      <c r="H159" s="380" t="s">
        <v>7666</v>
      </c>
      <c r="I159" s="411">
        <v>42089</v>
      </c>
      <c r="J159" s="252" t="s">
        <v>4341</v>
      </c>
      <c r="K159" s="34" t="s">
        <v>2513</v>
      </c>
      <c r="L159" s="252" t="s">
        <v>3469</v>
      </c>
      <c r="M159" s="252" t="s">
        <v>6676</v>
      </c>
      <c r="N159" s="252" t="s">
        <v>3338</v>
      </c>
      <c r="O159" s="253" t="s">
        <v>4396</v>
      </c>
      <c r="P159" s="254" t="s">
        <v>3670</v>
      </c>
      <c r="Q159" s="252" t="s">
        <v>4408</v>
      </c>
      <c r="R159" s="378" t="s">
        <v>3340</v>
      </c>
      <c r="S159" s="253" t="s">
        <v>3340</v>
      </c>
      <c r="T159" s="378" t="s">
        <v>3340</v>
      </c>
      <c r="U159" s="254">
        <v>10</v>
      </c>
      <c r="V159" s="254" t="s">
        <v>3676</v>
      </c>
      <c r="W159" s="254" t="s">
        <v>3340</v>
      </c>
      <c r="X159" s="254">
        <v>450</v>
      </c>
      <c r="Y159" s="254" t="s">
        <v>3340</v>
      </c>
      <c r="Z159" s="253" t="s">
        <v>3340</v>
      </c>
      <c r="AA159" s="254" t="s">
        <v>3340</v>
      </c>
      <c r="AB159" s="254" t="s">
        <v>3670</v>
      </c>
      <c r="AC159" s="252" t="s">
        <v>3836</v>
      </c>
      <c r="AD159" s="217" t="s">
        <v>3340</v>
      </c>
      <c r="AE159" s="73" t="s">
        <v>3340</v>
      </c>
      <c r="AF159" s="73" t="s">
        <v>3340</v>
      </c>
      <c r="AG159" s="255" t="s">
        <v>4345</v>
      </c>
      <c r="AH159" s="255" t="s">
        <v>4401</v>
      </c>
      <c r="AI159" s="255" t="s">
        <v>4356</v>
      </c>
      <c r="AJ159" s="255" t="s">
        <v>6766</v>
      </c>
      <c r="AK159" s="255" t="s">
        <v>4357</v>
      </c>
      <c r="AL159" s="255" t="s">
        <v>4358</v>
      </c>
      <c r="AM159" s="255" t="s">
        <v>3340</v>
      </c>
      <c r="AN159" s="255" t="s">
        <v>3340</v>
      </c>
    </row>
    <row r="160" spans="1:40" s="295" customFormat="1">
      <c r="A160" s="252" t="s">
        <v>3678</v>
      </c>
      <c r="B160" s="256" t="s">
        <v>7711</v>
      </c>
      <c r="C160" s="252" t="s">
        <v>3678</v>
      </c>
      <c r="D160" s="493" t="s">
        <v>7711</v>
      </c>
      <c r="E160" s="252" t="s">
        <v>3715</v>
      </c>
      <c r="F160" s="81" t="s">
        <v>3679</v>
      </c>
      <c r="G160" s="217" t="s">
        <v>3680</v>
      </c>
      <c r="H160" s="380" t="s">
        <v>7352</v>
      </c>
      <c r="I160" s="411">
        <v>42112</v>
      </c>
      <c r="J160" s="252" t="s">
        <v>3326</v>
      </c>
      <c r="K160" s="34" t="s">
        <v>6057</v>
      </c>
      <c r="L160" s="252" t="s">
        <v>3469</v>
      </c>
      <c r="M160" s="252" t="s">
        <v>6676</v>
      </c>
      <c r="N160" s="252" t="s">
        <v>3674</v>
      </c>
      <c r="O160" s="253" t="s">
        <v>3681</v>
      </c>
      <c r="P160" s="254" t="s">
        <v>3670</v>
      </c>
      <c r="Q160" s="252" t="s">
        <v>3682</v>
      </c>
      <c r="R160" s="378" t="s">
        <v>3683</v>
      </c>
      <c r="S160" s="253" t="s">
        <v>3340</v>
      </c>
      <c r="T160" s="378" t="s">
        <v>3340</v>
      </c>
      <c r="U160" s="254" t="s">
        <v>3340</v>
      </c>
      <c r="V160" s="254" t="s">
        <v>3330</v>
      </c>
      <c r="W160" s="254" t="s">
        <v>3340</v>
      </c>
      <c r="X160" s="254">
        <v>309</v>
      </c>
      <c r="Y160" s="254" t="s">
        <v>3340</v>
      </c>
      <c r="Z160" s="253" t="s">
        <v>3340</v>
      </c>
      <c r="AA160" s="254" t="s">
        <v>3340</v>
      </c>
      <c r="AB160" s="254" t="s">
        <v>3670</v>
      </c>
      <c r="AC160" s="252" t="s">
        <v>3835</v>
      </c>
      <c r="AD160" s="217" t="s">
        <v>5615</v>
      </c>
      <c r="AE160" s="73" t="s">
        <v>6058</v>
      </c>
      <c r="AF160" s="73" t="s">
        <v>3340</v>
      </c>
      <c r="AG160" s="255" t="s">
        <v>1086</v>
      </c>
      <c r="AH160" s="255" t="s">
        <v>5623</v>
      </c>
      <c r="AI160" s="255" t="s">
        <v>3340</v>
      </c>
      <c r="AJ160" s="255" t="s">
        <v>6765</v>
      </c>
      <c r="AK160" s="255" t="s">
        <v>4058</v>
      </c>
      <c r="AL160" s="255" t="s">
        <v>6</v>
      </c>
      <c r="AM160" s="255" t="s">
        <v>3340</v>
      </c>
      <c r="AN160" s="255" t="s">
        <v>3340</v>
      </c>
    </row>
    <row r="161" spans="1:40" s="295" customFormat="1">
      <c r="A161" s="252" t="s">
        <v>3684</v>
      </c>
      <c r="B161" s="252" t="s">
        <v>7712</v>
      </c>
      <c r="C161" s="252" t="s">
        <v>3684</v>
      </c>
      <c r="D161" s="493" t="s">
        <v>7712</v>
      </c>
      <c r="E161" s="252" t="s">
        <v>3716</v>
      </c>
      <c r="F161" s="81" t="s">
        <v>3679</v>
      </c>
      <c r="G161" s="217" t="s">
        <v>3680</v>
      </c>
      <c r="H161" s="380" t="s">
        <v>7352</v>
      </c>
      <c r="I161" s="411">
        <v>42113</v>
      </c>
      <c r="J161" s="252" t="s">
        <v>3326</v>
      </c>
      <c r="K161" s="34" t="s">
        <v>6057</v>
      </c>
      <c r="L161" s="252" t="s">
        <v>3469</v>
      </c>
      <c r="M161" s="252" t="s">
        <v>6676</v>
      </c>
      <c r="N161" s="253" t="s">
        <v>3357</v>
      </c>
      <c r="O161" s="253" t="s">
        <v>3328</v>
      </c>
      <c r="P161" s="254" t="s">
        <v>3670</v>
      </c>
      <c r="Q161" s="252" t="s">
        <v>3682</v>
      </c>
      <c r="R161" s="378" t="s">
        <v>3683</v>
      </c>
      <c r="S161" s="252" t="s">
        <v>3340</v>
      </c>
      <c r="T161" s="378" t="s">
        <v>3340</v>
      </c>
      <c r="U161" s="254" t="s">
        <v>3340</v>
      </c>
      <c r="V161" s="254" t="s">
        <v>3330</v>
      </c>
      <c r="W161" s="254" t="s">
        <v>3340</v>
      </c>
      <c r="X161" s="254">
        <v>315</v>
      </c>
      <c r="Y161" s="254" t="s">
        <v>3340</v>
      </c>
      <c r="Z161" s="253" t="s">
        <v>3340</v>
      </c>
      <c r="AA161" s="254" t="s">
        <v>3340</v>
      </c>
      <c r="AB161" s="254" t="s">
        <v>3669</v>
      </c>
      <c r="AC161" s="252" t="s">
        <v>3835</v>
      </c>
      <c r="AD161" s="217" t="s">
        <v>5615</v>
      </c>
      <c r="AE161" s="73" t="s">
        <v>6058</v>
      </c>
      <c r="AF161" s="73" t="s">
        <v>3340</v>
      </c>
      <c r="AG161" s="255" t="s">
        <v>1086</v>
      </c>
      <c r="AH161" s="255" t="s">
        <v>5625</v>
      </c>
      <c r="AI161" s="255" t="s">
        <v>3340</v>
      </c>
      <c r="AJ161" s="255" t="s">
        <v>6765</v>
      </c>
      <c r="AK161" s="255" t="s">
        <v>4058</v>
      </c>
      <c r="AL161" s="255" t="s">
        <v>6</v>
      </c>
      <c r="AM161" s="255" t="s">
        <v>3340</v>
      </c>
      <c r="AN161" s="255" t="s">
        <v>3340</v>
      </c>
    </row>
    <row r="162" spans="1:40" s="295" customFormat="1">
      <c r="A162" s="252" t="s">
        <v>3685</v>
      </c>
      <c r="B162" s="252" t="s">
        <v>7713</v>
      </c>
      <c r="C162" s="252" t="s">
        <v>3685</v>
      </c>
      <c r="D162" s="493" t="s">
        <v>7713</v>
      </c>
      <c r="E162" s="252" t="s">
        <v>3717</v>
      </c>
      <c r="F162" s="81" t="s">
        <v>3679</v>
      </c>
      <c r="G162" s="217" t="s">
        <v>3680</v>
      </c>
      <c r="H162" s="380" t="s">
        <v>7352</v>
      </c>
      <c r="I162" s="411">
        <v>42114</v>
      </c>
      <c r="J162" s="252" t="s">
        <v>3326</v>
      </c>
      <c r="K162" s="34" t="s">
        <v>6057</v>
      </c>
      <c r="L162" s="252" t="s">
        <v>3469</v>
      </c>
      <c r="M162" s="252" t="s">
        <v>6676</v>
      </c>
      <c r="N162" s="253" t="s">
        <v>3343</v>
      </c>
      <c r="O162" s="253" t="s">
        <v>3344</v>
      </c>
      <c r="P162" s="254" t="s">
        <v>3670</v>
      </c>
      <c r="Q162" s="252" t="s">
        <v>3682</v>
      </c>
      <c r="R162" s="378" t="s">
        <v>3683</v>
      </c>
      <c r="S162" s="252" t="s">
        <v>3340</v>
      </c>
      <c r="T162" s="378" t="s">
        <v>3340</v>
      </c>
      <c r="U162" s="254" t="s">
        <v>3340</v>
      </c>
      <c r="V162" s="254" t="s">
        <v>3330</v>
      </c>
      <c r="W162" s="254" t="s">
        <v>3340</v>
      </c>
      <c r="X162" s="254">
        <v>297</v>
      </c>
      <c r="Y162" s="254" t="s">
        <v>3340</v>
      </c>
      <c r="Z162" s="253" t="s">
        <v>3340</v>
      </c>
      <c r="AA162" s="254" t="s">
        <v>3340</v>
      </c>
      <c r="AB162" s="254" t="s">
        <v>3670</v>
      </c>
      <c r="AC162" s="252" t="s">
        <v>3835</v>
      </c>
      <c r="AD162" s="217" t="s">
        <v>3340</v>
      </c>
      <c r="AE162" s="73" t="s">
        <v>3340</v>
      </c>
      <c r="AF162" s="73" t="s">
        <v>3340</v>
      </c>
      <c r="AG162" s="255" t="s">
        <v>1086</v>
      </c>
      <c r="AH162" s="255" t="s">
        <v>5619</v>
      </c>
      <c r="AI162" s="255" t="s">
        <v>3340</v>
      </c>
      <c r="AJ162" s="255" t="s">
        <v>6765</v>
      </c>
      <c r="AK162" s="255" t="s">
        <v>4058</v>
      </c>
      <c r="AL162" s="255" t="s">
        <v>6</v>
      </c>
      <c r="AM162" s="255" t="s">
        <v>3340</v>
      </c>
      <c r="AN162" s="255" t="s">
        <v>3340</v>
      </c>
    </row>
    <row r="163" spans="1:40" s="295" customFormat="1">
      <c r="A163" s="252" t="s">
        <v>3686</v>
      </c>
      <c r="B163" s="252" t="s">
        <v>7714</v>
      </c>
      <c r="C163" s="252" t="s">
        <v>3686</v>
      </c>
      <c r="D163" s="493" t="s">
        <v>7714</v>
      </c>
      <c r="E163" s="252" t="s">
        <v>3718</v>
      </c>
      <c r="F163" s="81" t="s">
        <v>3679</v>
      </c>
      <c r="G163" s="217" t="s">
        <v>3680</v>
      </c>
      <c r="H163" s="380" t="s">
        <v>7352</v>
      </c>
      <c r="I163" s="411">
        <v>42115</v>
      </c>
      <c r="J163" s="252" t="s">
        <v>3326</v>
      </c>
      <c r="K163" s="34" t="s">
        <v>6057</v>
      </c>
      <c r="L163" s="252" t="s">
        <v>3469</v>
      </c>
      <c r="M163" s="252" t="s">
        <v>6676</v>
      </c>
      <c r="N163" s="253" t="s">
        <v>3348</v>
      </c>
      <c r="O163" s="253" t="s">
        <v>3349</v>
      </c>
      <c r="P163" s="254" t="s">
        <v>3670</v>
      </c>
      <c r="Q163" s="252" t="s">
        <v>3682</v>
      </c>
      <c r="R163" s="378" t="s">
        <v>3683</v>
      </c>
      <c r="S163" s="252" t="s">
        <v>3340</v>
      </c>
      <c r="T163" s="378" t="s">
        <v>3340</v>
      </c>
      <c r="U163" s="254" t="s">
        <v>3340</v>
      </c>
      <c r="V163" s="254" t="s">
        <v>3330</v>
      </c>
      <c r="W163" s="254" t="s">
        <v>3340</v>
      </c>
      <c r="X163" s="254">
        <v>298</v>
      </c>
      <c r="Y163" s="254" t="s">
        <v>3340</v>
      </c>
      <c r="Z163" s="253" t="s">
        <v>3340</v>
      </c>
      <c r="AA163" s="254" t="s">
        <v>3340</v>
      </c>
      <c r="AB163" s="254" t="s">
        <v>3670</v>
      </c>
      <c r="AC163" s="252" t="s">
        <v>3835</v>
      </c>
      <c r="AD163" s="217" t="s">
        <v>6069</v>
      </c>
      <c r="AE163" s="73" t="s">
        <v>6070</v>
      </c>
      <c r="AF163" s="73" t="s">
        <v>3340</v>
      </c>
      <c r="AG163" s="255" t="s">
        <v>1086</v>
      </c>
      <c r="AH163" s="255" t="s">
        <v>5618</v>
      </c>
      <c r="AI163" s="255" t="s">
        <v>3340</v>
      </c>
      <c r="AJ163" s="255" t="s">
        <v>6765</v>
      </c>
      <c r="AK163" s="255" t="s">
        <v>4058</v>
      </c>
      <c r="AL163" s="255" t="s">
        <v>6</v>
      </c>
      <c r="AM163" s="255" t="s">
        <v>4650</v>
      </c>
      <c r="AN163" s="255" t="s">
        <v>4651</v>
      </c>
    </row>
    <row r="164" spans="1:40" s="295" customFormat="1">
      <c r="A164" s="252" t="s">
        <v>3687</v>
      </c>
      <c r="B164" s="256" t="s">
        <v>7715</v>
      </c>
      <c r="C164" s="252" t="s">
        <v>3687</v>
      </c>
      <c r="D164" s="493" t="s">
        <v>7715</v>
      </c>
      <c r="E164" s="252" t="s">
        <v>3719</v>
      </c>
      <c r="F164" s="81" t="s">
        <v>3679</v>
      </c>
      <c r="G164" s="217" t="s">
        <v>3680</v>
      </c>
      <c r="H164" s="380" t="s">
        <v>7352</v>
      </c>
      <c r="I164" s="411">
        <v>42116</v>
      </c>
      <c r="J164" s="252" t="s">
        <v>3326</v>
      </c>
      <c r="K164" s="34" t="s">
        <v>6057</v>
      </c>
      <c r="L164" s="252" t="s">
        <v>3469</v>
      </c>
      <c r="M164" s="252" t="s">
        <v>6676</v>
      </c>
      <c r="N164" s="252" t="s">
        <v>3343</v>
      </c>
      <c r="O164" s="253" t="s">
        <v>3344</v>
      </c>
      <c r="P164" s="254" t="s">
        <v>3670</v>
      </c>
      <c r="Q164" s="252" t="s">
        <v>3688</v>
      </c>
      <c r="R164" s="378" t="s">
        <v>3689</v>
      </c>
      <c r="S164" s="253" t="s">
        <v>3340</v>
      </c>
      <c r="T164" s="378" t="s">
        <v>3340</v>
      </c>
      <c r="U164" s="254" t="s">
        <v>3340</v>
      </c>
      <c r="V164" s="254" t="s">
        <v>3330</v>
      </c>
      <c r="W164" s="254" t="s">
        <v>3340</v>
      </c>
      <c r="X164" s="254">
        <v>292</v>
      </c>
      <c r="Y164" s="254" t="s">
        <v>3340</v>
      </c>
      <c r="Z164" s="253" t="s">
        <v>3340</v>
      </c>
      <c r="AA164" s="254" t="s">
        <v>3340</v>
      </c>
      <c r="AB164" s="254" t="s">
        <v>3670</v>
      </c>
      <c r="AC164" s="252" t="s">
        <v>3835</v>
      </c>
      <c r="AD164" s="217" t="s">
        <v>3340</v>
      </c>
      <c r="AE164" s="73" t="s">
        <v>3340</v>
      </c>
      <c r="AF164" s="73" t="s">
        <v>3340</v>
      </c>
      <c r="AG164" s="255" t="s">
        <v>1086</v>
      </c>
      <c r="AH164" s="255" t="s">
        <v>5619</v>
      </c>
      <c r="AI164" s="255" t="s">
        <v>3340</v>
      </c>
      <c r="AJ164" s="255" t="s">
        <v>6765</v>
      </c>
      <c r="AK164" s="255" t="s">
        <v>4058</v>
      </c>
      <c r="AL164" s="255" t="s">
        <v>5125</v>
      </c>
      <c r="AM164" s="255" t="s">
        <v>3340</v>
      </c>
      <c r="AN164" s="255" t="s">
        <v>3340</v>
      </c>
    </row>
    <row r="165" spans="1:40" s="295" customFormat="1">
      <c r="A165" s="252" t="s">
        <v>3690</v>
      </c>
      <c r="B165" s="256" t="s">
        <v>7716</v>
      </c>
      <c r="C165" s="252" t="s">
        <v>3690</v>
      </c>
      <c r="D165" s="493" t="s">
        <v>7716</v>
      </c>
      <c r="E165" s="252" t="s">
        <v>3720</v>
      </c>
      <c r="F165" s="81" t="s">
        <v>3679</v>
      </c>
      <c r="G165" s="217" t="s">
        <v>3680</v>
      </c>
      <c r="H165" s="380" t="s">
        <v>7352</v>
      </c>
      <c r="I165" s="411">
        <v>42117</v>
      </c>
      <c r="J165" s="252" t="s">
        <v>3326</v>
      </c>
      <c r="K165" s="34" t="s">
        <v>6057</v>
      </c>
      <c r="L165" s="252" t="s">
        <v>3469</v>
      </c>
      <c r="M165" s="252" t="s">
        <v>6676</v>
      </c>
      <c r="N165" s="252" t="s">
        <v>3348</v>
      </c>
      <c r="O165" s="253" t="s">
        <v>3349</v>
      </c>
      <c r="P165" s="254" t="s">
        <v>3670</v>
      </c>
      <c r="Q165" s="252" t="s">
        <v>3688</v>
      </c>
      <c r="R165" s="378" t="s">
        <v>3689</v>
      </c>
      <c r="S165" s="253" t="s">
        <v>3340</v>
      </c>
      <c r="T165" s="378" t="s">
        <v>3340</v>
      </c>
      <c r="U165" s="254" t="s">
        <v>3340</v>
      </c>
      <c r="V165" s="254" t="s">
        <v>3330</v>
      </c>
      <c r="W165" s="254" t="s">
        <v>3340</v>
      </c>
      <c r="X165" s="254">
        <v>289</v>
      </c>
      <c r="Y165" s="254" t="s">
        <v>3340</v>
      </c>
      <c r="Z165" s="253" t="s">
        <v>3340</v>
      </c>
      <c r="AA165" s="254" t="s">
        <v>3340</v>
      </c>
      <c r="AB165" s="254" t="s">
        <v>3670</v>
      </c>
      <c r="AC165" s="252" t="s">
        <v>3835</v>
      </c>
      <c r="AD165" s="217" t="s">
        <v>3340</v>
      </c>
      <c r="AE165" s="73" t="s">
        <v>3340</v>
      </c>
      <c r="AF165" s="73" t="s">
        <v>3340</v>
      </c>
      <c r="AG165" s="255" t="s">
        <v>1086</v>
      </c>
      <c r="AH165" s="255" t="s">
        <v>5618</v>
      </c>
      <c r="AI165" s="255" t="s">
        <v>3340</v>
      </c>
      <c r="AJ165" s="255" t="s">
        <v>6765</v>
      </c>
      <c r="AK165" s="255" t="s">
        <v>4058</v>
      </c>
      <c r="AL165" s="255" t="s">
        <v>5125</v>
      </c>
      <c r="AM165" s="255" t="s">
        <v>3340</v>
      </c>
      <c r="AN165" s="255" t="s">
        <v>3340</v>
      </c>
    </row>
    <row r="166" spans="1:40" s="295" customFormat="1">
      <c r="A166" s="252" t="s">
        <v>3691</v>
      </c>
      <c r="B166" s="256" t="s">
        <v>7717</v>
      </c>
      <c r="C166" s="252" t="s">
        <v>3691</v>
      </c>
      <c r="D166" s="493" t="s">
        <v>7717</v>
      </c>
      <c r="E166" s="252" t="s">
        <v>3721</v>
      </c>
      <c r="F166" s="81" t="s">
        <v>3679</v>
      </c>
      <c r="G166" s="217" t="s">
        <v>3680</v>
      </c>
      <c r="H166" s="380" t="s">
        <v>7352</v>
      </c>
      <c r="I166" s="411">
        <v>42118</v>
      </c>
      <c r="J166" s="252" t="s">
        <v>3326</v>
      </c>
      <c r="K166" s="34" t="s">
        <v>6057</v>
      </c>
      <c r="L166" s="252" t="s">
        <v>3469</v>
      </c>
      <c r="M166" s="252" t="s">
        <v>6676</v>
      </c>
      <c r="N166" s="254" t="s">
        <v>3692</v>
      </c>
      <c r="O166" s="253" t="s">
        <v>7718</v>
      </c>
      <c r="P166" s="254" t="s">
        <v>3670</v>
      </c>
      <c r="Q166" s="252" t="s">
        <v>3693</v>
      </c>
      <c r="R166" s="378" t="s">
        <v>3337</v>
      </c>
      <c r="S166" s="253" t="s">
        <v>3340</v>
      </c>
      <c r="T166" s="378" t="s">
        <v>3340</v>
      </c>
      <c r="U166" s="254" t="s">
        <v>3340</v>
      </c>
      <c r="V166" s="254" t="s">
        <v>3330</v>
      </c>
      <c r="W166" s="254" t="s">
        <v>3340</v>
      </c>
      <c r="X166" s="254">
        <v>261</v>
      </c>
      <c r="Y166" s="254" t="s">
        <v>3340</v>
      </c>
      <c r="Z166" s="253" t="s">
        <v>3340</v>
      </c>
      <c r="AA166" s="254" t="s">
        <v>3340</v>
      </c>
      <c r="AB166" s="254" t="s">
        <v>3670</v>
      </c>
      <c r="AC166" s="252" t="s">
        <v>3835</v>
      </c>
      <c r="AD166" s="217" t="s">
        <v>3340</v>
      </c>
      <c r="AE166" s="73" t="s">
        <v>3340</v>
      </c>
      <c r="AF166" s="73" t="s">
        <v>3340</v>
      </c>
      <c r="AG166" s="255" t="s">
        <v>1086</v>
      </c>
      <c r="AH166" s="255" t="s">
        <v>3340</v>
      </c>
      <c r="AI166" s="255" t="s">
        <v>3340</v>
      </c>
      <c r="AJ166" s="255" t="s">
        <v>6765</v>
      </c>
      <c r="AK166" s="255" t="s">
        <v>3340</v>
      </c>
      <c r="AL166" s="255" t="s">
        <v>3340</v>
      </c>
      <c r="AM166" s="255" t="s">
        <v>3340</v>
      </c>
      <c r="AN166" s="255" t="s">
        <v>3340</v>
      </c>
    </row>
    <row r="167" spans="1:40" s="295" customFormat="1">
      <c r="A167" s="252" t="s">
        <v>3694</v>
      </c>
      <c r="B167" s="256" t="s">
        <v>7719</v>
      </c>
      <c r="C167" s="252" t="s">
        <v>3694</v>
      </c>
      <c r="D167" s="493" t="s">
        <v>7719</v>
      </c>
      <c r="E167" s="252" t="s">
        <v>3722</v>
      </c>
      <c r="F167" s="81" t="s">
        <v>3679</v>
      </c>
      <c r="G167" s="217" t="s">
        <v>3680</v>
      </c>
      <c r="H167" s="380" t="s">
        <v>7352</v>
      </c>
      <c r="I167" s="411">
        <v>42119</v>
      </c>
      <c r="J167" s="252" t="s">
        <v>3326</v>
      </c>
      <c r="K167" s="34" t="s">
        <v>6057</v>
      </c>
      <c r="L167" s="252" t="s">
        <v>3469</v>
      </c>
      <c r="M167" s="252" t="s">
        <v>6676</v>
      </c>
      <c r="N167" s="254" t="s">
        <v>3327</v>
      </c>
      <c r="O167" s="253" t="s">
        <v>3328</v>
      </c>
      <c r="P167" s="254" t="s">
        <v>3670</v>
      </c>
      <c r="Q167" s="252" t="s">
        <v>3688</v>
      </c>
      <c r="R167" s="378" t="s">
        <v>3689</v>
      </c>
      <c r="S167" s="253" t="s">
        <v>3340</v>
      </c>
      <c r="T167" s="378" t="s">
        <v>3340</v>
      </c>
      <c r="U167" s="254" t="s">
        <v>3340</v>
      </c>
      <c r="V167" s="254" t="s">
        <v>3330</v>
      </c>
      <c r="W167" s="254" t="s">
        <v>3340</v>
      </c>
      <c r="X167" s="254">
        <v>293</v>
      </c>
      <c r="Y167" s="254" t="s">
        <v>3340</v>
      </c>
      <c r="Z167" s="253" t="s">
        <v>3340</v>
      </c>
      <c r="AA167" s="254" t="s">
        <v>3340</v>
      </c>
      <c r="AB167" s="254" t="s">
        <v>3669</v>
      </c>
      <c r="AC167" s="252" t="s">
        <v>3835</v>
      </c>
      <c r="AD167" s="217" t="s">
        <v>3340</v>
      </c>
      <c r="AE167" s="73" t="s">
        <v>3340</v>
      </c>
      <c r="AF167" s="73" t="s">
        <v>3340</v>
      </c>
      <c r="AG167" s="255" t="s">
        <v>1086</v>
      </c>
      <c r="AH167" s="255" t="s">
        <v>5621</v>
      </c>
      <c r="AI167" s="255" t="s">
        <v>3340</v>
      </c>
      <c r="AJ167" s="255" t="s">
        <v>6765</v>
      </c>
      <c r="AK167" s="255" t="s">
        <v>4058</v>
      </c>
      <c r="AL167" s="255" t="s">
        <v>5125</v>
      </c>
      <c r="AM167" s="255" t="s">
        <v>3340</v>
      </c>
      <c r="AN167" s="255" t="s">
        <v>3340</v>
      </c>
    </row>
    <row r="168" spans="1:40" s="295" customFormat="1">
      <c r="A168" s="252" t="s">
        <v>3698</v>
      </c>
      <c r="B168" s="256" t="s">
        <v>7720</v>
      </c>
      <c r="C168" s="252" t="s">
        <v>3698</v>
      </c>
      <c r="D168" s="493" t="s">
        <v>7720</v>
      </c>
      <c r="E168" s="252" t="s">
        <v>3689</v>
      </c>
      <c r="F168" s="81" t="s">
        <v>3679</v>
      </c>
      <c r="G168" s="217" t="s">
        <v>3680</v>
      </c>
      <c r="H168" s="380" t="s">
        <v>7352</v>
      </c>
      <c r="I168" s="411">
        <v>42119</v>
      </c>
      <c r="J168" s="252" t="s">
        <v>3326</v>
      </c>
      <c r="K168" s="34" t="s">
        <v>6057</v>
      </c>
      <c r="L168" s="252" t="s">
        <v>3469</v>
      </c>
      <c r="M168" s="252" t="s">
        <v>6676</v>
      </c>
      <c r="N168" s="254" t="s">
        <v>3696</v>
      </c>
      <c r="O168" s="253" t="s">
        <v>3697</v>
      </c>
      <c r="P168" s="254" t="s">
        <v>3670</v>
      </c>
      <c r="Q168" s="252" t="s">
        <v>3688</v>
      </c>
      <c r="R168" s="378" t="s">
        <v>3340</v>
      </c>
      <c r="S168" s="253" t="s">
        <v>3340</v>
      </c>
      <c r="T168" s="378" t="s">
        <v>3340</v>
      </c>
      <c r="U168" s="254" t="s">
        <v>3340</v>
      </c>
      <c r="V168" s="254" t="s">
        <v>3330</v>
      </c>
      <c r="W168" s="254" t="s">
        <v>3340</v>
      </c>
      <c r="X168" s="254">
        <v>316</v>
      </c>
      <c r="Y168" s="254" t="s">
        <v>3340</v>
      </c>
      <c r="Z168" s="253" t="s">
        <v>3340</v>
      </c>
      <c r="AA168" s="254" t="s">
        <v>3340</v>
      </c>
      <c r="AB168" s="254" t="s">
        <v>3670</v>
      </c>
      <c r="AC168" s="252" t="s">
        <v>3836</v>
      </c>
      <c r="AD168" s="217" t="s">
        <v>3340</v>
      </c>
      <c r="AE168" s="73" t="s">
        <v>3340</v>
      </c>
      <c r="AF168" s="73" t="s">
        <v>3340</v>
      </c>
      <c r="AG168" s="255" t="s">
        <v>1086</v>
      </c>
      <c r="AH168" s="255" t="s">
        <v>5616</v>
      </c>
      <c r="AI168" s="255" t="s">
        <v>3340</v>
      </c>
      <c r="AJ168" s="255" t="s">
        <v>6766</v>
      </c>
      <c r="AK168" s="255" t="s">
        <v>4058</v>
      </c>
      <c r="AL168" s="255" t="s">
        <v>5125</v>
      </c>
      <c r="AM168" s="255" t="s">
        <v>3340</v>
      </c>
      <c r="AN168" s="255" t="s">
        <v>3340</v>
      </c>
    </row>
    <row r="169" spans="1:40" s="295" customFormat="1">
      <c r="A169" s="252" t="s">
        <v>3695</v>
      </c>
      <c r="B169" s="252" t="s">
        <v>7721</v>
      </c>
      <c r="C169" s="252" t="s">
        <v>3695</v>
      </c>
      <c r="D169" s="493" t="s">
        <v>7721</v>
      </c>
      <c r="E169" s="252" t="s">
        <v>3683</v>
      </c>
      <c r="F169" s="81" t="s">
        <v>3679</v>
      </c>
      <c r="G169" s="217" t="s">
        <v>3680</v>
      </c>
      <c r="H169" s="380" t="s">
        <v>7352</v>
      </c>
      <c r="I169" s="411">
        <v>42119</v>
      </c>
      <c r="J169" s="252" t="s">
        <v>3326</v>
      </c>
      <c r="K169" s="34" t="s">
        <v>6057</v>
      </c>
      <c r="L169" s="252" t="s">
        <v>3469</v>
      </c>
      <c r="M169" s="252" t="s">
        <v>6676</v>
      </c>
      <c r="N169" s="253" t="s">
        <v>3696</v>
      </c>
      <c r="O169" s="253" t="s">
        <v>3697</v>
      </c>
      <c r="P169" s="254" t="s">
        <v>3670</v>
      </c>
      <c r="Q169" s="252" t="s">
        <v>3682</v>
      </c>
      <c r="R169" s="378" t="s">
        <v>3340</v>
      </c>
      <c r="S169" s="252" t="s">
        <v>3340</v>
      </c>
      <c r="T169" s="378" t="s">
        <v>3340</v>
      </c>
      <c r="U169" s="254" t="s">
        <v>3340</v>
      </c>
      <c r="V169" s="254" t="s">
        <v>3330</v>
      </c>
      <c r="W169" s="254" t="s">
        <v>3340</v>
      </c>
      <c r="X169" s="254">
        <v>317</v>
      </c>
      <c r="Y169" s="254" t="s">
        <v>3340</v>
      </c>
      <c r="Z169" s="253" t="s">
        <v>3340</v>
      </c>
      <c r="AA169" s="254" t="s">
        <v>3340</v>
      </c>
      <c r="AB169" s="254" t="s">
        <v>3670</v>
      </c>
      <c r="AC169" s="252" t="s">
        <v>3836</v>
      </c>
      <c r="AD169" s="217" t="s">
        <v>3340</v>
      </c>
      <c r="AE169" s="73" t="s">
        <v>3340</v>
      </c>
      <c r="AF169" s="73" t="s">
        <v>3340</v>
      </c>
      <c r="AG169" s="255" t="s">
        <v>1086</v>
      </c>
      <c r="AH169" s="255" t="s">
        <v>5616</v>
      </c>
      <c r="AI169" s="255" t="s">
        <v>3340</v>
      </c>
      <c r="AJ169" s="255" t="s">
        <v>6766</v>
      </c>
      <c r="AK169" s="255" t="s">
        <v>4058</v>
      </c>
      <c r="AL169" s="255" t="s">
        <v>6</v>
      </c>
      <c r="AM169" s="255" t="s">
        <v>3340</v>
      </c>
      <c r="AN169" s="255" t="s">
        <v>3340</v>
      </c>
    </row>
    <row r="170" spans="1:40" s="295" customFormat="1">
      <c r="A170" s="252" t="s">
        <v>3711</v>
      </c>
      <c r="B170" s="256" t="s">
        <v>7722</v>
      </c>
      <c r="C170" s="252" t="s">
        <v>3711</v>
      </c>
      <c r="D170" s="493" t="s">
        <v>7722</v>
      </c>
      <c r="E170" s="252" t="s">
        <v>3840</v>
      </c>
      <c r="F170" s="81" t="s">
        <v>3679</v>
      </c>
      <c r="G170" s="217" t="s">
        <v>3680</v>
      </c>
      <c r="H170" s="380" t="s">
        <v>7352</v>
      </c>
      <c r="I170" s="411">
        <v>42131</v>
      </c>
      <c r="J170" s="252" t="s">
        <v>3326</v>
      </c>
      <c r="K170" s="34" t="s">
        <v>6055</v>
      </c>
      <c r="L170" s="252" t="s">
        <v>3469</v>
      </c>
      <c r="M170" s="252" t="s">
        <v>6676</v>
      </c>
      <c r="N170" s="252" t="s">
        <v>3712</v>
      </c>
      <c r="O170" s="253" t="s">
        <v>3713</v>
      </c>
      <c r="P170" s="254" t="s">
        <v>3670</v>
      </c>
      <c r="Q170" s="252" t="s">
        <v>3707</v>
      </c>
      <c r="R170" s="378" t="s">
        <v>3702</v>
      </c>
      <c r="S170" s="253" t="s">
        <v>3340</v>
      </c>
      <c r="T170" s="378" t="s">
        <v>3340</v>
      </c>
      <c r="U170" s="254" t="s">
        <v>3340</v>
      </c>
      <c r="V170" s="254" t="s">
        <v>3330</v>
      </c>
      <c r="W170" s="254" t="s">
        <v>3340</v>
      </c>
      <c r="X170" s="254">
        <v>303</v>
      </c>
      <c r="Y170" s="254" t="s">
        <v>3340</v>
      </c>
      <c r="Z170" s="253" t="s">
        <v>3340</v>
      </c>
      <c r="AA170" s="254" t="s">
        <v>3340</v>
      </c>
      <c r="AB170" s="254" t="s">
        <v>3669</v>
      </c>
      <c r="AC170" s="252" t="s">
        <v>3835</v>
      </c>
      <c r="AD170" s="217" t="s">
        <v>5615</v>
      </c>
      <c r="AE170" s="73" t="s">
        <v>6058</v>
      </c>
      <c r="AF170" s="73" t="s">
        <v>3340</v>
      </c>
      <c r="AG170" s="255" t="s">
        <v>1102</v>
      </c>
      <c r="AH170" s="255" t="s">
        <v>5041</v>
      </c>
      <c r="AI170" s="255" t="s">
        <v>3340</v>
      </c>
      <c r="AJ170" s="255" t="s">
        <v>6765</v>
      </c>
      <c r="AK170" s="255" t="s">
        <v>3340</v>
      </c>
      <c r="AL170" s="255" t="s">
        <v>3340</v>
      </c>
      <c r="AM170" s="255" t="s">
        <v>3340</v>
      </c>
      <c r="AN170" s="255" t="s">
        <v>3340</v>
      </c>
    </row>
    <row r="171" spans="1:40" s="295" customFormat="1">
      <c r="A171" s="252" t="s">
        <v>3703</v>
      </c>
      <c r="B171" s="252" t="s">
        <v>7723</v>
      </c>
      <c r="C171" s="252" t="s">
        <v>3703</v>
      </c>
      <c r="D171" s="493" t="s">
        <v>7723</v>
      </c>
      <c r="E171" s="252" t="s">
        <v>3838</v>
      </c>
      <c r="F171" s="81" t="s">
        <v>3679</v>
      </c>
      <c r="G171" s="217" t="s">
        <v>3680</v>
      </c>
      <c r="H171" s="380" t="s">
        <v>7352</v>
      </c>
      <c r="I171" s="411">
        <v>42131</v>
      </c>
      <c r="J171" s="252" t="s">
        <v>3326</v>
      </c>
      <c r="K171" s="34" t="s">
        <v>6055</v>
      </c>
      <c r="L171" s="252" t="s">
        <v>3469</v>
      </c>
      <c r="M171" s="252" t="s">
        <v>6676</v>
      </c>
      <c r="N171" s="253" t="s">
        <v>3677</v>
      </c>
      <c r="O171" s="253" t="s">
        <v>3344</v>
      </c>
      <c r="P171" s="254" t="s">
        <v>3670</v>
      </c>
      <c r="Q171" s="252" t="s">
        <v>3701</v>
      </c>
      <c r="R171" s="378" t="s">
        <v>3702</v>
      </c>
      <c r="S171" s="252" t="s">
        <v>3340</v>
      </c>
      <c r="T171" s="378" t="s">
        <v>3340</v>
      </c>
      <c r="U171" s="254" t="s">
        <v>3340</v>
      </c>
      <c r="V171" s="254" t="s">
        <v>3330</v>
      </c>
      <c r="W171" s="254" t="s">
        <v>3340</v>
      </c>
      <c r="X171" s="254">
        <v>289</v>
      </c>
      <c r="Y171" s="254" t="s">
        <v>3340</v>
      </c>
      <c r="Z171" s="253" t="s">
        <v>3340</v>
      </c>
      <c r="AA171" s="254" t="s">
        <v>3340</v>
      </c>
      <c r="AB171" s="254" t="s">
        <v>3670</v>
      </c>
      <c r="AC171" s="252" t="s">
        <v>3835</v>
      </c>
      <c r="AD171" s="217" t="s">
        <v>3340</v>
      </c>
      <c r="AE171" s="73" t="s">
        <v>3340</v>
      </c>
      <c r="AF171" s="73" t="s">
        <v>3340</v>
      </c>
      <c r="AG171" s="255" t="s">
        <v>1102</v>
      </c>
      <c r="AH171" s="255" t="s">
        <v>4028</v>
      </c>
      <c r="AI171" s="255"/>
      <c r="AJ171" s="255" t="s">
        <v>6765</v>
      </c>
      <c r="AK171" s="255" t="s">
        <v>3340</v>
      </c>
      <c r="AL171" s="255" t="s">
        <v>3340</v>
      </c>
      <c r="AM171" s="255" t="s">
        <v>3340</v>
      </c>
      <c r="AN171" s="255" t="s">
        <v>3340</v>
      </c>
    </row>
    <row r="172" spans="1:40" s="295" customFormat="1">
      <c r="A172" s="252" t="s">
        <v>3714</v>
      </c>
      <c r="B172" s="252" t="s">
        <v>7724</v>
      </c>
      <c r="C172" s="252" t="s">
        <v>3714</v>
      </c>
      <c r="D172" s="493" t="s">
        <v>7724</v>
      </c>
      <c r="E172" s="252" t="s">
        <v>3702</v>
      </c>
      <c r="F172" s="81" t="s">
        <v>3679</v>
      </c>
      <c r="G172" s="217" t="s">
        <v>3680</v>
      </c>
      <c r="H172" s="380" t="s">
        <v>7352</v>
      </c>
      <c r="I172" s="411">
        <v>42131</v>
      </c>
      <c r="J172" s="252" t="s">
        <v>3326</v>
      </c>
      <c r="K172" s="34" t="s">
        <v>6055</v>
      </c>
      <c r="L172" s="252" t="s">
        <v>3469</v>
      </c>
      <c r="M172" s="252" t="s">
        <v>6676</v>
      </c>
      <c r="N172" s="253" t="s">
        <v>3696</v>
      </c>
      <c r="O172" s="253" t="s">
        <v>3697</v>
      </c>
      <c r="P172" s="254" t="s">
        <v>3670</v>
      </c>
      <c r="Q172" s="252" t="s">
        <v>3707</v>
      </c>
      <c r="R172" s="378" t="s">
        <v>3340</v>
      </c>
      <c r="S172" s="252" t="s">
        <v>3340</v>
      </c>
      <c r="T172" s="378" t="s">
        <v>3340</v>
      </c>
      <c r="U172" s="254" t="s">
        <v>3340</v>
      </c>
      <c r="V172" s="254" t="s">
        <v>3330</v>
      </c>
      <c r="W172" s="254" t="s">
        <v>3340</v>
      </c>
      <c r="X172" s="254">
        <v>295</v>
      </c>
      <c r="Y172" s="254" t="s">
        <v>3340</v>
      </c>
      <c r="Z172" s="253" t="s">
        <v>3340</v>
      </c>
      <c r="AA172" s="254" t="s">
        <v>3340</v>
      </c>
      <c r="AB172" s="254" t="s">
        <v>3670</v>
      </c>
      <c r="AC172" s="252" t="s">
        <v>3836</v>
      </c>
      <c r="AD172" s="217" t="s">
        <v>3340</v>
      </c>
      <c r="AE172" s="73" t="s">
        <v>3340</v>
      </c>
      <c r="AF172" s="73" t="s">
        <v>3340</v>
      </c>
      <c r="AG172" s="255" t="s">
        <v>1102</v>
      </c>
      <c r="AH172" s="255" t="s">
        <v>3340</v>
      </c>
      <c r="AI172" s="255" t="s">
        <v>3340</v>
      </c>
      <c r="AJ172" s="255" t="s">
        <v>6766</v>
      </c>
      <c r="AK172" s="255" t="s">
        <v>3340</v>
      </c>
      <c r="AL172" s="255" t="s">
        <v>3340</v>
      </c>
      <c r="AM172" s="255" t="s">
        <v>3340</v>
      </c>
      <c r="AN172" s="255" t="s">
        <v>3340</v>
      </c>
    </row>
    <row r="173" spans="1:40" s="295" customFormat="1">
      <c r="A173" s="252" t="s">
        <v>3699</v>
      </c>
      <c r="B173" s="252" t="s">
        <v>7725</v>
      </c>
      <c r="C173" s="252" t="s">
        <v>3699</v>
      </c>
      <c r="D173" s="493" t="s">
        <v>7725</v>
      </c>
      <c r="E173" s="252" t="s">
        <v>3837</v>
      </c>
      <c r="F173" s="81" t="s">
        <v>3679</v>
      </c>
      <c r="G173" s="217" t="s">
        <v>3680</v>
      </c>
      <c r="H173" s="380" t="s">
        <v>7352</v>
      </c>
      <c r="I173" s="411">
        <v>42131</v>
      </c>
      <c r="J173" s="252" t="s">
        <v>3326</v>
      </c>
      <c r="K173" s="34" t="s">
        <v>6055</v>
      </c>
      <c r="L173" s="252" t="s">
        <v>3469</v>
      </c>
      <c r="M173" s="252" t="s">
        <v>6676</v>
      </c>
      <c r="N173" s="253" t="s">
        <v>3675</v>
      </c>
      <c r="O173" s="253" t="s">
        <v>3700</v>
      </c>
      <c r="P173" s="254" t="s">
        <v>3670</v>
      </c>
      <c r="Q173" s="252" t="s">
        <v>3701</v>
      </c>
      <c r="R173" s="378" t="s">
        <v>3702</v>
      </c>
      <c r="S173" s="252" t="s">
        <v>3340</v>
      </c>
      <c r="T173" s="378" t="s">
        <v>3340</v>
      </c>
      <c r="U173" s="254" t="s">
        <v>3340</v>
      </c>
      <c r="V173" s="254" t="s">
        <v>3330</v>
      </c>
      <c r="W173" s="254" t="s">
        <v>3340</v>
      </c>
      <c r="X173" s="254">
        <v>295</v>
      </c>
      <c r="Y173" s="254" t="s">
        <v>3340</v>
      </c>
      <c r="Z173" s="253" t="s">
        <v>3340</v>
      </c>
      <c r="AA173" s="254" t="s">
        <v>3340</v>
      </c>
      <c r="AB173" s="254" t="s">
        <v>3669</v>
      </c>
      <c r="AC173" s="252" t="s">
        <v>3835</v>
      </c>
      <c r="AD173" s="217" t="s">
        <v>3340</v>
      </c>
      <c r="AE173" s="73" t="s">
        <v>3340</v>
      </c>
      <c r="AF173" s="73" t="s">
        <v>3340</v>
      </c>
      <c r="AG173" s="255" t="s">
        <v>1102</v>
      </c>
      <c r="AH173" s="255" t="s">
        <v>3340</v>
      </c>
      <c r="AI173" s="255" t="s">
        <v>3340</v>
      </c>
      <c r="AJ173" s="255" t="s">
        <v>6765</v>
      </c>
      <c r="AK173" s="255" t="s">
        <v>3340</v>
      </c>
      <c r="AL173" s="255" t="s">
        <v>3340</v>
      </c>
      <c r="AM173" s="255" t="s">
        <v>3340</v>
      </c>
      <c r="AN173" s="255" t="s">
        <v>3340</v>
      </c>
    </row>
    <row r="174" spans="1:40" s="295" customFormat="1">
      <c r="A174" s="252" t="s">
        <v>3706</v>
      </c>
      <c r="B174" s="256" t="s">
        <v>7726</v>
      </c>
      <c r="C174" s="252" t="s">
        <v>3706</v>
      </c>
      <c r="D174" s="493" t="s">
        <v>7726</v>
      </c>
      <c r="E174" s="252" t="s">
        <v>3832</v>
      </c>
      <c r="F174" s="81" t="s">
        <v>3679</v>
      </c>
      <c r="G174" s="217" t="s">
        <v>3680</v>
      </c>
      <c r="H174" s="380" t="s">
        <v>7352</v>
      </c>
      <c r="I174" s="411">
        <v>42131</v>
      </c>
      <c r="J174" s="252" t="s">
        <v>3326</v>
      </c>
      <c r="K174" s="34" t="s">
        <v>6055</v>
      </c>
      <c r="L174" s="252" t="s">
        <v>3469</v>
      </c>
      <c r="M174" s="252" t="s">
        <v>6676</v>
      </c>
      <c r="N174" s="254" t="s">
        <v>3709</v>
      </c>
      <c r="O174" s="253" t="s">
        <v>3681</v>
      </c>
      <c r="P174" s="254" t="s">
        <v>3670</v>
      </c>
      <c r="Q174" s="252" t="s">
        <v>3707</v>
      </c>
      <c r="R174" s="378" t="s">
        <v>3702</v>
      </c>
      <c r="S174" s="253" t="s">
        <v>3340</v>
      </c>
      <c r="T174" s="378" t="s">
        <v>3340</v>
      </c>
      <c r="U174" s="254" t="s">
        <v>3340</v>
      </c>
      <c r="V174" s="254" t="s">
        <v>3330</v>
      </c>
      <c r="W174" s="254" t="s">
        <v>3340</v>
      </c>
      <c r="X174" s="254">
        <v>303</v>
      </c>
      <c r="Y174" s="254" t="s">
        <v>3340</v>
      </c>
      <c r="Z174" s="253" t="s">
        <v>3340</v>
      </c>
      <c r="AA174" s="254" t="s">
        <v>3340</v>
      </c>
      <c r="AB174" s="254" t="s">
        <v>3669</v>
      </c>
      <c r="AC174" s="252" t="s">
        <v>3835</v>
      </c>
      <c r="AD174" s="217" t="s">
        <v>3340</v>
      </c>
      <c r="AE174" s="73" t="s">
        <v>3340</v>
      </c>
      <c r="AF174" s="73" t="s">
        <v>3340</v>
      </c>
      <c r="AG174" s="255" t="s">
        <v>1102</v>
      </c>
      <c r="AH174" s="255" t="s">
        <v>3340</v>
      </c>
      <c r="AI174" s="255" t="s">
        <v>3340</v>
      </c>
      <c r="AJ174" s="255" t="s">
        <v>6765</v>
      </c>
      <c r="AK174" s="255" t="s">
        <v>3340</v>
      </c>
      <c r="AL174" s="255" t="s">
        <v>3340</v>
      </c>
      <c r="AM174" s="255" t="s">
        <v>3340</v>
      </c>
      <c r="AN174" s="255" t="s">
        <v>3340</v>
      </c>
    </row>
    <row r="175" spans="1:40" s="295" customFormat="1">
      <c r="A175" s="252" t="s">
        <v>3704</v>
      </c>
      <c r="B175" s="256" t="s">
        <v>7727</v>
      </c>
      <c r="C175" s="252" t="s">
        <v>3704</v>
      </c>
      <c r="D175" s="493" t="s">
        <v>7727</v>
      </c>
      <c r="E175" s="252" t="s">
        <v>3839</v>
      </c>
      <c r="F175" s="81" t="s">
        <v>3679</v>
      </c>
      <c r="G175" s="217" t="s">
        <v>3680</v>
      </c>
      <c r="H175" s="380" t="s">
        <v>7352</v>
      </c>
      <c r="I175" s="411">
        <v>42131</v>
      </c>
      <c r="J175" s="252" t="s">
        <v>3326</v>
      </c>
      <c r="K175" s="34" t="s">
        <v>6055</v>
      </c>
      <c r="L175" s="252" t="s">
        <v>3469</v>
      </c>
      <c r="M175" s="252" t="s">
        <v>6676</v>
      </c>
      <c r="N175" s="252" t="s">
        <v>3705</v>
      </c>
      <c r="O175" s="253" t="s">
        <v>3349</v>
      </c>
      <c r="P175" s="254" t="s">
        <v>3670</v>
      </c>
      <c r="Q175" s="252" t="s">
        <v>3701</v>
      </c>
      <c r="R175" s="378" t="s">
        <v>3702</v>
      </c>
      <c r="S175" s="253" t="s">
        <v>3340</v>
      </c>
      <c r="T175" s="378" t="s">
        <v>3340</v>
      </c>
      <c r="U175" s="254" t="s">
        <v>3340</v>
      </c>
      <c r="V175" s="254" t="s">
        <v>3330</v>
      </c>
      <c r="W175" s="254" t="s">
        <v>3340</v>
      </c>
      <c r="X175" s="254">
        <v>337</v>
      </c>
      <c r="Y175" s="254" t="s">
        <v>3340</v>
      </c>
      <c r="Z175" s="253" t="s">
        <v>3340</v>
      </c>
      <c r="AA175" s="254" t="s">
        <v>3340</v>
      </c>
      <c r="AB175" s="254" t="s">
        <v>3670</v>
      </c>
      <c r="AC175" s="252" t="s">
        <v>3835</v>
      </c>
      <c r="AD175" s="217" t="s">
        <v>3340</v>
      </c>
      <c r="AE175" s="73" t="s">
        <v>3340</v>
      </c>
      <c r="AF175" s="73" t="s">
        <v>3340</v>
      </c>
      <c r="AG175" s="255" t="s">
        <v>1102</v>
      </c>
      <c r="AH175" s="255" t="s">
        <v>3340</v>
      </c>
      <c r="AI175" s="255" t="s">
        <v>3340</v>
      </c>
      <c r="AJ175" s="255" t="s">
        <v>6765</v>
      </c>
      <c r="AK175" s="255" t="s">
        <v>3340</v>
      </c>
      <c r="AL175" s="255" t="s">
        <v>3340</v>
      </c>
      <c r="AM175" s="255" t="s">
        <v>3340</v>
      </c>
      <c r="AN175" s="255" t="s">
        <v>3340</v>
      </c>
    </row>
    <row r="176" spans="1:40" s="295" customFormat="1">
      <c r="A176" s="252" t="s">
        <v>3708</v>
      </c>
      <c r="B176" s="256" t="s">
        <v>7728</v>
      </c>
      <c r="C176" s="252" t="s">
        <v>3708</v>
      </c>
      <c r="D176" s="493" t="s">
        <v>7728</v>
      </c>
      <c r="E176" s="252" t="s">
        <v>3833</v>
      </c>
      <c r="F176" s="81" t="s">
        <v>3679</v>
      </c>
      <c r="G176" s="217" t="s">
        <v>3680</v>
      </c>
      <c r="H176" s="380" t="s">
        <v>7352</v>
      </c>
      <c r="I176" s="411">
        <v>42131</v>
      </c>
      <c r="J176" s="252" t="s">
        <v>3326</v>
      </c>
      <c r="K176" s="34" t="s">
        <v>6055</v>
      </c>
      <c r="L176" s="252" t="s">
        <v>3469</v>
      </c>
      <c r="M176" s="252" t="s">
        <v>6676</v>
      </c>
      <c r="N176" s="252" t="s">
        <v>3674</v>
      </c>
      <c r="O176" s="253" t="s">
        <v>3710</v>
      </c>
      <c r="P176" s="254" t="s">
        <v>3670</v>
      </c>
      <c r="Q176" s="252" t="s">
        <v>3707</v>
      </c>
      <c r="R176" s="378" t="s">
        <v>3702</v>
      </c>
      <c r="S176" s="253" t="s">
        <v>3340</v>
      </c>
      <c r="T176" s="378" t="s">
        <v>3340</v>
      </c>
      <c r="U176" s="254" t="s">
        <v>3340</v>
      </c>
      <c r="V176" s="254" t="s">
        <v>3330</v>
      </c>
      <c r="W176" s="254" t="s">
        <v>3340</v>
      </c>
      <c r="X176" s="254">
        <v>299</v>
      </c>
      <c r="Y176" s="254" t="s">
        <v>3340</v>
      </c>
      <c r="Z176" s="253" t="s">
        <v>3340</v>
      </c>
      <c r="AA176" s="254" t="s">
        <v>3340</v>
      </c>
      <c r="AB176" s="254" t="s">
        <v>3670</v>
      </c>
      <c r="AC176" s="252" t="s">
        <v>3835</v>
      </c>
      <c r="AD176" s="217" t="s">
        <v>6680</v>
      </c>
      <c r="AE176" s="73" t="s">
        <v>6681</v>
      </c>
      <c r="AF176" s="73" t="s">
        <v>3340</v>
      </c>
      <c r="AG176" s="255" t="s">
        <v>1102</v>
      </c>
      <c r="AH176" s="255" t="s">
        <v>4027</v>
      </c>
      <c r="AI176" s="255" t="s">
        <v>3340</v>
      </c>
      <c r="AJ176" s="255" t="s">
        <v>6765</v>
      </c>
      <c r="AK176" s="255" t="s">
        <v>3340</v>
      </c>
      <c r="AL176" s="255" t="s">
        <v>3340</v>
      </c>
      <c r="AM176" s="255" t="s">
        <v>3340</v>
      </c>
      <c r="AN176" s="255" t="s">
        <v>3340</v>
      </c>
    </row>
    <row r="177" spans="1:40" s="295" customFormat="1">
      <c r="A177" s="252" t="s">
        <v>7729</v>
      </c>
      <c r="B177" s="256" t="s">
        <v>7730</v>
      </c>
      <c r="C177" s="252" t="s">
        <v>7729</v>
      </c>
      <c r="D177" s="493" t="s">
        <v>7730</v>
      </c>
      <c r="E177" s="252" t="s">
        <v>5074</v>
      </c>
      <c r="F177" s="81" t="s">
        <v>4018</v>
      </c>
      <c r="G177" s="252" t="s">
        <v>4019</v>
      </c>
      <c r="H177" s="380" t="s">
        <v>7352</v>
      </c>
      <c r="I177" s="411">
        <v>42219</v>
      </c>
      <c r="J177" s="252" t="s">
        <v>3326</v>
      </c>
      <c r="K177" s="34" t="s">
        <v>6057</v>
      </c>
      <c r="L177" s="252" t="s">
        <v>3469</v>
      </c>
      <c r="M177" s="252" t="s">
        <v>6676</v>
      </c>
      <c r="N177" s="254" t="s">
        <v>3360</v>
      </c>
      <c r="O177" s="253" t="s">
        <v>10604</v>
      </c>
      <c r="P177" s="254" t="s">
        <v>3670</v>
      </c>
      <c r="Q177" s="252" t="s">
        <v>3682</v>
      </c>
      <c r="R177" s="378" t="s">
        <v>3683</v>
      </c>
      <c r="S177" s="253" t="s">
        <v>3340</v>
      </c>
      <c r="T177" s="378" t="s">
        <v>3340</v>
      </c>
      <c r="U177" s="254">
        <v>10</v>
      </c>
      <c r="V177" s="254" t="s">
        <v>3330</v>
      </c>
      <c r="W177" s="254" t="s">
        <v>3331</v>
      </c>
      <c r="X177" s="254">
        <v>297</v>
      </c>
      <c r="Y177" s="254" t="s">
        <v>3340</v>
      </c>
      <c r="Z177" s="253" t="s">
        <v>3340</v>
      </c>
      <c r="AA177" s="254" t="s">
        <v>3340</v>
      </c>
      <c r="AB177" s="254" t="s">
        <v>3670</v>
      </c>
      <c r="AC177" s="252" t="s">
        <v>3835</v>
      </c>
      <c r="AD177" s="217" t="s">
        <v>5615</v>
      </c>
      <c r="AE177" s="73" t="s">
        <v>6058</v>
      </c>
      <c r="AF177" s="73" t="s">
        <v>3340</v>
      </c>
      <c r="AG177" s="255" t="s">
        <v>1086</v>
      </c>
      <c r="AH177" s="255" t="s">
        <v>5622</v>
      </c>
      <c r="AI177" s="255" t="s">
        <v>3340</v>
      </c>
      <c r="AJ177" s="255" t="s">
        <v>6765</v>
      </c>
      <c r="AK177" s="255" t="s">
        <v>4058</v>
      </c>
      <c r="AL177" s="255" t="s">
        <v>6</v>
      </c>
      <c r="AM177" s="255" t="s">
        <v>3340</v>
      </c>
      <c r="AN177" s="255" t="s">
        <v>3340</v>
      </c>
    </row>
    <row r="178" spans="1:40" s="295" customFormat="1">
      <c r="A178" s="252" t="s">
        <v>7731</v>
      </c>
      <c r="B178" s="252" t="s">
        <v>7732</v>
      </c>
      <c r="C178" s="252" t="s">
        <v>7731</v>
      </c>
      <c r="D178" s="34" t="s">
        <v>7732</v>
      </c>
      <c r="E178" s="252" t="s">
        <v>7733</v>
      </c>
      <c r="F178" s="81" t="s">
        <v>4018</v>
      </c>
      <c r="G178" s="252" t="s">
        <v>4019</v>
      </c>
      <c r="H178" s="380" t="s">
        <v>7352</v>
      </c>
      <c r="I178" s="411">
        <v>42219</v>
      </c>
      <c r="J178" s="252" t="s">
        <v>3326</v>
      </c>
      <c r="K178" s="34" t="s">
        <v>6057</v>
      </c>
      <c r="L178" s="252" t="s">
        <v>3469</v>
      </c>
      <c r="M178" s="252" t="s">
        <v>6676</v>
      </c>
      <c r="N178" s="252" t="s">
        <v>3334</v>
      </c>
      <c r="O178" s="253" t="s">
        <v>3335</v>
      </c>
      <c r="P178" s="252" t="s">
        <v>3670</v>
      </c>
      <c r="Q178" s="252" t="s">
        <v>3688</v>
      </c>
      <c r="R178" s="252" t="s">
        <v>3689</v>
      </c>
      <c r="S178" s="384" t="s">
        <v>3340</v>
      </c>
      <c r="T178" s="378" t="s">
        <v>3340</v>
      </c>
      <c r="U178" s="252">
        <v>10</v>
      </c>
      <c r="V178" s="252" t="s">
        <v>3330</v>
      </c>
      <c r="W178" s="252" t="s">
        <v>3331</v>
      </c>
      <c r="X178" s="252">
        <v>306</v>
      </c>
      <c r="Y178" s="252" t="s">
        <v>3340</v>
      </c>
      <c r="Z178" s="252" t="s">
        <v>3340</v>
      </c>
      <c r="AA178" s="252" t="s">
        <v>3340</v>
      </c>
      <c r="AB178" s="252" t="s">
        <v>3670</v>
      </c>
      <c r="AC178" s="252" t="s">
        <v>5071</v>
      </c>
      <c r="AD178" s="217" t="s">
        <v>3340</v>
      </c>
      <c r="AE178" s="217" t="s">
        <v>3340</v>
      </c>
      <c r="AF178" s="73" t="s">
        <v>3340</v>
      </c>
      <c r="AG178" s="255" t="s">
        <v>1086</v>
      </c>
      <c r="AH178" s="255" t="s">
        <v>5617</v>
      </c>
      <c r="AI178" s="252" t="s">
        <v>3340</v>
      </c>
      <c r="AJ178" s="252" t="s">
        <v>6765</v>
      </c>
      <c r="AK178" s="255" t="s">
        <v>4058</v>
      </c>
      <c r="AL178" s="255" t="s">
        <v>5125</v>
      </c>
      <c r="AM178" s="252">
        <v>0</v>
      </c>
      <c r="AN178" s="252" t="s">
        <v>4348</v>
      </c>
    </row>
    <row r="179" spans="1:40" s="295" customFormat="1">
      <c r="A179" s="252" t="s">
        <v>7734</v>
      </c>
      <c r="B179" s="256" t="s">
        <v>7735</v>
      </c>
      <c r="C179" s="252" t="s">
        <v>7734</v>
      </c>
      <c r="D179" s="493" t="s">
        <v>7735</v>
      </c>
      <c r="E179" s="252" t="s">
        <v>7736</v>
      </c>
      <c r="F179" s="81" t="s">
        <v>4018</v>
      </c>
      <c r="G179" s="252" t="s">
        <v>4019</v>
      </c>
      <c r="H179" s="380" t="s">
        <v>7352</v>
      </c>
      <c r="I179" s="411">
        <v>42226</v>
      </c>
      <c r="J179" s="252" t="s">
        <v>3326</v>
      </c>
      <c r="K179" s="34" t="s">
        <v>6055</v>
      </c>
      <c r="L179" s="252" t="s">
        <v>3469</v>
      </c>
      <c r="M179" s="412" t="s">
        <v>6676</v>
      </c>
      <c r="N179" s="412" t="s">
        <v>3712</v>
      </c>
      <c r="O179" s="253" t="s">
        <v>3713</v>
      </c>
      <c r="P179" s="252" t="s">
        <v>3670</v>
      </c>
      <c r="Q179" s="252" t="s">
        <v>4111</v>
      </c>
      <c r="R179" s="254" t="s">
        <v>3702</v>
      </c>
      <c r="S179" s="384" t="s">
        <v>3340</v>
      </c>
      <c r="T179" s="378" t="s">
        <v>3340</v>
      </c>
      <c r="U179" s="254">
        <v>10</v>
      </c>
      <c r="V179" s="254" t="s">
        <v>3330</v>
      </c>
      <c r="W179" s="254" t="s">
        <v>3331</v>
      </c>
      <c r="X179" s="254">
        <v>286</v>
      </c>
      <c r="Y179" s="254" t="s">
        <v>3340</v>
      </c>
      <c r="Z179" s="253" t="s">
        <v>3340</v>
      </c>
      <c r="AA179" s="254" t="s">
        <v>3340</v>
      </c>
      <c r="AB179" s="254" t="s">
        <v>3670</v>
      </c>
      <c r="AC179" s="252" t="s">
        <v>3835</v>
      </c>
      <c r="AD179" s="217" t="s">
        <v>3340</v>
      </c>
      <c r="AE179" s="73" t="s">
        <v>3340</v>
      </c>
      <c r="AF179" s="73" t="s">
        <v>3340</v>
      </c>
      <c r="AG179" s="255" t="s">
        <v>1102</v>
      </c>
      <c r="AH179" s="255" t="s">
        <v>3340</v>
      </c>
      <c r="AI179" s="390" t="s">
        <v>3340</v>
      </c>
      <c r="AJ179" s="252" t="s">
        <v>6765</v>
      </c>
      <c r="AK179" s="255" t="s">
        <v>3340</v>
      </c>
      <c r="AL179" s="255" t="s">
        <v>3340</v>
      </c>
      <c r="AM179" s="255">
        <v>0</v>
      </c>
      <c r="AN179" s="255" t="s">
        <v>4348</v>
      </c>
    </row>
    <row r="180" spans="1:40" s="295" customFormat="1">
      <c r="A180" s="256" t="s">
        <v>7737</v>
      </c>
      <c r="B180" s="256" t="s">
        <v>7738</v>
      </c>
      <c r="C180" s="256" t="s">
        <v>7737</v>
      </c>
      <c r="D180" s="493" t="s">
        <v>7738</v>
      </c>
      <c r="E180" s="252" t="s">
        <v>7739</v>
      </c>
      <c r="F180" s="81" t="s">
        <v>4018</v>
      </c>
      <c r="G180" s="256" t="s">
        <v>4019</v>
      </c>
      <c r="H180" s="380" t="s">
        <v>7352</v>
      </c>
      <c r="I180" s="411">
        <v>42226</v>
      </c>
      <c r="J180" s="252" t="s">
        <v>3326</v>
      </c>
      <c r="K180" s="381" t="s">
        <v>6055</v>
      </c>
      <c r="L180" s="256" t="s">
        <v>3469</v>
      </c>
      <c r="M180" s="407" t="s">
        <v>6676</v>
      </c>
      <c r="N180" s="412" t="s">
        <v>3712</v>
      </c>
      <c r="O180" s="253" t="s">
        <v>3713</v>
      </c>
      <c r="P180" s="256" t="s">
        <v>3670</v>
      </c>
      <c r="Q180" s="252" t="s">
        <v>4113</v>
      </c>
      <c r="R180" s="392" t="s">
        <v>3702</v>
      </c>
      <c r="S180" s="384" t="s">
        <v>3340</v>
      </c>
      <c r="T180" s="378" t="s">
        <v>3340</v>
      </c>
      <c r="U180" s="392">
        <v>10</v>
      </c>
      <c r="V180" s="392" t="s">
        <v>3330</v>
      </c>
      <c r="W180" s="392" t="s">
        <v>3331</v>
      </c>
      <c r="X180" s="392">
        <v>304</v>
      </c>
      <c r="Y180" s="392" t="s">
        <v>3340</v>
      </c>
      <c r="Z180" s="253" t="s">
        <v>3340</v>
      </c>
      <c r="AA180" s="392" t="s">
        <v>3340</v>
      </c>
      <c r="AB180" s="392" t="s">
        <v>3670</v>
      </c>
      <c r="AC180" s="256" t="s">
        <v>3835</v>
      </c>
      <c r="AD180" s="242" t="s">
        <v>3340</v>
      </c>
      <c r="AE180" s="651" t="s">
        <v>3340</v>
      </c>
      <c r="AF180" s="73" t="s">
        <v>3340</v>
      </c>
      <c r="AG180" s="255" t="s">
        <v>1102</v>
      </c>
      <c r="AH180" s="255" t="s">
        <v>3340</v>
      </c>
      <c r="AI180" s="393" t="s">
        <v>3340</v>
      </c>
      <c r="AJ180" s="252" t="s">
        <v>6765</v>
      </c>
      <c r="AK180" s="416" t="s">
        <v>3340</v>
      </c>
      <c r="AL180" s="255" t="s">
        <v>3340</v>
      </c>
      <c r="AM180" s="255" t="s">
        <v>4357</v>
      </c>
      <c r="AN180" s="255" t="s">
        <v>4358</v>
      </c>
    </row>
    <row r="181" spans="1:40" s="295" customFormat="1">
      <c r="A181" s="252" t="s">
        <v>7740</v>
      </c>
      <c r="B181" s="252" t="s">
        <v>7741</v>
      </c>
      <c r="C181" s="252" t="s">
        <v>7740</v>
      </c>
      <c r="D181" s="34" t="s">
        <v>7741</v>
      </c>
      <c r="E181" s="252" t="s">
        <v>7742</v>
      </c>
      <c r="F181" s="81" t="s">
        <v>4018</v>
      </c>
      <c r="G181" s="252" t="s">
        <v>4019</v>
      </c>
      <c r="H181" s="380" t="s">
        <v>7352</v>
      </c>
      <c r="I181" s="411">
        <v>42230.583333333336</v>
      </c>
      <c r="J181" s="252" t="s">
        <v>3326</v>
      </c>
      <c r="K181" s="34" t="s">
        <v>6057</v>
      </c>
      <c r="L181" s="252" t="s">
        <v>3469</v>
      </c>
      <c r="M181" s="252" t="s">
        <v>6676</v>
      </c>
      <c r="N181" s="252" t="s">
        <v>3692</v>
      </c>
      <c r="O181" s="253" t="s">
        <v>7718</v>
      </c>
      <c r="P181" s="252" t="s">
        <v>3670</v>
      </c>
      <c r="Q181" s="252" t="s">
        <v>3688</v>
      </c>
      <c r="R181" s="252" t="s">
        <v>3689</v>
      </c>
      <c r="S181" s="384" t="s">
        <v>3340</v>
      </c>
      <c r="T181" s="378" t="s">
        <v>3340</v>
      </c>
      <c r="U181" s="252" t="s">
        <v>4116</v>
      </c>
      <c r="V181" s="252" t="s">
        <v>3330</v>
      </c>
      <c r="W181" s="252" t="s">
        <v>3331</v>
      </c>
      <c r="X181" s="252">
        <v>296</v>
      </c>
      <c r="Y181" s="252" t="s">
        <v>3340</v>
      </c>
      <c r="Z181" s="252" t="s">
        <v>3340</v>
      </c>
      <c r="AA181" s="252" t="s">
        <v>3340</v>
      </c>
      <c r="AB181" s="252" t="s">
        <v>3670</v>
      </c>
      <c r="AC181" s="252" t="s">
        <v>3835</v>
      </c>
      <c r="AD181" s="217" t="s">
        <v>3340</v>
      </c>
      <c r="AE181" s="217" t="s">
        <v>3340</v>
      </c>
      <c r="AF181" s="73" t="s">
        <v>3340</v>
      </c>
      <c r="AG181" s="255" t="s">
        <v>1086</v>
      </c>
      <c r="AH181" s="255" t="s">
        <v>3340</v>
      </c>
      <c r="AI181" s="252" t="s">
        <v>3340</v>
      </c>
      <c r="AJ181" s="252" t="s">
        <v>6765</v>
      </c>
      <c r="AK181" s="255" t="s">
        <v>3340</v>
      </c>
      <c r="AL181" s="255" t="s">
        <v>3340</v>
      </c>
      <c r="AM181" s="252" t="s">
        <v>4357</v>
      </c>
      <c r="AN181" s="252" t="s">
        <v>4358</v>
      </c>
    </row>
    <row r="182" spans="1:40" s="295" customFormat="1">
      <c r="A182" s="252" t="s">
        <v>7743</v>
      </c>
      <c r="B182" s="252" t="s">
        <v>7744</v>
      </c>
      <c r="C182" s="252" t="s">
        <v>7743</v>
      </c>
      <c r="D182" s="34" t="s">
        <v>7744</v>
      </c>
      <c r="E182" s="252" t="s">
        <v>7745</v>
      </c>
      <c r="F182" s="81" t="s">
        <v>4018</v>
      </c>
      <c r="G182" s="252" t="s">
        <v>4019</v>
      </c>
      <c r="H182" s="380" t="s">
        <v>7352</v>
      </c>
      <c r="I182" s="411">
        <v>42230.583333333336</v>
      </c>
      <c r="J182" s="252" t="s">
        <v>3326</v>
      </c>
      <c r="K182" s="34" t="s">
        <v>6057</v>
      </c>
      <c r="L182" s="252" t="s">
        <v>3469</v>
      </c>
      <c r="M182" s="252" t="s">
        <v>6676</v>
      </c>
      <c r="N182" s="252" t="s">
        <v>3692</v>
      </c>
      <c r="O182" s="253" t="s">
        <v>7718</v>
      </c>
      <c r="P182" s="252" t="s">
        <v>3670</v>
      </c>
      <c r="Q182" s="252" t="s">
        <v>3682</v>
      </c>
      <c r="R182" s="252" t="s">
        <v>3683</v>
      </c>
      <c r="S182" s="384" t="s">
        <v>3340</v>
      </c>
      <c r="T182" s="378" t="s">
        <v>3340</v>
      </c>
      <c r="U182" s="252">
        <v>6.56</v>
      </c>
      <c r="V182" s="252" t="s">
        <v>3330</v>
      </c>
      <c r="W182" s="252" t="s">
        <v>3331</v>
      </c>
      <c r="X182" s="252">
        <v>310</v>
      </c>
      <c r="Y182" s="252" t="s">
        <v>3340</v>
      </c>
      <c r="Z182" s="252" t="s">
        <v>3340</v>
      </c>
      <c r="AA182" s="252" t="s">
        <v>3340</v>
      </c>
      <c r="AB182" s="252" t="s">
        <v>3670</v>
      </c>
      <c r="AC182" s="252" t="s">
        <v>3835</v>
      </c>
      <c r="AD182" s="217" t="s">
        <v>3340</v>
      </c>
      <c r="AE182" s="217" t="s">
        <v>3340</v>
      </c>
      <c r="AF182" s="73" t="s">
        <v>3340</v>
      </c>
      <c r="AG182" s="255" t="s">
        <v>1086</v>
      </c>
      <c r="AH182" s="255" t="s">
        <v>3340</v>
      </c>
      <c r="AI182" s="252" t="s">
        <v>3340</v>
      </c>
      <c r="AJ182" s="252" t="s">
        <v>6765</v>
      </c>
      <c r="AK182" s="255" t="s">
        <v>3340</v>
      </c>
      <c r="AL182" s="255" t="s">
        <v>3340</v>
      </c>
      <c r="AM182" s="252">
        <v>0</v>
      </c>
      <c r="AN182" s="252" t="s">
        <v>4348</v>
      </c>
    </row>
    <row r="183" spans="1:40" s="295" customFormat="1">
      <c r="A183" s="252" t="s">
        <v>7746</v>
      </c>
      <c r="B183" s="252" t="s">
        <v>7747</v>
      </c>
      <c r="C183" s="252" t="s">
        <v>7746</v>
      </c>
      <c r="D183" s="34" t="s">
        <v>7747</v>
      </c>
      <c r="E183" s="252" t="s">
        <v>5073</v>
      </c>
      <c r="F183" s="81" t="s">
        <v>4018</v>
      </c>
      <c r="G183" s="252" t="s">
        <v>4019</v>
      </c>
      <c r="H183" s="380" t="s">
        <v>7352</v>
      </c>
      <c r="I183" s="411">
        <v>42230.583333333336</v>
      </c>
      <c r="J183" s="252" t="s">
        <v>3326</v>
      </c>
      <c r="K183" s="34" t="s">
        <v>6057</v>
      </c>
      <c r="L183" s="252" t="s">
        <v>3469</v>
      </c>
      <c r="M183" s="252" t="s">
        <v>6676</v>
      </c>
      <c r="N183" s="252" t="s">
        <v>4025</v>
      </c>
      <c r="O183" s="253" t="s">
        <v>7458</v>
      </c>
      <c r="P183" s="252" t="s">
        <v>3670</v>
      </c>
      <c r="Q183" s="252" t="s">
        <v>3682</v>
      </c>
      <c r="R183" s="252" t="s">
        <v>3683</v>
      </c>
      <c r="S183" s="384" t="s">
        <v>3340</v>
      </c>
      <c r="T183" s="378" t="s">
        <v>3340</v>
      </c>
      <c r="U183" s="252">
        <v>10</v>
      </c>
      <c r="V183" s="252" t="s">
        <v>3330</v>
      </c>
      <c r="W183" s="252" t="s">
        <v>3331</v>
      </c>
      <c r="X183" s="252">
        <v>315</v>
      </c>
      <c r="Y183" s="252" t="s">
        <v>3340</v>
      </c>
      <c r="Z183" s="252" t="s">
        <v>3340</v>
      </c>
      <c r="AA183" s="252" t="s">
        <v>3340</v>
      </c>
      <c r="AB183" s="252" t="s">
        <v>3670</v>
      </c>
      <c r="AC183" s="252" t="s">
        <v>3835</v>
      </c>
      <c r="AD183" s="217" t="s">
        <v>5615</v>
      </c>
      <c r="AE183" s="217" t="s">
        <v>6058</v>
      </c>
      <c r="AF183" s="73" t="s">
        <v>3340</v>
      </c>
      <c r="AG183" s="255" t="s">
        <v>1086</v>
      </c>
      <c r="AH183" s="255" t="s">
        <v>5624</v>
      </c>
      <c r="AI183" s="252" t="s">
        <v>3340</v>
      </c>
      <c r="AJ183" s="252" t="s">
        <v>6765</v>
      </c>
      <c r="AK183" s="255" t="s">
        <v>4058</v>
      </c>
      <c r="AL183" s="255" t="s">
        <v>6</v>
      </c>
      <c r="AM183" s="252" t="s">
        <v>4357</v>
      </c>
      <c r="AN183" s="252" t="s">
        <v>4358</v>
      </c>
    </row>
    <row r="184" spans="1:40" s="295" customFormat="1">
      <c r="A184" s="252" t="s">
        <v>7748</v>
      </c>
      <c r="B184" s="252" t="s">
        <v>7749</v>
      </c>
      <c r="C184" s="252" t="s">
        <v>7748</v>
      </c>
      <c r="D184" s="34" t="s">
        <v>7749</v>
      </c>
      <c r="E184" s="252" t="s">
        <v>4020</v>
      </c>
      <c r="F184" s="81" t="s">
        <v>4018</v>
      </c>
      <c r="G184" s="252" t="s">
        <v>4019</v>
      </c>
      <c r="H184" s="380" t="s">
        <v>7352</v>
      </c>
      <c r="I184" s="411">
        <v>42230.583333333336</v>
      </c>
      <c r="J184" s="252" t="s">
        <v>3326</v>
      </c>
      <c r="K184" s="34" t="s">
        <v>6057</v>
      </c>
      <c r="L184" s="252" t="s">
        <v>3469</v>
      </c>
      <c r="M184" s="252" t="s">
        <v>6676</v>
      </c>
      <c r="N184" s="252" t="s">
        <v>1426</v>
      </c>
      <c r="O184" s="253" t="s">
        <v>7750</v>
      </c>
      <c r="P184" s="252" t="s">
        <v>3670</v>
      </c>
      <c r="Q184" s="252" t="s">
        <v>3682</v>
      </c>
      <c r="R184" s="252" t="s">
        <v>3683</v>
      </c>
      <c r="S184" s="384" t="s">
        <v>3340</v>
      </c>
      <c r="T184" s="378" t="s">
        <v>3340</v>
      </c>
      <c r="U184" s="252">
        <v>3.89</v>
      </c>
      <c r="V184" s="252" t="s">
        <v>3330</v>
      </c>
      <c r="W184" s="252" t="s">
        <v>3331</v>
      </c>
      <c r="X184" s="252">
        <v>321</v>
      </c>
      <c r="Y184" s="252" t="s">
        <v>3340</v>
      </c>
      <c r="Z184" s="252" t="s">
        <v>3340</v>
      </c>
      <c r="AA184" s="252" t="s">
        <v>3340</v>
      </c>
      <c r="AB184" s="252" t="s">
        <v>3670</v>
      </c>
      <c r="AC184" s="252" t="s">
        <v>3835</v>
      </c>
      <c r="AD184" s="217" t="s">
        <v>5629</v>
      </c>
      <c r="AE184" s="217" t="s">
        <v>6053</v>
      </c>
      <c r="AF184" s="73" t="s">
        <v>3340</v>
      </c>
      <c r="AG184" s="255" t="s">
        <v>1086</v>
      </c>
      <c r="AH184" s="255" t="s">
        <v>5626</v>
      </c>
      <c r="AI184" s="252" t="s">
        <v>3340</v>
      </c>
      <c r="AJ184" s="252" t="s">
        <v>6765</v>
      </c>
      <c r="AK184" s="391" t="s">
        <v>4058</v>
      </c>
      <c r="AL184" s="255" t="s">
        <v>6</v>
      </c>
      <c r="AM184" s="252">
        <v>0</v>
      </c>
      <c r="AN184" s="252" t="s">
        <v>4348</v>
      </c>
    </row>
    <row r="185" spans="1:40" s="295" customFormat="1">
      <c r="A185" s="252" t="s">
        <v>7751</v>
      </c>
      <c r="B185" s="252" t="s">
        <v>7752</v>
      </c>
      <c r="C185" s="252" t="s">
        <v>7751</v>
      </c>
      <c r="D185" s="34" t="s">
        <v>7752</v>
      </c>
      <c r="E185" s="252" t="s">
        <v>4119</v>
      </c>
      <c r="F185" s="81" t="s">
        <v>4018</v>
      </c>
      <c r="G185" s="252" t="s">
        <v>4019</v>
      </c>
      <c r="H185" s="380" t="s">
        <v>7352</v>
      </c>
      <c r="I185" s="411">
        <v>42230.583333333336</v>
      </c>
      <c r="J185" s="252" t="s">
        <v>3326</v>
      </c>
      <c r="K185" s="34" t="s">
        <v>6057</v>
      </c>
      <c r="L185" s="252" t="s">
        <v>3469</v>
      </c>
      <c r="M185" s="252" t="s">
        <v>6676</v>
      </c>
      <c r="N185" s="252" t="s">
        <v>1426</v>
      </c>
      <c r="O185" s="253" t="s">
        <v>7750</v>
      </c>
      <c r="P185" s="252" t="s">
        <v>3670</v>
      </c>
      <c r="Q185" s="252" t="s">
        <v>3688</v>
      </c>
      <c r="R185" s="252" t="s">
        <v>3689</v>
      </c>
      <c r="S185" s="384" t="s">
        <v>3340</v>
      </c>
      <c r="T185" s="378" t="s">
        <v>3340</v>
      </c>
      <c r="U185" s="252">
        <v>3.19</v>
      </c>
      <c r="V185" s="252" t="s">
        <v>3330</v>
      </c>
      <c r="W185" s="252" t="s">
        <v>3331</v>
      </c>
      <c r="X185" s="252">
        <v>333</v>
      </c>
      <c r="Y185" s="252" t="s">
        <v>3340</v>
      </c>
      <c r="Z185" s="252" t="s">
        <v>3340</v>
      </c>
      <c r="AA185" s="252" t="s">
        <v>3340</v>
      </c>
      <c r="AB185" s="252" t="s">
        <v>3670</v>
      </c>
      <c r="AC185" s="252" t="s">
        <v>3835</v>
      </c>
      <c r="AD185" s="217" t="s">
        <v>3340</v>
      </c>
      <c r="AE185" s="217" t="s">
        <v>3340</v>
      </c>
      <c r="AF185" s="73" t="s">
        <v>3340</v>
      </c>
      <c r="AG185" s="255" t="s">
        <v>1086</v>
      </c>
      <c r="AH185" s="255" t="s">
        <v>5626</v>
      </c>
      <c r="AI185" s="252" t="s">
        <v>3340</v>
      </c>
      <c r="AJ185" s="252" t="s">
        <v>6765</v>
      </c>
      <c r="AK185" s="391" t="s">
        <v>4058</v>
      </c>
      <c r="AL185" s="255" t="s">
        <v>5125</v>
      </c>
      <c r="AM185" s="252" t="s">
        <v>4357</v>
      </c>
      <c r="AN185" s="252" t="s">
        <v>4358</v>
      </c>
    </row>
    <row r="186" spans="1:40" s="295" customFormat="1">
      <c r="A186" s="252" t="s">
        <v>4092</v>
      </c>
      <c r="B186" s="256" t="s">
        <v>4093</v>
      </c>
      <c r="C186" s="252" t="s">
        <v>4092</v>
      </c>
      <c r="D186" s="493" t="s">
        <v>4093</v>
      </c>
      <c r="E186" s="261" t="s">
        <v>4094</v>
      </c>
      <c r="F186" s="262" t="s">
        <v>4032</v>
      </c>
      <c r="G186" s="252" t="s">
        <v>4033</v>
      </c>
      <c r="H186" s="380" t="s">
        <v>7753</v>
      </c>
      <c r="I186" s="411">
        <v>42247</v>
      </c>
      <c r="J186" s="252" t="s">
        <v>4035</v>
      </c>
      <c r="K186" s="34" t="s">
        <v>6055</v>
      </c>
      <c r="L186" s="252" t="s">
        <v>3469</v>
      </c>
      <c r="M186" s="412" t="s">
        <v>6676</v>
      </c>
      <c r="N186" s="412" t="s">
        <v>4036</v>
      </c>
      <c r="O186" s="253" t="s">
        <v>5070</v>
      </c>
      <c r="P186" s="252" t="s">
        <v>3670</v>
      </c>
      <c r="Q186" s="252" t="s">
        <v>1102</v>
      </c>
      <c r="R186" s="254" t="s">
        <v>3340</v>
      </c>
      <c r="S186" s="384" t="s">
        <v>3340</v>
      </c>
      <c r="T186" s="378" t="s">
        <v>3340</v>
      </c>
      <c r="U186" s="254" t="s">
        <v>3340</v>
      </c>
      <c r="V186" s="254" t="s">
        <v>3676</v>
      </c>
      <c r="W186" s="254" t="s">
        <v>3340</v>
      </c>
      <c r="X186" s="254" t="s">
        <v>3340</v>
      </c>
      <c r="Y186" s="254" t="s">
        <v>3340</v>
      </c>
      <c r="Z186" s="253" t="s">
        <v>3340</v>
      </c>
      <c r="AA186" s="254" t="s">
        <v>3340</v>
      </c>
      <c r="AB186" s="254" t="s">
        <v>3340</v>
      </c>
      <c r="AC186" s="252" t="s">
        <v>3835</v>
      </c>
      <c r="AD186" s="217" t="s">
        <v>5627</v>
      </c>
      <c r="AE186" s="73" t="s">
        <v>6062</v>
      </c>
      <c r="AF186" s="73" t="s">
        <v>3340</v>
      </c>
      <c r="AG186" s="255" t="s">
        <v>1102</v>
      </c>
      <c r="AH186" s="255" t="s">
        <v>3340</v>
      </c>
      <c r="AI186" s="390" t="s">
        <v>3340</v>
      </c>
      <c r="AJ186" s="252" t="s">
        <v>6765</v>
      </c>
      <c r="AK186" s="417" t="s">
        <v>3340</v>
      </c>
      <c r="AL186" s="255" t="s">
        <v>3340</v>
      </c>
      <c r="AM186" s="255">
        <v>0</v>
      </c>
      <c r="AN186" s="255" t="s">
        <v>4348</v>
      </c>
    </row>
    <row r="187" spans="1:40" s="295" customFormat="1">
      <c r="A187" s="252" t="s">
        <v>4095</v>
      </c>
      <c r="B187" s="256" t="s">
        <v>4096</v>
      </c>
      <c r="C187" s="252" t="s">
        <v>4095</v>
      </c>
      <c r="D187" s="493" t="s">
        <v>4096</v>
      </c>
      <c r="E187" s="261" t="s">
        <v>4097</v>
      </c>
      <c r="F187" s="262" t="s">
        <v>4032</v>
      </c>
      <c r="G187" s="252" t="s">
        <v>4033</v>
      </c>
      <c r="H187" s="380" t="s">
        <v>7753</v>
      </c>
      <c r="I187" s="411">
        <v>42247</v>
      </c>
      <c r="J187" s="252" t="s">
        <v>4035</v>
      </c>
      <c r="K187" s="34" t="s">
        <v>6055</v>
      </c>
      <c r="L187" s="252" t="s">
        <v>3469</v>
      </c>
      <c r="M187" s="412" t="s">
        <v>6676</v>
      </c>
      <c r="N187" s="412" t="s">
        <v>4036</v>
      </c>
      <c r="O187" s="253" t="s">
        <v>5070</v>
      </c>
      <c r="P187" s="252" t="s">
        <v>3670</v>
      </c>
      <c r="Q187" s="252" t="s">
        <v>1102</v>
      </c>
      <c r="R187" s="254" t="s">
        <v>3340</v>
      </c>
      <c r="S187" s="384" t="s">
        <v>3340</v>
      </c>
      <c r="T187" s="378" t="s">
        <v>3340</v>
      </c>
      <c r="U187" s="254" t="s">
        <v>3340</v>
      </c>
      <c r="V187" s="254" t="s">
        <v>3676</v>
      </c>
      <c r="W187" s="254" t="s">
        <v>3340</v>
      </c>
      <c r="X187" s="254" t="s">
        <v>3340</v>
      </c>
      <c r="Y187" s="254" t="s">
        <v>3340</v>
      </c>
      <c r="Z187" s="253" t="s">
        <v>3340</v>
      </c>
      <c r="AA187" s="254" t="s">
        <v>3340</v>
      </c>
      <c r="AB187" s="254" t="s">
        <v>3669</v>
      </c>
      <c r="AC187" s="252" t="s">
        <v>3835</v>
      </c>
      <c r="AD187" s="217" t="s">
        <v>5724</v>
      </c>
      <c r="AE187" s="73" t="s">
        <v>6067</v>
      </c>
      <c r="AF187" s="73" t="s">
        <v>3340</v>
      </c>
      <c r="AG187" s="255" t="s">
        <v>1102</v>
      </c>
      <c r="AH187" s="255" t="s">
        <v>3340</v>
      </c>
      <c r="AI187" s="390" t="s">
        <v>3340</v>
      </c>
      <c r="AJ187" s="252" t="s">
        <v>6765</v>
      </c>
      <c r="AK187" s="417" t="s">
        <v>3340</v>
      </c>
      <c r="AL187" s="255" t="s">
        <v>3340</v>
      </c>
      <c r="AM187" s="255" t="s">
        <v>4357</v>
      </c>
      <c r="AN187" s="255" t="s">
        <v>4358</v>
      </c>
    </row>
    <row r="188" spans="1:40" s="295" customFormat="1">
      <c r="A188" s="252" t="s">
        <v>4098</v>
      </c>
      <c r="B188" s="256" t="s">
        <v>4099</v>
      </c>
      <c r="C188" s="252" t="s">
        <v>4098</v>
      </c>
      <c r="D188" s="493" t="s">
        <v>4099</v>
      </c>
      <c r="E188" s="261" t="s">
        <v>4100</v>
      </c>
      <c r="F188" s="262" t="s">
        <v>4032</v>
      </c>
      <c r="G188" s="252" t="s">
        <v>4033</v>
      </c>
      <c r="H188" s="380" t="s">
        <v>7753</v>
      </c>
      <c r="I188" s="411">
        <v>42247</v>
      </c>
      <c r="J188" s="252" t="s">
        <v>4035</v>
      </c>
      <c r="K188" s="34" t="s">
        <v>6055</v>
      </c>
      <c r="L188" s="252" t="s">
        <v>3469</v>
      </c>
      <c r="M188" s="412" t="s">
        <v>6676</v>
      </c>
      <c r="N188" s="412" t="s">
        <v>4036</v>
      </c>
      <c r="O188" s="253" t="s">
        <v>5070</v>
      </c>
      <c r="P188" s="252" t="s">
        <v>3670</v>
      </c>
      <c r="Q188" s="252" t="s">
        <v>1102</v>
      </c>
      <c r="R188" s="254" t="s">
        <v>3340</v>
      </c>
      <c r="S188" s="384" t="s">
        <v>3340</v>
      </c>
      <c r="T188" s="378" t="s">
        <v>3340</v>
      </c>
      <c r="U188" s="254" t="s">
        <v>3340</v>
      </c>
      <c r="V188" s="254" t="s">
        <v>3676</v>
      </c>
      <c r="W188" s="254" t="s">
        <v>3340</v>
      </c>
      <c r="X188" s="254" t="s">
        <v>3340</v>
      </c>
      <c r="Y188" s="254" t="s">
        <v>3340</v>
      </c>
      <c r="Z188" s="253" t="s">
        <v>3340</v>
      </c>
      <c r="AA188" s="254" t="s">
        <v>3340</v>
      </c>
      <c r="AB188" s="254" t="s">
        <v>3669</v>
      </c>
      <c r="AC188" s="252" t="s">
        <v>3835</v>
      </c>
      <c r="AD188" s="217" t="s">
        <v>5724</v>
      </c>
      <c r="AE188" s="73" t="s">
        <v>6067</v>
      </c>
      <c r="AF188" s="73" t="s">
        <v>3340</v>
      </c>
      <c r="AG188" s="255" t="s">
        <v>1102</v>
      </c>
      <c r="AH188" s="255" t="s">
        <v>3340</v>
      </c>
      <c r="AI188" s="390" t="s">
        <v>3340</v>
      </c>
      <c r="AJ188" s="252" t="s">
        <v>6765</v>
      </c>
      <c r="AK188" s="417" t="s">
        <v>3340</v>
      </c>
      <c r="AL188" s="255" t="s">
        <v>3340</v>
      </c>
      <c r="AM188" s="255">
        <v>0</v>
      </c>
      <c r="AN188" s="255" t="s">
        <v>4348</v>
      </c>
    </row>
    <row r="189" spans="1:40" s="295" customFormat="1">
      <c r="A189" s="252" t="s">
        <v>4065</v>
      </c>
      <c r="B189" s="256" t="s">
        <v>4066</v>
      </c>
      <c r="C189" s="252" t="s">
        <v>4065</v>
      </c>
      <c r="D189" s="493" t="s">
        <v>4066</v>
      </c>
      <c r="E189" s="261" t="s">
        <v>4067</v>
      </c>
      <c r="F189" s="262" t="s">
        <v>4032</v>
      </c>
      <c r="G189" s="252" t="s">
        <v>4033</v>
      </c>
      <c r="H189" s="380" t="s">
        <v>7753</v>
      </c>
      <c r="I189" s="411">
        <v>42247</v>
      </c>
      <c r="J189" s="252" t="s">
        <v>4035</v>
      </c>
      <c r="K189" s="414" t="s">
        <v>6057</v>
      </c>
      <c r="L189" s="252" t="s">
        <v>3469</v>
      </c>
      <c r="M189" s="412" t="s">
        <v>6676</v>
      </c>
      <c r="N189" s="412" t="s">
        <v>4036</v>
      </c>
      <c r="O189" s="253" t="s">
        <v>5070</v>
      </c>
      <c r="P189" s="252" t="s">
        <v>3670</v>
      </c>
      <c r="Q189" s="252" t="s">
        <v>3682</v>
      </c>
      <c r="R189" s="254" t="s">
        <v>3340</v>
      </c>
      <c r="S189" s="384" t="s">
        <v>3340</v>
      </c>
      <c r="T189" s="378" t="s">
        <v>3340</v>
      </c>
      <c r="U189" s="254" t="s">
        <v>3340</v>
      </c>
      <c r="V189" s="254" t="s">
        <v>3676</v>
      </c>
      <c r="W189" s="254" t="s">
        <v>3340</v>
      </c>
      <c r="X189" s="254" t="s">
        <v>3340</v>
      </c>
      <c r="Y189" s="254" t="s">
        <v>3340</v>
      </c>
      <c r="Z189" s="253" t="s">
        <v>3340</v>
      </c>
      <c r="AA189" s="254" t="s">
        <v>3340</v>
      </c>
      <c r="AB189" s="254" t="s">
        <v>3340</v>
      </c>
      <c r="AC189" s="252" t="s">
        <v>3835</v>
      </c>
      <c r="AD189" s="217" t="s">
        <v>3340</v>
      </c>
      <c r="AE189" s="73" t="s">
        <v>3340</v>
      </c>
      <c r="AF189" s="73" t="s">
        <v>3340</v>
      </c>
      <c r="AG189" s="255" t="s">
        <v>1086</v>
      </c>
      <c r="AH189" s="255" t="s">
        <v>5616</v>
      </c>
      <c r="AI189" s="390" t="s">
        <v>3340</v>
      </c>
      <c r="AJ189" s="252" t="s">
        <v>6765</v>
      </c>
      <c r="AK189" s="417" t="s">
        <v>4058</v>
      </c>
      <c r="AL189" s="255" t="s">
        <v>6</v>
      </c>
      <c r="AM189" s="255" t="s">
        <v>4357</v>
      </c>
      <c r="AN189" s="255" t="s">
        <v>4358</v>
      </c>
    </row>
    <row r="190" spans="1:40" s="295" customFormat="1">
      <c r="A190" s="252" t="s">
        <v>4068</v>
      </c>
      <c r="B190" s="256" t="s">
        <v>4069</v>
      </c>
      <c r="C190" s="252" t="s">
        <v>4068</v>
      </c>
      <c r="D190" s="493" t="s">
        <v>4069</v>
      </c>
      <c r="E190" s="252" t="s">
        <v>4070</v>
      </c>
      <c r="F190" s="262" t="s">
        <v>4032</v>
      </c>
      <c r="G190" s="252" t="s">
        <v>4033</v>
      </c>
      <c r="H190" s="380" t="s">
        <v>7753</v>
      </c>
      <c r="I190" s="411">
        <v>42247</v>
      </c>
      <c r="J190" s="252" t="s">
        <v>4035</v>
      </c>
      <c r="K190" s="34" t="s">
        <v>6057</v>
      </c>
      <c r="L190" s="252" t="s">
        <v>3469</v>
      </c>
      <c r="M190" s="412" t="s">
        <v>6676</v>
      </c>
      <c r="N190" s="252" t="s">
        <v>4036</v>
      </c>
      <c r="O190" s="253" t="s">
        <v>5070</v>
      </c>
      <c r="P190" s="252" t="s">
        <v>3670</v>
      </c>
      <c r="Q190" s="252" t="s">
        <v>3682</v>
      </c>
      <c r="R190" s="254" t="s">
        <v>3340</v>
      </c>
      <c r="S190" s="384" t="s">
        <v>3340</v>
      </c>
      <c r="T190" s="378" t="s">
        <v>3340</v>
      </c>
      <c r="U190" s="254" t="s">
        <v>3340</v>
      </c>
      <c r="V190" s="254" t="s">
        <v>3676</v>
      </c>
      <c r="W190" s="254" t="s">
        <v>3340</v>
      </c>
      <c r="X190" s="254" t="s">
        <v>3340</v>
      </c>
      <c r="Y190" s="254" t="s">
        <v>3340</v>
      </c>
      <c r="Z190" s="253" t="s">
        <v>3340</v>
      </c>
      <c r="AA190" s="254" t="s">
        <v>3340</v>
      </c>
      <c r="AB190" s="254" t="s">
        <v>3340</v>
      </c>
      <c r="AC190" s="252" t="s">
        <v>3835</v>
      </c>
      <c r="AD190" s="217" t="s">
        <v>5615</v>
      </c>
      <c r="AE190" s="73" t="s">
        <v>6058</v>
      </c>
      <c r="AF190" s="73" t="s">
        <v>3340</v>
      </c>
      <c r="AG190" s="255" t="s">
        <v>1086</v>
      </c>
      <c r="AH190" s="255" t="s">
        <v>5616</v>
      </c>
      <c r="AI190" s="390" t="s">
        <v>3340</v>
      </c>
      <c r="AJ190" s="252" t="s">
        <v>6765</v>
      </c>
      <c r="AK190" s="255" t="s">
        <v>4058</v>
      </c>
      <c r="AL190" s="255" t="s">
        <v>6</v>
      </c>
      <c r="AM190" s="255">
        <v>0</v>
      </c>
      <c r="AN190" s="255" t="s">
        <v>4348</v>
      </c>
    </row>
    <row r="191" spans="1:40" s="295" customFormat="1">
      <c r="A191" s="252" t="s">
        <v>4071</v>
      </c>
      <c r="B191" s="252" t="s">
        <v>4072</v>
      </c>
      <c r="C191" s="252" t="s">
        <v>4071</v>
      </c>
      <c r="D191" s="34" t="s">
        <v>4072</v>
      </c>
      <c r="E191" s="252" t="s">
        <v>4073</v>
      </c>
      <c r="F191" s="262" t="s">
        <v>4032</v>
      </c>
      <c r="G191" s="252" t="s">
        <v>4033</v>
      </c>
      <c r="H191" s="380" t="s">
        <v>7753</v>
      </c>
      <c r="I191" s="411">
        <v>42247</v>
      </c>
      <c r="J191" s="252" t="s">
        <v>4035</v>
      </c>
      <c r="K191" s="34" t="s">
        <v>6057</v>
      </c>
      <c r="L191" s="252" t="s">
        <v>3469</v>
      </c>
      <c r="M191" s="252" t="s">
        <v>6676</v>
      </c>
      <c r="N191" s="252" t="s">
        <v>4036</v>
      </c>
      <c r="O191" s="253" t="s">
        <v>5070</v>
      </c>
      <c r="P191" s="252" t="s">
        <v>3670</v>
      </c>
      <c r="Q191" s="252" t="s">
        <v>3682</v>
      </c>
      <c r="R191" s="252" t="s">
        <v>3340</v>
      </c>
      <c r="S191" s="384" t="s">
        <v>3340</v>
      </c>
      <c r="T191" s="378" t="s">
        <v>3340</v>
      </c>
      <c r="U191" s="252" t="s">
        <v>3340</v>
      </c>
      <c r="V191" s="252" t="s">
        <v>3676</v>
      </c>
      <c r="W191" s="252" t="s">
        <v>3340</v>
      </c>
      <c r="X191" s="252" t="s">
        <v>3340</v>
      </c>
      <c r="Y191" s="252" t="s">
        <v>3340</v>
      </c>
      <c r="Z191" s="252" t="s">
        <v>3340</v>
      </c>
      <c r="AA191" s="252" t="s">
        <v>3340</v>
      </c>
      <c r="AB191" s="252" t="s">
        <v>3340</v>
      </c>
      <c r="AC191" s="252" t="s">
        <v>3835</v>
      </c>
      <c r="AD191" s="217" t="s">
        <v>5627</v>
      </c>
      <c r="AE191" s="217" t="s">
        <v>6062</v>
      </c>
      <c r="AF191" s="73" t="s">
        <v>3340</v>
      </c>
      <c r="AG191" s="255" t="s">
        <v>1086</v>
      </c>
      <c r="AH191" s="255" t="s">
        <v>5616</v>
      </c>
      <c r="AI191" s="252" t="s">
        <v>3340</v>
      </c>
      <c r="AJ191" s="252" t="s">
        <v>6765</v>
      </c>
      <c r="AK191" s="255" t="s">
        <v>4058</v>
      </c>
      <c r="AL191" s="255" t="s">
        <v>6</v>
      </c>
      <c r="AM191" s="252">
        <v>0</v>
      </c>
      <c r="AN191" s="252" t="s">
        <v>4348</v>
      </c>
    </row>
    <row r="192" spans="1:40" s="295" customFormat="1">
      <c r="A192" s="252" t="s">
        <v>4074</v>
      </c>
      <c r="B192" s="256" t="s">
        <v>4075</v>
      </c>
      <c r="C192" s="252" t="s">
        <v>4074</v>
      </c>
      <c r="D192" s="493" t="s">
        <v>4075</v>
      </c>
      <c r="E192" s="261" t="s">
        <v>4076</v>
      </c>
      <c r="F192" s="262" t="s">
        <v>4032</v>
      </c>
      <c r="G192" s="252" t="s">
        <v>4033</v>
      </c>
      <c r="H192" s="380" t="s">
        <v>7753</v>
      </c>
      <c r="I192" s="411">
        <v>42247</v>
      </c>
      <c r="J192" s="252" t="s">
        <v>4035</v>
      </c>
      <c r="K192" s="34" t="s">
        <v>6057</v>
      </c>
      <c r="L192" s="252" t="s">
        <v>3469</v>
      </c>
      <c r="M192" s="412" t="s">
        <v>6676</v>
      </c>
      <c r="N192" s="252" t="s">
        <v>4036</v>
      </c>
      <c r="O192" s="253" t="s">
        <v>5070</v>
      </c>
      <c r="P192" s="252" t="s">
        <v>3670</v>
      </c>
      <c r="Q192" s="252" t="s">
        <v>3688</v>
      </c>
      <c r="R192" s="254" t="s">
        <v>3340</v>
      </c>
      <c r="S192" s="384" t="s">
        <v>3340</v>
      </c>
      <c r="T192" s="378" t="s">
        <v>3340</v>
      </c>
      <c r="U192" s="254" t="s">
        <v>3340</v>
      </c>
      <c r="V192" s="254" t="s">
        <v>3676</v>
      </c>
      <c r="W192" s="254" t="s">
        <v>3340</v>
      </c>
      <c r="X192" s="254" t="s">
        <v>3340</v>
      </c>
      <c r="Y192" s="254" t="s">
        <v>3340</v>
      </c>
      <c r="Z192" s="253" t="s">
        <v>3340</v>
      </c>
      <c r="AA192" s="254" t="s">
        <v>3340</v>
      </c>
      <c r="AB192" s="254" t="s">
        <v>3340</v>
      </c>
      <c r="AC192" s="252" t="s">
        <v>3835</v>
      </c>
      <c r="AD192" s="217" t="s">
        <v>3340</v>
      </c>
      <c r="AE192" s="73" t="s">
        <v>3340</v>
      </c>
      <c r="AF192" s="73" t="s">
        <v>3340</v>
      </c>
      <c r="AG192" s="255" t="s">
        <v>1086</v>
      </c>
      <c r="AH192" s="255" t="s">
        <v>5616</v>
      </c>
      <c r="AI192" s="390" t="s">
        <v>3340</v>
      </c>
      <c r="AJ192" s="252" t="s">
        <v>6765</v>
      </c>
      <c r="AK192" s="416" t="s">
        <v>4058</v>
      </c>
      <c r="AL192" s="255" t="s">
        <v>5125</v>
      </c>
      <c r="AM192" s="255">
        <v>0</v>
      </c>
      <c r="AN192" s="255" t="s">
        <v>4348</v>
      </c>
    </row>
    <row r="193" spans="1:40" s="295" customFormat="1">
      <c r="A193" s="252" t="s">
        <v>4077</v>
      </c>
      <c r="B193" s="256" t="s">
        <v>4078</v>
      </c>
      <c r="C193" s="252" t="s">
        <v>4077</v>
      </c>
      <c r="D193" s="493" t="s">
        <v>4078</v>
      </c>
      <c r="E193" s="252" t="s">
        <v>4079</v>
      </c>
      <c r="F193" s="262" t="s">
        <v>4032</v>
      </c>
      <c r="G193" s="252" t="s">
        <v>4033</v>
      </c>
      <c r="H193" s="380" t="s">
        <v>7753</v>
      </c>
      <c r="I193" s="411">
        <v>42247</v>
      </c>
      <c r="J193" s="252" t="s">
        <v>4035</v>
      </c>
      <c r="K193" s="34" t="s">
        <v>6057</v>
      </c>
      <c r="L193" s="252" t="s">
        <v>3469</v>
      </c>
      <c r="M193" s="412" t="s">
        <v>6676</v>
      </c>
      <c r="N193" s="252" t="s">
        <v>4036</v>
      </c>
      <c r="O193" s="253" t="s">
        <v>5070</v>
      </c>
      <c r="P193" s="252" t="s">
        <v>3670</v>
      </c>
      <c r="Q193" s="252" t="s">
        <v>3688</v>
      </c>
      <c r="R193" s="254" t="s">
        <v>3340</v>
      </c>
      <c r="S193" s="384" t="s">
        <v>3340</v>
      </c>
      <c r="T193" s="378" t="s">
        <v>3340</v>
      </c>
      <c r="U193" s="254" t="s">
        <v>3340</v>
      </c>
      <c r="V193" s="254" t="s">
        <v>3676</v>
      </c>
      <c r="W193" s="254" t="s">
        <v>3340</v>
      </c>
      <c r="X193" s="254" t="s">
        <v>3340</v>
      </c>
      <c r="Y193" s="254" t="s">
        <v>3340</v>
      </c>
      <c r="Z193" s="253" t="s">
        <v>3340</v>
      </c>
      <c r="AA193" s="254" t="s">
        <v>3340</v>
      </c>
      <c r="AB193" s="254" t="s">
        <v>3340</v>
      </c>
      <c r="AC193" s="252" t="s">
        <v>3835</v>
      </c>
      <c r="AD193" s="217" t="s">
        <v>3340</v>
      </c>
      <c r="AE193" s="73" t="s">
        <v>3340</v>
      </c>
      <c r="AF193" s="73" t="s">
        <v>3340</v>
      </c>
      <c r="AG193" s="255" t="s">
        <v>1086</v>
      </c>
      <c r="AH193" s="255" t="s">
        <v>5616</v>
      </c>
      <c r="AI193" s="390" t="s">
        <v>3340</v>
      </c>
      <c r="AJ193" s="252" t="s">
        <v>6765</v>
      </c>
      <c r="AK193" s="416" t="s">
        <v>4058</v>
      </c>
      <c r="AL193" s="255" t="s">
        <v>5125</v>
      </c>
      <c r="AM193" s="255" t="s">
        <v>4357</v>
      </c>
      <c r="AN193" s="255" t="s">
        <v>4358</v>
      </c>
    </row>
    <row r="194" spans="1:40" s="295" customFormat="1">
      <c r="A194" s="252" t="s">
        <v>4080</v>
      </c>
      <c r="B194" s="252" t="s">
        <v>4081</v>
      </c>
      <c r="C194" s="252" t="s">
        <v>4080</v>
      </c>
      <c r="D194" s="34" t="s">
        <v>4081</v>
      </c>
      <c r="E194" s="252" t="s">
        <v>4082</v>
      </c>
      <c r="F194" s="262" t="s">
        <v>4032</v>
      </c>
      <c r="G194" s="252" t="s">
        <v>4033</v>
      </c>
      <c r="H194" s="380" t="s">
        <v>7753</v>
      </c>
      <c r="I194" s="411">
        <v>42247</v>
      </c>
      <c r="J194" s="252" t="s">
        <v>4035</v>
      </c>
      <c r="K194" s="34" t="s">
        <v>6057</v>
      </c>
      <c r="L194" s="252" t="s">
        <v>3469</v>
      </c>
      <c r="M194" s="252" t="s">
        <v>6676</v>
      </c>
      <c r="N194" s="252" t="s">
        <v>4036</v>
      </c>
      <c r="O194" s="253" t="s">
        <v>5070</v>
      </c>
      <c r="P194" s="252" t="s">
        <v>3670</v>
      </c>
      <c r="Q194" s="252" t="s">
        <v>3688</v>
      </c>
      <c r="R194" s="252" t="s">
        <v>3340</v>
      </c>
      <c r="S194" s="384" t="s">
        <v>3340</v>
      </c>
      <c r="T194" s="378" t="s">
        <v>3340</v>
      </c>
      <c r="U194" s="252" t="s">
        <v>3340</v>
      </c>
      <c r="V194" s="252" t="s">
        <v>3676</v>
      </c>
      <c r="W194" s="252" t="s">
        <v>3340</v>
      </c>
      <c r="X194" s="252" t="s">
        <v>3340</v>
      </c>
      <c r="Y194" s="252" t="s">
        <v>3340</v>
      </c>
      <c r="Z194" s="252" t="s">
        <v>3340</v>
      </c>
      <c r="AA194" s="252" t="s">
        <v>3340</v>
      </c>
      <c r="AB194" s="252" t="s">
        <v>3340</v>
      </c>
      <c r="AC194" s="252" t="s">
        <v>3835</v>
      </c>
      <c r="AD194" s="217" t="s">
        <v>3340</v>
      </c>
      <c r="AE194" s="217" t="s">
        <v>3340</v>
      </c>
      <c r="AF194" s="73" t="s">
        <v>3340</v>
      </c>
      <c r="AG194" s="255" t="s">
        <v>1086</v>
      </c>
      <c r="AH194" s="255" t="s">
        <v>5616</v>
      </c>
      <c r="AI194" s="252" t="s">
        <v>3340</v>
      </c>
      <c r="AJ194" s="252" t="s">
        <v>6765</v>
      </c>
      <c r="AK194" s="255" t="s">
        <v>4058</v>
      </c>
      <c r="AL194" s="255" t="s">
        <v>5125</v>
      </c>
      <c r="AM194" s="252" t="s">
        <v>4357</v>
      </c>
      <c r="AN194" s="252" t="s">
        <v>4358</v>
      </c>
    </row>
    <row r="195" spans="1:40" s="295" customFormat="1">
      <c r="A195" s="252" t="s">
        <v>4029</v>
      </c>
      <c r="B195" s="256" t="s">
        <v>4030</v>
      </c>
      <c r="C195" s="252" t="s">
        <v>4029</v>
      </c>
      <c r="D195" s="493" t="s">
        <v>4030</v>
      </c>
      <c r="E195" s="261" t="s">
        <v>4031</v>
      </c>
      <c r="F195" s="262" t="s">
        <v>4032</v>
      </c>
      <c r="G195" s="252" t="s">
        <v>4033</v>
      </c>
      <c r="H195" s="380" t="s">
        <v>7753</v>
      </c>
      <c r="I195" s="411">
        <v>42247</v>
      </c>
      <c r="J195" s="252" t="s">
        <v>4035</v>
      </c>
      <c r="K195" s="34" t="s">
        <v>6059</v>
      </c>
      <c r="L195" s="252" t="s">
        <v>3469</v>
      </c>
      <c r="M195" s="412" t="s">
        <v>6676</v>
      </c>
      <c r="N195" s="252" t="s">
        <v>4036</v>
      </c>
      <c r="O195" s="253" t="s">
        <v>5070</v>
      </c>
      <c r="P195" s="252" t="s">
        <v>3670</v>
      </c>
      <c r="Q195" s="252" t="s">
        <v>4034</v>
      </c>
      <c r="R195" s="254" t="s">
        <v>3340</v>
      </c>
      <c r="S195" s="384" t="s">
        <v>3340</v>
      </c>
      <c r="T195" s="378" t="s">
        <v>3340</v>
      </c>
      <c r="U195" s="254" t="s">
        <v>3340</v>
      </c>
      <c r="V195" s="254" t="s">
        <v>3676</v>
      </c>
      <c r="W195" s="254" t="s">
        <v>3340</v>
      </c>
      <c r="X195" s="254" t="s">
        <v>3340</v>
      </c>
      <c r="Y195" s="254" t="s">
        <v>3340</v>
      </c>
      <c r="Z195" s="253" t="s">
        <v>3340</v>
      </c>
      <c r="AA195" s="254" t="s">
        <v>3340</v>
      </c>
      <c r="AB195" s="254" t="s">
        <v>3669</v>
      </c>
      <c r="AC195" s="252" t="s">
        <v>3835</v>
      </c>
      <c r="AD195" s="217" t="s">
        <v>3340</v>
      </c>
      <c r="AE195" s="73" t="s">
        <v>3340</v>
      </c>
      <c r="AF195" s="73" t="s">
        <v>3340</v>
      </c>
      <c r="AG195" s="255" t="s">
        <v>4037</v>
      </c>
      <c r="AH195" s="255" t="s">
        <v>3340</v>
      </c>
      <c r="AI195" s="390" t="s">
        <v>3340</v>
      </c>
      <c r="AJ195" s="252" t="s">
        <v>6765</v>
      </c>
      <c r="AK195" s="416" t="s">
        <v>3340</v>
      </c>
      <c r="AL195" s="255" t="s">
        <v>3340</v>
      </c>
      <c r="AM195" s="255" t="s">
        <v>4357</v>
      </c>
      <c r="AN195" s="255" t="s">
        <v>4358</v>
      </c>
    </row>
    <row r="196" spans="1:40" s="295" customFormat="1">
      <c r="A196" s="252" t="s">
        <v>4038</v>
      </c>
      <c r="B196" s="256" t="s">
        <v>4039</v>
      </c>
      <c r="C196" s="252" t="s">
        <v>4038</v>
      </c>
      <c r="D196" s="493" t="s">
        <v>4039</v>
      </c>
      <c r="E196" s="261" t="s">
        <v>4040</v>
      </c>
      <c r="F196" s="262" t="s">
        <v>4032</v>
      </c>
      <c r="G196" s="252" t="s">
        <v>4033</v>
      </c>
      <c r="H196" s="380" t="s">
        <v>7753</v>
      </c>
      <c r="I196" s="411">
        <v>42247</v>
      </c>
      <c r="J196" s="252" t="s">
        <v>4035</v>
      </c>
      <c r="K196" s="34" t="s">
        <v>6059</v>
      </c>
      <c r="L196" s="252" t="s">
        <v>3469</v>
      </c>
      <c r="M196" s="412" t="s">
        <v>6676</v>
      </c>
      <c r="N196" s="412" t="s">
        <v>4036</v>
      </c>
      <c r="O196" s="253" t="s">
        <v>5070</v>
      </c>
      <c r="P196" s="252" t="s">
        <v>3670</v>
      </c>
      <c r="Q196" s="252" t="s">
        <v>4034</v>
      </c>
      <c r="R196" s="254" t="s">
        <v>3340</v>
      </c>
      <c r="S196" s="384" t="s">
        <v>3340</v>
      </c>
      <c r="T196" s="378" t="s">
        <v>3340</v>
      </c>
      <c r="U196" s="254" t="s">
        <v>3340</v>
      </c>
      <c r="V196" s="254" t="s">
        <v>3676</v>
      </c>
      <c r="W196" s="254" t="s">
        <v>3340</v>
      </c>
      <c r="X196" s="254" t="s">
        <v>3340</v>
      </c>
      <c r="Y196" s="254" t="s">
        <v>3340</v>
      </c>
      <c r="Z196" s="253" t="s">
        <v>3340</v>
      </c>
      <c r="AA196" s="254" t="s">
        <v>3340</v>
      </c>
      <c r="AB196" s="254" t="s">
        <v>3669</v>
      </c>
      <c r="AC196" s="252" t="s">
        <v>3835</v>
      </c>
      <c r="AD196" s="217" t="s">
        <v>3340</v>
      </c>
      <c r="AE196" s="73" t="s">
        <v>3340</v>
      </c>
      <c r="AF196" s="73" t="s">
        <v>3340</v>
      </c>
      <c r="AG196" s="255" t="s">
        <v>4037</v>
      </c>
      <c r="AH196" s="255" t="s">
        <v>3340</v>
      </c>
      <c r="AI196" s="390" t="s">
        <v>3340</v>
      </c>
      <c r="AJ196" s="252" t="s">
        <v>6765</v>
      </c>
      <c r="AK196" s="416" t="s">
        <v>3340</v>
      </c>
      <c r="AL196" s="255" t="s">
        <v>3340</v>
      </c>
      <c r="AM196" s="255">
        <v>0</v>
      </c>
      <c r="AN196" s="255" t="s">
        <v>4348</v>
      </c>
    </row>
    <row r="197" spans="1:40" s="295" customFormat="1">
      <c r="A197" s="252" t="s">
        <v>4041</v>
      </c>
      <c r="B197" s="256" t="s">
        <v>4042</v>
      </c>
      <c r="C197" s="252" t="s">
        <v>4041</v>
      </c>
      <c r="D197" s="493" t="s">
        <v>4042</v>
      </c>
      <c r="E197" s="261" t="s">
        <v>4043</v>
      </c>
      <c r="F197" s="262" t="s">
        <v>4032</v>
      </c>
      <c r="G197" s="252" t="s">
        <v>4033</v>
      </c>
      <c r="H197" s="380" t="s">
        <v>7753</v>
      </c>
      <c r="I197" s="411">
        <v>42247</v>
      </c>
      <c r="J197" s="252" t="s">
        <v>4035</v>
      </c>
      <c r="K197" s="34" t="s">
        <v>6059</v>
      </c>
      <c r="L197" s="252" t="s">
        <v>3469</v>
      </c>
      <c r="M197" s="412" t="s">
        <v>6676</v>
      </c>
      <c r="N197" s="412" t="s">
        <v>4036</v>
      </c>
      <c r="O197" s="253" t="s">
        <v>5070</v>
      </c>
      <c r="P197" s="252" t="s">
        <v>3670</v>
      </c>
      <c r="Q197" s="252" t="s">
        <v>4034</v>
      </c>
      <c r="R197" s="254" t="s">
        <v>3340</v>
      </c>
      <c r="S197" s="384" t="s">
        <v>3340</v>
      </c>
      <c r="T197" s="378" t="s">
        <v>3340</v>
      </c>
      <c r="U197" s="254" t="s">
        <v>3340</v>
      </c>
      <c r="V197" s="254" t="s">
        <v>3676</v>
      </c>
      <c r="W197" s="254" t="s">
        <v>3340</v>
      </c>
      <c r="X197" s="254" t="s">
        <v>3340</v>
      </c>
      <c r="Y197" s="254" t="s">
        <v>3340</v>
      </c>
      <c r="Z197" s="253" t="s">
        <v>3340</v>
      </c>
      <c r="AA197" s="254" t="s">
        <v>3340</v>
      </c>
      <c r="AB197" s="254" t="s">
        <v>3340</v>
      </c>
      <c r="AC197" s="252" t="s">
        <v>3835</v>
      </c>
      <c r="AD197" s="217" t="s">
        <v>3340</v>
      </c>
      <c r="AE197" s="73" t="s">
        <v>3340</v>
      </c>
      <c r="AF197" s="73" t="s">
        <v>3340</v>
      </c>
      <c r="AG197" s="255" t="s">
        <v>4037</v>
      </c>
      <c r="AH197" s="255" t="s">
        <v>3340</v>
      </c>
      <c r="AI197" s="390" t="s">
        <v>3340</v>
      </c>
      <c r="AJ197" s="252" t="s">
        <v>6765</v>
      </c>
      <c r="AK197" s="416" t="s">
        <v>3340</v>
      </c>
      <c r="AL197" s="255" t="s">
        <v>3340</v>
      </c>
      <c r="AM197" s="255" t="s">
        <v>4357</v>
      </c>
      <c r="AN197" s="255" t="s">
        <v>4358</v>
      </c>
    </row>
    <row r="198" spans="1:40" s="295" customFormat="1">
      <c r="A198" s="252" t="s">
        <v>4044</v>
      </c>
      <c r="B198" s="252" t="s">
        <v>4045</v>
      </c>
      <c r="C198" s="252" t="s">
        <v>4044</v>
      </c>
      <c r="D198" s="493" t="s">
        <v>4045</v>
      </c>
      <c r="E198" s="252" t="s">
        <v>4046</v>
      </c>
      <c r="F198" s="262" t="s">
        <v>4032</v>
      </c>
      <c r="G198" s="252" t="s">
        <v>4033</v>
      </c>
      <c r="H198" s="380" t="s">
        <v>7753</v>
      </c>
      <c r="I198" s="411">
        <v>42247</v>
      </c>
      <c r="J198" s="252" t="s">
        <v>4035</v>
      </c>
      <c r="K198" s="34" t="s">
        <v>6059</v>
      </c>
      <c r="L198" s="252" t="s">
        <v>3469</v>
      </c>
      <c r="M198" s="252" t="s">
        <v>6676</v>
      </c>
      <c r="N198" s="253" t="s">
        <v>4036</v>
      </c>
      <c r="O198" s="253" t="s">
        <v>5070</v>
      </c>
      <c r="P198" s="254" t="s">
        <v>3670</v>
      </c>
      <c r="Q198" s="252" t="s">
        <v>4047</v>
      </c>
      <c r="R198" s="378" t="s">
        <v>3340</v>
      </c>
      <c r="S198" s="252" t="s">
        <v>3340</v>
      </c>
      <c r="T198" s="378" t="s">
        <v>3340</v>
      </c>
      <c r="U198" s="254" t="s">
        <v>3340</v>
      </c>
      <c r="V198" s="254" t="s">
        <v>3676</v>
      </c>
      <c r="W198" s="254" t="s">
        <v>3340</v>
      </c>
      <c r="X198" s="254" t="s">
        <v>3340</v>
      </c>
      <c r="Y198" s="254" t="s">
        <v>3340</v>
      </c>
      <c r="Z198" s="253" t="s">
        <v>3340</v>
      </c>
      <c r="AA198" s="254" t="s">
        <v>3340</v>
      </c>
      <c r="AB198" s="254" t="s">
        <v>3669</v>
      </c>
      <c r="AC198" s="252" t="s">
        <v>3835</v>
      </c>
      <c r="AD198" s="217" t="s">
        <v>3340</v>
      </c>
      <c r="AE198" s="73" t="s">
        <v>3340</v>
      </c>
      <c r="AF198" s="73" t="s">
        <v>3340</v>
      </c>
      <c r="AG198" s="255" t="s">
        <v>4048</v>
      </c>
      <c r="AH198" s="255" t="s">
        <v>3340</v>
      </c>
      <c r="AI198" s="255" t="s">
        <v>3340</v>
      </c>
      <c r="AJ198" s="255" t="s">
        <v>6765</v>
      </c>
      <c r="AK198" s="255" t="s">
        <v>3340</v>
      </c>
      <c r="AL198" s="255" t="s">
        <v>3340</v>
      </c>
      <c r="AM198" s="255" t="s">
        <v>3340</v>
      </c>
      <c r="AN198" s="255" t="s">
        <v>3340</v>
      </c>
    </row>
    <row r="199" spans="1:40" s="295" customFormat="1">
      <c r="A199" s="252" t="s">
        <v>4049</v>
      </c>
      <c r="B199" s="252" t="s">
        <v>4050</v>
      </c>
      <c r="C199" s="252" t="s">
        <v>4049</v>
      </c>
      <c r="D199" s="493" t="s">
        <v>4050</v>
      </c>
      <c r="E199" s="252" t="s">
        <v>4051</v>
      </c>
      <c r="F199" s="262" t="s">
        <v>4032</v>
      </c>
      <c r="G199" s="252" t="s">
        <v>4033</v>
      </c>
      <c r="H199" s="380" t="s">
        <v>7753</v>
      </c>
      <c r="I199" s="411">
        <v>42247</v>
      </c>
      <c r="J199" s="252" t="s">
        <v>4035</v>
      </c>
      <c r="K199" s="34" t="s">
        <v>6059</v>
      </c>
      <c r="L199" s="252" t="s">
        <v>3469</v>
      </c>
      <c r="M199" s="252" t="s">
        <v>6676</v>
      </c>
      <c r="N199" s="253" t="s">
        <v>4036</v>
      </c>
      <c r="O199" s="253" t="s">
        <v>5070</v>
      </c>
      <c r="P199" s="254" t="s">
        <v>3670</v>
      </c>
      <c r="Q199" s="252" t="s">
        <v>4047</v>
      </c>
      <c r="R199" s="378" t="s">
        <v>3340</v>
      </c>
      <c r="S199" s="252" t="s">
        <v>3340</v>
      </c>
      <c r="T199" s="378" t="s">
        <v>3340</v>
      </c>
      <c r="U199" s="254" t="s">
        <v>3340</v>
      </c>
      <c r="V199" s="254" t="s">
        <v>3676</v>
      </c>
      <c r="W199" s="254" t="s">
        <v>3340</v>
      </c>
      <c r="X199" s="254" t="s">
        <v>3340</v>
      </c>
      <c r="Y199" s="254" t="s">
        <v>3340</v>
      </c>
      <c r="Z199" s="253" t="s">
        <v>3340</v>
      </c>
      <c r="AA199" s="254" t="s">
        <v>3340</v>
      </c>
      <c r="AB199" s="254" t="s">
        <v>3669</v>
      </c>
      <c r="AC199" s="252" t="s">
        <v>3835</v>
      </c>
      <c r="AD199" s="217" t="s">
        <v>3340</v>
      </c>
      <c r="AE199" s="73" t="s">
        <v>3340</v>
      </c>
      <c r="AF199" s="73" t="s">
        <v>3340</v>
      </c>
      <c r="AG199" s="255" t="s">
        <v>4048</v>
      </c>
      <c r="AH199" s="255" t="s">
        <v>3340</v>
      </c>
      <c r="AI199" s="255" t="s">
        <v>3340</v>
      </c>
      <c r="AJ199" s="255" t="s">
        <v>6765</v>
      </c>
      <c r="AK199" s="255" t="s">
        <v>3340</v>
      </c>
      <c r="AL199" s="255" t="s">
        <v>3340</v>
      </c>
      <c r="AM199" s="255" t="s">
        <v>3340</v>
      </c>
      <c r="AN199" s="255" t="s">
        <v>3340</v>
      </c>
    </row>
    <row r="200" spans="1:40" s="295" customFormat="1">
      <c r="A200" s="252" t="s">
        <v>4052</v>
      </c>
      <c r="B200" s="252" t="s">
        <v>4053</v>
      </c>
      <c r="C200" s="252" t="s">
        <v>4052</v>
      </c>
      <c r="D200" s="493" t="s">
        <v>4053</v>
      </c>
      <c r="E200" s="252" t="s">
        <v>4054</v>
      </c>
      <c r="F200" s="262" t="s">
        <v>4032</v>
      </c>
      <c r="G200" s="252" t="s">
        <v>4033</v>
      </c>
      <c r="H200" s="380" t="s">
        <v>7753</v>
      </c>
      <c r="I200" s="411">
        <v>42247</v>
      </c>
      <c r="J200" s="252" t="s">
        <v>4035</v>
      </c>
      <c r="K200" s="34" t="s">
        <v>6059</v>
      </c>
      <c r="L200" s="252" t="s">
        <v>3469</v>
      </c>
      <c r="M200" s="252" t="s">
        <v>6676</v>
      </c>
      <c r="N200" s="253" t="s">
        <v>4036</v>
      </c>
      <c r="O200" s="253" t="s">
        <v>5070</v>
      </c>
      <c r="P200" s="254" t="s">
        <v>3670</v>
      </c>
      <c r="Q200" s="252" t="s">
        <v>4047</v>
      </c>
      <c r="R200" s="378" t="s">
        <v>3340</v>
      </c>
      <c r="S200" s="252" t="s">
        <v>3340</v>
      </c>
      <c r="T200" s="378" t="s">
        <v>3340</v>
      </c>
      <c r="U200" s="254" t="s">
        <v>3340</v>
      </c>
      <c r="V200" s="254" t="s">
        <v>3676</v>
      </c>
      <c r="W200" s="254" t="s">
        <v>3340</v>
      </c>
      <c r="X200" s="254" t="s">
        <v>3340</v>
      </c>
      <c r="Y200" s="254" t="s">
        <v>3340</v>
      </c>
      <c r="Z200" s="253" t="s">
        <v>3340</v>
      </c>
      <c r="AA200" s="254" t="s">
        <v>3340</v>
      </c>
      <c r="AB200" s="254" t="s">
        <v>3340</v>
      </c>
      <c r="AC200" s="252" t="s">
        <v>3835</v>
      </c>
      <c r="AD200" s="217" t="s">
        <v>3340</v>
      </c>
      <c r="AE200" s="73" t="s">
        <v>3340</v>
      </c>
      <c r="AF200" s="73" t="s">
        <v>3340</v>
      </c>
      <c r="AG200" s="255" t="s">
        <v>4048</v>
      </c>
      <c r="AH200" s="255" t="s">
        <v>3340</v>
      </c>
      <c r="AI200" s="255" t="s">
        <v>3340</v>
      </c>
      <c r="AJ200" s="255" t="s">
        <v>6765</v>
      </c>
      <c r="AK200" s="255" t="s">
        <v>3340</v>
      </c>
      <c r="AL200" s="255" t="s">
        <v>3340</v>
      </c>
      <c r="AM200" s="255" t="s">
        <v>3340</v>
      </c>
      <c r="AN200" s="255" t="s">
        <v>3340</v>
      </c>
    </row>
    <row r="201" spans="1:40" s="295" customFormat="1">
      <c r="A201" s="418" t="s">
        <v>4055</v>
      </c>
      <c r="B201" s="419" t="s">
        <v>4056</v>
      </c>
      <c r="C201" s="255" t="s">
        <v>4055</v>
      </c>
      <c r="D201" s="493" t="s">
        <v>4056</v>
      </c>
      <c r="E201" s="255" t="s">
        <v>4057</v>
      </c>
      <c r="F201" s="262" t="s">
        <v>4032</v>
      </c>
      <c r="G201" s="252" t="s">
        <v>4033</v>
      </c>
      <c r="H201" s="380" t="s">
        <v>7753</v>
      </c>
      <c r="I201" s="411">
        <v>42247</v>
      </c>
      <c r="J201" s="252" t="s">
        <v>4035</v>
      </c>
      <c r="K201" s="34" t="s">
        <v>6057</v>
      </c>
      <c r="L201" s="252" t="s">
        <v>3469</v>
      </c>
      <c r="M201" s="255" t="s">
        <v>6676</v>
      </c>
      <c r="N201" s="390" t="s">
        <v>4036</v>
      </c>
      <c r="O201" s="253" t="s">
        <v>5070</v>
      </c>
      <c r="P201" s="254" t="s">
        <v>3670</v>
      </c>
      <c r="Q201" s="252" t="s">
        <v>1086</v>
      </c>
      <c r="R201" s="378" t="s">
        <v>3340</v>
      </c>
      <c r="S201" s="253" t="s">
        <v>3340</v>
      </c>
      <c r="T201" s="378" t="s">
        <v>3340</v>
      </c>
      <c r="U201" s="254" t="s">
        <v>3340</v>
      </c>
      <c r="V201" s="254" t="s">
        <v>3676</v>
      </c>
      <c r="W201" s="254" t="s">
        <v>3340</v>
      </c>
      <c r="X201" s="254" t="s">
        <v>3340</v>
      </c>
      <c r="Y201" s="254" t="s">
        <v>3340</v>
      </c>
      <c r="Z201" s="253" t="s">
        <v>3340</v>
      </c>
      <c r="AA201" s="254" t="s">
        <v>3340</v>
      </c>
      <c r="AB201" s="254" t="s">
        <v>3340</v>
      </c>
      <c r="AC201" s="302" t="s">
        <v>3835</v>
      </c>
      <c r="AD201" s="651" t="s">
        <v>3340</v>
      </c>
      <c r="AE201" s="73" t="s">
        <v>3340</v>
      </c>
      <c r="AF201" s="73" t="s">
        <v>3340</v>
      </c>
      <c r="AG201" s="255" t="s">
        <v>1086</v>
      </c>
      <c r="AH201" s="255" t="s">
        <v>5616</v>
      </c>
      <c r="AI201" s="255" t="s">
        <v>3340</v>
      </c>
      <c r="AJ201" s="252" t="s">
        <v>6765</v>
      </c>
      <c r="AK201" s="255" t="s">
        <v>3340</v>
      </c>
      <c r="AL201" s="255" t="s">
        <v>3340</v>
      </c>
      <c r="AM201" s="255" t="s">
        <v>3340</v>
      </c>
      <c r="AN201" s="255" t="s">
        <v>3340</v>
      </c>
    </row>
    <row r="202" spans="1:40" s="295" customFormat="1">
      <c r="A202" s="418" t="s">
        <v>4059</v>
      </c>
      <c r="B202" s="419" t="s">
        <v>4060</v>
      </c>
      <c r="C202" s="255" t="s">
        <v>4059</v>
      </c>
      <c r="D202" s="493" t="s">
        <v>4060</v>
      </c>
      <c r="E202" s="255" t="s">
        <v>4061</v>
      </c>
      <c r="F202" s="262" t="s">
        <v>4032</v>
      </c>
      <c r="G202" s="252" t="s">
        <v>4033</v>
      </c>
      <c r="H202" s="380" t="s">
        <v>7753</v>
      </c>
      <c r="I202" s="411">
        <v>42247</v>
      </c>
      <c r="J202" s="252" t="s">
        <v>4035</v>
      </c>
      <c r="K202" s="34" t="s">
        <v>6057</v>
      </c>
      <c r="L202" s="252" t="s">
        <v>3469</v>
      </c>
      <c r="M202" s="255" t="s">
        <v>6676</v>
      </c>
      <c r="N202" s="390" t="s">
        <v>4036</v>
      </c>
      <c r="O202" s="253" t="s">
        <v>5070</v>
      </c>
      <c r="P202" s="254" t="s">
        <v>3670</v>
      </c>
      <c r="Q202" s="252" t="s">
        <v>1086</v>
      </c>
      <c r="R202" s="378" t="s">
        <v>3340</v>
      </c>
      <c r="S202" s="253" t="s">
        <v>3340</v>
      </c>
      <c r="T202" s="378" t="s">
        <v>3340</v>
      </c>
      <c r="U202" s="254" t="s">
        <v>3340</v>
      </c>
      <c r="V202" s="254" t="s">
        <v>3676</v>
      </c>
      <c r="W202" s="254" t="s">
        <v>3340</v>
      </c>
      <c r="X202" s="254" t="s">
        <v>3340</v>
      </c>
      <c r="Y202" s="254" t="s">
        <v>3340</v>
      </c>
      <c r="Z202" s="253" t="s">
        <v>3340</v>
      </c>
      <c r="AA202" s="254" t="s">
        <v>3340</v>
      </c>
      <c r="AB202" s="254" t="s">
        <v>3669</v>
      </c>
      <c r="AC202" s="302" t="s">
        <v>3835</v>
      </c>
      <c r="AD202" s="651" t="s">
        <v>5615</v>
      </c>
      <c r="AE202" s="73" t="s">
        <v>6058</v>
      </c>
      <c r="AF202" s="73" t="s">
        <v>3340</v>
      </c>
      <c r="AG202" s="255" t="s">
        <v>1086</v>
      </c>
      <c r="AH202" s="255" t="s">
        <v>5616</v>
      </c>
      <c r="AI202" s="255" t="s">
        <v>3340</v>
      </c>
      <c r="AJ202" s="252" t="s">
        <v>6765</v>
      </c>
      <c r="AK202" s="255" t="s">
        <v>3340</v>
      </c>
      <c r="AL202" s="255" t="s">
        <v>3340</v>
      </c>
      <c r="AM202" s="255" t="s">
        <v>3340</v>
      </c>
      <c r="AN202" s="255" t="s">
        <v>3340</v>
      </c>
    </row>
    <row r="203" spans="1:40" s="295" customFormat="1">
      <c r="A203" s="418" t="s">
        <v>4062</v>
      </c>
      <c r="B203" s="419" t="s">
        <v>4063</v>
      </c>
      <c r="C203" s="255" t="s">
        <v>4062</v>
      </c>
      <c r="D203" s="493" t="s">
        <v>4063</v>
      </c>
      <c r="E203" s="255" t="s">
        <v>4064</v>
      </c>
      <c r="F203" s="262" t="s">
        <v>4032</v>
      </c>
      <c r="G203" s="252" t="s">
        <v>4033</v>
      </c>
      <c r="H203" s="380" t="s">
        <v>7753</v>
      </c>
      <c r="I203" s="411">
        <v>42247</v>
      </c>
      <c r="J203" s="252" t="s">
        <v>4035</v>
      </c>
      <c r="K203" s="34" t="s">
        <v>6057</v>
      </c>
      <c r="L203" s="252" t="s">
        <v>3469</v>
      </c>
      <c r="M203" s="255" t="s">
        <v>6676</v>
      </c>
      <c r="N203" s="390" t="s">
        <v>4036</v>
      </c>
      <c r="O203" s="253" t="s">
        <v>5070</v>
      </c>
      <c r="P203" s="254" t="s">
        <v>3670</v>
      </c>
      <c r="Q203" s="252" t="s">
        <v>1086</v>
      </c>
      <c r="R203" s="378" t="s">
        <v>3340</v>
      </c>
      <c r="S203" s="253" t="s">
        <v>3340</v>
      </c>
      <c r="T203" s="378" t="s">
        <v>3340</v>
      </c>
      <c r="U203" s="254" t="s">
        <v>3340</v>
      </c>
      <c r="V203" s="254" t="s">
        <v>3676</v>
      </c>
      <c r="W203" s="254" t="s">
        <v>3340</v>
      </c>
      <c r="X203" s="254" t="s">
        <v>3340</v>
      </c>
      <c r="Y203" s="254" t="s">
        <v>3340</v>
      </c>
      <c r="Z203" s="253" t="s">
        <v>3340</v>
      </c>
      <c r="AA203" s="254" t="s">
        <v>3340</v>
      </c>
      <c r="AB203" s="254" t="s">
        <v>3669</v>
      </c>
      <c r="AC203" s="302" t="s">
        <v>3835</v>
      </c>
      <c r="AD203" s="651" t="s">
        <v>5615</v>
      </c>
      <c r="AE203" s="73" t="s">
        <v>6058</v>
      </c>
      <c r="AF203" s="73" t="s">
        <v>3340</v>
      </c>
      <c r="AG203" s="255" t="s">
        <v>1086</v>
      </c>
      <c r="AH203" s="255" t="s">
        <v>5616</v>
      </c>
      <c r="AI203" s="252" t="s">
        <v>3340</v>
      </c>
      <c r="AJ203" s="252" t="s">
        <v>6765</v>
      </c>
      <c r="AK203" s="255" t="s">
        <v>3340</v>
      </c>
      <c r="AL203" s="255" t="s">
        <v>3340</v>
      </c>
      <c r="AM203" s="255" t="s">
        <v>3340</v>
      </c>
      <c r="AN203" s="255" t="s">
        <v>3340</v>
      </c>
    </row>
    <row r="204" spans="1:40" s="295" customFormat="1">
      <c r="A204" s="420" t="s">
        <v>4083</v>
      </c>
      <c r="B204" s="380" t="s">
        <v>4084</v>
      </c>
      <c r="C204" s="255" t="s">
        <v>4083</v>
      </c>
      <c r="D204" s="493" t="s">
        <v>4084</v>
      </c>
      <c r="E204" s="255" t="s">
        <v>4085</v>
      </c>
      <c r="F204" s="262" t="s">
        <v>4032</v>
      </c>
      <c r="G204" s="255" t="s">
        <v>4033</v>
      </c>
      <c r="H204" s="255" t="s">
        <v>7753</v>
      </c>
      <c r="I204" s="646">
        <v>42247</v>
      </c>
      <c r="J204" s="252" t="s">
        <v>4035</v>
      </c>
      <c r="K204" s="421" t="s">
        <v>6057</v>
      </c>
      <c r="L204" s="252" t="s">
        <v>3469</v>
      </c>
      <c r="M204" s="255" t="s">
        <v>6676</v>
      </c>
      <c r="N204" s="252" t="s">
        <v>4036</v>
      </c>
      <c r="O204" s="253" t="s">
        <v>5070</v>
      </c>
      <c r="P204" s="254" t="s">
        <v>3670</v>
      </c>
      <c r="Q204" s="252" t="s">
        <v>1082</v>
      </c>
      <c r="R204" s="378" t="s">
        <v>3340</v>
      </c>
      <c r="S204" s="253" t="s">
        <v>3340</v>
      </c>
      <c r="T204" s="378" t="s">
        <v>3340</v>
      </c>
      <c r="U204" s="254" t="s">
        <v>3340</v>
      </c>
      <c r="V204" s="254" t="s">
        <v>3676</v>
      </c>
      <c r="W204" s="254" t="s">
        <v>3340</v>
      </c>
      <c r="X204" s="254" t="s">
        <v>3340</v>
      </c>
      <c r="Y204" s="254" t="s">
        <v>3340</v>
      </c>
      <c r="Z204" s="378" t="s">
        <v>3340</v>
      </c>
      <c r="AA204" s="254" t="s">
        <v>3340</v>
      </c>
      <c r="AB204" s="254" t="s">
        <v>3669</v>
      </c>
      <c r="AC204" s="302" t="s">
        <v>3835</v>
      </c>
      <c r="AD204" s="651" t="s">
        <v>3340</v>
      </c>
      <c r="AE204" s="73" t="s">
        <v>3340</v>
      </c>
      <c r="AF204" s="73" t="s">
        <v>3340</v>
      </c>
      <c r="AG204" s="255" t="s">
        <v>1082</v>
      </c>
      <c r="AH204" s="255" t="s">
        <v>3340</v>
      </c>
      <c r="AI204" s="253" t="s">
        <v>3340</v>
      </c>
      <c r="AJ204" s="252" t="s">
        <v>6765</v>
      </c>
      <c r="AK204" s="255" t="s">
        <v>3340</v>
      </c>
      <c r="AL204" s="255" t="s">
        <v>3340</v>
      </c>
      <c r="AM204" s="252" t="s">
        <v>3340</v>
      </c>
      <c r="AN204" s="252" t="s">
        <v>3340</v>
      </c>
    </row>
    <row r="205" spans="1:40" s="295" customFormat="1">
      <c r="A205" s="379" t="s">
        <v>4086</v>
      </c>
      <c r="B205" s="380" t="s">
        <v>4087</v>
      </c>
      <c r="C205" s="255" t="s">
        <v>4086</v>
      </c>
      <c r="D205" s="493" t="s">
        <v>4087</v>
      </c>
      <c r="E205" s="255" t="s">
        <v>4088</v>
      </c>
      <c r="F205" s="656" t="s">
        <v>4032</v>
      </c>
      <c r="G205" s="255" t="s">
        <v>4033</v>
      </c>
      <c r="H205" s="255" t="s">
        <v>7753</v>
      </c>
      <c r="I205" s="646">
        <v>42247</v>
      </c>
      <c r="J205" s="252" t="s">
        <v>4035</v>
      </c>
      <c r="K205" s="421" t="s">
        <v>6057</v>
      </c>
      <c r="L205" s="252" t="s">
        <v>3469</v>
      </c>
      <c r="M205" s="383" t="s">
        <v>6676</v>
      </c>
      <c r="N205" s="256" t="s">
        <v>4036</v>
      </c>
      <c r="O205" s="253" t="s">
        <v>5070</v>
      </c>
      <c r="P205" s="254" t="s">
        <v>3670</v>
      </c>
      <c r="Q205" s="252" t="s">
        <v>1082</v>
      </c>
      <c r="R205" s="378" t="s">
        <v>3340</v>
      </c>
      <c r="S205" s="253" t="s">
        <v>3340</v>
      </c>
      <c r="T205" s="378" t="s">
        <v>3340</v>
      </c>
      <c r="U205" s="254" t="s">
        <v>3340</v>
      </c>
      <c r="V205" s="254" t="s">
        <v>3676</v>
      </c>
      <c r="W205" s="254" t="s">
        <v>3340</v>
      </c>
      <c r="X205" s="254" t="s">
        <v>3340</v>
      </c>
      <c r="Y205" s="254" t="s">
        <v>3340</v>
      </c>
      <c r="Z205" s="378" t="s">
        <v>3340</v>
      </c>
      <c r="AA205" s="254" t="s">
        <v>3340</v>
      </c>
      <c r="AB205" s="254" t="s">
        <v>3669</v>
      </c>
      <c r="AC205" s="223" t="s">
        <v>3835</v>
      </c>
      <c r="AD205" s="651" t="s">
        <v>3340</v>
      </c>
      <c r="AE205" s="73" t="s">
        <v>3340</v>
      </c>
      <c r="AF205" s="73" t="s">
        <v>3340</v>
      </c>
      <c r="AG205" s="255" t="s">
        <v>1082</v>
      </c>
      <c r="AH205" s="255" t="s">
        <v>3340</v>
      </c>
      <c r="AI205" s="253" t="s">
        <v>3340</v>
      </c>
      <c r="AJ205" s="266" t="s">
        <v>6765</v>
      </c>
      <c r="AK205" s="374" t="s">
        <v>3340</v>
      </c>
      <c r="AL205" s="255" t="s">
        <v>3340</v>
      </c>
      <c r="AM205" s="266" t="s">
        <v>4058</v>
      </c>
      <c r="AN205" s="422" t="s">
        <v>6</v>
      </c>
    </row>
    <row r="206" spans="1:40" s="295" customFormat="1">
      <c r="A206" s="379" t="s">
        <v>4089</v>
      </c>
      <c r="B206" s="380" t="s">
        <v>4090</v>
      </c>
      <c r="C206" s="255" t="s">
        <v>4089</v>
      </c>
      <c r="D206" s="493" t="s">
        <v>4090</v>
      </c>
      <c r="E206" s="255" t="s">
        <v>4091</v>
      </c>
      <c r="F206" s="656" t="s">
        <v>4032</v>
      </c>
      <c r="G206" s="255" t="s">
        <v>4033</v>
      </c>
      <c r="H206" s="255" t="s">
        <v>7753</v>
      </c>
      <c r="I206" s="646">
        <v>42247</v>
      </c>
      <c r="J206" s="252" t="s">
        <v>4035</v>
      </c>
      <c r="K206" s="421" t="s">
        <v>6057</v>
      </c>
      <c r="L206" s="252" t="s">
        <v>3469</v>
      </c>
      <c r="M206" s="383" t="s">
        <v>6676</v>
      </c>
      <c r="N206" s="253" t="s">
        <v>4036</v>
      </c>
      <c r="O206" s="253" t="s">
        <v>5070</v>
      </c>
      <c r="P206" s="254" t="s">
        <v>3670</v>
      </c>
      <c r="Q206" s="252" t="s">
        <v>1082</v>
      </c>
      <c r="R206" s="378" t="s">
        <v>3340</v>
      </c>
      <c r="S206" s="253" t="s">
        <v>3340</v>
      </c>
      <c r="T206" s="378" t="s">
        <v>3340</v>
      </c>
      <c r="U206" s="254" t="s">
        <v>3340</v>
      </c>
      <c r="V206" s="254" t="s">
        <v>3676</v>
      </c>
      <c r="W206" s="254" t="s">
        <v>3340</v>
      </c>
      <c r="X206" s="254" t="s">
        <v>3340</v>
      </c>
      <c r="Y206" s="254" t="s">
        <v>3340</v>
      </c>
      <c r="Z206" s="378" t="s">
        <v>3340</v>
      </c>
      <c r="AA206" s="254" t="s">
        <v>3340</v>
      </c>
      <c r="AB206" s="254" t="s">
        <v>3340</v>
      </c>
      <c r="AC206" s="223" t="s">
        <v>3835</v>
      </c>
      <c r="AD206" s="651" t="s">
        <v>3340</v>
      </c>
      <c r="AE206" s="73" t="s">
        <v>3340</v>
      </c>
      <c r="AF206" s="73" t="s">
        <v>3340</v>
      </c>
      <c r="AG206" s="255" t="s">
        <v>1082</v>
      </c>
      <c r="AH206" s="255" t="s">
        <v>3340</v>
      </c>
      <c r="AI206" s="253" t="s">
        <v>3340</v>
      </c>
      <c r="AJ206" s="266" t="s">
        <v>6765</v>
      </c>
      <c r="AK206" s="374" t="s">
        <v>3340</v>
      </c>
      <c r="AL206" s="255" t="s">
        <v>3340</v>
      </c>
      <c r="AM206" s="266" t="s">
        <v>4058</v>
      </c>
      <c r="AN206" s="422" t="s">
        <v>5125</v>
      </c>
    </row>
    <row r="207" spans="1:40" s="295" customFormat="1">
      <c r="A207" s="252" t="s">
        <v>4101</v>
      </c>
      <c r="B207" s="252" t="s">
        <v>4102</v>
      </c>
      <c r="C207" s="252" t="s">
        <v>4101</v>
      </c>
      <c r="D207" s="34" t="s">
        <v>4102</v>
      </c>
      <c r="E207" s="252" t="s">
        <v>4103</v>
      </c>
      <c r="F207" s="237" t="s">
        <v>4032</v>
      </c>
      <c r="G207" s="252" t="s">
        <v>4033</v>
      </c>
      <c r="H207" s="255" t="s">
        <v>7753</v>
      </c>
      <c r="I207" s="411">
        <v>42247</v>
      </c>
      <c r="J207" s="252" t="s">
        <v>4035</v>
      </c>
      <c r="K207" s="34" t="s">
        <v>6055</v>
      </c>
      <c r="L207" s="252" t="s">
        <v>3469</v>
      </c>
      <c r="M207" s="252" t="s">
        <v>6676</v>
      </c>
      <c r="N207" s="252" t="s">
        <v>4036</v>
      </c>
      <c r="O207" s="253" t="s">
        <v>5070</v>
      </c>
      <c r="P207" s="254" t="s">
        <v>3670</v>
      </c>
      <c r="Q207" s="252" t="s">
        <v>4104</v>
      </c>
      <c r="R207" s="254" t="s">
        <v>3340</v>
      </c>
      <c r="S207" s="253" t="s">
        <v>3340</v>
      </c>
      <c r="T207" s="378" t="s">
        <v>3340</v>
      </c>
      <c r="U207" s="254" t="s">
        <v>3340</v>
      </c>
      <c r="V207" s="254" t="s">
        <v>3676</v>
      </c>
      <c r="W207" s="254" t="s">
        <v>3340</v>
      </c>
      <c r="X207" s="254" t="s">
        <v>3340</v>
      </c>
      <c r="Y207" s="254" t="s">
        <v>3340</v>
      </c>
      <c r="Z207" s="253" t="s">
        <v>3340</v>
      </c>
      <c r="AA207" s="254" t="s">
        <v>3340</v>
      </c>
      <c r="AB207" s="254" t="s">
        <v>3669</v>
      </c>
      <c r="AC207" s="253" t="s">
        <v>3835</v>
      </c>
      <c r="AD207" s="190" t="s">
        <v>3340</v>
      </c>
      <c r="AE207" s="73" t="s">
        <v>3340</v>
      </c>
      <c r="AF207" s="73" t="s">
        <v>3340</v>
      </c>
      <c r="AG207" s="255" t="s">
        <v>4104</v>
      </c>
      <c r="AH207" s="255" t="s">
        <v>3340</v>
      </c>
      <c r="AI207" s="252" t="s">
        <v>3340</v>
      </c>
      <c r="AJ207" s="266" t="s">
        <v>6765</v>
      </c>
      <c r="AK207" s="374" t="s">
        <v>3340</v>
      </c>
      <c r="AL207" s="255" t="s">
        <v>3340</v>
      </c>
      <c r="AM207" s="266" t="s">
        <v>4058</v>
      </c>
      <c r="AN207" s="266" t="s">
        <v>6</v>
      </c>
    </row>
    <row r="208" spans="1:40" s="295" customFormat="1">
      <c r="A208" s="252" t="s">
        <v>4105</v>
      </c>
      <c r="B208" s="252" t="s">
        <v>4106</v>
      </c>
      <c r="C208" s="252" t="s">
        <v>4105</v>
      </c>
      <c r="D208" s="34" t="s">
        <v>4106</v>
      </c>
      <c r="E208" s="252" t="s">
        <v>4107</v>
      </c>
      <c r="F208" s="237" t="s">
        <v>4032</v>
      </c>
      <c r="G208" s="252" t="s">
        <v>4033</v>
      </c>
      <c r="H208" s="255" t="s">
        <v>7753</v>
      </c>
      <c r="I208" s="411">
        <v>42247</v>
      </c>
      <c r="J208" s="252" t="s">
        <v>4035</v>
      </c>
      <c r="K208" s="34" t="s">
        <v>6055</v>
      </c>
      <c r="L208" s="252" t="s">
        <v>3469</v>
      </c>
      <c r="M208" s="252" t="s">
        <v>6676</v>
      </c>
      <c r="N208" s="252" t="s">
        <v>4036</v>
      </c>
      <c r="O208" s="253" t="s">
        <v>5070</v>
      </c>
      <c r="P208" s="254" t="s">
        <v>3670</v>
      </c>
      <c r="Q208" s="252" t="s">
        <v>4104</v>
      </c>
      <c r="R208" s="254" t="s">
        <v>3340</v>
      </c>
      <c r="S208" s="253" t="s">
        <v>3340</v>
      </c>
      <c r="T208" s="378" t="s">
        <v>3340</v>
      </c>
      <c r="U208" s="254" t="s">
        <v>3340</v>
      </c>
      <c r="V208" s="254" t="s">
        <v>3676</v>
      </c>
      <c r="W208" s="254" t="s">
        <v>3340</v>
      </c>
      <c r="X208" s="254" t="s">
        <v>3340</v>
      </c>
      <c r="Y208" s="254" t="s">
        <v>3340</v>
      </c>
      <c r="Z208" s="253" t="s">
        <v>3340</v>
      </c>
      <c r="AA208" s="254" t="s">
        <v>3340</v>
      </c>
      <c r="AB208" s="254" t="s">
        <v>3669</v>
      </c>
      <c r="AC208" s="253" t="s">
        <v>3835</v>
      </c>
      <c r="AD208" s="190" t="s">
        <v>3340</v>
      </c>
      <c r="AE208" s="73" t="s">
        <v>3340</v>
      </c>
      <c r="AF208" s="73" t="s">
        <v>3340</v>
      </c>
      <c r="AG208" s="255" t="s">
        <v>4104</v>
      </c>
      <c r="AH208" s="255" t="s">
        <v>3340</v>
      </c>
      <c r="AI208" s="252" t="s">
        <v>3340</v>
      </c>
      <c r="AJ208" s="266" t="s">
        <v>6765</v>
      </c>
      <c r="AK208" s="374" t="s">
        <v>3340</v>
      </c>
      <c r="AL208" s="255" t="s">
        <v>3340</v>
      </c>
      <c r="AM208" s="266" t="s">
        <v>4058</v>
      </c>
      <c r="AN208" s="266" t="s">
        <v>6</v>
      </c>
    </row>
    <row r="209" spans="1:40" s="295" customFormat="1">
      <c r="A209" s="252" t="s">
        <v>4108</v>
      </c>
      <c r="B209" s="252" t="s">
        <v>4109</v>
      </c>
      <c r="C209" s="252" t="s">
        <v>4108</v>
      </c>
      <c r="D209" s="34" t="s">
        <v>4109</v>
      </c>
      <c r="E209" s="252" t="s">
        <v>4110</v>
      </c>
      <c r="F209" s="237" t="s">
        <v>4032</v>
      </c>
      <c r="G209" s="252" t="s">
        <v>4033</v>
      </c>
      <c r="H209" s="255" t="s">
        <v>7753</v>
      </c>
      <c r="I209" s="411">
        <v>42247</v>
      </c>
      <c r="J209" s="252" t="s">
        <v>4035</v>
      </c>
      <c r="K209" s="34" t="s">
        <v>6055</v>
      </c>
      <c r="L209" s="252" t="s">
        <v>3469</v>
      </c>
      <c r="M209" s="252" t="s">
        <v>6676</v>
      </c>
      <c r="N209" s="252" t="s">
        <v>4036</v>
      </c>
      <c r="O209" s="253" t="s">
        <v>5070</v>
      </c>
      <c r="P209" s="254" t="s">
        <v>3670</v>
      </c>
      <c r="Q209" s="252" t="s">
        <v>4104</v>
      </c>
      <c r="R209" s="254" t="s">
        <v>3340</v>
      </c>
      <c r="S209" s="253" t="s">
        <v>3340</v>
      </c>
      <c r="T209" s="378" t="s">
        <v>3340</v>
      </c>
      <c r="U209" s="254" t="s">
        <v>3340</v>
      </c>
      <c r="V209" s="254" t="s">
        <v>3676</v>
      </c>
      <c r="W209" s="254" t="s">
        <v>3340</v>
      </c>
      <c r="X209" s="254" t="s">
        <v>3340</v>
      </c>
      <c r="Y209" s="254" t="s">
        <v>3340</v>
      </c>
      <c r="Z209" s="253" t="s">
        <v>3340</v>
      </c>
      <c r="AA209" s="254" t="s">
        <v>3340</v>
      </c>
      <c r="AB209" s="254" t="s">
        <v>3340</v>
      </c>
      <c r="AC209" s="253" t="s">
        <v>3835</v>
      </c>
      <c r="AD209" s="190" t="s">
        <v>3340</v>
      </c>
      <c r="AE209" s="73" t="s">
        <v>3340</v>
      </c>
      <c r="AF209" s="73" t="s">
        <v>3340</v>
      </c>
      <c r="AG209" s="255" t="s">
        <v>4104</v>
      </c>
      <c r="AH209" s="255" t="s">
        <v>3340</v>
      </c>
      <c r="AI209" s="252" t="s">
        <v>3340</v>
      </c>
      <c r="AJ209" s="266" t="s">
        <v>6765</v>
      </c>
      <c r="AK209" s="374" t="s">
        <v>3340</v>
      </c>
      <c r="AL209" s="255" t="s">
        <v>3340</v>
      </c>
      <c r="AM209" s="266" t="s">
        <v>4058</v>
      </c>
      <c r="AN209" s="266" t="s">
        <v>6</v>
      </c>
    </row>
    <row r="210" spans="1:40" s="295" customFormat="1">
      <c r="A210" s="252" t="s">
        <v>4778</v>
      </c>
      <c r="B210" s="252" t="s">
        <v>4779</v>
      </c>
      <c r="C210" s="252" t="s">
        <v>4778</v>
      </c>
      <c r="D210" s="34" t="s">
        <v>4779</v>
      </c>
      <c r="E210" s="252" t="s">
        <v>4780</v>
      </c>
      <c r="F210" s="645" t="s">
        <v>4781</v>
      </c>
      <c r="G210" s="252" t="s">
        <v>4782</v>
      </c>
      <c r="H210" s="255" t="s">
        <v>7754</v>
      </c>
      <c r="I210" s="411">
        <v>42295</v>
      </c>
      <c r="J210" s="252" t="s">
        <v>4783</v>
      </c>
      <c r="K210" s="34" t="s">
        <v>2513</v>
      </c>
      <c r="L210" s="252" t="s">
        <v>3469</v>
      </c>
      <c r="M210" s="252" t="s">
        <v>6676</v>
      </c>
      <c r="N210" s="252" t="s">
        <v>3327</v>
      </c>
      <c r="O210" s="253" t="s">
        <v>3328</v>
      </c>
      <c r="P210" s="254" t="s">
        <v>3670</v>
      </c>
      <c r="Q210" s="252" t="s">
        <v>4784</v>
      </c>
      <c r="R210" s="254" t="s">
        <v>4785</v>
      </c>
      <c r="S210" s="253" t="s">
        <v>3340</v>
      </c>
      <c r="T210" s="378" t="s">
        <v>3340</v>
      </c>
      <c r="U210" s="254" t="s">
        <v>3340</v>
      </c>
      <c r="V210" s="254" t="s">
        <v>3330</v>
      </c>
      <c r="W210" s="254" t="s">
        <v>3340</v>
      </c>
      <c r="X210" s="254" t="s">
        <v>3340</v>
      </c>
      <c r="Y210" s="254" t="s">
        <v>3340</v>
      </c>
      <c r="Z210" s="253" t="s">
        <v>3340</v>
      </c>
      <c r="AA210" s="254" t="s">
        <v>3340</v>
      </c>
      <c r="AB210" s="254" t="s">
        <v>3669</v>
      </c>
      <c r="AC210" s="253" t="s">
        <v>3835</v>
      </c>
      <c r="AD210" s="190" t="s">
        <v>5627</v>
      </c>
      <c r="AE210" s="73" t="s">
        <v>6062</v>
      </c>
      <c r="AF210" s="73" t="s">
        <v>3340</v>
      </c>
      <c r="AG210" s="255" t="s">
        <v>4784</v>
      </c>
      <c r="AH210" s="255" t="s">
        <v>4786</v>
      </c>
      <c r="AI210" s="252" t="s">
        <v>4787</v>
      </c>
      <c r="AJ210" s="266" t="s">
        <v>6765</v>
      </c>
      <c r="AK210" s="374" t="s">
        <v>3340</v>
      </c>
      <c r="AL210" s="255" t="s">
        <v>3340</v>
      </c>
      <c r="AM210" s="266" t="s">
        <v>4058</v>
      </c>
      <c r="AN210" s="266" t="s">
        <v>5125</v>
      </c>
    </row>
    <row r="211" spans="1:40" s="295" customFormat="1">
      <c r="A211" s="252" t="s">
        <v>4788</v>
      </c>
      <c r="B211" s="252" t="s">
        <v>4789</v>
      </c>
      <c r="C211" s="252" t="s">
        <v>4788</v>
      </c>
      <c r="D211" s="34" t="s">
        <v>4789</v>
      </c>
      <c r="E211" s="252" t="s">
        <v>4790</v>
      </c>
      <c r="F211" s="645" t="s">
        <v>4791</v>
      </c>
      <c r="G211" s="252" t="s">
        <v>4782</v>
      </c>
      <c r="H211" s="255" t="s">
        <v>7754</v>
      </c>
      <c r="I211" s="411">
        <v>42295</v>
      </c>
      <c r="J211" s="252" t="s">
        <v>4783</v>
      </c>
      <c r="K211" s="34" t="s">
        <v>2513</v>
      </c>
      <c r="L211" s="252" t="s">
        <v>3469</v>
      </c>
      <c r="M211" s="252" t="s">
        <v>6676</v>
      </c>
      <c r="N211" s="252" t="s">
        <v>4792</v>
      </c>
      <c r="O211" s="253" t="s">
        <v>5072</v>
      </c>
      <c r="P211" s="254" t="s">
        <v>3670</v>
      </c>
      <c r="Q211" s="252" t="s">
        <v>4793</v>
      </c>
      <c r="R211" s="254" t="s">
        <v>3340</v>
      </c>
      <c r="S211" s="253" t="s">
        <v>3340</v>
      </c>
      <c r="T211" s="378" t="s">
        <v>3340</v>
      </c>
      <c r="U211" s="254" t="s">
        <v>3340</v>
      </c>
      <c r="V211" s="254" t="s">
        <v>3330</v>
      </c>
      <c r="W211" s="254" t="s">
        <v>3340</v>
      </c>
      <c r="X211" s="254" t="s">
        <v>3340</v>
      </c>
      <c r="Y211" s="254" t="s">
        <v>3340</v>
      </c>
      <c r="Z211" s="253" t="s">
        <v>3340</v>
      </c>
      <c r="AA211" s="254" t="s">
        <v>3340</v>
      </c>
      <c r="AB211" s="254" t="s">
        <v>3669</v>
      </c>
      <c r="AC211" s="253" t="s">
        <v>3835</v>
      </c>
      <c r="AD211" s="190" t="s">
        <v>3340</v>
      </c>
      <c r="AE211" s="73" t="s">
        <v>3340</v>
      </c>
      <c r="AF211" s="73" t="s">
        <v>3340</v>
      </c>
      <c r="AG211" s="255" t="s">
        <v>4793</v>
      </c>
      <c r="AH211" s="255" t="s">
        <v>4794</v>
      </c>
      <c r="AI211" s="252" t="s">
        <v>4787</v>
      </c>
      <c r="AJ211" s="266" t="s">
        <v>6765</v>
      </c>
      <c r="AK211" s="374" t="s">
        <v>3340</v>
      </c>
      <c r="AL211" s="255" t="s">
        <v>3340</v>
      </c>
      <c r="AM211" s="266" t="s">
        <v>4058</v>
      </c>
      <c r="AN211" s="266" t="s">
        <v>5125</v>
      </c>
    </row>
    <row r="212" spans="1:40" s="295" customFormat="1">
      <c r="A212" s="252" t="s">
        <v>4795</v>
      </c>
      <c r="B212" s="252" t="s">
        <v>4796</v>
      </c>
      <c r="C212" s="252" t="s">
        <v>4795</v>
      </c>
      <c r="D212" s="34" t="s">
        <v>4796</v>
      </c>
      <c r="E212" s="252" t="s">
        <v>4797</v>
      </c>
      <c r="F212" s="645" t="s">
        <v>4798</v>
      </c>
      <c r="G212" s="252" t="s">
        <v>4782</v>
      </c>
      <c r="H212" s="255" t="s">
        <v>7754</v>
      </c>
      <c r="I212" s="411">
        <v>42295</v>
      </c>
      <c r="J212" s="252" t="s">
        <v>4783</v>
      </c>
      <c r="K212" s="34" t="s">
        <v>2513</v>
      </c>
      <c r="L212" s="252" t="s">
        <v>3469</v>
      </c>
      <c r="M212" s="252" t="s">
        <v>6676</v>
      </c>
      <c r="N212" s="252" t="s">
        <v>4792</v>
      </c>
      <c r="O212" s="253" t="s">
        <v>5072</v>
      </c>
      <c r="P212" s="254" t="s">
        <v>3670</v>
      </c>
      <c r="Q212" s="252" t="s">
        <v>4784</v>
      </c>
      <c r="R212" s="254" t="s">
        <v>4785</v>
      </c>
      <c r="S212" s="253" t="s">
        <v>3340</v>
      </c>
      <c r="T212" s="378" t="s">
        <v>3340</v>
      </c>
      <c r="U212" s="254" t="s">
        <v>3340</v>
      </c>
      <c r="V212" s="254" t="s">
        <v>3330</v>
      </c>
      <c r="W212" s="254" t="s">
        <v>3340</v>
      </c>
      <c r="X212" s="254" t="s">
        <v>3340</v>
      </c>
      <c r="Y212" s="254" t="s">
        <v>3340</v>
      </c>
      <c r="Z212" s="253" t="s">
        <v>3340</v>
      </c>
      <c r="AA212" s="254" t="s">
        <v>3340</v>
      </c>
      <c r="AB212" s="254" t="s">
        <v>3669</v>
      </c>
      <c r="AC212" s="253" t="s">
        <v>3835</v>
      </c>
      <c r="AD212" s="190" t="s">
        <v>3340</v>
      </c>
      <c r="AE212" s="73" t="s">
        <v>3340</v>
      </c>
      <c r="AF212" s="73" t="s">
        <v>3340</v>
      </c>
      <c r="AG212" s="255" t="s">
        <v>4784</v>
      </c>
      <c r="AH212" s="255" t="s">
        <v>4794</v>
      </c>
      <c r="AI212" s="252" t="s">
        <v>4787</v>
      </c>
      <c r="AJ212" s="266" t="s">
        <v>6765</v>
      </c>
      <c r="AK212" s="374" t="s">
        <v>3340</v>
      </c>
      <c r="AL212" s="255" t="s">
        <v>3340</v>
      </c>
      <c r="AM212" s="266" t="s">
        <v>4058</v>
      </c>
      <c r="AN212" s="266" t="s">
        <v>5125</v>
      </c>
    </row>
    <row r="213" spans="1:40" s="295" customFormat="1">
      <c r="A213" s="252" t="s">
        <v>4799</v>
      </c>
      <c r="B213" s="252" t="s">
        <v>4800</v>
      </c>
      <c r="C213" s="252" t="s">
        <v>4799</v>
      </c>
      <c r="D213" s="34" t="s">
        <v>4800</v>
      </c>
      <c r="E213" s="252" t="s">
        <v>4801</v>
      </c>
      <c r="F213" s="645" t="s">
        <v>4802</v>
      </c>
      <c r="G213" s="252" t="s">
        <v>4782</v>
      </c>
      <c r="H213" s="255" t="s">
        <v>7754</v>
      </c>
      <c r="I213" s="411">
        <v>42295</v>
      </c>
      <c r="J213" s="252" t="s">
        <v>4783</v>
      </c>
      <c r="K213" s="34" t="s">
        <v>2513</v>
      </c>
      <c r="L213" s="252" t="s">
        <v>3469</v>
      </c>
      <c r="M213" s="252" t="s">
        <v>6676</v>
      </c>
      <c r="N213" s="252" t="s">
        <v>4792</v>
      </c>
      <c r="O213" s="253" t="s">
        <v>5072</v>
      </c>
      <c r="P213" s="254" t="s">
        <v>3670</v>
      </c>
      <c r="Q213" s="252" t="s">
        <v>4803</v>
      </c>
      <c r="R213" s="254" t="s">
        <v>4804</v>
      </c>
      <c r="S213" s="253" t="s">
        <v>3340</v>
      </c>
      <c r="T213" s="378" t="s">
        <v>3340</v>
      </c>
      <c r="U213" s="254" t="s">
        <v>3340</v>
      </c>
      <c r="V213" s="254" t="s">
        <v>3330</v>
      </c>
      <c r="W213" s="254" t="s">
        <v>3340</v>
      </c>
      <c r="X213" s="254" t="s">
        <v>3340</v>
      </c>
      <c r="Y213" s="254" t="s">
        <v>3340</v>
      </c>
      <c r="Z213" s="253" t="s">
        <v>3340</v>
      </c>
      <c r="AA213" s="254" t="s">
        <v>3340</v>
      </c>
      <c r="AB213" s="254" t="s">
        <v>3669</v>
      </c>
      <c r="AC213" s="252" t="s">
        <v>3835</v>
      </c>
      <c r="AD213" s="217" t="s">
        <v>3340</v>
      </c>
      <c r="AE213" s="73" t="s">
        <v>3340</v>
      </c>
      <c r="AF213" s="73" t="s">
        <v>3340</v>
      </c>
      <c r="AG213" s="255" t="s">
        <v>4803</v>
      </c>
      <c r="AH213" s="255" t="s">
        <v>4794</v>
      </c>
      <c r="AI213" s="253" t="s">
        <v>4787</v>
      </c>
      <c r="AJ213" s="252" t="s">
        <v>6765</v>
      </c>
      <c r="AK213" s="255" t="s">
        <v>3340</v>
      </c>
      <c r="AL213" s="255" t="s">
        <v>3340</v>
      </c>
      <c r="AM213" s="252" t="s">
        <v>3340</v>
      </c>
      <c r="AN213" s="255" t="s">
        <v>3340</v>
      </c>
    </row>
    <row r="214" spans="1:40" s="295" customFormat="1">
      <c r="A214" s="252" t="s">
        <v>4805</v>
      </c>
      <c r="B214" s="252" t="s">
        <v>4806</v>
      </c>
      <c r="C214" s="252" t="s">
        <v>4805</v>
      </c>
      <c r="D214" s="34" t="s">
        <v>4806</v>
      </c>
      <c r="E214" s="252" t="s">
        <v>4785</v>
      </c>
      <c r="F214" s="645" t="s">
        <v>4807</v>
      </c>
      <c r="G214" s="252" t="s">
        <v>4782</v>
      </c>
      <c r="H214" s="255" t="s">
        <v>7754</v>
      </c>
      <c r="I214" s="411">
        <v>42295</v>
      </c>
      <c r="J214" s="252" t="s">
        <v>4783</v>
      </c>
      <c r="K214" s="34" t="s">
        <v>2513</v>
      </c>
      <c r="L214" s="252" t="s">
        <v>3469</v>
      </c>
      <c r="M214" s="252" t="s">
        <v>6676</v>
      </c>
      <c r="N214" s="252" t="s">
        <v>3338</v>
      </c>
      <c r="O214" s="253" t="s">
        <v>3339</v>
      </c>
      <c r="P214" s="254" t="s">
        <v>3670</v>
      </c>
      <c r="Q214" s="252" t="s">
        <v>4784</v>
      </c>
      <c r="R214" s="254" t="s">
        <v>3340</v>
      </c>
      <c r="S214" s="253" t="s">
        <v>3340</v>
      </c>
      <c r="T214" s="378" t="s">
        <v>3340</v>
      </c>
      <c r="U214" s="254" t="s">
        <v>3340</v>
      </c>
      <c r="V214" s="254" t="s">
        <v>3330</v>
      </c>
      <c r="W214" s="254" t="s">
        <v>3340</v>
      </c>
      <c r="X214" s="254" t="s">
        <v>3340</v>
      </c>
      <c r="Y214" s="254" t="s">
        <v>3340</v>
      </c>
      <c r="Z214" s="253" t="s">
        <v>3340</v>
      </c>
      <c r="AA214" s="254" t="s">
        <v>3340</v>
      </c>
      <c r="AB214" s="254" t="s">
        <v>3670</v>
      </c>
      <c r="AC214" s="252" t="s">
        <v>3340</v>
      </c>
      <c r="AD214" s="217" t="s">
        <v>3340</v>
      </c>
      <c r="AE214" s="73" t="s">
        <v>3340</v>
      </c>
      <c r="AF214" s="73" t="s">
        <v>3340</v>
      </c>
      <c r="AG214" s="255" t="s">
        <v>4784</v>
      </c>
      <c r="AH214" s="255" t="s">
        <v>3875</v>
      </c>
      <c r="AI214" s="253" t="s">
        <v>4787</v>
      </c>
      <c r="AJ214" s="252" t="s">
        <v>6766</v>
      </c>
      <c r="AK214" s="255" t="s">
        <v>3340</v>
      </c>
      <c r="AL214" s="255" t="s">
        <v>3340</v>
      </c>
      <c r="AM214" s="252" t="s">
        <v>3340</v>
      </c>
      <c r="AN214" s="255" t="s">
        <v>3340</v>
      </c>
    </row>
    <row r="215" spans="1:40" s="295" customFormat="1">
      <c r="A215" s="252" t="s">
        <v>4808</v>
      </c>
      <c r="B215" s="252" t="s">
        <v>4809</v>
      </c>
      <c r="C215" s="252" t="s">
        <v>4808</v>
      </c>
      <c r="D215" s="34" t="s">
        <v>4809</v>
      </c>
      <c r="E215" s="252" t="s">
        <v>4804</v>
      </c>
      <c r="F215" s="645" t="s">
        <v>4810</v>
      </c>
      <c r="G215" s="252" t="s">
        <v>4782</v>
      </c>
      <c r="H215" s="255" t="s">
        <v>7754</v>
      </c>
      <c r="I215" s="411">
        <v>42295</v>
      </c>
      <c r="J215" s="252" t="s">
        <v>4783</v>
      </c>
      <c r="K215" s="34" t="s">
        <v>2513</v>
      </c>
      <c r="L215" s="252" t="s">
        <v>3469</v>
      </c>
      <c r="M215" s="252" t="s">
        <v>6676</v>
      </c>
      <c r="N215" s="252" t="s">
        <v>3338</v>
      </c>
      <c r="O215" s="253" t="s">
        <v>3339</v>
      </c>
      <c r="P215" s="254" t="s">
        <v>3670</v>
      </c>
      <c r="Q215" s="252" t="s">
        <v>4803</v>
      </c>
      <c r="R215" s="254" t="s">
        <v>3340</v>
      </c>
      <c r="S215" s="253" t="s">
        <v>3340</v>
      </c>
      <c r="T215" s="378" t="s">
        <v>3340</v>
      </c>
      <c r="U215" s="254" t="s">
        <v>3340</v>
      </c>
      <c r="V215" s="254" t="s">
        <v>3330</v>
      </c>
      <c r="W215" s="254" t="s">
        <v>3340</v>
      </c>
      <c r="X215" s="254" t="s">
        <v>3340</v>
      </c>
      <c r="Y215" s="254" t="s">
        <v>3340</v>
      </c>
      <c r="Z215" s="253" t="s">
        <v>3340</v>
      </c>
      <c r="AA215" s="254" t="s">
        <v>3340</v>
      </c>
      <c r="AB215" s="254" t="s">
        <v>3670</v>
      </c>
      <c r="AC215" s="252" t="s">
        <v>3340</v>
      </c>
      <c r="AD215" s="217" t="s">
        <v>3340</v>
      </c>
      <c r="AE215" s="73" t="s">
        <v>3340</v>
      </c>
      <c r="AF215" s="73" t="s">
        <v>3340</v>
      </c>
      <c r="AG215" s="255" t="s">
        <v>4803</v>
      </c>
      <c r="AH215" s="255" t="s">
        <v>3875</v>
      </c>
      <c r="AI215" s="253" t="s">
        <v>4787</v>
      </c>
      <c r="AJ215" s="252" t="s">
        <v>6766</v>
      </c>
      <c r="AK215" s="255" t="s">
        <v>3340</v>
      </c>
      <c r="AL215" s="255" t="s">
        <v>3340</v>
      </c>
      <c r="AM215" s="252" t="s">
        <v>3340</v>
      </c>
      <c r="AN215" s="255" t="s">
        <v>3340</v>
      </c>
    </row>
    <row r="216" spans="1:40" s="295" customFormat="1">
      <c r="A216" s="252" t="s">
        <v>4811</v>
      </c>
      <c r="B216" s="252" t="s">
        <v>4812</v>
      </c>
      <c r="C216" s="252" t="s">
        <v>4811</v>
      </c>
      <c r="D216" s="34" t="s">
        <v>4812</v>
      </c>
      <c r="E216" s="252" t="s">
        <v>4813</v>
      </c>
      <c r="F216" s="645" t="s">
        <v>4814</v>
      </c>
      <c r="G216" s="252" t="s">
        <v>4782</v>
      </c>
      <c r="H216" s="255" t="s">
        <v>7754</v>
      </c>
      <c r="I216" s="411">
        <v>42295</v>
      </c>
      <c r="J216" s="252" t="s">
        <v>4783</v>
      </c>
      <c r="K216" s="34" t="s">
        <v>2513</v>
      </c>
      <c r="L216" s="252" t="s">
        <v>3469</v>
      </c>
      <c r="M216" s="252" t="s">
        <v>6676</v>
      </c>
      <c r="N216" s="252" t="s">
        <v>3327</v>
      </c>
      <c r="O216" s="253" t="s">
        <v>3328</v>
      </c>
      <c r="P216" s="254" t="s">
        <v>3670</v>
      </c>
      <c r="Q216" s="252" t="s">
        <v>4815</v>
      </c>
      <c r="R216" s="254" t="s">
        <v>4816</v>
      </c>
      <c r="S216" s="253" t="s">
        <v>3340</v>
      </c>
      <c r="T216" s="378" t="s">
        <v>3340</v>
      </c>
      <c r="U216" s="254" t="s">
        <v>3340</v>
      </c>
      <c r="V216" s="254" t="s">
        <v>3330</v>
      </c>
      <c r="W216" s="254" t="s">
        <v>3340</v>
      </c>
      <c r="X216" s="254" t="s">
        <v>3340</v>
      </c>
      <c r="Y216" s="254" t="s">
        <v>3340</v>
      </c>
      <c r="Z216" s="253" t="s">
        <v>3340</v>
      </c>
      <c r="AA216" s="254" t="s">
        <v>3340</v>
      </c>
      <c r="AB216" s="254" t="s">
        <v>3669</v>
      </c>
      <c r="AC216" s="252" t="s">
        <v>3835</v>
      </c>
      <c r="AD216" s="217" t="s">
        <v>5615</v>
      </c>
      <c r="AE216" s="73" t="s">
        <v>6058</v>
      </c>
      <c r="AF216" s="73" t="s">
        <v>3340</v>
      </c>
      <c r="AG216" s="255" t="s">
        <v>4815</v>
      </c>
      <c r="AH216" s="255" t="s">
        <v>3875</v>
      </c>
      <c r="AI216" s="253" t="s">
        <v>4787</v>
      </c>
      <c r="AJ216" s="252" t="s">
        <v>6765</v>
      </c>
      <c r="AK216" s="255" t="s">
        <v>3340</v>
      </c>
      <c r="AL216" s="255" t="s">
        <v>3340</v>
      </c>
      <c r="AM216" s="252" t="s">
        <v>3340</v>
      </c>
      <c r="AN216" s="255" t="s">
        <v>3340</v>
      </c>
    </row>
    <row r="217" spans="1:40" s="295" customFormat="1">
      <c r="A217" s="252" t="s">
        <v>4817</v>
      </c>
      <c r="B217" s="252" t="s">
        <v>4818</v>
      </c>
      <c r="C217" s="252" t="s">
        <v>4817</v>
      </c>
      <c r="D217" s="34" t="s">
        <v>4818</v>
      </c>
      <c r="E217" s="252" t="s">
        <v>4819</v>
      </c>
      <c r="F217" s="645" t="s">
        <v>4820</v>
      </c>
      <c r="G217" s="252" t="s">
        <v>4782</v>
      </c>
      <c r="H217" s="255" t="s">
        <v>7754</v>
      </c>
      <c r="I217" s="411">
        <v>42295</v>
      </c>
      <c r="J217" s="252" t="s">
        <v>4783</v>
      </c>
      <c r="K217" s="34" t="s">
        <v>2513</v>
      </c>
      <c r="L217" s="252" t="s">
        <v>3469</v>
      </c>
      <c r="M217" s="252" t="s">
        <v>6676</v>
      </c>
      <c r="N217" s="252" t="s">
        <v>4792</v>
      </c>
      <c r="O217" s="253" t="s">
        <v>5072</v>
      </c>
      <c r="P217" s="254" t="s">
        <v>3670</v>
      </c>
      <c r="Q217" s="252" t="s">
        <v>4815</v>
      </c>
      <c r="R217" s="254" t="s">
        <v>4816</v>
      </c>
      <c r="S217" s="253" t="s">
        <v>3340</v>
      </c>
      <c r="T217" s="378" t="s">
        <v>3340</v>
      </c>
      <c r="U217" s="254" t="s">
        <v>3340</v>
      </c>
      <c r="V217" s="254" t="s">
        <v>3330</v>
      </c>
      <c r="W217" s="254" t="s">
        <v>3340</v>
      </c>
      <c r="X217" s="254" t="s">
        <v>3340</v>
      </c>
      <c r="Y217" s="254" t="s">
        <v>3340</v>
      </c>
      <c r="Z217" s="253" t="s">
        <v>3340</v>
      </c>
      <c r="AA217" s="254" t="s">
        <v>3340</v>
      </c>
      <c r="AB217" s="254" t="s">
        <v>3669</v>
      </c>
      <c r="AC217" s="252" t="s">
        <v>3835</v>
      </c>
      <c r="AD217" s="217" t="s">
        <v>3340</v>
      </c>
      <c r="AE217" s="73" t="s">
        <v>3340</v>
      </c>
      <c r="AF217" s="73" t="s">
        <v>3340</v>
      </c>
      <c r="AG217" s="255" t="s">
        <v>4815</v>
      </c>
      <c r="AH217" s="255" t="s">
        <v>4794</v>
      </c>
      <c r="AI217" s="253" t="s">
        <v>4787</v>
      </c>
      <c r="AJ217" s="252" t="s">
        <v>6765</v>
      </c>
      <c r="AK217" s="255" t="s">
        <v>3340</v>
      </c>
      <c r="AL217" s="255" t="s">
        <v>3340</v>
      </c>
      <c r="AM217" s="252" t="s">
        <v>3340</v>
      </c>
      <c r="AN217" s="255" t="s">
        <v>3340</v>
      </c>
    </row>
    <row r="218" spans="1:40" s="295" customFormat="1">
      <c r="A218" s="252" t="s">
        <v>4821</v>
      </c>
      <c r="B218" s="252" t="s">
        <v>4822</v>
      </c>
      <c r="C218" s="252" t="s">
        <v>4821</v>
      </c>
      <c r="D218" s="34" t="s">
        <v>4822</v>
      </c>
      <c r="E218" s="252" t="s">
        <v>4816</v>
      </c>
      <c r="F218" s="645" t="s">
        <v>4823</v>
      </c>
      <c r="G218" s="252" t="s">
        <v>4782</v>
      </c>
      <c r="H218" s="255" t="s">
        <v>7754</v>
      </c>
      <c r="I218" s="411">
        <v>42295</v>
      </c>
      <c r="J218" s="252" t="s">
        <v>4783</v>
      </c>
      <c r="K218" s="34" t="s">
        <v>2513</v>
      </c>
      <c r="L218" s="252" t="s">
        <v>3469</v>
      </c>
      <c r="M218" s="252" t="s">
        <v>6676</v>
      </c>
      <c r="N218" s="252" t="s">
        <v>3338</v>
      </c>
      <c r="O218" s="253" t="s">
        <v>3339</v>
      </c>
      <c r="P218" s="254" t="s">
        <v>3670</v>
      </c>
      <c r="Q218" s="252" t="s">
        <v>4815</v>
      </c>
      <c r="R218" s="254" t="s">
        <v>3340</v>
      </c>
      <c r="S218" s="253" t="s">
        <v>3340</v>
      </c>
      <c r="T218" s="378" t="s">
        <v>3340</v>
      </c>
      <c r="U218" s="254" t="s">
        <v>3340</v>
      </c>
      <c r="V218" s="254" t="s">
        <v>3330</v>
      </c>
      <c r="W218" s="254" t="s">
        <v>3340</v>
      </c>
      <c r="X218" s="254" t="s">
        <v>3340</v>
      </c>
      <c r="Y218" s="254" t="s">
        <v>3340</v>
      </c>
      <c r="Z218" s="253" t="s">
        <v>3340</v>
      </c>
      <c r="AA218" s="254" t="s">
        <v>3340</v>
      </c>
      <c r="AB218" s="254" t="s">
        <v>3670</v>
      </c>
      <c r="AC218" s="252" t="s">
        <v>3340</v>
      </c>
      <c r="AD218" s="217" t="s">
        <v>3340</v>
      </c>
      <c r="AE218" s="73" t="s">
        <v>3340</v>
      </c>
      <c r="AF218" s="73" t="s">
        <v>3340</v>
      </c>
      <c r="AG218" s="255" t="s">
        <v>4815</v>
      </c>
      <c r="AH218" s="255" t="s">
        <v>3875</v>
      </c>
      <c r="AI218" s="253" t="s">
        <v>4787</v>
      </c>
      <c r="AJ218" s="252" t="s">
        <v>6766</v>
      </c>
      <c r="AK218" s="255" t="s">
        <v>3340</v>
      </c>
      <c r="AL218" s="255" t="s">
        <v>3340</v>
      </c>
      <c r="AM218" s="252" t="s">
        <v>3340</v>
      </c>
      <c r="AN218" s="255" t="s">
        <v>3340</v>
      </c>
    </row>
    <row r="219" spans="1:40" s="295" customFormat="1">
      <c r="A219" s="252" t="s">
        <v>4824</v>
      </c>
      <c r="B219" s="252" t="s">
        <v>4825</v>
      </c>
      <c r="C219" s="252" t="s">
        <v>4824</v>
      </c>
      <c r="D219" s="34" t="s">
        <v>4825</v>
      </c>
      <c r="E219" s="252" t="s">
        <v>4826</v>
      </c>
      <c r="F219" s="645" t="s">
        <v>4827</v>
      </c>
      <c r="G219" s="252" t="s">
        <v>4782</v>
      </c>
      <c r="H219" s="255" t="s">
        <v>7754</v>
      </c>
      <c r="I219" s="411">
        <v>42295</v>
      </c>
      <c r="J219" s="252" t="s">
        <v>4783</v>
      </c>
      <c r="K219" s="34" t="s">
        <v>2513</v>
      </c>
      <c r="L219" s="252" t="s">
        <v>3469</v>
      </c>
      <c r="M219" s="252" t="s">
        <v>6676</v>
      </c>
      <c r="N219" s="252" t="s">
        <v>3327</v>
      </c>
      <c r="O219" s="253" t="s">
        <v>3328</v>
      </c>
      <c r="P219" s="254" t="s">
        <v>3670</v>
      </c>
      <c r="Q219" s="252" t="s">
        <v>4828</v>
      </c>
      <c r="R219" s="254" t="s">
        <v>4829</v>
      </c>
      <c r="S219" s="253" t="s">
        <v>3340</v>
      </c>
      <c r="T219" s="378" t="s">
        <v>3340</v>
      </c>
      <c r="U219" s="254" t="s">
        <v>3340</v>
      </c>
      <c r="V219" s="254" t="s">
        <v>3330</v>
      </c>
      <c r="W219" s="254" t="s">
        <v>3340</v>
      </c>
      <c r="X219" s="254" t="s">
        <v>3340</v>
      </c>
      <c r="Y219" s="254" t="s">
        <v>3340</v>
      </c>
      <c r="Z219" s="253" t="s">
        <v>3340</v>
      </c>
      <c r="AA219" s="254" t="s">
        <v>3340</v>
      </c>
      <c r="AB219" s="254" t="s">
        <v>3669</v>
      </c>
      <c r="AC219" s="252" t="s">
        <v>3835</v>
      </c>
      <c r="AD219" s="217" t="s">
        <v>5724</v>
      </c>
      <c r="AE219" s="73" t="s">
        <v>6067</v>
      </c>
      <c r="AF219" s="73" t="s">
        <v>3340</v>
      </c>
      <c r="AG219" s="255" t="s">
        <v>4828</v>
      </c>
      <c r="AH219" s="255" t="s">
        <v>4786</v>
      </c>
      <c r="AI219" s="252" t="s">
        <v>4787</v>
      </c>
      <c r="AJ219" s="266" t="s">
        <v>6765</v>
      </c>
      <c r="AK219" s="374" t="s">
        <v>3340</v>
      </c>
      <c r="AL219" s="255" t="s">
        <v>3340</v>
      </c>
      <c r="AM219" s="266" t="s">
        <v>3340</v>
      </c>
      <c r="AN219" s="374" t="s">
        <v>3340</v>
      </c>
    </row>
    <row r="220" spans="1:40" s="295" customFormat="1">
      <c r="A220" s="252" t="s">
        <v>4830</v>
      </c>
      <c r="B220" s="252" t="s">
        <v>4831</v>
      </c>
      <c r="C220" s="252" t="s">
        <v>4830</v>
      </c>
      <c r="D220" s="34" t="s">
        <v>4831</v>
      </c>
      <c r="E220" s="252" t="s">
        <v>4832</v>
      </c>
      <c r="F220" s="645" t="s">
        <v>4833</v>
      </c>
      <c r="G220" s="252" t="s">
        <v>4782</v>
      </c>
      <c r="H220" s="255" t="s">
        <v>7754</v>
      </c>
      <c r="I220" s="411">
        <v>42295</v>
      </c>
      <c r="J220" s="252" t="s">
        <v>4783</v>
      </c>
      <c r="K220" s="34" t="s">
        <v>2513</v>
      </c>
      <c r="L220" s="252" t="s">
        <v>3469</v>
      </c>
      <c r="M220" s="252" t="s">
        <v>6676</v>
      </c>
      <c r="N220" s="252" t="s">
        <v>4792</v>
      </c>
      <c r="O220" s="253" t="s">
        <v>5072</v>
      </c>
      <c r="P220" s="254" t="s">
        <v>3670</v>
      </c>
      <c r="Q220" s="252" t="s">
        <v>4828</v>
      </c>
      <c r="R220" s="254" t="s">
        <v>4829</v>
      </c>
      <c r="S220" s="253" t="s">
        <v>3340</v>
      </c>
      <c r="T220" s="378" t="s">
        <v>3340</v>
      </c>
      <c r="U220" s="254" t="s">
        <v>3340</v>
      </c>
      <c r="V220" s="254" t="s">
        <v>3330</v>
      </c>
      <c r="W220" s="254" t="s">
        <v>3340</v>
      </c>
      <c r="X220" s="254" t="s">
        <v>3340</v>
      </c>
      <c r="Y220" s="254" t="s">
        <v>3340</v>
      </c>
      <c r="Z220" s="253" t="s">
        <v>3340</v>
      </c>
      <c r="AA220" s="254" t="s">
        <v>3340</v>
      </c>
      <c r="AB220" s="254" t="s">
        <v>3669</v>
      </c>
      <c r="AC220" s="252" t="s">
        <v>3835</v>
      </c>
      <c r="AD220" s="217" t="s">
        <v>3340</v>
      </c>
      <c r="AE220" s="73" t="s">
        <v>3340</v>
      </c>
      <c r="AF220" s="73" t="s">
        <v>3340</v>
      </c>
      <c r="AG220" s="255" t="s">
        <v>4828</v>
      </c>
      <c r="AH220" s="255" t="s">
        <v>4794</v>
      </c>
      <c r="AI220" s="252" t="s">
        <v>4787</v>
      </c>
      <c r="AJ220" s="266" t="s">
        <v>6765</v>
      </c>
      <c r="AK220" s="374" t="s">
        <v>3340</v>
      </c>
      <c r="AL220" s="255" t="s">
        <v>3340</v>
      </c>
      <c r="AM220" s="266" t="s">
        <v>3340</v>
      </c>
      <c r="AN220" s="374" t="s">
        <v>3340</v>
      </c>
    </row>
    <row r="221" spans="1:40" s="295" customFormat="1">
      <c r="A221" s="252" t="s">
        <v>4834</v>
      </c>
      <c r="B221" s="252" t="s">
        <v>4835</v>
      </c>
      <c r="C221" s="252" t="s">
        <v>4834</v>
      </c>
      <c r="D221" s="34" t="s">
        <v>4835</v>
      </c>
      <c r="E221" s="252" t="s">
        <v>4829</v>
      </c>
      <c r="F221" s="645" t="s">
        <v>4836</v>
      </c>
      <c r="G221" s="252" t="s">
        <v>4782</v>
      </c>
      <c r="H221" s="255" t="s">
        <v>7754</v>
      </c>
      <c r="I221" s="411">
        <v>42295</v>
      </c>
      <c r="J221" s="252" t="s">
        <v>4783</v>
      </c>
      <c r="K221" s="34" t="s">
        <v>2513</v>
      </c>
      <c r="L221" s="252" t="s">
        <v>3469</v>
      </c>
      <c r="M221" s="252" t="s">
        <v>6676</v>
      </c>
      <c r="N221" s="252" t="s">
        <v>3338</v>
      </c>
      <c r="O221" s="253" t="s">
        <v>3339</v>
      </c>
      <c r="P221" s="254" t="s">
        <v>3670</v>
      </c>
      <c r="Q221" s="252" t="s">
        <v>4828</v>
      </c>
      <c r="R221" s="254" t="s">
        <v>3340</v>
      </c>
      <c r="S221" s="253" t="s">
        <v>3340</v>
      </c>
      <c r="T221" s="378" t="s">
        <v>3340</v>
      </c>
      <c r="U221" s="254" t="s">
        <v>3340</v>
      </c>
      <c r="V221" s="254" t="s">
        <v>3330</v>
      </c>
      <c r="W221" s="254" t="s">
        <v>3340</v>
      </c>
      <c r="X221" s="254" t="s">
        <v>3340</v>
      </c>
      <c r="Y221" s="254" t="s">
        <v>3340</v>
      </c>
      <c r="Z221" s="253" t="s">
        <v>3340</v>
      </c>
      <c r="AA221" s="254" t="s">
        <v>3340</v>
      </c>
      <c r="AB221" s="254" t="s">
        <v>3670</v>
      </c>
      <c r="AC221" s="252" t="s">
        <v>3340</v>
      </c>
      <c r="AD221" s="217" t="s">
        <v>3340</v>
      </c>
      <c r="AE221" s="73" t="s">
        <v>3340</v>
      </c>
      <c r="AF221" s="73" t="s">
        <v>3340</v>
      </c>
      <c r="AG221" s="255" t="s">
        <v>4828</v>
      </c>
      <c r="AH221" s="255" t="s">
        <v>3875</v>
      </c>
      <c r="AI221" s="252" t="s">
        <v>4787</v>
      </c>
      <c r="AJ221" s="266" t="s">
        <v>6766</v>
      </c>
      <c r="AK221" s="374" t="s">
        <v>3340</v>
      </c>
      <c r="AL221" s="255" t="s">
        <v>3340</v>
      </c>
      <c r="AM221" s="266" t="s">
        <v>3340</v>
      </c>
      <c r="AN221" s="374" t="s">
        <v>3340</v>
      </c>
    </row>
    <row r="222" spans="1:40" s="295" customFormat="1">
      <c r="A222" s="252" t="s">
        <v>4837</v>
      </c>
      <c r="B222" s="252" t="s">
        <v>4838</v>
      </c>
      <c r="C222" s="252" t="s">
        <v>4837</v>
      </c>
      <c r="D222" s="34" t="s">
        <v>4838</v>
      </c>
      <c r="E222" s="252" t="s">
        <v>4839</v>
      </c>
      <c r="F222" s="645" t="s">
        <v>4840</v>
      </c>
      <c r="G222" s="252" t="s">
        <v>4782</v>
      </c>
      <c r="H222" s="255" t="s">
        <v>7754</v>
      </c>
      <c r="I222" s="411">
        <v>42295</v>
      </c>
      <c r="J222" s="252" t="s">
        <v>4783</v>
      </c>
      <c r="K222" s="34" t="s">
        <v>2513</v>
      </c>
      <c r="L222" s="252" t="s">
        <v>3469</v>
      </c>
      <c r="M222" s="252" t="s">
        <v>6676</v>
      </c>
      <c r="N222" s="252" t="s">
        <v>3327</v>
      </c>
      <c r="O222" s="253" t="s">
        <v>3328</v>
      </c>
      <c r="P222" s="254" t="s">
        <v>3670</v>
      </c>
      <c r="Q222" s="252" t="s">
        <v>4803</v>
      </c>
      <c r="R222" s="254" t="s">
        <v>4841</v>
      </c>
      <c r="S222" s="253" t="s">
        <v>3340</v>
      </c>
      <c r="T222" s="378" t="s">
        <v>3340</v>
      </c>
      <c r="U222" s="254" t="s">
        <v>3340</v>
      </c>
      <c r="V222" s="254" t="s">
        <v>3330</v>
      </c>
      <c r="W222" s="254" t="s">
        <v>3340</v>
      </c>
      <c r="X222" s="254" t="s">
        <v>3340</v>
      </c>
      <c r="Y222" s="254" t="s">
        <v>3340</v>
      </c>
      <c r="Z222" s="253" t="s">
        <v>3340</v>
      </c>
      <c r="AA222" s="254" t="s">
        <v>3340</v>
      </c>
      <c r="AB222" s="254" t="s">
        <v>3669</v>
      </c>
      <c r="AC222" s="252" t="s">
        <v>3835</v>
      </c>
      <c r="AD222" s="217" t="s">
        <v>5627</v>
      </c>
      <c r="AE222" s="73" t="s">
        <v>6062</v>
      </c>
      <c r="AF222" s="73" t="s">
        <v>3340</v>
      </c>
      <c r="AG222" s="255" t="s">
        <v>4803</v>
      </c>
      <c r="AH222" s="255" t="s">
        <v>4786</v>
      </c>
      <c r="AI222" s="252" t="s">
        <v>4787</v>
      </c>
      <c r="AJ222" s="252" t="s">
        <v>6765</v>
      </c>
      <c r="AK222" s="255" t="s">
        <v>3340</v>
      </c>
      <c r="AL222" s="255" t="s">
        <v>3340</v>
      </c>
      <c r="AM222" s="252" t="s">
        <v>3340</v>
      </c>
      <c r="AN222" s="255" t="s">
        <v>3340</v>
      </c>
    </row>
    <row r="223" spans="1:40" s="295" customFormat="1">
      <c r="A223" s="252" t="s">
        <v>4808</v>
      </c>
      <c r="B223" s="252" t="s">
        <v>4842</v>
      </c>
      <c r="C223" s="252" t="s">
        <v>4808</v>
      </c>
      <c r="D223" s="34" t="s">
        <v>4842</v>
      </c>
      <c r="E223" s="252" t="s">
        <v>4841</v>
      </c>
      <c r="F223" s="645" t="s">
        <v>4843</v>
      </c>
      <c r="G223" s="252" t="s">
        <v>4782</v>
      </c>
      <c r="H223" s="255" t="s">
        <v>7754</v>
      </c>
      <c r="I223" s="411">
        <v>42295</v>
      </c>
      <c r="J223" s="252" t="s">
        <v>4783</v>
      </c>
      <c r="K223" s="34" t="s">
        <v>2513</v>
      </c>
      <c r="L223" s="252" t="s">
        <v>3469</v>
      </c>
      <c r="M223" s="252" t="s">
        <v>6676</v>
      </c>
      <c r="N223" s="252" t="s">
        <v>3338</v>
      </c>
      <c r="O223" s="253" t="s">
        <v>3339</v>
      </c>
      <c r="P223" s="254" t="s">
        <v>3670</v>
      </c>
      <c r="Q223" s="252" t="s">
        <v>4803</v>
      </c>
      <c r="R223" s="254" t="s">
        <v>3340</v>
      </c>
      <c r="S223" s="253" t="s">
        <v>3340</v>
      </c>
      <c r="T223" s="378" t="s">
        <v>3340</v>
      </c>
      <c r="U223" s="254" t="s">
        <v>3340</v>
      </c>
      <c r="V223" s="254" t="s">
        <v>3330</v>
      </c>
      <c r="W223" s="254" t="s">
        <v>3340</v>
      </c>
      <c r="X223" s="254" t="s">
        <v>3340</v>
      </c>
      <c r="Y223" s="254" t="s">
        <v>3340</v>
      </c>
      <c r="Z223" s="253" t="s">
        <v>3340</v>
      </c>
      <c r="AA223" s="254" t="s">
        <v>3340</v>
      </c>
      <c r="AB223" s="254" t="s">
        <v>3670</v>
      </c>
      <c r="AC223" s="252" t="s">
        <v>3340</v>
      </c>
      <c r="AD223" s="217" t="s">
        <v>3340</v>
      </c>
      <c r="AE223" s="73" t="s">
        <v>3340</v>
      </c>
      <c r="AF223" s="73" t="s">
        <v>3340</v>
      </c>
      <c r="AG223" s="255" t="s">
        <v>4803</v>
      </c>
      <c r="AH223" s="255" t="s">
        <v>3875</v>
      </c>
      <c r="AI223" s="252" t="s">
        <v>4787</v>
      </c>
      <c r="AJ223" s="252" t="s">
        <v>6766</v>
      </c>
      <c r="AK223" s="255" t="s">
        <v>3340</v>
      </c>
      <c r="AL223" s="255" t="s">
        <v>3340</v>
      </c>
      <c r="AM223" s="252" t="s">
        <v>3340</v>
      </c>
      <c r="AN223" s="255" t="s">
        <v>3340</v>
      </c>
    </row>
    <row r="224" spans="1:40" s="295" customFormat="1">
      <c r="A224" s="252" t="s">
        <v>4605</v>
      </c>
      <c r="B224" s="252" t="s">
        <v>4606</v>
      </c>
      <c r="C224" s="252" t="s">
        <v>4605</v>
      </c>
      <c r="D224" s="34" t="s">
        <v>4606</v>
      </c>
      <c r="E224" s="252" t="s">
        <v>7755</v>
      </c>
      <c r="F224" s="645" t="s">
        <v>4330</v>
      </c>
      <c r="G224" s="252" t="s">
        <v>4331</v>
      </c>
      <c r="H224" s="255" t="s">
        <v>7352</v>
      </c>
      <c r="I224" s="411">
        <v>42305</v>
      </c>
      <c r="J224" s="252" t="s">
        <v>3326</v>
      </c>
      <c r="K224" s="34" t="s">
        <v>6055</v>
      </c>
      <c r="L224" s="252" t="s">
        <v>3469</v>
      </c>
      <c r="M224" s="252" t="s">
        <v>6676</v>
      </c>
      <c r="N224" s="217" t="s">
        <v>4607</v>
      </c>
      <c r="O224" s="253" t="s">
        <v>5081</v>
      </c>
      <c r="P224" s="254" t="s">
        <v>3670</v>
      </c>
      <c r="Q224" s="252" t="s">
        <v>1102</v>
      </c>
      <c r="R224" s="254" t="s">
        <v>3363</v>
      </c>
      <c r="S224" s="253" t="s">
        <v>3340</v>
      </c>
      <c r="T224" s="378" t="s">
        <v>3340</v>
      </c>
      <c r="U224" s="254" t="s">
        <v>3340</v>
      </c>
      <c r="V224" s="254" t="s">
        <v>3330</v>
      </c>
      <c r="W224" s="254" t="s">
        <v>3340</v>
      </c>
      <c r="X224" s="254">
        <v>221</v>
      </c>
      <c r="Y224" s="254" t="s">
        <v>3340</v>
      </c>
      <c r="Z224" s="253" t="s">
        <v>3340</v>
      </c>
      <c r="AA224" s="254" t="s">
        <v>3340</v>
      </c>
      <c r="AB224" s="254" t="s">
        <v>3340</v>
      </c>
      <c r="AC224" s="252" t="s">
        <v>3835</v>
      </c>
      <c r="AD224" s="217" t="s">
        <v>3340</v>
      </c>
      <c r="AE224" s="73" t="s">
        <v>3340</v>
      </c>
      <c r="AF224" s="73" t="s">
        <v>3340</v>
      </c>
      <c r="AG224" s="255" t="s">
        <v>1102</v>
      </c>
      <c r="AH224" s="255" t="s">
        <v>3340</v>
      </c>
      <c r="AI224" s="252" t="s">
        <v>3340</v>
      </c>
      <c r="AJ224" s="252" t="s">
        <v>6765</v>
      </c>
      <c r="AK224" s="255" t="s">
        <v>3340</v>
      </c>
      <c r="AL224" s="255" t="s">
        <v>3340</v>
      </c>
      <c r="AM224" s="252" t="s">
        <v>3340</v>
      </c>
      <c r="AN224" s="255" t="s">
        <v>3340</v>
      </c>
    </row>
    <row r="225" spans="1:40" s="295" customFormat="1">
      <c r="A225" s="252" t="s">
        <v>4608</v>
      </c>
      <c r="B225" s="252" t="s">
        <v>4609</v>
      </c>
      <c r="C225" s="252" t="s">
        <v>4608</v>
      </c>
      <c r="D225" s="34" t="s">
        <v>4609</v>
      </c>
      <c r="E225" s="252" t="s">
        <v>4271</v>
      </c>
      <c r="F225" s="645" t="s">
        <v>4330</v>
      </c>
      <c r="G225" s="252" t="s">
        <v>4331</v>
      </c>
      <c r="H225" s="255" t="s">
        <v>7352</v>
      </c>
      <c r="I225" s="411">
        <v>42305</v>
      </c>
      <c r="J225" s="252" t="s">
        <v>3326</v>
      </c>
      <c r="K225" s="34" t="s">
        <v>6055</v>
      </c>
      <c r="L225" s="252" t="s">
        <v>3469</v>
      </c>
      <c r="M225" s="252" t="s">
        <v>6676</v>
      </c>
      <c r="N225" s="217" t="s">
        <v>4282</v>
      </c>
      <c r="O225" s="253" t="s">
        <v>5081</v>
      </c>
      <c r="P225" s="254" t="s">
        <v>3670</v>
      </c>
      <c r="Q225" s="252" t="s">
        <v>1102</v>
      </c>
      <c r="R225" s="254" t="s">
        <v>3363</v>
      </c>
      <c r="S225" s="253" t="s">
        <v>3340</v>
      </c>
      <c r="T225" s="378" t="s">
        <v>3340</v>
      </c>
      <c r="U225" s="254" t="s">
        <v>3340</v>
      </c>
      <c r="V225" s="254" t="s">
        <v>3330</v>
      </c>
      <c r="W225" s="254" t="s">
        <v>3340</v>
      </c>
      <c r="X225" s="254">
        <v>236</v>
      </c>
      <c r="Y225" s="254" t="s">
        <v>3340</v>
      </c>
      <c r="Z225" s="253" t="s">
        <v>3340</v>
      </c>
      <c r="AA225" s="254" t="s">
        <v>3340</v>
      </c>
      <c r="AB225" s="254" t="s">
        <v>3340</v>
      </c>
      <c r="AC225" s="255" t="s">
        <v>3835</v>
      </c>
      <c r="AD225" s="73" t="s">
        <v>3340</v>
      </c>
      <c r="AE225" s="73" t="s">
        <v>3340</v>
      </c>
      <c r="AF225" s="73" t="s">
        <v>3340</v>
      </c>
      <c r="AG225" s="255" t="s">
        <v>4592</v>
      </c>
      <c r="AH225" s="255" t="s">
        <v>3340</v>
      </c>
      <c r="AI225" s="252" t="s">
        <v>3340</v>
      </c>
      <c r="AJ225" s="252" t="s">
        <v>6765</v>
      </c>
      <c r="AK225" s="255" t="s">
        <v>3340</v>
      </c>
      <c r="AL225" s="255" t="s">
        <v>3340</v>
      </c>
      <c r="AM225" s="252" t="s">
        <v>3340</v>
      </c>
      <c r="AN225" s="255" t="s">
        <v>3340</v>
      </c>
    </row>
    <row r="226" spans="1:40" s="295" customFormat="1">
      <c r="A226" s="252" t="s">
        <v>4593</v>
      </c>
      <c r="B226" s="252" t="s">
        <v>4594</v>
      </c>
      <c r="C226" s="252" t="s">
        <v>4593</v>
      </c>
      <c r="D226" s="34" t="s">
        <v>4594</v>
      </c>
      <c r="E226" s="252" t="s">
        <v>5077</v>
      </c>
      <c r="F226" s="645" t="s">
        <v>4330</v>
      </c>
      <c r="G226" s="252" t="s">
        <v>4331</v>
      </c>
      <c r="H226" s="255" t="s">
        <v>7352</v>
      </c>
      <c r="I226" s="411">
        <v>42305</v>
      </c>
      <c r="J226" s="252" t="s">
        <v>3326</v>
      </c>
      <c r="K226" s="34" t="s">
        <v>6055</v>
      </c>
      <c r="L226" s="252" t="s">
        <v>3469</v>
      </c>
      <c r="M226" s="252" t="s">
        <v>6676</v>
      </c>
      <c r="N226" s="217" t="s">
        <v>4277</v>
      </c>
      <c r="O226" s="253" t="s">
        <v>7756</v>
      </c>
      <c r="P226" s="254" t="s">
        <v>3670</v>
      </c>
      <c r="Q226" s="252" t="s">
        <v>1102</v>
      </c>
      <c r="R226" s="254" t="s">
        <v>3702</v>
      </c>
      <c r="S226" s="253" t="s">
        <v>3340</v>
      </c>
      <c r="T226" s="378" t="s">
        <v>3340</v>
      </c>
      <c r="U226" s="254" t="s">
        <v>3340</v>
      </c>
      <c r="V226" s="254" t="s">
        <v>3330</v>
      </c>
      <c r="W226" s="254" t="s">
        <v>3340</v>
      </c>
      <c r="X226" s="254">
        <v>238</v>
      </c>
      <c r="Y226" s="254" t="s">
        <v>3340</v>
      </c>
      <c r="Z226" s="253" t="s">
        <v>3340</v>
      </c>
      <c r="AA226" s="254" t="s">
        <v>3340</v>
      </c>
      <c r="AB226" s="254" t="s">
        <v>3340</v>
      </c>
      <c r="AC226" s="255" t="s">
        <v>3835</v>
      </c>
      <c r="AD226" s="73" t="s">
        <v>5615</v>
      </c>
      <c r="AE226" s="73" t="s">
        <v>6058</v>
      </c>
      <c r="AF226" s="73" t="s">
        <v>10605</v>
      </c>
      <c r="AG226" s="255" t="s">
        <v>4592</v>
      </c>
      <c r="AH226" s="255" t="s">
        <v>5043</v>
      </c>
      <c r="AI226" s="252" t="s">
        <v>3340</v>
      </c>
      <c r="AJ226" s="252" t="s">
        <v>6765</v>
      </c>
      <c r="AK226" s="255" t="s">
        <v>3340</v>
      </c>
      <c r="AL226" s="255" t="s">
        <v>3340</v>
      </c>
      <c r="AM226" s="252" t="s">
        <v>3340</v>
      </c>
      <c r="AN226" s="255" t="s">
        <v>3340</v>
      </c>
    </row>
    <row r="227" spans="1:40" s="295" customFormat="1">
      <c r="A227" s="252" t="s">
        <v>4590</v>
      </c>
      <c r="B227" s="252" t="s">
        <v>4591</v>
      </c>
      <c r="C227" s="252" t="s">
        <v>4590</v>
      </c>
      <c r="D227" s="34" t="s">
        <v>4591</v>
      </c>
      <c r="E227" s="252" t="s">
        <v>5076</v>
      </c>
      <c r="F227" s="645" t="s">
        <v>4330</v>
      </c>
      <c r="G227" s="252" t="s">
        <v>4331</v>
      </c>
      <c r="H227" s="255" t="s">
        <v>7352</v>
      </c>
      <c r="I227" s="411">
        <v>42305</v>
      </c>
      <c r="J227" s="252" t="s">
        <v>3326</v>
      </c>
      <c r="K227" s="34" t="s">
        <v>6055</v>
      </c>
      <c r="L227" s="252" t="s">
        <v>3469</v>
      </c>
      <c r="M227" s="252" t="s">
        <v>6676</v>
      </c>
      <c r="N227" s="217" t="s">
        <v>4276</v>
      </c>
      <c r="O227" s="253" t="s">
        <v>7756</v>
      </c>
      <c r="P227" s="254" t="s">
        <v>3670</v>
      </c>
      <c r="Q227" s="252" t="s">
        <v>1102</v>
      </c>
      <c r="R227" s="254" t="s">
        <v>3702</v>
      </c>
      <c r="S227" s="253" t="s">
        <v>3340</v>
      </c>
      <c r="T227" s="378" t="s">
        <v>3340</v>
      </c>
      <c r="U227" s="254" t="s">
        <v>3340</v>
      </c>
      <c r="V227" s="254" t="s">
        <v>3330</v>
      </c>
      <c r="W227" s="254" t="s">
        <v>3340</v>
      </c>
      <c r="X227" s="254">
        <v>249</v>
      </c>
      <c r="Y227" s="254" t="s">
        <v>3340</v>
      </c>
      <c r="Z227" s="253" t="s">
        <v>3340</v>
      </c>
      <c r="AA227" s="254" t="s">
        <v>3340</v>
      </c>
      <c r="AB227" s="254" t="s">
        <v>3340</v>
      </c>
      <c r="AC227" s="255" t="s">
        <v>3835</v>
      </c>
      <c r="AD227" s="73" t="s">
        <v>3340</v>
      </c>
      <c r="AE227" s="73" t="s">
        <v>3340</v>
      </c>
      <c r="AF227" s="73" t="s">
        <v>3340</v>
      </c>
      <c r="AG227" s="255" t="s">
        <v>4592</v>
      </c>
      <c r="AH227" s="255" t="s">
        <v>5042</v>
      </c>
      <c r="AI227" s="252" t="s">
        <v>3340</v>
      </c>
      <c r="AJ227" s="252" t="s">
        <v>6765</v>
      </c>
      <c r="AK227" s="255" t="s">
        <v>3340</v>
      </c>
      <c r="AL227" s="255" t="s">
        <v>3340</v>
      </c>
      <c r="AM227" s="252" t="s">
        <v>3340</v>
      </c>
      <c r="AN227" s="255" t="s">
        <v>3340</v>
      </c>
    </row>
    <row r="228" spans="1:40" s="295" customFormat="1">
      <c r="A228" s="252" t="s">
        <v>4328</v>
      </c>
      <c r="B228" s="252" t="s">
        <v>4329</v>
      </c>
      <c r="C228" s="252" t="s">
        <v>4328</v>
      </c>
      <c r="D228" s="34" t="s">
        <v>4329</v>
      </c>
      <c r="E228" s="252" t="s">
        <v>4319</v>
      </c>
      <c r="F228" s="645" t="s">
        <v>4330</v>
      </c>
      <c r="G228" s="252" t="s">
        <v>4331</v>
      </c>
      <c r="H228" s="255" t="s">
        <v>7352</v>
      </c>
      <c r="I228" s="411">
        <v>42305</v>
      </c>
      <c r="J228" s="252" t="s">
        <v>3326</v>
      </c>
      <c r="K228" s="34" t="s">
        <v>6057</v>
      </c>
      <c r="L228" s="252" t="s">
        <v>3469</v>
      </c>
      <c r="M228" s="252" t="s">
        <v>6676</v>
      </c>
      <c r="N228" s="252" t="s">
        <v>4332</v>
      </c>
      <c r="O228" s="253" t="s">
        <v>5072</v>
      </c>
      <c r="P228" s="254" t="s">
        <v>3670</v>
      </c>
      <c r="Q228" s="252" t="s">
        <v>3682</v>
      </c>
      <c r="R228" s="254" t="s">
        <v>3683</v>
      </c>
      <c r="S228" s="253" t="s">
        <v>3340</v>
      </c>
      <c r="T228" s="378" t="s">
        <v>3340</v>
      </c>
      <c r="U228" s="254" t="s">
        <v>3340</v>
      </c>
      <c r="V228" s="254" t="s">
        <v>3330</v>
      </c>
      <c r="W228" s="254" t="s">
        <v>3340</v>
      </c>
      <c r="X228" s="254">
        <v>254</v>
      </c>
      <c r="Y228" s="254" t="s">
        <v>3340</v>
      </c>
      <c r="Z228" s="253" t="s">
        <v>3340</v>
      </c>
      <c r="AA228" s="254" t="s">
        <v>3340</v>
      </c>
      <c r="AB228" s="254" t="s">
        <v>3340</v>
      </c>
      <c r="AC228" s="252" t="s">
        <v>3835</v>
      </c>
      <c r="AD228" s="217" t="s">
        <v>5627</v>
      </c>
      <c r="AE228" s="73" t="s">
        <v>6062</v>
      </c>
      <c r="AF228" s="73" t="s">
        <v>3340</v>
      </c>
      <c r="AG228" s="255" t="s">
        <v>4333</v>
      </c>
      <c r="AH228" s="255" t="s">
        <v>3340</v>
      </c>
      <c r="AI228" s="252" t="s">
        <v>3340</v>
      </c>
      <c r="AJ228" s="252" t="s">
        <v>6765</v>
      </c>
      <c r="AK228" s="255" t="s">
        <v>3340</v>
      </c>
      <c r="AL228" s="255" t="s">
        <v>3340</v>
      </c>
      <c r="AM228" s="252" t="s">
        <v>3340</v>
      </c>
      <c r="AN228" s="255" t="s">
        <v>3340</v>
      </c>
    </row>
    <row r="229" spans="1:40" s="295" customFormat="1">
      <c r="A229" s="252" t="s">
        <v>4334</v>
      </c>
      <c r="B229" s="252" t="s">
        <v>4335</v>
      </c>
      <c r="C229" s="252" t="s">
        <v>4334</v>
      </c>
      <c r="D229" s="34" t="s">
        <v>4335</v>
      </c>
      <c r="E229" s="252" t="s">
        <v>4320</v>
      </c>
      <c r="F229" s="645" t="s">
        <v>4330</v>
      </c>
      <c r="G229" s="252" t="s">
        <v>4331</v>
      </c>
      <c r="H229" s="255" t="s">
        <v>7352</v>
      </c>
      <c r="I229" s="411">
        <v>42305</v>
      </c>
      <c r="J229" s="252" t="s">
        <v>3326</v>
      </c>
      <c r="K229" s="34" t="s">
        <v>6057</v>
      </c>
      <c r="L229" s="252" t="s">
        <v>3469</v>
      </c>
      <c r="M229" s="252" t="s">
        <v>6676</v>
      </c>
      <c r="N229" s="252" t="s">
        <v>4332</v>
      </c>
      <c r="O229" s="253" t="s">
        <v>5072</v>
      </c>
      <c r="P229" s="254" t="s">
        <v>3670</v>
      </c>
      <c r="Q229" s="252" t="s">
        <v>3688</v>
      </c>
      <c r="R229" s="254" t="s">
        <v>3689</v>
      </c>
      <c r="S229" s="253" t="s">
        <v>3340</v>
      </c>
      <c r="T229" s="378" t="s">
        <v>3340</v>
      </c>
      <c r="U229" s="254" t="s">
        <v>3340</v>
      </c>
      <c r="V229" s="254" t="s">
        <v>3330</v>
      </c>
      <c r="W229" s="254" t="s">
        <v>3340</v>
      </c>
      <c r="X229" s="254">
        <v>257</v>
      </c>
      <c r="Y229" s="254" t="s">
        <v>3340</v>
      </c>
      <c r="Z229" s="253" t="s">
        <v>3340</v>
      </c>
      <c r="AA229" s="254" t="s">
        <v>3340</v>
      </c>
      <c r="AB229" s="254" t="s">
        <v>3340</v>
      </c>
      <c r="AC229" s="252" t="s">
        <v>3835</v>
      </c>
      <c r="AD229" s="217" t="s">
        <v>3340</v>
      </c>
      <c r="AE229" s="73" t="s">
        <v>3340</v>
      </c>
      <c r="AF229" s="73" t="s">
        <v>3340</v>
      </c>
      <c r="AG229" s="255" t="s">
        <v>4333</v>
      </c>
      <c r="AH229" s="255" t="s">
        <v>3340</v>
      </c>
      <c r="AI229" s="252" t="s">
        <v>3340</v>
      </c>
      <c r="AJ229" s="252" t="s">
        <v>6765</v>
      </c>
      <c r="AK229" s="255" t="s">
        <v>3340</v>
      </c>
      <c r="AL229" s="255" t="s">
        <v>3340</v>
      </c>
      <c r="AM229" s="252" t="s">
        <v>3340</v>
      </c>
      <c r="AN229" s="255" t="s">
        <v>3340</v>
      </c>
    </row>
    <row r="230" spans="1:40" s="295" customFormat="1">
      <c r="A230" s="252" t="s">
        <v>4595</v>
      </c>
      <c r="B230" s="252" t="s">
        <v>4596</v>
      </c>
      <c r="C230" s="252" t="s">
        <v>4595</v>
      </c>
      <c r="D230" s="34" t="s">
        <v>4596</v>
      </c>
      <c r="E230" s="252" t="s">
        <v>5078</v>
      </c>
      <c r="F230" s="645" t="s">
        <v>4330</v>
      </c>
      <c r="G230" s="252" t="s">
        <v>4331</v>
      </c>
      <c r="H230" s="255" t="s">
        <v>7352</v>
      </c>
      <c r="I230" s="411">
        <v>42305</v>
      </c>
      <c r="J230" s="252" t="s">
        <v>3326</v>
      </c>
      <c r="K230" s="34" t="s">
        <v>6055</v>
      </c>
      <c r="L230" s="252" t="s">
        <v>3469</v>
      </c>
      <c r="M230" s="252" t="s">
        <v>6676</v>
      </c>
      <c r="N230" s="217" t="s">
        <v>4278</v>
      </c>
      <c r="O230" s="253" t="s">
        <v>7757</v>
      </c>
      <c r="P230" s="254" t="s">
        <v>3670</v>
      </c>
      <c r="Q230" s="252" t="s">
        <v>1102</v>
      </c>
      <c r="R230" s="254" t="s">
        <v>3702</v>
      </c>
      <c r="S230" s="253" t="s">
        <v>3340</v>
      </c>
      <c r="T230" s="378" t="s">
        <v>3340</v>
      </c>
      <c r="U230" s="254" t="s">
        <v>3340</v>
      </c>
      <c r="V230" s="254" t="s">
        <v>3330</v>
      </c>
      <c r="W230" s="254" t="s">
        <v>3340</v>
      </c>
      <c r="X230" s="254">
        <v>283</v>
      </c>
      <c r="Y230" s="254" t="s">
        <v>3340</v>
      </c>
      <c r="Z230" s="253" t="s">
        <v>3340</v>
      </c>
      <c r="AA230" s="254" t="s">
        <v>3340</v>
      </c>
      <c r="AB230" s="254" t="s">
        <v>3340</v>
      </c>
      <c r="AC230" s="252" t="s">
        <v>3835</v>
      </c>
      <c r="AD230" s="217" t="s">
        <v>3340</v>
      </c>
      <c r="AE230" s="73" t="s">
        <v>3340</v>
      </c>
      <c r="AF230" s="73" t="s">
        <v>3340</v>
      </c>
      <c r="AG230" s="255" t="s">
        <v>4592</v>
      </c>
      <c r="AH230" s="255" t="s">
        <v>5044</v>
      </c>
      <c r="AI230" s="252" t="s">
        <v>3340</v>
      </c>
      <c r="AJ230" s="252" t="s">
        <v>6765</v>
      </c>
      <c r="AK230" s="255" t="s">
        <v>3340</v>
      </c>
      <c r="AL230" s="255" t="s">
        <v>3340</v>
      </c>
      <c r="AM230" s="252" t="s">
        <v>3340</v>
      </c>
      <c r="AN230" s="255" t="s">
        <v>3340</v>
      </c>
    </row>
    <row r="231" spans="1:40" s="295" customFormat="1">
      <c r="A231" s="376" t="s">
        <v>4624</v>
      </c>
      <c r="B231" s="218" t="s">
        <v>4625</v>
      </c>
      <c r="C231" s="252" t="s">
        <v>4624</v>
      </c>
      <c r="D231" s="34" t="s">
        <v>4625</v>
      </c>
      <c r="E231" s="252" t="s">
        <v>7758</v>
      </c>
      <c r="F231" s="81" t="s">
        <v>4330</v>
      </c>
      <c r="G231" s="252" t="s">
        <v>4331</v>
      </c>
      <c r="H231" s="255" t="s">
        <v>7759</v>
      </c>
      <c r="I231" s="411">
        <v>42305</v>
      </c>
      <c r="J231" s="252" t="s">
        <v>4621</v>
      </c>
      <c r="K231" s="377" t="s">
        <v>6055</v>
      </c>
      <c r="L231" s="252" t="s">
        <v>3469</v>
      </c>
      <c r="M231" s="254" t="s">
        <v>7760</v>
      </c>
      <c r="N231" s="252" t="s">
        <v>4626</v>
      </c>
      <c r="O231" s="253" t="s">
        <v>4623</v>
      </c>
      <c r="P231" s="254" t="s">
        <v>3670</v>
      </c>
      <c r="Q231" s="252" t="s">
        <v>1102</v>
      </c>
      <c r="R231" s="254" t="s">
        <v>3340</v>
      </c>
      <c r="S231" s="253" t="s">
        <v>3340</v>
      </c>
      <c r="T231" s="378" t="s">
        <v>3340</v>
      </c>
      <c r="U231" s="254" t="s">
        <v>3340</v>
      </c>
      <c r="V231" s="254" t="s">
        <v>3330</v>
      </c>
      <c r="W231" s="254" t="s">
        <v>3340</v>
      </c>
      <c r="X231" s="254">
        <v>386</v>
      </c>
      <c r="Y231" s="254" t="s">
        <v>3340</v>
      </c>
      <c r="Z231" s="253" t="s">
        <v>3340</v>
      </c>
      <c r="AA231" s="254" t="s">
        <v>3340</v>
      </c>
      <c r="AB231" s="254" t="s">
        <v>3340</v>
      </c>
      <c r="AC231" s="252" t="s">
        <v>3835</v>
      </c>
      <c r="AD231" s="217" t="s">
        <v>3340</v>
      </c>
      <c r="AE231" s="73" t="s">
        <v>3340</v>
      </c>
      <c r="AF231" s="73" t="s">
        <v>3340</v>
      </c>
      <c r="AG231" s="255" t="s">
        <v>4592</v>
      </c>
      <c r="AH231" s="255" t="s">
        <v>3340</v>
      </c>
      <c r="AI231" s="254" t="s">
        <v>3340</v>
      </c>
      <c r="AJ231" s="252" t="s">
        <v>7761</v>
      </c>
      <c r="AK231" s="252" t="s">
        <v>3340</v>
      </c>
      <c r="AL231" s="255" t="s">
        <v>3340</v>
      </c>
      <c r="AM231" s="252" t="s">
        <v>3340</v>
      </c>
      <c r="AN231" s="252" t="s">
        <v>3340</v>
      </c>
    </row>
    <row r="232" spans="1:40" s="295" customFormat="1">
      <c r="A232" s="376" t="s">
        <v>4630</v>
      </c>
      <c r="B232" s="218" t="s">
        <v>4631</v>
      </c>
      <c r="C232" s="252" t="s">
        <v>4630</v>
      </c>
      <c r="D232" s="34" t="s">
        <v>4631</v>
      </c>
      <c r="E232" s="252" t="s">
        <v>7762</v>
      </c>
      <c r="F232" s="81" t="s">
        <v>4330</v>
      </c>
      <c r="G232" s="252" t="s">
        <v>4331</v>
      </c>
      <c r="H232" s="255" t="s">
        <v>7759</v>
      </c>
      <c r="I232" s="411">
        <v>42305</v>
      </c>
      <c r="J232" s="252" t="s">
        <v>4621</v>
      </c>
      <c r="K232" s="377" t="s">
        <v>6055</v>
      </c>
      <c r="L232" s="252" t="s">
        <v>3469</v>
      </c>
      <c r="M232" s="254" t="s">
        <v>7760</v>
      </c>
      <c r="N232" s="252" t="s">
        <v>4632</v>
      </c>
      <c r="O232" s="253" t="s">
        <v>4623</v>
      </c>
      <c r="P232" s="254" t="s">
        <v>3670</v>
      </c>
      <c r="Q232" s="252" t="s">
        <v>1102</v>
      </c>
      <c r="R232" s="254" t="s">
        <v>3340</v>
      </c>
      <c r="S232" s="253" t="s">
        <v>3340</v>
      </c>
      <c r="T232" s="378" t="s">
        <v>3340</v>
      </c>
      <c r="U232" s="254" t="s">
        <v>3340</v>
      </c>
      <c r="V232" s="254" t="s">
        <v>3330</v>
      </c>
      <c r="W232" s="254" t="s">
        <v>3340</v>
      </c>
      <c r="X232" s="254">
        <v>390</v>
      </c>
      <c r="Y232" s="254" t="s">
        <v>3340</v>
      </c>
      <c r="Z232" s="253" t="s">
        <v>3340</v>
      </c>
      <c r="AA232" s="254" t="s">
        <v>3340</v>
      </c>
      <c r="AB232" s="254" t="s">
        <v>3340</v>
      </c>
      <c r="AC232" s="252" t="s">
        <v>3835</v>
      </c>
      <c r="AD232" s="217" t="s">
        <v>3340</v>
      </c>
      <c r="AE232" s="73" t="s">
        <v>3340</v>
      </c>
      <c r="AF232" s="73" t="s">
        <v>3340</v>
      </c>
      <c r="AG232" s="255" t="s">
        <v>4592</v>
      </c>
      <c r="AH232" s="255" t="s">
        <v>3340</v>
      </c>
      <c r="AI232" s="254" t="s">
        <v>3340</v>
      </c>
      <c r="AJ232" s="252" t="s">
        <v>7761</v>
      </c>
      <c r="AK232" s="252" t="s">
        <v>3340</v>
      </c>
      <c r="AL232" s="255" t="s">
        <v>3340</v>
      </c>
      <c r="AM232" s="252" t="s">
        <v>3340</v>
      </c>
      <c r="AN232" s="252" t="s">
        <v>3340</v>
      </c>
    </row>
    <row r="233" spans="1:40" s="295" customFormat="1">
      <c r="A233" s="376" t="s">
        <v>4648</v>
      </c>
      <c r="B233" s="218" t="s">
        <v>4649</v>
      </c>
      <c r="C233" s="252" t="s">
        <v>4648</v>
      </c>
      <c r="D233" s="493" t="s">
        <v>4649</v>
      </c>
      <c r="E233" s="252" t="s">
        <v>7763</v>
      </c>
      <c r="F233" s="81" t="s">
        <v>4330</v>
      </c>
      <c r="G233" s="252" t="s">
        <v>4331</v>
      </c>
      <c r="H233" s="255" t="s">
        <v>7759</v>
      </c>
      <c r="I233" s="411">
        <v>42305</v>
      </c>
      <c r="J233" s="252" t="s">
        <v>4621</v>
      </c>
      <c r="K233" s="377" t="s">
        <v>6055</v>
      </c>
      <c r="L233" s="252" t="s">
        <v>3469</v>
      </c>
      <c r="M233" s="254" t="s">
        <v>7760</v>
      </c>
      <c r="N233" s="252" t="s">
        <v>4647</v>
      </c>
      <c r="O233" s="253" t="s">
        <v>4623</v>
      </c>
      <c r="P233" s="254" t="s">
        <v>3670</v>
      </c>
      <c r="Q233" s="252" t="s">
        <v>4113</v>
      </c>
      <c r="R233" s="378" t="s">
        <v>3340</v>
      </c>
      <c r="S233" s="253" t="s">
        <v>3340</v>
      </c>
      <c r="T233" s="378" t="s">
        <v>3340</v>
      </c>
      <c r="U233" s="254" t="s">
        <v>3340</v>
      </c>
      <c r="V233" s="254" t="s">
        <v>3330</v>
      </c>
      <c r="W233" s="254" t="s">
        <v>3340</v>
      </c>
      <c r="X233" s="254">
        <v>393</v>
      </c>
      <c r="Y233" s="254" t="s">
        <v>3340</v>
      </c>
      <c r="Z233" s="253" t="s">
        <v>3340</v>
      </c>
      <c r="AA233" s="254" t="s">
        <v>3340</v>
      </c>
      <c r="AB233" s="254" t="s">
        <v>3340</v>
      </c>
      <c r="AC233" s="252" t="s">
        <v>3835</v>
      </c>
      <c r="AD233" s="217" t="s">
        <v>3340</v>
      </c>
      <c r="AE233" s="73" t="s">
        <v>3340</v>
      </c>
      <c r="AF233" s="73" t="s">
        <v>3340</v>
      </c>
      <c r="AG233" s="255" t="s">
        <v>4592</v>
      </c>
      <c r="AH233" s="255" t="s">
        <v>3340</v>
      </c>
      <c r="AI233" s="254" t="s">
        <v>3340</v>
      </c>
      <c r="AJ233" s="252" t="s">
        <v>7761</v>
      </c>
      <c r="AK233" s="252" t="s">
        <v>4650</v>
      </c>
      <c r="AL233" s="255" t="s">
        <v>4651</v>
      </c>
      <c r="AM233" s="252" t="s">
        <v>3340</v>
      </c>
      <c r="AN233" s="252" t="s">
        <v>3340</v>
      </c>
    </row>
    <row r="234" spans="1:40" s="295" customFormat="1">
      <c r="A234" s="252" t="s">
        <v>4642</v>
      </c>
      <c r="B234" s="252" t="s">
        <v>4643</v>
      </c>
      <c r="C234" s="252" t="s">
        <v>4642</v>
      </c>
      <c r="D234" s="493" t="s">
        <v>4643</v>
      </c>
      <c r="E234" s="252" t="s">
        <v>7764</v>
      </c>
      <c r="F234" s="81" t="s">
        <v>4330</v>
      </c>
      <c r="G234" s="252" t="s">
        <v>4331</v>
      </c>
      <c r="H234" s="255" t="s">
        <v>7759</v>
      </c>
      <c r="I234" s="411">
        <v>42305</v>
      </c>
      <c r="J234" s="252" t="s">
        <v>4621</v>
      </c>
      <c r="K234" s="34" t="s">
        <v>6055</v>
      </c>
      <c r="L234" s="252" t="s">
        <v>3469</v>
      </c>
      <c r="M234" s="252" t="s">
        <v>7760</v>
      </c>
      <c r="N234" s="252" t="s">
        <v>4644</v>
      </c>
      <c r="O234" s="252" t="s">
        <v>4623</v>
      </c>
      <c r="P234" s="252" t="s">
        <v>3670</v>
      </c>
      <c r="Q234" s="252" t="s">
        <v>1102</v>
      </c>
      <c r="R234" s="252" t="s">
        <v>3340</v>
      </c>
      <c r="S234" s="252" t="s">
        <v>3340</v>
      </c>
      <c r="T234" s="253" t="s">
        <v>3340</v>
      </c>
      <c r="U234" s="253" t="s">
        <v>3340</v>
      </c>
      <c r="V234" s="253" t="s">
        <v>3330</v>
      </c>
      <c r="W234" s="252" t="s">
        <v>3340</v>
      </c>
      <c r="X234" s="252">
        <v>405</v>
      </c>
      <c r="Y234" s="252" t="s">
        <v>3340</v>
      </c>
      <c r="Z234" s="252" t="s">
        <v>3340</v>
      </c>
      <c r="AA234" s="252" t="s">
        <v>3340</v>
      </c>
      <c r="AB234" s="252" t="s">
        <v>3340</v>
      </c>
      <c r="AC234" s="252" t="s">
        <v>3835</v>
      </c>
      <c r="AD234" s="217" t="s">
        <v>3340</v>
      </c>
      <c r="AE234" s="217" t="s">
        <v>3340</v>
      </c>
      <c r="AF234" s="73" t="s">
        <v>3340</v>
      </c>
      <c r="AG234" s="255" t="s">
        <v>4592</v>
      </c>
      <c r="AH234" s="255" t="s">
        <v>3340</v>
      </c>
      <c r="AI234" s="252" t="s">
        <v>3340</v>
      </c>
      <c r="AJ234" s="252" t="s">
        <v>7761</v>
      </c>
      <c r="AK234" s="252" t="s">
        <v>3340</v>
      </c>
      <c r="AL234" s="255" t="s">
        <v>3340</v>
      </c>
      <c r="AM234" s="252" t="s">
        <v>3340</v>
      </c>
      <c r="AN234" s="252" t="s">
        <v>3340</v>
      </c>
    </row>
    <row r="235" spans="1:40" s="295" customFormat="1">
      <c r="A235" s="252" t="s">
        <v>4639</v>
      </c>
      <c r="B235" s="252" t="s">
        <v>4640</v>
      </c>
      <c r="C235" s="252" t="s">
        <v>4639</v>
      </c>
      <c r="D235" s="493" t="s">
        <v>4640</v>
      </c>
      <c r="E235" s="252" t="s">
        <v>7765</v>
      </c>
      <c r="F235" s="81" t="s">
        <v>4330</v>
      </c>
      <c r="G235" s="252" t="s">
        <v>4331</v>
      </c>
      <c r="H235" s="255" t="s">
        <v>7759</v>
      </c>
      <c r="I235" s="411">
        <v>42305</v>
      </c>
      <c r="J235" s="252" t="s">
        <v>4621</v>
      </c>
      <c r="K235" s="34" t="s">
        <v>6055</v>
      </c>
      <c r="L235" s="252" t="s">
        <v>3469</v>
      </c>
      <c r="M235" s="252" t="s">
        <v>7760</v>
      </c>
      <c r="N235" s="252" t="s">
        <v>4641</v>
      </c>
      <c r="O235" s="252" t="s">
        <v>4623</v>
      </c>
      <c r="P235" s="252" t="s">
        <v>3670</v>
      </c>
      <c r="Q235" s="252" t="s">
        <v>1102</v>
      </c>
      <c r="R235" s="252" t="s">
        <v>3340</v>
      </c>
      <c r="S235" s="252" t="s">
        <v>3340</v>
      </c>
      <c r="T235" s="253" t="s">
        <v>3340</v>
      </c>
      <c r="U235" s="253" t="s">
        <v>3340</v>
      </c>
      <c r="V235" s="253" t="s">
        <v>3330</v>
      </c>
      <c r="W235" s="252" t="s">
        <v>3340</v>
      </c>
      <c r="X235" s="252">
        <v>411</v>
      </c>
      <c r="Y235" s="252" t="s">
        <v>3340</v>
      </c>
      <c r="Z235" s="252" t="s">
        <v>3340</v>
      </c>
      <c r="AA235" s="252" t="s">
        <v>3340</v>
      </c>
      <c r="AB235" s="252" t="s">
        <v>3340</v>
      </c>
      <c r="AC235" s="252" t="s">
        <v>3835</v>
      </c>
      <c r="AD235" s="217" t="s">
        <v>3340</v>
      </c>
      <c r="AE235" s="217" t="s">
        <v>3340</v>
      </c>
      <c r="AF235" s="73" t="s">
        <v>3340</v>
      </c>
      <c r="AG235" s="255" t="s">
        <v>4592</v>
      </c>
      <c r="AH235" s="255" t="s">
        <v>3340</v>
      </c>
      <c r="AI235" s="252" t="s">
        <v>3340</v>
      </c>
      <c r="AJ235" s="252" t="s">
        <v>7761</v>
      </c>
      <c r="AK235" s="252" t="s">
        <v>3340</v>
      </c>
      <c r="AL235" s="255" t="s">
        <v>3340</v>
      </c>
      <c r="AM235" s="252" t="s">
        <v>3340</v>
      </c>
      <c r="AN235" s="252" t="s">
        <v>3340</v>
      </c>
    </row>
    <row r="236" spans="1:40" s="295" customFormat="1">
      <c r="A236" s="252" t="s">
        <v>4645</v>
      </c>
      <c r="B236" s="252" t="s">
        <v>4646</v>
      </c>
      <c r="C236" s="252" t="s">
        <v>4645</v>
      </c>
      <c r="D236" s="493" t="s">
        <v>4646</v>
      </c>
      <c r="E236" s="252" t="s">
        <v>7766</v>
      </c>
      <c r="F236" s="81" t="s">
        <v>4330</v>
      </c>
      <c r="G236" s="252" t="s">
        <v>4331</v>
      </c>
      <c r="H236" s="255" t="s">
        <v>7759</v>
      </c>
      <c r="I236" s="411">
        <v>42305</v>
      </c>
      <c r="J236" s="252" t="s">
        <v>4621</v>
      </c>
      <c r="K236" s="34" t="s">
        <v>6055</v>
      </c>
      <c r="L236" s="252" t="s">
        <v>3469</v>
      </c>
      <c r="M236" s="252" t="s">
        <v>7760</v>
      </c>
      <c r="N236" s="252" t="s">
        <v>4647</v>
      </c>
      <c r="O236" s="252" t="s">
        <v>4623</v>
      </c>
      <c r="P236" s="252" t="s">
        <v>3670</v>
      </c>
      <c r="Q236" s="252" t="s">
        <v>1102</v>
      </c>
      <c r="R236" s="252" t="s">
        <v>3340</v>
      </c>
      <c r="S236" s="252" t="s">
        <v>3340</v>
      </c>
      <c r="T236" s="253" t="s">
        <v>3340</v>
      </c>
      <c r="U236" s="253" t="s">
        <v>3340</v>
      </c>
      <c r="V236" s="253" t="s">
        <v>3330</v>
      </c>
      <c r="W236" s="252" t="s">
        <v>3340</v>
      </c>
      <c r="X236" s="252">
        <v>417</v>
      </c>
      <c r="Y236" s="252" t="s">
        <v>3340</v>
      </c>
      <c r="Z236" s="252" t="s">
        <v>3340</v>
      </c>
      <c r="AA236" s="252" t="s">
        <v>3340</v>
      </c>
      <c r="AB236" s="252" t="s">
        <v>3340</v>
      </c>
      <c r="AC236" s="252" t="s">
        <v>3835</v>
      </c>
      <c r="AD236" s="217" t="s">
        <v>3340</v>
      </c>
      <c r="AE236" s="217" t="s">
        <v>3340</v>
      </c>
      <c r="AF236" s="73" t="s">
        <v>3340</v>
      </c>
      <c r="AG236" s="255" t="s">
        <v>4592</v>
      </c>
      <c r="AH236" s="255" t="s">
        <v>3340</v>
      </c>
      <c r="AI236" s="252" t="s">
        <v>3340</v>
      </c>
      <c r="AJ236" s="252" t="s">
        <v>7761</v>
      </c>
      <c r="AK236" s="252" t="s">
        <v>3340</v>
      </c>
      <c r="AL236" s="255" t="s">
        <v>3340</v>
      </c>
      <c r="AM236" s="252" t="s">
        <v>3340</v>
      </c>
      <c r="AN236" s="252" t="s">
        <v>3340</v>
      </c>
    </row>
    <row r="237" spans="1:40" s="295" customFormat="1">
      <c r="A237" s="252" t="s">
        <v>4633</v>
      </c>
      <c r="B237" s="252" t="s">
        <v>4634</v>
      </c>
      <c r="C237" s="252" t="s">
        <v>4633</v>
      </c>
      <c r="D237" s="493" t="s">
        <v>4634</v>
      </c>
      <c r="E237" s="252" t="s">
        <v>7767</v>
      </c>
      <c r="F237" s="81" t="s">
        <v>4330</v>
      </c>
      <c r="G237" s="252" t="s">
        <v>4331</v>
      </c>
      <c r="H237" s="255" t="s">
        <v>7759</v>
      </c>
      <c r="I237" s="411">
        <v>42305</v>
      </c>
      <c r="J237" s="252" t="s">
        <v>4621</v>
      </c>
      <c r="K237" s="34" t="s">
        <v>6055</v>
      </c>
      <c r="L237" s="252" t="s">
        <v>3469</v>
      </c>
      <c r="M237" s="252" t="s">
        <v>7760</v>
      </c>
      <c r="N237" s="252" t="s">
        <v>4635</v>
      </c>
      <c r="O237" s="252" t="s">
        <v>4623</v>
      </c>
      <c r="P237" s="252" t="s">
        <v>3670</v>
      </c>
      <c r="Q237" s="252" t="s">
        <v>1102</v>
      </c>
      <c r="R237" s="252" t="s">
        <v>3340</v>
      </c>
      <c r="S237" s="252" t="s">
        <v>3340</v>
      </c>
      <c r="T237" s="253" t="s">
        <v>3340</v>
      </c>
      <c r="U237" s="253" t="s">
        <v>3340</v>
      </c>
      <c r="V237" s="253" t="s">
        <v>3330</v>
      </c>
      <c r="W237" s="252" t="s">
        <v>3340</v>
      </c>
      <c r="X237" s="252">
        <v>419</v>
      </c>
      <c r="Y237" s="252" t="s">
        <v>3340</v>
      </c>
      <c r="Z237" s="252" t="s">
        <v>3340</v>
      </c>
      <c r="AA237" s="252" t="s">
        <v>3340</v>
      </c>
      <c r="AB237" s="252" t="s">
        <v>3340</v>
      </c>
      <c r="AC237" s="252" t="s">
        <v>3835</v>
      </c>
      <c r="AD237" s="217" t="s">
        <v>3340</v>
      </c>
      <c r="AE237" s="217" t="s">
        <v>3340</v>
      </c>
      <c r="AF237" s="73" t="s">
        <v>3340</v>
      </c>
      <c r="AG237" s="255" t="s">
        <v>4592</v>
      </c>
      <c r="AH237" s="255" t="s">
        <v>3340</v>
      </c>
      <c r="AI237" s="252" t="s">
        <v>3340</v>
      </c>
      <c r="AJ237" s="252" t="s">
        <v>7761</v>
      </c>
      <c r="AK237" s="252" t="s">
        <v>3340</v>
      </c>
      <c r="AL237" s="255" t="s">
        <v>3340</v>
      </c>
      <c r="AM237" s="252" t="s">
        <v>3340</v>
      </c>
      <c r="AN237" s="252" t="s">
        <v>3340</v>
      </c>
    </row>
    <row r="238" spans="1:40" s="295" customFormat="1">
      <c r="A238" s="252" t="s">
        <v>4619</v>
      </c>
      <c r="B238" s="252" t="s">
        <v>4620</v>
      </c>
      <c r="C238" s="252" t="s">
        <v>4619</v>
      </c>
      <c r="D238" s="493" t="s">
        <v>4620</v>
      </c>
      <c r="E238" s="252" t="s">
        <v>7768</v>
      </c>
      <c r="F238" s="81" t="s">
        <v>4330</v>
      </c>
      <c r="G238" s="252" t="s">
        <v>4331</v>
      </c>
      <c r="H238" s="255" t="s">
        <v>7759</v>
      </c>
      <c r="I238" s="411">
        <v>42305</v>
      </c>
      <c r="J238" s="252" t="s">
        <v>4621</v>
      </c>
      <c r="K238" s="34" t="s">
        <v>6055</v>
      </c>
      <c r="L238" s="252" t="s">
        <v>3469</v>
      </c>
      <c r="M238" s="252" t="s">
        <v>7760</v>
      </c>
      <c r="N238" s="252" t="s">
        <v>4622</v>
      </c>
      <c r="O238" s="252" t="s">
        <v>4623</v>
      </c>
      <c r="P238" s="252" t="s">
        <v>3670</v>
      </c>
      <c r="Q238" s="252" t="s">
        <v>1102</v>
      </c>
      <c r="R238" s="252" t="s">
        <v>3340</v>
      </c>
      <c r="S238" s="252" t="s">
        <v>3340</v>
      </c>
      <c r="T238" s="253" t="s">
        <v>3340</v>
      </c>
      <c r="U238" s="253" t="s">
        <v>3340</v>
      </c>
      <c r="V238" s="253" t="s">
        <v>3330</v>
      </c>
      <c r="W238" s="252" t="s">
        <v>3340</v>
      </c>
      <c r="X238" s="252">
        <v>451</v>
      </c>
      <c r="Y238" s="252" t="s">
        <v>3340</v>
      </c>
      <c r="Z238" s="252" t="s">
        <v>3340</v>
      </c>
      <c r="AA238" s="252" t="s">
        <v>3340</v>
      </c>
      <c r="AB238" s="252" t="s">
        <v>3340</v>
      </c>
      <c r="AC238" s="252" t="s">
        <v>3835</v>
      </c>
      <c r="AD238" s="217" t="s">
        <v>3340</v>
      </c>
      <c r="AE238" s="217" t="s">
        <v>3340</v>
      </c>
      <c r="AF238" s="73" t="s">
        <v>3340</v>
      </c>
      <c r="AG238" s="255" t="s">
        <v>4592</v>
      </c>
      <c r="AH238" s="255" t="s">
        <v>3340</v>
      </c>
      <c r="AI238" s="252" t="s">
        <v>3340</v>
      </c>
      <c r="AJ238" s="252" t="s">
        <v>7761</v>
      </c>
      <c r="AK238" s="252" t="s">
        <v>3340</v>
      </c>
      <c r="AL238" s="255" t="s">
        <v>3340</v>
      </c>
      <c r="AM238" s="252" t="s">
        <v>3340</v>
      </c>
      <c r="AN238" s="252" t="s">
        <v>3340</v>
      </c>
    </row>
    <row r="239" spans="1:40" s="295" customFormat="1">
      <c r="A239" s="252" t="s">
        <v>4636</v>
      </c>
      <c r="B239" s="252" t="s">
        <v>4637</v>
      </c>
      <c r="C239" s="252" t="s">
        <v>4636</v>
      </c>
      <c r="D239" s="493" t="s">
        <v>4637</v>
      </c>
      <c r="E239" s="252" t="s">
        <v>7769</v>
      </c>
      <c r="F239" s="81" t="s">
        <v>4330</v>
      </c>
      <c r="G239" s="252" t="s">
        <v>4331</v>
      </c>
      <c r="H239" s="255" t="s">
        <v>7759</v>
      </c>
      <c r="I239" s="411">
        <v>42305</v>
      </c>
      <c r="J239" s="252" t="s">
        <v>4621</v>
      </c>
      <c r="K239" s="34" t="s">
        <v>6055</v>
      </c>
      <c r="L239" s="252" t="s">
        <v>3469</v>
      </c>
      <c r="M239" s="252" t="s">
        <v>7760</v>
      </c>
      <c r="N239" s="252" t="s">
        <v>4638</v>
      </c>
      <c r="O239" s="252" t="s">
        <v>4623</v>
      </c>
      <c r="P239" s="252" t="s">
        <v>3670</v>
      </c>
      <c r="Q239" s="252" t="s">
        <v>1102</v>
      </c>
      <c r="R239" s="252" t="s">
        <v>3340</v>
      </c>
      <c r="S239" s="252" t="s">
        <v>3340</v>
      </c>
      <c r="T239" s="253" t="s">
        <v>3340</v>
      </c>
      <c r="U239" s="253" t="s">
        <v>3340</v>
      </c>
      <c r="V239" s="253" t="s">
        <v>3330</v>
      </c>
      <c r="W239" s="252" t="s">
        <v>3340</v>
      </c>
      <c r="X239" s="252">
        <v>454</v>
      </c>
      <c r="Y239" s="252" t="s">
        <v>3340</v>
      </c>
      <c r="Z239" s="252" t="s">
        <v>3340</v>
      </c>
      <c r="AA239" s="252" t="s">
        <v>3340</v>
      </c>
      <c r="AB239" s="252" t="s">
        <v>3340</v>
      </c>
      <c r="AC239" s="252" t="s">
        <v>3835</v>
      </c>
      <c r="AD239" s="217" t="s">
        <v>3340</v>
      </c>
      <c r="AE239" s="217" t="s">
        <v>3340</v>
      </c>
      <c r="AF239" s="73" t="s">
        <v>3340</v>
      </c>
      <c r="AG239" s="255" t="s">
        <v>4592</v>
      </c>
      <c r="AH239" s="255" t="s">
        <v>3340</v>
      </c>
      <c r="AI239" s="252" t="s">
        <v>3340</v>
      </c>
      <c r="AJ239" s="252" t="s">
        <v>7761</v>
      </c>
      <c r="AK239" s="252" t="s">
        <v>3340</v>
      </c>
      <c r="AL239" s="255" t="s">
        <v>3340</v>
      </c>
      <c r="AM239" s="252" t="s">
        <v>3340</v>
      </c>
      <c r="AN239" s="252" t="s">
        <v>3340</v>
      </c>
    </row>
    <row r="240" spans="1:40" s="295" customFormat="1">
      <c r="A240" s="252" t="s">
        <v>4627</v>
      </c>
      <c r="B240" s="252" t="s">
        <v>4628</v>
      </c>
      <c r="C240" s="252" t="s">
        <v>4627</v>
      </c>
      <c r="D240" s="493" t="s">
        <v>4628</v>
      </c>
      <c r="E240" s="252" t="s">
        <v>7770</v>
      </c>
      <c r="F240" s="81" t="s">
        <v>4330</v>
      </c>
      <c r="G240" s="252" t="s">
        <v>4331</v>
      </c>
      <c r="H240" s="255" t="s">
        <v>7759</v>
      </c>
      <c r="I240" s="411">
        <v>42305</v>
      </c>
      <c r="J240" s="252" t="s">
        <v>4621</v>
      </c>
      <c r="K240" s="34" t="s">
        <v>6055</v>
      </c>
      <c r="L240" s="252" t="s">
        <v>3469</v>
      </c>
      <c r="M240" s="252" t="s">
        <v>7760</v>
      </c>
      <c r="N240" s="252" t="s">
        <v>4629</v>
      </c>
      <c r="O240" s="252" t="s">
        <v>4623</v>
      </c>
      <c r="P240" s="252" t="s">
        <v>3670</v>
      </c>
      <c r="Q240" s="252" t="s">
        <v>1102</v>
      </c>
      <c r="R240" s="252" t="s">
        <v>3340</v>
      </c>
      <c r="S240" s="252" t="s">
        <v>3340</v>
      </c>
      <c r="T240" s="253" t="s">
        <v>3340</v>
      </c>
      <c r="U240" s="253" t="s">
        <v>3340</v>
      </c>
      <c r="V240" s="253" t="s">
        <v>3330</v>
      </c>
      <c r="W240" s="252" t="s">
        <v>3340</v>
      </c>
      <c r="X240" s="252">
        <v>476</v>
      </c>
      <c r="Y240" s="252" t="s">
        <v>3340</v>
      </c>
      <c r="Z240" s="252" t="s">
        <v>3340</v>
      </c>
      <c r="AA240" s="252" t="s">
        <v>3340</v>
      </c>
      <c r="AB240" s="252" t="s">
        <v>3340</v>
      </c>
      <c r="AC240" s="252" t="s">
        <v>3835</v>
      </c>
      <c r="AD240" s="217" t="s">
        <v>3340</v>
      </c>
      <c r="AE240" s="217" t="s">
        <v>3340</v>
      </c>
      <c r="AF240" s="73" t="s">
        <v>3340</v>
      </c>
      <c r="AG240" s="255" t="s">
        <v>4592</v>
      </c>
      <c r="AH240" s="255" t="s">
        <v>3340</v>
      </c>
      <c r="AI240" s="252" t="s">
        <v>3340</v>
      </c>
      <c r="AJ240" s="252" t="s">
        <v>7761</v>
      </c>
      <c r="AK240" s="252" t="s">
        <v>3340</v>
      </c>
      <c r="AL240" s="255" t="s">
        <v>3340</v>
      </c>
      <c r="AM240" s="252" t="s">
        <v>3340</v>
      </c>
      <c r="AN240" s="252" t="s">
        <v>3340</v>
      </c>
    </row>
    <row r="241" spans="1:40" s="295" customFormat="1">
      <c r="A241" s="252" t="s">
        <v>4601</v>
      </c>
      <c r="B241" s="252" t="s">
        <v>4602</v>
      </c>
      <c r="C241" s="252" t="s">
        <v>4601</v>
      </c>
      <c r="D241" s="493" t="s">
        <v>4602</v>
      </c>
      <c r="E241" s="252" t="s">
        <v>5080</v>
      </c>
      <c r="F241" s="81" t="s">
        <v>4330</v>
      </c>
      <c r="G241" s="252" t="s">
        <v>4331</v>
      </c>
      <c r="H241" s="255" t="s">
        <v>7352</v>
      </c>
      <c r="I241" s="411">
        <v>42305</v>
      </c>
      <c r="J241" s="252" t="s">
        <v>3326</v>
      </c>
      <c r="K241" s="34" t="s">
        <v>6055</v>
      </c>
      <c r="L241" s="252" t="s">
        <v>3469</v>
      </c>
      <c r="M241" s="252" t="s">
        <v>6676</v>
      </c>
      <c r="N241" s="217" t="s">
        <v>4025</v>
      </c>
      <c r="O241" s="252" t="s">
        <v>7458</v>
      </c>
      <c r="P241" s="252" t="s">
        <v>3670</v>
      </c>
      <c r="Q241" s="252" t="s">
        <v>1102</v>
      </c>
      <c r="R241" s="252" t="s">
        <v>3702</v>
      </c>
      <c r="S241" s="252" t="s">
        <v>3340</v>
      </c>
      <c r="T241" s="253" t="s">
        <v>3340</v>
      </c>
      <c r="U241" s="253" t="s">
        <v>3340</v>
      </c>
      <c r="V241" s="253" t="s">
        <v>3330</v>
      </c>
      <c r="W241" s="252" t="s">
        <v>3340</v>
      </c>
      <c r="X241" s="252">
        <v>251</v>
      </c>
      <c r="Y241" s="252" t="s">
        <v>3340</v>
      </c>
      <c r="Z241" s="252" t="s">
        <v>3340</v>
      </c>
      <c r="AA241" s="252" t="s">
        <v>3340</v>
      </c>
      <c r="AB241" s="252" t="s">
        <v>3340</v>
      </c>
      <c r="AC241" s="252" t="s">
        <v>3835</v>
      </c>
      <c r="AD241" s="217" t="s">
        <v>5615</v>
      </c>
      <c r="AE241" s="217" t="s">
        <v>6058</v>
      </c>
      <c r="AF241" s="73" t="s">
        <v>3340</v>
      </c>
      <c r="AG241" s="255" t="s">
        <v>4592</v>
      </c>
      <c r="AH241" s="255" t="s">
        <v>4026</v>
      </c>
      <c r="AI241" s="252" t="s">
        <v>3340</v>
      </c>
      <c r="AJ241" s="252" t="s">
        <v>6765</v>
      </c>
      <c r="AK241" s="252" t="s">
        <v>3340</v>
      </c>
      <c r="AL241" s="255" t="s">
        <v>3340</v>
      </c>
      <c r="AM241" s="252" t="s">
        <v>3340</v>
      </c>
      <c r="AN241" s="252" t="s">
        <v>3340</v>
      </c>
    </row>
    <row r="242" spans="1:40" s="295" customFormat="1">
      <c r="A242" s="252" t="s">
        <v>4599</v>
      </c>
      <c r="B242" s="252" t="s">
        <v>4600</v>
      </c>
      <c r="C242" s="252" t="s">
        <v>4599</v>
      </c>
      <c r="D242" s="493" t="s">
        <v>4600</v>
      </c>
      <c r="E242" s="252" t="s">
        <v>4269</v>
      </c>
      <c r="F242" s="81" t="s">
        <v>4330</v>
      </c>
      <c r="G242" s="252" t="s">
        <v>4331</v>
      </c>
      <c r="H242" s="255" t="s">
        <v>7352</v>
      </c>
      <c r="I242" s="411">
        <v>42305</v>
      </c>
      <c r="J242" s="252" t="s">
        <v>3326</v>
      </c>
      <c r="K242" s="34" t="s">
        <v>6055</v>
      </c>
      <c r="L242" s="252" t="s">
        <v>3469</v>
      </c>
      <c r="M242" s="252" t="s">
        <v>6676</v>
      </c>
      <c r="N242" s="217" t="s">
        <v>4280</v>
      </c>
      <c r="O242" s="252" t="s">
        <v>7771</v>
      </c>
      <c r="P242" s="252" t="s">
        <v>3670</v>
      </c>
      <c r="Q242" s="252" t="s">
        <v>1102</v>
      </c>
      <c r="R242" s="252" t="s">
        <v>3363</v>
      </c>
      <c r="S242" s="252" t="s">
        <v>3340</v>
      </c>
      <c r="T242" s="253" t="s">
        <v>3340</v>
      </c>
      <c r="U242" s="253" t="s">
        <v>3340</v>
      </c>
      <c r="V242" s="253" t="s">
        <v>3330</v>
      </c>
      <c r="W242" s="252" t="s">
        <v>3340</v>
      </c>
      <c r="X242" s="252">
        <v>230</v>
      </c>
      <c r="Y242" s="252" t="s">
        <v>3340</v>
      </c>
      <c r="Z242" s="252" t="s">
        <v>3340</v>
      </c>
      <c r="AA242" s="252" t="s">
        <v>3340</v>
      </c>
      <c r="AB242" s="252" t="s">
        <v>3669</v>
      </c>
      <c r="AC242" s="252" t="s">
        <v>3835</v>
      </c>
      <c r="AD242" s="217" t="s">
        <v>5615</v>
      </c>
      <c r="AE242" s="217" t="s">
        <v>6058</v>
      </c>
      <c r="AF242" s="73" t="s">
        <v>10605</v>
      </c>
      <c r="AG242" s="255" t="s">
        <v>4592</v>
      </c>
      <c r="AH242" s="255" t="s">
        <v>5046</v>
      </c>
      <c r="AI242" s="252" t="s">
        <v>3340</v>
      </c>
      <c r="AJ242" s="252" t="s">
        <v>6765</v>
      </c>
      <c r="AK242" s="252" t="s">
        <v>3340</v>
      </c>
      <c r="AL242" s="255" t="s">
        <v>3340</v>
      </c>
      <c r="AM242" s="252" t="s">
        <v>3340</v>
      </c>
      <c r="AN242" s="252" t="s">
        <v>3340</v>
      </c>
    </row>
    <row r="243" spans="1:40" s="295" customFormat="1">
      <c r="A243" s="252" t="s">
        <v>4597</v>
      </c>
      <c r="B243" s="252" t="s">
        <v>4598</v>
      </c>
      <c r="C243" s="252" t="s">
        <v>4597</v>
      </c>
      <c r="D243" s="493" t="s">
        <v>4598</v>
      </c>
      <c r="E243" s="252" t="s">
        <v>5079</v>
      </c>
      <c r="F243" s="81" t="s">
        <v>4330</v>
      </c>
      <c r="G243" s="252" t="s">
        <v>4331</v>
      </c>
      <c r="H243" s="255" t="s">
        <v>7352</v>
      </c>
      <c r="I243" s="411">
        <v>42305</v>
      </c>
      <c r="J243" s="252" t="s">
        <v>3326</v>
      </c>
      <c r="K243" s="34" t="s">
        <v>6055</v>
      </c>
      <c r="L243" s="252" t="s">
        <v>3469</v>
      </c>
      <c r="M243" s="252" t="s">
        <v>6676</v>
      </c>
      <c r="N243" s="217" t="s">
        <v>4279</v>
      </c>
      <c r="O243" s="252" t="s">
        <v>7757</v>
      </c>
      <c r="P243" s="252" t="s">
        <v>3670</v>
      </c>
      <c r="Q243" s="252" t="s">
        <v>1102</v>
      </c>
      <c r="R243" s="252" t="s">
        <v>3702</v>
      </c>
      <c r="S243" s="252" t="s">
        <v>3340</v>
      </c>
      <c r="T243" s="253" t="s">
        <v>3340</v>
      </c>
      <c r="U243" s="253" t="s">
        <v>3340</v>
      </c>
      <c r="V243" s="253" t="s">
        <v>3330</v>
      </c>
      <c r="W243" s="252" t="s">
        <v>3340</v>
      </c>
      <c r="X243" s="252">
        <v>257</v>
      </c>
      <c r="Y243" s="252" t="s">
        <v>3340</v>
      </c>
      <c r="Z243" s="252" t="s">
        <v>3340</v>
      </c>
      <c r="AA243" s="252" t="s">
        <v>3340</v>
      </c>
      <c r="AB243" s="252" t="s">
        <v>3340</v>
      </c>
      <c r="AC243" s="252" t="s">
        <v>3835</v>
      </c>
      <c r="AD243" s="217" t="s">
        <v>5615</v>
      </c>
      <c r="AE243" s="217" t="s">
        <v>6058</v>
      </c>
      <c r="AF243" s="73" t="s">
        <v>10605</v>
      </c>
      <c r="AG243" s="255" t="s">
        <v>4592</v>
      </c>
      <c r="AH243" s="255" t="s">
        <v>5045</v>
      </c>
      <c r="AI243" s="252" t="s">
        <v>3340</v>
      </c>
      <c r="AJ243" s="252" t="s">
        <v>6765</v>
      </c>
      <c r="AK243" s="252" t="s">
        <v>3340</v>
      </c>
      <c r="AL243" s="255" t="s">
        <v>3340</v>
      </c>
      <c r="AM243" s="252" t="s">
        <v>3340</v>
      </c>
      <c r="AN243" s="252" t="s">
        <v>3340</v>
      </c>
    </row>
    <row r="244" spans="1:40" s="295" customFormat="1">
      <c r="A244" s="252" t="s">
        <v>4603</v>
      </c>
      <c r="B244" s="252" t="s">
        <v>4604</v>
      </c>
      <c r="C244" s="252" t="s">
        <v>4603</v>
      </c>
      <c r="D244" s="493" t="s">
        <v>4604</v>
      </c>
      <c r="E244" s="252" t="s">
        <v>4270</v>
      </c>
      <c r="F244" s="81" t="s">
        <v>4330</v>
      </c>
      <c r="G244" s="252" t="s">
        <v>4331</v>
      </c>
      <c r="H244" s="255" t="s">
        <v>7352</v>
      </c>
      <c r="I244" s="411">
        <v>42305</v>
      </c>
      <c r="J244" s="252" t="s">
        <v>3326</v>
      </c>
      <c r="K244" s="34" t="s">
        <v>6055</v>
      </c>
      <c r="L244" s="252" t="s">
        <v>3469</v>
      </c>
      <c r="M244" s="252" t="s">
        <v>6676</v>
      </c>
      <c r="N244" s="217" t="s">
        <v>4281</v>
      </c>
      <c r="O244" s="252" t="s">
        <v>5081</v>
      </c>
      <c r="P244" s="252" t="s">
        <v>3670</v>
      </c>
      <c r="Q244" s="252" t="s">
        <v>1102</v>
      </c>
      <c r="R244" s="252" t="s">
        <v>3363</v>
      </c>
      <c r="S244" s="252" t="s">
        <v>3340</v>
      </c>
      <c r="T244" s="253" t="s">
        <v>3340</v>
      </c>
      <c r="U244" s="253" t="s">
        <v>3340</v>
      </c>
      <c r="V244" s="253" t="s">
        <v>3330</v>
      </c>
      <c r="W244" s="252" t="s">
        <v>3340</v>
      </c>
      <c r="X244" s="252">
        <v>270</v>
      </c>
      <c r="Y244" s="252" t="s">
        <v>3340</v>
      </c>
      <c r="Z244" s="252" t="s">
        <v>3340</v>
      </c>
      <c r="AA244" s="252" t="s">
        <v>3340</v>
      </c>
      <c r="AB244" s="252" t="s">
        <v>3669</v>
      </c>
      <c r="AC244" s="252" t="s">
        <v>3835</v>
      </c>
      <c r="AD244" s="217" t="s">
        <v>5615</v>
      </c>
      <c r="AE244" s="217" t="s">
        <v>6058</v>
      </c>
      <c r="AF244" s="73" t="s">
        <v>3340</v>
      </c>
      <c r="AG244" s="255" t="s">
        <v>1102</v>
      </c>
      <c r="AH244" s="255" t="s">
        <v>5050</v>
      </c>
      <c r="AI244" s="252" t="s">
        <v>6677</v>
      </c>
      <c r="AJ244" s="252" t="s">
        <v>6765</v>
      </c>
      <c r="AK244" s="252" t="s">
        <v>3340</v>
      </c>
      <c r="AL244" s="255" t="s">
        <v>3340</v>
      </c>
      <c r="AM244" s="252" t="s">
        <v>3340</v>
      </c>
      <c r="AN244" s="252" t="s">
        <v>3340</v>
      </c>
    </row>
    <row r="245" spans="1:40" s="295" customFormat="1">
      <c r="A245" s="252" t="s">
        <v>4610</v>
      </c>
      <c r="B245" s="252" t="s">
        <v>4611</v>
      </c>
      <c r="C245" s="252" t="s">
        <v>4610</v>
      </c>
      <c r="D245" s="493" t="s">
        <v>4611</v>
      </c>
      <c r="E245" s="252" t="s">
        <v>7772</v>
      </c>
      <c r="F245" s="81" t="s">
        <v>4330</v>
      </c>
      <c r="G245" s="252" t="s">
        <v>4331</v>
      </c>
      <c r="H245" s="255" t="s">
        <v>7352</v>
      </c>
      <c r="I245" s="411">
        <v>42305</v>
      </c>
      <c r="J245" s="252" t="s">
        <v>3326</v>
      </c>
      <c r="K245" s="34" t="s">
        <v>6055</v>
      </c>
      <c r="L245" s="252" t="s">
        <v>3469</v>
      </c>
      <c r="M245" s="252" t="s">
        <v>6676</v>
      </c>
      <c r="N245" s="252" t="s">
        <v>3372</v>
      </c>
      <c r="O245" s="252" t="s">
        <v>3373</v>
      </c>
      <c r="P245" s="252" t="s">
        <v>3670</v>
      </c>
      <c r="Q245" s="252" t="s">
        <v>4612</v>
      </c>
      <c r="R245" s="252" t="s">
        <v>3702</v>
      </c>
      <c r="S245" s="252" t="s">
        <v>3340</v>
      </c>
      <c r="T245" s="253" t="s">
        <v>3340</v>
      </c>
      <c r="U245" s="253" t="s">
        <v>3340</v>
      </c>
      <c r="V245" s="253" t="s">
        <v>3330</v>
      </c>
      <c r="W245" s="252" t="s">
        <v>3340</v>
      </c>
      <c r="X245" s="252">
        <v>232</v>
      </c>
      <c r="Y245" s="252" t="s">
        <v>3340</v>
      </c>
      <c r="Z245" s="252" t="s">
        <v>3340</v>
      </c>
      <c r="AA245" s="252" t="s">
        <v>3340</v>
      </c>
      <c r="AB245" s="252" t="s">
        <v>3340</v>
      </c>
      <c r="AC245" s="252" t="s">
        <v>3835</v>
      </c>
      <c r="AD245" s="217" t="s">
        <v>3340</v>
      </c>
      <c r="AE245" s="217" t="s">
        <v>3340</v>
      </c>
      <c r="AF245" s="73" t="s">
        <v>3340</v>
      </c>
      <c r="AG245" s="255" t="s">
        <v>4592</v>
      </c>
      <c r="AH245" s="255" t="s">
        <v>3340</v>
      </c>
      <c r="AI245" s="252" t="s">
        <v>3340</v>
      </c>
      <c r="AJ245" s="252" t="s">
        <v>6765</v>
      </c>
      <c r="AK245" s="252" t="s">
        <v>3340</v>
      </c>
      <c r="AL245" s="255" t="s">
        <v>3340</v>
      </c>
      <c r="AM245" s="252" t="s">
        <v>3340</v>
      </c>
      <c r="AN245" s="252" t="s">
        <v>3340</v>
      </c>
    </row>
    <row r="246" spans="1:40" s="295" customFormat="1">
      <c r="A246" s="252" t="s">
        <v>4616</v>
      </c>
      <c r="B246" s="252" t="s">
        <v>4617</v>
      </c>
      <c r="C246" s="252" t="s">
        <v>4616</v>
      </c>
      <c r="D246" s="493" t="s">
        <v>4617</v>
      </c>
      <c r="E246" s="252" t="s">
        <v>7773</v>
      </c>
      <c r="F246" s="81" t="s">
        <v>4330</v>
      </c>
      <c r="G246" s="252" t="s">
        <v>4331</v>
      </c>
      <c r="H246" s="255" t="s">
        <v>7352</v>
      </c>
      <c r="I246" s="411">
        <v>42305</v>
      </c>
      <c r="J246" s="252" t="s">
        <v>3326</v>
      </c>
      <c r="K246" s="34" t="s">
        <v>6055</v>
      </c>
      <c r="L246" s="252" t="s">
        <v>3469</v>
      </c>
      <c r="M246" s="252" t="s">
        <v>6676</v>
      </c>
      <c r="N246" s="252" t="s">
        <v>3372</v>
      </c>
      <c r="O246" s="252" t="s">
        <v>3373</v>
      </c>
      <c r="P246" s="252" t="s">
        <v>3670</v>
      </c>
      <c r="Q246" s="252" t="s">
        <v>4618</v>
      </c>
      <c r="R246" s="252" t="s">
        <v>3702</v>
      </c>
      <c r="S246" s="252" t="s">
        <v>3340</v>
      </c>
      <c r="T246" s="253" t="s">
        <v>3340</v>
      </c>
      <c r="U246" s="253" t="s">
        <v>3340</v>
      </c>
      <c r="V246" s="253" t="s">
        <v>3330</v>
      </c>
      <c r="W246" s="252" t="s">
        <v>3340</v>
      </c>
      <c r="X246" s="252">
        <v>238</v>
      </c>
      <c r="Y246" s="252" t="s">
        <v>3340</v>
      </c>
      <c r="Z246" s="252" t="s">
        <v>3340</v>
      </c>
      <c r="AA246" s="252" t="s">
        <v>3340</v>
      </c>
      <c r="AB246" s="252" t="s">
        <v>3340</v>
      </c>
      <c r="AC246" s="252" t="s">
        <v>3835</v>
      </c>
      <c r="AD246" s="217" t="s">
        <v>3340</v>
      </c>
      <c r="AE246" s="217" t="s">
        <v>3340</v>
      </c>
      <c r="AF246" s="73" t="s">
        <v>3340</v>
      </c>
      <c r="AG246" s="255" t="s">
        <v>4592</v>
      </c>
      <c r="AH246" s="255" t="s">
        <v>3340</v>
      </c>
      <c r="AI246" s="252" t="s">
        <v>3340</v>
      </c>
      <c r="AJ246" s="252" t="s">
        <v>6765</v>
      </c>
      <c r="AK246" s="252" t="s">
        <v>3340</v>
      </c>
      <c r="AL246" s="255" t="s">
        <v>3340</v>
      </c>
      <c r="AM246" s="252" t="s">
        <v>3340</v>
      </c>
      <c r="AN246" s="252" t="s">
        <v>3340</v>
      </c>
    </row>
    <row r="247" spans="1:40" s="295" customFormat="1">
      <c r="A247" s="252" t="s">
        <v>4613</v>
      </c>
      <c r="B247" s="252" t="s">
        <v>4614</v>
      </c>
      <c r="C247" s="252" t="s">
        <v>4613</v>
      </c>
      <c r="D247" s="493" t="s">
        <v>4614</v>
      </c>
      <c r="E247" s="252" t="s">
        <v>7774</v>
      </c>
      <c r="F247" s="81" t="s">
        <v>4330</v>
      </c>
      <c r="G247" s="252" t="s">
        <v>4331</v>
      </c>
      <c r="H247" s="255" t="s">
        <v>7352</v>
      </c>
      <c r="I247" s="411">
        <v>42305</v>
      </c>
      <c r="J247" s="252" t="s">
        <v>3326</v>
      </c>
      <c r="K247" s="34" t="s">
        <v>6055</v>
      </c>
      <c r="L247" s="252" t="s">
        <v>3469</v>
      </c>
      <c r="M247" s="252" t="s">
        <v>6676</v>
      </c>
      <c r="N247" s="252" t="s">
        <v>3372</v>
      </c>
      <c r="O247" s="252" t="s">
        <v>3373</v>
      </c>
      <c r="P247" s="252" t="s">
        <v>3670</v>
      </c>
      <c r="Q247" s="252" t="s">
        <v>4615</v>
      </c>
      <c r="R247" s="252" t="s">
        <v>3702</v>
      </c>
      <c r="S247" s="252" t="s">
        <v>3340</v>
      </c>
      <c r="T247" s="253" t="s">
        <v>3340</v>
      </c>
      <c r="U247" s="253" t="s">
        <v>3340</v>
      </c>
      <c r="V247" s="253" t="s">
        <v>3330</v>
      </c>
      <c r="W247" s="252" t="s">
        <v>3340</v>
      </c>
      <c r="X247" s="252">
        <v>270</v>
      </c>
      <c r="Y247" s="252" t="s">
        <v>3340</v>
      </c>
      <c r="Z247" s="252" t="s">
        <v>3340</v>
      </c>
      <c r="AA247" s="252" t="s">
        <v>3340</v>
      </c>
      <c r="AB247" s="252" t="s">
        <v>3340</v>
      </c>
      <c r="AC247" s="252" t="s">
        <v>3835</v>
      </c>
      <c r="AD247" s="217" t="s">
        <v>3340</v>
      </c>
      <c r="AE247" s="217" t="s">
        <v>3340</v>
      </c>
      <c r="AF247" s="73" t="s">
        <v>3340</v>
      </c>
      <c r="AG247" s="255" t="s">
        <v>4592</v>
      </c>
      <c r="AH247" s="255" t="s">
        <v>3340</v>
      </c>
      <c r="AI247" s="252" t="s">
        <v>3340</v>
      </c>
      <c r="AJ247" s="252" t="s">
        <v>6765</v>
      </c>
      <c r="AK247" s="252" t="s">
        <v>3340</v>
      </c>
      <c r="AL247" s="255" t="s">
        <v>3340</v>
      </c>
      <c r="AM247" s="252" t="s">
        <v>3340</v>
      </c>
      <c r="AN247" s="252" t="s">
        <v>3340</v>
      </c>
    </row>
    <row r="248" spans="1:40" s="295" customFormat="1">
      <c r="A248" s="252" t="s">
        <v>7775</v>
      </c>
      <c r="B248" s="256" t="s">
        <v>7776</v>
      </c>
      <c r="C248" s="252" t="s">
        <v>7775</v>
      </c>
      <c r="D248" s="34" t="s">
        <v>7776</v>
      </c>
      <c r="E248" s="252" t="s">
        <v>7777</v>
      </c>
      <c r="F248" s="81" t="s">
        <v>4653</v>
      </c>
      <c r="G248" s="252" t="s">
        <v>4654</v>
      </c>
      <c r="H248" s="255" t="s">
        <v>7778</v>
      </c>
      <c r="I248" s="411">
        <v>42312</v>
      </c>
      <c r="J248" s="252" t="s">
        <v>4655</v>
      </c>
      <c r="K248" s="423" t="s">
        <v>6061</v>
      </c>
      <c r="L248" s="252" t="s">
        <v>4656</v>
      </c>
      <c r="M248" s="390" t="s">
        <v>6676</v>
      </c>
      <c r="N248" s="252" t="s">
        <v>4672</v>
      </c>
      <c r="O248" s="378" t="s">
        <v>3373</v>
      </c>
      <c r="P248" s="378" t="s">
        <v>3670</v>
      </c>
      <c r="Q248" s="252" t="s">
        <v>4657</v>
      </c>
      <c r="R248" s="378" t="s">
        <v>4658</v>
      </c>
      <c r="S248" s="253" t="s">
        <v>3340</v>
      </c>
      <c r="T248" s="378" t="s">
        <v>3340</v>
      </c>
      <c r="U248" s="254" t="s">
        <v>3340</v>
      </c>
      <c r="V248" s="254" t="s">
        <v>3330</v>
      </c>
      <c r="W248" s="254" t="s">
        <v>3340</v>
      </c>
      <c r="X248" s="254">
        <v>333</v>
      </c>
      <c r="Y248" s="254" t="s">
        <v>3340</v>
      </c>
      <c r="Z248" s="254" t="s">
        <v>3340</v>
      </c>
      <c r="AA248" s="254" t="s">
        <v>3340</v>
      </c>
      <c r="AB248" s="252" t="s">
        <v>3340</v>
      </c>
      <c r="AC248" s="252" t="s">
        <v>3835</v>
      </c>
      <c r="AD248" s="217" t="s">
        <v>3340</v>
      </c>
      <c r="AE248" s="73" t="s">
        <v>3340</v>
      </c>
      <c r="AF248" s="73" t="s">
        <v>3340</v>
      </c>
      <c r="AG248" s="255" t="s">
        <v>4659</v>
      </c>
      <c r="AH248" s="255" t="s">
        <v>3340</v>
      </c>
      <c r="AI248" s="390" t="s">
        <v>3340</v>
      </c>
      <c r="AJ248" s="252" t="s">
        <v>6765</v>
      </c>
      <c r="AK248" s="252" t="s">
        <v>3340</v>
      </c>
      <c r="AL248" s="255" t="s">
        <v>3340</v>
      </c>
      <c r="AM248" s="252" t="s">
        <v>3340</v>
      </c>
      <c r="AN248" s="252" t="s">
        <v>6</v>
      </c>
    </row>
    <row r="249" spans="1:40" s="295" customFormat="1">
      <c r="A249" s="252" t="s">
        <v>7779</v>
      </c>
      <c r="B249" s="256" t="s">
        <v>7780</v>
      </c>
      <c r="C249" s="252" t="s">
        <v>7779</v>
      </c>
      <c r="D249" s="34" t="s">
        <v>7780</v>
      </c>
      <c r="E249" s="252" t="s">
        <v>7781</v>
      </c>
      <c r="F249" s="81" t="s">
        <v>4653</v>
      </c>
      <c r="G249" s="252" t="s">
        <v>4654</v>
      </c>
      <c r="H249" s="255" t="s">
        <v>7778</v>
      </c>
      <c r="I249" s="411">
        <v>42312</v>
      </c>
      <c r="J249" s="252" t="s">
        <v>4655</v>
      </c>
      <c r="K249" s="423" t="s">
        <v>6061</v>
      </c>
      <c r="L249" s="252" t="s">
        <v>4656</v>
      </c>
      <c r="M249" s="390" t="s">
        <v>6676</v>
      </c>
      <c r="N249" s="252" t="s">
        <v>4672</v>
      </c>
      <c r="O249" s="378" t="s">
        <v>3373</v>
      </c>
      <c r="P249" s="378" t="s">
        <v>3670</v>
      </c>
      <c r="Q249" s="252" t="s">
        <v>4667</v>
      </c>
      <c r="R249" s="378" t="s">
        <v>4668</v>
      </c>
      <c r="S249" s="253" t="s">
        <v>3340</v>
      </c>
      <c r="T249" s="378" t="s">
        <v>3340</v>
      </c>
      <c r="U249" s="254" t="s">
        <v>3340</v>
      </c>
      <c r="V249" s="254" t="s">
        <v>3330</v>
      </c>
      <c r="W249" s="254" t="s">
        <v>3340</v>
      </c>
      <c r="X249" s="254">
        <v>348</v>
      </c>
      <c r="Y249" s="254" t="s">
        <v>3340</v>
      </c>
      <c r="Z249" s="254" t="s">
        <v>3340</v>
      </c>
      <c r="AA249" s="254" t="s">
        <v>3340</v>
      </c>
      <c r="AB249" s="252" t="s">
        <v>3340</v>
      </c>
      <c r="AC249" s="252" t="s">
        <v>3835</v>
      </c>
      <c r="AD249" s="217" t="s">
        <v>3340</v>
      </c>
      <c r="AE249" s="73" t="s">
        <v>3340</v>
      </c>
      <c r="AF249" s="73" t="s">
        <v>3340</v>
      </c>
      <c r="AG249" s="255" t="s">
        <v>4659</v>
      </c>
      <c r="AH249" s="255" t="s">
        <v>3340</v>
      </c>
      <c r="AI249" s="390" t="s">
        <v>3340</v>
      </c>
      <c r="AJ249" s="252" t="s">
        <v>6765</v>
      </c>
      <c r="AK249" s="252" t="s">
        <v>3340</v>
      </c>
      <c r="AL249" s="255" t="s">
        <v>3340</v>
      </c>
      <c r="AM249" s="252" t="s">
        <v>3340</v>
      </c>
      <c r="AN249" s="252" t="s">
        <v>6</v>
      </c>
    </row>
    <row r="250" spans="1:40" s="295" customFormat="1">
      <c r="A250" s="252" t="s">
        <v>7782</v>
      </c>
      <c r="B250" s="256" t="s">
        <v>7783</v>
      </c>
      <c r="C250" s="252" t="s">
        <v>7782</v>
      </c>
      <c r="D250" s="34" t="s">
        <v>7783</v>
      </c>
      <c r="E250" s="252" t="s">
        <v>4652</v>
      </c>
      <c r="F250" s="81" t="s">
        <v>4653</v>
      </c>
      <c r="G250" s="252" t="s">
        <v>4654</v>
      </c>
      <c r="H250" s="255" t="s">
        <v>7778</v>
      </c>
      <c r="I250" s="411">
        <v>42312</v>
      </c>
      <c r="J250" s="252" t="s">
        <v>4655</v>
      </c>
      <c r="K250" s="423" t="s">
        <v>6061</v>
      </c>
      <c r="L250" s="252" t="s">
        <v>4656</v>
      </c>
      <c r="M250" s="390" t="s">
        <v>6676</v>
      </c>
      <c r="N250" s="252" t="s">
        <v>3327</v>
      </c>
      <c r="O250" s="378" t="s">
        <v>3328</v>
      </c>
      <c r="P250" s="378" t="s">
        <v>3670</v>
      </c>
      <c r="Q250" s="252" t="s">
        <v>4657</v>
      </c>
      <c r="R250" s="378" t="s">
        <v>4658</v>
      </c>
      <c r="S250" s="253" t="s">
        <v>3340</v>
      </c>
      <c r="T250" s="378" t="s">
        <v>3340</v>
      </c>
      <c r="U250" s="254" t="s">
        <v>3340</v>
      </c>
      <c r="V250" s="254" t="s">
        <v>3330</v>
      </c>
      <c r="W250" s="254" t="s">
        <v>3340</v>
      </c>
      <c r="X250" s="254">
        <v>372</v>
      </c>
      <c r="Y250" s="254" t="s">
        <v>3340</v>
      </c>
      <c r="Z250" s="254" t="s">
        <v>3340</v>
      </c>
      <c r="AA250" s="254" t="s">
        <v>3340</v>
      </c>
      <c r="AB250" s="252" t="s">
        <v>3669</v>
      </c>
      <c r="AC250" s="252" t="s">
        <v>3835</v>
      </c>
      <c r="AD250" s="217" t="s">
        <v>3340</v>
      </c>
      <c r="AE250" s="73" t="s">
        <v>3340</v>
      </c>
      <c r="AF250" s="73" t="s">
        <v>3340</v>
      </c>
      <c r="AG250" s="255" t="s">
        <v>4659</v>
      </c>
      <c r="AH250" s="255" t="s">
        <v>3340</v>
      </c>
      <c r="AI250" s="390" t="s">
        <v>3340</v>
      </c>
      <c r="AJ250" s="252" t="s">
        <v>6765</v>
      </c>
      <c r="AK250" s="252" t="s">
        <v>3340</v>
      </c>
      <c r="AL250" s="255" t="s">
        <v>3340</v>
      </c>
      <c r="AM250" s="252" t="s">
        <v>3340</v>
      </c>
      <c r="AN250" s="252" t="s">
        <v>6</v>
      </c>
    </row>
    <row r="251" spans="1:40" s="295" customFormat="1">
      <c r="A251" s="252" t="s">
        <v>7784</v>
      </c>
      <c r="B251" s="256" t="s">
        <v>7785</v>
      </c>
      <c r="C251" s="252" t="s">
        <v>7784</v>
      </c>
      <c r="D251" s="34" t="s">
        <v>7785</v>
      </c>
      <c r="E251" s="252" t="s">
        <v>4663</v>
      </c>
      <c r="F251" s="81" t="s">
        <v>4653</v>
      </c>
      <c r="G251" s="252" t="s">
        <v>4654</v>
      </c>
      <c r="H251" s="255" t="s">
        <v>7778</v>
      </c>
      <c r="I251" s="411">
        <v>42312</v>
      </c>
      <c r="J251" s="252" t="s">
        <v>4655</v>
      </c>
      <c r="K251" s="423" t="s">
        <v>6061</v>
      </c>
      <c r="L251" s="252" t="s">
        <v>4656</v>
      </c>
      <c r="M251" s="390" t="s">
        <v>6676</v>
      </c>
      <c r="N251" s="252" t="s">
        <v>3327</v>
      </c>
      <c r="O251" s="378" t="s">
        <v>3328</v>
      </c>
      <c r="P251" s="378" t="s">
        <v>3670</v>
      </c>
      <c r="Q251" s="252" t="s">
        <v>4664</v>
      </c>
      <c r="R251" s="378" t="s">
        <v>4665</v>
      </c>
      <c r="S251" s="253" t="s">
        <v>3340</v>
      </c>
      <c r="T251" s="378" t="s">
        <v>3340</v>
      </c>
      <c r="U251" s="254" t="s">
        <v>3340</v>
      </c>
      <c r="V251" s="254" t="s">
        <v>3330</v>
      </c>
      <c r="W251" s="254" t="s">
        <v>3340</v>
      </c>
      <c r="X251" s="254">
        <v>372</v>
      </c>
      <c r="Y251" s="254" t="s">
        <v>3340</v>
      </c>
      <c r="Z251" s="254" t="s">
        <v>3340</v>
      </c>
      <c r="AA251" s="254" t="s">
        <v>3340</v>
      </c>
      <c r="AB251" s="252" t="s">
        <v>3669</v>
      </c>
      <c r="AC251" s="252" t="s">
        <v>3835</v>
      </c>
      <c r="AD251" s="217" t="s">
        <v>3340</v>
      </c>
      <c r="AE251" s="73" t="s">
        <v>3340</v>
      </c>
      <c r="AF251" s="73" t="s">
        <v>3340</v>
      </c>
      <c r="AG251" s="255" t="s">
        <v>4659</v>
      </c>
      <c r="AH251" s="255" t="s">
        <v>3340</v>
      </c>
      <c r="AI251" s="390" t="s">
        <v>3340</v>
      </c>
      <c r="AJ251" s="252" t="s">
        <v>6765</v>
      </c>
      <c r="AK251" s="252" t="s">
        <v>3340</v>
      </c>
      <c r="AL251" s="255" t="s">
        <v>3340</v>
      </c>
      <c r="AM251" s="252" t="s">
        <v>3340</v>
      </c>
      <c r="AN251" s="252" t="s">
        <v>6</v>
      </c>
    </row>
    <row r="252" spans="1:40" s="295" customFormat="1">
      <c r="A252" s="252" t="s">
        <v>7786</v>
      </c>
      <c r="B252" s="256" t="s">
        <v>7787</v>
      </c>
      <c r="C252" s="252" t="s">
        <v>7786</v>
      </c>
      <c r="D252" s="34" t="s">
        <v>7787</v>
      </c>
      <c r="E252" s="252" t="s">
        <v>4666</v>
      </c>
      <c r="F252" s="81" t="s">
        <v>4653</v>
      </c>
      <c r="G252" s="252" t="s">
        <v>4654</v>
      </c>
      <c r="H252" s="255" t="s">
        <v>7778</v>
      </c>
      <c r="I252" s="411">
        <v>42312</v>
      </c>
      <c r="J252" s="252" t="s">
        <v>4655</v>
      </c>
      <c r="K252" s="423" t="s">
        <v>6061</v>
      </c>
      <c r="L252" s="252" t="s">
        <v>4656</v>
      </c>
      <c r="M252" s="390" t="s">
        <v>6676</v>
      </c>
      <c r="N252" s="252" t="s">
        <v>3327</v>
      </c>
      <c r="O252" s="378" t="s">
        <v>3328</v>
      </c>
      <c r="P252" s="378" t="s">
        <v>3670</v>
      </c>
      <c r="Q252" s="252" t="s">
        <v>4667</v>
      </c>
      <c r="R252" s="378" t="s">
        <v>4668</v>
      </c>
      <c r="S252" s="253" t="s">
        <v>3340</v>
      </c>
      <c r="T252" s="378" t="s">
        <v>3340</v>
      </c>
      <c r="U252" s="254" t="s">
        <v>3340</v>
      </c>
      <c r="V252" s="254" t="s">
        <v>3330</v>
      </c>
      <c r="W252" s="254" t="s">
        <v>3340</v>
      </c>
      <c r="X252" s="254">
        <v>372</v>
      </c>
      <c r="Y252" s="254" t="s">
        <v>3340</v>
      </c>
      <c r="Z252" s="254" t="s">
        <v>3340</v>
      </c>
      <c r="AA252" s="254" t="s">
        <v>3340</v>
      </c>
      <c r="AB252" s="252" t="s">
        <v>3669</v>
      </c>
      <c r="AC252" s="252" t="s">
        <v>3835</v>
      </c>
      <c r="AD252" s="217" t="s">
        <v>3340</v>
      </c>
      <c r="AE252" s="73" t="s">
        <v>3340</v>
      </c>
      <c r="AF252" s="73" t="s">
        <v>3340</v>
      </c>
      <c r="AG252" s="255" t="s">
        <v>4659</v>
      </c>
      <c r="AH252" s="255" t="s">
        <v>3340</v>
      </c>
      <c r="AI252" s="390" t="s">
        <v>3340</v>
      </c>
      <c r="AJ252" s="252" t="s">
        <v>6765</v>
      </c>
      <c r="AK252" s="252" t="s">
        <v>3340</v>
      </c>
      <c r="AL252" s="255" t="s">
        <v>3340</v>
      </c>
      <c r="AM252" s="252" t="s">
        <v>3340</v>
      </c>
      <c r="AN252" s="252" t="s">
        <v>6</v>
      </c>
    </row>
    <row r="253" spans="1:40" s="295" customFormat="1">
      <c r="A253" s="252" t="s">
        <v>7788</v>
      </c>
      <c r="B253" s="256" t="s">
        <v>7789</v>
      </c>
      <c r="C253" s="252" t="s">
        <v>7788</v>
      </c>
      <c r="D253" s="34" t="s">
        <v>7789</v>
      </c>
      <c r="E253" s="252" t="s">
        <v>7790</v>
      </c>
      <c r="F253" s="81" t="s">
        <v>4653</v>
      </c>
      <c r="G253" s="252" t="s">
        <v>4654</v>
      </c>
      <c r="H253" s="255" t="s">
        <v>7778</v>
      </c>
      <c r="I253" s="411">
        <v>42312</v>
      </c>
      <c r="J253" s="252" t="s">
        <v>4655</v>
      </c>
      <c r="K253" s="423" t="s">
        <v>6061</v>
      </c>
      <c r="L253" s="252" t="s">
        <v>4656</v>
      </c>
      <c r="M253" s="390" t="s">
        <v>6676</v>
      </c>
      <c r="N253" s="252" t="s">
        <v>4672</v>
      </c>
      <c r="O253" s="378" t="s">
        <v>3373</v>
      </c>
      <c r="P253" s="378" t="s">
        <v>3670</v>
      </c>
      <c r="Q253" s="252" t="s">
        <v>4664</v>
      </c>
      <c r="R253" s="378" t="s">
        <v>4665</v>
      </c>
      <c r="S253" s="253" t="s">
        <v>3340</v>
      </c>
      <c r="T253" s="378" t="s">
        <v>3340</v>
      </c>
      <c r="U253" s="254" t="s">
        <v>3340</v>
      </c>
      <c r="V253" s="254" t="s">
        <v>3330</v>
      </c>
      <c r="W253" s="254" t="s">
        <v>3340</v>
      </c>
      <c r="X253" s="254">
        <v>394</v>
      </c>
      <c r="Y253" s="254" t="s">
        <v>3340</v>
      </c>
      <c r="Z253" s="254" t="s">
        <v>3340</v>
      </c>
      <c r="AA253" s="254" t="s">
        <v>3340</v>
      </c>
      <c r="AB253" s="252" t="s">
        <v>3340</v>
      </c>
      <c r="AC253" s="252" t="s">
        <v>3835</v>
      </c>
      <c r="AD253" s="217" t="s">
        <v>3340</v>
      </c>
      <c r="AE253" s="73" t="s">
        <v>3340</v>
      </c>
      <c r="AF253" s="73" t="s">
        <v>3340</v>
      </c>
      <c r="AG253" s="255" t="s">
        <v>4659</v>
      </c>
      <c r="AH253" s="255" t="s">
        <v>3340</v>
      </c>
      <c r="AI253" s="390" t="s">
        <v>3340</v>
      </c>
      <c r="AJ253" s="252" t="s">
        <v>6765</v>
      </c>
      <c r="AK253" s="252" t="s">
        <v>3340</v>
      </c>
      <c r="AL253" s="255" t="s">
        <v>3340</v>
      </c>
      <c r="AM253" s="252" t="s">
        <v>3340</v>
      </c>
      <c r="AN253" s="252" t="s">
        <v>4864</v>
      </c>
    </row>
    <row r="254" spans="1:40" s="295" customFormat="1">
      <c r="A254" s="252" t="s">
        <v>7791</v>
      </c>
      <c r="B254" s="256" t="s">
        <v>7792</v>
      </c>
      <c r="C254" s="252" t="s">
        <v>7791</v>
      </c>
      <c r="D254" s="34" t="s">
        <v>7792</v>
      </c>
      <c r="E254" s="252" t="s">
        <v>7793</v>
      </c>
      <c r="F254" s="81" t="s">
        <v>4653</v>
      </c>
      <c r="G254" s="252" t="s">
        <v>4654</v>
      </c>
      <c r="H254" s="255" t="s">
        <v>7778</v>
      </c>
      <c r="I254" s="411">
        <v>42312</v>
      </c>
      <c r="J254" s="252" t="s">
        <v>4655</v>
      </c>
      <c r="K254" s="423" t="s">
        <v>6061</v>
      </c>
      <c r="L254" s="252" t="s">
        <v>4656</v>
      </c>
      <c r="M254" s="390" t="s">
        <v>6676</v>
      </c>
      <c r="N254" s="252" t="s">
        <v>4672</v>
      </c>
      <c r="O254" s="378" t="s">
        <v>3373</v>
      </c>
      <c r="P254" s="378" t="s">
        <v>3670</v>
      </c>
      <c r="Q254" s="252" t="s">
        <v>4670</v>
      </c>
      <c r="R254" s="378" t="s">
        <v>4671</v>
      </c>
      <c r="S254" s="253" t="s">
        <v>3340</v>
      </c>
      <c r="T254" s="378" t="s">
        <v>3340</v>
      </c>
      <c r="U254" s="254" t="s">
        <v>3340</v>
      </c>
      <c r="V254" s="254" t="s">
        <v>3330</v>
      </c>
      <c r="W254" s="254" t="s">
        <v>3340</v>
      </c>
      <c r="X254" s="254">
        <v>402</v>
      </c>
      <c r="Y254" s="254" t="s">
        <v>3340</v>
      </c>
      <c r="Z254" s="254" t="s">
        <v>3340</v>
      </c>
      <c r="AA254" s="254" t="s">
        <v>3340</v>
      </c>
      <c r="AB254" s="252" t="s">
        <v>3340</v>
      </c>
      <c r="AC254" s="252" t="s">
        <v>3835</v>
      </c>
      <c r="AD254" s="217" t="s">
        <v>3340</v>
      </c>
      <c r="AE254" s="73" t="s">
        <v>3340</v>
      </c>
      <c r="AF254" s="73" t="s">
        <v>3340</v>
      </c>
      <c r="AG254" s="255" t="s">
        <v>4659</v>
      </c>
      <c r="AH254" s="255" t="s">
        <v>3340</v>
      </c>
      <c r="AI254" s="390" t="s">
        <v>3340</v>
      </c>
      <c r="AJ254" s="252" t="s">
        <v>6765</v>
      </c>
      <c r="AK254" s="252" t="s">
        <v>3340</v>
      </c>
      <c r="AL254" s="255" t="s">
        <v>3340</v>
      </c>
      <c r="AM254" s="252" t="s">
        <v>3340</v>
      </c>
      <c r="AN254" s="252" t="s">
        <v>4868</v>
      </c>
    </row>
    <row r="255" spans="1:40" s="295" customFormat="1">
      <c r="A255" s="252" t="s">
        <v>7794</v>
      </c>
      <c r="B255" s="256" t="s">
        <v>7795</v>
      </c>
      <c r="C255" s="252" t="s">
        <v>7794</v>
      </c>
      <c r="D255" s="34" t="s">
        <v>7795</v>
      </c>
      <c r="E255" s="252" t="s">
        <v>4658</v>
      </c>
      <c r="F255" s="81" t="s">
        <v>4653</v>
      </c>
      <c r="G255" s="252" t="s">
        <v>4654</v>
      </c>
      <c r="H255" s="255" t="s">
        <v>7778</v>
      </c>
      <c r="I255" s="411">
        <v>42312</v>
      </c>
      <c r="J255" s="252" t="s">
        <v>4655</v>
      </c>
      <c r="K255" s="423" t="s">
        <v>6061</v>
      </c>
      <c r="L255" s="252" t="s">
        <v>4656</v>
      </c>
      <c r="M255" s="252" t="s">
        <v>6676</v>
      </c>
      <c r="N255" s="252" t="s">
        <v>3696</v>
      </c>
      <c r="O255" s="378" t="s">
        <v>3339</v>
      </c>
      <c r="P255" s="378" t="s">
        <v>3670</v>
      </c>
      <c r="Q255" s="252" t="s">
        <v>4657</v>
      </c>
      <c r="R255" s="378" t="s">
        <v>3340</v>
      </c>
      <c r="S255" s="253" t="s">
        <v>3340</v>
      </c>
      <c r="T255" s="378" t="s">
        <v>3340</v>
      </c>
      <c r="U255" s="254" t="s">
        <v>3340</v>
      </c>
      <c r="V255" s="254" t="s">
        <v>3330</v>
      </c>
      <c r="W255" s="254" t="s">
        <v>3340</v>
      </c>
      <c r="X255" s="254">
        <v>402</v>
      </c>
      <c r="Y255" s="254" t="s">
        <v>3340</v>
      </c>
      <c r="Z255" s="254" t="s">
        <v>3340</v>
      </c>
      <c r="AA255" s="254" t="s">
        <v>3340</v>
      </c>
      <c r="AB255" s="252" t="s">
        <v>3340</v>
      </c>
      <c r="AC255" s="252" t="s">
        <v>3835</v>
      </c>
      <c r="AD255" s="217" t="s">
        <v>3340</v>
      </c>
      <c r="AE255" s="73" t="s">
        <v>3340</v>
      </c>
      <c r="AF255" s="73" t="s">
        <v>3340</v>
      </c>
      <c r="AG255" s="255" t="s">
        <v>4659</v>
      </c>
      <c r="AH255" s="255" t="s">
        <v>3340</v>
      </c>
      <c r="AI255" s="252" t="s">
        <v>3340</v>
      </c>
      <c r="AJ255" s="252" t="s">
        <v>6766</v>
      </c>
      <c r="AK255" s="252" t="s">
        <v>3340</v>
      </c>
      <c r="AL255" s="255" t="s">
        <v>3340</v>
      </c>
      <c r="AM255" s="252" t="s">
        <v>3340</v>
      </c>
      <c r="AN255" s="252" t="s">
        <v>6</v>
      </c>
    </row>
    <row r="256" spans="1:40" s="295" customFormat="1">
      <c r="A256" s="252" t="s">
        <v>7796</v>
      </c>
      <c r="B256" s="256" t="s">
        <v>7797</v>
      </c>
      <c r="C256" s="252" t="s">
        <v>7796</v>
      </c>
      <c r="D256" s="34" t="s">
        <v>7797</v>
      </c>
      <c r="E256" s="252" t="s">
        <v>4665</v>
      </c>
      <c r="F256" s="81" t="s">
        <v>4653</v>
      </c>
      <c r="G256" s="252" t="s">
        <v>4654</v>
      </c>
      <c r="H256" s="255" t="s">
        <v>7778</v>
      </c>
      <c r="I256" s="411">
        <v>42312</v>
      </c>
      <c r="J256" s="252" t="s">
        <v>4655</v>
      </c>
      <c r="K256" s="423" t="s">
        <v>6061</v>
      </c>
      <c r="L256" s="252" t="s">
        <v>4656</v>
      </c>
      <c r="M256" s="252" t="s">
        <v>6676</v>
      </c>
      <c r="N256" s="252" t="s">
        <v>3696</v>
      </c>
      <c r="O256" s="378" t="s">
        <v>3339</v>
      </c>
      <c r="P256" s="378" t="s">
        <v>3670</v>
      </c>
      <c r="Q256" s="252" t="s">
        <v>4664</v>
      </c>
      <c r="R256" s="378" t="s">
        <v>3340</v>
      </c>
      <c r="S256" s="253" t="s">
        <v>3340</v>
      </c>
      <c r="T256" s="378" t="s">
        <v>3340</v>
      </c>
      <c r="U256" s="254" t="s">
        <v>3340</v>
      </c>
      <c r="V256" s="254" t="s">
        <v>3330</v>
      </c>
      <c r="W256" s="254" t="s">
        <v>3340</v>
      </c>
      <c r="X256" s="254">
        <v>402</v>
      </c>
      <c r="Y256" s="254" t="s">
        <v>3340</v>
      </c>
      <c r="Z256" s="254" t="s">
        <v>3340</v>
      </c>
      <c r="AA256" s="254" t="s">
        <v>3340</v>
      </c>
      <c r="AB256" s="252" t="s">
        <v>3340</v>
      </c>
      <c r="AC256" s="252" t="s">
        <v>3835</v>
      </c>
      <c r="AD256" s="217" t="s">
        <v>3340</v>
      </c>
      <c r="AE256" s="73" t="s">
        <v>3340</v>
      </c>
      <c r="AF256" s="73" t="s">
        <v>3340</v>
      </c>
      <c r="AG256" s="255" t="s">
        <v>4659</v>
      </c>
      <c r="AH256" s="255" t="s">
        <v>3340</v>
      </c>
      <c r="AI256" s="252" t="s">
        <v>3340</v>
      </c>
      <c r="AJ256" s="252" t="s">
        <v>6766</v>
      </c>
      <c r="AK256" s="252" t="s">
        <v>3340</v>
      </c>
      <c r="AL256" s="255" t="s">
        <v>3340</v>
      </c>
      <c r="AM256" s="252" t="s">
        <v>3340</v>
      </c>
      <c r="AN256" s="252" t="s">
        <v>6</v>
      </c>
    </row>
    <row r="257" spans="1:40" s="295" customFormat="1">
      <c r="A257" s="252" t="s">
        <v>7798</v>
      </c>
      <c r="B257" s="256" t="s">
        <v>7799</v>
      </c>
      <c r="C257" s="252" t="s">
        <v>7798</v>
      </c>
      <c r="D257" s="34" t="s">
        <v>7799</v>
      </c>
      <c r="E257" s="252" t="s">
        <v>4668</v>
      </c>
      <c r="F257" s="81" t="s">
        <v>4653</v>
      </c>
      <c r="G257" s="252" t="s">
        <v>4654</v>
      </c>
      <c r="H257" s="255" t="s">
        <v>7778</v>
      </c>
      <c r="I257" s="411">
        <v>42312</v>
      </c>
      <c r="J257" s="252" t="s">
        <v>4655</v>
      </c>
      <c r="K257" s="423" t="s">
        <v>6061</v>
      </c>
      <c r="L257" s="252" t="s">
        <v>4656</v>
      </c>
      <c r="M257" s="252" t="s">
        <v>6676</v>
      </c>
      <c r="N257" s="252" t="s">
        <v>3696</v>
      </c>
      <c r="O257" s="378" t="s">
        <v>3339</v>
      </c>
      <c r="P257" s="378" t="s">
        <v>3670</v>
      </c>
      <c r="Q257" s="252" t="s">
        <v>4667</v>
      </c>
      <c r="R257" s="378" t="s">
        <v>3340</v>
      </c>
      <c r="S257" s="253" t="s">
        <v>3340</v>
      </c>
      <c r="T257" s="378" t="s">
        <v>3340</v>
      </c>
      <c r="U257" s="254" t="s">
        <v>3340</v>
      </c>
      <c r="V257" s="254" t="s">
        <v>3330</v>
      </c>
      <c r="W257" s="254" t="s">
        <v>3340</v>
      </c>
      <c r="X257" s="254">
        <v>404</v>
      </c>
      <c r="Y257" s="254" t="s">
        <v>3340</v>
      </c>
      <c r="Z257" s="254" t="s">
        <v>3340</v>
      </c>
      <c r="AA257" s="254" t="s">
        <v>3340</v>
      </c>
      <c r="AB257" s="252" t="s">
        <v>3340</v>
      </c>
      <c r="AC257" s="252" t="s">
        <v>3835</v>
      </c>
      <c r="AD257" s="217" t="s">
        <v>3340</v>
      </c>
      <c r="AE257" s="73" t="s">
        <v>3340</v>
      </c>
      <c r="AF257" s="73" t="s">
        <v>3340</v>
      </c>
      <c r="AG257" s="255" t="s">
        <v>4659</v>
      </c>
      <c r="AH257" s="255" t="s">
        <v>3340</v>
      </c>
      <c r="AI257" s="252" t="s">
        <v>3340</v>
      </c>
      <c r="AJ257" s="252" t="s">
        <v>6766</v>
      </c>
      <c r="AK257" s="252" t="s">
        <v>3340</v>
      </c>
      <c r="AL257" s="255" t="s">
        <v>3340</v>
      </c>
      <c r="AM257" s="252" t="s">
        <v>3340</v>
      </c>
      <c r="AN257" s="252" t="s">
        <v>6</v>
      </c>
    </row>
    <row r="258" spans="1:40" s="295" customFormat="1">
      <c r="A258" s="252" t="s">
        <v>7800</v>
      </c>
      <c r="B258" s="256" t="s">
        <v>7801</v>
      </c>
      <c r="C258" s="252" t="s">
        <v>7800</v>
      </c>
      <c r="D258" s="34" t="s">
        <v>7801</v>
      </c>
      <c r="E258" s="252" t="s">
        <v>4660</v>
      </c>
      <c r="F258" s="81" t="s">
        <v>4653</v>
      </c>
      <c r="G258" s="252" t="s">
        <v>4654</v>
      </c>
      <c r="H258" s="255" t="s">
        <v>7778</v>
      </c>
      <c r="I258" s="411">
        <v>42312</v>
      </c>
      <c r="J258" s="252" t="s">
        <v>4655</v>
      </c>
      <c r="K258" s="423" t="s">
        <v>6061</v>
      </c>
      <c r="L258" s="252" t="s">
        <v>4656</v>
      </c>
      <c r="M258" s="252" t="s">
        <v>6676</v>
      </c>
      <c r="N258" s="252" t="s">
        <v>3327</v>
      </c>
      <c r="O258" s="378" t="s">
        <v>3328</v>
      </c>
      <c r="P258" s="378" t="s">
        <v>3670</v>
      </c>
      <c r="Q258" s="252" t="s">
        <v>4661</v>
      </c>
      <c r="R258" s="378" t="s">
        <v>4662</v>
      </c>
      <c r="S258" s="253" t="s">
        <v>3340</v>
      </c>
      <c r="T258" s="378" t="s">
        <v>3340</v>
      </c>
      <c r="U258" s="254" t="s">
        <v>3340</v>
      </c>
      <c r="V258" s="254" t="s">
        <v>3330</v>
      </c>
      <c r="W258" s="254" t="s">
        <v>3340</v>
      </c>
      <c r="X258" s="254">
        <v>409</v>
      </c>
      <c r="Y258" s="254" t="s">
        <v>3340</v>
      </c>
      <c r="Z258" s="254" t="s">
        <v>3340</v>
      </c>
      <c r="AA258" s="254" t="s">
        <v>3340</v>
      </c>
      <c r="AB258" s="252" t="s">
        <v>3669</v>
      </c>
      <c r="AC258" s="252" t="s">
        <v>3835</v>
      </c>
      <c r="AD258" s="217" t="s">
        <v>3340</v>
      </c>
      <c r="AE258" s="73" t="s">
        <v>3340</v>
      </c>
      <c r="AF258" s="73" t="s">
        <v>3340</v>
      </c>
      <c r="AG258" s="255" t="s">
        <v>4659</v>
      </c>
      <c r="AH258" s="255" t="s">
        <v>3340</v>
      </c>
      <c r="AI258" s="252" t="s">
        <v>3340</v>
      </c>
      <c r="AJ258" s="252" t="s">
        <v>6765</v>
      </c>
      <c r="AK258" s="252" t="s">
        <v>3340</v>
      </c>
      <c r="AL258" s="255" t="s">
        <v>3340</v>
      </c>
      <c r="AM258" s="252" t="s">
        <v>3340</v>
      </c>
      <c r="AN258" s="252" t="s">
        <v>6</v>
      </c>
    </row>
    <row r="259" spans="1:40" s="295" customFormat="1">
      <c r="A259" s="252" t="s">
        <v>7802</v>
      </c>
      <c r="B259" s="256" t="s">
        <v>7803</v>
      </c>
      <c r="C259" s="252" t="s">
        <v>7802</v>
      </c>
      <c r="D259" s="34" t="s">
        <v>7803</v>
      </c>
      <c r="E259" s="252" t="s">
        <v>4662</v>
      </c>
      <c r="F259" s="81" t="s">
        <v>4653</v>
      </c>
      <c r="G259" s="252" t="s">
        <v>4654</v>
      </c>
      <c r="H259" s="255" t="s">
        <v>7778</v>
      </c>
      <c r="I259" s="411">
        <v>42312</v>
      </c>
      <c r="J259" s="252" t="s">
        <v>4655</v>
      </c>
      <c r="K259" s="423" t="s">
        <v>6061</v>
      </c>
      <c r="L259" s="252" t="s">
        <v>4656</v>
      </c>
      <c r="M259" s="252" t="s">
        <v>6676</v>
      </c>
      <c r="N259" s="252" t="s">
        <v>3696</v>
      </c>
      <c r="O259" s="378" t="s">
        <v>3339</v>
      </c>
      <c r="P259" s="378" t="s">
        <v>3670</v>
      </c>
      <c r="Q259" s="252" t="s">
        <v>4661</v>
      </c>
      <c r="R259" s="378" t="s">
        <v>3340</v>
      </c>
      <c r="S259" s="253" t="s">
        <v>3340</v>
      </c>
      <c r="T259" s="378" t="s">
        <v>3340</v>
      </c>
      <c r="U259" s="254" t="s">
        <v>3340</v>
      </c>
      <c r="V259" s="254" t="s">
        <v>3330</v>
      </c>
      <c r="W259" s="254" t="s">
        <v>3340</v>
      </c>
      <c r="X259" s="254">
        <v>426</v>
      </c>
      <c r="Y259" s="254" t="s">
        <v>3340</v>
      </c>
      <c r="Z259" s="254" t="s">
        <v>3340</v>
      </c>
      <c r="AA259" s="254" t="s">
        <v>3340</v>
      </c>
      <c r="AB259" s="252" t="s">
        <v>3340</v>
      </c>
      <c r="AC259" s="252" t="s">
        <v>3835</v>
      </c>
      <c r="AD259" s="217" t="s">
        <v>3340</v>
      </c>
      <c r="AE259" s="73" t="s">
        <v>3340</v>
      </c>
      <c r="AF259" s="73" t="s">
        <v>3340</v>
      </c>
      <c r="AG259" s="255" t="s">
        <v>4659</v>
      </c>
      <c r="AH259" s="255" t="s">
        <v>3340</v>
      </c>
      <c r="AI259" s="252" t="s">
        <v>3340</v>
      </c>
      <c r="AJ259" s="252" t="s">
        <v>6766</v>
      </c>
      <c r="AK259" s="252" t="s">
        <v>3340</v>
      </c>
      <c r="AL259" s="255" t="s">
        <v>3340</v>
      </c>
      <c r="AM259" s="252" t="s">
        <v>3340</v>
      </c>
      <c r="AN259" s="252" t="s">
        <v>4864</v>
      </c>
    </row>
    <row r="260" spans="1:40" s="295" customFormat="1">
      <c r="A260" s="252" t="s">
        <v>7804</v>
      </c>
      <c r="B260" s="256" t="s">
        <v>7805</v>
      </c>
      <c r="C260" s="252" t="s">
        <v>7804</v>
      </c>
      <c r="D260" s="34" t="s">
        <v>7805</v>
      </c>
      <c r="E260" s="252" t="s">
        <v>7806</v>
      </c>
      <c r="F260" s="81" t="s">
        <v>4653</v>
      </c>
      <c r="G260" s="252" t="s">
        <v>4654</v>
      </c>
      <c r="H260" s="255" t="s">
        <v>7778</v>
      </c>
      <c r="I260" s="411">
        <v>42312</v>
      </c>
      <c r="J260" s="252" t="s">
        <v>4655</v>
      </c>
      <c r="K260" s="423" t="s">
        <v>6061</v>
      </c>
      <c r="L260" s="252" t="s">
        <v>4656</v>
      </c>
      <c r="M260" s="252" t="s">
        <v>6676</v>
      </c>
      <c r="N260" s="252" t="s">
        <v>4672</v>
      </c>
      <c r="O260" s="378" t="s">
        <v>3373</v>
      </c>
      <c r="P260" s="378" t="s">
        <v>3670</v>
      </c>
      <c r="Q260" s="252" t="s">
        <v>4661</v>
      </c>
      <c r="R260" s="378" t="s">
        <v>4662</v>
      </c>
      <c r="S260" s="253" t="s">
        <v>3340</v>
      </c>
      <c r="T260" s="378" t="s">
        <v>3340</v>
      </c>
      <c r="U260" s="254" t="s">
        <v>3340</v>
      </c>
      <c r="V260" s="254" t="s">
        <v>3330</v>
      </c>
      <c r="W260" s="254" t="s">
        <v>3340</v>
      </c>
      <c r="X260" s="254">
        <v>430</v>
      </c>
      <c r="Y260" s="254" t="s">
        <v>3340</v>
      </c>
      <c r="Z260" s="254" t="s">
        <v>3340</v>
      </c>
      <c r="AA260" s="254" t="s">
        <v>3340</v>
      </c>
      <c r="AB260" s="252" t="s">
        <v>3340</v>
      </c>
      <c r="AC260" s="252" t="s">
        <v>3835</v>
      </c>
      <c r="AD260" s="217" t="s">
        <v>3340</v>
      </c>
      <c r="AE260" s="73" t="s">
        <v>3340</v>
      </c>
      <c r="AF260" s="73" t="s">
        <v>3340</v>
      </c>
      <c r="AG260" s="255" t="s">
        <v>4659</v>
      </c>
      <c r="AH260" s="255" t="s">
        <v>3340</v>
      </c>
      <c r="AI260" s="252" t="s">
        <v>3340</v>
      </c>
      <c r="AJ260" s="252" t="s">
        <v>6765</v>
      </c>
      <c r="AK260" s="252" t="s">
        <v>3340</v>
      </c>
      <c r="AL260" s="255" t="s">
        <v>3340</v>
      </c>
      <c r="AM260" s="252" t="s">
        <v>3340</v>
      </c>
      <c r="AN260" s="252" t="s">
        <v>4868</v>
      </c>
    </row>
    <row r="261" spans="1:40" s="295" customFormat="1">
      <c r="A261" s="252" t="s">
        <v>7807</v>
      </c>
      <c r="B261" s="256" t="s">
        <v>7808</v>
      </c>
      <c r="C261" s="252" t="s">
        <v>7807</v>
      </c>
      <c r="D261" s="34" t="s">
        <v>7808</v>
      </c>
      <c r="E261" s="252" t="s">
        <v>4669</v>
      </c>
      <c r="F261" s="81" t="s">
        <v>4653</v>
      </c>
      <c r="G261" s="252" t="s">
        <v>4654</v>
      </c>
      <c r="H261" s="255" t="s">
        <v>7778</v>
      </c>
      <c r="I261" s="411">
        <v>42312</v>
      </c>
      <c r="J261" s="252" t="s">
        <v>4655</v>
      </c>
      <c r="K261" s="423" t="s">
        <v>6061</v>
      </c>
      <c r="L261" s="252" t="s">
        <v>4656</v>
      </c>
      <c r="M261" s="252" t="s">
        <v>6676</v>
      </c>
      <c r="N261" s="252" t="s">
        <v>3327</v>
      </c>
      <c r="O261" s="378" t="s">
        <v>3328</v>
      </c>
      <c r="P261" s="378" t="s">
        <v>3670</v>
      </c>
      <c r="Q261" s="252" t="s">
        <v>4670</v>
      </c>
      <c r="R261" s="378" t="s">
        <v>4671</v>
      </c>
      <c r="S261" s="253" t="s">
        <v>3340</v>
      </c>
      <c r="T261" s="378" t="s">
        <v>3340</v>
      </c>
      <c r="U261" s="254" t="s">
        <v>3340</v>
      </c>
      <c r="V261" s="254" t="s">
        <v>3330</v>
      </c>
      <c r="W261" s="254" t="s">
        <v>3340</v>
      </c>
      <c r="X261" s="254">
        <v>442</v>
      </c>
      <c r="Y261" s="254" t="s">
        <v>3340</v>
      </c>
      <c r="Z261" s="254" t="s">
        <v>3340</v>
      </c>
      <c r="AA261" s="254" t="s">
        <v>3340</v>
      </c>
      <c r="AB261" s="252" t="s">
        <v>3669</v>
      </c>
      <c r="AC261" s="252" t="s">
        <v>3835</v>
      </c>
      <c r="AD261" s="217" t="s">
        <v>3340</v>
      </c>
      <c r="AE261" s="73" t="s">
        <v>3340</v>
      </c>
      <c r="AF261" s="73" t="s">
        <v>3340</v>
      </c>
      <c r="AG261" s="255" t="s">
        <v>4659</v>
      </c>
      <c r="AH261" s="255" t="s">
        <v>3340</v>
      </c>
      <c r="AI261" s="252" t="s">
        <v>3340</v>
      </c>
      <c r="AJ261" s="252" t="s">
        <v>6765</v>
      </c>
      <c r="AK261" s="252" t="s">
        <v>3340</v>
      </c>
      <c r="AL261" s="255" t="s">
        <v>3340</v>
      </c>
      <c r="AM261" s="252" t="s">
        <v>3340</v>
      </c>
      <c r="AN261" s="252" t="s">
        <v>3340</v>
      </c>
    </row>
    <row r="262" spans="1:40" s="295" customFormat="1">
      <c r="A262" s="252" t="s">
        <v>7809</v>
      </c>
      <c r="B262" s="256" t="s">
        <v>7810</v>
      </c>
      <c r="C262" s="252" t="s">
        <v>7809</v>
      </c>
      <c r="D262" s="34" t="s">
        <v>7810</v>
      </c>
      <c r="E262" s="252" t="s">
        <v>4671</v>
      </c>
      <c r="F262" s="81" t="s">
        <v>4653</v>
      </c>
      <c r="G262" s="252" t="s">
        <v>4654</v>
      </c>
      <c r="H262" s="255" t="s">
        <v>7778</v>
      </c>
      <c r="I262" s="411">
        <v>42312</v>
      </c>
      <c r="J262" s="252" t="s">
        <v>4655</v>
      </c>
      <c r="K262" s="423" t="s">
        <v>6061</v>
      </c>
      <c r="L262" s="252" t="s">
        <v>4656</v>
      </c>
      <c r="M262" s="252" t="s">
        <v>6676</v>
      </c>
      <c r="N262" s="252" t="s">
        <v>3696</v>
      </c>
      <c r="O262" s="378" t="s">
        <v>3339</v>
      </c>
      <c r="P262" s="378" t="s">
        <v>3670</v>
      </c>
      <c r="Q262" s="252" t="s">
        <v>4670</v>
      </c>
      <c r="R262" s="378" t="s">
        <v>3340</v>
      </c>
      <c r="S262" s="253" t="s">
        <v>3340</v>
      </c>
      <c r="T262" s="378" t="s">
        <v>3340</v>
      </c>
      <c r="U262" s="254" t="s">
        <v>3340</v>
      </c>
      <c r="V262" s="254" t="s">
        <v>3330</v>
      </c>
      <c r="W262" s="254" t="s">
        <v>3340</v>
      </c>
      <c r="X262" s="254">
        <v>445</v>
      </c>
      <c r="Y262" s="254" t="s">
        <v>3340</v>
      </c>
      <c r="Z262" s="254" t="s">
        <v>3340</v>
      </c>
      <c r="AA262" s="254" t="s">
        <v>3340</v>
      </c>
      <c r="AB262" s="252" t="s">
        <v>3340</v>
      </c>
      <c r="AC262" s="252" t="s">
        <v>3835</v>
      </c>
      <c r="AD262" s="217" t="s">
        <v>3340</v>
      </c>
      <c r="AE262" s="73" t="s">
        <v>3340</v>
      </c>
      <c r="AF262" s="73" t="s">
        <v>3340</v>
      </c>
      <c r="AG262" s="255" t="s">
        <v>4659</v>
      </c>
      <c r="AH262" s="255" t="s">
        <v>3340</v>
      </c>
      <c r="AI262" s="252" t="s">
        <v>3340</v>
      </c>
      <c r="AJ262" s="252" t="s">
        <v>6766</v>
      </c>
      <c r="AK262" s="252" t="s">
        <v>3340</v>
      </c>
      <c r="AL262" s="255" t="s">
        <v>3340</v>
      </c>
      <c r="AM262" s="252" t="s">
        <v>3340</v>
      </c>
      <c r="AN262" s="252" t="s">
        <v>3340</v>
      </c>
    </row>
    <row r="263" spans="1:40" s="295" customFormat="1">
      <c r="A263" s="252" t="s">
        <v>7811</v>
      </c>
      <c r="B263" s="256" t="s">
        <v>7812</v>
      </c>
      <c r="C263" s="252" t="s">
        <v>7811</v>
      </c>
      <c r="D263" s="34" t="s">
        <v>7812</v>
      </c>
      <c r="E263" s="252" t="s">
        <v>4994</v>
      </c>
      <c r="F263" s="81" t="s">
        <v>4763</v>
      </c>
      <c r="G263" s="252" t="s">
        <v>4764</v>
      </c>
      <c r="H263" s="255" t="s">
        <v>7352</v>
      </c>
      <c r="I263" s="411">
        <v>42345</v>
      </c>
      <c r="J263" s="252" t="s">
        <v>3326</v>
      </c>
      <c r="K263" s="423" t="s">
        <v>6055</v>
      </c>
      <c r="L263" s="252" t="s">
        <v>3469</v>
      </c>
      <c r="M263" s="252" t="s">
        <v>6676</v>
      </c>
      <c r="N263" s="252" t="s">
        <v>3327</v>
      </c>
      <c r="O263" s="378" t="s">
        <v>3328</v>
      </c>
      <c r="P263" s="378" t="s">
        <v>3670</v>
      </c>
      <c r="Q263" s="252" t="s">
        <v>1401</v>
      </c>
      <c r="R263" s="378" t="s">
        <v>5084</v>
      </c>
      <c r="S263" s="253" t="s">
        <v>3340</v>
      </c>
      <c r="T263" s="378" t="s">
        <v>3340</v>
      </c>
      <c r="U263" s="254" t="s">
        <v>3340</v>
      </c>
      <c r="V263" s="254" t="s">
        <v>3330</v>
      </c>
      <c r="W263" s="254" t="s">
        <v>3340</v>
      </c>
      <c r="X263" s="254" t="s">
        <v>3340</v>
      </c>
      <c r="Y263" s="254" t="s">
        <v>3340</v>
      </c>
      <c r="Z263" s="254" t="s">
        <v>886</v>
      </c>
      <c r="AA263" s="254" t="s">
        <v>7813</v>
      </c>
      <c r="AB263" s="252" t="s">
        <v>3669</v>
      </c>
      <c r="AC263" s="252" t="s">
        <v>3835</v>
      </c>
      <c r="AD263" s="217" t="s">
        <v>5629</v>
      </c>
      <c r="AE263" s="73" t="s">
        <v>6053</v>
      </c>
      <c r="AF263" s="73" t="s">
        <v>3340</v>
      </c>
      <c r="AG263" s="255" t="s">
        <v>4768</v>
      </c>
      <c r="AH263" s="255" t="s">
        <v>4367</v>
      </c>
      <c r="AI263" s="252" t="s">
        <v>3340</v>
      </c>
      <c r="AJ263" s="252" t="s">
        <v>6765</v>
      </c>
      <c r="AK263" s="252" t="s">
        <v>3340</v>
      </c>
      <c r="AL263" s="255" t="s">
        <v>3340</v>
      </c>
      <c r="AM263" s="252" t="s">
        <v>3340</v>
      </c>
      <c r="AN263" s="252" t="s">
        <v>3340</v>
      </c>
    </row>
    <row r="264" spans="1:40" s="295" customFormat="1">
      <c r="A264" s="252" t="s">
        <v>7814</v>
      </c>
      <c r="B264" s="256" t="s">
        <v>7815</v>
      </c>
      <c r="C264" s="252" t="s">
        <v>7814</v>
      </c>
      <c r="D264" s="34" t="s">
        <v>7815</v>
      </c>
      <c r="E264" s="252" t="s">
        <v>4995</v>
      </c>
      <c r="F264" s="81" t="s">
        <v>4763</v>
      </c>
      <c r="G264" s="252" t="s">
        <v>4764</v>
      </c>
      <c r="H264" s="255" t="s">
        <v>7352</v>
      </c>
      <c r="I264" s="411">
        <v>42345</v>
      </c>
      <c r="J264" s="252" t="s">
        <v>3326</v>
      </c>
      <c r="K264" s="423" t="s">
        <v>6055</v>
      </c>
      <c r="L264" s="252" t="s">
        <v>3469</v>
      </c>
      <c r="M264" s="413" t="s">
        <v>6676</v>
      </c>
      <c r="N264" s="252" t="s">
        <v>3327</v>
      </c>
      <c r="O264" s="378" t="s">
        <v>3328</v>
      </c>
      <c r="P264" s="378" t="s">
        <v>3670</v>
      </c>
      <c r="Q264" s="252" t="s">
        <v>1372</v>
      </c>
      <c r="R264" s="378" t="s">
        <v>5085</v>
      </c>
      <c r="S264" s="253" t="s">
        <v>3340</v>
      </c>
      <c r="T264" s="378" t="s">
        <v>3340</v>
      </c>
      <c r="U264" s="254" t="s">
        <v>3340</v>
      </c>
      <c r="V264" s="254" t="s">
        <v>3330</v>
      </c>
      <c r="W264" s="254" t="s">
        <v>3340</v>
      </c>
      <c r="X264" s="254" t="s">
        <v>3340</v>
      </c>
      <c r="Y264" s="254" t="s">
        <v>3340</v>
      </c>
      <c r="Z264" s="254" t="s">
        <v>857</v>
      </c>
      <c r="AA264" s="254" t="s">
        <v>7816</v>
      </c>
      <c r="AB264" s="252" t="s">
        <v>3669</v>
      </c>
      <c r="AC264" s="252" t="s">
        <v>3835</v>
      </c>
      <c r="AD264" s="217" t="s">
        <v>5724</v>
      </c>
      <c r="AE264" s="73" t="s">
        <v>6067</v>
      </c>
      <c r="AF264" s="73" t="s">
        <v>3340</v>
      </c>
      <c r="AG264" s="255" t="s">
        <v>4769</v>
      </c>
      <c r="AH264" s="255" t="s">
        <v>4367</v>
      </c>
      <c r="AI264" s="252" t="s">
        <v>3340</v>
      </c>
      <c r="AJ264" s="252" t="s">
        <v>6765</v>
      </c>
      <c r="AK264" s="252" t="s">
        <v>3340</v>
      </c>
      <c r="AL264" s="255" t="s">
        <v>3340</v>
      </c>
      <c r="AM264" s="252" t="s">
        <v>3340</v>
      </c>
      <c r="AN264" s="252" t="s">
        <v>3340</v>
      </c>
    </row>
    <row r="265" spans="1:40" s="295" customFormat="1">
      <c r="A265" s="252" t="s">
        <v>7817</v>
      </c>
      <c r="B265" s="256" t="s">
        <v>7818</v>
      </c>
      <c r="C265" s="252" t="s">
        <v>7817</v>
      </c>
      <c r="D265" s="34" t="s">
        <v>7818</v>
      </c>
      <c r="E265" s="252" t="s">
        <v>4996</v>
      </c>
      <c r="F265" s="81" t="s">
        <v>4763</v>
      </c>
      <c r="G265" s="252" t="s">
        <v>4764</v>
      </c>
      <c r="H265" s="255" t="s">
        <v>7352</v>
      </c>
      <c r="I265" s="411">
        <v>42345</v>
      </c>
      <c r="J265" s="252" t="s">
        <v>3326</v>
      </c>
      <c r="K265" s="423" t="s">
        <v>6055</v>
      </c>
      <c r="L265" s="252" t="s">
        <v>3469</v>
      </c>
      <c r="M265" s="413" t="s">
        <v>6676</v>
      </c>
      <c r="N265" s="252" t="s">
        <v>3327</v>
      </c>
      <c r="O265" s="378" t="s">
        <v>3328</v>
      </c>
      <c r="P265" s="378" t="s">
        <v>3670</v>
      </c>
      <c r="Q265" s="252" t="s">
        <v>1323</v>
      </c>
      <c r="R265" s="378" t="s">
        <v>5086</v>
      </c>
      <c r="S265" s="253" t="s">
        <v>3340</v>
      </c>
      <c r="T265" s="378" t="s">
        <v>3340</v>
      </c>
      <c r="U265" s="254" t="s">
        <v>3340</v>
      </c>
      <c r="V265" s="254" t="s">
        <v>3330</v>
      </c>
      <c r="W265" s="254" t="s">
        <v>3340</v>
      </c>
      <c r="X265" s="254" t="s">
        <v>3340</v>
      </c>
      <c r="Y265" s="254" t="s">
        <v>3340</v>
      </c>
      <c r="Z265" s="254" t="s">
        <v>531</v>
      </c>
      <c r="AA265" s="254" t="s">
        <v>7819</v>
      </c>
      <c r="AB265" s="252" t="s">
        <v>3669</v>
      </c>
      <c r="AC265" s="252" t="s">
        <v>3835</v>
      </c>
      <c r="AD265" s="217" t="s">
        <v>5725</v>
      </c>
      <c r="AE265" s="73" t="s">
        <v>6068</v>
      </c>
      <c r="AF265" s="73" t="s">
        <v>3340</v>
      </c>
      <c r="AG265" s="255" t="s">
        <v>4770</v>
      </c>
      <c r="AH265" s="255" t="s">
        <v>4367</v>
      </c>
      <c r="AI265" s="252" t="s">
        <v>3340</v>
      </c>
      <c r="AJ265" s="252" t="s">
        <v>6765</v>
      </c>
      <c r="AK265" s="252" t="s">
        <v>3340</v>
      </c>
      <c r="AL265" s="255" t="s">
        <v>3340</v>
      </c>
      <c r="AM265" s="252" t="s">
        <v>3340</v>
      </c>
      <c r="AN265" s="252" t="s">
        <v>3340</v>
      </c>
    </row>
    <row r="266" spans="1:40" s="295" customFormat="1">
      <c r="A266" s="252" t="s">
        <v>7820</v>
      </c>
      <c r="B266" s="256" t="s">
        <v>7821</v>
      </c>
      <c r="C266" s="252" t="s">
        <v>7820</v>
      </c>
      <c r="D266" s="493" t="s">
        <v>7821</v>
      </c>
      <c r="E266" s="252" t="s">
        <v>4997</v>
      </c>
      <c r="F266" s="81" t="s">
        <v>4763</v>
      </c>
      <c r="G266" s="252" t="s">
        <v>4764</v>
      </c>
      <c r="H266" s="255" t="s">
        <v>7352</v>
      </c>
      <c r="I266" s="411">
        <v>42345</v>
      </c>
      <c r="J266" s="252" t="s">
        <v>3326</v>
      </c>
      <c r="K266" s="423" t="s">
        <v>6057</v>
      </c>
      <c r="L266" s="252" t="s">
        <v>3469</v>
      </c>
      <c r="M266" s="252" t="s">
        <v>6676</v>
      </c>
      <c r="N266" s="390" t="s">
        <v>3327</v>
      </c>
      <c r="O266" s="253" t="s">
        <v>3328</v>
      </c>
      <c r="P266" s="254" t="s">
        <v>3670</v>
      </c>
      <c r="Q266" s="252" t="s">
        <v>1508</v>
      </c>
      <c r="R266" s="378" t="s">
        <v>5087</v>
      </c>
      <c r="S266" s="253" t="s">
        <v>3340</v>
      </c>
      <c r="T266" s="378" t="s">
        <v>3340</v>
      </c>
      <c r="U266" s="254" t="s">
        <v>3340</v>
      </c>
      <c r="V266" s="254" t="s">
        <v>3330</v>
      </c>
      <c r="W266" s="254" t="s">
        <v>3340</v>
      </c>
      <c r="X266" s="254" t="s">
        <v>3340</v>
      </c>
      <c r="Y266" s="254" t="s">
        <v>3340</v>
      </c>
      <c r="Z266" s="253" t="s">
        <v>838</v>
      </c>
      <c r="AA266" s="254" t="s">
        <v>7822</v>
      </c>
      <c r="AB266" s="254" t="s">
        <v>3669</v>
      </c>
      <c r="AC266" s="252" t="s">
        <v>3835</v>
      </c>
      <c r="AD266" s="217" t="s">
        <v>5724</v>
      </c>
      <c r="AE266" s="73" t="s">
        <v>6067</v>
      </c>
      <c r="AF266" s="73" t="s">
        <v>3340</v>
      </c>
      <c r="AG266" s="255" t="s">
        <v>4771</v>
      </c>
      <c r="AH266" s="255" t="s">
        <v>4367</v>
      </c>
      <c r="AI266" s="255" t="s">
        <v>3340</v>
      </c>
      <c r="AJ266" s="255" t="s">
        <v>6765</v>
      </c>
      <c r="AK266" s="255" t="s">
        <v>3340</v>
      </c>
      <c r="AL266" s="255" t="s">
        <v>3340</v>
      </c>
      <c r="AM266" s="255" t="s">
        <v>3340</v>
      </c>
      <c r="AN266" s="255" t="s">
        <v>3340</v>
      </c>
    </row>
    <row r="267" spans="1:40" s="295" customFormat="1">
      <c r="A267" s="252" t="s">
        <v>7823</v>
      </c>
      <c r="B267" s="256" t="s">
        <v>7824</v>
      </c>
      <c r="C267" s="252" t="s">
        <v>7823</v>
      </c>
      <c r="D267" s="493" t="s">
        <v>7824</v>
      </c>
      <c r="E267" s="252" t="s">
        <v>4998</v>
      </c>
      <c r="F267" s="81" t="s">
        <v>4763</v>
      </c>
      <c r="G267" s="252" t="s">
        <v>4764</v>
      </c>
      <c r="H267" s="255" t="s">
        <v>7352</v>
      </c>
      <c r="I267" s="411">
        <v>42345</v>
      </c>
      <c r="J267" s="252" t="s">
        <v>3326</v>
      </c>
      <c r="K267" s="423" t="s">
        <v>6057</v>
      </c>
      <c r="L267" s="252" t="s">
        <v>3469</v>
      </c>
      <c r="M267" s="252" t="s">
        <v>6676</v>
      </c>
      <c r="N267" s="390" t="s">
        <v>3327</v>
      </c>
      <c r="O267" s="253" t="s">
        <v>3328</v>
      </c>
      <c r="P267" s="254" t="s">
        <v>3670</v>
      </c>
      <c r="Q267" s="252" t="s">
        <v>1388</v>
      </c>
      <c r="R267" s="378" t="s">
        <v>5088</v>
      </c>
      <c r="S267" s="253" t="s">
        <v>3340</v>
      </c>
      <c r="T267" s="378" t="s">
        <v>3340</v>
      </c>
      <c r="U267" s="254" t="s">
        <v>3340</v>
      </c>
      <c r="V267" s="254" t="s">
        <v>3330</v>
      </c>
      <c r="W267" s="254" t="s">
        <v>3340</v>
      </c>
      <c r="X267" s="254" t="s">
        <v>3340</v>
      </c>
      <c r="Y267" s="254" t="s">
        <v>3340</v>
      </c>
      <c r="Z267" s="253" t="s">
        <v>871</v>
      </c>
      <c r="AA267" s="254" t="s">
        <v>7825</v>
      </c>
      <c r="AB267" s="254" t="s">
        <v>3669</v>
      </c>
      <c r="AC267" s="252" t="s">
        <v>3835</v>
      </c>
      <c r="AD267" s="217" t="s">
        <v>5629</v>
      </c>
      <c r="AE267" s="73" t="s">
        <v>6053</v>
      </c>
      <c r="AF267" s="73" t="s">
        <v>3340</v>
      </c>
      <c r="AG267" s="255" t="s">
        <v>4772</v>
      </c>
      <c r="AH267" s="255" t="s">
        <v>4367</v>
      </c>
      <c r="AI267" s="255" t="s">
        <v>3340</v>
      </c>
      <c r="AJ267" s="255" t="s">
        <v>6765</v>
      </c>
      <c r="AK267" s="255" t="s">
        <v>3340</v>
      </c>
      <c r="AL267" s="255" t="s">
        <v>3340</v>
      </c>
      <c r="AM267" s="255" t="s">
        <v>3340</v>
      </c>
      <c r="AN267" s="255" t="s">
        <v>3340</v>
      </c>
    </row>
    <row r="268" spans="1:40" s="295" customFormat="1">
      <c r="A268" s="252" t="s">
        <v>7826</v>
      </c>
      <c r="B268" s="256" t="s">
        <v>7827</v>
      </c>
      <c r="C268" s="252" t="s">
        <v>7826</v>
      </c>
      <c r="D268" s="493" t="s">
        <v>7827</v>
      </c>
      <c r="E268" s="252" t="s">
        <v>4999</v>
      </c>
      <c r="F268" s="81" t="s">
        <v>4763</v>
      </c>
      <c r="G268" s="252" t="s">
        <v>4764</v>
      </c>
      <c r="H268" s="255" t="s">
        <v>7352</v>
      </c>
      <c r="I268" s="411">
        <v>42345</v>
      </c>
      <c r="J268" s="252" t="s">
        <v>3326</v>
      </c>
      <c r="K268" s="423" t="s">
        <v>6057</v>
      </c>
      <c r="L268" s="252" t="s">
        <v>3469</v>
      </c>
      <c r="M268" s="252" t="s">
        <v>6676</v>
      </c>
      <c r="N268" s="390" t="s">
        <v>3327</v>
      </c>
      <c r="O268" s="253" t="s">
        <v>3328</v>
      </c>
      <c r="P268" s="254" t="s">
        <v>3670</v>
      </c>
      <c r="Q268" s="252" t="s">
        <v>1478</v>
      </c>
      <c r="R268" s="378" t="s">
        <v>5090</v>
      </c>
      <c r="S268" s="253" t="s">
        <v>3340</v>
      </c>
      <c r="T268" s="378" t="s">
        <v>3340</v>
      </c>
      <c r="U268" s="254" t="s">
        <v>3340</v>
      </c>
      <c r="V268" s="254" t="s">
        <v>3330</v>
      </c>
      <c r="W268" s="254" t="s">
        <v>3340</v>
      </c>
      <c r="X268" s="254" t="s">
        <v>3340</v>
      </c>
      <c r="Y268" s="254" t="s">
        <v>3340</v>
      </c>
      <c r="Z268" s="253" t="s">
        <v>795</v>
      </c>
      <c r="AA268" s="254" t="s">
        <v>7828</v>
      </c>
      <c r="AB268" s="254" t="s">
        <v>3669</v>
      </c>
      <c r="AC268" s="252" t="s">
        <v>3835</v>
      </c>
      <c r="AD268" s="217" t="s">
        <v>5724</v>
      </c>
      <c r="AE268" s="73" t="s">
        <v>6067</v>
      </c>
      <c r="AF268" s="73" t="s">
        <v>3340</v>
      </c>
      <c r="AG268" s="255" t="s">
        <v>4775</v>
      </c>
      <c r="AH268" s="255" t="s">
        <v>4367</v>
      </c>
      <c r="AI268" s="252" t="s">
        <v>3340</v>
      </c>
      <c r="AJ268" s="252" t="s">
        <v>6765</v>
      </c>
      <c r="AK268" s="255" t="s">
        <v>3340</v>
      </c>
      <c r="AL268" s="255" t="s">
        <v>3340</v>
      </c>
      <c r="AM268" s="255" t="s">
        <v>3340</v>
      </c>
      <c r="AN268" s="255" t="s">
        <v>3340</v>
      </c>
    </row>
    <row r="269" spans="1:40" s="295" customFormat="1">
      <c r="A269" s="376" t="s">
        <v>7829</v>
      </c>
      <c r="B269" s="253" t="s">
        <v>7830</v>
      </c>
      <c r="C269" s="252" t="s">
        <v>7829</v>
      </c>
      <c r="D269" s="493" t="s">
        <v>7830</v>
      </c>
      <c r="E269" s="252" t="s">
        <v>5000</v>
      </c>
      <c r="F269" s="81" t="s">
        <v>4763</v>
      </c>
      <c r="G269" s="252" t="s">
        <v>4764</v>
      </c>
      <c r="H269" s="255" t="s">
        <v>7352</v>
      </c>
      <c r="I269" s="411">
        <v>42345</v>
      </c>
      <c r="J269" s="252" t="s">
        <v>3326</v>
      </c>
      <c r="K269" s="34" t="s">
        <v>6057</v>
      </c>
      <c r="L269" s="252" t="s">
        <v>3469</v>
      </c>
      <c r="M269" s="252" t="s">
        <v>6676</v>
      </c>
      <c r="N269" s="252" t="s">
        <v>3327</v>
      </c>
      <c r="O269" s="253" t="s">
        <v>3328</v>
      </c>
      <c r="P269" s="254" t="s">
        <v>3670</v>
      </c>
      <c r="Q269" s="252" t="s">
        <v>1322</v>
      </c>
      <c r="R269" s="378" t="s">
        <v>5091</v>
      </c>
      <c r="S269" s="253" t="s">
        <v>3340</v>
      </c>
      <c r="T269" s="378" t="s">
        <v>3340</v>
      </c>
      <c r="U269" s="254" t="s">
        <v>3340</v>
      </c>
      <c r="V269" s="254" t="s">
        <v>3330</v>
      </c>
      <c r="W269" s="254" t="s">
        <v>3340</v>
      </c>
      <c r="X269" s="254" t="s">
        <v>3340</v>
      </c>
      <c r="Y269" s="254" t="s">
        <v>3340</v>
      </c>
      <c r="Z269" s="253" t="s">
        <v>529</v>
      </c>
      <c r="AA269" s="254" t="s">
        <v>7831</v>
      </c>
      <c r="AB269" s="254" t="s">
        <v>3669</v>
      </c>
      <c r="AC269" s="253" t="s">
        <v>3835</v>
      </c>
      <c r="AD269" s="190" t="s">
        <v>5724</v>
      </c>
      <c r="AE269" s="73" t="s">
        <v>6067</v>
      </c>
      <c r="AF269" s="73" t="s">
        <v>3340</v>
      </c>
      <c r="AG269" s="255" t="s">
        <v>4775</v>
      </c>
      <c r="AH269" s="255" t="s">
        <v>4367</v>
      </c>
      <c r="AI269" s="252" t="s">
        <v>3340</v>
      </c>
      <c r="AJ269" s="253" t="s">
        <v>6765</v>
      </c>
      <c r="AK269" s="255" t="s">
        <v>3340</v>
      </c>
      <c r="AL269" s="255" t="s">
        <v>3340</v>
      </c>
      <c r="AM269" s="255" t="s">
        <v>3340</v>
      </c>
      <c r="AN269" s="255" t="s">
        <v>3340</v>
      </c>
    </row>
    <row r="270" spans="1:40" s="295" customFormat="1">
      <c r="A270" s="376" t="s">
        <v>7832</v>
      </c>
      <c r="B270" s="253" t="s">
        <v>7833</v>
      </c>
      <c r="C270" s="252" t="s">
        <v>7832</v>
      </c>
      <c r="D270" s="493" t="s">
        <v>7833</v>
      </c>
      <c r="E270" s="252" t="s">
        <v>5082</v>
      </c>
      <c r="F270" s="81" t="s">
        <v>4763</v>
      </c>
      <c r="G270" s="252" t="s">
        <v>4764</v>
      </c>
      <c r="H270" s="255" t="s">
        <v>7352</v>
      </c>
      <c r="I270" s="411">
        <v>42345</v>
      </c>
      <c r="J270" s="252" t="s">
        <v>3326</v>
      </c>
      <c r="K270" s="34" t="s">
        <v>6064</v>
      </c>
      <c r="L270" s="252" t="s">
        <v>3469</v>
      </c>
      <c r="M270" s="252" t="s">
        <v>6676</v>
      </c>
      <c r="N270" s="252" t="s">
        <v>3696</v>
      </c>
      <c r="O270" s="253" t="s">
        <v>3339</v>
      </c>
      <c r="P270" s="254" t="s">
        <v>3670</v>
      </c>
      <c r="Q270" s="252" t="s">
        <v>4765</v>
      </c>
      <c r="R270" s="378" t="s">
        <v>3340</v>
      </c>
      <c r="S270" s="253" t="s">
        <v>3340</v>
      </c>
      <c r="T270" s="378" t="s">
        <v>3340</v>
      </c>
      <c r="U270" s="254" t="s">
        <v>3340</v>
      </c>
      <c r="V270" s="254" t="s">
        <v>3330</v>
      </c>
      <c r="W270" s="254" t="s">
        <v>3340</v>
      </c>
      <c r="X270" s="254" t="s">
        <v>3340</v>
      </c>
      <c r="Y270" s="254" t="s">
        <v>3340</v>
      </c>
      <c r="Z270" s="253" t="s">
        <v>3340</v>
      </c>
      <c r="AA270" s="254" t="s">
        <v>3340</v>
      </c>
      <c r="AB270" s="254" t="s">
        <v>4776</v>
      </c>
      <c r="AC270" s="253" t="s">
        <v>3340</v>
      </c>
      <c r="AD270" s="190" t="s">
        <v>3340</v>
      </c>
      <c r="AE270" s="73" t="s">
        <v>3340</v>
      </c>
      <c r="AF270" s="73" t="s">
        <v>3340</v>
      </c>
      <c r="AG270" s="255" t="s">
        <v>4766</v>
      </c>
      <c r="AH270" s="255" t="s">
        <v>3340</v>
      </c>
      <c r="AI270" s="252" t="s">
        <v>3340</v>
      </c>
      <c r="AJ270" s="253" t="s">
        <v>6766</v>
      </c>
      <c r="AK270" s="255" t="s">
        <v>3340</v>
      </c>
      <c r="AL270" s="255" t="s">
        <v>3340</v>
      </c>
      <c r="AM270" s="255" t="s">
        <v>3340</v>
      </c>
      <c r="AN270" s="255" t="s">
        <v>3340</v>
      </c>
    </row>
    <row r="271" spans="1:40" s="295" customFormat="1">
      <c r="A271" s="376" t="s">
        <v>7834</v>
      </c>
      <c r="B271" s="253" t="s">
        <v>7835</v>
      </c>
      <c r="C271" s="266" t="s">
        <v>7834</v>
      </c>
      <c r="D271" s="493" t="s">
        <v>7835</v>
      </c>
      <c r="E271" s="252" t="s">
        <v>5083</v>
      </c>
      <c r="F271" s="81" t="s">
        <v>4763</v>
      </c>
      <c r="G271" s="252" t="s">
        <v>4764</v>
      </c>
      <c r="H271" s="255" t="s">
        <v>7352</v>
      </c>
      <c r="I271" s="411">
        <v>42345</v>
      </c>
      <c r="J271" s="252" t="s">
        <v>3326</v>
      </c>
      <c r="K271" s="34" t="s">
        <v>6064</v>
      </c>
      <c r="L271" s="252" t="s">
        <v>3469</v>
      </c>
      <c r="M271" s="252" t="s">
        <v>6676</v>
      </c>
      <c r="N271" s="252" t="s">
        <v>3696</v>
      </c>
      <c r="O271" s="253" t="s">
        <v>3339</v>
      </c>
      <c r="P271" s="254" t="s">
        <v>3670</v>
      </c>
      <c r="Q271" s="252" t="s">
        <v>4767</v>
      </c>
      <c r="R271" s="378" t="s">
        <v>3340</v>
      </c>
      <c r="S271" s="253" t="s">
        <v>3340</v>
      </c>
      <c r="T271" s="378" t="s">
        <v>3340</v>
      </c>
      <c r="U271" s="254" t="s">
        <v>3340</v>
      </c>
      <c r="V271" s="254" t="s">
        <v>3330</v>
      </c>
      <c r="W271" s="254" t="s">
        <v>3340</v>
      </c>
      <c r="X271" s="254" t="s">
        <v>3340</v>
      </c>
      <c r="Y271" s="254" t="s">
        <v>3340</v>
      </c>
      <c r="Z271" s="253" t="s">
        <v>3340</v>
      </c>
      <c r="AA271" s="254" t="s">
        <v>3340</v>
      </c>
      <c r="AB271" s="254" t="s">
        <v>4776</v>
      </c>
      <c r="AC271" s="253" t="s">
        <v>3340</v>
      </c>
      <c r="AD271" s="190" t="s">
        <v>3340</v>
      </c>
      <c r="AE271" s="73" t="s">
        <v>3340</v>
      </c>
      <c r="AF271" s="73" t="s">
        <v>3340</v>
      </c>
      <c r="AG271" s="255" t="s">
        <v>4766</v>
      </c>
      <c r="AH271" s="255" t="s">
        <v>3340</v>
      </c>
      <c r="AI271" s="252" t="s">
        <v>3340</v>
      </c>
      <c r="AJ271" s="253" t="s">
        <v>6766</v>
      </c>
      <c r="AK271" s="255" t="s">
        <v>3340</v>
      </c>
      <c r="AL271" s="255" t="s">
        <v>3340</v>
      </c>
      <c r="AM271" s="255" t="s">
        <v>3340</v>
      </c>
      <c r="AN271" s="255" t="s">
        <v>3340</v>
      </c>
    </row>
    <row r="272" spans="1:40" s="295" customFormat="1">
      <c r="A272" s="376" t="s">
        <v>7836</v>
      </c>
      <c r="B272" s="253" t="s">
        <v>7837</v>
      </c>
      <c r="C272" s="265" t="s">
        <v>7836</v>
      </c>
      <c r="D272" s="493" t="s">
        <v>7837</v>
      </c>
      <c r="E272" s="252" t="s">
        <v>5084</v>
      </c>
      <c r="F272" s="81" t="s">
        <v>4763</v>
      </c>
      <c r="G272" s="252" t="s">
        <v>4764</v>
      </c>
      <c r="H272" s="255" t="s">
        <v>7352</v>
      </c>
      <c r="I272" s="411">
        <v>42345</v>
      </c>
      <c r="J272" s="252" t="s">
        <v>3326</v>
      </c>
      <c r="K272" s="34" t="s">
        <v>6055</v>
      </c>
      <c r="L272" s="252" t="s">
        <v>3469</v>
      </c>
      <c r="M272" s="252" t="s">
        <v>6676</v>
      </c>
      <c r="N272" s="252" t="s">
        <v>3696</v>
      </c>
      <c r="O272" s="253" t="s">
        <v>3339</v>
      </c>
      <c r="P272" s="254" t="s">
        <v>3670</v>
      </c>
      <c r="Q272" s="252" t="s">
        <v>1401</v>
      </c>
      <c r="R272" s="378" t="s">
        <v>3340</v>
      </c>
      <c r="S272" s="253" t="s">
        <v>3340</v>
      </c>
      <c r="T272" s="378" t="s">
        <v>3340</v>
      </c>
      <c r="U272" s="254" t="s">
        <v>3340</v>
      </c>
      <c r="V272" s="254" t="s">
        <v>3330</v>
      </c>
      <c r="W272" s="254" t="s">
        <v>3340</v>
      </c>
      <c r="X272" s="254" t="s">
        <v>3340</v>
      </c>
      <c r="Y272" s="254" t="s">
        <v>3340</v>
      </c>
      <c r="Z272" s="253" t="s">
        <v>3340</v>
      </c>
      <c r="AA272" s="254" t="s">
        <v>3340</v>
      </c>
      <c r="AB272" s="254" t="s">
        <v>4776</v>
      </c>
      <c r="AC272" s="253" t="s">
        <v>3340</v>
      </c>
      <c r="AD272" s="190" t="s">
        <v>3340</v>
      </c>
      <c r="AE272" s="73" t="s">
        <v>3340</v>
      </c>
      <c r="AF272" s="73" t="s">
        <v>3340</v>
      </c>
      <c r="AG272" s="255" t="s">
        <v>4768</v>
      </c>
      <c r="AH272" s="255" t="s">
        <v>3340</v>
      </c>
      <c r="AI272" s="252" t="s">
        <v>3340</v>
      </c>
      <c r="AJ272" s="253" t="s">
        <v>6766</v>
      </c>
      <c r="AK272" s="255" t="s">
        <v>3340</v>
      </c>
      <c r="AL272" s="255" t="s">
        <v>3340</v>
      </c>
      <c r="AM272" s="255" t="s">
        <v>3340</v>
      </c>
      <c r="AN272" s="255" t="s">
        <v>3340</v>
      </c>
    </row>
    <row r="273" spans="1:40" s="295" customFormat="1">
      <c r="A273" s="376" t="s">
        <v>7838</v>
      </c>
      <c r="B273" s="218" t="s">
        <v>7839</v>
      </c>
      <c r="C273" s="265" t="s">
        <v>7838</v>
      </c>
      <c r="D273" s="493" t="s">
        <v>7839</v>
      </c>
      <c r="E273" s="252" t="s">
        <v>5085</v>
      </c>
      <c r="F273" s="81" t="s">
        <v>4763</v>
      </c>
      <c r="G273" s="252" t="s">
        <v>4764</v>
      </c>
      <c r="H273" s="255" t="s">
        <v>7352</v>
      </c>
      <c r="I273" s="411">
        <v>42345</v>
      </c>
      <c r="J273" s="252" t="s">
        <v>3326</v>
      </c>
      <c r="K273" s="34" t="s">
        <v>6055</v>
      </c>
      <c r="L273" s="252" t="s">
        <v>3469</v>
      </c>
      <c r="M273" s="252" t="s">
        <v>6676</v>
      </c>
      <c r="N273" s="390" t="s">
        <v>3696</v>
      </c>
      <c r="O273" s="253" t="s">
        <v>3339</v>
      </c>
      <c r="P273" s="254" t="s">
        <v>3670</v>
      </c>
      <c r="Q273" s="252" t="s">
        <v>1372</v>
      </c>
      <c r="R273" s="378" t="s">
        <v>3340</v>
      </c>
      <c r="S273" s="253" t="s">
        <v>3340</v>
      </c>
      <c r="T273" s="378" t="s">
        <v>3340</v>
      </c>
      <c r="U273" s="254" t="s">
        <v>3340</v>
      </c>
      <c r="V273" s="254" t="s">
        <v>3330</v>
      </c>
      <c r="W273" s="254" t="s">
        <v>3340</v>
      </c>
      <c r="X273" s="254" t="s">
        <v>3340</v>
      </c>
      <c r="Y273" s="254" t="s">
        <v>3340</v>
      </c>
      <c r="Z273" s="253" t="s">
        <v>3340</v>
      </c>
      <c r="AA273" s="254" t="s">
        <v>3340</v>
      </c>
      <c r="AB273" s="254" t="s">
        <v>4776</v>
      </c>
      <c r="AC273" s="252" t="s">
        <v>3340</v>
      </c>
      <c r="AD273" s="217" t="s">
        <v>3340</v>
      </c>
      <c r="AE273" s="73" t="s">
        <v>3340</v>
      </c>
      <c r="AF273" s="73" t="s">
        <v>3340</v>
      </c>
      <c r="AG273" s="255" t="s">
        <v>4769</v>
      </c>
      <c r="AH273" s="255" t="s">
        <v>3340</v>
      </c>
      <c r="AI273" s="255" t="s">
        <v>3340</v>
      </c>
      <c r="AJ273" s="252" t="s">
        <v>6766</v>
      </c>
      <c r="AK273" s="255" t="s">
        <v>3340</v>
      </c>
      <c r="AL273" s="255" t="s">
        <v>3340</v>
      </c>
      <c r="AM273" s="255" t="s">
        <v>3340</v>
      </c>
      <c r="AN273" s="255" t="s">
        <v>3340</v>
      </c>
    </row>
    <row r="274" spans="1:40" s="295" customFormat="1">
      <c r="A274" s="376" t="s">
        <v>7840</v>
      </c>
      <c r="B274" s="218" t="s">
        <v>7841</v>
      </c>
      <c r="C274" s="265" t="s">
        <v>7840</v>
      </c>
      <c r="D274" s="493" t="s">
        <v>7841</v>
      </c>
      <c r="E274" s="252" t="s">
        <v>5086</v>
      </c>
      <c r="F274" s="81" t="s">
        <v>4763</v>
      </c>
      <c r="G274" s="252" t="s">
        <v>4764</v>
      </c>
      <c r="H274" s="255" t="s">
        <v>7352</v>
      </c>
      <c r="I274" s="411">
        <v>42345</v>
      </c>
      <c r="J274" s="252" t="s">
        <v>3326</v>
      </c>
      <c r="K274" s="34" t="s">
        <v>6055</v>
      </c>
      <c r="L274" s="252" t="s">
        <v>3469</v>
      </c>
      <c r="M274" s="252" t="s">
        <v>6676</v>
      </c>
      <c r="N274" s="390" t="s">
        <v>3696</v>
      </c>
      <c r="O274" s="253" t="s">
        <v>3339</v>
      </c>
      <c r="P274" s="254" t="s">
        <v>3670</v>
      </c>
      <c r="Q274" s="252" t="s">
        <v>1323</v>
      </c>
      <c r="R274" s="378" t="s">
        <v>3340</v>
      </c>
      <c r="S274" s="253" t="s">
        <v>3340</v>
      </c>
      <c r="T274" s="378" t="s">
        <v>3340</v>
      </c>
      <c r="U274" s="254" t="s">
        <v>3340</v>
      </c>
      <c r="V274" s="254" t="s">
        <v>3330</v>
      </c>
      <c r="W274" s="254" t="s">
        <v>3340</v>
      </c>
      <c r="X274" s="254" t="s">
        <v>3340</v>
      </c>
      <c r="Y274" s="254" t="s">
        <v>3340</v>
      </c>
      <c r="Z274" s="253" t="s">
        <v>3340</v>
      </c>
      <c r="AA274" s="254" t="s">
        <v>3340</v>
      </c>
      <c r="AB274" s="254" t="s">
        <v>4776</v>
      </c>
      <c r="AC274" s="252" t="s">
        <v>3340</v>
      </c>
      <c r="AD274" s="217" t="s">
        <v>3340</v>
      </c>
      <c r="AE274" s="73" t="s">
        <v>3340</v>
      </c>
      <c r="AF274" s="73" t="s">
        <v>3340</v>
      </c>
      <c r="AG274" s="255" t="s">
        <v>4770</v>
      </c>
      <c r="AH274" s="255" t="s">
        <v>3340</v>
      </c>
      <c r="AI274" s="255" t="s">
        <v>3340</v>
      </c>
      <c r="AJ274" s="252" t="s">
        <v>6766</v>
      </c>
      <c r="AK274" s="255" t="s">
        <v>3340</v>
      </c>
      <c r="AL274" s="255" t="s">
        <v>3340</v>
      </c>
      <c r="AM274" s="255" t="s">
        <v>3340</v>
      </c>
      <c r="AN274" s="255" t="s">
        <v>3340</v>
      </c>
    </row>
    <row r="275" spans="1:40" s="295" customFormat="1">
      <c r="A275" s="376" t="s">
        <v>7842</v>
      </c>
      <c r="B275" s="218" t="s">
        <v>7843</v>
      </c>
      <c r="C275" s="265" t="s">
        <v>7842</v>
      </c>
      <c r="D275" s="493" t="s">
        <v>7843</v>
      </c>
      <c r="E275" s="252" t="s">
        <v>5087</v>
      </c>
      <c r="F275" s="81" t="s">
        <v>4763</v>
      </c>
      <c r="G275" s="252" t="s">
        <v>4764</v>
      </c>
      <c r="H275" s="255" t="s">
        <v>7352</v>
      </c>
      <c r="I275" s="411">
        <v>42345</v>
      </c>
      <c r="J275" s="252" t="s">
        <v>3326</v>
      </c>
      <c r="K275" s="34" t="s">
        <v>6057</v>
      </c>
      <c r="L275" s="252" t="s">
        <v>3469</v>
      </c>
      <c r="M275" s="252" t="s">
        <v>6676</v>
      </c>
      <c r="N275" s="390" t="s">
        <v>3696</v>
      </c>
      <c r="O275" s="253" t="s">
        <v>3339</v>
      </c>
      <c r="P275" s="254" t="s">
        <v>3670</v>
      </c>
      <c r="Q275" s="252" t="s">
        <v>1508</v>
      </c>
      <c r="R275" s="378" t="s">
        <v>3340</v>
      </c>
      <c r="S275" s="253" t="s">
        <v>3340</v>
      </c>
      <c r="T275" s="378" t="s">
        <v>3340</v>
      </c>
      <c r="U275" s="254" t="s">
        <v>3340</v>
      </c>
      <c r="V275" s="254" t="s">
        <v>3330</v>
      </c>
      <c r="W275" s="254" t="s">
        <v>3340</v>
      </c>
      <c r="X275" s="254" t="s">
        <v>3340</v>
      </c>
      <c r="Y275" s="254" t="s">
        <v>3340</v>
      </c>
      <c r="Z275" s="253" t="s">
        <v>3340</v>
      </c>
      <c r="AA275" s="254" t="s">
        <v>3340</v>
      </c>
      <c r="AB275" s="254" t="s">
        <v>4776</v>
      </c>
      <c r="AC275" s="252" t="s">
        <v>3340</v>
      </c>
      <c r="AD275" s="217" t="s">
        <v>3340</v>
      </c>
      <c r="AE275" s="73" t="s">
        <v>3340</v>
      </c>
      <c r="AF275" s="73" t="s">
        <v>3340</v>
      </c>
      <c r="AG275" s="255" t="s">
        <v>4771</v>
      </c>
      <c r="AH275" s="255" t="s">
        <v>3340</v>
      </c>
      <c r="AI275" s="252" t="s">
        <v>3340</v>
      </c>
      <c r="AJ275" s="252" t="s">
        <v>6766</v>
      </c>
      <c r="AK275" s="255" t="s">
        <v>3340</v>
      </c>
      <c r="AL275" s="255" t="s">
        <v>3340</v>
      </c>
      <c r="AM275" s="255" t="s">
        <v>3340</v>
      </c>
      <c r="AN275" s="255" t="s">
        <v>3340</v>
      </c>
    </row>
    <row r="276" spans="1:40" s="295" customFormat="1">
      <c r="A276" s="376" t="s">
        <v>7844</v>
      </c>
      <c r="B276" s="218" t="s">
        <v>7845</v>
      </c>
      <c r="C276" s="265" t="s">
        <v>7844</v>
      </c>
      <c r="D276" s="493" t="s">
        <v>7845</v>
      </c>
      <c r="E276" s="252" t="s">
        <v>5088</v>
      </c>
      <c r="F276" s="81" t="s">
        <v>4763</v>
      </c>
      <c r="G276" s="252" t="s">
        <v>4764</v>
      </c>
      <c r="H276" s="255" t="s">
        <v>7352</v>
      </c>
      <c r="I276" s="411">
        <v>42345</v>
      </c>
      <c r="J276" s="252" t="s">
        <v>3326</v>
      </c>
      <c r="K276" s="34" t="s">
        <v>6057</v>
      </c>
      <c r="L276" s="252" t="s">
        <v>3469</v>
      </c>
      <c r="M276" s="252" t="s">
        <v>6676</v>
      </c>
      <c r="N276" s="252" t="s">
        <v>3696</v>
      </c>
      <c r="O276" s="253" t="s">
        <v>3339</v>
      </c>
      <c r="P276" s="254" t="s">
        <v>3670</v>
      </c>
      <c r="Q276" s="252" t="s">
        <v>1388</v>
      </c>
      <c r="R276" s="378" t="s">
        <v>3340</v>
      </c>
      <c r="S276" s="253" t="s">
        <v>3340</v>
      </c>
      <c r="T276" s="378" t="s">
        <v>3340</v>
      </c>
      <c r="U276" s="254" t="s">
        <v>3340</v>
      </c>
      <c r="V276" s="254" t="s">
        <v>3330</v>
      </c>
      <c r="W276" s="254" t="s">
        <v>3340</v>
      </c>
      <c r="X276" s="254" t="s">
        <v>3340</v>
      </c>
      <c r="Y276" s="254" t="s">
        <v>3340</v>
      </c>
      <c r="Z276" s="253" t="s">
        <v>3340</v>
      </c>
      <c r="AA276" s="254" t="s">
        <v>3340</v>
      </c>
      <c r="AB276" s="254" t="s">
        <v>4776</v>
      </c>
      <c r="AC276" s="252" t="s">
        <v>3340</v>
      </c>
      <c r="AD276" s="217" t="s">
        <v>3340</v>
      </c>
      <c r="AE276" s="73" t="s">
        <v>3340</v>
      </c>
      <c r="AF276" s="73" t="s">
        <v>3340</v>
      </c>
      <c r="AG276" s="255" t="s">
        <v>4772</v>
      </c>
      <c r="AH276" s="255" t="s">
        <v>3340</v>
      </c>
      <c r="AI276" s="252" t="s">
        <v>3340</v>
      </c>
      <c r="AJ276" s="252" t="s">
        <v>6766</v>
      </c>
      <c r="AK276" s="255" t="s">
        <v>3340</v>
      </c>
      <c r="AL276" s="255" t="s">
        <v>3340</v>
      </c>
      <c r="AM276" s="255" t="s">
        <v>3340</v>
      </c>
      <c r="AN276" s="255" t="s">
        <v>3340</v>
      </c>
    </row>
    <row r="277" spans="1:40" s="295" customFormat="1">
      <c r="A277" s="376" t="s">
        <v>7846</v>
      </c>
      <c r="B277" s="218" t="s">
        <v>7847</v>
      </c>
      <c r="C277" s="252" t="s">
        <v>7846</v>
      </c>
      <c r="D277" s="493" t="s">
        <v>7847</v>
      </c>
      <c r="E277" s="252" t="s">
        <v>5089</v>
      </c>
      <c r="F277" s="81" t="s">
        <v>4763</v>
      </c>
      <c r="G277" s="252" t="s">
        <v>4764</v>
      </c>
      <c r="H277" s="255" t="s">
        <v>7352</v>
      </c>
      <c r="I277" s="411">
        <v>42345</v>
      </c>
      <c r="J277" s="252" t="s">
        <v>3326</v>
      </c>
      <c r="K277" s="34" t="s">
        <v>6057</v>
      </c>
      <c r="L277" s="252" t="s">
        <v>3469</v>
      </c>
      <c r="M277" s="252" t="s">
        <v>6676</v>
      </c>
      <c r="N277" s="252" t="s">
        <v>3696</v>
      </c>
      <c r="O277" s="253" t="s">
        <v>3339</v>
      </c>
      <c r="P277" s="254" t="s">
        <v>3670</v>
      </c>
      <c r="Q277" s="252" t="s">
        <v>4773</v>
      </c>
      <c r="R277" s="378" t="s">
        <v>3340</v>
      </c>
      <c r="S277" s="253" t="s">
        <v>3340</v>
      </c>
      <c r="T277" s="378" t="s">
        <v>3340</v>
      </c>
      <c r="U277" s="254" t="s">
        <v>3340</v>
      </c>
      <c r="V277" s="254" t="s">
        <v>3330</v>
      </c>
      <c r="W277" s="254" t="s">
        <v>3340</v>
      </c>
      <c r="X277" s="254" t="s">
        <v>3340</v>
      </c>
      <c r="Y277" s="254" t="s">
        <v>3340</v>
      </c>
      <c r="Z277" s="253" t="s">
        <v>3340</v>
      </c>
      <c r="AA277" s="254" t="s">
        <v>3340</v>
      </c>
      <c r="AB277" s="254" t="s">
        <v>4776</v>
      </c>
      <c r="AC277" s="253" t="s">
        <v>3340</v>
      </c>
      <c r="AD277" s="190" t="s">
        <v>3340</v>
      </c>
      <c r="AE277" s="73" t="s">
        <v>3340</v>
      </c>
      <c r="AF277" s="73" t="s">
        <v>3340</v>
      </c>
      <c r="AG277" s="255" t="s">
        <v>4774</v>
      </c>
      <c r="AH277" s="255" t="s">
        <v>3340</v>
      </c>
      <c r="AI277" s="252" t="s">
        <v>3340</v>
      </c>
      <c r="AJ277" s="252" t="s">
        <v>6766</v>
      </c>
      <c r="AK277" s="255" t="s">
        <v>3340</v>
      </c>
      <c r="AL277" s="255" t="s">
        <v>3340</v>
      </c>
      <c r="AM277" s="255" t="s">
        <v>3340</v>
      </c>
      <c r="AN277" s="255" t="s">
        <v>3340</v>
      </c>
    </row>
    <row r="278" spans="1:40" s="295" customFormat="1">
      <c r="A278" s="376" t="s">
        <v>7848</v>
      </c>
      <c r="B278" s="218" t="s">
        <v>7849</v>
      </c>
      <c r="C278" s="252" t="s">
        <v>7848</v>
      </c>
      <c r="D278" s="493" t="s">
        <v>7849</v>
      </c>
      <c r="E278" s="252" t="s">
        <v>5090</v>
      </c>
      <c r="F278" s="81" t="s">
        <v>4763</v>
      </c>
      <c r="G278" s="252" t="s">
        <v>4764</v>
      </c>
      <c r="H278" s="255" t="s">
        <v>7352</v>
      </c>
      <c r="I278" s="411">
        <v>42345</v>
      </c>
      <c r="J278" s="252" t="s">
        <v>3326</v>
      </c>
      <c r="K278" s="34" t="s">
        <v>6057</v>
      </c>
      <c r="L278" s="252" t="s">
        <v>3469</v>
      </c>
      <c r="M278" s="252" t="s">
        <v>6676</v>
      </c>
      <c r="N278" s="390" t="s">
        <v>3696</v>
      </c>
      <c r="O278" s="253" t="s">
        <v>3339</v>
      </c>
      <c r="P278" s="254" t="s">
        <v>3670</v>
      </c>
      <c r="Q278" s="252" t="s">
        <v>1478</v>
      </c>
      <c r="R278" s="378" t="s">
        <v>3340</v>
      </c>
      <c r="S278" s="253" t="s">
        <v>3340</v>
      </c>
      <c r="T278" s="378" t="s">
        <v>3340</v>
      </c>
      <c r="U278" s="254" t="s">
        <v>3340</v>
      </c>
      <c r="V278" s="254" t="s">
        <v>3330</v>
      </c>
      <c r="W278" s="254" t="s">
        <v>3340</v>
      </c>
      <c r="X278" s="254" t="s">
        <v>3340</v>
      </c>
      <c r="Y278" s="254" t="s">
        <v>3340</v>
      </c>
      <c r="Z278" s="253" t="s">
        <v>3340</v>
      </c>
      <c r="AA278" s="254" t="s">
        <v>3340</v>
      </c>
      <c r="AB278" s="254" t="s">
        <v>4776</v>
      </c>
      <c r="AC278" s="252" t="s">
        <v>3340</v>
      </c>
      <c r="AD278" s="217" t="s">
        <v>3340</v>
      </c>
      <c r="AE278" s="73" t="s">
        <v>3340</v>
      </c>
      <c r="AF278" s="73" t="s">
        <v>3340</v>
      </c>
      <c r="AG278" s="255" t="s">
        <v>4775</v>
      </c>
      <c r="AH278" s="255" t="s">
        <v>3340</v>
      </c>
      <c r="AI278" s="252" t="s">
        <v>3340</v>
      </c>
      <c r="AJ278" s="252" t="s">
        <v>6766</v>
      </c>
      <c r="AK278" s="255" t="s">
        <v>3340</v>
      </c>
      <c r="AL278" s="255" t="s">
        <v>3340</v>
      </c>
      <c r="AM278" s="255" t="s">
        <v>3340</v>
      </c>
      <c r="AN278" s="255" t="s">
        <v>3340</v>
      </c>
    </row>
    <row r="279" spans="1:40" s="295" customFormat="1">
      <c r="A279" s="252" t="s">
        <v>7850</v>
      </c>
      <c r="B279" s="256" t="s">
        <v>7851</v>
      </c>
      <c r="C279" s="252" t="s">
        <v>7850</v>
      </c>
      <c r="D279" s="493" t="s">
        <v>7851</v>
      </c>
      <c r="E279" s="252" t="s">
        <v>5091</v>
      </c>
      <c r="F279" s="81" t="s">
        <v>4763</v>
      </c>
      <c r="G279" s="252" t="s">
        <v>4764</v>
      </c>
      <c r="H279" s="255" t="s">
        <v>7352</v>
      </c>
      <c r="I279" s="411">
        <v>42345</v>
      </c>
      <c r="J279" s="252" t="s">
        <v>3326</v>
      </c>
      <c r="K279" s="34" t="s">
        <v>6057</v>
      </c>
      <c r="L279" s="252" t="s">
        <v>3469</v>
      </c>
      <c r="M279" s="395" t="s">
        <v>6676</v>
      </c>
      <c r="N279" s="390" t="s">
        <v>3696</v>
      </c>
      <c r="O279" s="253" t="s">
        <v>3339</v>
      </c>
      <c r="P279" s="254" t="s">
        <v>3670</v>
      </c>
      <c r="Q279" s="252" t="s">
        <v>1322</v>
      </c>
      <c r="R279" s="378" t="s">
        <v>3340</v>
      </c>
      <c r="S279" s="253" t="s">
        <v>3340</v>
      </c>
      <c r="T279" s="378" t="s">
        <v>3340</v>
      </c>
      <c r="U279" s="254" t="s">
        <v>3340</v>
      </c>
      <c r="V279" s="254" t="s">
        <v>3330</v>
      </c>
      <c r="W279" s="254" t="s">
        <v>3340</v>
      </c>
      <c r="X279" s="254" t="s">
        <v>3340</v>
      </c>
      <c r="Y279" s="254" t="s">
        <v>3340</v>
      </c>
      <c r="Z279" s="253" t="s">
        <v>3340</v>
      </c>
      <c r="AA279" s="254" t="s">
        <v>3340</v>
      </c>
      <c r="AB279" s="254" t="s">
        <v>4776</v>
      </c>
      <c r="AC279" s="252" t="s">
        <v>3340</v>
      </c>
      <c r="AD279" s="217" t="s">
        <v>3340</v>
      </c>
      <c r="AE279" s="73" t="s">
        <v>3340</v>
      </c>
      <c r="AF279" s="73" t="s">
        <v>3340</v>
      </c>
      <c r="AG279" s="255" t="s">
        <v>4777</v>
      </c>
      <c r="AH279" s="255" t="s">
        <v>3340</v>
      </c>
      <c r="AI279" s="252" t="s">
        <v>3340</v>
      </c>
      <c r="AJ279" s="252" t="s">
        <v>6766</v>
      </c>
      <c r="AK279" s="255" t="s">
        <v>3340</v>
      </c>
      <c r="AL279" s="255" t="s">
        <v>3340</v>
      </c>
      <c r="AM279" s="255" t="s">
        <v>3340</v>
      </c>
      <c r="AN279" s="255" t="s">
        <v>6</v>
      </c>
    </row>
    <row r="280" spans="1:40" s="295" customFormat="1">
      <c r="A280" s="252" t="s">
        <v>7852</v>
      </c>
      <c r="B280" s="256" t="s">
        <v>7853</v>
      </c>
      <c r="C280" s="252" t="s">
        <v>7852</v>
      </c>
      <c r="D280" s="493" t="s">
        <v>7853</v>
      </c>
      <c r="E280" s="252" t="s">
        <v>4992</v>
      </c>
      <c r="F280" s="81" t="s">
        <v>4763</v>
      </c>
      <c r="G280" s="252" t="s">
        <v>4764</v>
      </c>
      <c r="H280" s="255" t="s">
        <v>7352</v>
      </c>
      <c r="I280" s="411">
        <v>42345</v>
      </c>
      <c r="J280" s="252" t="s">
        <v>3326</v>
      </c>
      <c r="K280" s="34" t="s">
        <v>6064</v>
      </c>
      <c r="L280" s="252" t="s">
        <v>3469</v>
      </c>
      <c r="M280" s="395" t="s">
        <v>6676</v>
      </c>
      <c r="N280" s="252" t="s">
        <v>3327</v>
      </c>
      <c r="O280" s="253" t="s">
        <v>3328</v>
      </c>
      <c r="P280" s="254" t="s">
        <v>3670</v>
      </c>
      <c r="Q280" s="252" t="s">
        <v>4765</v>
      </c>
      <c r="R280" s="378" t="s">
        <v>5082</v>
      </c>
      <c r="S280" s="253" t="s">
        <v>3340</v>
      </c>
      <c r="T280" s="378" t="s">
        <v>3340</v>
      </c>
      <c r="U280" s="254" t="s">
        <v>3340</v>
      </c>
      <c r="V280" s="254" t="s">
        <v>3330</v>
      </c>
      <c r="W280" s="254" t="s">
        <v>3340</v>
      </c>
      <c r="X280" s="254" t="s">
        <v>3340</v>
      </c>
      <c r="Y280" s="254" t="s">
        <v>3340</v>
      </c>
      <c r="Z280" s="253" t="s">
        <v>3340</v>
      </c>
      <c r="AA280" s="254" t="s">
        <v>3340</v>
      </c>
      <c r="AB280" s="254" t="s">
        <v>3669</v>
      </c>
      <c r="AC280" s="252" t="s">
        <v>3835</v>
      </c>
      <c r="AD280" s="217" t="s">
        <v>5629</v>
      </c>
      <c r="AE280" s="73" t="s">
        <v>6053</v>
      </c>
      <c r="AF280" s="73" t="s">
        <v>3340</v>
      </c>
      <c r="AG280" s="255" t="s">
        <v>4766</v>
      </c>
      <c r="AH280" s="255" t="s">
        <v>4367</v>
      </c>
      <c r="AI280" s="252" t="s">
        <v>3340</v>
      </c>
      <c r="AJ280" s="252" t="s">
        <v>6765</v>
      </c>
      <c r="AK280" s="255" t="s">
        <v>3340</v>
      </c>
      <c r="AL280" s="255" t="s">
        <v>3340</v>
      </c>
      <c r="AM280" s="255" t="s">
        <v>3340</v>
      </c>
      <c r="AN280" s="255" t="s">
        <v>3340</v>
      </c>
    </row>
    <row r="281" spans="1:40" s="295" customFormat="1">
      <c r="A281" s="252" t="s">
        <v>7854</v>
      </c>
      <c r="B281" s="256" t="s">
        <v>7855</v>
      </c>
      <c r="C281" s="252" t="s">
        <v>7854</v>
      </c>
      <c r="D281" s="493" t="s">
        <v>7855</v>
      </c>
      <c r="E281" s="252" t="s">
        <v>4993</v>
      </c>
      <c r="F281" s="81" t="s">
        <v>4763</v>
      </c>
      <c r="G281" s="252" t="s">
        <v>4764</v>
      </c>
      <c r="H281" s="255" t="s">
        <v>7352</v>
      </c>
      <c r="I281" s="411">
        <v>42345</v>
      </c>
      <c r="J281" s="252" t="s">
        <v>3326</v>
      </c>
      <c r="K281" s="34" t="s">
        <v>6064</v>
      </c>
      <c r="L281" s="252" t="s">
        <v>3469</v>
      </c>
      <c r="M281" s="395" t="s">
        <v>6676</v>
      </c>
      <c r="N281" s="252" t="s">
        <v>3327</v>
      </c>
      <c r="O281" s="253" t="s">
        <v>3328</v>
      </c>
      <c r="P281" s="254" t="s">
        <v>3670</v>
      </c>
      <c r="Q281" s="252" t="s">
        <v>4767</v>
      </c>
      <c r="R281" s="378" t="s">
        <v>5083</v>
      </c>
      <c r="S281" s="253" t="s">
        <v>3340</v>
      </c>
      <c r="T281" s="378" t="s">
        <v>3340</v>
      </c>
      <c r="U281" s="254" t="s">
        <v>3340</v>
      </c>
      <c r="V281" s="254" t="s">
        <v>3330</v>
      </c>
      <c r="W281" s="254" t="s">
        <v>3340</v>
      </c>
      <c r="X281" s="254" t="s">
        <v>3340</v>
      </c>
      <c r="Y281" s="254" t="s">
        <v>3340</v>
      </c>
      <c r="Z281" s="253" t="s">
        <v>3340</v>
      </c>
      <c r="AA281" s="254" t="s">
        <v>3340</v>
      </c>
      <c r="AB281" s="254" t="s">
        <v>3669</v>
      </c>
      <c r="AC281" s="252" t="s">
        <v>3835</v>
      </c>
      <c r="AD281" s="217" t="s">
        <v>5629</v>
      </c>
      <c r="AE281" s="73" t="s">
        <v>6053</v>
      </c>
      <c r="AF281" s="73" t="s">
        <v>3340</v>
      </c>
      <c r="AG281" s="255" t="s">
        <v>4766</v>
      </c>
      <c r="AH281" s="255" t="s">
        <v>4367</v>
      </c>
      <c r="AI281" s="395" t="s">
        <v>3340</v>
      </c>
      <c r="AJ281" s="395" t="s">
        <v>6765</v>
      </c>
      <c r="AK281" s="255" t="s">
        <v>3340</v>
      </c>
      <c r="AL281" s="255" t="s">
        <v>3340</v>
      </c>
      <c r="AM281" s="255" t="s">
        <v>3340</v>
      </c>
      <c r="AN281" s="255" t="s">
        <v>3340</v>
      </c>
    </row>
    <row r="282" spans="1:40" s="295" customFormat="1">
      <c r="A282" s="252" t="s">
        <v>7856</v>
      </c>
      <c r="B282" s="256" t="s">
        <v>7857</v>
      </c>
      <c r="C282" s="252" t="s">
        <v>7856</v>
      </c>
      <c r="D282" s="493" t="s">
        <v>7857</v>
      </c>
      <c r="E282" s="252" t="s">
        <v>4987</v>
      </c>
      <c r="F282" s="81" t="s">
        <v>4763</v>
      </c>
      <c r="G282" s="252" t="s">
        <v>4764</v>
      </c>
      <c r="H282" s="255" t="s">
        <v>7352</v>
      </c>
      <c r="I282" s="411">
        <v>42345</v>
      </c>
      <c r="J282" s="252" t="s">
        <v>3326</v>
      </c>
      <c r="K282" s="34" t="s">
        <v>6057</v>
      </c>
      <c r="L282" s="252" t="s">
        <v>3469</v>
      </c>
      <c r="M282" s="395" t="s">
        <v>6676</v>
      </c>
      <c r="N282" s="252" t="s">
        <v>3327</v>
      </c>
      <c r="O282" s="253" t="s">
        <v>3328</v>
      </c>
      <c r="P282" s="254" t="s">
        <v>3670</v>
      </c>
      <c r="Q282" s="252" t="s">
        <v>4773</v>
      </c>
      <c r="R282" s="378" t="s">
        <v>5089</v>
      </c>
      <c r="S282" s="253" t="s">
        <v>3340</v>
      </c>
      <c r="T282" s="378" t="s">
        <v>3340</v>
      </c>
      <c r="U282" s="254" t="s">
        <v>3340</v>
      </c>
      <c r="V282" s="254" t="s">
        <v>3330</v>
      </c>
      <c r="W282" s="254" t="s">
        <v>3340</v>
      </c>
      <c r="X282" s="254" t="s">
        <v>3340</v>
      </c>
      <c r="Y282" s="254" t="s">
        <v>3340</v>
      </c>
      <c r="Z282" s="253" t="s">
        <v>3340</v>
      </c>
      <c r="AA282" s="254" t="s">
        <v>3340</v>
      </c>
      <c r="AB282" s="254" t="s">
        <v>3669</v>
      </c>
      <c r="AC282" s="252" t="s">
        <v>3835</v>
      </c>
      <c r="AD282" s="217" t="s">
        <v>5724</v>
      </c>
      <c r="AE282" s="73" t="s">
        <v>6067</v>
      </c>
      <c r="AF282" s="73" t="s">
        <v>3340</v>
      </c>
      <c r="AG282" s="255" t="s">
        <v>4774</v>
      </c>
      <c r="AH282" s="255" t="s">
        <v>4367</v>
      </c>
      <c r="AI282" s="252" t="s">
        <v>3340</v>
      </c>
      <c r="AJ282" s="395" t="s">
        <v>6765</v>
      </c>
      <c r="AK282" s="255" t="s">
        <v>3340</v>
      </c>
      <c r="AL282" s="255" t="s">
        <v>3340</v>
      </c>
      <c r="AM282" s="255" t="s">
        <v>3340</v>
      </c>
      <c r="AN282" s="255" t="s">
        <v>3340</v>
      </c>
    </row>
    <row r="283" spans="1:40" s="295" customFormat="1">
      <c r="A283" s="252" t="s">
        <v>7858</v>
      </c>
      <c r="B283" s="256" t="s">
        <v>7859</v>
      </c>
      <c r="C283" s="252" t="s">
        <v>7858</v>
      </c>
      <c r="D283" s="493" t="s">
        <v>7859</v>
      </c>
      <c r="E283" s="252" t="s">
        <v>7860</v>
      </c>
      <c r="F283" s="81" t="s">
        <v>7861</v>
      </c>
      <c r="G283" s="252" t="s">
        <v>7862</v>
      </c>
      <c r="H283" s="255" t="s">
        <v>7352</v>
      </c>
      <c r="I283" s="411">
        <v>42345</v>
      </c>
      <c r="J283" s="252" t="s">
        <v>3326</v>
      </c>
      <c r="K283" s="34" t="s">
        <v>6055</v>
      </c>
      <c r="L283" s="252" t="s">
        <v>3469</v>
      </c>
      <c r="M283" s="395" t="s">
        <v>6676</v>
      </c>
      <c r="N283" s="252" t="s">
        <v>3327</v>
      </c>
      <c r="O283" s="253" t="s">
        <v>3328</v>
      </c>
      <c r="P283" s="254" t="s">
        <v>3670</v>
      </c>
      <c r="Q283" s="252" t="s">
        <v>1393</v>
      </c>
      <c r="R283" s="378" t="s">
        <v>7863</v>
      </c>
      <c r="S283" s="253" t="s">
        <v>3340</v>
      </c>
      <c r="T283" s="378" t="s">
        <v>3340</v>
      </c>
      <c r="U283" s="254" t="s">
        <v>3340</v>
      </c>
      <c r="V283" s="254" t="s">
        <v>3330</v>
      </c>
      <c r="W283" s="254" t="s">
        <v>3340</v>
      </c>
      <c r="X283" s="254" t="s">
        <v>3340</v>
      </c>
      <c r="Y283" s="254" t="s">
        <v>3340</v>
      </c>
      <c r="Z283" s="253" t="s">
        <v>877</v>
      </c>
      <c r="AA283" s="254" t="s">
        <v>7864</v>
      </c>
      <c r="AB283" s="254" t="s">
        <v>3669</v>
      </c>
      <c r="AC283" s="252" t="s">
        <v>3835</v>
      </c>
      <c r="AD283" s="217" t="s">
        <v>5615</v>
      </c>
      <c r="AE283" s="73">
        <v>9.9999999999999995E-8</v>
      </c>
      <c r="AF283" s="73" t="s">
        <v>10606</v>
      </c>
      <c r="AG283" s="255" t="s">
        <v>7865</v>
      </c>
      <c r="AH283" s="255" t="s">
        <v>4367</v>
      </c>
      <c r="AI283" s="395" t="s">
        <v>3340</v>
      </c>
      <c r="AJ283" s="252" t="s">
        <v>6765</v>
      </c>
      <c r="AK283" s="255" t="s">
        <v>3340</v>
      </c>
      <c r="AL283" s="255" t="s">
        <v>3340</v>
      </c>
      <c r="AM283" s="255" t="s">
        <v>3340</v>
      </c>
      <c r="AN283" s="255" t="s">
        <v>3340</v>
      </c>
    </row>
    <row r="284" spans="1:40" s="295" customFormat="1">
      <c r="A284" s="252" t="s">
        <v>7866</v>
      </c>
      <c r="B284" s="256" t="s">
        <v>7867</v>
      </c>
      <c r="C284" s="252" t="s">
        <v>7866</v>
      </c>
      <c r="D284" s="493" t="s">
        <v>7867</v>
      </c>
      <c r="E284" s="252" t="s">
        <v>7863</v>
      </c>
      <c r="F284" s="81" t="s">
        <v>7861</v>
      </c>
      <c r="G284" s="252" t="s">
        <v>7862</v>
      </c>
      <c r="H284" s="255" t="s">
        <v>7352</v>
      </c>
      <c r="I284" s="411">
        <v>42345</v>
      </c>
      <c r="J284" s="252" t="s">
        <v>3326</v>
      </c>
      <c r="K284" s="34" t="s">
        <v>6055</v>
      </c>
      <c r="L284" s="252" t="s">
        <v>3469</v>
      </c>
      <c r="M284" s="395" t="s">
        <v>6676</v>
      </c>
      <c r="N284" s="252" t="s">
        <v>3696</v>
      </c>
      <c r="O284" s="253" t="s">
        <v>3339</v>
      </c>
      <c r="P284" s="254" t="s">
        <v>3670</v>
      </c>
      <c r="Q284" s="252" t="s">
        <v>1393</v>
      </c>
      <c r="R284" s="378" t="s">
        <v>3340</v>
      </c>
      <c r="S284" s="253" t="s">
        <v>3340</v>
      </c>
      <c r="T284" s="378" t="s">
        <v>3340</v>
      </c>
      <c r="U284" s="254" t="s">
        <v>3340</v>
      </c>
      <c r="V284" s="254" t="s">
        <v>3330</v>
      </c>
      <c r="W284" s="254" t="s">
        <v>3340</v>
      </c>
      <c r="X284" s="254" t="s">
        <v>3340</v>
      </c>
      <c r="Y284" s="254" t="s">
        <v>3340</v>
      </c>
      <c r="Z284" s="253" t="s">
        <v>3340</v>
      </c>
      <c r="AA284" s="254" t="s">
        <v>3340</v>
      </c>
      <c r="AB284" s="254" t="s">
        <v>4776</v>
      </c>
      <c r="AC284" s="252" t="s">
        <v>3340</v>
      </c>
      <c r="AD284" s="217" t="s">
        <v>3340</v>
      </c>
      <c r="AE284" s="73" t="s">
        <v>3340</v>
      </c>
      <c r="AF284" s="73" t="s">
        <v>10606</v>
      </c>
      <c r="AG284" s="255" t="s">
        <v>7865</v>
      </c>
      <c r="AH284" s="255" t="s">
        <v>3340</v>
      </c>
      <c r="AI284" s="395" t="s">
        <v>3340</v>
      </c>
      <c r="AJ284" s="395" t="s">
        <v>6766</v>
      </c>
      <c r="AK284" s="395" t="s">
        <v>3340</v>
      </c>
      <c r="AL284" s="255" t="s">
        <v>3340</v>
      </c>
      <c r="AM284" s="255" t="s">
        <v>3340</v>
      </c>
      <c r="AN284" s="255" t="s">
        <v>3340</v>
      </c>
    </row>
    <row r="285" spans="1:40" s="295" customFormat="1">
      <c r="A285" s="252" t="s">
        <v>7868</v>
      </c>
      <c r="B285" s="256" t="s">
        <v>7869</v>
      </c>
      <c r="C285" s="252" t="s">
        <v>7868</v>
      </c>
      <c r="D285" s="493" t="s">
        <v>7869</v>
      </c>
      <c r="E285" s="252" t="s">
        <v>7870</v>
      </c>
      <c r="F285" s="81" t="s">
        <v>7861</v>
      </c>
      <c r="G285" s="252" t="s">
        <v>7862</v>
      </c>
      <c r="H285" s="255" t="s">
        <v>7352</v>
      </c>
      <c r="I285" s="411">
        <v>42345</v>
      </c>
      <c r="J285" s="252" t="s">
        <v>3326</v>
      </c>
      <c r="K285" s="34" t="s">
        <v>6055</v>
      </c>
      <c r="L285" s="252" t="s">
        <v>3469</v>
      </c>
      <c r="M285" s="395" t="s">
        <v>6676</v>
      </c>
      <c r="N285" s="252" t="s">
        <v>3327</v>
      </c>
      <c r="O285" s="253" t="s">
        <v>3328</v>
      </c>
      <c r="P285" s="254" t="s">
        <v>3670</v>
      </c>
      <c r="Q285" s="252" t="s">
        <v>1394</v>
      </c>
      <c r="R285" s="378" t="s">
        <v>7871</v>
      </c>
      <c r="S285" s="253" t="s">
        <v>3340</v>
      </c>
      <c r="T285" s="378" t="s">
        <v>3340</v>
      </c>
      <c r="U285" s="254" t="s">
        <v>3340</v>
      </c>
      <c r="V285" s="254" t="s">
        <v>3330</v>
      </c>
      <c r="W285" s="254" t="s">
        <v>3340</v>
      </c>
      <c r="X285" s="254" t="s">
        <v>3340</v>
      </c>
      <c r="Y285" s="254" t="s">
        <v>3340</v>
      </c>
      <c r="Z285" s="253" t="s">
        <v>878</v>
      </c>
      <c r="AA285" s="254" t="s">
        <v>7872</v>
      </c>
      <c r="AB285" s="254" t="s">
        <v>3669</v>
      </c>
      <c r="AC285" s="252" t="s">
        <v>3835</v>
      </c>
      <c r="AD285" s="217" t="s">
        <v>5615</v>
      </c>
      <c r="AE285" s="73">
        <v>9.9999999999999995E-8</v>
      </c>
      <c r="AF285" s="73" t="s">
        <v>10606</v>
      </c>
      <c r="AG285" s="255" t="s">
        <v>7865</v>
      </c>
      <c r="AH285" s="255" t="s">
        <v>4367</v>
      </c>
      <c r="AI285" s="395" t="s">
        <v>3340</v>
      </c>
      <c r="AJ285" s="395" t="s">
        <v>6765</v>
      </c>
      <c r="AK285" s="255" t="s">
        <v>3340</v>
      </c>
      <c r="AL285" s="255" t="s">
        <v>3340</v>
      </c>
      <c r="AM285" s="255" t="s">
        <v>3340</v>
      </c>
      <c r="AN285" s="255" t="s">
        <v>3340</v>
      </c>
    </row>
    <row r="286" spans="1:40" s="295" customFormat="1">
      <c r="A286" s="252" t="s">
        <v>7873</v>
      </c>
      <c r="B286" s="256" t="s">
        <v>7874</v>
      </c>
      <c r="C286" s="252" t="s">
        <v>7873</v>
      </c>
      <c r="D286" s="493" t="s">
        <v>7874</v>
      </c>
      <c r="E286" s="252" t="s">
        <v>7871</v>
      </c>
      <c r="F286" s="81" t="s">
        <v>7861</v>
      </c>
      <c r="G286" s="252" t="s">
        <v>7862</v>
      </c>
      <c r="H286" s="255" t="s">
        <v>7352</v>
      </c>
      <c r="I286" s="411">
        <v>42345</v>
      </c>
      <c r="J286" s="252" t="s">
        <v>3326</v>
      </c>
      <c r="K286" s="34" t="s">
        <v>6055</v>
      </c>
      <c r="L286" s="252" t="s">
        <v>3469</v>
      </c>
      <c r="M286" s="395" t="s">
        <v>6676</v>
      </c>
      <c r="N286" s="252" t="s">
        <v>3696</v>
      </c>
      <c r="O286" s="253" t="s">
        <v>3339</v>
      </c>
      <c r="P286" s="254" t="s">
        <v>3670</v>
      </c>
      <c r="Q286" s="252" t="s">
        <v>1394</v>
      </c>
      <c r="R286" s="378" t="s">
        <v>3340</v>
      </c>
      <c r="S286" s="253" t="s">
        <v>3340</v>
      </c>
      <c r="T286" s="378" t="s">
        <v>3340</v>
      </c>
      <c r="U286" s="254" t="s">
        <v>3340</v>
      </c>
      <c r="V286" s="254" t="s">
        <v>3330</v>
      </c>
      <c r="W286" s="254" t="s">
        <v>3340</v>
      </c>
      <c r="X286" s="254" t="s">
        <v>3340</v>
      </c>
      <c r="Y286" s="254" t="s">
        <v>3340</v>
      </c>
      <c r="Z286" s="253" t="s">
        <v>3340</v>
      </c>
      <c r="AA286" s="254" t="s">
        <v>3340</v>
      </c>
      <c r="AB286" s="254" t="s">
        <v>4776</v>
      </c>
      <c r="AC286" s="252" t="s">
        <v>3340</v>
      </c>
      <c r="AD286" s="217" t="s">
        <v>3340</v>
      </c>
      <c r="AE286" s="73" t="s">
        <v>3340</v>
      </c>
      <c r="AF286" s="73" t="s">
        <v>10606</v>
      </c>
      <c r="AG286" s="255" t="s">
        <v>7865</v>
      </c>
      <c r="AH286" s="255" t="s">
        <v>3340</v>
      </c>
      <c r="AI286" s="395" t="s">
        <v>3340</v>
      </c>
      <c r="AJ286" s="395" t="s">
        <v>6766</v>
      </c>
      <c r="AK286" s="255" t="s">
        <v>3340</v>
      </c>
      <c r="AL286" s="255" t="s">
        <v>3340</v>
      </c>
      <c r="AM286" s="255" t="s">
        <v>3340</v>
      </c>
      <c r="AN286" s="255" t="s">
        <v>3340</v>
      </c>
    </row>
    <row r="287" spans="1:40" s="295" customFormat="1">
      <c r="A287" s="252" t="s">
        <v>7875</v>
      </c>
      <c r="B287" s="256" t="s">
        <v>7876</v>
      </c>
      <c r="C287" s="252" t="s">
        <v>7875</v>
      </c>
      <c r="D287" s="493" t="s">
        <v>7876</v>
      </c>
      <c r="E287" s="252" t="s">
        <v>7877</v>
      </c>
      <c r="F287" s="81" t="s">
        <v>7861</v>
      </c>
      <c r="G287" s="252" t="s">
        <v>7862</v>
      </c>
      <c r="H287" s="255" t="s">
        <v>7352</v>
      </c>
      <c r="I287" s="411">
        <v>42345</v>
      </c>
      <c r="J287" s="252" t="s">
        <v>3326</v>
      </c>
      <c r="K287" s="34" t="s">
        <v>6055</v>
      </c>
      <c r="L287" s="252" t="s">
        <v>3469</v>
      </c>
      <c r="M287" s="395" t="s">
        <v>6676</v>
      </c>
      <c r="N287" s="252" t="s">
        <v>3327</v>
      </c>
      <c r="O287" s="253" t="s">
        <v>3328</v>
      </c>
      <c r="P287" s="254" t="s">
        <v>3670</v>
      </c>
      <c r="Q287" s="252" t="s">
        <v>1400</v>
      </c>
      <c r="R287" s="378" t="s">
        <v>7878</v>
      </c>
      <c r="S287" s="253" t="s">
        <v>3340</v>
      </c>
      <c r="T287" s="378" t="s">
        <v>3340</v>
      </c>
      <c r="U287" s="254" t="s">
        <v>3340</v>
      </c>
      <c r="V287" s="254" t="s">
        <v>3330</v>
      </c>
      <c r="W287" s="254" t="s">
        <v>3340</v>
      </c>
      <c r="X287" s="254" t="s">
        <v>3340</v>
      </c>
      <c r="Y287" s="254" t="s">
        <v>3340</v>
      </c>
      <c r="Z287" s="253" t="s">
        <v>885</v>
      </c>
      <c r="AA287" s="254" t="s">
        <v>7879</v>
      </c>
      <c r="AB287" s="254" t="s">
        <v>3669</v>
      </c>
      <c r="AC287" s="252" t="s">
        <v>3835</v>
      </c>
      <c r="AD287" s="217" t="s">
        <v>5615</v>
      </c>
      <c r="AE287" s="73">
        <v>9.9999999999999995E-8</v>
      </c>
      <c r="AF287" s="73" t="s">
        <v>10606</v>
      </c>
      <c r="AG287" s="255" t="s">
        <v>7880</v>
      </c>
      <c r="AH287" s="255" t="s">
        <v>4367</v>
      </c>
      <c r="AI287" s="395" t="s">
        <v>3340</v>
      </c>
      <c r="AJ287" s="395" t="s">
        <v>6765</v>
      </c>
      <c r="AK287" s="255" t="s">
        <v>3340</v>
      </c>
      <c r="AL287" s="255" t="s">
        <v>3340</v>
      </c>
      <c r="AM287" s="255" t="s">
        <v>3340</v>
      </c>
      <c r="AN287" s="255" t="s">
        <v>3340</v>
      </c>
    </row>
    <row r="288" spans="1:40" s="295" customFormat="1">
      <c r="A288" s="252" t="s">
        <v>7881</v>
      </c>
      <c r="B288" s="253" t="s">
        <v>7882</v>
      </c>
      <c r="C288" s="252" t="s">
        <v>7881</v>
      </c>
      <c r="D288" s="493" t="s">
        <v>7882</v>
      </c>
      <c r="E288" s="252" t="s">
        <v>7878</v>
      </c>
      <c r="F288" s="81" t="s">
        <v>7861</v>
      </c>
      <c r="G288" s="252" t="s">
        <v>7862</v>
      </c>
      <c r="H288" s="255" t="s">
        <v>7352</v>
      </c>
      <c r="I288" s="411">
        <v>42345</v>
      </c>
      <c r="J288" s="252" t="s">
        <v>3326</v>
      </c>
      <c r="K288" s="34" t="s">
        <v>6055</v>
      </c>
      <c r="L288" s="252" t="s">
        <v>3469</v>
      </c>
      <c r="M288" s="252" t="s">
        <v>6676</v>
      </c>
      <c r="N288" s="252" t="s">
        <v>3696</v>
      </c>
      <c r="O288" s="253" t="s">
        <v>3339</v>
      </c>
      <c r="P288" s="254" t="s">
        <v>3670</v>
      </c>
      <c r="Q288" s="252" t="s">
        <v>1400</v>
      </c>
      <c r="R288" s="378" t="s">
        <v>3340</v>
      </c>
      <c r="S288" s="253" t="s">
        <v>3340</v>
      </c>
      <c r="T288" s="378" t="s">
        <v>3340</v>
      </c>
      <c r="U288" s="254" t="s">
        <v>3340</v>
      </c>
      <c r="V288" s="254" t="s">
        <v>3330</v>
      </c>
      <c r="W288" s="254" t="s">
        <v>3340</v>
      </c>
      <c r="X288" s="254" t="s">
        <v>3340</v>
      </c>
      <c r="Y288" s="254" t="s">
        <v>3340</v>
      </c>
      <c r="Z288" s="253" t="s">
        <v>3340</v>
      </c>
      <c r="AA288" s="254" t="s">
        <v>3340</v>
      </c>
      <c r="AB288" s="254" t="s">
        <v>4776</v>
      </c>
      <c r="AC288" s="252" t="s">
        <v>3340</v>
      </c>
      <c r="AD288" s="217" t="s">
        <v>3340</v>
      </c>
      <c r="AE288" s="73" t="s">
        <v>3340</v>
      </c>
      <c r="AF288" s="73" t="s">
        <v>10606</v>
      </c>
      <c r="AG288" s="255" t="s">
        <v>7880</v>
      </c>
      <c r="AH288" s="255" t="s">
        <v>3340</v>
      </c>
      <c r="AI288" s="252" t="s">
        <v>3340</v>
      </c>
      <c r="AJ288" s="252" t="s">
        <v>6766</v>
      </c>
      <c r="AK288" s="255" t="s">
        <v>3340</v>
      </c>
      <c r="AL288" s="255" t="s">
        <v>3340</v>
      </c>
      <c r="AM288" s="255" t="s">
        <v>3340</v>
      </c>
      <c r="AN288" s="255" t="s">
        <v>3340</v>
      </c>
    </row>
    <row r="289" spans="1:40" s="296" customFormat="1">
      <c r="A289" s="252" t="s">
        <v>7883</v>
      </c>
      <c r="B289" s="253" t="s">
        <v>7884</v>
      </c>
      <c r="C289" s="252" t="s">
        <v>7883</v>
      </c>
      <c r="D289" s="493" t="s">
        <v>7884</v>
      </c>
      <c r="E289" s="252" t="s">
        <v>7885</v>
      </c>
      <c r="F289" s="81" t="s">
        <v>7861</v>
      </c>
      <c r="G289" s="252" t="s">
        <v>7862</v>
      </c>
      <c r="H289" s="255" t="s">
        <v>7352</v>
      </c>
      <c r="I289" s="411">
        <v>42345</v>
      </c>
      <c r="J289" s="252" t="s">
        <v>3326</v>
      </c>
      <c r="K289" s="34" t="s">
        <v>6055</v>
      </c>
      <c r="L289" s="252" t="s">
        <v>3469</v>
      </c>
      <c r="M289" s="252" t="s">
        <v>6676</v>
      </c>
      <c r="N289" s="252" t="s">
        <v>3327</v>
      </c>
      <c r="O289" s="253" t="s">
        <v>3328</v>
      </c>
      <c r="P289" s="254" t="s">
        <v>3670</v>
      </c>
      <c r="Q289" s="252" t="s">
        <v>1406</v>
      </c>
      <c r="R289" s="378" t="s">
        <v>7886</v>
      </c>
      <c r="S289" s="253" t="s">
        <v>3340</v>
      </c>
      <c r="T289" s="378" t="s">
        <v>3340</v>
      </c>
      <c r="U289" s="254" t="s">
        <v>3340</v>
      </c>
      <c r="V289" s="254" t="s">
        <v>3330</v>
      </c>
      <c r="W289" s="254" t="s">
        <v>3340</v>
      </c>
      <c r="X289" s="254" t="s">
        <v>3340</v>
      </c>
      <c r="Y289" s="254" t="s">
        <v>3340</v>
      </c>
      <c r="Z289" s="253" t="s">
        <v>892</v>
      </c>
      <c r="AA289" s="254" t="s">
        <v>7887</v>
      </c>
      <c r="AB289" s="254" t="s">
        <v>3669</v>
      </c>
      <c r="AC289" s="252" t="s">
        <v>3835</v>
      </c>
      <c r="AD289" s="217" t="s">
        <v>5615</v>
      </c>
      <c r="AE289" s="73">
        <v>9.9999999999999995E-8</v>
      </c>
      <c r="AF289" s="73" t="s">
        <v>10606</v>
      </c>
      <c r="AG289" s="255" t="s">
        <v>7865</v>
      </c>
      <c r="AH289" s="255" t="s">
        <v>4367</v>
      </c>
      <c r="AI289" s="252" t="s">
        <v>3340</v>
      </c>
      <c r="AJ289" s="252" t="s">
        <v>6765</v>
      </c>
      <c r="AK289" s="255" t="s">
        <v>3340</v>
      </c>
      <c r="AL289" s="255" t="s">
        <v>3340</v>
      </c>
      <c r="AM289" s="255" t="s">
        <v>3340</v>
      </c>
      <c r="AN289" s="255" t="s">
        <v>3340</v>
      </c>
    </row>
    <row r="290" spans="1:40" s="296" customFormat="1">
      <c r="A290" s="252" t="s">
        <v>7888</v>
      </c>
      <c r="B290" s="253" t="s">
        <v>7889</v>
      </c>
      <c r="C290" s="252" t="s">
        <v>7888</v>
      </c>
      <c r="D290" s="493" t="s">
        <v>7889</v>
      </c>
      <c r="E290" s="252" t="s">
        <v>7886</v>
      </c>
      <c r="F290" s="81" t="s">
        <v>7861</v>
      </c>
      <c r="G290" s="252" t="s">
        <v>7862</v>
      </c>
      <c r="H290" s="255" t="s">
        <v>7352</v>
      </c>
      <c r="I290" s="411">
        <v>42345</v>
      </c>
      <c r="J290" s="252" t="s">
        <v>3326</v>
      </c>
      <c r="K290" s="34" t="s">
        <v>6055</v>
      </c>
      <c r="L290" s="252" t="s">
        <v>3469</v>
      </c>
      <c r="M290" s="252" t="s">
        <v>6676</v>
      </c>
      <c r="N290" s="252" t="s">
        <v>3696</v>
      </c>
      <c r="O290" s="253" t="s">
        <v>3339</v>
      </c>
      <c r="P290" s="254" t="s">
        <v>3670</v>
      </c>
      <c r="Q290" s="252" t="s">
        <v>1406</v>
      </c>
      <c r="R290" s="378" t="s">
        <v>3340</v>
      </c>
      <c r="S290" s="253" t="s">
        <v>3340</v>
      </c>
      <c r="T290" s="378" t="s">
        <v>3340</v>
      </c>
      <c r="U290" s="254" t="s">
        <v>3340</v>
      </c>
      <c r="V290" s="254" t="s">
        <v>3330</v>
      </c>
      <c r="W290" s="254" t="s">
        <v>3340</v>
      </c>
      <c r="X290" s="254" t="s">
        <v>3340</v>
      </c>
      <c r="Y290" s="254" t="s">
        <v>3340</v>
      </c>
      <c r="Z290" s="253" t="s">
        <v>3340</v>
      </c>
      <c r="AA290" s="254" t="s">
        <v>3340</v>
      </c>
      <c r="AB290" s="254" t="s">
        <v>4776</v>
      </c>
      <c r="AC290" s="252" t="s">
        <v>3340</v>
      </c>
      <c r="AD290" s="217" t="s">
        <v>3340</v>
      </c>
      <c r="AE290" s="73" t="s">
        <v>3340</v>
      </c>
      <c r="AF290" s="73" t="s">
        <v>10606</v>
      </c>
      <c r="AG290" s="255" t="s">
        <v>7865</v>
      </c>
      <c r="AH290" s="255" t="s">
        <v>3340</v>
      </c>
      <c r="AI290" s="252" t="s">
        <v>3340</v>
      </c>
      <c r="AJ290" s="252" t="s">
        <v>6766</v>
      </c>
      <c r="AK290" s="255" t="s">
        <v>3340</v>
      </c>
      <c r="AL290" s="255" t="s">
        <v>3340</v>
      </c>
      <c r="AM290" s="255" t="s">
        <v>3340</v>
      </c>
      <c r="AN290" s="255" t="s">
        <v>3340</v>
      </c>
    </row>
    <row r="291" spans="1:40" s="296" customFormat="1">
      <c r="A291" s="424" t="s">
        <v>7177</v>
      </c>
      <c r="B291" s="380" t="s">
        <v>7177</v>
      </c>
      <c r="C291" s="255" t="s">
        <v>7177</v>
      </c>
      <c r="D291" s="493" t="s">
        <v>7177</v>
      </c>
      <c r="E291" s="252" t="s">
        <v>7188</v>
      </c>
      <c r="F291" s="81" t="s">
        <v>7179</v>
      </c>
      <c r="G291" s="255" t="s">
        <v>7180</v>
      </c>
      <c r="H291" s="255" t="s">
        <v>7890</v>
      </c>
      <c r="I291" s="646">
        <v>42345</v>
      </c>
      <c r="J291" s="252" t="s">
        <v>7181</v>
      </c>
      <c r="K291" s="425" t="s">
        <v>7182</v>
      </c>
      <c r="L291" s="252" t="s">
        <v>4656</v>
      </c>
      <c r="M291" s="426" t="s">
        <v>6676</v>
      </c>
      <c r="N291" s="252" t="s">
        <v>6129</v>
      </c>
      <c r="O291" s="253" t="s">
        <v>7189</v>
      </c>
      <c r="P291" s="254" t="s">
        <v>3670</v>
      </c>
      <c r="Q291" s="252" t="s">
        <v>7183</v>
      </c>
      <c r="R291" s="378" t="s">
        <v>7184</v>
      </c>
      <c r="S291" s="253" t="s">
        <v>3340</v>
      </c>
      <c r="T291" s="378" t="s">
        <v>3340</v>
      </c>
      <c r="U291" s="254" t="s">
        <v>3340</v>
      </c>
      <c r="V291" s="254" t="s">
        <v>3330</v>
      </c>
      <c r="W291" s="254" t="s">
        <v>3340</v>
      </c>
      <c r="X291" s="254" t="s">
        <v>3340</v>
      </c>
      <c r="Y291" s="254" t="s">
        <v>3340</v>
      </c>
      <c r="Z291" s="378" t="s">
        <v>3340</v>
      </c>
      <c r="AA291" s="254" t="s">
        <v>3340</v>
      </c>
      <c r="AB291" s="254" t="s">
        <v>3670</v>
      </c>
      <c r="AC291" s="253" t="s">
        <v>3835</v>
      </c>
      <c r="AD291" s="190" t="s">
        <v>3340</v>
      </c>
      <c r="AE291" s="73" t="s">
        <v>3340</v>
      </c>
      <c r="AF291" s="73" t="s">
        <v>3340</v>
      </c>
      <c r="AG291" s="255" t="s">
        <v>3340</v>
      </c>
      <c r="AH291" s="255" t="s">
        <v>3340</v>
      </c>
      <c r="AI291" s="252" t="s">
        <v>3340</v>
      </c>
      <c r="AJ291" s="255" t="s">
        <v>6765</v>
      </c>
      <c r="AK291" s="255" t="s">
        <v>3340</v>
      </c>
      <c r="AL291" s="255" t="s">
        <v>3340</v>
      </c>
      <c r="AM291" s="385" t="s">
        <v>5057</v>
      </c>
      <c r="AN291" s="385" t="s">
        <v>5058</v>
      </c>
    </row>
    <row r="292" spans="1:40" s="296" customFormat="1">
      <c r="A292" s="424" t="s">
        <v>7190</v>
      </c>
      <c r="B292" s="380" t="s">
        <v>7190</v>
      </c>
      <c r="C292" s="255" t="s">
        <v>7190</v>
      </c>
      <c r="D292" s="493" t="s">
        <v>7190</v>
      </c>
      <c r="E292" s="252" t="s">
        <v>7191</v>
      </c>
      <c r="F292" s="81" t="s">
        <v>7179</v>
      </c>
      <c r="G292" s="255" t="s">
        <v>7180</v>
      </c>
      <c r="H292" s="255" t="s">
        <v>7890</v>
      </c>
      <c r="I292" s="646">
        <v>42345</v>
      </c>
      <c r="J292" s="252" t="s">
        <v>7181</v>
      </c>
      <c r="K292" s="425" t="s">
        <v>7182</v>
      </c>
      <c r="L292" s="252" t="s">
        <v>4656</v>
      </c>
      <c r="M292" s="426" t="s">
        <v>6676</v>
      </c>
      <c r="N292" s="252" t="s">
        <v>7185</v>
      </c>
      <c r="O292" s="253" t="s">
        <v>7189</v>
      </c>
      <c r="P292" s="254" t="s">
        <v>3670</v>
      </c>
      <c r="Q292" s="252" t="s">
        <v>7183</v>
      </c>
      <c r="R292" s="378" t="s">
        <v>7184</v>
      </c>
      <c r="S292" s="253" t="s">
        <v>3340</v>
      </c>
      <c r="T292" s="378" t="s">
        <v>3340</v>
      </c>
      <c r="U292" s="254" t="s">
        <v>3340</v>
      </c>
      <c r="V292" s="254" t="s">
        <v>3330</v>
      </c>
      <c r="W292" s="254" t="s">
        <v>3340</v>
      </c>
      <c r="X292" s="254" t="s">
        <v>3340</v>
      </c>
      <c r="Y292" s="254" t="s">
        <v>3340</v>
      </c>
      <c r="Z292" s="378" t="s">
        <v>3340</v>
      </c>
      <c r="AA292" s="254" t="s">
        <v>3340</v>
      </c>
      <c r="AB292" s="254" t="s">
        <v>3670</v>
      </c>
      <c r="AC292" s="253" t="s">
        <v>3835</v>
      </c>
      <c r="AD292" s="190" t="s">
        <v>3340</v>
      </c>
      <c r="AE292" s="73" t="s">
        <v>3340</v>
      </c>
      <c r="AF292" s="73" t="s">
        <v>3340</v>
      </c>
      <c r="AG292" s="255" t="s">
        <v>3340</v>
      </c>
      <c r="AH292" s="255" t="s">
        <v>3340</v>
      </c>
      <c r="AI292" s="252" t="s">
        <v>3340</v>
      </c>
      <c r="AJ292" s="255" t="s">
        <v>6765</v>
      </c>
      <c r="AK292" s="255" t="s">
        <v>3340</v>
      </c>
      <c r="AL292" s="255" t="s">
        <v>3340</v>
      </c>
      <c r="AM292" s="385" t="s">
        <v>5057</v>
      </c>
      <c r="AN292" s="385" t="s">
        <v>5058</v>
      </c>
    </row>
    <row r="293" spans="1:40" s="296" customFormat="1">
      <c r="A293" s="424" t="s">
        <v>7192</v>
      </c>
      <c r="B293" s="380" t="s">
        <v>7192</v>
      </c>
      <c r="C293" s="255" t="s">
        <v>7192</v>
      </c>
      <c r="D293" s="493" t="s">
        <v>7192</v>
      </c>
      <c r="E293" s="252" t="s">
        <v>7184</v>
      </c>
      <c r="F293" s="81" t="s">
        <v>7179</v>
      </c>
      <c r="G293" s="255" t="s">
        <v>7180</v>
      </c>
      <c r="H293" s="255" t="s">
        <v>7890</v>
      </c>
      <c r="I293" s="646">
        <v>42345</v>
      </c>
      <c r="J293" s="252" t="s">
        <v>7181</v>
      </c>
      <c r="K293" s="425" t="s">
        <v>7182</v>
      </c>
      <c r="L293" s="252" t="s">
        <v>4656</v>
      </c>
      <c r="M293" s="426" t="s">
        <v>6676</v>
      </c>
      <c r="N293" s="252" t="s">
        <v>3696</v>
      </c>
      <c r="O293" s="253" t="s">
        <v>3339</v>
      </c>
      <c r="P293" s="254" t="s">
        <v>3670</v>
      </c>
      <c r="Q293" s="252" t="s">
        <v>7183</v>
      </c>
      <c r="R293" s="378" t="s">
        <v>3340</v>
      </c>
      <c r="S293" s="253" t="s">
        <v>3340</v>
      </c>
      <c r="T293" s="378" t="s">
        <v>3340</v>
      </c>
      <c r="U293" s="254" t="s">
        <v>3340</v>
      </c>
      <c r="V293" s="254" t="s">
        <v>3330</v>
      </c>
      <c r="W293" s="254" t="s">
        <v>3340</v>
      </c>
      <c r="X293" s="254" t="s">
        <v>3340</v>
      </c>
      <c r="Y293" s="254" t="s">
        <v>3340</v>
      </c>
      <c r="Z293" s="378" t="s">
        <v>3340</v>
      </c>
      <c r="AA293" s="254" t="s">
        <v>3340</v>
      </c>
      <c r="AB293" s="254" t="s">
        <v>3670</v>
      </c>
      <c r="AC293" s="253" t="s">
        <v>4776</v>
      </c>
      <c r="AD293" s="190" t="s">
        <v>3340</v>
      </c>
      <c r="AE293" s="73" t="s">
        <v>3340</v>
      </c>
      <c r="AF293" s="73" t="s">
        <v>3340</v>
      </c>
      <c r="AG293" s="255" t="s">
        <v>3340</v>
      </c>
      <c r="AH293" s="255" t="s">
        <v>3340</v>
      </c>
      <c r="AI293" s="252" t="s">
        <v>3340</v>
      </c>
      <c r="AJ293" s="255" t="s">
        <v>6766</v>
      </c>
      <c r="AK293" s="255" t="s">
        <v>3340</v>
      </c>
      <c r="AL293" s="255" t="s">
        <v>3340</v>
      </c>
      <c r="AM293" s="385" t="s">
        <v>5057</v>
      </c>
      <c r="AN293" s="385" t="s">
        <v>5058</v>
      </c>
    </row>
    <row r="294" spans="1:40" s="296" customFormat="1">
      <c r="A294" s="427" t="s">
        <v>7178</v>
      </c>
      <c r="B294" s="380" t="s">
        <v>7178</v>
      </c>
      <c r="C294" s="255" t="s">
        <v>7178</v>
      </c>
      <c r="D294" s="493" t="s">
        <v>7178</v>
      </c>
      <c r="E294" s="252" t="s">
        <v>7193</v>
      </c>
      <c r="F294" s="81" t="s">
        <v>7179</v>
      </c>
      <c r="G294" s="255" t="s">
        <v>7180</v>
      </c>
      <c r="H294" s="255" t="s">
        <v>7890</v>
      </c>
      <c r="I294" s="646">
        <v>42345</v>
      </c>
      <c r="J294" s="252" t="s">
        <v>7181</v>
      </c>
      <c r="K294" s="425" t="s">
        <v>7182</v>
      </c>
      <c r="L294" s="252" t="s">
        <v>4656</v>
      </c>
      <c r="M294" s="255" t="s">
        <v>6676</v>
      </c>
      <c r="N294" s="252" t="s">
        <v>6129</v>
      </c>
      <c r="O294" s="253" t="s">
        <v>7189</v>
      </c>
      <c r="P294" s="254" t="s">
        <v>3670</v>
      </c>
      <c r="Q294" s="252" t="s">
        <v>7186</v>
      </c>
      <c r="R294" s="378" t="s">
        <v>7187</v>
      </c>
      <c r="S294" s="253" t="s">
        <v>3340</v>
      </c>
      <c r="T294" s="378" t="s">
        <v>3340</v>
      </c>
      <c r="U294" s="254" t="s">
        <v>3340</v>
      </c>
      <c r="V294" s="254" t="s">
        <v>3330</v>
      </c>
      <c r="W294" s="254" t="s">
        <v>3340</v>
      </c>
      <c r="X294" s="254" t="s">
        <v>3340</v>
      </c>
      <c r="Y294" s="254" t="s">
        <v>3340</v>
      </c>
      <c r="Z294" s="378" t="s">
        <v>3340</v>
      </c>
      <c r="AA294" s="254" t="s">
        <v>3340</v>
      </c>
      <c r="AB294" s="254" t="s">
        <v>3670</v>
      </c>
      <c r="AC294" s="253" t="s">
        <v>3835</v>
      </c>
      <c r="AD294" s="190" t="s">
        <v>3340</v>
      </c>
      <c r="AE294" s="73" t="s">
        <v>3340</v>
      </c>
      <c r="AF294" s="73" t="s">
        <v>3340</v>
      </c>
      <c r="AG294" s="255" t="s">
        <v>3340</v>
      </c>
      <c r="AH294" s="255" t="s">
        <v>3340</v>
      </c>
      <c r="AI294" s="253" t="s">
        <v>3340</v>
      </c>
      <c r="AJ294" s="255" t="s">
        <v>6765</v>
      </c>
      <c r="AK294" s="255" t="s">
        <v>3340</v>
      </c>
      <c r="AL294" s="255" t="s">
        <v>3340</v>
      </c>
      <c r="AM294" s="252" t="s">
        <v>3340</v>
      </c>
      <c r="AN294" s="252" t="s">
        <v>3340</v>
      </c>
    </row>
    <row r="295" spans="1:40" s="296" customFormat="1">
      <c r="A295" s="427" t="s">
        <v>7194</v>
      </c>
      <c r="B295" s="380" t="s">
        <v>7194</v>
      </c>
      <c r="C295" s="255" t="s">
        <v>7194</v>
      </c>
      <c r="D295" s="493" t="s">
        <v>7194</v>
      </c>
      <c r="E295" s="252" t="s">
        <v>7195</v>
      </c>
      <c r="F295" s="81" t="s">
        <v>7179</v>
      </c>
      <c r="G295" s="255" t="s">
        <v>7180</v>
      </c>
      <c r="H295" s="255" t="s">
        <v>7890</v>
      </c>
      <c r="I295" s="646">
        <v>42345</v>
      </c>
      <c r="J295" s="252" t="s">
        <v>7181</v>
      </c>
      <c r="K295" s="408" t="s">
        <v>7182</v>
      </c>
      <c r="L295" s="252" t="s">
        <v>4656</v>
      </c>
      <c r="M295" s="255" t="s">
        <v>6676</v>
      </c>
      <c r="N295" s="252" t="s">
        <v>7185</v>
      </c>
      <c r="O295" s="253" t="s">
        <v>7189</v>
      </c>
      <c r="P295" s="254" t="s">
        <v>3670</v>
      </c>
      <c r="Q295" s="252" t="s">
        <v>7186</v>
      </c>
      <c r="R295" s="378" t="s">
        <v>7187</v>
      </c>
      <c r="S295" s="253" t="s">
        <v>3340</v>
      </c>
      <c r="T295" s="378" t="s">
        <v>3340</v>
      </c>
      <c r="U295" s="254" t="s">
        <v>3340</v>
      </c>
      <c r="V295" s="254" t="s">
        <v>3330</v>
      </c>
      <c r="W295" s="254" t="s">
        <v>3340</v>
      </c>
      <c r="X295" s="254" t="s">
        <v>3340</v>
      </c>
      <c r="Y295" s="254" t="s">
        <v>3340</v>
      </c>
      <c r="Z295" s="378" t="s">
        <v>3340</v>
      </c>
      <c r="AA295" s="254" t="s">
        <v>3340</v>
      </c>
      <c r="AB295" s="254" t="s">
        <v>3670</v>
      </c>
      <c r="AC295" s="253" t="s">
        <v>3835</v>
      </c>
      <c r="AD295" s="190" t="s">
        <v>3340</v>
      </c>
      <c r="AE295" s="73" t="s">
        <v>3340</v>
      </c>
      <c r="AF295" s="73" t="s">
        <v>3340</v>
      </c>
      <c r="AG295" s="255" t="s">
        <v>3340</v>
      </c>
      <c r="AH295" s="255" t="s">
        <v>3340</v>
      </c>
      <c r="AI295" s="253" t="s">
        <v>3340</v>
      </c>
      <c r="AJ295" s="252" t="s">
        <v>6765</v>
      </c>
      <c r="AK295" s="255" t="s">
        <v>3340</v>
      </c>
      <c r="AL295" s="255" t="s">
        <v>3340</v>
      </c>
      <c r="AM295" s="252" t="s">
        <v>3340</v>
      </c>
      <c r="AN295" s="252" t="s">
        <v>3340</v>
      </c>
    </row>
    <row r="296" spans="1:40" s="296" customFormat="1">
      <c r="A296" s="427" t="s">
        <v>7196</v>
      </c>
      <c r="B296" s="380" t="s">
        <v>7196</v>
      </c>
      <c r="C296" s="255" t="s">
        <v>7196</v>
      </c>
      <c r="D296" s="493" t="s">
        <v>7196</v>
      </c>
      <c r="E296" s="252" t="s">
        <v>7187</v>
      </c>
      <c r="F296" s="81" t="s">
        <v>7179</v>
      </c>
      <c r="G296" s="255" t="s">
        <v>7180</v>
      </c>
      <c r="H296" s="255" t="s">
        <v>7890</v>
      </c>
      <c r="I296" s="646">
        <v>42345</v>
      </c>
      <c r="J296" s="252" t="s">
        <v>7181</v>
      </c>
      <c r="K296" s="386" t="s">
        <v>7182</v>
      </c>
      <c r="L296" s="252" t="s">
        <v>4656</v>
      </c>
      <c r="M296" s="255" t="s">
        <v>6676</v>
      </c>
      <c r="N296" s="252" t="s">
        <v>3696</v>
      </c>
      <c r="O296" s="253" t="s">
        <v>3339</v>
      </c>
      <c r="P296" s="254" t="s">
        <v>3670</v>
      </c>
      <c r="Q296" s="252" t="s">
        <v>7186</v>
      </c>
      <c r="R296" s="378" t="s">
        <v>3340</v>
      </c>
      <c r="S296" s="253" t="s">
        <v>3340</v>
      </c>
      <c r="T296" s="378" t="s">
        <v>3340</v>
      </c>
      <c r="U296" s="254" t="s">
        <v>3340</v>
      </c>
      <c r="V296" s="254" t="s">
        <v>3330</v>
      </c>
      <c r="W296" s="254" t="s">
        <v>3340</v>
      </c>
      <c r="X296" s="254" t="s">
        <v>3340</v>
      </c>
      <c r="Y296" s="254" t="s">
        <v>3340</v>
      </c>
      <c r="Z296" s="378" t="s">
        <v>3340</v>
      </c>
      <c r="AA296" s="254" t="s">
        <v>3340</v>
      </c>
      <c r="AB296" s="254" t="s">
        <v>3670</v>
      </c>
      <c r="AC296" s="253" t="s">
        <v>4776</v>
      </c>
      <c r="AD296" s="190" t="s">
        <v>3340</v>
      </c>
      <c r="AE296" s="73" t="s">
        <v>3340</v>
      </c>
      <c r="AF296" s="73" t="s">
        <v>3340</v>
      </c>
      <c r="AG296" s="255" t="s">
        <v>3340</v>
      </c>
      <c r="AH296" s="255" t="s">
        <v>3340</v>
      </c>
      <c r="AI296" s="253" t="s">
        <v>3340</v>
      </c>
      <c r="AJ296" s="252" t="s">
        <v>6766</v>
      </c>
      <c r="AK296" s="255" t="s">
        <v>3340</v>
      </c>
      <c r="AL296" s="255" t="s">
        <v>3340</v>
      </c>
      <c r="AM296" s="252" t="s">
        <v>3340</v>
      </c>
      <c r="AN296" s="252" t="s">
        <v>3340</v>
      </c>
    </row>
    <row r="297" spans="1:40" s="296" customFormat="1">
      <c r="A297" s="427" t="s">
        <v>7891</v>
      </c>
      <c r="B297" s="380" t="s">
        <v>7892</v>
      </c>
      <c r="C297" s="255" t="s">
        <v>7891</v>
      </c>
      <c r="D297" s="493" t="s">
        <v>7892</v>
      </c>
      <c r="E297" s="252" t="s">
        <v>5092</v>
      </c>
      <c r="F297" s="81" t="s">
        <v>4901</v>
      </c>
      <c r="G297" s="255" t="s">
        <v>4902</v>
      </c>
      <c r="H297" s="255" t="s">
        <v>7352</v>
      </c>
      <c r="I297" s="646">
        <v>42359</v>
      </c>
      <c r="J297" s="252" t="s">
        <v>3326</v>
      </c>
      <c r="K297" s="428" t="s">
        <v>6055</v>
      </c>
      <c r="L297" s="252" t="s">
        <v>3469</v>
      </c>
      <c r="M297" s="255" t="s">
        <v>6676</v>
      </c>
      <c r="N297" s="255" t="s">
        <v>4908</v>
      </c>
      <c r="O297" s="253" t="s">
        <v>7414</v>
      </c>
      <c r="P297" s="254" t="s">
        <v>3670</v>
      </c>
      <c r="Q297" s="252" t="s">
        <v>1102</v>
      </c>
      <c r="R297" s="378" t="s">
        <v>3363</v>
      </c>
      <c r="S297" s="253" t="s">
        <v>3340</v>
      </c>
      <c r="T297" s="378" t="s">
        <v>3340</v>
      </c>
      <c r="U297" s="254" t="s">
        <v>3340</v>
      </c>
      <c r="V297" s="254" t="s">
        <v>3330</v>
      </c>
      <c r="W297" s="254" t="s">
        <v>3340</v>
      </c>
      <c r="X297" s="254" t="s">
        <v>3340</v>
      </c>
      <c r="Y297" s="254" t="s">
        <v>3340</v>
      </c>
      <c r="Z297" s="378" t="s">
        <v>3340</v>
      </c>
      <c r="AA297" s="254" t="s">
        <v>3340</v>
      </c>
      <c r="AB297" s="254" t="s">
        <v>3670</v>
      </c>
      <c r="AC297" s="253" t="s">
        <v>3835</v>
      </c>
      <c r="AD297" s="190" t="s">
        <v>6680</v>
      </c>
      <c r="AE297" s="73" t="s">
        <v>6681</v>
      </c>
      <c r="AF297" s="73" t="s">
        <v>3340</v>
      </c>
      <c r="AG297" s="255" t="s">
        <v>1102</v>
      </c>
      <c r="AH297" s="255" t="s">
        <v>5047</v>
      </c>
      <c r="AI297" s="253" t="s">
        <v>4905</v>
      </c>
      <c r="AJ297" s="385" t="s">
        <v>6765</v>
      </c>
      <c r="AK297" s="255" t="s">
        <v>3340</v>
      </c>
      <c r="AL297" s="255" t="s">
        <v>3340</v>
      </c>
      <c r="AM297" s="252" t="s">
        <v>3340</v>
      </c>
      <c r="AN297" s="252" t="s">
        <v>3340</v>
      </c>
    </row>
    <row r="298" spans="1:40" s="296" customFormat="1" ht="15.5">
      <c r="A298" s="420" t="s">
        <v>7893</v>
      </c>
      <c r="B298" s="380" t="s">
        <v>7894</v>
      </c>
      <c r="C298" s="255" t="s">
        <v>7893</v>
      </c>
      <c r="D298" s="493" t="s">
        <v>7894</v>
      </c>
      <c r="E298" s="252" t="s">
        <v>7895</v>
      </c>
      <c r="F298" s="81" t="s">
        <v>4901</v>
      </c>
      <c r="G298" s="255" t="s">
        <v>4902</v>
      </c>
      <c r="H298" s="255" t="s">
        <v>7352</v>
      </c>
      <c r="I298" s="646">
        <v>42359</v>
      </c>
      <c r="J298" s="252" t="s">
        <v>3326</v>
      </c>
      <c r="K298" s="429" t="s">
        <v>6055</v>
      </c>
      <c r="L298" s="252" t="s">
        <v>3469</v>
      </c>
      <c r="M298" s="255" t="s">
        <v>6676</v>
      </c>
      <c r="N298" s="252" t="s">
        <v>4908</v>
      </c>
      <c r="O298" s="253" t="s">
        <v>7414</v>
      </c>
      <c r="P298" s="254" t="s">
        <v>3670</v>
      </c>
      <c r="Q298" s="252" t="s">
        <v>4909</v>
      </c>
      <c r="R298" s="378" t="s">
        <v>3363</v>
      </c>
      <c r="S298" s="253" t="s">
        <v>3340</v>
      </c>
      <c r="T298" s="378" t="s">
        <v>3340</v>
      </c>
      <c r="U298" s="254" t="s">
        <v>3340</v>
      </c>
      <c r="V298" s="254" t="s">
        <v>3330</v>
      </c>
      <c r="W298" s="254" t="s">
        <v>3340</v>
      </c>
      <c r="X298" s="254" t="s">
        <v>3340</v>
      </c>
      <c r="Y298" s="254" t="s">
        <v>3340</v>
      </c>
      <c r="Z298" s="378" t="s">
        <v>3340</v>
      </c>
      <c r="AA298" s="254" t="s">
        <v>3340</v>
      </c>
      <c r="AB298" s="254" t="s">
        <v>3670</v>
      </c>
      <c r="AC298" s="252" t="s">
        <v>3835</v>
      </c>
      <c r="AD298" s="217" t="s">
        <v>3340</v>
      </c>
      <c r="AE298" s="73" t="s">
        <v>3340</v>
      </c>
      <c r="AF298" s="73" t="s">
        <v>3340</v>
      </c>
      <c r="AG298" s="255" t="s">
        <v>1102</v>
      </c>
      <c r="AH298" s="255" t="s">
        <v>5047</v>
      </c>
      <c r="AI298" s="253" t="s">
        <v>4905</v>
      </c>
      <c r="AJ298" s="430" t="s">
        <v>6765</v>
      </c>
      <c r="AK298" s="255" t="s">
        <v>3340</v>
      </c>
      <c r="AL298" s="255" t="s">
        <v>3340</v>
      </c>
      <c r="AM298" s="252" t="s">
        <v>3340</v>
      </c>
      <c r="AN298" s="252" t="s">
        <v>3340</v>
      </c>
    </row>
    <row r="299" spans="1:40" s="296" customFormat="1" ht="15.5">
      <c r="A299" s="420" t="s">
        <v>4977</v>
      </c>
      <c r="B299" s="380" t="s">
        <v>7896</v>
      </c>
      <c r="C299" s="255" t="s">
        <v>4977</v>
      </c>
      <c r="D299" s="493" t="s">
        <v>7896</v>
      </c>
      <c r="E299" s="252" t="s">
        <v>4954</v>
      </c>
      <c r="F299" s="81" t="s">
        <v>4901</v>
      </c>
      <c r="G299" s="255" t="s">
        <v>4902</v>
      </c>
      <c r="H299" s="255" t="s">
        <v>7352</v>
      </c>
      <c r="I299" s="646">
        <v>42359</v>
      </c>
      <c r="J299" s="252" t="s">
        <v>3326</v>
      </c>
      <c r="K299" s="428" t="s">
        <v>6055</v>
      </c>
      <c r="L299" s="252" t="s">
        <v>3469</v>
      </c>
      <c r="M299" s="255" t="s">
        <v>6676</v>
      </c>
      <c r="N299" s="255" t="s">
        <v>3327</v>
      </c>
      <c r="O299" s="253" t="s">
        <v>3328</v>
      </c>
      <c r="P299" s="254" t="s">
        <v>3670</v>
      </c>
      <c r="Q299" s="252" t="s">
        <v>4903</v>
      </c>
      <c r="R299" s="378" t="s">
        <v>4904</v>
      </c>
      <c r="S299" s="253" t="s">
        <v>3340</v>
      </c>
      <c r="T299" s="378" t="s">
        <v>3340</v>
      </c>
      <c r="U299" s="254" t="s">
        <v>3340</v>
      </c>
      <c r="V299" s="254" t="s">
        <v>3330</v>
      </c>
      <c r="W299" s="254" t="s">
        <v>3340</v>
      </c>
      <c r="X299" s="254" t="s">
        <v>3340</v>
      </c>
      <c r="Y299" s="254" t="s">
        <v>3340</v>
      </c>
      <c r="Z299" s="378" t="s">
        <v>2191</v>
      </c>
      <c r="AA299" s="254" t="s">
        <v>7897</v>
      </c>
      <c r="AB299" s="254" t="s">
        <v>3669</v>
      </c>
      <c r="AC299" s="252" t="s">
        <v>3835</v>
      </c>
      <c r="AD299" s="217" t="s">
        <v>5627</v>
      </c>
      <c r="AE299" s="73" t="s">
        <v>6062</v>
      </c>
      <c r="AF299" s="73" t="s">
        <v>3340</v>
      </c>
      <c r="AG299" s="255" t="s">
        <v>4903</v>
      </c>
      <c r="AH299" s="255" t="s">
        <v>4367</v>
      </c>
      <c r="AI299" s="253" t="s">
        <v>4905</v>
      </c>
      <c r="AJ299" s="430" t="s">
        <v>6765</v>
      </c>
      <c r="AK299" s="255" t="s">
        <v>3340</v>
      </c>
      <c r="AL299" s="255" t="s">
        <v>3340</v>
      </c>
      <c r="AM299" s="252" t="s">
        <v>3340</v>
      </c>
      <c r="AN299" s="252" t="s">
        <v>3340</v>
      </c>
    </row>
    <row r="300" spans="1:40" s="296" customFormat="1">
      <c r="A300" s="431" t="s">
        <v>4978</v>
      </c>
      <c r="B300" s="380" t="s">
        <v>7898</v>
      </c>
      <c r="C300" s="255" t="s">
        <v>4978</v>
      </c>
      <c r="D300" s="493" t="s">
        <v>7898</v>
      </c>
      <c r="E300" s="252" t="s">
        <v>4955</v>
      </c>
      <c r="F300" s="81" t="s">
        <v>4901</v>
      </c>
      <c r="G300" s="255" t="s">
        <v>4902</v>
      </c>
      <c r="H300" s="255" t="s">
        <v>7352</v>
      </c>
      <c r="I300" s="646">
        <v>42359</v>
      </c>
      <c r="J300" s="252" t="s">
        <v>3326</v>
      </c>
      <c r="K300" s="403" t="s">
        <v>6055</v>
      </c>
      <c r="L300" s="252" t="s">
        <v>3469</v>
      </c>
      <c r="M300" s="255" t="s">
        <v>6676</v>
      </c>
      <c r="N300" s="252" t="s">
        <v>3327</v>
      </c>
      <c r="O300" s="253" t="s">
        <v>3328</v>
      </c>
      <c r="P300" s="254" t="s">
        <v>3670</v>
      </c>
      <c r="Q300" s="252" t="s">
        <v>4104</v>
      </c>
      <c r="R300" s="378" t="s">
        <v>4906</v>
      </c>
      <c r="S300" s="253" t="s">
        <v>3340</v>
      </c>
      <c r="T300" s="378" t="s">
        <v>3340</v>
      </c>
      <c r="U300" s="254" t="s">
        <v>3340</v>
      </c>
      <c r="V300" s="254" t="s">
        <v>3330</v>
      </c>
      <c r="W300" s="254" t="s">
        <v>3340</v>
      </c>
      <c r="X300" s="254" t="s">
        <v>3340</v>
      </c>
      <c r="Y300" s="254" t="s">
        <v>3340</v>
      </c>
      <c r="Z300" s="378" t="s">
        <v>793</v>
      </c>
      <c r="AA300" s="254" t="s">
        <v>7899</v>
      </c>
      <c r="AB300" s="254" t="s">
        <v>3669</v>
      </c>
      <c r="AC300" s="252" t="s">
        <v>3835</v>
      </c>
      <c r="AD300" s="217" t="s">
        <v>5628</v>
      </c>
      <c r="AE300" s="73" t="s">
        <v>6063</v>
      </c>
      <c r="AF300" s="73" t="s">
        <v>3340</v>
      </c>
      <c r="AG300" s="255" t="s">
        <v>4104</v>
      </c>
      <c r="AH300" s="255" t="s">
        <v>4367</v>
      </c>
      <c r="AI300" s="253" t="s">
        <v>4905</v>
      </c>
      <c r="AJ300" s="253" t="s">
        <v>6765</v>
      </c>
      <c r="AK300" s="255" t="s">
        <v>3340</v>
      </c>
      <c r="AL300" s="255" t="s">
        <v>3340</v>
      </c>
      <c r="AM300" s="252" t="s">
        <v>3340</v>
      </c>
      <c r="AN300" s="252" t="s">
        <v>3340</v>
      </c>
    </row>
    <row r="301" spans="1:40" s="296" customFormat="1">
      <c r="A301" s="379" t="s">
        <v>4979</v>
      </c>
      <c r="B301" s="380" t="s">
        <v>7900</v>
      </c>
      <c r="C301" s="255" t="s">
        <v>4979</v>
      </c>
      <c r="D301" s="493" t="s">
        <v>7900</v>
      </c>
      <c r="E301" s="252" t="s">
        <v>4956</v>
      </c>
      <c r="F301" s="657" t="s">
        <v>4901</v>
      </c>
      <c r="G301" s="255" t="s">
        <v>4902</v>
      </c>
      <c r="H301" s="255" t="s">
        <v>7352</v>
      </c>
      <c r="I301" s="646">
        <v>42359</v>
      </c>
      <c r="J301" s="252" t="s">
        <v>3326</v>
      </c>
      <c r="K301" s="386" t="s">
        <v>6057</v>
      </c>
      <c r="L301" s="252" t="s">
        <v>3469</v>
      </c>
      <c r="M301" s="383" t="s">
        <v>6676</v>
      </c>
      <c r="N301" s="256" t="s">
        <v>3327</v>
      </c>
      <c r="O301" s="253" t="s">
        <v>3328</v>
      </c>
      <c r="P301" s="254" t="s">
        <v>3670</v>
      </c>
      <c r="Q301" s="252" t="s">
        <v>1082</v>
      </c>
      <c r="R301" s="378" t="s">
        <v>4907</v>
      </c>
      <c r="S301" s="253" t="s">
        <v>3340</v>
      </c>
      <c r="T301" s="378" t="s">
        <v>3340</v>
      </c>
      <c r="U301" s="254" t="s">
        <v>3340</v>
      </c>
      <c r="V301" s="254" t="s">
        <v>3330</v>
      </c>
      <c r="W301" s="254" t="s">
        <v>3340</v>
      </c>
      <c r="X301" s="254" t="s">
        <v>3340</v>
      </c>
      <c r="Y301" s="254" t="s">
        <v>3340</v>
      </c>
      <c r="Z301" s="378" t="s">
        <v>753</v>
      </c>
      <c r="AA301" s="254" t="s">
        <v>7901</v>
      </c>
      <c r="AB301" s="254" t="s">
        <v>3669</v>
      </c>
      <c r="AC301" s="253" t="s">
        <v>3835</v>
      </c>
      <c r="AD301" s="190" t="s">
        <v>5627</v>
      </c>
      <c r="AE301" s="73" t="s">
        <v>6062</v>
      </c>
      <c r="AF301" s="73" t="s">
        <v>3340</v>
      </c>
      <c r="AG301" s="255" t="s">
        <v>1082</v>
      </c>
      <c r="AH301" s="255" t="s">
        <v>4367</v>
      </c>
      <c r="AI301" s="253" t="s">
        <v>4905</v>
      </c>
      <c r="AJ301" s="374" t="s">
        <v>6765</v>
      </c>
      <c r="AK301" s="374" t="s">
        <v>3340</v>
      </c>
      <c r="AL301" s="255" t="s">
        <v>3340</v>
      </c>
      <c r="AM301" s="266" t="s">
        <v>4058</v>
      </c>
      <c r="AN301" s="422" t="s">
        <v>6</v>
      </c>
    </row>
    <row r="302" spans="1:40" s="296" customFormat="1">
      <c r="A302" s="379" t="s">
        <v>7902</v>
      </c>
      <c r="B302" s="380" t="s">
        <v>7903</v>
      </c>
      <c r="C302" s="255" t="s">
        <v>7902</v>
      </c>
      <c r="D302" s="493" t="s">
        <v>7903</v>
      </c>
      <c r="E302" s="252" t="s">
        <v>4904</v>
      </c>
      <c r="F302" s="657" t="s">
        <v>4901</v>
      </c>
      <c r="G302" s="255" t="s">
        <v>4902</v>
      </c>
      <c r="H302" s="255" t="s">
        <v>7352</v>
      </c>
      <c r="I302" s="646">
        <v>42359</v>
      </c>
      <c r="J302" s="252" t="s">
        <v>3326</v>
      </c>
      <c r="K302" s="386" t="s">
        <v>6055</v>
      </c>
      <c r="L302" s="252" t="s">
        <v>3469</v>
      </c>
      <c r="M302" s="383" t="s">
        <v>6676</v>
      </c>
      <c r="N302" s="253" t="s">
        <v>3696</v>
      </c>
      <c r="O302" s="253" t="s">
        <v>3339</v>
      </c>
      <c r="P302" s="254" t="s">
        <v>3670</v>
      </c>
      <c r="Q302" s="252" t="s">
        <v>4903</v>
      </c>
      <c r="R302" s="378" t="s">
        <v>3340</v>
      </c>
      <c r="S302" s="253" t="s">
        <v>3340</v>
      </c>
      <c r="T302" s="378" t="s">
        <v>3340</v>
      </c>
      <c r="U302" s="254" t="s">
        <v>3340</v>
      </c>
      <c r="V302" s="254" t="s">
        <v>3330</v>
      </c>
      <c r="W302" s="254" t="s">
        <v>3340</v>
      </c>
      <c r="X302" s="254" t="s">
        <v>3340</v>
      </c>
      <c r="Y302" s="254" t="s">
        <v>3340</v>
      </c>
      <c r="Z302" s="378" t="s">
        <v>3340</v>
      </c>
      <c r="AA302" s="254" t="s">
        <v>3340</v>
      </c>
      <c r="AB302" s="254" t="s">
        <v>3670</v>
      </c>
      <c r="AC302" s="253" t="s">
        <v>3340</v>
      </c>
      <c r="AD302" s="190" t="s">
        <v>3340</v>
      </c>
      <c r="AE302" s="73" t="s">
        <v>3340</v>
      </c>
      <c r="AF302" s="73" t="s">
        <v>3340</v>
      </c>
      <c r="AG302" s="255" t="s">
        <v>4903</v>
      </c>
      <c r="AH302" s="255" t="s">
        <v>3340</v>
      </c>
      <c r="AI302" s="253" t="s">
        <v>4905</v>
      </c>
      <c r="AJ302" s="374" t="s">
        <v>6766</v>
      </c>
      <c r="AK302" s="374" t="s">
        <v>3340</v>
      </c>
      <c r="AL302" s="255" t="s">
        <v>3340</v>
      </c>
      <c r="AM302" s="266" t="s">
        <v>4058</v>
      </c>
      <c r="AN302" s="422" t="s">
        <v>5125</v>
      </c>
    </row>
    <row r="303" spans="1:40" s="295" customFormat="1">
      <c r="A303" s="379" t="s">
        <v>7904</v>
      </c>
      <c r="B303" s="380" t="s">
        <v>7905</v>
      </c>
      <c r="C303" s="255" t="s">
        <v>7904</v>
      </c>
      <c r="D303" s="493" t="s">
        <v>7905</v>
      </c>
      <c r="E303" s="252" t="s">
        <v>4906</v>
      </c>
      <c r="F303" s="657" t="s">
        <v>4901</v>
      </c>
      <c r="G303" s="255" t="s">
        <v>4902</v>
      </c>
      <c r="H303" s="255" t="s">
        <v>7352</v>
      </c>
      <c r="I303" s="646">
        <v>42359</v>
      </c>
      <c r="J303" s="252" t="s">
        <v>3326</v>
      </c>
      <c r="K303" s="382" t="s">
        <v>6055</v>
      </c>
      <c r="L303" s="252" t="s">
        <v>3469</v>
      </c>
      <c r="M303" s="383" t="s">
        <v>6676</v>
      </c>
      <c r="N303" s="256" t="s">
        <v>3696</v>
      </c>
      <c r="O303" s="253" t="s">
        <v>3339</v>
      </c>
      <c r="P303" s="254" t="s">
        <v>3670</v>
      </c>
      <c r="Q303" s="252" t="s">
        <v>4104</v>
      </c>
      <c r="R303" s="378" t="s">
        <v>3340</v>
      </c>
      <c r="S303" s="253" t="s">
        <v>3340</v>
      </c>
      <c r="T303" s="378" t="s">
        <v>3340</v>
      </c>
      <c r="U303" s="254" t="s">
        <v>3340</v>
      </c>
      <c r="V303" s="254" t="s">
        <v>3330</v>
      </c>
      <c r="W303" s="254" t="s">
        <v>3340</v>
      </c>
      <c r="X303" s="254" t="s">
        <v>3340</v>
      </c>
      <c r="Y303" s="254" t="s">
        <v>3340</v>
      </c>
      <c r="Z303" s="378" t="s">
        <v>3340</v>
      </c>
      <c r="AA303" s="254" t="s">
        <v>3340</v>
      </c>
      <c r="AB303" s="254" t="s">
        <v>3670</v>
      </c>
      <c r="AC303" s="253" t="s">
        <v>3340</v>
      </c>
      <c r="AD303" s="190" t="s">
        <v>3340</v>
      </c>
      <c r="AE303" s="73" t="s">
        <v>3340</v>
      </c>
      <c r="AF303" s="73" t="s">
        <v>3340</v>
      </c>
      <c r="AG303" s="255" t="s">
        <v>4104</v>
      </c>
      <c r="AH303" s="255" t="s">
        <v>3340</v>
      </c>
      <c r="AI303" s="253" t="s">
        <v>4905</v>
      </c>
      <c r="AJ303" s="374" t="s">
        <v>6766</v>
      </c>
      <c r="AK303" s="374" t="s">
        <v>3340</v>
      </c>
      <c r="AL303" s="255" t="s">
        <v>3340</v>
      </c>
      <c r="AM303" s="266" t="s">
        <v>4058</v>
      </c>
      <c r="AN303" s="422" t="s">
        <v>6</v>
      </c>
    </row>
    <row r="304" spans="1:40" s="295" customFormat="1">
      <c r="A304" s="379" t="s">
        <v>7906</v>
      </c>
      <c r="B304" s="380" t="s">
        <v>7907</v>
      </c>
      <c r="C304" s="255" t="s">
        <v>7906</v>
      </c>
      <c r="D304" s="493" t="s">
        <v>7907</v>
      </c>
      <c r="E304" s="252" t="s">
        <v>4907</v>
      </c>
      <c r="F304" s="657" t="s">
        <v>4901</v>
      </c>
      <c r="G304" s="255" t="s">
        <v>4902</v>
      </c>
      <c r="H304" s="255" t="s">
        <v>7352</v>
      </c>
      <c r="I304" s="646">
        <v>42359</v>
      </c>
      <c r="J304" s="252" t="s">
        <v>3326</v>
      </c>
      <c r="K304" s="382" t="s">
        <v>6057</v>
      </c>
      <c r="L304" s="252" t="s">
        <v>3469</v>
      </c>
      <c r="M304" s="383" t="s">
        <v>6676</v>
      </c>
      <c r="N304" s="253" t="s">
        <v>3696</v>
      </c>
      <c r="O304" s="253" t="s">
        <v>3339</v>
      </c>
      <c r="P304" s="254" t="s">
        <v>3670</v>
      </c>
      <c r="Q304" s="252" t="s">
        <v>1082</v>
      </c>
      <c r="R304" s="378" t="s">
        <v>3340</v>
      </c>
      <c r="S304" s="253" t="s">
        <v>3340</v>
      </c>
      <c r="T304" s="378" t="s">
        <v>3340</v>
      </c>
      <c r="U304" s="254" t="s">
        <v>3340</v>
      </c>
      <c r="V304" s="254" t="s">
        <v>3330</v>
      </c>
      <c r="W304" s="254" t="s">
        <v>3340</v>
      </c>
      <c r="X304" s="254" t="s">
        <v>3340</v>
      </c>
      <c r="Y304" s="254" t="s">
        <v>3340</v>
      </c>
      <c r="Z304" s="378" t="s">
        <v>3340</v>
      </c>
      <c r="AA304" s="254" t="s">
        <v>3340</v>
      </c>
      <c r="AB304" s="254" t="s">
        <v>3670</v>
      </c>
      <c r="AC304" s="253" t="s">
        <v>3340</v>
      </c>
      <c r="AD304" s="190" t="s">
        <v>3340</v>
      </c>
      <c r="AE304" s="73" t="s">
        <v>3340</v>
      </c>
      <c r="AF304" s="73" t="s">
        <v>3340</v>
      </c>
      <c r="AG304" s="255" t="s">
        <v>1082</v>
      </c>
      <c r="AH304" s="255" t="s">
        <v>3340</v>
      </c>
      <c r="AI304" s="253" t="s">
        <v>4905</v>
      </c>
      <c r="AJ304" s="374" t="s">
        <v>6766</v>
      </c>
      <c r="AK304" s="374" t="s">
        <v>3340</v>
      </c>
      <c r="AL304" s="255" t="s">
        <v>3340</v>
      </c>
      <c r="AM304" s="266" t="s">
        <v>4058</v>
      </c>
      <c r="AN304" s="422" t="s">
        <v>5125</v>
      </c>
    </row>
    <row r="305" spans="1:40" s="295" customFormat="1">
      <c r="A305" s="379" t="s">
        <v>4759</v>
      </c>
      <c r="B305" s="380" t="s">
        <v>7908</v>
      </c>
      <c r="C305" s="255" t="s">
        <v>4759</v>
      </c>
      <c r="D305" s="493" t="s">
        <v>7908</v>
      </c>
      <c r="E305" s="252" t="s">
        <v>4959</v>
      </c>
      <c r="F305" s="657" t="s">
        <v>4901</v>
      </c>
      <c r="G305" s="255" t="s">
        <v>4902</v>
      </c>
      <c r="H305" s="255" t="s">
        <v>7352</v>
      </c>
      <c r="I305" s="646">
        <v>42359</v>
      </c>
      <c r="J305" s="252" t="s">
        <v>3326</v>
      </c>
      <c r="K305" s="432" t="s">
        <v>6055</v>
      </c>
      <c r="L305" s="252" t="s">
        <v>3469</v>
      </c>
      <c r="M305" s="383" t="s">
        <v>6676</v>
      </c>
      <c r="N305" s="256" t="s">
        <v>4281</v>
      </c>
      <c r="O305" s="253" t="s">
        <v>5081</v>
      </c>
      <c r="P305" s="254" t="s">
        <v>3670</v>
      </c>
      <c r="Q305" s="252" t="s">
        <v>4903</v>
      </c>
      <c r="R305" s="378" t="s">
        <v>4904</v>
      </c>
      <c r="S305" s="253" t="s">
        <v>3340</v>
      </c>
      <c r="T305" s="378" t="s">
        <v>3340</v>
      </c>
      <c r="U305" s="254" t="s">
        <v>3340</v>
      </c>
      <c r="V305" s="254" t="s">
        <v>3330</v>
      </c>
      <c r="W305" s="254" t="s">
        <v>3340</v>
      </c>
      <c r="X305" s="254" t="s">
        <v>3340</v>
      </c>
      <c r="Y305" s="254" t="s">
        <v>3340</v>
      </c>
      <c r="Z305" s="378" t="s">
        <v>3340</v>
      </c>
      <c r="AA305" s="254" t="s">
        <v>3340</v>
      </c>
      <c r="AB305" s="254" t="s">
        <v>3670</v>
      </c>
      <c r="AC305" s="253" t="s">
        <v>3835</v>
      </c>
      <c r="AD305" s="190" t="s">
        <v>3340</v>
      </c>
      <c r="AE305" s="73" t="s">
        <v>3340</v>
      </c>
      <c r="AF305" s="73" t="s">
        <v>3340</v>
      </c>
      <c r="AG305" s="255" t="s">
        <v>4903</v>
      </c>
      <c r="AH305" s="255" t="s">
        <v>5050</v>
      </c>
      <c r="AI305" s="253" t="s">
        <v>4905</v>
      </c>
      <c r="AJ305" s="374" t="s">
        <v>6765</v>
      </c>
      <c r="AK305" s="374" t="s">
        <v>3340</v>
      </c>
      <c r="AL305" s="255" t="s">
        <v>3340</v>
      </c>
      <c r="AM305" s="266" t="s">
        <v>4058</v>
      </c>
      <c r="AN305" s="422" t="s">
        <v>6</v>
      </c>
    </row>
    <row r="306" spans="1:40" s="295" customFormat="1">
      <c r="A306" s="379" t="s">
        <v>4758</v>
      </c>
      <c r="B306" s="380" t="s">
        <v>7909</v>
      </c>
      <c r="C306" s="255" t="s">
        <v>4758</v>
      </c>
      <c r="D306" s="493" t="s">
        <v>7909</v>
      </c>
      <c r="E306" s="252" t="s">
        <v>4960</v>
      </c>
      <c r="F306" s="657" t="s">
        <v>4901</v>
      </c>
      <c r="G306" s="255" t="s">
        <v>4902</v>
      </c>
      <c r="H306" s="255" t="s">
        <v>7352</v>
      </c>
      <c r="I306" s="646">
        <v>42359</v>
      </c>
      <c r="J306" s="252" t="s">
        <v>3326</v>
      </c>
      <c r="K306" s="432" t="s">
        <v>6055</v>
      </c>
      <c r="L306" s="252" t="s">
        <v>3469</v>
      </c>
      <c r="M306" s="383" t="s">
        <v>6676</v>
      </c>
      <c r="N306" s="253" t="s">
        <v>4281</v>
      </c>
      <c r="O306" s="253" t="s">
        <v>5081</v>
      </c>
      <c r="P306" s="254" t="s">
        <v>3670</v>
      </c>
      <c r="Q306" s="252" t="s">
        <v>4104</v>
      </c>
      <c r="R306" s="378" t="s">
        <v>4906</v>
      </c>
      <c r="S306" s="253" t="s">
        <v>3340</v>
      </c>
      <c r="T306" s="378" t="s">
        <v>3340</v>
      </c>
      <c r="U306" s="254" t="s">
        <v>3340</v>
      </c>
      <c r="V306" s="254" t="s">
        <v>3330</v>
      </c>
      <c r="W306" s="254" t="s">
        <v>3340</v>
      </c>
      <c r="X306" s="254" t="s">
        <v>3340</v>
      </c>
      <c r="Y306" s="254" t="s">
        <v>3340</v>
      </c>
      <c r="Z306" s="378" t="s">
        <v>3340</v>
      </c>
      <c r="AA306" s="254" t="s">
        <v>3340</v>
      </c>
      <c r="AB306" s="254" t="s">
        <v>3670</v>
      </c>
      <c r="AC306" s="253" t="s">
        <v>3835</v>
      </c>
      <c r="AD306" s="190" t="s">
        <v>3340</v>
      </c>
      <c r="AE306" s="73" t="s">
        <v>3340</v>
      </c>
      <c r="AF306" s="73" t="s">
        <v>3340</v>
      </c>
      <c r="AG306" s="255" t="s">
        <v>4104</v>
      </c>
      <c r="AH306" s="255" t="s">
        <v>5050</v>
      </c>
      <c r="AI306" s="253" t="s">
        <v>4905</v>
      </c>
      <c r="AJ306" s="374" t="s">
        <v>6765</v>
      </c>
      <c r="AK306" s="374" t="s">
        <v>3340</v>
      </c>
      <c r="AL306" s="255" t="s">
        <v>3340</v>
      </c>
      <c r="AM306" s="266" t="s">
        <v>4058</v>
      </c>
      <c r="AN306" s="422" t="s">
        <v>5125</v>
      </c>
    </row>
    <row r="307" spans="1:40" s="295" customFormat="1">
      <c r="A307" s="379" t="s">
        <v>4757</v>
      </c>
      <c r="B307" s="380" t="s">
        <v>7910</v>
      </c>
      <c r="C307" s="255" t="s">
        <v>4757</v>
      </c>
      <c r="D307" s="493" t="s">
        <v>7910</v>
      </c>
      <c r="E307" s="252" t="s">
        <v>4961</v>
      </c>
      <c r="F307" s="657" t="s">
        <v>4901</v>
      </c>
      <c r="G307" s="255" t="s">
        <v>4902</v>
      </c>
      <c r="H307" s="255" t="s">
        <v>7352</v>
      </c>
      <c r="I307" s="646">
        <v>42359</v>
      </c>
      <c r="J307" s="252" t="s">
        <v>3326</v>
      </c>
      <c r="K307" s="425" t="s">
        <v>6057</v>
      </c>
      <c r="L307" s="252" t="s">
        <v>3469</v>
      </c>
      <c r="M307" s="383" t="s">
        <v>6676</v>
      </c>
      <c r="N307" s="256" t="s">
        <v>4281</v>
      </c>
      <c r="O307" s="253" t="s">
        <v>5081</v>
      </c>
      <c r="P307" s="254" t="s">
        <v>3670</v>
      </c>
      <c r="Q307" s="252" t="s">
        <v>1082</v>
      </c>
      <c r="R307" s="378" t="s">
        <v>4907</v>
      </c>
      <c r="S307" s="253" t="s">
        <v>3340</v>
      </c>
      <c r="T307" s="378" t="s">
        <v>3340</v>
      </c>
      <c r="U307" s="254" t="s">
        <v>3340</v>
      </c>
      <c r="V307" s="254" t="s">
        <v>3330</v>
      </c>
      <c r="W307" s="254" t="s">
        <v>3340</v>
      </c>
      <c r="X307" s="254" t="s">
        <v>3340</v>
      </c>
      <c r="Y307" s="254" t="s">
        <v>3340</v>
      </c>
      <c r="Z307" s="378" t="s">
        <v>3340</v>
      </c>
      <c r="AA307" s="254" t="s">
        <v>3340</v>
      </c>
      <c r="AB307" s="254" t="s">
        <v>3670</v>
      </c>
      <c r="AC307" s="253" t="s">
        <v>3835</v>
      </c>
      <c r="AD307" s="190" t="s">
        <v>3340</v>
      </c>
      <c r="AE307" s="73" t="s">
        <v>3340</v>
      </c>
      <c r="AF307" s="73" t="s">
        <v>3340</v>
      </c>
      <c r="AG307" s="255" t="s">
        <v>1082</v>
      </c>
      <c r="AH307" s="255" t="s">
        <v>5050</v>
      </c>
      <c r="AI307" s="253" t="s">
        <v>4905</v>
      </c>
      <c r="AJ307" s="374" t="s">
        <v>6765</v>
      </c>
      <c r="AK307" s="374" t="s">
        <v>3340</v>
      </c>
      <c r="AL307" s="255" t="s">
        <v>3340</v>
      </c>
      <c r="AM307" s="266" t="s">
        <v>4058</v>
      </c>
      <c r="AN307" s="422" t="s">
        <v>6</v>
      </c>
    </row>
    <row r="308" spans="1:40" s="295" customFormat="1">
      <c r="A308" s="379" t="s">
        <v>4980</v>
      </c>
      <c r="B308" s="380" t="s">
        <v>7911</v>
      </c>
      <c r="C308" s="255" t="s">
        <v>4980</v>
      </c>
      <c r="D308" s="493" t="s">
        <v>7911</v>
      </c>
      <c r="E308" s="252" t="s">
        <v>4962</v>
      </c>
      <c r="F308" s="657" t="s">
        <v>4901</v>
      </c>
      <c r="G308" s="255" t="s">
        <v>4902</v>
      </c>
      <c r="H308" s="255" t="s">
        <v>7352</v>
      </c>
      <c r="I308" s="646">
        <v>42359</v>
      </c>
      <c r="J308" s="252" t="s">
        <v>3326</v>
      </c>
      <c r="K308" s="425" t="s">
        <v>6057</v>
      </c>
      <c r="L308" s="252" t="s">
        <v>3469</v>
      </c>
      <c r="M308" s="383" t="s">
        <v>6676</v>
      </c>
      <c r="N308" s="253" t="s">
        <v>4281</v>
      </c>
      <c r="O308" s="253" t="s">
        <v>5081</v>
      </c>
      <c r="P308" s="254" t="s">
        <v>3670</v>
      </c>
      <c r="Q308" s="252" t="s">
        <v>1086</v>
      </c>
      <c r="R308" s="378" t="s">
        <v>3337</v>
      </c>
      <c r="S308" s="253" t="s">
        <v>3340</v>
      </c>
      <c r="T308" s="378" t="s">
        <v>3340</v>
      </c>
      <c r="U308" s="254" t="s">
        <v>3340</v>
      </c>
      <c r="V308" s="254" t="s">
        <v>3330</v>
      </c>
      <c r="W308" s="254" t="s">
        <v>3340</v>
      </c>
      <c r="X308" s="254" t="s">
        <v>3340</v>
      </c>
      <c r="Y308" s="254" t="s">
        <v>3340</v>
      </c>
      <c r="Z308" s="378" t="s">
        <v>3340</v>
      </c>
      <c r="AA308" s="254" t="s">
        <v>3340</v>
      </c>
      <c r="AB308" s="254" t="s">
        <v>3670</v>
      </c>
      <c r="AC308" s="253" t="s">
        <v>3835</v>
      </c>
      <c r="AD308" s="190" t="s">
        <v>6069</v>
      </c>
      <c r="AE308" s="73" t="s">
        <v>6070</v>
      </c>
      <c r="AF308" s="73" t="s">
        <v>3340</v>
      </c>
      <c r="AG308" s="255" t="s">
        <v>1086</v>
      </c>
      <c r="AH308" s="255" t="s">
        <v>5050</v>
      </c>
      <c r="AI308" s="253" t="s">
        <v>4905</v>
      </c>
      <c r="AJ308" s="374" t="s">
        <v>6765</v>
      </c>
      <c r="AK308" s="374" t="s">
        <v>3340</v>
      </c>
      <c r="AL308" s="255" t="s">
        <v>3340</v>
      </c>
      <c r="AM308" s="266" t="s">
        <v>4058</v>
      </c>
      <c r="AN308" s="422" t="s">
        <v>5125</v>
      </c>
    </row>
    <row r="309" spans="1:40" s="295" customFormat="1">
      <c r="A309" s="379" t="s">
        <v>4760</v>
      </c>
      <c r="B309" s="380" t="s">
        <v>7912</v>
      </c>
      <c r="C309" s="255" t="s">
        <v>4760</v>
      </c>
      <c r="D309" s="493" t="s">
        <v>7912</v>
      </c>
      <c r="E309" s="252" t="s">
        <v>4964</v>
      </c>
      <c r="F309" s="657" t="s">
        <v>4901</v>
      </c>
      <c r="G309" s="255" t="s">
        <v>4902</v>
      </c>
      <c r="H309" s="255" t="s">
        <v>7352</v>
      </c>
      <c r="I309" s="646">
        <v>42359</v>
      </c>
      <c r="J309" s="252" t="s">
        <v>3326</v>
      </c>
      <c r="K309" s="425" t="s">
        <v>6055</v>
      </c>
      <c r="L309" s="252" t="s">
        <v>3469</v>
      </c>
      <c r="M309" s="383" t="s">
        <v>6676</v>
      </c>
      <c r="N309" s="256" t="s">
        <v>4748</v>
      </c>
      <c r="O309" s="253" t="s">
        <v>3373</v>
      </c>
      <c r="P309" s="254" t="s">
        <v>3670</v>
      </c>
      <c r="Q309" s="252" t="s">
        <v>4104</v>
      </c>
      <c r="R309" s="378" t="s">
        <v>4906</v>
      </c>
      <c r="S309" s="253" t="s">
        <v>3340</v>
      </c>
      <c r="T309" s="378" t="s">
        <v>3340</v>
      </c>
      <c r="U309" s="254" t="s">
        <v>3340</v>
      </c>
      <c r="V309" s="254" t="s">
        <v>3330</v>
      </c>
      <c r="W309" s="254" t="s">
        <v>3340</v>
      </c>
      <c r="X309" s="254" t="s">
        <v>3340</v>
      </c>
      <c r="Y309" s="254" t="s">
        <v>3340</v>
      </c>
      <c r="Z309" s="378" t="s">
        <v>3340</v>
      </c>
      <c r="AA309" s="254" t="s">
        <v>3340</v>
      </c>
      <c r="AB309" s="254" t="s">
        <v>3670</v>
      </c>
      <c r="AC309" s="253" t="s">
        <v>3835</v>
      </c>
      <c r="AD309" s="190" t="s">
        <v>3340</v>
      </c>
      <c r="AE309" s="73" t="s">
        <v>3340</v>
      </c>
      <c r="AF309" s="73" t="s">
        <v>3340</v>
      </c>
      <c r="AG309" s="255" t="s">
        <v>1102</v>
      </c>
      <c r="AH309" s="255" t="s">
        <v>3340</v>
      </c>
      <c r="AI309" s="253" t="s">
        <v>4905</v>
      </c>
      <c r="AJ309" s="255" t="s">
        <v>6765</v>
      </c>
      <c r="AK309" s="255" t="s">
        <v>3340</v>
      </c>
      <c r="AL309" s="255" t="s">
        <v>3340</v>
      </c>
      <c r="AM309" s="385" t="s">
        <v>5057</v>
      </c>
      <c r="AN309" s="385" t="s">
        <v>6</v>
      </c>
    </row>
    <row r="310" spans="1:40" s="295" customFormat="1">
      <c r="A310" s="379" t="s">
        <v>4974</v>
      </c>
      <c r="B310" s="380" t="s">
        <v>7913</v>
      </c>
      <c r="C310" s="255" t="s">
        <v>4974</v>
      </c>
      <c r="D310" s="493" t="s">
        <v>7913</v>
      </c>
      <c r="E310" s="252" t="s">
        <v>4963</v>
      </c>
      <c r="F310" s="657" t="s">
        <v>4901</v>
      </c>
      <c r="G310" s="255" t="s">
        <v>4902</v>
      </c>
      <c r="H310" s="255" t="s">
        <v>7352</v>
      </c>
      <c r="I310" s="646">
        <v>42359</v>
      </c>
      <c r="J310" s="252" t="s">
        <v>3326</v>
      </c>
      <c r="K310" s="425" t="s">
        <v>6055</v>
      </c>
      <c r="L310" s="252" t="s">
        <v>3469</v>
      </c>
      <c r="M310" s="383" t="s">
        <v>6676</v>
      </c>
      <c r="N310" s="253" t="s">
        <v>4748</v>
      </c>
      <c r="O310" s="253" t="s">
        <v>3373</v>
      </c>
      <c r="P310" s="254" t="s">
        <v>3670</v>
      </c>
      <c r="Q310" s="252" t="s">
        <v>4912</v>
      </c>
      <c r="R310" s="378" t="s">
        <v>3363</v>
      </c>
      <c r="S310" s="253" t="s">
        <v>3340</v>
      </c>
      <c r="T310" s="378" t="s">
        <v>3340</v>
      </c>
      <c r="U310" s="254" t="s">
        <v>3340</v>
      </c>
      <c r="V310" s="254" t="s">
        <v>3330</v>
      </c>
      <c r="W310" s="254" t="s">
        <v>3340</v>
      </c>
      <c r="X310" s="254" t="s">
        <v>3340</v>
      </c>
      <c r="Y310" s="254" t="s">
        <v>3340</v>
      </c>
      <c r="Z310" s="378" t="s">
        <v>3340</v>
      </c>
      <c r="AA310" s="254" t="s">
        <v>3340</v>
      </c>
      <c r="AB310" s="254" t="s">
        <v>3670</v>
      </c>
      <c r="AC310" s="253" t="s">
        <v>3835</v>
      </c>
      <c r="AD310" s="190" t="s">
        <v>6680</v>
      </c>
      <c r="AE310" s="73" t="s">
        <v>6681</v>
      </c>
      <c r="AF310" s="73" t="s">
        <v>10605</v>
      </c>
      <c r="AG310" s="255" t="s">
        <v>1102</v>
      </c>
      <c r="AH310" s="255" t="s">
        <v>5055</v>
      </c>
      <c r="AI310" s="253" t="s">
        <v>4905</v>
      </c>
      <c r="AJ310" s="255" t="s">
        <v>6765</v>
      </c>
      <c r="AK310" s="255" t="s">
        <v>3340</v>
      </c>
      <c r="AL310" s="255" t="s">
        <v>3340</v>
      </c>
      <c r="AM310" s="385" t="s">
        <v>5057</v>
      </c>
      <c r="AN310" s="385" t="s">
        <v>5125</v>
      </c>
    </row>
    <row r="311" spans="1:40" s="295" customFormat="1">
      <c r="A311" s="418" t="s">
        <v>4976</v>
      </c>
      <c r="B311" s="380" t="s">
        <v>7914</v>
      </c>
      <c r="C311" s="255" t="s">
        <v>4976</v>
      </c>
      <c r="D311" s="493" t="s">
        <v>7914</v>
      </c>
      <c r="E311" s="252" t="s">
        <v>4957</v>
      </c>
      <c r="F311" s="657" t="s">
        <v>4901</v>
      </c>
      <c r="G311" s="255" t="s">
        <v>4902</v>
      </c>
      <c r="H311" s="255" t="s">
        <v>7352</v>
      </c>
      <c r="I311" s="646">
        <v>42359</v>
      </c>
      <c r="J311" s="252" t="s">
        <v>3326</v>
      </c>
      <c r="K311" s="425" t="s">
        <v>6055</v>
      </c>
      <c r="L311" s="252" t="s">
        <v>3469</v>
      </c>
      <c r="M311" s="255" t="s">
        <v>6676</v>
      </c>
      <c r="N311" s="252" t="s">
        <v>4910</v>
      </c>
      <c r="O311" s="253" t="s">
        <v>7915</v>
      </c>
      <c r="P311" s="254" t="s">
        <v>3670</v>
      </c>
      <c r="Q311" s="252" t="s">
        <v>1102</v>
      </c>
      <c r="R311" s="378" t="s">
        <v>3363</v>
      </c>
      <c r="S311" s="253" t="s">
        <v>3340</v>
      </c>
      <c r="T311" s="378" t="s">
        <v>3340</v>
      </c>
      <c r="U311" s="254" t="s">
        <v>3340</v>
      </c>
      <c r="V311" s="254" t="s">
        <v>3330</v>
      </c>
      <c r="W311" s="254" t="s">
        <v>3340</v>
      </c>
      <c r="X311" s="254" t="s">
        <v>3340</v>
      </c>
      <c r="Y311" s="254" t="s">
        <v>3340</v>
      </c>
      <c r="Z311" s="378" t="s">
        <v>3340</v>
      </c>
      <c r="AA311" s="254" t="s">
        <v>3340</v>
      </c>
      <c r="AB311" s="254" t="s">
        <v>3670</v>
      </c>
      <c r="AC311" s="253" t="s">
        <v>3835</v>
      </c>
      <c r="AD311" s="190" t="s">
        <v>5615</v>
      </c>
      <c r="AE311" s="73" t="s">
        <v>6058</v>
      </c>
      <c r="AF311" s="73" t="s">
        <v>3340</v>
      </c>
      <c r="AG311" s="255" t="s">
        <v>1102</v>
      </c>
      <c r="AH311" s="255" t="s">
        <v>5048</v>
      </c>
      <c r="AI311" s="253" t="s">
        <v>4905</v>
      </c>
      <c r="AJ311" s="255" t="s">
        <v>6765</v>
      </c>
      <c r="AK311" s="255" t="s">
        <v>3340</v>
      </c>
      <c r="AL311" s="255" t="s">
        <v>3340</v>
      </c>
      <c r="AM311" s="255" t="s">
        <v>3340</v>
      </c>
      <c r="AN311" s="255" t="s">
        <v>3340</v>
      </c>
    </row>
    <row r="312" spans="1:40" s="295" customFormat="1">
      <c r="A312" s="418" t="s">
        <v>4975</v>
      </c>
      <c r="B312" s="380" t="s">
        <v>7916</v>
      </c>
      <c r="C312" s="255" t="s">
        <v>4975</v>
      </c>
      <c r="D312" s="493" t="s">
        <v>7916</v>
      </c>
      <c r="E312" s="252" t="s">
        <v>4958</v>
      </c>
      <c r="F312" s="657" t="s">
        <v>4901</v>
      </c>
      <c r="G312" s="255" t="s">
        <v>4902</v>
      </c>
      <c r="H312" s="255" t="s">
        <v>7352</v>
      </c>
      <c r="I312" s="646">
        <v>42359</v>
      </c>
      <c r="J312" s="252" t="s">
        <v>3326</v>
      </c>
      <c r="K312" s="425" t="s">
        <v>6055</v>
      </c>
      <c r="L312" s="252" t="s">
        <v>3469</v>
      </c>
      <c r="M312" s="255" t="s">
        <v>6676</v>
      </c>
      <c r="N312" s="252" t="s">
        <v>4911</v>
      </c>
      <c r="O312" s="253" t="s">
        <v>5081</v>
      </c>
      <c r="P312" s="254" t="s">
        <v>3670</v>
      </c>
      <c r="Q312" s="252" t="s">
        <v>1102</v>
      </c>
      <c r="R312" s="378" t="s">
        <v>3363</v>
      </c>
      <c r="S312" s="253" t="s">
        <v>3340</v>
      </c>
      <c r="T312" s="378" t="s">
        <v>3340</v>
      </c>
      <c r="U312" s="254" t="s">
        <v>3340</v>
      </c>
      <c r="V312" s="254" t="s">
        <v>3330</v>
      </c>
      <c r="W312" s="254" t="s">
        <v>3340</v>
      </c>
      <c r="X312" s="254" t="s">
        <v>3340</v>
      </c>
      <c r="Y312" s="254" t="s">
        <v>3340</v>
      </c>
      <c r="Z312" s="378" t="s">
        <v>3340</v>
      </c>
      <c r="AA312" s="254" t="s">
        <v>3340</v>
      </c>
      <c r="AB312" s="254" t="s">
        <v>3670</v>
      </c>
      <c r="AC312" s="253" t="s">
        <v>3835</v>
      </c>
      <c r="AD312" s="190" t="s">
        <v>6680</v>
      </c>
      <c r="AE312" s="73" t="s">
        <v>6681</v>
      </c>
      <c r="AF312" s="73" t="s">
        <v>10605</v>
      </c>
      <c r="AG312" s="255" t="s">
        <v>1102</v>
      </c>
      <c r="AH312" s="255" t="s">
        <v>5049</v>
      </c>
      <c r="AI312" s="253" t="s">
        <v>4905</v>
      </c>
      <c r="AJ312" s="255" t="s">
        <v>6765</v>
      </c>
      <c r="AK312" s="255" t="s">
        <v>3340</v>
      </c>
      <c r="AL312" s="255" t="s">
        <v>3340</v>
      </c>
      <c r="AM312" s="255" t="s">
        <v>3340</v>
      </c>
      <c r="AN312" s="255" t="s">
        <v>3340</v>
      </c>
    </row>
    <row r="313" spans="1:40" s="295" customFormat="1">
      <c r="A313" s="266" t="s">
        <v>5093</v>
      </c>
      <c r="B313" s="253" t="s">
        <v>7917</v>
      </c>
      <c r="C313" s="266" t="s">
        <v>5093</v>
      </c>
      <c r="D313" s="433" t="s">
        <v>7917</v>
      </c>
      <c r="E313" s="266" t="s">
        <v>5030</v>
      </c>
      <c r="F313" s="645" t="s">
        <v>5051</v>
      </c>
      <c r="G313" s="255" t="s">
        <v>5052</v>
      </c>
      <c r="H313" s="255" t="s">
        <v>7352</v>
      </c>
      <c r="I313" s="655">
        <v>42369.583333333336</v>
      </c>
      <c r="J313" s="252" t="s">
        <v>3326</v>
      </c>
      <c r="K313" s="434" t="s">
        <v>6055</v>
      </c>
      <c r="L313" s="266" t="s">
        <v>3469</v>
      </c>
      <c r="M313" s="435" t="s">
        <v>6676</v>
      </c>
      <c r="N313" s="266" t="s">
        <v>4748</v>
      </c>
      <c r="O313" s="378" t="s">
        <v>3373</v>
      </c>
      <c r="P313" s="378" t="s">
        <v>3670</v>
      </c>
      <c r="Q313" s="266" t="s">
        <v>5053</v>
      </c>
      <c r="R313" s="378" t="s">
        <v>3363</v>
      </c>
      <c r="S313" s="253" t="s">
        <v>3340</v>
      </c>
      <c r="T313" s="378" t="s">
        <v>3340</v>
      </c>
      <c r="U313" s="436" t="s">
        <v>3340</v>
      </c>
      <c r="V313" s="436" t="s">
        <v>3330</v>
      </c>
      <c r="W313" s="436" t="s">
        <v>3340</v>
      </c>
      <c r="X313" s="436" t="s">
        <v>3340</v>
      </c>
      <c r="Y313" s="436" t="s">
        <v>3340</v>
      </c>
      <c r="Z313" s="436" t="s">
        <v>3340</v>
      </c>
      <c r="AA313" s="436" t="s">
        <v>3340</v>
      </c>
      <c r="AB313" s="266" t="s">
        <v>3670</v>
      </c>
      <c r="AC313" s="266" t="s">
        <v>3835</v>
      </c>
      <c r="AD313" s="236" t="s">
        <v>5615</v>
      </c>
      <c r="AE313" s="658" t="s">
        <v>6058</v>
      </c>
      <c r="AF313" s="658" t="s">
        <v>10605</v>
      </c>
      <c r="AG313" s="255" t="s">
        <v>5054</v>
      </c>
      <c r="AH313" s="255" t="s">
        <v>5055</v>
      </c>
      <c r="AI313" s="266" t="s">
        <v>5056</v>
      </c>
      <c r="AJ313" s="266" t="s">
        <v>6765</v>
      </c>
      <c r="AK313" s="266" t="s">
        <v>5057</v>
      </c>
      <c r="AL313" s="255" t="s">
        <v>5058</v>
      </c>
      <c r="AM313" s="266" t="s">
        <v>3340</v>
      </c>
      <c r="AN313" s="266" t="s">
        <v>3340</v>
      </c>
    </row>
    <row r="314" spans="1:40" s="295" customFormat="1">
      <c r="A314" s="251" t="s">
        <v>7918</v>
      </c>
      <c r="B314" s="380" t="s">
        <v>7919</v>
      </c>
      <c r="C314" s="255" t="s">
        <v>7918</v>
      </c>
      <c r="D314" s="493" t="s">
        <v>7919</v>
      </c>
      <c r="E314" s="428" t="s">
        <v>5033</v>
      </c>
      <c r="F314" s="647" t="s">
        <v>5051</v>
      </c>
      <c r="G314" s="255" t="s">
        <v>5052</v>
      </c>
      <c r="H314" s="255" t="s">
        <v>7352</v>
      </c>
      <c r="I314" s="646">
        <v>42369.583333333336</v>
      </c>
      <c r="J314" s="252" t="s">
        <v>3326</v>
      </c>
      <c r="K314" s="432" t="s">
        <v>6055</v>
      </c>
      <c r="L314" s="255" t="s">
        <v>3469</v>
      </c>
      <c r="M314" s="255" t="s">
        <v>6676</v>
      </c>
      <c r="N314" s="255" t="s">
        <v>4748</v>
      </c>
      <c r="O314" s="255" t="s">
        <v>3373</v>
      </c>
      <c r="P314" s="255" t="s">
        <v>3670</v>
      </c>
      <c r="Q314" s="385" t="s">
        <v>5059</v>
      </c>
      <c r="R314" s="252" t="s">
        <v>3363</v>
      </c>
      <c r="S314" s="252" t="s">
        <v>3340</v>
      </c>
      <c r="T314" s="252" t="s">
        <v>3340</v>
      </c>
      <c r="U314" s="252" t="s">
        <v>3340</v>
      </c>
      <c r="V314" s="252" t="s">
        <v>3330</v>
      </c>
      <c r="W314" s="252" t="s">
        <v>3340</v>
      </c>
      <c r="X314" s="252" t="s">
        <v>3340</v>
      </c>
      <c r="Y314" s="252" t="s">
        <v>3340</v>
      </c>
      <c r="Z314" s="252" t="s">
        <v>3340</v>
      </c>
      <c r="AA314" s="252" t="s">
        <v>3340</v>
      </c>
      <c r="AB314" s="252" t="s">
        <v>3670</v>
      </c>
      <c r="AC314" s="252" t="s">
        <v>3835</v>
      </c>
      <c r="AD314" s="217" t="s">
        <v>5615</v>
      </c>
      <c r="AE314" s="217" t="s">
        <v>6058</v>
      </c>
      <c r="AF314" s="73" t="s">
        <v>10605</v>
      </c>
      <c r="AG314" s="255" t="s">
        <v>5054</v>
      </c>
      <c r="AH314" s="255" t="s">
        <v>5055</v>
      </c>
      <c r="AI314" s="255" t="s">
        <v>5061</v>
      </c>
      <c r="AJ314" s="255" t="s">
        <v>6765</v>
      </c>
      <c r="AK314" s="255" t="s">
        <v>5057</v>
      </c>
      <c r="AL314" s="255" t="s">
        <v>5058</v>
      </c>
      <c r="AM314" s="385" t="s">
        <v>5352</v>
      </c>
      <c r="AN314" s="385" t="s">
        <v>5353</v>
      </c>
    </row>
    <row r="315" spans="1:40" s="295" customFormat="1">
      <c r="A315" s="251" t="s">
        <v>5094</v>
      </c>
      <c r="B315" s="380" t="s">
        <v>7920</v>
      </c>
      <c r="C315" s="255" t="s">
        <v>5094</v>
      </c>
      <c r="D315" s="493" t="s">
        <v>7920</v>
      </c>
      <c r="E315" s="428" t="s">
        <v>5034</v>
      </c>
      <c r="F315" s="647" t="s">
        <v>5051</v>
      </c>
      <c r="G315" s="255" t="s">
        <v>5052</v>
      </c>
      <c r="H315" s="255" t="s">
        <v>7352</v>
      </c>
      <c r="I315" s="646">
        <v>42369.583333333336</v>
      </c>
      <c r="J315" s="252" t="s">
        <v>3326</v>
      </c>
      <c r="K315" s="432" t="s">
        <v>6055</v>
      </c>
      <c r="L315" s="255" t="s">
        <v>3469</v>
      </c>
      <c r="M315" s="255" t="s">
        <v>6676</v>
      </c>
      <c r="N315" s="255" t="s">
        <v>4748</v>
      </c>
      <c r="O315" s="255" t="s">
        <v>3373</v>
      </c>
      <c r="P315" s="255" t="s">
        <v>3670</v>
      </c>
      <c r="Q315" s="385" t="s">
        <v>5060</v>
      </c>
      <c r="R315" s="252" t="s">
        <v>3363</v>
      </c>
      <c r="S315" s="252" t="s">
        <v>3340</v>
      </c>
      <c r="T315" s="252" t="s">
        <v>3340</v>
      </c>
      <c r="U315" s="252" t="s">
        <v>3340</v>
      </c>
      <c r="V315" s="252" t="s">
        <v>3330</v>
      </c>
      <c r="W315" s="252" t="s">
        <v>3340</v>
      </c>
      <c r="X315" s="252" t="s">
        <v>3340</v>
      </c>
      <c r="Y315" s="252" t="s">
        <v>3340</v>
      </c>
      <c r="Z315" s="252" t="s">
        <v>3340</v>
      </c>
      <c r="AA315" s="252" t="s">
        <v>3340</v>
      </c>
      <c r="AB315" s="252" t="s">
        <v>3670</v>
      </c>
      <c r="AC315" s="252" t="s">
        <v>3835</v>
      </c>
      <c r="AD315" s="217" t="s">
        <v>3340</v>
      </c>
      <c r="AE315" s="217" t="s">
        <v>3340</v>
      </c>
      <c r="AF315" s="73" t="s">
        <v>3340</v>
      </c>
      <c r="AG315" s="255" t="s">
        <v>5054</v>
      </c>
      <c r="AH315" s="255" t="s">
        <v>5055</v>
      </c>
      <c r="AI315" s="255" t="s">
        <v>5581</v>
      </c>
      <c r="AJ315" s="255" t="s">
        <v>6765</v>
      </c>
      <c r="AK315" s="255" t="s">
        <v>5057</v>
      </c>
      <c r="AL315" s="255" t="s">
        <v>5058</v>
      </c>
      <c r="AM315" s="385" t="s">
        <v>5352</v>
      </c>
      <c r="AN315" s="385" t="s">
        <v>5356</v>
      </c>
    </row>
    <row r="316" spans="1:40" s="295" customFormat="1">
      <c r="A316" s="251" t="s">
        <v>7410</v>
      </c>
      <c r="B316" s="380" t="s">
        <v>7921</v>
      </c>
      <c r="C316" s="255" t="s">
        <v>7410</v>
      </c>
      <c r="D316" s="493" t="s">
        <v>7921</v>
      </c>
      <c r="E316" s="428" t="s">
        <v>7922</v>
      </c>
      <c r="F316" s="383" t="s">
        <v>6167</v>
      </c>
      <c r="G316" s="255" t="s">
        <v>6168</v>
      </c>
      <c r="H316" s="255" t="s">
        <v>7413</v>
      </c>
      <c r="I316" s="646">
        <v>42382</v>
      </c>
      <c r="J316" s="252" t="s">
        <v>3953</v>
      </c>
      <c r="K316" s="432" t="s">
        <v>2513</v>
      </c>
      <c r="L316" s="255" t="s">
        <v>3469</v>
      </c>
      <c r="M316" s="255" t="s">
        <v>6676</v>
      </c>
      <c r="N316" s="255" t="s">
        <v>4908</v>
      </c>
      <c r="O316" s="255" t="s">
        <v>7414</v>
      </c>
      <c r="P316" s="255" t="s">
        <v>3670</v>
      </c>
      <c r="Q316" s="385" t="s">
        <v>6169</v>
      </c>
      <c r="R316" s="252" t="s">
        <v>3340</v>
      </c>
      <c r="S316" s="252" t="s">
        <v>3340</v>
      </c>
      <c r="T316" s="252" t="s">
        <v>3340</v>
      </c>
      <c r="U316" s="252" t="s">
        <v>3340</v>
      </c>
      <c r="V316" s="252" t="s">
        <v>3330</v>
      </c>
      <c r="W316" s="252" t="s">
        <v>3340</v>
      </c>
      <c r="X316" s="252" t="s">
        <v>3340</v>
      </c>
      <c r="Y316" s="252" t="s">
        <v>3340</v>
      </c>
      <c r="Z316" s="252" t="s">
        <v>3340</v>
      </c>
      <c r="AA316" s="252" t="s">
        <v>3340</v>
      </c>
      <c r="AB316" s="252" t="s">
        <v>3670</v>
      </c>
      <c r="AC316" s="252" t="s">
        <v>3835</v>
      </c>
      <c r="AD316" s="252" t="s">
        <v>3340</v>
      </c>
      <c r="AE316" s="252" t="s">
        <v>3340</v>
      </c>
      <c r="AF316" s="73" t="s">
        <v>3340</v>
      </c>
      <c r="AG316" s="255" t="s">
        <v>6170</v>
      </c>
      <c r="AH316" s="255" t="s">
        <v>7418</v>
      </c>
      <c r="AI316" s="255" t="s">
        <v>3340</v>
      </c>
      <c r="AJ316" s="255" t="s">
        <v>6765</v>
      </c>
      <c r="AK316" s="255" t="s">
        <v>3340</v>
      </c>
      <c r="AL316" s="255" t="s">
        <v>3340</v>
      </c>
      <c r="AM316" s="385" t="s">
        <v>5352</v>
      </c>
      <c r="AN316" s="385" t="s">
        <v>5359</v>
      </c>
    </row>
    <row r="317" spans="1:40" s="295" customFormat="1">
      <c r="A317" s="19" t="s">
        <v>5095</v>
      </c>
      <c r="B317" s="19" t="s">
        <v>7923</v>
      </c>
      <c r="C317" s="251" t="s">
        <v>5095</v>
      </c>
      <c r="D317" s="493" t="s">
        <v>7923</v>
      </c>
      <c r="E317" s="252" t="s">
        <v>5096</v>
      </c>
      <c r="F317" s="81" t="s">
        <v>5051</v>
      </c>
      <c r="G317" s="255" t="s">
        <v>5052</v>
      </c>
      <c r="H317" s="255" t="s">
        <v>7352</v>
      </c>
      <c r="I317" s="646">
        <v>42382.583333333336</v>
      </c>
      <c r="J317" s="252" t="s">
        <v>3326</v>
      </c>
      <c r="K317" s="437" t="s">
        <v>6055</v>
      </c>
      <c r="L317" s="255" t="s">
        <v>3469</v>
      </c>
      <c r="M317" s="255" t="s">
        <v>6676</v>
      </c>
      <c r="N317" s="255" t="s">
        <v>4748</v>
      </c>
      <c r="O317" s="255" t="s">
        <v>3373</v>
      </c>
      <c r="P317" s="255" t="s">
        <v>3670</v>
      </c>
      <c r="Q317" s="385" t="s">
        <v>5062</v>
      </c>
      <c r="R317" s="399" t="s">
        <v>5063</v>
      </c>
      <c r="S317" s="399" t="s">
        <v>3340</v>
      </c>
      <c r="T317" s="399" t="s">
        <v>3340</v>
      </c>
      <c r="U317" s="399" t="s">
        <v>3340</v>
      </c>
      <c r="V317" s="399" t="s">
        <v>3330</v>
      </c>
      <c r="W317" s="399" t="s">
        <v>3340</v>
      </c>
      <c r="X317" s="252" t="s">
        <v>3340</v>
      </c>
      <c r="Y317" s="252" t="s">
        <v>3340</v>
      </c>
      <c r="Z317" s="252" t="s">
        <v>3340</v>
      </c>
      <c r="AA317" s="252" t="s">
        <v>3340</v>
      </c>
      <c r="AB317" s="252" t="s">
        <v>3670</v>
      </c>
      <c r="AC317" s="252" t="s">
        <v>3835</v>
      </c>
      <c r="AD317" s="217" t="s">
        <v>3340</v>
      </c>
      <c r="AE317" s="217" t="s">
        <v>3340</v>
      </c>
      <c r="AF317" s="73" t="s">
        <v>3340</v>
      </c>
      <c r="AG317" s="255" t="s">
        <v>5064</v>
      </c>
      <c r="AH317" s="255" t="s">
        <v>5055</v>
      </c>
      <c r="AI317" s="255" t="s">
        <v>5065</v>
      </c>
      <c r="AJ317" s="255" t="s">
        <v>6765</v>
      </c>
      <c r="AK317" s="255" t="s">
        <v>3340</v>
      </c>
      <c r="AL317" s="255" t="s">
        <v>3340</v>
      </c>
      <c r="AM317" s="385" t="s">
        <v>3340</v>
      </c>
      <c r="AN317" s="385" t="s">
        <v>3340</v>
      </c>
    </row>
    <row r="318" spans="1:40" s="295" customFormat="1">
      <c r="A318" s="19" t="s">
        <v>5097</v>
      </c>
      <c r="B318" s="19" t="s">
        <v>7924</v>
      </c>
      <c r="C318" s="251" t="s">
        <v>5097</v>
      </c>
      <c r="D318" s="493" t="s">
        <v>7924</v>
      </c>
      <c r="E318" s="252" t="s">
        <v>5098</v>
      </c>
      <c r="F318" s="81" t="s">
        <v>5051</v>
      </c>
      <c r="G318" s="255" t="s">
        <v>5052</v>
      </c>
      <c r="H318" s="255" t="s">
        <v>7352</v>
      </c>
      <c r="I318" s="646">
        <v>42382.583333333336</v>
      </c>
      <c r="J318" s="252" t="s">
        <v>3326</v>
      </c>
      <c r="K318" s="437" t="s">
        <v>6055</v>
      </c>
      <c r="L318" s="255" t="s">
        <v>3469</v>
      </c>
      <c r="M318" s="255" t="s">
        <v>6676</v>
      </c>
      <c r="N318" s="255" t="s">
        <v>4280</v>
      </c>
      <c r="O318" s="255" t="s">
        <v>7771</v>
      </c>
      <c r="P318" s="255" t="s">
        <v>3670</v>
      </c>
      <c r="Q318" s="385" t="s">
        <v>5062</v>
      </c>
      <c r="R318" s="399" t="s">
        <v>5063</v>
      </c>
      <c r="S318" s="399" t="s">
        <v>3340</v>
      </c>
      <c r="T318" s="399" t="s">
        <v>3340</v>
      </c>
      <c r="U318" s="399" t="s">
        <v>3340</v>
      </c>
      <c r="V318" s="399" t="s">
        <v>3330</v>
      </c>
      <c r="W318" s="399" t="s">
        <v>3340</v>
      </c>
      <c r="X318" s="252" t="s">
        <v>3340</v>
      </c>
      <c r="Y318" s="252" t="s">
        <v>3340</v>
      </c>
      <c r="Z318" s="252" t="s">
        <v>3340</v>
      </c>
      <c r="AA318" s="252" t="s">
        <v>3340</v>
      </c>
      <c r="AB318" s="252" t="s">
        <v>3669</v>
      </c>
      <c r="AC318" s="252" t="s">
        <v>3835</v>
      </c>
      <c r="AD318" s="217" t="s">
        <v>3340</v>
      </c>
      <c r="AE318" s="217" t="s">
        <v>3340</v>
      </c>
      <c r="AF318" s="73" t="s">
        <v>3340</v>
      </c>
      <c r="AG318" s="255" t="s">
        <v>5064</v>
      </c>
      <c r="AH318" s="255" t="s">
        <v>5046</v>
      </c>
      <c r="AI318" s="255" t="s">
        <v>5065</v>
      </c>
      <c r="AJ318" s="255" t="s">
        <v>6765</v>
      </c>
      <c r="AK318" s="255" t="s">
        <v>3340</v>
      </c>
      <c r="AL318" s="255" t="s">
        <v>3340</v>
      </c>
      <c r="AM318" s="385" t="s">
        <v>3340</v>
      </c>
      <c r="AN318" s="385" t="s">
        <v>3340</v>
      </c>
    </row>
    <row r="319" spans="1:40" s="295" customFormat="1">
      <c r="A319" s="19" t="s">
        <v>5099</v>
      </c>
      <c r="B319" s="19" t="s">
        <v>7925</v>
      </c>
      <c r="C319" s="251" t="s">
        <v>5099</v>
      </c>
      <c r="D319" s="493" t="s">
        <v>7925</v>
      </c>
      <c r="E319" s="252" t="s">
        <v>5100</v>
      </c>
      <c r="F319" s="81" t="s">
        <v>5051</v>
      </c>
      <c r="G319" s="255" t="s">
        <v>5052</v>
      </c>
      <c r="H319" s="255" t="s">
        <v>7352</v>
      </c>
      <c r="I319" s="646">
        <v>42382.583333333336</v>
      </c>
      <c r="J319" s="252" t="s">
        <v>3326</v>
      </c>
      <c r="K319" s="437" t="s">
        <v>6055</v>
      </c>
      <c r="L319" s="255" t="s">
        <v>3469</v>
      </c>
      <c r="M319" s="255" t="s">
        <v>6676</v>
      </c>
      <c r="N319" s="255" t="s">
        <v>4281</v>
      </c>
      <c r="O319" s="255" t="s">
        <v>5081</v>
      </c>
      <c r="P319" s="255" t="s">
        <v>3670</v>
      </c>
      <c r="Q319" s="385" t="s">
        <v>5062</v>
      </c>
      <c r="R319" s="399" t="s">
        <v>5063</v>
      </c>
      <c r="S319" s="399" t="s">
        <v>3340</v>
      </c>
      <c r="T319" s="399" t="s">
        <v>3340</v>
      </c>
      <c r="U319" s="399" t="s">
        <v>3340</v>
      </c>
      <c r="V319" s="399" t="s">
        <v>3330</v>
      </c>
      <c r="W319" s="399" t="s">
        <v>3340</v>
      </c>
      <c r="X319" s="252" t="s">
        <v>3340</v>
      </c>
      <c r="Y319" s="252" t="s">
        <v>3340</v>
      </c>
      <c r="Z319" s="252" t="s">
        <v>3340</v>
      </c>
      <c r="AA319" s="252" t="s">
        <v>3340</v>
      </c>
      <c r="AB319" s="252" t="s">
        <v>3670</v>
      </c>
      <c r="AC319" s="252" t="s">
        <v>3835</v>
      </c>
      <c r="AD319" s="217" t="s">
        <v>3340</v>
      </c>
      <c r="AE319" s="217" t="s">
        <v>3340</v>
      </c>
      <c r="AF319" s="73" t="s">
        <v>3340</v>
      </c>
      <c r="AG319" s="255" t="s">
        <v>5064</v>
      </c>
      <c r="AH319" s="255" t="s">
        <v>5050</v>
      </c>
      <c r="AI319" s="255" t="s">
        <v>5065</v>
      </c>
      <c r="AJ319" s="255" t="s">
        <v>6765</v>
      </c>
      <c r="AK319" s="255" t="s">
        <v>3340</v>
      </c>
      <c r="AL319" s="255" t="s">
        <v>3340</v>
      </c>
      <c r="AM319" s="385" t="s">
        <v>3340</v>
      </c>
      <c r="AN319" s="385" t="s">
        <v>3340</v>
      </c>
    </row>
    <row r="320" spans="1:40" s="295" customFormat="1">
      <c r="A320" s="19" t="s">
        <v>7926</v>
      </c>
      <c r="B320" s="19" t="s">
        <v>7927</v>
      </c>
      <c r="C320" s="251" t="s">
        <v>7926</v>
      </c>
      <c r="D320" s="493" t="s">
        <v>7927</v>
      </c>
      <c r="E320" s="252" t="s">
        <v>5063</v>
      </c>
      <c r="F320" s="81" t="s">
        <v>5051</v>
      </c>
      <c r="G320" s="255" t="s">
        <v>5052</v>
      </c>
      <c r="H320" s="255" t="s">
        <v>7352</v>
      </c>
      <c r="I320" s="646">
        <v>42382.583333333336</v>
      </c>
      <c r="J320" s="252" t="s">
        <v>3326</v>
      </c>
      <c r="K320" s="437" t="s">
        <v>6055</v>
      </c>
      <c r="L320" s="255" t="s">
        <v>3469</v>
      </c>
      <c r="M320" s="255" t="s">
        <v>6676</v>
      </c>
      <c r="N320" s="255" t="s">
        <v>3696</v>
      </c>
      <c r="O320" s="255" t="s">
        <v>3339</v>
      </c>
      <c r="P320" s="255" t="s">
        <v>3670</v>
      </c>
      <c r="Q320" s="385" t="s">
        <v>5062</v>
      </c>
      <c r="R320" s="399" t="s">
        <v>3340</v>
      </c>
      <c r="S320" s="399" t="s">
        <v>3340</v>
      </c>
      <c r="T320" s="399" t="s">
        <v>3340</v>
      </c>
      <c r="U320" s="399" t="s">
        <v>3340</v>
      </c>
      <c r="V320" s="399" t="s">
        <v>3330</v>
      </c>
      <c r="W320" s="399" t="s">
        <v>3340</v>
      </c>
      <c r="X320" s="252" t="s">
        <v>3340</v>
      </c>
      <c r="Y320" s="252" t="s">
        <v>3340</v>
      </c>
      <c r="Z320" s="252" t="s">
        <v>3340</v>
      </c>
      <c r="AA320" s="252" t="s">
        <v>3340</v>
      </c>
      <c r="AB320" s="252" t="s">
        <v>3670</v>
      </c>
      <c r="AC320" s="252" t="s">
        <v>3836</v>
      </c>
      <c r="AD320" s="217" t="s">
        <v>3340</v>
      </c>
      <c r="AE320" s="217" t="s">
        <v>3340</v>
      </c>
      <c r="AF320" s="73" t="s">
        <v>3340</v>
      </c>
      <c r="AG320" s="255" t="s">
        <v>5064</v>
      </c>
      <c r="AH320" s="255" t="s">
        <v>3836</v>
      </c>
      <c r="AI320" s="255" t="s">
        <v>5065</v>
      </c>
      <c r="AJ320" s="255" t="s">
        <v>6766</v>
      </c>
      <c r="AK320" s="255" t="s">
        <v>3340</v>
      </c>
      <c r="AL320" s="255" t="s">
        <v>3340</v>
      </c>
      <c r="AM320" s="385" t="s">
        <v>3340</v>
      </c>
      <c r="AN320" s="385" t="s">
        <v>3340</v>
      </c>
    </row>
    <row r="321" spans="1:40" s="295" customFormat="1">
      <c r="A321" s="19" t="s">
        <v>5039</v>
      </c>
      <c r="B321" s="19" t="s">
        <v>7928</v>
      </c>
      <c r="C321" s="251" t="s">
        <v>5039</v>
      </c>
      <c r="D321" s="493" t="s">
        <v>7928</v>
      </c>
      <c r="E321" s="252" t="s">
        <v>5101</v>
      </c>
      <c r="F321" s="81" t="s">
        <v>5051</v>
      </c>
      <c r="G321" s="255" t="s">
        <v>5052</v>
      </c>
      <c r="H321" s="255" t="s">
        <v>7420</v>
      </c>
      <c r="I321" s="646">
        <v>42390</v>
      </c>
      <c r="J321" s="252" t="s">
        <v>5066</v>
      </c>
      <c r="K321" s="437" t="s">
        <v>6057</v>
      </c>
      <c r="L321" s="255" t="s">
        <v>3469</v>
      </c>
      <c r="M321" s="255" t="s">
        <v>6676</v>
      </c>
      <c r="N321" s="255" t="s">
        <v>3327</v>
      </c>
      <c r="O321" s="255" t="s">
        <v>3328</v>
      </c>
      <c r="P321" s="255" t="s">
        <v>3670</v>
      </c>
      <c r="Q321" s="385" t="s">
        <v>5067</v>
      </c>
      <c r="R321" s="399" t="s">
        <v>5068</v>
      </c>
      <c r="S321" s="399" t="s">
        <v>3340</v>
      </c>
      <c r="T321" s="399" t="s">
        <v>3340</v>
      </c>
      <c r="U321" s="399" t="s">
        <v>3340</v>
      </c>
      <c r="V321" s="399" t="s">
        <v>3330</v>
      </c>
      <c r="W321" s="399" t="s">
        <v>3340</v>
      </c>
      <c r="X321" s="252" t="s">
        <v>3340</v>
      </c>
      <c r="Y321" s="252" t="s">
        <v>3340</v>
      </c>
      <c r="Z321" s="252" t="s">
        <v>763</v>
      </c>
      <c r="AA321" s="252" t="s">
        <v>7929</v>
      </c>
      <c r="AB321" s="252" t="s">
        <v>3669</v>
      </c>
      <c r="AC321" s="252" t="s">
        <v>3835</v>
      </c>
      <c r="AD321" s="217" t="s">
        <v>5629</v>
      </c>
      <c r="AE321" s="217" t="s">
        <v>6053</v>
      </c>
      <c r="AF321" s="73" t="s">
        <v>3340</v>
      </c>
      <c r="AG321" s="255" t="s">
        <v>5067</v>
      </c>
      <c r="AH321" s="255" t="s">
        <v>4021</v>
      </c>
      <c r="AI321" s="255" t="s">
        <v>4905</v>
      </c>
      <c r="AJ321" s="255" t="s">
        <v>6765</v>
      </c>
      <c r="AK321" s="255" t="s">
        <v>3340</v>
      </c>
      <c r="AL321" s="255" t="s">
        <v>3340</v>
      </c>
      <c r="AM321" s="385" t="s">
        <v>3340</v>
      </c>
      <c r="AN321" s="385" t="s">
        <v>3340</v>
      </c>
    </row>
    <row r="322" spans="1:40" s="295" customFormat="1">
      <c r="A322" s="19" t="s">
        <v>5038</v>
      </c>
      <c r="B322" s="19" t="s">
        <v>7930</v>
      </c>
      <c r="C322" s="251" t="s">
        <v>5038</v>
      </c>
      <c r="D322" s="493" t="s">
        <v>7930</v>
      </c>
      <c r="E322" s="252" t="s">
        <v>5102</v>
      </c>
      <c r="F322" s="81" t="s">
        <v>5051</v>
      </c>
      <c r="G322" s="255" t="s">
        <v>5052</v>
      </c>
      <c r="H322" s="255" t="s">
        <v>7420</v>
      </c>
      <c r="I322" s="646">
        <v>42390</v>
      </c>
      <c r="J322" s="252" t="s">
        <v>5066</v>
      </c>
      <c r="K322" s="437" t="s">
        <v>6057</v>
      </c>
      <c r="L322" s="255" t="s">
        <v>3469</v>
      </c>
      <c r="M322" s="255" t="s">
        <v>6676</v>
      </c>
      <c r="N322" s="255" t="s">
        <v>5069</v>
      </c>
      <c r="O322" s="255" t="s">
        <v>5072</v>
      </c>
      <c r="P322" s="255" t="s">
        <v>3670</v>
      </c>
      <c r="Q322" s="385" t="s">
        <v>5067</v>
      </c>
      <c r="R322" s="399" t="s">
        <v>5068</v>
      </c>
      <c r="S322" s="399" t="s">
        <v>3340</v>
      </c>
      <c r="T322" s="399" t="s">
        <v>3340</v>
      </c>
      <c r="U322" s="399" t="s">
        <v>3340</v>
      </c>
      <c r="V322" s="399" t="s">
        <v>3330</v>
      </c>
      <c r="W322" s="399" t="s">
        <v>3340</v>
      </c>
      <c r="X322" s="252" t="s">
        <v>3340</v>
      </c>
      <c r="Y322" s="252" t="s">
        <v>3340</v>
      </c>
      <c r="Z322" s="252" t="s">
        <v>3340</v>
      </c>
      <c r="AA322" s="252" t="s">
        <v>3340</v>
      </c>
      <c r="AB322" s="252" t="s">
        <v>3670</v>
      </c>
      <c r="AC322" s="252" t="s">
        <v>3835</v>
      </c>
      <c r="AD322" s="217" t="s">
        <v>3340</v>
      </c>
      <c r="AE322" s="217" t="s">
        <v>3340</v>
      </c>
      <c r="AF322" s="73" t="s">
        <v>3340</v>
      </c>
      <c r="AG322" s="255" t="s">
        <v>5067</v>
      </c>
      <c r="AH322" s="255" t="s">
        <v>7931</v>
      </c>
      <c r="AI322" s="255" t="s">
        <v>4905</v>
      </c>
      <c r="AJ322" s="255" t="s">
        <v>6765</v>
      </c>
      <c r="AK322" s="255" t="s">
        <v>3340</v>
      </c>
      <c r="AL322" s="255" t="s">
        <v>3340</v>
      </c>
      <c r="AM322" s="385" t="s">
        <v>3340</v>
      </c>
      <c r="AN322" s="385" t="s">
        <v>3340</v>
      </c>
    </row>
    <row r="323" spans="1:40" s="295" customFormat="1">
      <c r="A323" s="19" t="s">
        <v>7932</v>
      </c>
      <c r="B323" s="19" t="s">
        <v>7933</v>
      </c>
      <c r="C323" s="251" t="s">
        <v>7932</v>
      </c>
      <c r="D323" s="493" t="s">
        <v>7933</v>
      </c>
      <c r="E323" s="252" t="s">
        <v>5068</v>
      </c>
      <c r="F323" s="81" t="s">
        <v>5051</v>
      </c>
      <c r="G323" s="255" t="s">
        <v>5052</v>
      </c>
      <c r="H323" s="255" t="s">
        <v>7420</v>
      </c>
      <c r="I323" s="646">
        <v>42390</v>
      </c>
      <c r="J323" s="252" t="s">
        <v>5066</v>
      </c>
      <c r="K323" s="437" t="s">
        <v>6057</v>
      </c>
      <c r="L323" s="255" t="s">
        <v>3469</v>
      </c>
      <c r="M323" s="255" t="s">
        <v>6676</v>
      </c>
      <c r="N323" s="255" t="s">
        <v>3696</v>
      </c>
      <c r="O323" s="255" t="s">
        <v>3339</v>
      </c>
      <c r="P323" s="255" t="s">
        <v>3670</v>
      </c>
      <c r="Q323" s="385" t="s">
        <v>5067</v>
      </c>
      <c r="R323" s="399" t="s">
        <v>3340</v>
      </c>
      <c r="S323" s="399" t="s">
        <v>3340</v>
      </c>
      <c r="T323" s="399" t="s">
        <v>3340</v>
      </c>
      <c r="U323" s="399" t="s">
        <v>3340</v>
      </c>
      <c r="V323" s="399" t="s">
        <v>3330</v>
      </c>
      <c r="W323" s="399" t="s">
        <v>3340</v>
      </c>
      <c r="X323" s="252" t="s">
        <v>3340</v>
      </c>
      <c r="Y323" s="252" t="s">
        <v>3340</v>
      </c>
      <c r="Z323" s="252" t="s">
        <v>3340</v>
      </c>
      <c r="AA323" s="252" t="s">
        <v>3340</v>
      </c>
      <c r="AB323" s="252" t="s">
        <v>3670</v>
      </c>
      <c r="AC323" s="252" t="s">
        <v>3836</v>
      </c>
      <c r="AD323" s="217" t="s">
        <v>3340</v>
      </c>
      <c r="AE323" s="217" t="s">
        <v>3340</v>
      </c>
      <c r="AF323" s="73" t="s">
        <v>3340</v>
      </c>
      <c r="AG323" s="255" t="s">
        <v>5067</v>
      </c>
      <c r="AH323" s="255" t="s">
        <v>3836</v>
      </c>
      <c r="AI323" s="255" t="s">
        <v>4905</v>
      </c>
      <c r="AJ323" s="255" t="s">
        <v>6766</v>
      </c>
      <c r="AK323" s="255" t="s">
        <v>3340</v>
      </c>
      <c r="AL323" s="255" t="s">
        <v>3340</v>
      </c>
      <c r="AM323" s="385" t="s">
        <v>3340</v>
      </c>
      <c r="AN323" s="385" t="s">
        <v>3340</v>
      </c>
    </row>
    <row r="324" spans="1:40" s="296" customFormat="1">
      <c r="A324" s="19" t="s">
        <v>7934</v>
      </c>
      <c r="B324" s="19" t="s">
        <v>7935</v>
      </c>
      <c r="C324" s="251" t="s">
        <v>7934</v>
      </c>
      <c r="D324" s="493" t="s">
        <v>7935</v>
      </c>
      <c r="E324" s="252" t="s">
        <v>5103</v>
      </c>
      <c r="F324" s="81" t="s">
        <v>5051</v>
      </c>
      <c r="G324" s="255" t="s">
        <v>5052</v>
      </c>
      <c r="H324" s="255" t="s">
        <v>7352</v>
      </c>
      <c r="I324" s="646">
        <v>42390</v>
      </c>
      <c r="J324" s="252" t="s">
        <v>3326</v>
      </c>
      <c r="K324" s="437" t="s">
        <v>6057</v>
      </c>
      <c r="L324" s="255" t="s">
        <v>3469</v>
      </c>
      <c r="M324" s="255" t="s">
        <v>6676</v>
      </c>
      <c r="N324" s="255" t="s">
        <v>4908</v>
      </c>
      <c r="O324" s="255" t="s">
        <v>7414</v>
      </c>
      <c r="P324" s="255" t="s">
        <v>3670</v>
      </c>
      <c r="Q324" s="385" t="s">
        <v>1086</v>
      </c>
      <c r="R324" s="399" t="s">
        <v>3337</v>
      </c>
      <c r="S324" s="399" t="s">
        <v>3340</v>
      </c>
      <c r="T324" s="399" t="s">
        <v>3340</v>
      </c>
      <c r="U324" s="399" t="s">
        <v>3340</v>
      </c>
      <c r="V324" s="399" t="s">
        <v>3330</v>
      </c>
      <c r="W324" s="399" t="s">
        <v>3340</v>
      </c>
      <c r="X324" s="252" t="s">
        <v>3340</v>
      </c>
      <c r="Y324" s="252" t="s">
        <v>3340</v>
      </c>
      <c r="Z324" s="252" t="s">
        <v>3340</v>
      </c>
      <c r="AA324" s="252" t="s">
        <v>3340</v>
      </c>
      <c r="AB324" s="252" t="s">
        <v>3670</v>
      </c>
      <c r="AC324" s="252" t="s">
        <v>3835</v>
      </c>
      <c r="AD324" s="217" t="s">
        <v>5615</v>
      </c>
      <c r="AE324" s="217" t="s">
        <v>6058</v>
      </c>
      <c r="AF324" s="73" t="s">
        <v>3340</v>
      </c>
      <c r="AG324" s="255" t="s">
        <v>1086</v>
      </c>
      <c r="AH324" s="255" t="s">
        <v>5047</v>
      </c>
      <c r="AI324" s="255" t="s">
        <v>4905</v>
      </c>
      <c r="AJ324" s="255" t="s">
        <v>6765</v>
      </c>
      <c r="AK324" s="255" t="s">
        <v>3340</v>
      </c>
      <c r="AL324" s="255" t="s">
        <v>3340</v>
      </c>
      <c r="AM324" s="385" t="s">
        <v>3340</v>
      </c>
      <c r="AN324" s="385" t="s">
        <v>3340</v>
      </c>
    </row>
    <row r="325" spans="1:40" s="296" customFormat="1">
      <c r="A325" s="252" t="s">
        <v>7936</v>
      </c>
      <c r="B325" s="252" t="s">
        <v>7937</v>
      </c>
      <c r="C325" s="255" t="s">
        <v>7936</v>
      </c>
      <c r="D325" s="493" t="s">
        <v>7937</v>
      </c>
      <c r="E325" s="252" t="s">
        <v>5197</v>
      </c>
      <c r="F325" s="81" t="s">
        <v>5198</v>
      </c>
      <c r="G325" s="255" t="s">
        <v>5199</v>
      </c>
      <c r="H325" s="255" t="s">
        <v>7666</v>
      </c>
      <c r="I325" s="646">
        <v>42397</v>
      </c>
      <c r="J325" s="252" t="s">
        <v>4341</v>
      </c>
      <c r="K325" s="409" t="s">
        <v>2513</v>
      </c>
      <c r="L325" s="252" t="s">
        <v>3469</v>
      </c>
      <c r="M325" s="255" t="s">
        <v>6676</v>
      </c>
      <c r="N325" s="252" t="s">
        <v>3696</v>
      </c>
      <c r="O325" s="255" t="s">
        <v>3344</v>
      </c>
      <c r="P325" s="255" t="s">
        <v>3670</v>
      </c>
      <c r="Q325" s="385" t="s">
        <v>5200</v>
      </c>
      <c r="R325" s="399" t="s">
        <v>3340</v>
      </c>
      <c r="S325" s="399" t="s">
        <v>3340</v>
      </c>
      <c r="T325" s="399" t="s">
        <v>3340</v>
      </c>
      <c r="U325" s="399">
        <v>10</v>
      </c>
      <c r="V325" s="399" t="s">
        <v>3330</v>
      </c>
      <c r="W325" s="399" t="s">
        <v>3340</v>
      </c>
      <c r="X325" s="252">
        <v>329</v>
      </c>
      <c r="Y325" s="252" t="s">
        <v>3340</v>
      </c>
      <c r="Z325" s="252" t="s">
        <v>3340</v>
      </c>
      <c r="AA325" s="252" t="s">
        <v>3340</v>
      </c>
      <c r="AB325" s="252" t="s">
        <v>3670</v>
      </c>
      <c r="AC325" s="252" t="s">
        <v>3836</v>
      </c>
      <c r="AD325" s="217" t="s">
        <v>3340</v>
      </c>
      <c r="AE325" s="217" t="s">
        <v>3340</v>
      </c>
      <c r="AF325" s="73" t="s">
        <v>3340</v>
      </c>
      <c r="AG325" s="255" t="s">
        <v>4345</v>
      </c>
      <c r="AH325" s="255" t="s">
        <v>3340</v>
      </c>
      <c r="AI325" s="255" t="s">
        <v>4347</v>
      </c>
      <c r="AJ325" s="255" t="s">
        <v>6766</v>
      </c>
      <c r="AK325" s="255" t="s">
        <v>5201</v>
      </c>
      <c r="AL325" s="255" t="s">
        <v>5202</v>
      </c>
      <c r="AM325" s="385" t="s">
        <v>5352</v>
      </c>
      <c r="AN325" s="385" t="s">
        <v>5664</v>
      </c>
    </row>
    <row r="326" spans="1:40" s="296" customFormat="1">
      <c r="A326" s="252" t="s">
        <v>7938</v>
      </c>
      <c r="B326" s="252" t="s">
        <v>7939</v>
      </c>
      <c r="C326" s="255" t="s">
        <v>7938</v>
      </c>
      <c r="D326" s="493" t="s">
        <v>7939</v>
      </c>
      <c r="E326" s="252" t="s">
        <v>5203</v>
      </c>
      <c r="F326" s="81" t="s">
        <v>5198</v>
      </c>
      <c r="G326" s="255" t="s">
        <v>5199</v>
      </c>
      <c r="H326" s="255" t="s">
        <v>7666</v>
      </c>
      <c r="I326" s="646">
        <v>42397</v>
      </c>
      <c r="J326" s="252" t="s">
        <v>4341</v>
      </c>
      <c r="K326" s="409" t="s">
        <v>2513</v>
      </c>
      <c r="L326" s="252" t="s">
        <v>3469</v>
      </c>
      <c r="M326" s="255" t="s">
        <v>6676</v>
      </c>
      <c r="N326" s="252" t="s">
        <v>3696</v>
      </c>
      <c r="O326" s="255" t="s">
        <v>3344</v>
      </c>
      <c r="P326" s="255" t="s">
        <v>3670</v>
      </c>
      <c r="Q326" s="385" t="s">
        <v>5200</v>
      </c>
      <c r="R326" s="399" t="s">
        <v>3340</v>
      </c>
      <c r="S326" s="399" t="s">
        <v>3340</v>
      </c>
      <c r="T326" s="399" t="s">
        <v>3340</v>
      </c>
      <c r="U326" s="399">
        <v>10</v>
      </c>
      <c r="V326" s="399" t="s">
        <v>3330</v>
      </c>
      <c r="W326" s="399" t="s">
        <v>3340</v>
      </c>
      <c r="X326" s="252">
        <v>329</v>
      </c>
      <c r="Y326" s="252" t="s">
        <v>3340</v>
      </c>
      <c r="Z326" s="252" t="s">
        <v>3340</v>
      </c>
      <c r="AA326" s="252" t="s">
        <v>3340</v>
      </c>
      <c r="AB326" s="252" t="s">
        <v>3670</v>
      </c>
      <c r="AC326" s="252" t="s">
        <v>3836</v>
      </c>
      <c r="AD326" s="217" t="s">
        <v>3340</v>
      </c>
      <c r="AE326" s="217" t="s">
        <v>3340</v>
      </c>
      <c r="AF326" s="73" t="s">
        <v>3340</v>
      </c>
      <c r="AG326" s="255" t="s">
        <v>4345</v>
      </c>
      <c r="AH326" s="255" t="s">
        <v>3340</v>
      </c>
      <c r="AI326" s="255" t="s">
        <v>4356</v>
      </c>
      <c r="AJ326" s="255" t="s">
        <v>6766</v>
      </c>
      <c r="AK326" s="255" t="s">
        <v>5201</v>
      </c>
      <c r="AL326" s="255" t="s">
        <v>5204</v>
      </c>
      <c r="AM326" s="385" t="s">
        <v>5352</v>
      </c>
      <c r="AN326" s="385" t="s">
        <v>5664</v>
      </c>
    </row>
    <row r="327" spans="1:40" s="296" customFormat="1">
      <c r="A327" s="252" t="s">
        <v>7940</v>
      </c>
      <c r="B327" s="252" t="s">
        <v>7941</v>
      </c>
      <c r="C327" s="255" t="s">
        <v>7940</v>
      </c>
      <c r="D327" s="493" t="s">
        <v>7941</v>
      </c>
      <c r="E327" s="252" t="s">
        <v>7942</v>
      </c>
      <c r="F327" s="81" t="s">
        <v>5198</v>
      </c>
      <c r="G327" s="255" t="s">
        <v>5199</v>
      </c>
      <c r="H327" s="255" t="s">
        <v>7666</v>
      </c>
      <c r="I327" s="646">
        <v>42397</v>
      </c>
      <c r="J327" s="252" t="s">
        <v>4341</v>
      </c>
      <c r="K327" s="437" t="s">
        <v>2513</v>
      </c>
      <c r="L327" s="252" t="s">
        <v>3469</v>
      </c>
      <c r="M327" s="255" t="s">
        <v>6676</v>
      </c>
      <c r="N327" s="252" t="s">
        <v>3360</v>
      </c>
      <c r="O327" s="255" t="s">
        <v>3361</v>
      </c>
      <c r="P327" s="255" t="s">
        <v>3670</v>
      </c>
      <c r="Q327" s="385" t="s">
        <v>5200</v>
      </c>
      <c r="R327" s="399" t="s">
        <v>5197</v>
      </c>
      <c r="S327" s="399" t="s">
        <v>3340</v>
      </c>
      <c r="T327" s="399" t="s">
        <v>3340</v>
      </c>
      <c r="U327" s="399">
        <v>10</v>
      </c>
      <c r="V327" s="399" t="s">
        <v>3330</v>
      </c>
      <c r="W327" s="399" t="s">
        <v>3340</v>
      </c>
      <c r="X327" s="252">
        <v>329</v>
      </c>
      <c r="Y327" s="252" t="s">
        <v>3340</v>
      </c>
      <c r="Z327" s="252" t="s">
        <v>3340</v>
      </c>
      <c r="AA327" s="252" t="s">
        <v>3340</v>
      </c>
      <c r="AB327" s="252" t="s">
        <v>3670</v>
      </c>
      <c r="AC327" s="252" t="s">
        <v>3835</v>
      </c>
      <c r="AD327" s="217" t="s">
        <v>3340</v>
      </c>
      <c r="AE327" s="217" t="s">
        <v>3340</v>
      </c>
      <c r="AF327" s="73" t="s">
        <v>3340</v>
      </c>
      <c r="AG327" s="255" t="s">
        <v>4345</v>
      </c>
      <c r="AH327" s="255" t="s">
        <v>4392</v>
      </c>
      <c r="AI327" s="255" t="s">
        <v>4347</v>
      </c>
      <c r="AJ327" s="253" t="s">
        <v>6765</v>
      </c>
      <c r="AK327" s="255" t="s">
        <v>5201</v>
      </c>
      <c r="AL327" s="255" t="s">
        <v>5202</v>
      </c>
      <c r="AM327" s="385" t="s">
        <v>5352</v>
      </c>
      <c r="AN327" s="385" t="s">
        <v>5664</v>
      </c>
    </row>
    <row r="328" spans="1:40" s="296" customFormat="1">
      <c r="A328" s="252" t="s">
        <v>7943</v>
      </c>
      <c r="B328" s="252" t="s">
        <v>7944</v>
      </c>
      <c r="C328" s="255" t="s">
        <v>7943</v>
      </c>
      <c r="D328" s="493" t="s">
        <v>7944</v>
      </c>
      <c r="E328" s="252" t="s">
        <v>7945</v>
      </c>
      <c r="F328" s="81" t="s">
        <v>5198</v>
      </c>
      <c r="G328" s="255" t="s">
        <v>5199</v>
      </c>
      <c r="H328" s="255" t="s">
        <v>7666</v>
      </c>
      <c r="I328" s="646">
        <v>42397</v>
      </c>
      <c r="J328" s="252" t="s">
        <v>4341</v>
      </c>
      <c r="K328" s="437" t="s">
        <v>2513</v>
      </c>
      <c r="L328" s="252" t="s">
        <v>3469</v>
      </c>
      <c r="M328" s="255" t="s">
        <v>6676</v>
      </c>
      <c r="N328" s="252" t="s">
        <v>3360</v>
      </c>
      <c r="O328" s="255" t="s">
        <v>3361</v>
      </c>
      <c r="P328" s="255" t="s">
        <v>3670</v>
      </c>
      <c r="Q328" s="385" t="s">
        <v>5200</v>
      </c>
      <c r="R328" s="399" t="s">
        <v>5203</v>
      </c>
      <c r="S328" s="399" t="s">
        <v>3340</v>
      </c>
      <c r="T328" s="399" t="s">
        <v>3340</v>
      </c>
      <c r="U328" s="399">
        <v>10</v>
      </c>
      <c r="V328" s="399" t="s">
        <v>3330</v>
      </c>
      <c r="W328" s="399" t="s">
        <v>3340</v>
      </c>
      <c r="X328" s="252">
        <v>329</v>
      </c>
      <c r="Y328" s="252" t="s">
        <v>3340</v>
      </c>
      <c r="Z328" s="252" t="s">
        <v>3340</v>
      </c>
      <c r="AA328" s="252" t="s">
        <v>3340</v>
      </c>
      <c r="AB328" s="252" t="s">
        <v>3670</v>
      </c>
      <c r="AC328" s="252" t="s">
        <v>3835</v>
      </c>
      <c r="AD328" s="217" t="s">
        <v>3340</v>
      </c>
      <c r="AE328" s="217" t="s">
        <v>3340</v>
      </c>
      <c r="AF328" s="73" t="s">
        <v>3340</v>
      </c>
      <c r="AG328" s="255" t="s">
        <v>4345</v>
      </c>
      <c r="AH328" s="255" t="s">
        <v>4392</v>
      </c>
      <c r="AI328" s="255" t="s">
        <v>4356</v>
      </c>
      <c r="AJ328" s="253" t="s">
        <v>6765</v>
      </c>
      <c r="AK328" s="255" t="s">
        <v>5201</v>
      </c>
      <c r="AL328" s="255" t="s">
        <v>5204</v>
      </c>
      <c r="AM328" s="385" t="s">
        <v>5352</v>
      </c>
      <c r="AN328" s="385" t="s">
        <v>5664</v>
      </c>
    </row>
    <row r="329" spans="1:40" s="296" customFormat="1">
      <c r="A329" s="252" t="s">
        <v>7946</v>
      </c>
      <c r="B329" s="252" t="s">
        <v>7947</v>
      </c>
      <c r="C329" s="255" t="s">
        <v>7946</v>
      </c>
      <c r="D329" s="493" t="s">
        <v>7947</v>
      </c>
      <c r="E329" s="252" t="s">
        <v>7948</v>
      </c>
      <c r="F329" s="81" t="s">
        <v>5198</v>
      </c>
      <c r="G329" s="255" t="s">
        <v>5199</v>
      </c>
      <c r="H329" s="255" t="s">
        <v>7666</v>
      </c>
      <c r="I329" s="646">
        <v>42397</v>
      </c>
      <c r="J329" s="252" t="s">
        <v>4341</v>
      </c>
      <c r="K329" s="437" t="s">
        <v>2513</v>
      </c>
      <c r="L329" s="252" t="s">
        <v>3469</v>
      </c>
      <c r="M329" s="255" t="s">
        <v>6676</v>
      </c>
      <c r="N329" s="252" t="s">
        <v>5124</v>
      </c>
      <c r="O329" s="255" t="s">
        <v>3361</v>
      </c>
      <c r="P329" s="255" t="s">
        <v>3670</v>
      </c>
      <c r="Q329" s="385" t="s">
        <v>5200</v>
      </c>
      <c r="R329" s="399" t="s">
        <v>5197</v>
      </c>
      <c r="S329" s="399" t="s">
        <v>3340</v>
      </c>
      <c r="T329" s="399" t="s">
        <v>3340</v>
      </c>
      <c r="U329" s="399">
        <v>10</v>
      </c>
      <c r="V329" s="399" t="s">
        <v>3330</v>
      </c>
      <c r="W329" s="399" t="s">
        <v>3340</v>
      </c>
      <c r="X329" s="252">
        <v>329</v>
      </c>
      <c r="Y329" s="252" t="s">
        <v>3340</v>
      </c>
      <c r="Z329" s="252" t="s">
        <v>3340</v>
      </c>
      <c r="AA329" s="252" t="s">
        <v>3340</v>
      </c>
      <c r="AB329" s="252" t="s">
        <v>3669</v>
      </c>
      <c r="AC329" s="252" t="s">
        <v>3835</v>
      </c>
      <c r="AD329" s="217" t="s">
        <v>3340</v>
      </c>
      <c r="AE329" s="217" t="s">
        <v>3340</v>
      </c>
      <c r="AF329" s="73" t="s">
        <v>3340</v>
      </c>
      <c r="AG329" s="255" t="s">
        <v>4345</v>
      </c>
      <c r="AH329" s="255" t="s">
        <v>5205</v>
      </c>
      <c r="AI329" s="255" t="s">
        <v>4347</v>
      </c>
      <c r="AJ329" s="253" t="s">
        <v>6765</v>
      </c>
      <c r="AK329" s="255" t="s">
        <v>5201</v>
      </c>
      <c r="AL329" s="255" t="s">
        <v>5202</v>
      </c>
      <c r="AM329" s="385" t="s">
        <v>5352</v>
      </c>
      <c r="AN329" s="385" t="s">
        <v>5353</v>
      </c>
    </row>
    <row r="330" spans="1:40" s="296" customFormat="1">
      <c r="A330" s="252" t="s">
        <v>7949</v>
      </c>
      <c r="B330" s="252" t="s">
        <v>7950</v>
      </c>
      <c r="C330" s="255" t="s">
        <v>7949</v>
      </c>
      <c r="D330" s="493" t="s">
        <v>7950</v>
      </c>
      <c r="E330" s="252" t="s">
        <v>7951</v>
      </c>
      <c r="F330" s="81" t="s">
        <v>5198</v>
      </c>
      <c r="G330" s="255" t="s">
        <v>5199</v>
      </c>
      <c r="H330" s="255" t="s">
        <v>7666</v>
      </c>
      <c r="I330" s="646">
        <v>42397</v>
      </c>
      <c r="J330" s="252" t="s">
        <v>4341</v>
      </c>
      <c r="K330" s="437" t="s">
        <v>2513</v>
      </c>
      <c r="L330" s="252" t="s">
        <v>3469</v>
      </c>
      <c r="M330" s="255" t="s">
        <v>6676</v>
      </c>
      <c r="N330" s="252" t="s">
        <v>5124</v>
      </c>
      <c r="O330" s="255" t="s">
        <v>3361</v>
      </c>
      <c r="P330" s="255" t="s">
        <v>3670</v>
      </c>
      <c r="Q330" s="385" t="s">
        <v>5200</v>
      </c>
      <c r="R330" s="399" t="s">
        <v>5203</v>
      </c>
      <c r="S330" s="399" t="s">
        <v>3340</v>
      </c>
      <c r="T330" s="399" t="s">
        <v>3340</v>
      </c>
      <c r="U330" s="399">
        <v>10</v>
      </c>
      <c r="V330" s="399" t="s">
        <v>3330</v>
      </c>
      <c r="W330" s="399" t="s">
        <v>3340</v>
      </c>
      <c r="X330" s="252">
        <v>329</v>
      </c>
      <c r="Y330" s="252" t="s">
        <v>3340</v>
      </c>
      <c r="Z330" s="252" t="s">
        <v>3340</v>
      </c>
      <c r="AA330" s="252" t="s">
        <v>3340</v>
      </c>
      <c r="AB330" s="252" t="s">
        <v>3669</v>
      </c>
      <c r="AC330" s="252" t="s">
        <v>3835</v>
      </c>
      <c r="AD330" s="217" t="s">
        <v>3340</v>
      </c>
      <c r="AE330" s="217" t="s">
        <v>3340</v>
      </c>
      <c r="AF330" s="73" t="s">
        <v>3340</v>
      </c>
      <c r="AG330" s="255" t="s">
        <v>4345</v>
      </c>
      <c r="AH330" s="255" t="s">
        <v>5205</v>
      </c>
      <c r="AI330" s="255" t="s">
        <v>4356</v>
      </c>
      <c r="AJ330" s="253" t="s">
        <v>6765</v>
      </c>
      <c r="AK330" s="255" t="s">
        <v>5201</v>
      </c>
      <c r="AL330" s="255" t="s">
        <v>5204</v>
      </c>
      <c r="AM330" s="385" t="s">
        <v>5352</v>
      </c>
      <c r="AN330" s="385" t="s">
        <v>5359</v>
      </c>
    </row>
    <row r="331" spans="1:40" s="296" customFormat="1">
      <c r="A331" s="252" t="s">
        <v>7952</v>
      </c>
      <c r="B331" s="252" t="s">
        <v>7953</v>
      </c>
      <c r="C331" s="255" t="s">
        <v>7952</v>
      </c>
      <c r="D331" s="493" t="s">
        <v>7953</v>
      </c>
      <c r="E331" s="252" t="s">
        <v>5206</v>
      </c>
      <c r="F331" s="81" t="s">
        <v>5198</v>
      </c>
      <c r="G331" s="255" t="s">
        <v>5199</v>
      </c>
      <c r="H331" s="255" t="s">
        <v>7666</v>
      </c>
      <c r="I331" s="646">
        <v>42397</v>
      </c>
      <c r="J331" s="252" t="s">
        <v>4341</v>
      </c>
      <c r="K331" s="437" t="s">
        <v>2513</v>
      </c>
      <c r="L331" s="252" t="s">
        <v>3469</v>
      </c>
      <c r="M331" s="255" t="s">
        <v>6676</v>
      </c>
      <c r="N331" s="256" t="s">
        <v>3696</v>
      </c>
      <c r="O331" s="255" t="s">
        <v>4396</v>
      </c>
      <c r="P331" s="255" t="s">
        <v>3670</v>
      </c>
      <c r="Q331" s="385" t="s">
        <v>5200</v>
      </c>
      <c r="R331" s="399" t="s">
        <v>3340</v>
      </c>
      <c r="S331" s="399" t="s">
        <v>3340</v>
      </c>
      <c r="T331" s="399" t="s">
        <v>3340</v>
      </c>
      <c r="U331" s="399">
        <v>10</v>
      </c>
      <c r="V331" s="399" t="s">
        <v>3330</v>
      </c>
      <c r="W331" s="399" t="s">
        <v>3340</v>
      </c>
      <c r="X331" s="252">
        <v>329</v>
      </c>
      <c r="Y331" s="252" t="s">
        <v>3340</v>
      </c>
      <c r="Z331" s="252" t="s">
        <v>3340</v>
      </c>
      <c r="AA331" s="252" t="s">
        <v>3340</v>
      </c>
      <c r="AB331" s="252" t="s">
        <v>3670</v>
      </c>
      <c r="AC331" s="253" t="s">
        <v>3836</v>
      </c>
      <c r="AD331" s="190" t="s">
        <v>3340</v>
      </c>
      <c r="AE331" s="217" t="s">
        <v>3340</v>
      </c>
      <c r="AF331" s="73" t="s">
        <v>3340</v>
      </c>
      <c r="AG331" s="255" t="s">
        <v>4345</v>
      </c>
      <c r="AH331" s="255" t="s">
        <v>3340</v>
      </c>
      <c r="AI331" s="253" t="s">
        <v>5207</v>
      </c>
      <c r="AJ331" s="255" t="s">
        <v>6766</v>
      </c>
      <c r="AK331" s="255" t="s">
        <v>5208</v>
      </c>
      <c r="AL331" s="255" t="s">
        <v>5202</v>
      </c>
      <c r="AM331" s="266" t="s">
        <v>4058</v>
      </c>
      <c r="AN331" s="422" t="s">
        <v>6</v>
      </c>
    </row>
    <row r="332" spans="1:40" s="296" customFormat="1">
      <c r="A332" s="252" t="s">
        <v>7954</v>
      </c>
      <c r="B332" s="252" t="s">
        <v>7955</v>
      </c>
      <c r="C332" s="255" t="s">
        <v>7954</v>
      </c>
      <c r="D332" s="493" t="s">
        <v>7955</v>
      </c>
      <c r="E332" s="252" t="s">
        <v>5209</v>
      </c>
      <c r="F332" s="81" t="s">
        <v>5198</v>
      </c>
      <c r="G332" s="255" t="s">
        <v>5199</v>
      </c>
      <c r="H332" s="255" t="s">
        <v>7666</v>
      </c>
      <c r="I332" s="646">
        <v>42397</v>
      </c>
      <c r="J332" s="252" t="s">
        <v>4341</v>
      </c>
      <c r="K332" s="437" t="s">
        <v>2513</v>
      </c>
      <c r="L332" s="252" t="s">
        <v>3469</v>
      </c>
      <c r="M332" s="255" t="s">
        <v>6676</v>
      </c>
      <c r="N332" s="253" t="s">
        <v>3696</v>
      </c>
      <c r="O332" s="255" t="s">
        <v>4396</v>
      </c>
      <c r="P332" s="255" t="s">
        <v>3670</v>
      </c>
      <c r="Q332" s="385" t="s">
        <v>5200</v>
      </c>
      <c r="R332" s="399" t="s">
        <v>3340</v>
      </c>
      <c r="S332" s="399" t="s">
        <v>3340</v>
      </c>
      <c r="T332" s="399" t="s">
        <v>3340</v>
      </c>
      <c r="U332" s="399">
        <v>10</v>
      </c>
      <c r="V332" s="399" t="s">
        <v>3330</v>
      </c>
      <c r="W332" s="399" t="s">
        <v>3340</v>
      </c>
      <c r="X332" s="252">
        <v>329</v>
      </c>
      <c r="Y332" s="252" t="s">
        <v>3340</v>
      </c>
      <c r="Z332" s="252" t="s">
        <v>3340</v>
      </c>
      <c r="AA332" s="252" t="s">
        <v>3340</v>
      </c>
      <c r="AB332" s="252" t="s">
        <v>3670</v>
      </c>
      <c r="AC332" s="253" t="s">
        <v>3836</v>
      </c>
      <c r="AD332" s="190" t="s">
        <v>3340</v>
      </c>
      <c r="AE332" s="217" t="s">
        <v>3340</v>
      </c>
      <c r="AF332" s="73" t="s">
        <v>3340</v>
      </c>
      <c r="AG332" s="255" t="s">
        <v>4345</v>
      </c>
      <c r="AH332" s="255" t="s">
        <v>3340</v>
      </c>
      <c r="AI332" s="253" t="s">
        <v>5210</v>
      </c>
      <c r="AJ332" s="255" t="s">
        <v>6766</v>
      </c>
      <c r="AK332" s="255" t="s">
        <v>5208</v>
      </c>
      <c r="AL332" s="255" t="s">
        <v>5204</v>
      </c>
      <c r="AM332" s="266" t="s">
        <v>4058</v>
      </c>
      <c r="AN332" s="422" t="s">
        <v>5125</v>
      </c>
    </row>
    <row r="333" spans="1:40" s="296" customFormat="1">
      <c r="A333" s="252" t="s">
        <v>7956</v>
      </c>
      <c r="B333" s="252" t="s">
        <v>7957</v>
      </c>
      <c r="C333" s="255" t="s">
        <v>7956</v>
      </c>
      <c r="D333" s="493" t="s">
        <v>7957</v>
      </c>
      <c r="E333" s="252" t="s">
        <v>7958</v>
      </c>
      <c r="F333" s="81" t="s">
        <v>5198</v>
      </c>
      <c r="G333" s="255" t="s">
        <v>5199</v>
      </c>
      <c r="H333" s="255" t="s">
        <v>7666</v>
      </c>
      <c r="I333" s="646">
        <v>42397</v>
      </c>
      <c r="J333" s="252" t="s">
        <v>4341</v>
      </c>
      <c r="K333" s="437" t="s">
        <v>2513</v>
      </c>
      <c r="L333" s="252" t="s">
        <v>3469</v>
      </c>
      <c r="M333" s="255" t="s">
        <v>6676</v>
      </c>
      <c r="N333" s="380" t="s">
        <v>3677</v>
      </c>
      <c r="O333" s="255" t="s">
        <v>3344</v>
      </c>
      <c r="P333" s="255" t="s">
        <v>3670</v>
      </c>
      <c r="Q333" s="385" t="s">
        <v>5200</v>
      </c>
      <c r="R333" s="399" t="s">
        <v>5206</v>
      </c>
      <c r="S333" s="399" t="s">
        <v>3340</v>
      </c>
      <c r="T333" s="399" t="s">
        <v>3340</v>
      </c>
      <c r="U333" s="399">
        <v>10</v>
      </c>
      <c r="V333" s="399" t="s">
        <v>3330</v>
      </c>
      <c r="W333" s="399" t="s">
        <v>3340</v>
      </c>
      <c r="X333" s="252">
        <v>329</v>
      </c>
      <c r="Y333" s="252" t="s">
        <v>3340</v>
      </c>
      <c r="Z333" s="252" t="s">
        <v>3340</v>
      </c>
      <c r="AA333" s="252" t="s">
        <v>3340</v>
      </c>
      <c r="AB333" s="252" t="s">
        <v>3669</v>
      </c>
      <c r="AC333" s="252" t="s">
        <v>3835</v>
      </c>
      <c r="AD333" s="217" t="s">
        <v>3340</v>
      </c>
      <c r="AE333" s="217" t="s">
        <v>3340</v>
      </c>
      <c r="AF333" s="73" t="s">
        <v>3340</v>
      </c>
      <c r="AG333" s="255" t="s">
        <v>4345</v>
      </c>
      <c r="AH333" s="255" t="s">
        <v>4413</v>
      </c>
      <c r="AI333" s="255" t="s">
        <v>5207</v>
      </c>
      <c r="AJ333" s="255" t="s">
        <v>6765</v>
      </c>
      <c r="AK333" s="255" t="s">
        <v>5208</v>
      </c>
      <c r="AL333" s="255" t="s">
        <v>5202</v>
      </c>
      <c r="AM333" s="385" t="s">
        <v>3340</v>
      </c>
      <c r="AN333" s="385" t="s">
        <v>3340</v>
      </c>
    </row>
    <row r="334" spans="1:40" s="295" customFormat="1">
      <c r="A334" s="252" t="s">
        <v>7959</v>
      </c>
      <c r="B334" s="252" t="s">
        <v>7960</v>
      </c>
      <c r="C334" s="255" t="s">
        <v>7959</v>
      </c>
      <c r="D334" s="493" t="s">
        <v>7960</v>
      </c>
      <c r="E334" s="252" t="s">
        <v>7961</v>
      </c>
      <c r="F334" s="81" t="s">
        <v>5198</v>
      </c>
      <c r="G334" s="255" t="s">
        <v>5199</v>
      </c>
      <c r="H334" s="255" t="s">
        <v>7666</v>
      </c>
      <c r="I334" s="646">
        <v>42397</v>
      </c>
      <c r="J334" s="252" t="s">
        <v>4341</v>
      </c>
      <c r="K334" s="437" t="s">
        <v>2513</v>
      </c>
      <c r="L334" s="252" t="s">
        <v>3469</v>
      </c>
      <c r="M334" s="255" t="s">
        <v>6676</v>
      </c>
      <c r="N334" s="380" t="s">
        <v>3677</v>
      </c>
      <c r="O334" s="255" t="s">
        <v>3344</v>
      </c>
      <c r="P334" s="255" t="s">
        <v>3670</v>
      </c>
      <c r="Q334" s="385" t="s">
        <v>5200</v>
      </c>
      <c r="R334" s="399" t="s">
        <v>5209</v>
      </c>
      <c r="S334" s="399" t="s">
        <v>3340</v>
      </c>
      <c r="T334" s="399" t="s">
        <v>3340</v>
      </c>
      <c r="U334" s="399">
        <v>10</v>
      </c>
      <c r="V334" s="399" t="s">
        <v>3330</v>
      </c>
      <c r="W334" s="399" t="s">
        <v>3340</v>
      </c>
      <c r="X334" s="252">
        <v>329</v>
      </c>
      <c r="Y334" s="252" t="s">
        <v>3340</v>
      </c>
      <c r="Z334" s="252" t="s">
        <v>3340</v>
      </c>
      <c r="AA334" s="252" t="s">
        <v>3340</v>
      </c>
      <c r="AB334" s="252" t="s">
        <v>3669</v>
      </c>
      <c r="AC334" s="252" t="s">
        <v>3835</v>
      </c>
      <c r="AD334" s="217" t="s">
        <v>3340</v>
      </c>
      <c r="AE334" s="217" t="s">
        <v>3340</v>
      </c>
      <c r="AF334" s="73" t="s">
        <v>3340</v>
      </c>
      <c r="AG334" s="255" t="s">
        <v>4345</v>
      </c>
      <c r="AH334" s="255" t="s">
        <v>4413</v>
      </c>
      <c r="AI334" s="255" t="s">
        <v>5210</v>
      </c>
      <c r="AJ334" s="255" t="s">
        <v>6765</v>
      </c>
      <c r="AK334" s="255" t="s">
        <v>5208</v>
      </c>
      <c r="AL334" s="255" t="s">
        <v>5204</v>
      </c>
      <c r="AM334" s="385" t="s">
        <v>3340</v>
      </c>
      <c r="AN334" s="385" t="s">
        <v>3340</v>
      </c>
    </row>
    <row r="335" spans="1:40" s="295" customFormat="1">
      <c r="A335" s="252" t="s">
        <v>7962</v>
      </c>
      <c r="B335" s="252" t="s">
        <v>7963</v>
      </c>
      <c r="C335" s="255" t="s">
        <v>7962</v>
      </c>
      <c r="D335" s="493" t="s">
        <v>7963</v>
      </c>
      <c r="E335" s="252" t="s">
        <v>5190</v>
      </c>
      <c r="F335" s="81" t="s">
        <v>5211</v>
      </c>
      <c r="G335" s="255" t="s">
        <v>5212</v>
      </c>
      <c r="H335" s="255" t="s">
        <v>7666</v>
      </c>
      <c r="I335" s="646">
        <v>42417</v>
      </c>
      <c r="J335" s="252" t="s">
        <v>4341</v>
      </c>
      <c r="K335" s="437" t="s">
        <v>2513</v>
      </c>
      <c r="L335" s="252" t="s">
        <v>3469</v>
      </c>
      <c r="M335" s="255" t="s">
        <v>6676</v>
      </c>
      <c r="N335" s="380" t="s">
        <v>3696</v>
      </c>
      <c r="O335" s="255" t="s">
        <v>4396</v>
      </c>
      <c r="P335" s="255" t="s">
        <v>3670</v>
      </c>
      <c r="Q335" s="385" t="s">
        <v>5200</v>
      </c>
      <c r="R335" s="399" t="s">
        <v>3340</v>
      </c>
      <c r="S335" s="399" t="s">
        <v>3340</v>
      </c>
      <c r="T335" s="399" t="s">
        <v>3340</v>
      </c>
      <c r="U335" s="399">
        <v>10</v>
      </c>
      <c r="V335" s="399" t="s">
        <v>3330</v>
      </c>
      <c r="W335" s="399" t="s">
        <v>3340</v>
      </c>
      <c r="X335" s="252">
        <v>329</v>
      </c>
      <c r="Y335" s="252" t="s">
        <v>3340</v>
      </c>
      <c r="Z335" s="252" t="s">
        <v>3340</v>
      </c>
      <c r="AA335" s="252" t="s">
        <v>3340</v>
      </c>
      <c r="AB335" s="252" t="s">
        <v>3670</v>
      </c>
      <c r="AC335" s="252" t="s">
        <v>3836</v>
      </c>
      <c r="AD335" s="217" t="s">
        <v>3340</v>
      </c>
      <c r="AE335" s="217" t="s">
        <v>3340</v>
      </c>
      <c r="AF335" s="73" t="s">
        <v>10607</v>
      </c>
      <c r="AG335" s="255" t="s">
        <v>4345</v>
      </c>
      <c r="AH335" s="255" t="s">
        <v>3340</v>
      </c>
      <c r="AI335" s="255" t="s">
        <v>5213</v>
      </c>
      <c r="AJ335" s="255" t="s">
        <v>6766</v>
      </c>
      <c r="AK335" s="255" t="s">
        <v>5214</v>
      </c>
      <c r="AL335" s="255" t="s">
        <v>5202</v>
      </c>
      <c r="AM335" s="385" t="s">
        <v>3340</v>
      </c>
      <c r="AN335" s="385" t="s">
        <v>3340</v>
      </c>
    </row>
    <row r="336" spans="1:40" s="295" customFormat="1">
      <c r="A336" s="252" t="s">
        <v>7964</v>
      </c>
      <c r="B336" s="252" t="s">
        <v>7965</v>
      </c>
      <c r="C336" s="255" t="s">
        <v>7964</v>
      </c>
      <c r="D336" s="493" t="s">
        <v>7965</v>
      </c>
      <c r="E336" s="252" t="s">
        <v>5215</v>
      </c>
      <c r="F336" s="81" t="s">
        <v>5211</v>
      </c>
      <c r="G336" s="255" t="s">
        <v>5212</v>
      </c>
      <c r="H336" s="255" t="s">
        <v>7666</v>
      </c>
      <c r="I336" s="646">
        <v>42417</v>
      </c>
      <c r="J336" s="252" t="s">
        <v>4341</v>
      </c>
      <c r="K336" s="437" t="s">
        <v>2513</v>
      </c>
      <c r="L336" s="252" t="s">
        <v>3469</v>
      </c>
      <c r="M336" s="255" t="s">
        <v>6676</v>
      </c>
      <c r="N336" s="380" t="s">
        <v>3696</v>
      </c>
      <c r="O336" s="255" t="s">
        <v>4396</v>
      </c>
      <c r="P336" s="255" t="s">
        <v>3670</v>
      </c>
      <c r="Q336" s="385" t="s">
        <v>5200</v>
      </c>
      <c r="R336" s="399" t="s">
        <v>3340</v>
      </c>
      <c r="S336" s="399" t="s">
        <v>3340</v>
      </c>
      <c r="T336" s="399" t="s">
        <v>3340</v>
      </c>
      <c r="U336" s="399">
        <v>10</v>
      </c>
      <c r="V336" s="399" t="s">
        <v>3330</v>
      </c>
      <c r="W336" s="399" t="s">
        <v>3340</v>
      </c>
      <c r="X336" s="252">
        <v>329</v>
      </c>
      <c r="Y336" s="252" t="s">
        <v>3340</v>
      </c>
      <c r="Z336" s="252" t="s">
        <v>3340</v>
      </c>
      <c r="AA336" s="252" t="s">
        <v>3340</v>
      </c>
      <c r="AB336" s="252" t="s">
        <v>3670</v>
      </c>
      <c r="AC336" s="252" t="s">
        <v>3836</v>
      </c>
      <c r="AD336" s="217" t="s">
        <v>3340</v>
      </c>
      <c r="AE336" s="217" t="s">
        <v>3340</v>
      </c>
      <c r="AF336" s="73" t="s">
        <v>10607</v>
      </c>
      <c r="AG336" s="255" t="s">
        <v>4345</v>
      </c>
      <c r="AH336" s="255" t="s">
        <v>3340</v>
      </c>
      <c r="AI336" s="255" t="s">
        <v>5216</v>
      </c>
      <c r="AJ336" s="255" t="s">
        <v>6766</v>
      </c>
      <c r="AK336" s="255" t="s">
        <v>5214</v>
      </c>
      <c r="AL336" s="255" t="s">
        <v>5204</v>
      </c>
      <c r="AM336" s="385" t="s">
        <v>3340</v>
      </c>
      <c r="AN336" s="385" t="s">
        <v>3340</v>
      </c>
    </row>
    <row r="337" spans="1:40" s="295" customFormat="1">
      <c r="A337" s="209" t="s">
        <v>7966</v>
      </c>
      <c r="B337" s="209" t="s">
        <v>7967</v>
      </c>
      <c r="C337" s="327" t="s">
        <v>7966</v>
      </c>
      <c r="D337" s="493" t="s">
        <v>7967</v>
      </c>
      <c r="E337" s="252" t="s">
        <v>7968</v>
      </c>
      <c r="F337" s="81" t="s">
        <v>5211</v>
      </c>
      <c r="G337" s="255" t="s">
        <v>5212</v>
      </c>
      <c r="H337" s="255" t="s">
        <v>7666</v>
      </c>
      <c r="I337" s="646">
        <v>42417</v>
      </c>
      <c r="J337" s="252" t="s">
        <v>4341</v>
      </c>
      <c r="K337" s="437" t="s">
        <v>2513</v>
      </c>
      <c r="L337" s="252" t="s">
        <v>3469</v>
      </c>
      <c r="M337" s="255" t="s">
        <v>6676</v>
      </c>
      <c r="N337" s="380" t="s">
        <v>3327</v>
      </c>
      <c r="O337" s="255" t="s">
        <v>3328</v>
      </c>
      <c r="P337" s="255" t="s">
        <v>3670</v>
      </c>
      <c r="Q337" s="385" t="s">
        <v>5200</v>
      </c>
      <c r="R337" s="399" t="s">
        <v>5190</v>
      </c>
      <c r="S337" s="399" t="s">
        <v>3340</v>
      </c>
      <c r="T337" s="399" t="s">
        <v>3340</v>
      </c>
      <c r="U337" s="399">
        <v>10</v>
      </c>
      <c r="V337" s="399" t="s">
        <v>3330</v>
      </c>
      <c r="W337" s="399" t="s">
        <v>3340</v>
      </c>
      <c r="X337" s="252">
        <v>329</v>
      </c>
      <c r="Y337" s="252" t="s">
        <v>3340</v>
      </c>
      <c r="Z337" s="252" t="s">
        <v>5252</v>
      </c>
      <c r="AA337" s="252" t="s">
        <v>7969</v>
      </c>
      <c r="AB337" s="252" t="s">
        <v>3669</v>
      </c>
      <c r="AC337" s="252" t="s">
        <v>3835</v>
      </c>
      <c r="AD337" s="217" t="s">
        <v>6060</v>
      </c>
      <c r="AE337" s="217" t="s">
        <v>3340</v>
      </c>
      <c r="AF337" s="73" t="s">
        <v>10607</v>
      </c>
      <c r="AG337" s="255" t="s">
        <v>4345</v>
      </c>
      <c r="AH337" s="255" t="s">
        <v>4367</v>
      </c>
      <c r="AI337" s="255" t="s">
        <v>5217</v>
      </c>
      <c r="AJ337" s="255" t="s">
        <v>6765</v>
      </c>
      <c r="AK337" s="255" t="s">
        <v>5208</v>
      </c>
      <c r="AL337" s="255" t="s">
        <v>5202</v>
      </c>
      <c r="AM337" s="385" t="s">
        <v>3340</v>
      </c>
      <c r="AN337" s="385" t="s">
        <v>3340</v>
      </c>
    </row>
    <row r="338" spans="1:40" s="295" customFormat="1">
      <c r="A338" s="209" t="s">
        <v>7970</v>
      </c>
      <c r="B338" s="209" t="s">
        <v>7971</v>
      </c>
      <c r="C338" s="327" t="s">
        <v>7970</v>
      </c>
      <c r="D338" s="493" t="s">
        <v>7971</v>
      </c>
      <c r="E338" s="252" t="s">
        <v>7972</v>
      </c>
      <c r="F338" s="81" t="s">
        <v>5211</v>
      </c>
      <c r="G338" s="255" t="s">
        <v>5212</v>
      </c>
      <c r="H338" s="255" t="s">
        <v>7666</v>
      </c>
      <c r="I338" s="646">
        <v>42417</v>
      </c>
      <c r="J338" s="252" t="s">
        <v>4341</v>
      </c>
      <c r="K338" s="437" t="s">
        <v>2513</v>
      </c>
      <c r="L338" s="252" t="s">
        <v>3469</v>
      </c>
      <c r="M338" s="255" t="s">
        <v>6676</v>
      </c>
      <c r="N338" s="380" t="s">
        <v>3327</v>
      </c>
      <c r="O338" s="255" t="s">
        <v>3328</v>
      </c>
      <c r="P338" s="255" t="s">
        <v>3670</v>
      </c>
      <c r="Q338" s="385" t="s">
        <v>5200</v>
      </c>
      <c r="R338" s="399" t="s">
        <v>5215</v>
      </c>
      <c r="S338" s="399" t="s">
        <v>3340</v>
      </c>
      <c r="T338" s="399" t="s">
        <v>3340</v>
      </c>
      <c r="U338" s="399">
        <v>10</v>
      </c>
      <c r="V338" s="399" t="s">
        <v>3330</v>
      </c>
      <c r="W338" s="399" t="s">
        <v>3340</v>
      </c>
      <c r="X338" s="252">
        <v>329</v>
      </c>
      <c r="Y338" s="252" t="s">
        <v>3340</v>
      </c>
      <c r="Z338" s="252" t="s">
        <v>5253</v>
      </c>
      <c r="AA338" s="252" t="s">
        <v>7973</v>
      </c>
      <c r="AB338" s="252" t="s">
        <v>3669</v>
      </c>
      <c r="AC338" s="252" t="s">
        <v>3835</v>
      </c>
      <c r="AD338" s="217" t="s">
        <v>6060</v>
      </c>
      <c r="AE338" s="217" t="s">
        <v>3340</v>
      </c>
      <c r="AF338" s="73" t="s">
        <v>10607</v>
      </c>
      <c r="AG338" s="255" t="s">
        <v>4345</v>
      </c>
      <c r="AH338" s="255" t="s">
        <v>4367</v>
      </c>
      <c r="AI338" s="255" t="s">
        <v>5218</v>
      </c>
      <c r="AJ338" s="255" t="s">
        <v>6765</v>
      </c>
      <c r="AK338" s="255" t="s">
        <v>5208</v>
      </c>
      <c r="AL338" s="255" t="s">
        <v>5204</v>
      </c>
      <c r="AM338" s="385" t="s">
        <v>3340</v>
      </c>
      <c r="AN338" s="385" t="s">
        <v>3340</v>
      </c>
    </row>
    <row r="339" spans="1:40" s="295" customFormat="1">
      <c r="A339" s="438" t="s">
        <v>7974</v>
      </c>
      <c r="B339" s="380" t="s">
        <v>7975</v>
      </c>
      <c r="C339" s="255" t="s">
        <v>7974</v>
      </c>
      <c r="D339" s="493" t="s">
        <v>7975</v>
      </c>
      <c r="E339" s="251" t="s">
        <v>7976</v>
      </c>
      <c r="F339" s="81" t="s">
        <v>5211</v>
      </c>
      <c r="G339" s="255" t="s">
        <v>5212</v>
      </c>
      <c r="H339" s="255" t="s">
        <v>7666</v>
      </c>
      <c r="I339" s="646">
        <v>42417</v>
      </c>
      <c r="J339" s="252" t="s">
        <v>4341</v>
      </c>
      <c r="K339" s="437" t="s">
        <v>2513</v>
      </c>
      <c r="L339" s="252" t="s">
        <v>3469</v>
      </c>
      <c r="M339" s="255" t="s">
        <v>6676</v>
      </c>
      <c r="N339" s="380" t="s">
        <v>3327</v>
      </c>
      <c r="O339" s="255" t="s">
        <v>3328</v>
      </c>
      <c r="P339" s="255" t="s">
        <v>3670</v>
      </c>
      <c r="Q339" s="385" t="s">
        <v>5200</v>
      </c>
      <c r="R339" s="399" t="s">
        <v>5190</v>
      </c>
      <c r="S339" s="399" t="s">
        <v>3340</v>
      </c>
      <c r="T339" s="399" t="s">
        <v>3340</v>
      </c>
      <c r="U339" s="399">
        <v>10</v>
      </c>
      <c r="V339" s="399" t="s">
        <v>3330</v>
      </c>
      <c r="W339" s="399" t="s">
        <v>3340</v>
      </c>
      <c r="X339" s="252">
        <v>329</v>
      </c>
      <c r="Y339" s="252" t="s">
        <v>3340</v>
      </c>
      <c r="Z339" s="252" t="s">
        <v>5254</v>
      </c>
      <c r="AA339" s="252" t="s">
        <v>7977</v>
      </c>
      <c r="AB339" s="252" t="s">
        <v>3669</v>
      </c>
      <c r="AC339" s="252" t="s">
        <v>3835</v>
      </c>
      <c r="AD339" s="217" t="s">
        <v>6060</v>
      </c>
      <c r="AE339" s="217" t="s">
        <v>3340</v>
      </c>
      <c r="AF339" s="73" t="s">
        <v>10607</v>
      </c>
      <c r="AG339" s="255" t="s">
        <v>4345</v>
      </c>
      <c r="AH339" s="255" t="s">
        <v>4367</v>
      </c>
      <c r="AI339" s="255" t="s">
        <v>5219</v>
      </c>
      <c r="AJ339" s="255" t="s">
        <v>6765</v>
      </c>
      <c r="AK339" s="255" t="s">
        <v>5220</v>
      </c>
      <c r="AL339" s="255" t="s">
        <v>5202</v>
      </c>
      <c r="AM339" s="385" t="s">
        <v>3340</v>
      </c>
      <c r="AN339" s="385" t="s">
        <v>3340</v>
      </c>
    </row>
    <row r="340" spans="1:40" s="295" customFormat="1">
      <c r="A340" s="438" t="s">
        <v>7978</v>
      </c>
      <c r="B340" s="380" t="s">
        <v>7979</v>
      </c>
      <c r="C340" s="255" t="s">
        <v>7978</v>
      </c>
      <c r="D340" s="493" t="s">
        <v>7979</v>
      </c>
      <c r="E340" s="251" t="s">
        <v>7980</v>
      </c>
      <c r="F340" s="81" t="s">
        <v>5211</v>
      </c>
      <c r="G340" s="255" t="s">
        <v>5212</v>
      </c>
      <c r="H340" s="255" t="s">
        <v>7666</v>
      </c>
      <c r="I340" s="646">
        <v>42417</v>
      </c>
      <c r="J340" s="252" t="s">
        <v>4341</v>
      </c>
      <c r="K340" s="437" t="s">
        <v>2513</v>
      </c>
      <c r="L340" s="252" t="s">
        <v>3469</v>
      </c>
      <c r="M340" s="255" t="s">
        <v>6676</v>
      </c>
      <c r="N340" s="380" t="s">
        <v>3327</v>
      </c>
      <c r="O340" s="255" t="s">
        <v>3328</v>
      </c>
      <c r="P340" s="255" t="s">
        <v>3670</v>
      </c>
      <c r="Q340" s="385" t="s">
        <v>5200</v>
      </c>
      <c r="R340" s="399" t="s">
        <v>5215</v>
      </c>
      <c r="S340" s="399" t="s">
        <v>3340</v>
      </c>
      <c r="T340" s="399" t="s">
        <v>3340</v>
      </c>
      <c r="U340" s="399">
        <v>10</v>
      </c>
      <c r="V340" s="399" t="s">
        <v>3330</v>
      </c>
      <c r="W340" s="399" t="s">
        <v>3340</v>
      </c>
      <c r="X340" s="252">
        <v>329</v>
      </c>
      <c r="Y340" s="252" t="s">
        <v>3340</v>
      </c>
      <c r="Z340" s="252" t="s">
        <v>5255</v>
      </c>
      <c r="AA340" s="252" t="s">
        <v>7981</v>
      </c>
      <c r="AB340" s="252" t="s">
        <v>3669</v>
      </c>
      <c r="AC340" s="252" t="s">
        <v>3835</v>
      </c>
      <c r="AD340" s="217" t="s">
        <v>6060</v>
      </c>
      <c r="AE340" s="217" t="s">
        <v>3340</v>
      </c>
      <c r="AF340" s="73" t="s">
        <v>10607</v>
      </c>
      <c r="AG340" s="255" t="s">
        <v>4345</v>
      </c>
      <c r="AH340" s="255" t="s">
        <v>4367</v>
      </c>
      <c r="AI340" s="255" t="s">
        <v>5221</v>
      </c>
      <c r="AJ340" s="255" t="s">
        <v>6765</v>
      </c>
      <c r="AK340" s="255" t="s">
        <v>5220</v>
      </c>
      <c r="AL340" s="255" t="s">
        <v>5204</v>
      </c>
      <c r="AM340" s="385" t="s">
        <v>3340</v>
      </c>
      <c r="AN340" s="385" t="s">
        <v>3340</v>
      </c>
    </row>
    <row r="341" spans="1:40" s="295" customFormat="1">
      <c r="A341" s="438" t="s">
        <v>7982</v>
      </c>
      <c r="B341" s="380" t="s">
        <v>7983</v>
      </c>
      <c r="C341" s="255" t="s">
        <v>7982</v>
      </c>
      <c r="D341" s="493" t="s">
        <v>7983</v>
      </c>
      <c r="E341" s="251" t="s">
        <v>7984</v>
      </c>
      <c r="F341" s="81" t="s">
        <v>5211</v>
      </c>
      <c r="G341" s="255" t="s">
        <v>5212</v>
      </c>
      <c r="H341" s="255" t="s">
        <v>7666</v>
      </c>
      <c r="I341" s="646">
        <v>42417</v>
      </c>
      <c r="J341" s="252" t="s">
        <v>4341</v>
      </c>
      <c r="K341" s="437" t="s">
        <v>2513</v>
      </c>
      <c r="L341" s="252" t="s">
        <v>3469</v>
      </c>
      <c r="M341" s="255" t="s">
        <v>6676</v>
      </c>
      <c r="N341" s="380" t="s">
        <v>3327</v>
      </c>
      <c r="O341" s="255" t="s">
        <v>3328</v>
      </c>
      <c r="P341" s="255" t="s">
        <v>3670</v>
      </c>
      <c r="Q341" s="385" t="s">
        <v>5200</v>
      </c>
      <c r="R341" s="399" t="s">
        <v>5190</v>
      </c>
      <c r="S341" s="399" t="s">
        <v>3340</v>
      </c>
      <c r="T341" s="399" t="s">
        <v>3340</v>
      </c>
      <c r="U341" s="399">
        <v>10</v>
      </c>
      <c r="V341" s="399" t="s">
        <v>3330</v>
      </c>
      <c r="W341" s="399" t="s">
        <v>3340</v>
      </c>
      <c r="X341" s="252">
        <v>329</v>
      </c>
      <c r="Y341" s="252" t="s">
        <v>3340</v>
      </c>
      <c r="Z341" s="252" t="s">
        <v>5256</v>
      </c>
      <c r="AA341" s="252" t="s">
        <v>7985</v>
      </c>
      <c r="AB341" s="252" t="s">
        <v>3669</v>
      </c>
      <c r="AC341" s="252" t="s">
        <v>3835</v>
      </c>
      <c r="AD341" s="217" t="s">
        <v>6060</v>
      </c>
      <c r="AE341" s="217" t="s">
        <v>3340</v>
      </c>
      <c r="AF341" s="73" t="s">
        <v>10607</v>
      </c>
      <c r="AG341" s="255" t="s">
        <v>4345</v>
      </c>
      <c r="AH341" s="255" t="s">
        <v>4367</v>
      </c>
      <c r="AI341" s="255" t="s">
        <v>5213</v>
      </c>
      <c r="AJ341" s="255" t="s">
        <v>6765</v>
      </c>
      <c r="AK341" s="255" t="s">
        <v>5214</v>
      </c>
      <c r="AL341" s="255" t="s">
        <v>5202</v>
      </c>
      <c r="AM341" s="385" t="s">
        <v>3340</v>
      </c>
      <c r="AN341" s="385" t="s">
        <v>3340</v>
      </c>
    </row>
    <row r="342" spans="1:40" s="295" customFormat="1">
      <c r="A342" s="438" t="s">
        <v>7986</v>
      </c>
      <c r="B342" s="380" t="s">
        <v>7987</v>
      </c>
      <c r="C342" s="255" t="s">
        <v>7986</v>
      </c>
      <c r="D342" s="493" t="s">
        <v>7987</v>
      </c>
      <c r="E342" s="251" t="s">
        <v>7988</v>
      </c>
      <c r="F342" s="81" t="s">
        <v>5211</v>
      </c>
      <c r="G342" s="255" t="s">
        <v>5212</v>
      </c>
      <c r="H342" s="255" t="s">
        <v>7666</v>
      </c>
      <c r="I342" s="646">
        <v>42417</v>
      </c>
      <c r="J342" s="252" t="s">
        <v>4341</v>
      </c>
      <c r="K342" s="437" t="s">
        <v>2513</v>
      </c>
      <c r="L342" s="252" t="s">
        <v>3469</v>
      </c>
      <c r="M342" s="255" t="s">
        <v>6676</v>
      </c>
      <c r="N342" s="380" t="s">
        <v>3327</v>
      </c>
      <c r="O342" s="255" t="s">
        <v>3328</v>
      </c>
      <c r="P342" s="255" t="s">
        <v>3670</v>
      </c>
      <c r="Q342" s="385" t="s">
        <v>5200</v>
      </c>
      <c r="R342" s="399" t="s">
        <v>5215</v>
      </c>
      <c r="S342" s="399" t="s">
        <v>3340</v>
      </c>
      <c r="T342" s="399" t="s">
        <v>3340</v>
      </c>
      <c r="U342" s="399">
        <v>10</v>
      </c>
      <c r="V342" s="399" t="s">
        <v>3330</v>
      </c>
      <c r="W342" s="399" t="s">
        <v>3340</v>
      </c>
      <c r="X342" s="252">
        <v>329</v>
      </c>
      <c r="Y342" s="252" t="s">
        <v>3340</v>
      </c>
      <c r="Z342" s="252" t="s">
        <v>5257</v>
      </c>
      <c r="AA342" s="252" t="s">
        <v>7989</v>
      </c>
      <c r="AB342" s="252" t="s">
        <v>3669</v>
      </c>
      <c r="AC342" s="252" t="s">
        <v>3835</v>
      </c>
      <c r="AD342" s="217" t="s">
        <v>6060</v>
      </c>
      <c r="AE342" s="217" t="s">
        <v>3340</v>
      </c>
      <c r="AF342" s="73" t="s">
        <v>10607</v>
      </c>
      <c r="AG342" s="255" t="s">
        <v>4345</v>
      </c>
      <c r="AH342" s="255" t="s">
        <v>4367</v>
      </c>
      <c r="AI342" s="255" t="s">
        <v>5216</v>
      </c>
      <c r="AJ342" s="255" t="s">
        <v>6765</v>
      </c>
      <c r="AK342" s="255" t="s">
        <v>5214</v>
      </c>
      <c r="AL342" s="255" t="s">
        <v>5204</v>
      </c>
      <c r="AM342" s="385" t="s">
        <v>3340</v>
      </c>
      <c r="AN342" s="385" t="s">
        <v>3340</v>
      </c>
    </row>
    <row r="343" spans="1:40" s="295" customFormat="1">
      <c r="A343" s="438" t="s">
        <v>7990</v>
      </c>
      <c r="B343" s="380" t="s">
        <v>7991</v>
      </c>
      <c r="C343" s="255" t="s">
        <v>7990</v>
      </c>
      <c r="D343" s="493" t="s">
        <v>7991</v>
      </c>
      <c r="E343" s="251" t="s">
        <v>7992</v>
      </c>
      <c r="F343" s="81" t="s">
        <v>5211</v>
      </c>
      <c r="G343" s="255" t="s">
        <v>5212</v>
      </c>
      <c r="H343" s="255" t="s">
        <v>7666</v>
      </c>
      <c r="I343" s="646">
        <v>42417</v>
      </c>
      <c r="J343" s="252" t="s">
        <v>4341</v>
      </c>
      <c r="K343" s="437" t="s">
        <v>2513</v>
      </c>
      <c r="L343" s="252" t="s">
        <v>3469</v>
      </c>
      <c r="M343" s="255" t="s">
        <v>6676</v>
      </c>
      <c r="N343" s="380" t="s">
        <v>3327</v>
      </c>
      <c r="O343" s="255" t="s">
        <v>3328</v>
      </c>
      <c r="P343" s="255" t="s">
        <v>3670</v>
      </c>
      <c r="Q343" s="385" t="s">
        <v>5200</v>
      </c>
      <c r="R343" s="399" t="s">
        <v>5190</v>
      </c>
      <c r="S343" s="399" t="s">
        <v>3340</v>
      </c>
      <c r="T343" s="399" t="s">
        <v>3340</v>
      </c>
      <c r="U343" s="399">
        <v>10</v>
      </c>
      <c r="V343" s="399" t="s">
        <v>3330</v>
      </c>
      <c r="W343" s="399" t="s">
        <v>3340</v>
      </c>
      <c r="X343" s="252">
        <v>329</v>
      </c>
      <c r="Y343" s="252" t="s">
        <v>3340</v>
      </c>
      <c r="Z343" s="252" t="s">
        <v>3340</v>
      </c>
      <c r="AA343" s="252" t="s">
        <v>3340</v>
      </c>
      <c r="AB343" s="252" t="s">
        <v>3669</v>
      </c>
      <c r="AC343" s="252" t="s">
        <v>3835</v>
      </c>
      <c r="AD343" s="217" t="s">
        <v>3340</v>
      </c>
      <c r="AE343" s="217" t="s">
        <v>3340</v>
      </c>
      <c r="AF343" s="73" t="s">
        <v>10607</v>
      </c>
      <c r="AG343" s="255" t="s">
        <v>4345</v>
      </c>
      <c r="AH343" s="255" t="s">
        <v>4367</v>
      </c>
      <c r="AI343" s="255" t="s">
        <v>5222</v>
      </c>
      <c r="AJ343" s="255" t="s">
        <v>6765</v>
      </c>
      <c r="AK343" s="255" t="s">
        <v>5223</v>
      </c>
      <c r="AL343" s="255" t="s">
        <v>5202</v>
      </c>
      <c r="AM343" s="385" t="s">
        <v>3340</v>
      </c>
      <c r="AN343" s="385" t="s">
        <v>3340</v>
      </c>
    </row>
    <row r="344" spans="1:40" s="295" customFormat="1">
      <c r="A344" s="438" t="s">
        <v>7993</v>
      </c>
      <c r="B344" s="380" t="s">
        <v>7994</v>
      </c>
      <c r="C344" s="255" t="s">
        <v>7993</v>
      </c>
      <c r="D344" s="493" t="s">
        <v>7994</v>
      </c>
      <c r="E344" s="251" t="s">
        <v>7995</v>
      </c>
      <c r="F344" s="81" t="s">
        <v>5211</v>
      </c>
      <c r="G344" s="255" t="s">
        <v>5212</v>
      </c>
      <c r="H344" s="255" t="s">
        <v>7666</v>
      </c>
      <c r="I344" s="646">
        <v>42417</v>
      </c>
      <c r="J344" s="252" t="s">
        <v>4341</v>
      </c>
      <c r="K344" s="437" t="s">
        <v>2513</v>
      </c>
      <c r="L344" s="252" t="s">
        <v>3469</v>
      </c>
      <c r="M344" s="255" t="s">
        <v>6676</v>
      </c>
      <c r="N344" s="380" t="s">
        <v>3327</v>
      </c>
      <c r="O344" s="255" t="s">
        <v>3328</v>
      </c>
      <c r="P344" s="255" t="s">
        <v>3670</v>
      </c>
      <c r="Q344" s="385" t="s">
        <v>5200</v>
      </c>
      <c r="R344" s="399" t="s">
        <v>5215</v>
      </c>
      <c r="S344" s="399" t="s">
        <v>3340</v>
      </c>
      <c r="T344" s="399" t="s">
        <v>3340</v>
      </c>
      <c r="U344" s="399">
        <v>10</v>
      </c>
      <c r="V344" s="399" t="s">
        <v>3330</v>
      </c>
      <c r="W344" s="399" t="s">
        <v>3340</v>
      </c>
      <c r="X344" s="252">
        <v>329</v>
      </c>
      <c r="Y344" s="252" t="s">
        <v>3340</v>
      </c>
      <c r="Z344" s="252" t="s">
        <v>3340</v>
      </c>
      <c r="AA344" s="252" t="s">
        <v>3340</v>
      </c>
      <c r="AB344" s="252" t="s">
        <v>3669</v>
      </c>
      <c r="AC344" s="252" t="s">
        <v>3835</v>
      </c>
      <c r="AD344" s="217" t="s">
        <v>3340</v>
      </c>
      <c r="AE344" s="217" t="s">
        <v>3340</v>
      </c>
      <c r="AF344" s="73" t="s">
        <v>10607</v>
      </c>
      <c r="AG344" s="255" t="s">
        <v>4345</v>
      </c>
      <c r="AH344" s="255" t="s">
        <v>4367</v>
      </c>
      <c r="AI344" s="255" t="s">
        <v>5224</v>
      </c>
      <c r="AJ344" s="255" t="s">
        <v>6765</v>
      </c>
      <c r="AK344" s="255" t="s">
        <v>5223</v>
      </c>
      <c r="AL344" s="255" t="s">
        <v>5204</v>
      </c>
      <c r="AM344" s="385" t="s">
        <v>3340</v>
      </c>
      <c r="AN344" s="385" t="s">
        <v>3340</v>
      </c>
    </row>
    <row r="345" spans="1:40" s="295" customFormat="1">
      <c r="A345" s="438" t="s">
        <v>4142</v>
      </c>
      <c r="B345" s="380" t="s">
        <v>7996</v>
      </c>
      <c r="C345" s="255" t="s">
        <v>4142</v>
      </c>
      <c r="D345" s="493" t="s">
        <v>7996</v>
      </c>
      <c r="E345" s="251" t="s">
        <v>5149</v>
      </c>
      <c r="F345" s="81" t="s">
        <v>5122</v>
      </c>
      <c r="G345" s="255" t="s">
        <v>5123</v>
      </c>
      <c r="H345" s="255" t="s">
        <v>7352</v>
      </c>
      <c r="I345" s="646">
        <v>42438</v>
      </c>
      <c r="J345" s="252" t="s">
        <v>3326</v>
      </c>
      <c r="K345" s="437" t="s">
        <v>6057</v>
      </c>
      <c r="L345" s="252" t="s">
        <v>3469</v>
      </c>
      <c r="M345" s="255" t="s">
        <v>6676</v>
      </c>
      <c r="N345" s="380" t="s">
        <v>3327</v>
      </c>
      <c r="O345" s="255" t="s">
        <v>3328</v>
      </c>
      <c r="P345" s="255" t="s">
        <v>3670</v>
      </c>
      <c r="Q345" s="385" t="s">
        <v>3682</v>
      </c>
      <c r="R345" s="399" t="s">
        <v>3683</v>
      </c>
      <c r="S345" s="399" t="s">
        <v>3340</v>
      </c>
      <c r="T345" s="399" t="s">
        <v>3340</v>
      </c>
      <c r="U345" s="399" t="s">
        <v>3340</v>
      </c>
      <c r="V345" s="399" t="s">
        <v>3330</v>
      </c>
      <c r="W345" s="399" t="s">
        <v>3340</v>
      </c>
      <c r="X345" s="252" t="s">
        <v>3340</v>
      </c>
      <c r="Y345" s="252" t="s">
        <v>3340</v>
      </c>
      <c r="Z345" s="252" t="s">
        <v>3340</v>
      </c>
      <c r="AA345" s="252" t="s">
        <v>3340</v>
      </c>
      <c r="AB345" s="252" t="s">
        <v>3669</v>
      </c>
      <c r="AC345" s="252" t="s">
        <v>3835</v>
      </c>
      <c r="AD345" s="217" t="s">
        <v>5627</v>
      </c>
      <c r="AE345" s="217" t="s">
        <v>6062</v>
      </c>
      <c r="AF345" s="73" t="s">
        <v>3340</v>
      </c>
      <c r="AG345" s="255" t="s">
        <v>1086</v>
      </c>
      <c r="AH345" s="255" t="s">
        <v>5621</v>
      </c>
      <c r="AI345" s="255" t="s">
        <v>3340</v>
      </c>
      <c r="AJ345" s="255" t="s">
        <v>6765</v>
      </c>
      <c r="AK345" s="255" t="s">
        <v>4058</v>
      </c>
      <c r="AL345" s="255" t="s">
        <v>6</v>
      </c>
      <c r="AM345" s="385" t="s">
        <v>3340</v>
      </c>
      <c r="AN345" s="385" t="s">
        <v>3340</v>
      </c>
    </row>
    <row r="346" spans="1:40" s="295" customFormat="1">
      <c r="A346" s="438" t="s">
        <v>4147</v>
      </c>
      <c r="B346" s="380" t="s">
        <v>7997</v>
      </c>
      <c r="C346" s="255" t="s">
        <v>4147</v>
      </c>
      <c r="D346" s="493" t="s">
        <v>7997</v>
      </c>
      <c r="E346" s="251" t="s">
        <v>5150</v>
      </c>
      <c r="F346" s="81" t="s">
        <v>5122</v>
      </c>
      <c r="G346" s="255" t="s">
        <v>5123</v>
      </c>
      <c r="H346" s="255" t="s">
        <v>7352</v>
      </c>
      <c r="I346" s="646">
        <v>42438</v>
      </c>
      <c r="J346" s="252" t="s">
        <v>3326</v>
      </c>
      <c r="K346" s="437" t="s">
        <v>6057</v>
      </c>
      <c r="L346" s="252" t="s">
        <v>3469</v>
      </c>
      <c r="M346" s="255" t="s">
        <v>6676</v>
      </c>
      <c r="N346" s="380" t="s">
        <v>3327</v>
      </c>
      <c r="O346" s="255" t="s">
        <v>3328</v>
      </c>
      <c r="P346" s="255" t="s">
        <v>3670</v>
      </c>
      <c r="Q346" s="385" t="s">
        <v>3688</v>
      </c>
      <c r="R346" s="399" t="s">
        <v>3689</v>
      </c>
      <c r="S346" s="399" t="s">
        <v>3340</v>
      </c>
      <c r="T346" s="399" t="s">
        <v>3340</v>
      </c>
      <c r="U346" s="399" t="s">
        <v>3340</v>
      </c>
      <c r="V346" s="399" t="s">
        <v>3330</v>
      </c>
      <c r="W346" s="399" t="s">
        <v>3340</v>
      </c>
      <c r="X346" s="252" t="s">
        <v>3340</v>
      </c>
      <c r="Y346" s="252" t="s">
        <v>3340</v>
      </c>
      <c r="Z346" s="252" t="s">
        <v>3340</v>
      </c>
      <c r="AA346" s="252" t="s">
        <v>3340</v>
      </c>
      <c r="AB346" s="252" t="s">
        <v>3669</v>
      </c>
      <c r="AC346" s="252" t="s">
        <v>3835</v>
      </c>
      <c r="AD346" s="651" t="s">
        <v>5627</v>
      </c>
      <c r="AE346" s="217" t="s">
        <v>6062</v>
      </c>
      <c r="AF346" s="73" t="s">
        <v>3340</v>
      </c>
      <c r="AG346" s="449" t="s">
        <v>1086</v>
      </c>
      <c r="AH346" s="255" t="s">
        <v>5621</v>
      </c>
      <c r="AI346" s="255" t="s">
        <v>3340</v>
      </c>
      <c r="AJ346" s="252" t="s">
        <v>6765</v>
      </c>
      <c r="AK346" s="255" t="s">
        <v>4058</v>
      </c>
      <c r="AL346" s="255" t="s">
        <v>5125</v>
      </c>
      <c r="AM346" s="385" t="s">
        <v>3340</v>
      </c>
      <c r="AN346" s="385" t="s">
        <v>3340</v>
      </c>
    </row>
    <row r="347" spans="1:40" s="295" customFormat="1">
      <c r="A347" s="438" t="s">
        <v>7998</v>
      </c>
      <c r="B347" s="380" t="s">
        <v>7999</v>
      </c>
      <c r="C347" s="255" t="s">
        <v>7998</v>
      </c>
      <c r="D347" s="493" t="s">
        <v>7999</v>
      </c>
      <c r="E347" s="251" t="s">
        <v>5153</v>
      </c>
      <c r="F347" s="81" t="s">
        <v>5122</v>
      </c>
      <c r="G347" s="255" t="s">
        <v>5123</v>
      </c>
      <c r="H347" s="255" t="s">
        <v>7352</v>
      </c>
      <c r="I347" s="646">
        <v>42438</v>
      </c>
      <c r="J347" s="252" t="s">
        <v>3326</v>
      </c>
      <c r="K347" s="437" t="s">
        <v>6057</v>
      </c>
      <c r="L347" s="252" t="s">
        <v>3469</v>
      </c>
      <c r="M347" s="255" t="s">
        <v>6676</v>
      </c>
      <c r="N347" s="380" t="s">
        <v>5124</v>
      </c>
      <c r="O347" s="255" t="s">
        <v>7518</v>
      </c>
      <c r="P347" s="255" t="s">
        <v>3670</v>
      </c>
      <c r="Q347" s="385" t="s">
        <v>3682</v>
      </c>
      <c r="R347" s="399" t="s">
        <v>3683</v>
      </c>
      <c r="S347" s="399" t="s">
        <v>3340</v>
      </c>
      <c r="T347" s="399" t="s">
        <v>3340</v>
      </c>
      <c r="U347" s="399" t="s">
        <v>3340</v>
      </c>
      <c r="V347" s="399" t="s">
        <v>3330</v>
      </c>
      <c r="W347" s="399" t="s">
        <v>3340</v>
      </c>
      <c r="X347" s="252" t="s">
        <v>3340</v>
      </c>
      <c r="Y347" s="252" t="s">
        <v>3340</v>
      </c>
      <c r="Z347" s="252" t="s">
        <v>3340</v>
      </c>
      <c r="AA347" s="252" t="s">
        <v>3340</v>
      </c>
      <c r="AB347" s="252" t="s">
        <v>3670</v>
      </c>
      <c r="AC347" s="252" t="s">
        <v>3835</v>
      </c>
      <c r="AD347" s="651" t="s">
        <v>6680</v>
      </c>
      <c r="AE347" s="217" t="s">
        <v>6681</v>
      </c>
      <c r="AF347" s="73" t="s">
        <v>3340</v>
      </c>
      <c r="AG347" s="449" t="s">
        <v>1086</v>
      </c>
      <c r="AH347" s="255" t="s">
        <v>8000</v>
      </c>
      <c r="AI347" s="255" t="s">
        <v>3340</v>
      </c>
      <c r="AJ347" s="252" t="s">
        <v>6765</v>
      </c>
      <c r="AK347" s="255" t="s">
        <v>4058</v>
      </c>
      <c r="AL347" s="255" t="s">
        <v>6</v>
      </c>
      <c r="AM347" s="385" t="s">
        <v>3340</v>
      </c>
      <c r="AN347" s="385" t="s">
        <v>3340</v>
      </c>
    </row>
    <row r="348" spans="1:40" s="295" customFormat="1">
      <c r="A348" s="438" t="s">
        <v>8001</v>
      </c>
      <c r="B348" s="380" t="s">
        <v>8002</v>
      </c>
      <c r="C348" s="255" t="s">
        <v>8001</v>
      </c>
      <c r="D348" s="493" t="s">
        <v>8002</v>
      </c>
      <c r="E348" s="251" t="s">
        <v>5154</v>
      </c>
      <c r="F348" s="81" t="s">
        <v>5122</v>
      </c>
      <c r="G348" s="255" t="s">
        <v>5123</v>
      </c>
      <c r="H348" s="255" t="s">
        <v>7352</v>
      </c>
      <c r="I348" s="646">
        <v>42438</v>
      </c>
      <c r="J348" s="252" t="s">
        <v>3326</v>
      </c>
      <c r="K348" s="437" t="s">
        <v>6057</v>
      </c>
      <c r="L348" s="252" t="s">
        <v>3469</v>
      </c>
      <c r="M348" s="255" t="s">
        <v>6676</v>
      </c>
      <c r="N348" s="380" t="s">
        <v>5124</v>
      </c>
      <c r="O348" s="255" t="s">
        <v>7518</v>
      </c>
      <c r="P348" s="255" t="s">
        <v>3670</v>
      </c>
      <c r="Q348" s="385" t="s">
        <v>3688</v>
      </c>
      <c r="R348" s="399" t="s">
        <v>3689</v>
      </c>
      <c r="S348" s="399" t="s">
        <v>3340</v>
      </c>
      <c r="T348" s="399" t="s">
        <v>3340</v>
      </c>
      <c r="U348" s="399" t="s">
        <v>3340</v>
      </c>
      <c r="V348" s="399" t="s">
        <v>3330</v>
      </c>
      <c r="W348" s="399" t="s">
        <v>3340</v>
      </c>
      <c r="X348" s="252" t="s">
        <v>3340</v>
      </c>
      <c r="Y348" s="252" t="s">
        <v>3340</v>
      </c>
      <c r="Z348" s="252" t="s">
        <v>3340</v>
      </c>
      <c r="AA348" s="252" t="s">
        <v>3340</v>
      </c>
      <c r="AB348" s="252" t="s">
        <v>3670</v>
      </c>
      <c r="AC348" s="252" t="s">
        <v>3835</v>
      </c>
      <c r="AD348" s="651" t="s">
        <v>3340</v>
      </c>
      <c r="AE348" s="217" t="s">
        <v>3340</v>
      </c>
      <c r="AF348" s="73" t="s">
        <v>3340</v>
      </c>
      <c r="AG348" s="449" t="s">
        <v>1086</v>
      </c>
      <c r="AH348" s="255" t="s">
        <v>8000</v>
      </c>
      <c r="AI348" s="255" t="s">
        <v>3340</v>
      </c>
      <c r="AJ348" s="252" t="s">
        <v>6765</v>
      </c>
      <c r="AK348" s="255" t="s">
        <v>4058</v>
      </c>
      <c r="AL348" s="255" t="s">
        <v>5125</v>
      </c>
      <c r="AM348" s="385" t="s">
        <v>3340</v>
      </c>
      <c r="AN348" s="385" t="s">
        <v>3340</v>
      </c>
    </row>
    <row r="349" spans="1:40" s="295" customFormat="1">
      <c r="A349" s="438" t="s">
        <v>5165</v>
      </c>
      <c r="B349" s="380" t="s">
        <v>8003</v>
      </c>
      <c r="C349" s="255" t="s">
        <v>5165</v>
      </c>
      <c r="D349" s="493" t="s">
        <v>8003</v>
      </c>
      <c r="E349" s="251" t="s">
        <v>5163</v>
      </c>
      <c r="F349" s="81" t="s">
        <v>5122</v>
      </c>
      <c r="G349" s="255" t="s">
        <v>5123</v>
      </c>
      <c r="H349" s="255" t="s">
        <v>7352</v>
      </c>
      <c r="I349" s="646">
        <v>42438</v>
      </c>
      <c r="J349" s="252" t="s">
        <v>3326</v>
      </c>
      <c r="K349" s="437" t="s">
        <v>6057</v>
      </c>
      <c r="L349" s="252" t="s">
        <v>3469</v>
      </c>
      <c r="M349" s="255" t="s">
        <v>6676</v>
      </c>
      <c r="N349" s="380" t="s">
        <v>3705</v>
      </c>
      <c r="O349" s="255" t="s">
        <v>5072</v>
      </c>
      <c r="P349" s="255" t="s">
        <v>3670</v>
      </c>
      <c r="Q349" s="385" t="s">
        <v>3682</v>
      </c>
      <c r="R349" s="399" t="s">
        <v>3683</v>
      </c>
      <c r="S349" s="399" t="s">
        <v>3340</v>
      </c>
      <c r="T349" s="399" t="s">
        <v>3340</v>
      </c>
      <c r="U349" s="399" t="s">
        <v>3340</v>
      </c>
      <c r="V349" s="399" t="s">
        <v>3330</v>
      </c>
      <c r="W349" s="399" t="s">
        <v>3340</v>
      </c>
      <c r="X349" s="252" t="s">
        <v>3340</v>
      </c>
      <c r="Y349" s="252" t="s">
        <v>3340</v>
      </c>
      <c r="Z349" s="252" t="s">
        <v>3340</v>
      </c>
      <c r="AA349" s="252" t="s">
        <v>3340</v>
      </c>
      <c r="AB349" s="252" t="s">
        <v>3670</v>
      </c>
      <c r="AC349" s="252" t="s">
        <v>3835</v>
      </c>
      <c r="AD349" s="651" t="s">
        <v>5615</v>
      </c>
      <c r="AE349" s="217" t="s">
        <v>6058</v>
      </c>
      <c r="AF349" s="73" t="s">
        <v>3340</v>
      </c>
      <c r="AG349" s="449" t="s">
        <v>1086</v>
      </c>
      <c r="AH349" s="255" t="s">
        <v>5631</v>
      </c>
      <c r="AI349" s="255" t="s">
        <v>3340</v>
      </c>
      <c r="AJ349" s="252" t="s">
        <v>6765</v>
      </c>
      <c r="AK349" s="255" t="s">
        <v>4058</v>
      </c>
      <c r="AL349" s="255" t="s">
        <v>6</v>
      </c>
      <c r="AM349" s="385" t="s">
        <v>3340</v>
      </c>
      <c r="AN349" s="385" t="s">
        <v>3340</v>
      </c>
    </row>
    <row r="350" spans="1:40" s="295" customFormat="1">
      <c r="A350" s="438" t="s">
        <v>5166</v>
      </c>
      <c r="B350" s="380" t="s">
        <v>8004</v>
      </c>
      <c r="C350" s="255" t="s">
        <v>5166</v>
      </c>
      <c r="D350" s="493" t="s">
        <v>8004</v>
      </c>
      <c r="E350" s="251" t="s">
        <v>5164</v>
      </c>
      <c r="F350" s="81" t="s">
        <v>5122</v>
      </c>
      <c r="G350" s="255" t="s">
        <v>5123</v>
      </c>
      <c r="H350" s="255" t="s">
        <v>7352</v>
      </c>
      <c r="I350" s="646">
        <v>42438</v>
      </c>
      <c r="J350" s="252" t="s">
        <v>3326</v>
      </c>
      <c r="K350" s="437" t="s">
        <v>6057</v>
      </c>
      <c r="L350" s="252" t="s">
        <v>3469</v>
      </c>
      <c r="M350" s="255" t="s">
        <v>6676</v>
      </c>
      <c r="N350" s="380" t="s">
        <v>3705</v>
      </c>
      <c r="O350" s="255" t="s">
        <v>5072</v>
      </c>
      <c r="P350" s="255" t="s">
        <v>3670</v>
      </c>
      <c r="Q350" s="385" t="s">
        <v>3688</v>
      </c>
      <c r="R350" s="399" t="s">
        <v>3689</v>
      </c>
      <c r="S350" s="399" t="s">
        <v>3340</v>
      </c>
      <c r="T350" s="399" t="s">
        <v>3340</v>
      </c>
      <c r="U350" s="399" t="s">
        <v>3340</v>
      </c>
      <c r="V350" s="399" t="s">
        <v>3330</v>
      </c>
      <c r="W350" s="399" t="s">
        <v>3340</v>
      </c>
      <c r="X350" s="252" t="s">
        <v>3340</v>
      </c>
      <c r="Y350" s="252" t="s">
        <v>3340</v>
      </c>
      <c r="Z350" s="252" t="s">
        <v>3340</v>
      </c>
      <c r="AA350" s="252" t="s">
        <v>3340</v>
      </c>
      <c r="AB350" s="252" t="s">
        <v>3670</v>
      </c>
      <c r="AC350" s="252" t="s">
        <v>3835</v>
      </c>
      <c r="AD350" s="651" t="s">
        <v>3340</v>
      </c>
      <c r="AE350" s="217" t="s">
        <v>3340</v>
      </c>
      <c r="AF350" s="73" t="s">
        <v>3340</v>
      </c>
      <c r="AG350" s="449" t="s">
        <v>1086</v>
      </c>
      <c r="AH350" s="255" t="s">
        <v>5631</v>
      </c>
      <c r="AI350" s="255" t="s">
        <v>3340</v>
      </c>
      <c r="AJ350" s="252" t="s">
        <v>6765</v>
      </c>
      <c r="AK350" s="255" t="s">
        <v>4058</v>
      </c>
      <c r="AL350" s="255" t="s">
        <v>5125</v>
      </c>
      <c r="AM350" s="385" t="s">
        <v>3340</v>
      </c>
      <c r="AN350" s="385" t="s">
        <v>3340</v>
      </c>
    </row>
    <row r="351" spans="1:40" s="295" customFormat="1">
      <c r="A351" s="438" t="s">
        <v>4153</v>
      </c>
      <c r="B351" s="380" t="s">
        <v>8005</v>
      </c>
      <c r="C351" s="255" t="s">
        <v>4153</v>
      </c>
      <c r="D351" s="493" t="s">
        <v>8005</v>
      </c>
      <c r="E351" s="251" t="s">
        <v>5147</v>
      </c>
      <c r="F351" s="81" t="s">
        <v>5122</v>
      </c>
      <c r="G351" s="255" t="s">
        <v>5123</v>
      </c>
      <c r="H351" s="255" t="s">
        <v>7352</v>
      </c>
      <c r="I351" s="646">
        <v>42438</v>
      </c>
      <c r="J351" s="252" t="s">
        <v>3326</v>
      </c>
      <c r="K351" s="437" t="s">
        <v>6057</v>
      </c>
      <c r="L351" s="252" t="s">
        <v>3469</v>
      </c>
      <c r="M351" s="255" t="s">
        <v>6676</v>
      </c>
      <c r="N351" s="380" t="s">
        <v>3334</v>
      </c>
      <c r="O351" s="255" t="s">
        <v>3335</v>
      </c>
      <c r="P351" s="255" t="s">
        <v>3670</v>
      </c>
      <c r="Q351" s="385" t="s">
        <v>3682</v>
      </c>
      <c r="R351" s="399" t="s">
        <v>3683</v>
      </c>
      <c r="S351" s="399" t="s">
        <v>3340</v>
      </c>
      <c r="T351" s="399" t="s">
        <v>3340</v>
      </c>
      <c r="U351" s="399" t="s">
        <v>3340</v>
      </c>
      <c r="V351" s="399" t="s">
        <v>3330</v>
      </c>
      <c r="W351" s="399" t="s">
        <v>3340</v>
      </c>
      <c r="X351" s="252" t="s">
        <v>3340</v>
      </c>
      <c r="Y351" s="252" t="s">
        <v>3340</v>
      </c>
      <c r="Z351" s="252" t="s">
        <v>3340</v>
      </c>
      <c r="AA351" s="252" t="s">
        <v>3340</v>
      </c>
      <c r="AB351" s="252" t="s">
        <v>3670</v>
      </c>
      <c r="AC351" s="252" t="s">
        <v>5071</v>
      </c>
      <c r="AD351" s="651" t="s">
        <v>3340</v>
      </c>
      <c r="AE351" s="217" t="s">
        <v>3340</v>
      </c>
      <c r="AF351" s="73" t="s">
        <v>3340</v>
      </c>
      <c r="AG351" s="449" t="s">
        <v>1086</v>
      </c>
      <c r="AH351" s="255" t="s">
        <v>5632</v>
      </c>
      <c r="AI351" s="255" t="s">
        <v>3340</v>
      </c>
      <c r="AJ351" s="252" t="s">
        <v>6765</v>
      </c>
      <c r="AK351" s="255" t="s">
        <v>4058</v>
      </c>
      <c r="AL351" s="255" t="s">
        <v>6</v>
      </c>
      <c r="AM351" s="385" t="s">
        <v>3340</v>
      </c>
      <c r="AN351" s="385" t="s">
        <v>3340</v>
      </c>
    </row>
    <row r="352" spans="1:40" s="295" customFormat="1">
      <c r="A352" s="438" t="s">
        <v>4152</v>
      </c>
      <c r="B352" s="380" t="s">
        <v>8006</v>
      </c>
      <c r="C352" s="255" t="s">
        <v>4152</v>
      </c>
      <c r="D352" s="493" t="s">
        <v>8006</v>
      </c>
      <c r="E352" s="251" t="s">
        <v>5148</v>
      </c>
      <c r="F352" s="81" t="s">
        <v>5122</v>
      </c>
      <c r="G352" s="255" t="s">
        <v>5123</v>
      </c>
      <c r="H352" s="255" t="s">
        <v>7352</v>
      </c>
      <c r="I352" s="646">
        <v>42438</v>
      </c>
      <c r="J352" s="252" t="s">
        <v>3326</v>
      </c>
      <c r="K352" s="437" t="s">
        <v>6057</v>
      </c>
      <c r="L352" s="252" t="s">
        <v>3469</v>
      </c>
      <c r="M352" s="255" t="s">
        <v>6676</v>
      </c>
      <c r="N352" s="380" t="s">
        <v>3334</v>
      </c>
      <c r="O352" s="255" t="s">
        <v>3335</v>
      </c>
      <c r="P352" s="255" t="s">
        <v>3670</v>
      </c>
      <c r="Q352" s="385" t="s">
        <v>3688</v>
      </c>
      <c r="R352" s="399" t="s">
        <v>3689</v>
      </c>
      <c r="S352" s="399" t="s">
        <v>3340</v>
      </c>
      <c r="T352" s="399" t="s">
        <v>3340</v>
      </c>
      <c r="U352" s="399" t="s">
        <v>3340</v>
      </c>
      <c r="V352" s="399" t="s">
        <v>3330</v>
      </c>
      <c r="W352" s="399" t="s">
        <v>3340</v>
      </c>
      <c r="X352" s="252" t="s">
        <v>3340</v>
      </c>
      <c r="Y352" s="252" t="s">
        <v>3340</v>
      </c>
      <c r="Z352" s="252" t="s">
        <v>3340</v>
      </c>
      <c r="AA352" s="252" t="s">
        <v>3340</v>
      </c>
      <c r="AB352" s="252" t="s">
        <v>3670</v>
      </c>
      <c r="AC352" s="252" t="s">
        <v>5071</v>
      </c>
      <c r="AD352" s="651" t="s">
        <v>3340</v>
      </c>
      <c r="AE352" s="217" t="s">
        <v>3340</v>
      </c>
      <c r="AF352" s="73" t="s">
        <v>3340</v>
      </c>
      <c r="AG352" s="449" t="s">
        <v>1086</v>
      </c>
      <c r="AH352" s="255" t="s">
        <v>5632</v>
      </c>
      <c r="AI352" s="255" t="s">
        <v>3340</v>
      </c>
      <c r="AJ352" s="252" t="s">
        <v>6765</v>
      </c>
      <c r="AK352" s="255" t="s">
        <v>4058</v>
      </c>
      <c r="AL352" s="255" t="s">
        <v>5125</v>
      </c>
      <c r="AM352" s="385" t="s">
        <v>3340</v>
      </c>
      <c r="AN352" s="385" t="s">
        <v>3340</v>
      </c>
    </row>
    <row r="353" spans="1:40" s="295" customFormat="1">
      <c r="A353" s="266" t="s">
        <v>5145</v>
      </c>
      <c r="B353" s="253" t="s">
        <v>8007</v>
      </c>
      <c r="C353" s="266" t="s">
        <v>5145</v>
      </c>
      <c r="D353" s="433" t="s">
        <v>8007</v>
      </c>
      <c r="E353" s="266" t="s">
        <v>5142</v>
      </c>
      <c r="F353" s="645" t="s">
        <v>5122</v>
      </c>
      <c r="G353" s="266" t="s">
        <v>5123</v>
      </c>
      <c r="H353" s="374" t="s">
        <v>7352</v>
      </c>
      <c r="I353" s="655">
        <v>42438</v>
      </c>
      <c r="J353" s="252" t="s">
        <v>3326</v>
      </c>
      <c r="K353" s="394" t="s">
        <v>6057</v>
      </c>
      <c r="L353" s="252" t="s">
        <v>3469</v>
      </c>
      <c r="M353" s="435" t="s">
        <v>6676</v>
      </c>
      <c r="N353" s="378" t="s">
        <v>5126</v>
      </c>
      <c r="O353" s="378" t="s">
        <v>7718</v>
      </c>
      <c r="P353" s="378" t="s">
        <v>3670</v>
      </c>
      <c r="Q353" s="266" t="s">
        <v>3682</v>
      </c>
      <c r="R353" s="378" t="s">
        <v>3683</v>
      </c>
      <c r="S353" s="253" t="s">
        <v>3340</v>
      </c>
      <c r="T353" s="378" t="s">
        <v>3340</v>
      </c>
      <c r="U353" s="436" t="s">
        <v>3340</v>
      </c>
      <c r="V353" s="436" t="s">
        <v>3330</v>
      </c>
      <c r="W353" s="436" t="s">
        <v>3340</v>
      </c>
      <c r="X353" s="436" t="s">
        <v>3340</v>
      </c>
      <c r="Y353" s="436" t="s">
        <v>3340</v>
      </c>
      <c r="Z353" s="436" t="s">
        <v>3340</v>
      </c>
      <c r="AA353" s="436" t="s">
        <v>3340</v>
      </c>
      <c r="AB353" s="266" t="s">
        <v>3670</v>
      </c>
      <c r="AC353" s="266" t="s">
        <v>3835</v>
      </c>
      <c r="AD353" s="236" t="s">
        <v>5724</v>
      </c>
      <c r="AE353" s="658" t="s">
        <v>6067</v>
      </c>
      <c r="AF353" s="658" t="s">
        <v>3340</v>
      </c>
      <c r="AG353" s="255" t="s">
        <v>1086</v>
      </c>
      <c r="AH353" s="255" t="s">
        <v>5633</v>
      </c>
      <c r="AI353" s="266" t="s">
        <v>3340</v>
      </c>
      <c r="AJ353" s="251" t="s">
        <v>6765</v>
      </c>
      <c r="AK353" s="251" t="s">
        <v>4058</v>
      </c>
      <c r="AL353" s="255" t="s">
        <v>6</v>
      </c>
      <c r="AM353" s="266" t="s">
        <v>3340</v>
      </c>
      <c r="AN353" s="266" t="s">
        <v>3340</v>
      </c>
    </row>
    <row r="354" spans="1:40" s="295" customFormat="1">
      <c r="A354" s="266" t="s">
        <v>5146</v>
      </c>
      <c r="B354" s="253" t="s">
        <v>8008</v>
      </c>
      <c r="C354" s="266" t="s">
        <v>5146</v>
      </c>
      <c r="D354" s="433" t="s">
        <v>8008</v>
      </c>
      <c r="E354" s="266" t="s">
        <v>5143</v>
      </c>
      <c r="F354" s="645" t="s">
        <v>5122</v>
      </c>
      <c r="G354" s="266" t="s">
        <v>5123</v>
      </c>
      <c r="H354" s="374" t="s">
        <v>7352</v>
      </c>
      <c r="I354" s="655">
        <v>42438</v>
      </c>
      <c r="J354" s="252" t="s">
        <v>3326</v>
      </c>
      <c r="K354" s="394" t="s">
        <v>6057</v>
      </c>
      <c r="L354" s="252" t="s">
        <v>3469</v>
      </c>
      <c r="M354" s="435" t="s">
        <v>6676</v>
      </c>
      <c r="N354" s="378" t="s">
        <v>5126</v>
      </c>
      <c r="O354" s="378" t="s">
        <v>7718</v>
      </c>
      <c r="P354" s="378" t="s">
        <v>3670</v>
      </c>
      <c r="Q354" s="266" t="s">
        <v>3688</v>
      </c>
      <c r="R354" s="378" t="s">
        <v>3689</v>
      </c>
      <c r="S354" s="253" t="s">
        <v>3340</v>
      </c>
      <c r="T354" s="378" t="s">
        <v>3340</v>
      </c>
      <c r="U354" s="436" t="s">
        <v>3340</v>
      </c>
      <c r="V354" s="436" t="s">
        <v>3330</v>
      </c>
      <c r="W354" s="436" t="s">
        <v>3340</v>
      </c>
      <c r="X354" s="436" t="s">
        <v>3340</v>
      </c>
      <c r="Y354" s="436" t="s">
        <v>3340</v>
      </c>
      <c r="Z354" s="436" t="s">
        <v>3340</v>
      </c>
      <c r="AA354" s="436" t="s">
        <v>3340</v>
      </c>
      <c r="AB354" s="266" t="s">
        <v>3670</v>
      </c>
      <c r="AC354" s="266" t="s">
        <v>3835</v>
      </c>
      <c r="AD354" s="236" t="s">
        <v>3340</v>
      </c>
      <c r="AE354" s="658" t="s">
        <v>3340</v>
      </c>
      <c r="AF354" s="658" t="s">
        <v>3340</v>
      </c>
      <c r="AG354" s="255" t="s">
        <v>1086</v>
      </c>
      <c r="AH354" s="255" t="s">
        <v>5633</v>
      </c>
      <c r="AI354" s="266" t="s">
        <v>3340</v>
      </c>
      <c r="AJ354" s="251" t="s">
        <v>6765</v>
      </c>
      <c r="AK354" s="251" t="s">
        <v>4058</v>
      </c>
      <c r="AL354" s="255" t="s">
        <v>5125</v>
      </c>
      <c r="AM354" s="266" t="s">
        <v>3340</v>
      </c>
      <c r="AN354" s="266" t="s">
        <v>3340</v>
      </c>
    </row>
    <row r="355" spans="1:40" s="295" customFormat="1">
      <c r="A355" s="266" t="s">
        <v>8009</v>
      </c>
      <c r="B355" s="253" t="s">
        <v>8010</v>
      </c>
      <c r="C355" s="266" t="s">
        <v>8009</v>
      </c>
      <c r="D355" s="433" t="s">
        <v>8010</v>
      </c>
      <c r="E355" s="266" t="s">
        <v>8011</v>
      </c>
      <c r="F355" s="645" t="s">
        <v>5122</v>
      </c>
      <c r="G355" s="266" t="s">
        <v>5123</v>
      </c>
      <c r="H355" s="374" t="s">
        <v>7352</v>
      </c>
      <c r="I355" s="655">
        <v>42438</v>
      </c>
      <c r="J355" s="252" t="s">
        <v>3326</v>
      </c>
      <c r="K355" s="394" t="s">
        <v>6057</v>
      </c>
      <c r="L355" s="252" t="s">
        <v>3469</v>
      </c>
      <c r="M355" s="435" t="s">
        <v>6676</v>
      </c>
      <c r="N355" s="378" t="s">
        <v>5127</v>
      </c>
      <c r="O355" s="378" t="s">
        <v>7718</v>
      </c>
      <c r="P355" s="378" t="s">
        <v>3670</v>
      </c>
      <c r="Q355" s="266" t="s">
        <v>3682</v>
      </c>
      <c r="R355" s="378" t="s">
        <v>3683</v>
      </c>
      <c r="S355" s="253" t="s">
        <v>3340</v>
      </c>
      <c r="T355" s="378" t="s">
        <v>3340</v>
      </c>
      <c r="U355" s="436" t="s">
        <v>3340</v>
      </c>
      <c r="V355" s="436" t="s">
        <v>3330</v>
      </c>
      <c r="W355" s="436" t="s">
        <v>3340</v>
      </c>
      <c r="X355" s="436" t="s">
        <v>3340</v>
      </c>
      <c r="Y355" s="436" t="s">
        <v>3340</v>
      </c>
      <c r="Z355" s="436" t="s">
        <v>3340</v>
      </c>
      <c r="AA355" s="436" t="s">
        <v>3340</v>
      </c>
      <c r="AB355" s="266" t="s">
        <v>3670</v>
      </c>
      <c r="AC355" s="266" t="s">
        <v>3835</v>
      </c>
      <c r="AD355" s="236" t="s">
        <v>3340</v>
      </c>
      <c r="AE355" s="658" t="s">
        <v>3340</v>
      </c>
      <c r="AF355" s="658" t="s">
        <v>3340</v>
      </c>
      <c r="AG355" s="255" t="s">
        <v>1086</v>
      </c>
      <c r="AH355" s="255" t="s">
        <v>5128</v>
      </c>
      <c r="AI355" s="266" t="s">
        <v>3340</v>
      </c>
      <c r="AJ355" s="251" t="s">
        <v>6765</v>
      </c>
      <c r="AK355" s="251" t="s">
        <v>5057</v>
      </c>
      <c r="AL355" s="255" t="s">
        <v>6</v>
      </c>
      <c r="AM355" s="266" t="s">
        <v>3340</v>
      </c>
      <c r="AN355" s="266" t="s">
        <v>3340</v>
      </c>
    </row>
    <row r="356" spans="1:40" s="295" customFormat="1">
      <c r="A356" s="266" t="s">
        <v>8012</v>
      </c>
      <c r="B356" s="253" t="s">
        <v>8013</v>
      </c>
      <c r="C356" s="266" t="s">
        <v>8012</v>
      </c>
      <c r="D356" s="433" t="s">
        <v>8013</v>
      </c>
      <c r="E356" s="266" t="s">
        <v>8014</v>
      </c>
      <c r="F356" s="645" t="s">
        <v>5122</v>
      </c>
      <c r="G356" s="266" t="s">
        <v>5123</v>
      </c>
      <c r="H356" s="374" t="s">
        <v>7352</v>
      </c>
      <c r="I356" s="655">
        <v>42438</v>
      </c>
      <c r="J356" s="252" t="s">
        <v>3326</v>
      </c>
      <c r="K356" s="394" t="s">
        <v>6057</v>
      </c>
      <c r="L356" s="252" t="s">
        <v>3469</v>
      </c>
      <c r="M356" s="435" t="s">
        <v>6676</v>
      </c>
      <c r="N356" s="378" t="s">
        <v>5127</v>
      </c>
      <c r="O356" s="378" t="s">
        <v>7718</v>
      </c>
      <c r="P356" s="378" t="s">
        <v>3670</v>
      </c>
      <c r="Q356" s="266" t="s">
        <v>3688</v>
      </c>
      <c r="R356" s="378" t="s">
        <v>3689</v>
      </c>
      <c r="S356" s="253" t="s">
        <v>3340</v>
      </c>
      <c r="T356" s="378" t="s">
        <v>3340</v>
      </c>
      <c r="U356" s="436" t="s">
        <v>3340</v>
      </c>
      <c r="V356" s="436" t="s">
        <v>3330</v>
      </c>
      <c r="W356" s="436" t="s">
        <v>3340</v>
      </c>
      <c r="X356" s="436" t="s">
        <v>3340</v>
      </c>
      <c r="Y356" s="436" t="s">
        <v>3340</v>
      </c>
      <c r="Z356" s="436" t="s">
        <v>3340</v>
      </c>
      <c r="AA356" s="436" t="s">
        <v>3340</v>
      </c>
      <c r="AB356" s="266" t="s">
        <v>3670</v>
      </c>
      <c r="AC356" s="266" t="s">
        <v>3835</v>
      </c>
      <c r="AD356" s="236" t="s">
        <v>3340</v>
      </c>
      <c r="AE356" s="658" t="s">
        <v>3340</v>
      </c>
      <c r="AF356" s="658" t="s">
        <v>3340</v>
      </c>
      <c r="AG356" s="255" t="s">
        <v>1086</v>
      </c>
      <c r="AH356" s="255" t="s">
        <v>5128</v>
      </c>
      <c r="AI356" s="266" t="s">
        <v>3340</v>
      </c>
      <c r="AJ356" s="251" t="s">
        <v>6765</v>
      </c>
      <c r="AK356" s="251" t="s">
        <v>5057</v>
      </c>
      <c r="AL356" s="255" t="s">
        <v>5125</v>
      </c>
      <c r="AM356" s="266" t="s">
        <v>3340</v>
      </c>
      <c r="AN356" s="266" t="s">
        <v>3340</v>
      </c>
    </row>
    <row r="357" spans="1:40" s="295" customFormat="1">
      <c r="A357" s="266" t="s">
        <v>5119</v>
      </c>
      <c r="B357" s="253" t="s">
        <v>8015</v>
      </c>
      <c r="C357" s="266" t="s">
        <v>5119</v>
      </c>
      <c r="D357" s="433" t="s">
        <v>8015</v>
      </c>
      <c r="E357" s="266" t="s">
        <v>5134</v>
      </c>
      <c r="F357" s="645" t="s">
        <v>5122</v>
      </c>
      <c r="G357" s="266" t="s">
        <v>5123</v>
      </c>
      <c r="H357" s="374" t="s">
        <v>7352</v>
      </c>
      <c r="I357" s="655">
        <v>42438</v>
      </c>
      <c r="J357" s="252" t="s">
        <v>3326</v>
      </c>
      <c r="K357" s="394" t="s">
        <v>6059</v>
      </c>
      <c r="L357" s="252" t="s">
        <v>3469</v>
      </c>
      <c r="M357" s="435" t="s">
        <v>6676</v>
      </c>
      <c r="N357" s="378" t="s">
        <v>4748</v>
      </c>
      <c r="O357" s="378" t="s">
        <v>3373</v>
      </c>
      <c r="P357" s="378" t="s">
        <v>3670</v>
      </c>
      <c r="Q357" s="266" t="s">
        <v>4034</v>
      </c>
      <c r="R357" s="378" t="s">
        <v>4115</v>
      </c>
      <c r="S357" s="253" t="s">
        <v>3340</v>
      </c>
      <c r="T357" s="378" t="s">
        <v>3340</v>
      </c>
      <c r="U357" s="436" t="s">
        <v>3340</v>
      </c>
      <c r="V357" s="436" t="s">
        <v>3330</v>
      </c>
      <c r="W357" s="436" t="s">
        <v>3340</v>
      </c>
      <c r="X357" s="436" t="s">
        <v>3340</v>
      </c>
      <c r="Y357" s="436" t="s">
        <v>3340</v>
      </c>
      <c r="Z357" s="436" t="s">
        <v>3340</v>
      </c>
      <c r="AA357" s="436" t="s">
        <v>3340</v>
      </c>
      <c r="AB357" s="266" t="s">
        <v>3670</v>
      </c>
      <c r="AC357" s="266" t="s">
        <v>3835</v>
      </c>
      <c r="AD357" s="236" t="s">
        <v>3340</v>
      </c>
      <c r="AE357" s="658" t="s">
        <v>3340</v>
      </c>
      <c r="AF357" s="658" t="s">
        <v>3340</v>
      </c>
      <c r="AG357" s="255" t="s">
        <v>4037</v>
      </c>
      <c r="AH357" s="255" t="s">
        <v>5055</v>
      </c>
      <c r="AI357" s="266" t="s">
        <v>3340</v>
      </c>
      <c r="AJ357" s="251" t="s">
        <v>6765</v>
      </c>
      <c r="AK357" s="251" t="s">
        <v>3340</v>
      </c>
      <c r="AL357" s="255" t="s">
        <v>3340</v>
      </c>
      <c r="AM357" s="266" t="s">
        <v>3340</v>
      </c>
      <c r="AN357" s="266" t="s">
        <v>3340</v>
      </c>
    </row>
    <row r="358" spans="1:40" s="295" customFormat="1">
      <c r="A358" s="266" t="s">
        <v>5120</v>
      </c>
      <c r="B358" s="253" t="s">
        <v>8016</v>
      </c>
      <c r="C358" s="266" t="s">
        <v>5120</v>
      </c>
      <c r="D358" s="433" t="s">
        <v>8016</v>
      </c>
      <c r="E358" s="266" t="s">
        <v>5135</v>
      </c>
      <c r="F358" s="645" t="s">
        <v>5122</v>
      </c>
      <c r="G358" s="266" t="s">
        <v>5123</v>
      </c>
      <c r="H358" s="374" t="s">
        <v>7352</v>
      </c>
      <c r="I358" s="655">
        <v>42438</v>
      </c>
      <c r="J358" s="252" t="s">
        <v>3326</v>
      </c>
      <c r="K358" s="394" t="s">
        <v>6059</v>
      </c>
      <c r="L358" s="252" t="s">
        <v>3469</v>
      </c>
      <c r="M358" s="435" t="s">
        <v>6676</v>
      </c>
      <c r="N358" s="378" t="s">
        <v>4748</v>
      </c>
      <c r="O358" s="378" t="s">
        <v>3373</v>
      </c>
      <c r="P358" s="378" t="s">
        <v>3670</v>
      </c>
      <c r="Q358" s="266" t="s">
        <v>4047</v>
      </c>
      <c r="R358" s="378" t="s">
        <v>4118</v>
      </c>
      <c r="S358" s="253" t="s">
        <v>3340</v>
      </c>
      <c r="T358" s="378" t="s">
        <v>3340</v>
      </c>
      <c r="U358" s="436" t="s">
        <v>3340</v>
      </c>
      <c r="V358" s="436" t="s">
        <v>3330</v>
      </c>
      <c r="W358" s="436" t="s">
        <v>3340</v>
      </c>
      <c r="X358" s="436" t="s">
        <v>3340</v>
      </c>
      <c r="Y358" s="436" t="s">
        <v>3340</v>
      </c>
      <c r="Z358" s="436" t="s">
        <v>3340</v>
      </c>
      <c r="AA358" s="436" t="s">
        <v>3340</v>
      </c>
      <c r="AB358" s="266" t="s">
        <v>3670</v>
      </c>
      <c r="AC358" s="266" t="s">
        <v>3835</v>
      </c>
      <c r="AD358" s="236" t="s">
        <v>3340</v>
      </c>
      <c r="AE358" s="658" t="s">
        <v>3340</v>
      </c>
      <c r="AF358" s="658" t="s">
        <v>3340</v>
      </c>
      <c r="AG358" s="255" t="s">
        <v>4048</v>
      </c>
      <c r="AH358" s="255" t="s">
        <v>5055</v>
      </c>
      <c r="AI358" s="266" t="s">
        <v>3340</v>
      </c>
      <c r="AJ358" s="251" t="s">
        <v>6765</v>
      </c>
      <c r="AK358" s="251" t="s">
        <v>3340</v>
      </c>
      <c r="AL358" s="255" t="s">
        <v>3340</v>
      </c>
      <c r="AM358" s="266" t="s">
        <v>3340</v>
      </c>
      <c r="AN358" s="266" t="s">
        <v>3340</v>
      </c>
    </row>
    <row r="359" spans="1:40" s="295" customFormat="1">
      <c r="A359" s="266" t="s">
        <v>8017</v>
      </c>
      <c r="B359" s="253" t="s">
        <v>8018</v>
      </c>
      <c r="C359" s="266" t="s">
        <v>8017</v>
      </c>
      <c r="D359" s="433" t="s">
        <v>8018</v>
      </c>
      <c r="E359" s="266" t="s">
        <v>8019</v>
      </c>
      <c r="F359" s="645" t="s">
        <v>5191</v>
      </c>
      <c r="G359" s="266" t="s">
        <v>5192</v>
      </c>
      <c r="H359" s="374" t="s">
        <v>7352</v>
      </c>
      <c r="I359" s="655">
        <v>42438</v>
      </c>
      <c r="J359" s="252" t="s">
        <v>3326</v>
      </c>
      <c r="K359" s="394" t="s">
        <v>6055</v>
      </c>
      <c r="L359" s="252" t="s">
        <v>3469</v>
      </c>
      <c r="M359" s="435" t="s">
        <v>6676</v>
      </c>
      <c r="N359" s="378" t="s">
        <v>5196</v>
      </c>
      <c r="O359" s="378" t="s">
        <v>8020</v>
      </c>
      <c r="P359" s="378" t="s">
        <v>3670</v>
      </c>
      <c r="Q359" s="266" t="s">
        <v>4111</v>
      </c>
      <c r="R359" s="378" t="s">
        <v>5225</v>
      </c>
      <c r="S359" s="253" t="s">
        <v>3340</v>
      </c>
      <c r="T359" s="378" t="s">
        <v>3340</v>
      </c>
      <c r="U359" s="436">
        <v>10</v>
      </c>
      <c r="V359" s="436" t="s">
        <v>3330</v>
      </c>
      <c r="W359" s="436" t="s">
        <v>3340</v>
      </c>
      <c r="X359" s="436">
        <v>214</v>
      </c>
      <c r="Y359" s="436" t="s">
        <v>3340</v>
      </c>
      <c r="Z359" s="436" t="s">
        <v>3340</v>
      </c>
      <c r="AA359" s="436" t="s">
        <v>3340</v>
      </c>
      <c r="AB359" s="266" t="s">
        <v>3669</v>
      </c>
      <c r="AC359" s="266" t="s">
        <v>3835</v>
      </c>
      <c r="AD359" s="236" t="s">
        <v>3340</v>
      </c>
      <c r="AE359" s="658" t="s">
        <v>3340</v>
      </c>
      <c r="AF359" s="658" t="s">
        <v>3340</v>
      </c>
      <c r="AG359" s="255" t="s">
        <v>1102</v>
      </c>
      <c r="AH359" s="255" t="s">
        <v>5613</v>
      </c>
      <c r="AI359" s="266" t="s">
        <v>3340</v>
      </c>
      <c r="AJ359" s="251" t="s">
        <v>6765</v>
      </c>
      <c r="AK359" s="251" t="s">
        <v>4650</v>
      </c>
      <c r="AL359" s="255" t="s">
        <v>6</v>
      </c>
      <c r="AM359" s="266" t="s">
        <v>3340</v>
      </c>
      <c r="AN359" s="266" t="s">
        <v>3340</v>
      </c>
    </row>
    <row r="360" spans="1:40" s="295" customFormat="1">
      <c r="A360" s="266" t="s">
        <v>8021</v>
      </c>
      <c r="B360" s="253" t="s">
        <v>8022</v>
      </c>
      <c r="C360" s="266" t="s">
        <v>8021</v>
      </c>
      <c r="D360" s="433" t="s">
        <v>8022</v>
      </c>
      <c r="E360" s="266" t="s">
        <v>8023</v>
      </c>
      <c r="F360" s="645" t="s">
        <v>5191</v>
      </c>
      <c r="G360" s="266" t="s">
        <v>5192</v>
      </c>
      <c r="H360" s="374" t="s">
        <v>7352</v>
      </c>
      <c r="I360" s="655">
        <v>42438</v>
      </c>
      <c r="J360" s="252" t="s">
        <v>3326</v>
      </c>
      <c r="K360" s="394" t="s">
        <v>6055</v>
      </c>
      <c r="L360" s="252" t="s">
        <v>3469</v>
      </c>
      <c r="M360" s="435" t="s">
        <v>6676</v>
      </c>
      <c r="N360" s="378" t="s">
        <v>5196</v>
      </c>
      <c r="O360" s="378" t="s">
        <v>8020</v>
      </c>
      <c r="P360" s="378" t="s">
        <v>3670</v>
      </c>
      <c r="Q360" s="266" t="s">
        <v>4113</v>
      </c>
      <c r="R360" s="378" t="s">
        <v>5226</v>
      </c>
      <c r="S360" s="253" t="s">
        <v>3340</v>
      </c>
      <c r="T360" s="378" t="s">
        <v>3340</v>
      </c>
      <c r="U360" s="436">
        <v>10</v>
      </c>
      <c r="V360" s="436" t="s">
        <v>3330</v>
      </c>
      <c r="W360" s="436" t="s">
        <v>3340</v>
      </c>
      <c r="X360" s="436">
        <v>216</v>
      </c>
      <c r="Y360" s="436" t="s">
        <v>3340</v>
      </c>
      <c r="Z360" s="436" t="s">
        <v>3340</v>
      </c>
      <c r="AA360" s="436" t="s">
        <v>3340</v>
      </c>
      <c r="AB360" s="266" t="s">
        <v>3669</v>
      </c>
      <c r="AC360" s="266" t="s">
        <v>3835</v>
      </c>
      <c r="AD360" s="236" t="s">
        <v>3340</v>
      </c>
      <c r="AE360" s="658" t="s">
        <v>3340</v>
      </c>
      <c r="AF360" s="658" t="s">
        <v>3340</v>
      </c>
      <c r="AG360" s="255" t="s">
        <v>1102</v>
      </c>
      <c r="AH360" s="255" t="s">
        <v>5613</v>
      </c>
      <c r="AI360" s="266" t="s">
        <v>3340</v>
      </c>
      <c r="AJ360" s="251" t="s">
        <v>6765</v>
      </c>
      <c r="AK360" s="251" t="s">
        <v>4650</v>
      </c>
      <c r="AL360" s="255" t="s">
        <v>5193</v>
      </c>
      <c r="AM360" s="266" t="s">
        <v>3340</v>
      </c>
      <c r="AN360" s="266" t="s">
        <v>3340</v>
      </c>
    </row>
    <row r="361" spans="1:40" s="295" customFormat="1">
      <c r="A361" s="266" t="s">
        <v>8024</v>
      </c>
      <c r="B361" s="253" t="s">
        <v>8025</v>
      </c>
      <c r="C361" s="266" t="s">
        <v>8024</v>
      </c>
      <c r="D361" s="433" t="s">
        <v>8025</v>
      </c>
      <c r="E361" s="266" t="s">
        <v>8026</v>
      </c>
      <c r="F361" s="645" t="s">
        <v>5191</v>
      </c>
      <c r="G361" s="266" t="s">
        <v>5192</v>
      </c>
      <c r="H361" s="374" t="s">
        <v>7352</v>
      </c>
      <c r="I361" s="655">
        <v>42438</v>
      </c>
      <c r="J361" s="252" t="s">
        <v>3326</v>
      </c>
      <c r="K361" s="394" t="s">
        <v>6055</v>
      </c>
      <c r="L361" s="252" t="s">
        <v>3469</v>
      </c>
      <c r="M361" s="435" t="s">
        <v>6676</v>
      </c>
      <c r="N361" s="378" t="s">
        <v>5195</v>
      </c>
      <c r="O361" s="378" t="s">
        <v>8020</v>
      </c>
      <c r="P361" s="378" t="s">
        <v>3670</v>
      </c>
      <c r="Q361" s="266" t="s">
        <v>4111</v>
      </c>
      <c r="R361" s="378" t="s">
        <v>5225</v>
      </c>
      <c r="S361" s="253" t="s">
        <v>3340</v>
      </c>
      <c r="T361" s="378" t="s">
        <v>3340</v>
      </c>
      <c r="U361" s="436">
        <v>10</v>
      </c>
      <c r="V361" s="436" t="s">
        <v>3330</v>
      </c>
      <c r="W361" s="436" t="s">
        <v>3340</v>
      </c>
      <c r="X361" s="436">
        <v>217</v>
      </c>
      <c r="Y361" s="436" t="s">
        <v>3340</v>
      </c>
      <c r="Z361" s="436" t="s">
        <v>3340</v>
      </c>
      <c r="AA361" s="436" t="s">
        <v>3340</v>
      </c>
      <c r="AB361" s="266" t="s">
        <v>3670</v>
      </c>
      <c r="AC361" s="266" t="s">
        <v>3835</v>
      </c>
      <c r="AD361" s="236" t="s">
        <v>3340</v>
      </c>
      <c r="AE361" s="658" t="s">
        <v>3340</v>
      </c>
      <c r="AF361" s="658" t="s">
        <v>3340</v>
      </c>
      <c r="AG361" s="255" t="s">
        <v>1102</v>
      </c>
      <c r="AH361" s="255" t="s">
        <v>5614</v>
      </c>
      <c r="AI361" s="266" t="s">
        <v>3340</v>
      </c>
      <c r="AJ361" s="251" t="s">
        <v>6765</v>
      </c>
      <c r="AK361" s="251" t="s">
        <v>4650</v>
      </c>
      <c r="AL361" s="255" t="s">
        <v>6</v>
      </c>
      <c r="AM361" s="266" t="s">
        <v>3340</v>
      </c>
      <c r="AN361" s="266" t="s">
        <v>3340</v>
      </c>
    </row>
    <row r="362" spans="1:40" s="295" customFormat="1">
      <c r="A362" s="266" t="s">
        <v>8027</v>
      </c>
      <c r="B362" s="253" t="s">
        <v>8028</v>
      </c>
      <c r="C362" s="266" t="s">
        <v>8027</v>
      </c>
      <c r="D362" s="433" t="s">
        <v>8028</v>
      </c>
      <c r="E362" s="266" t="s">
        <v>8029</v>
      </c>
      <c r="F362" s="645" t="s">
        <v>5191</v>
      </c>
      <c r="G362" s="266" t="s">
        <v>5192</v>
      </c>
      <c r="H362" s="374" t="s">
        <v>7352</v>
      </c>
      <c r="I362" s="655">
        <v>42438</v>
      </c>
      <c r="J362" s="252" t="s">
        <v>3326</v>
      </c>
      <c r="K362" s="394" t="s">
        <v>6055</v>
      </c>
      <c r="L362" s="252" t="s">
        <v>3469</v>
      </c>
      <c r="M362" s="435" t="s">
        <v>6676</v>
      </c>
      <c r="N362" s="378" t="s">
        <v>3712</v>
      </c>
      <c r="O362" s="378" t="s">
        <v>3713</v>
      </c>
      <c r="P362" s="378" t="s">
        <v>3670</v>
      </c>
      <c r="Q362" s="266" t="s">
        <v>4111</v>
      </c>
      <c r="R362" s="378" t="s">
        <v>5225</v>
      </c>
      <c r="S362" s="253" t="s">
        <v>3340</v>
      </c>
      <c r="T362" s="378" t="s">
        <v>3340</v>
      </c>
      <c r="U362" s="436">
        <v>10</v>
      </c>
      <c r="V362" s="436" t="s">
        <v>3330</v>
      </c>
      <c r="W362" s="436" t="s">
        <v>3340</v>
      </c>
      <c r="X362" s="436">
        <v>223</v>
      </c>
      <c r="Y362" s="436" t="s">
        <v>3340</v>
      </c>
      <c r="Z362" s="436" t="s">
        <v>3340</v>
      </c>
      <c r="AA362" s="436" t="s">
        <v>3340</v>
      </c>
      <c r="AB362" s="266" t="s">
        <v>3669</v>
      </c>
      <c r="AC362" s="266" t="s">
        <v>3835</v>
      </c>
      <c r="AD362" s="236" t="s">
        <v>3340</v>
      </c>
      <c r="AE362" s="658" t="s">
        <v>3340</v>
      </c>
      <c r="AF362" s="658" t="s">
        <v>3340</v>
      </c>
      <c r="AG362" s="255" t="s">
        <v>1102</v>
      </c>
      <c r="AH362" s="255" t="s">
        <v>5194</v>
      </c>
      <c r="AI362" s="266" t="s">
        <v>3340</v>
      </c>
      <c r="AJ362" s="251" t="s">
        <v>6765</v>
      </c>
      <c r="AK362" s="251" t="s">
        <v>4650</v>
      </c>
      <c r="AL362" s="255" t="s">
        <v>6</v>
      </c>
      <c r="AM362" s="266" t="s">
        <v>3340</v>
      </c>
      <c r="AN362" s="266" t="s">
        <v>3340</v>
      </c>
    </row>
    <row r="363" spans="1:40" s="295" customFormat="1">
      <c r="A363" s="266" t="s">
        <v>8030</v>
      </c>
      <c r="B363" s="253" t="s">
        <v>8031</v>
      </c>
      <c r="C363" s="266" t="s">
        <v>8030</v>
      </c>
      <c r="D363" s="433" t="s">
        <v>8031</v>
      </c>
      <c r="E363" s="266" t="s">
        <v>8032</v>
      </c>
      <c r="F363" s="645" t="s">
        <v>5191</v>
      </c>
      <c r="G363" s="266" t="s">
        <v>5192</v>
      </c>
      <c r="H363" s="374" t="s">
        <v>7352</v>
      </c>
      <c r="I363" s="655">
        <v>42438</v>
      </c>
      <c r="J363" s="252" t="s">
        <v>3326</v>
      </c>
      <c r="K363" s="394" t="s">
        <v>6055</v>
      </c>
      <c r="L363" s="252" t="s">
        <v>3469</v>
      </c>
      <c r="M363" s="435" t="s">
        <v>6676</v>
      </c>
      <c r="N363" s="378" t="s">
        <v>3712</v>
      </c>
      <c r="O363" s="378" t="s">
        <v>3713</v>
      </c>
      <c r="P363" s="378" t="s">
        <v>3670</v>
      </c>
      <c r="Q363" s="266" t="s">
        <v>4113</v>
      </c>
      <c r="R363" s="378" t="s">
        <v>5226</v>
      </c>
      <c r="S363" s="253" t="s">
        <v>3340</v>
      </c>
      <c r="T363" s="378" t="s">
        <v>3340</v>
      </c>
      <c r="U363" s="436">
        <v>10</v>
      </c>
      <c r="V363" s="436" t="s">
        <v>3330</v>
      </c>
      <c r="W363" s="436" t="s">
        <v>3340</v>
      </c>
      <c r="X363" s="436">
        <v>233</v>
      </c>
      <c r="Y363" s="436" t="s">
        <v>3340</v>
      </c>
      <c r="Z363" s="436" t="s">
        <v>3340</v>
      </c>
      <c r="AA363" s="436" t="s">
        <v>3340</v>
      </c>
      <c r="AB363" s="266" t="s">
        <v>3669</v>
      </c>
      <c r="AC363" s="266" t="s">
        <v>3835</v>
      </c>
      <c r="AD363" s="236" t="s">
        <v>3340</v>
      </c>
      <c r="AE363" s="658" t="s">
        <v>3340</v>
      </c>
      <c r="AF363" s="658" t="s">
        <v>3340</v>
      </c>
      <c r="AG363" s="255" t="s">
        <v>1102</v>
      </c>
      <c r="AH363" s="255" t="s">
        <v>5194</v>
      </c>
      <c r="AI363" s="266" t="s">
        <v>3340</v>
      </c>
      <c r="AJ363" s="251" t="s">
        <v>6765</v>
      </c>
      <c r="AK363" s="251" t="s">
        <v>4650</v>
      </c>
      <c r="AL363" s="255" t="s">
        <v>5193</v>
      </c>
      <c r="AM363" s="266" t="s">
        <v>3340</v>
      </c>
      <c r="AN363" s="266" t="s">
        <v>3340</v>
      </c>
    </row>
    <row r="364" spans="1:40" s="295" customFormat="1">
      <c r="A364" s="266" t="s">
        <v>8033</v>
      </c>
      <c r="B364" s="253" t="s">
        <v>8034</v>
      </c>
      <c r="C364" s="266" t="s">
        <v>8033</v>
      </c>
      <c r="D364" s="433" t="s">
        <v>8034</v>
      </c>
      <c r="E364" s="266" t="s">
        <v>8035</v>
      </c>
      <c r="F364" s="645" t="s">
        <v>5191</v>
      </c>
      <c r="G364" s="266" t="s">
        <v>5192</v>
      </c>
      <c r="H364" s="374" t="s">
        <v>7352</v>
      </c>
      <c r="I364" s="655">
        <v>42438</v>
      </c>
      <c r="J364" s="252" t="s">
        <v>3326</v>
      </c>
      <c r="K364" s="394" t="s">
        <v>6055</v>
      </c>
      <c r="L364" s="252" t="s">
        <v>3469</v>
      </c>
      <c r="M364" s="435" t="s">
        <v>6676</v>
      </c>
      <c r="N364" s="378" t="s">
        <v>5195</v>
      </c>
      <c r="O364" s="378" t="s">
        <v>8020</v>
      </c>
      <c r="P364" s="378" t="s">
        <v>3670</v>
      </c>
      <c r="Q364" s="266" t="s">
        <v>4113</v>
      </c>
      <c r="R364" s="378" t="s">
        <v>5226</v>
      </c>
      <c r="S364" s="253" t="s">
        <v>3340</v>
      </c>
      <c r="T364" s="378" t="s">
        <v>3340</v>
      </c>
      <c r="U364" s="436">
        <v>10</v>
      </c>
      <c r="V364" s="436" t="s">
        <v>3330</v>
      </c>
      <c r="W364" s="436" t="s">
        <v>3340</v>
      </c>
      <c r="X364" s="436">
        <v>228</v>
      </c>
      <c r="Y364" s="436" t="s">
        <v>3340</v>
      </c>
      <c r="Z364" s="436" t="s">
        <v>3340</v>
      </c>
      <c r="AA364" s="436" t="s">
        <v>3340</v>
      </c>
      <c r="AB364" s="266" t="s">
        <v>3670</v>
      </c>
      <c r="AC364" s="266" t="s">
        <v>3835</v>
      </c>
      <c r="AD364" s="236" t="s">
        <v>3340</v>
      </c>
      <c r="AE364" s="658" t="s">
        <v>3340</v>
      </c>
      <c r="AF364" s="658" t="s">
        <v>3340</v>
      </c>
      <c r="AG364" s="255" t="s">
        <v>1102</v>
      </c>
      <c r="AH364" s="255" t="s">
        <v>5614</v>
      </c>
      <c r="AI364" s="266" t="s">
        <v>3340</v>
      </c>
      <c r="AJ364" s="251" t="s">
        <v>6765</v>
      </c>
      <c r="AK364" s="251" t="s">
        <v>4650</v>
      </c>
      <c r="AL364" s="255" t="s">
        <v>5193</v>
      </c>
      <c r="AM364" s="266" t="s">
        <v>3340</v>
      </c>
      <c r="AN364" s="266" t="s">
        <v>3340</v>
      </c>
    </row>
    <row r="365" spans="1:40" s="295" customFormat="1">
      <c r="A365" s="438" t="s">
        <v>8036</v>
      </c>
      <c r="B365" s="380" t="s">
        <v>8037</v>
      </c>
      <c r="C365" s="255" t="s">
        <v>8036</v>
      </c>
      <c r="D365" s="493" t="s">
        <v>8037</v>
      </c>
      <c r="E365" s="251" t="s">
        <v>5225</v>
      </c>
      <c r="F365" s="81" t="s">
        <v>5191</v>
      </c>
      <c r="G365" s="255" t="s">
        <v>5192</v>
      </c>
      <c r="H365" s="255" t="s">
        <v>7352</v>
      </c>
      <c r="I365" s="646">
        <v>42438</v>
      </c>
      <c r="J365" s="252" t="s">
        <v>3326</v>
      </c>
      <c r="K365" s="437" t="s">
        <v>6055</v>
      </c>
      <c r="L365" s="252" t="s">
        <v>3469</v>
      </c>
      <c r="M365" s="255" t="s">
        <v>6676</v>
      </c>
      <c r="N365" s="380" t="s">
        <v>3338</v>
      </c>
      <c r="O365" s="255" t="s">
        <v>3339</v>
      </c>
      <c r="P365" s="255" t="s">
        <v>3670</v>
      </c>
      <c r="Q365" s="385" t="s">
        <v>4111</v>
      </c>
      <c r="R365" s="399" t="s">
        <v>3340</v>
      </c>
      <c r="S365" s="399" t="s">
        <v>3340</v>
      </c>
      <c r="T365" s="399" t="s">
        <v>3340</v>
      </c>
      <c r="U365" s="399">
        <v>10</v>
      </c>
      <c r="V365" s="399" t="s">
        <v>3330</v>
      </c>
      <c r="W365" s="399" t="s">
        <v>3340</v>
      </c>
      <c r="X365" s="252">
        <v>229</v>
      </c>
      <c r="Y365" s="252" t="s">
        <v>3340</v>
      </c>
      <c r="Z365" s="252" t="s">
        <v>3340</v>
      </c>
      <c r="AA365" s="252" t="s">
        <v>3340</v>
      </c>
      <c r="AB365" s="252" t="s">
        <v>3670</v>
      </c>
      <c r="AC365" s="252" t="s">
        <v>3836</v>
      </c>
      <c r="AD365" s="217" t="s">
        <v>3340</v>
      </c>
      <c r="AE365" s="217" t="s">
        <v>3340</v>
      </c>
      <c r="AF365" s="73" t="s">
        <v>3340</v>
      </c>
      <c r="AG365" s="255" t="s">
        <v>1102</v>
      </c>
      <c r="AH365" s="255" t="s">
        <v>3340</v>
      </c>
      <c r="AI365" s="255" t="s">
        <v>3340</v>
      </c>
      <c r="AJ365" s="255" t="s">
        <v>6766</v>
      </c>
      <c r="AK365" s="255" t="s">
        <v>4650</v>
      </c>
      <c r="AL365" s="255" t="s">
        <v>6</v>
      </c>
      <c r="AM365" s="385" t="s">
        <v>3340</v>
      </c>
      <c r="AN365" s="385" t="s">
        <v>3340</v>
      </c>
    </row>
    <row r="366" spans="1:40" s="295" customFormat="1">
      <c r="A366" s="438" t="s">
        <v>8038</v>
      </c>
      <c r="B366" s="380" t="s">
        <v>8039</v>
      </c>
      <c r="C366" s="255" t="s">
        <v>8038</v>
      </c>
      <c r="D366" s="493" t="s">
        <v>8039</v>
      </c>
      <c r="E366" s="251" t="s">
        <v>5226</v>
      </c>
      <c r="F366" s="81" t="s">
        <v>5191</v>
      </c>
      <c r="G366" s="255" t="s">
        <v>5192</v>
      </c>
      <c r="H366" s="255" t="s">
        <v>7352</v>
      </c>
      <c r="I366" s="646">
        <v>42438</v>
      </c>
      <c r="J366" s="252" t="s">
        <v>3326</v>
      </c>
      <c r="K366" s="437" t="s">
        <v>6055</v>
      </c>
      <c r="L366" s="252" t="s">
        <v>3469</v>
      </c>
      <c r="M366" s="255" t="s">
        <v>6676</v>
      </c>
      <c r="N366" s="380" t="s">
        <v>3338</v>
      </c>
      <c r="O366" s="255" t="s">
        <v>3339</v>
      </c>
      <c r="P366" s="255" t="s">
        <v>3670</v>
      </c>
      <c r="Q366" s="385" t="s">
        <v>4113</v>
      </c>
      <c r="R366" s="399" t="s">
        <v>3340</v>
      </c>
      <c r="S366" s="399" t="s">
        <v>3340</v>
      </c>
      <c r="T366" s="399" t="s">
        <v>3340</v>
      </c>
      <c r="U366" s="399">
        <v>10</v>
      </c>
      <c r="V366" s="399" t="s">
        <v>3330</v>
      </c>
      <c r="W366" s="399" t="s">
        <v>3340</v>
      </c>
      <c r="X366" s="252">
        <v>229</v>
      </c>
      <c r="Y366" s="252" t="s">
        <v>3340</v>
      </c>
      <c r="Z366" s="252" t="s">
        <v>3340</v>
      </c>
      <c r="AA366" s="252" t="s">
        <v>3340</v>
      </c>
      <c r="AB366" s="252" t="s">
        <v>3670</v>
      </c>
      <c r="AC366" s="252" t="s">
        <v>3836</v>
      </c>
      <c r="AD366" s="217" t="s">
        <v>3340</v>
      </c>
      <c r="AE366" s="217" t="s">
        <v>3340</v>
      </c>
      <c r="AF366" s="73" t="s">
        <v>3340</v>
      </c>
      <c r="AG366" s="255" t="s">
        <v>1102</v>
      </c>
      <c r="AH366" s="255" t="s">
        <v>3340</v>
      </c>
      <c r="AI366" s="255" t="s">
        <v>3340</v>
      </c>
      <c r="AJ366" s="255" t="s">
        <v>6766</v>
      </c>
      <c r="AK366" s="255" t="s">
        <v>4650</v>
      </c>
      <c r="AL366" s="255" t="s">
        <v>5193</v>
      </c>
      <c r="AM366" s="385" t="s">
        <v>3340</v>
      </c>
      <c r="AN366" s="385" t="s">
        <v>3340</v>
      </c>
    </row>
    <row r="367" spans="1:40" s="295" customFormat="1">
      <c r="A367" s="438" t="s">
        <v>8040</v>
      </c>
      <c r="B367" s="380" t="s">
        <v>8041</v>
      </c>
      <c r="C367" s="255" t="s">
        <v>8040</v>
      </c>
      <c r="D367" s="493" t="s">
        <v>8041</v>
      </c>
      <c r="E367" s="251" t="s">
        <v>8042</v>
      </c>
      <c r="F367" s="81" t="s">
        <v>5191</v>
      </c>
      <c r="G367" s="255" t="s">
        <v>5192</v>
      </c>
      <c r="H367" s="255" t="s">
        <v>7352</v>
      </c>
      <c r="I367" s="646">
        <v>42438</v>
      </c>
      <c r="J367" s="252" t="s">
        <v>3326</v>
      </c>
      <c r="K367" s="437" t="s">
        <v>6055</v>
      </c>
      <c r="L367" s="252" t="s">
        <v>3469</v>
      </c>
      <c r="M367" s="255" t="s">
        <v>6676</v>
      </c>
      <c r="N367" s="380" t="s">
        <v>4748</v>
      </c>
      <c r="O367" s="255" t="s">
        <v>3373</v>
      </c>
      <c r="P367" s="255" t="s">
        <v>3670</v>
      </c>
      <c r="Q367" s="385" t="s">
        <v>4111</v>
      </c>
      <c r="R367" s="399" t="s">
        <v>5225</v>
      </c>
      <c r="S367" s="399" t="s">
        <v>3340</v>
      </c>
      <c r="T367" s="399" t="s">
        <v>3340</v>
      </c>
      <c r="U367" s="399">
        <v>10</v>
      </c>
      <c r="V367" s="399" t="s">
        <v>3330</v>
      </c>
      <c r="W367" s="399" t="s">
        <v>3340</v>
      </c>
      <c r="X367" s="252">
        <v>223</v>
      </c>
      <c r="Y367" s="252" t="s">
        <v>3340</v>
      </c>
      <c r="Z367" s="252" t="s">
        <v>3340</v>
      </c>
      <c r="AA367" s="252" t="s">
        <v>3340</v>
      </c>
      <c r="AB367" s="252" t="s">
        <v>3670</v>
      </c>
      <c r="AC367" s="252" t="s">
        <v>3835</v>
      </c>
      <c r="AD367" s="217" t="s">
        <v>3340</v>
      </c>
      <c r="AE367" s="217" t="s">
        <v>3340</v>
      </c>
      <c r="AF367" s="73" t="s">
        <v>3340</v>
      </c>
      <c r="AG367" s="255" t="s">
        <v>1102</v>
      </c>
      <c r="AH367" s="255" t="s">
        <v>5055</v>
      </c>
      <c r="AI367" s="255" t="s">
        <v>3340</v>
      </c>
      <c r="AJ367" s="255" t="s">
        <v>6765</v>
      </c>
      <c r="AK367" s="255" t="s">
        <v>4650</v>
      </c>
      <c r="AL367" s="255" t="s">
        <v>6</v>
      </c>
      <c r="AM367" s="385" t="s">
        <v>3340</v>
      </c>
      <c r="AN367" s="385" t="s">
        <v>3340</v>
      </c>
    </row>
    <row r="368" spans="1:40" s="295" customFormat="1">
      <c r="A368" s="438" t="s">
        <v>8043</v>
      </c>
      <c r="B368" s="380" t="s">
        <v>8044</v>
      </c>
      <c r="C368" s="255" t="s">
        <v>8043</v>
      </c>
      <c r="D368" s="493" t="s">
        <v>8044</v>
      </c>
      <c r="E368" s="251" t="s">
        <v>8045</v>
      </c>
      <c r="F368" s="81" t="s">
        <v>5191</v>
      </c>
      <c r="G368" s="255" t="s">
        <v>5192</v>
      </c>
      <c r="H368" s="255" t="s">
        <v>7352</v>
      </c>
      <c r="I368" s="646">
        <v>42438</v>
      </c>
      <c r="J368" s="252" t="s">
        <v>3326</v>
      </c>
      <c r="K368" s="437" t="s">
        <v>6055</v>
      </c>
      <c r="L368" s="252" t="s">
        <v>3469</v>
      </c>
      <c r="M368" s="255" t="s">
        <v>6676</v>
      </c>
      <c r="N368" s="380" t="s">
        <v>4748</v>
      </c>
      <c r="O368" s="255" t="s">
        <v>3373</v>
      </c>
      <c r="P368" s="255" t="s">
        <v>3670</v>
      </c>
      <c r="Q368" s="385" t="s">
        <v>4113</v>
      </c>
      <c r="R368" s="399" t="s">
        <v>5226</v>
      </c>
      <c r="S368" s="399" t="s">
        <v>3340</v>
      </c>
      <c r="T368" s="399" t="s">
        <v>3340</v>
      </c>
      <c r="U368" s="399">
        <v>10</v>
      </c>
      <c r="V368" s="399" t="s">
        <v>3330</v>
      </c>
      <c r="W368" s="399" t="s">
        <v>3340</v>
      </c>
      <c r="X368" s="252">
        <v>224</v>
      </c>
      <c r="Y368" s="252" t="s">
        <v>3340</v>
      </c>
      <c r="Z368" s="252" t="s">
        <v>3340</v>
      </c>
      <c r="AA368" s="252" t="s">
        <v>3340</v>
      </c>
      <c r="AB368" s="252" t="s">
        <v>3670</v>
      </c>
      <c r="AC368" s="252" t="s">
        <v>3835</v>
      </c>
      <c r="AD368" s="217" t="s">
        <v>3340</v>
      </c>
      <c r="AE368" s="217" t="s">
        <v>3340</v>
      </c>
      <c r="AF368" s="73" t="s">
        <v>3340</v>
      </c>
      <c r="AG368" s="255" t="s">
        <v>1102</v>
      </c>
      <c r="AH368" s="255" t="s">
        <v>5055</v>
      </c>
      <c r="AI368" s="255" t="s">
        <v>3340</v>
      </c>
      <c r="AJ368" s="255" t="s">
        <v>6765</v>
      </c>
      <c r="AK368" s="255" t="s">
        <v>4650</v>
      </c>
      <c r="AL368" s="255" t="s">
        <v>5193</v>
      </c>
      <c r="AM368" s="385" t="s">
        <v>3340</v>
      </c>
      <c r="AN368" s="385" t="s">
        <v>3340</v>
      </c>
    </row>
    <row r="369" spans="1:40" s="295" customFormat="1">
      <c r="A369" s="438" t="s">
        <v>5349</v>
      </c>
      <c r="B369" s="380" t="s">
        <v>8046</v>
      </c>
      <c r="C369" s="255" t="s">
        <v>5349</v>
      </c>
      <c r="D369" s="493" t="s">
        <v>8046</v>
      </c>
      <c r="E369" s="251" t="s">
        <v>5360</v>
      </c>
      <c r="F369" s="81" t="s">
        <v>5191</v>
      </c>
      <c r="G369" s="255" t="s">
        <v>5350</v>
      </c>
      <c r="H369" s="255" t="s">
        <v>7352</v>
      </c>
      <c r="I369" s="646">
        <v>42486</v>
      </c>
      <c r="J369" s="252" t="s">
        <v>3326</v>
      </c>
      <c r="K369" s="437" t="s">
        <v>6055</v>
      </c>
      <c r="L369" s="252" t="s">
        <v>3469</v>
      </c>
      <c r="M369" s="255" t="s">
        <v>6676</v>
      </c>
      <c r="N369" s="380" t="s">
        <v>4036</v>
      </c>
      <c r="O369" s="255" t="s">
        <v>5070</v>
      </c>
      <c r="P369" s="255" t="s">
        <v>3670</v>
      </c>
      <c r="Q369" s="385" t="s">
        <v>1102</v>
      </c>
      <c r="R369" s="399" t="s">
        <v>3340</v>
      </c>
      <c r="S369" s="399" t="s">
        <v>3340</v>
      </c>
      <c r="T369" s="399" t="s">
        <v>3340</v>
      </c>
      <c r="U369" s="399" t="s">
        <v>3340</v>
      </c>
      <c r="V369" s="399" t="s">
        <v>3676</v>
      </c>
      <c r="W369" s="399" t="s">
        <v>3340</v>
      </c>
      <c r="X369" s="252" t="s">
        <v>3340</v>
      </c>
      <c r="Y369" s="252" t="s">
        <v>3340</v>
      </c>
      <c r="Z369" s="252" t="s">
        <v>3340</v>
      </c>
      <c r="AA369" s="252" t="s">
        <v>3340</v>
      </c>
      <c r="AB369" s="252" t="s">
        <v>3670</v>
      </c>
      <c r="AC369" s="252" t="s">
        <v>3835</v>
      </c>
      <c r="AD369" s="217" t="s">
        <v>10608</v>
      </c>
      <c r="AE369" s="217" t="s">
        <v>6058</v>
      </c>
      <c r="AF369" s="73" t="s">
        <v>10605</v>
      </c>
      <c r="AG369" s="255" t="s">
        <v>1102</v>
      </c>
      <c r="AH369" s="255" t="s">
        <v>4036</v>
      </c>
      <c r="AI369" s="255" t="s">
        <v>5351</v>
      </c>
      <c r="AJ369" s="255" t="s">
        <v>6765</v>
      </c>
      <c r="AK369" s="255" t="s">
        <v>5352</v>
      </c>
      <c r="AL369" s="255" t="s">
        <v>5353</v>
      </c>
      <c r="AM369" s="385" t="s">
        <v>3340</v>
      </c>
      <c r="AN369" s="385" t="s">
        <v>3340</v>
      </c>
    </row>
    <row r="370" spans="1:40" s="295" customFormat="1">
      <c r="A370" s="438" t="s">
        <v>5354</v>
      </c>
      <c r="B370" s="380" t="s">
        <v>8047</v>
      </c>
      <c r="C370" s="255" t="s">
        <v>5354</v>
      </c>
      <c r="D370" s="493" t="s">
        <v>8047</v>
      </c>
      <c r="E370" s="251" t="s">
        <v>5361</v>
      </c>
      <c r="F370" s="81" t="s">
        <v>5191</v>
      </c>
      <c r="G370" s="255" t="s">
        <v>5350</v>
      </c>
      <c r="H370" s="255" t="s">
        <v>7352</v>
      </c>
      <c r="I370" s="646">
        <v>42486</v>
      </c>
      <c r="J370" s="252" t="s">
        <v>3326</v>
      </c>
      <c r="K370" s="437" t="s">
        <v>6055</v>
      </c>
      <c r="L370" s="252" t="s">
        <v>3469</v>
      </c>
      <c r="M370" s="255" t="s">
        <v>6676</v>
      </c>
      <c r="N370" s="380" t="s">
        <v>4036</v>
      </c>
      <c r="O370" s="255" t="s">
        <v>5070</v>
      </c>
      <c r="P370" s="255" t="s">
        <v>3670</v>
      </c>
      <c r="Q370" s="385" t="s">
        <v>1102</v>
      </c>
      <c r="R370" s="399" t="s">
        <v>3340</v>
      </c>
      <c r="S370" s="399" t="s">
        <v>3340</v>
      </c>
      <c r="T370" s="399" t="s">
        <v>3340</v>
      </c>
      <c r="U370" s="399" t="s">
        <v>3340</v>
      </c>
      <c r="V370" s="399" t="s">
        <v>3676</v>
      </c>
      <c r="W370" s="399" t="s">
        <v>3340</v>
      </c>
      <c r="X370" s="252" t="s">
        <v>3340</v>
      </c>
      <c r="Y370" s="252" t="s">
        <v>3340</v>
      </c>
      <c r="Z370" s="252" t="s">
        <v>3340</v>
      </c>
      <c r="AA370" s="252" t="s">
        <v>3340</v>
      </c>
      <c r="AB370" s="252" t="s">
        <v>3670</v>
      </c>
      <c r="AC370" s="252" t="s">
        <v>3835</v>
      </c>
      <c r="AD370" s="217" t="s">
        <v>10608</v>
      </c>
      <c r="AE370" s="217" t="s">
        <v>6058</v>
      </c>
      <c r="AF370" s="73" t="s">
        <v>10605</v>
      </c>
      <c r="AG370" s="255" t="s">
        <v>1102</v>
      </c>
      <c r="AH370" s="255" t="s">
        <v>4036</v>
      </c>
      <c r="AI370" s="255" t="s">
        <v>5355</v>
      </c>
      <c r="AJ370" s="255" t="s">
        <v>6765</v>
      </c>
      <c r="AK370" s="255" t="s">
        <v>5352</v>
      </c>
      <c r="AL370" s="255" t="s">
        <v>5356</v>
      </c>
      <c r="AM370" s="385" t="s">
        <v>3340</v>
      </c>
      <c r="AN370" s="385" t="s">
        <v>3340</v>
      </c>
    </row>
    <row r="371" spans="1:40" s="295" customFormat="1">
      <c r="A371" s="439" t="s">
        <v>5357</v>
      </c>
      <c r="B371" s="380" t="s">
        <v>8048</v>
      </c>
      <c r="C371" s="255" t="s">
        <v>5357</v>
      </c>
      <c r="D371" s="493" t="s">
        <v>8048</v>
      </c>
      <c r="E371" s="440" t="s">
        <v>5362</v>
      </c>
      <c r="F371" s="81" t="s">
        <v>5191</v>
      </c>
      <c r="G371" s="255" t="s">
        <v>5350</v>
      </c>
      <c r="H371" s="255" t="s">
        <v>7352</v>
      </c>
      <c r="I371" s="646">
        <v>42486</v>
      </c>
      <c r="J371" s="252" t="s">
        <v>3326</v>
      </c>
      <c r="K371" s="437" t="s">
        <v>6055</v>
      </c>
      <c r="L371" s="252" t="s">
        <v>3469</v>
      </c>
      <c r="M371" s="255" t="s">
        <v>6676</v>
      </c>
      <c r="N371" s="380" t="s">
        <v>4036</v>
      </c>
      <c r="O371" s="255" t="s">
        <v>5070</v>
      </c>
      <c r="P371" s="255" t="s">
        <v>3670</v>
      </c>
      <c r="Q371" s="385" t="s">
        <v>1102</v>
      </c>
      <c r="R371" s="399" t="s">
        <v>3340</v>
      </c>
      <c r="S371" s="399" t="s">
        <v>3340</v>
      </c>
      <c r="T371" s="399" t="s">
        <v>3340</v>
      </c>
      <c r="U371" s="399" t="s">
        <v>3340</v>
      </c>
      <c r="V371" s="399" t="s">
        <v>3676</v>
      </c>
      <c r="W371" s="399" t="s">
        <v>3340</v>
      </c>
      <c r="X371" s="252" t="s">
        <v>3340</v>
      </c>
      <c r="Y371" s="252" t="s">
        <v>3340</v>
      </c>
      <c r="Z371" s="252" t="s">
        <v>3340</v>
      </c>
      <c r="AA371" s="252" t="s">
        <v>3340</v>
      </c>
      <c r="AB371" s="252" t="s">
        <v>3670</v>
      </c>
      <c r="AC371" s="252" t="s">
        <v>3835</v>
      </c>
      <c r="AD371" s="217" t="s">
        <v>3340</v>
      </c>
      <c r="AE371" s="217" t="s">
        <v>3340</v>
      </c>
      <c r="AF371" s="73" t="s">
        <v>3340</v>
      </c>
      <c r="AG371" s="255" t="s">
        <v>1102</v>
      </c>
      <c r="AH371" s="255" t="s">
        <v>4036</v>
      </c>
      <c r="AI371" s="255" t="s">
        <v>5358</v>
      </c>
      <c r="AJ371" s="255" t="s">
        <v>6765</v>
      </c>
      <c r="AK371" s="255" t="s">
        <v>5352</v>
      </c>
      <c r="AL371" s="255" t="s">
        <v>5359</v>
      </c>
      <c r="AM371" s="385" t="s">
        <v>3340</v>
      </c>
      <c r="AN371" s="385" t="s">
        <v>3340</v>
      </c>
    </row>
    <row r="372" spans="1:40" s="295" customFormat="1">
      <c r="A372" s="327" t="s">
        <v>5634</v>
      </c>
      <c r="B372" s="441" t="s">
        <v>5635</v>
      </c>
      <c r="C372" s="327" t="s">
        <v>5634</v>
      </c>
      <c r="D372" s="493" t="s">
        <v>5635</v>
      </c>
      <c r="E372" s="440" t="s">
        <v>5636</v>
      </c>
      <c r="F372" s="81" t="s">
        <v>5191</v>
      </c>
      <c r="G372" s="255" t="s">
        <v>5637</v>
      </c>
      <c r="H372" s="255" t="s">
        <v>8049</v>
      </c>
      <c r="I372" s="646">
        <v>42558</v>
      </c>
      <c r="J372" s="252" t="s">
        <v>5638</v>
      </c>
      <c r="K372" s="437" t="s">
        <v>3340</v>
      </c>
      <c r="L372" s="252" t="s">
        <v>3469</v>
      </c>
      <c r="M372" s="255" t="s">
        <v>6676</v>
      </c>
      <c r="N372" s="380" t="s">
        <v>3836</v>
      </c>
      <c r="O372" s="255" t="s">
        <v>3836</v>
      </c>
      <c r="P372" s="255" t="s">
        <v>3670</v>
      </c>
      <c r="Q372" s="385" t="s">
        <v>3836</v>
      </c>
      <c r="R372" s="399" t="s">
        <v>3340</v>
      </c>
      <c r="S372" s="399" t="s">
        <v>3340</v>
      </c>
      <c r="T372" s="399" t="s">
        <v>3340</v>
      </c>
      <c r="U372" s="399" t="s">
        <v>3340</v>
      </c>
      <c r="V372" s="399" t="s">
        <v>3676</v>
      </c>
      <c r="W372" s="399" t="s">
        <v>3340</v>
      </c>
      <c r="X372" s="252" t="s">
        <v>3340</v>
      </c>
      <c r="Y372" s="252" t="s">
        <v>3340</v>
      </c>
      <c r="Z372" s="252" t="s">
        <v>3340</v>
      </c>
      <c r="AA372" s="252" t="s">
        <v>3340</v>
      </c>
      <c r="AB372" s="252" t="s">
        <v>3670</v>
      </c>
      <c r="AC372" s="252" t="s">
        <v>3835</v>
      </c>
      <c r="AD372" s="217" t="s">
        <v>3340</v>
      </c>
      <c r="AE372" s="217" t="s">
        <v>3340</v>
      </c>
      <c r="AF372" s="73" t="s">
        <v>3340</v>
      </c>
      <c r="AG372" s="255" t="s">
        <v>3340</v>
      </c>
      <c r="AH372" s="255" t="s">
        <v>3340</v>
      </c>
      <c r="AI372" s="255" t="s">
        <v>3340</v>
      </c>
      <c r="AJ372" s="255" t="s">
        <v>6765</v>
      </c>
      <c r="AK372" s="255" t="s">
        <v>3340</v>
      </c>
      <c r="AL372" s="255" t="s">
        <v>3340</v>
      </c>
      <c r="AM372" s="385" t="s">
        <v>3340</v>
      </c>
      <c r="AN372" s="385" t="s">
        <v>3340</v>
      </c>
    </row>
    <row r="373" spans="1:40" s="295" customFormat="1">
      <c r="A373" s="439" t="s">
        <v>5639</v>
      </c>
      <c r="B373" s="380" t="s">
        <v>5640</v>
      </c>
      <c r="C373" s="255" t="s">
        <v>5639</v>
      </c>
      <c r="D373" s="493" t="s">
        <v>5640</v>
      </c>
      <c r="E373" s="440" t="s">
        <v>5641</v>
      </c>
      <c r="F373" s="81" t="s">
        <v>5191</v>
      </c>
      <c r="G373" s="255" t="s">
        <v>5637</v>
      </c>
      <c r="H373" s="255" t="s">
        <v>8049</v>
      </c>
      <c r="I373" s="646">
        <v>42558</v>
      </c>
      <c r="J373" s="252" t="s">
        <v>5638</v>
      </c>
      <c r="K373" s="437" t="s">
        <v>3340</v>
      </c>
      <c r="L373" s="252" t="s">
        <v>3469</v>
      </c>
      <c r="M373" s="255" t="s">
        <v>6676</v>
      </c>
      <c r="N373" s="380" t="s">
        <v>3836</v>
      </c>
      <c r="O373" s="255" t="s">
        <v>3836</v>
      </c>
      <c r="P373" s="255" t="s">
        <v>3670</v>
      </c>
      <c r="Q373" s="385" t="s">
        <v>3836</v>
      </c>
      <c r="R373" s="399" t="s">
        <v>3340</v>
      </c>
      <c r="S373" s="399" t="s">
        <v>3340</v>
      </c>
      <c r="T373" s="399" t="s">
        <v>3340</v>
      </c>
      <c r="U373" s="399" t="s">
        <v>3340</v>
      </c>
      <c r="V373" s="399" t="s">
        <v>3676</v>
      </c>
      <c r="W373" s="399" t="s">
        <v>3340</v>
      </c>
      <c r="X373" s="252" t="s">
        <v>3340</v>
      </c>
      <c r="Y373" s="252" t="s">
        <v>3340</v>
      </c>
      <c r="Z373" s="252" t="s">
        <v>3340</v>
      </c>
      <c r="AA373" s="252" t="s">
        <v>3340</v>
      </c>
      <c r="AB373" s="252" t="s">
        <v>3670</v>
      </c>
      <c r="AC373" s="252" t="s">
        <v>3835</v>
      </c>
      <c r="AD373" s="217" t="s">
        <v>3340</v>
      </c>
      <c r="AE373" s="217" t="s">
        <v>3340</v>
      </c>
      <c r="AF373" s="73" t="s">
        <v>3340</v>
      </c>
      <c r="AG373" s="255" t="s">
        <v>3340</v>
      </c>
      <c r="AH373" s="255" t="s">
        <v>3340</v>
      </c>
      <c r="AI373" s="255" t="s">
        <v>3340</v>
      </c>
      <c r="AJ373" s="255" t="s">
        <v>6765</v>
      </c>
      <c r="AK373" s="255" t="s">
        <v>3340</v>
      </c>
      <c r="AL373" s="255" t="s">
        <v>3340</v>
      </c>
      <c r="AM373" s="385" t="s">
        <v>3340</v>
      </c>
      <c r="AN373" s="385" t="s">
        <v>3340</v>
      </c>
    </row>
    <row r="374" spans="1:40" s="295" customFormat="1">
      <c r="A374" s="327" t="s">
        <v>5642</v>
      </c>
      <c r="B374" s="441" t="s">
        <v>5643</v>
      </c>
      <c r="C374" s="327" t="s">
        <v>5642</v>
      </c>
      <c r="D374" s="493" t="s">
        <v>5643</v>
      </c>
      <c r="E374" s="440" t="s">
        <v>5644</v>
      </c>
      <c r="F374" s="81" t="s">
        <v>5191</v>
      </c>
      <c r="G374" s="255" t="s">
        <v>5637</v>
      </c>
      <c r="H374" s="255" t="s">
        <v>8049</v>
      </c>
      <c r="I374" s="646">
        <v>42558</v>
      </c>
      <c r="J374" s="252" t="s">
        <v>5638</v>
      </c>
      <c r="K374" s="437" t="s">
        <v>3340</v>
      </c>
      <c r="L374" s="252" t="s">
        <v>3469</v>
      </c>
      <c r="M374" s="255" t="s">
        <v>6676</v>
      </c>
      <c r="N374" s="380" t="s">
        <v>3836</v>
      </c>
      <c r="O374" s="255" t="s">
        <v>3836</v>
      </c>
      <c r="P374" s="255" t="s">
        <v>3670</v>
      </c>
      <c r="Q374" s="385" t="s">
        <v>3836</v>
      </c>
      <c r="R374" s="399" t="s">
        <v>3340</v>
      </c>
      <c r="S374" s="399" t="s">
        <v>3340</v>
      </c>
      <c r="T374" s="399" t="s">
        <v>3340</v>
      </c>
      <c r="U374" s="399" t="s">
        <v>3340</v>
      </c>
      <c r="V374" s="399" t="s">
        <v>3676</v>
      </c>
      <c r="W374" s="399" t="s">
        <v>3340</v>
      </c>
      <c r="X374" s="252" t="s">
        <v>3340</v>
      </c>
      <c r="Y374" s="252" t="s">
        <v>3340</v>
      </c>
      <c r="Z374" s="252" t="s">
        <v>3340</v>
      </c>
      <c r="AA374" s="252" t="s">
        <v>3340</v>
      </c>
      <c r="AB374" s="252" t="s">
        <v>3670</v>
      </c>
      <c r="AC374" s="252" t="s">
        <v>3835</v>
      </c>
      <c r="AD374" s="217" t="s">
        <v>3340</v>
      </c>
      <c r="AE374" s="217" t="s">
        <v>3340</v>
      </c>
      <c r="AF374" s="73" t="s">
        <v>3340</v>
      </c>
      <c r="AG374" s="255" t="s">
        <v>3340</v>
      </c>
      <c r="AH374" s="255" t="s">
        <v>3340</v>
      </c>
      <c r="AI374" s="255" t="s">
        <v>3340</v>
      </c>
      <c r="AJ374" s="255" t="s">
        <v>6765</v>
      </c>
      <c r="AK374" s="255" t="s">
        <v>3340</v>
      </c>
      <c r="AL374" s="255" t="s">
        <v>3340</v>
      </c>
      <c r="AM374" s="385" t="s">
        <v>3340</v>
      </c>
      <c r="AN374" s="385" t="s">
        <v>3340</v>
      </c>
    </row>
    <row r="375" spans="1:40" s="295" customFormat="1">
      <c r="A375" s="439" t="s">
        <v>5645</v>
      </c>
      <c r="B375" s="380" t="s">
        <v>5646</v>
      </c>
      <c r="C375" s="255" t="s">
        <v>5645</v>
      </c>
      <c r="D375" s="493" t="s">
        <v>5646</v>
      </c>
      <c r="E375" s="440" t="s">
        <v>5647</v>
      </c>
      <c r="F375" s="81" t="s">
        <v>5191</v>
      </c>
      <c r="G375" s="255" t="s">
        <v>5637</v>
      </c>
      <c r="H375" s="255" t="s">
        <v>8049</v>
      </c>
      <c r="I375" s="646">
        <v>42558</v>
      </c>
      <c r="J375" s="252" t="s">
        <v>5638</v>
      </c>
      <c r="K375" s="437" t="s">
        <v>3340</v>
      </c>
      <c r="L375" s="252" t="s">
        <v>3469</v>
      </c>
      <c r="M375" s="255" t="s">
        <v>6676</v>
      </c>
      <c r="N375" s="380" t="s">
        <v>3836</v>
      </c>
      <c r="O375" s="255" t="s">
        <v>3836</v>
      </c>
      <c r="P375" s="255" t="s">
        <v>3670</v>
      </c>
      <c r="Q375" s="385" t="s">
        <v>3836</v>
      </c>
      <c r="R375" s="399" t="s">
        <v>3340</v>
      </c>
      <c r="S375" s="399" t="s">
        <v>3340</v>
      </c>
      <c r="T375" s="399" t="s">
        <v>3340</v>
      </c>
      <c r="U375" s="399" t="s">
        <v>3340</v>
      </c>
      <c r="V375" s="399" t="s">
        <v>3676</v>
      </c>
      <c r="W375" s="399" t="s">
        <v>3340</v>
      </c>
      <c r="X375" s="252" t="s">
        <v>3340</v>
      </c>
      <c r="Y375" s="252" t="s">
        <v>3340</v>
      </c>
      <c r="Z375" s="252" t="s">
        <v>3340</v>
      </c>
      <c r="AA375" s="252" t="s">
        <v>3340</v>
      </c>
      <c r="AB375" s="252" t="s">
        <v>3670</v>
      </c>
      <c r="AC375" s="252" t="s">
        <v>3835</v>
      </c>
      <c r="AD375" s="217" t="s">
        <v>3340</v>
      </c>
      <c r="AE375" s="217" t="s">
        <v>3340</v>
      </c>
      <c r="AF375" s="73" t="s">
        <v>3340</v>
      </c>
      <c r="AG375" s="255" t="s">
        <v>3340</v>
      </c>
      <c r="AH375" s="255" t="s">
        <v>3340</v>
      </c>
      <c r="AI375" s="255" t="s">
        <v>3340</v>
      </c>
      <c r="AJ375" s="255" t="s">
        <v>6765</v>
      </c>
      <c r="AK375" s="255" t="s">
        <v>3340</v>
      </c>
      <c r="AL375" s="255" t="s">
        <v>3340</v>
      </c>
      <c r="AM375" s="385" t="s">
        <v>3340</v>
      </c>
      <c r="AN375" s="385" t="s">
        <v>3340</v>
      </c>
    </row>
    <row r="376" spans="1:40" s="295" customFormat="1">
      <c r="A376" s="442" t="s">
        <v>5648</v>
      </c>
      <c r="B376" s="443" t="s">
        <v>5649</v>
      </c>
      <c r="C376" s="443" t="s">
        <v>5648</v>
      </c>
      <c r="D376" s="444" t="s">
        <v>5649</v>
      </c>
      <c r="E376" s="444" t="s">
        <v>5650</v>
      </c>
      <c r="F376" s="659" t="s">
        <v>5191</v>
      </c>
      <c r="G376" s="445" t="s">
        <v>5637</v>
      </c>
      <c r="H376" s="442" t="s">
        <v>8049</v>
      </c>
      <c r="I376" s="660">
        <v>42558</v>
      </c>
      <c r="J376" s="252" t="s">
        <v>5638</v>
      </c>
      <c r="K376" s="446" t="s">
        <v>3340</v>
      </c>
      <c r="L376" s="252" t="s">
        <v>3469</v>
      </c>
      <c r="M376" s="444" t="s">
        <v>6676</v>
      </c>
      <c r="N376" s="252" t="s">
        <v>3836</v>
      </c>
      <c r="O376" s="255" t="s">
        <v>3836</v>
      </c>
      <c r="P376" s="255" t="s">
        <v>3670</v>
      </c>
      <c r="Q376" s="385" t="s">
        <v>3836</v>
      </c>
      <c r="R376" s="399" t="s">
        <v>3340</v>
      </c>
      <c r="S376" s="399" t="s">
        <v>3340</v>
      </c>
      <c r="T376" s="399" t="s">
        <v>3340</v>
      </c>
      <c r="U376" s="399" t="s">
        <v>3340</v>
      </c>
      <c r="V376" s="399" t="s">
        <v>3676</v>
      </c>
      <c r="W376" s="399" t="s">
        <v>3340</v>
      </c>
      <c r="X376" s="252" t="s">
        <v>3340</v>
      </c>
      <c r="Y376" s="252" t="s">
        <v>3340</v>
      </c>
      <c r="Z376" s="252" t="s">
        <v>3340</v>
      </c>
      <c r="AA376" s="252" t="s">
        <v>3340</v>
      </c>
      <c r="AB376" s="252" t="s">
        <v>3670</v>
      </c>
      <c r="AC376" s="400" t="s">
        <v>3835</v>
      </c>
      <c r="AD376" s="651" t="s">
        <v>3340</v>
      </c>
      <c r="AE376" s="217" t="s">
        <v>3340</v>
      </c>
      <c r="AF376" s="73" t="s">
        <v>3340</v>
      </c>
      <c r="AG376" s="449" t="s">
        <v>3340</v>
      </c>
      <c r="AH376" s="255" t="s">
        <v>3340</v>
      </c>
      <c r="AI376" s="444" t="s">
        <v>3340</v>
      </c>
      <c r="AJ376" s="442" t="s">
        <v>6765</v>
      </c>
      <c r="AK376" s="255" t="s">
        <v>3340</v>
      </c>
      <c r="AL376" s="255" t="s">
        <v>3340</v>
      </c>
      <c r="AM376" s="442" t="s">
        <v>3340</v>
      </c>
      <c r="AN376" s="442" t="s">
        <v>3340</v>
      </c>
    </row>
    <row r="377" spans="1:40" s="295" customFormat="1">
      <c r="A377" s="288" t="s">
        <v>5651</v>
      </c>
      <c r="B377" s="288" t="s">
        <v>5652</v>
      </c>
      <c r="C377" s="288" t="s">
        <v>5651</v>
      </c>
      <c r="D377" s="447" t="s">
        <v>5652</v>
      </c>
      <c r="E377" s="448" t="s">
        <v>5653</v>
      </c>
      <c r="F377" s="661" t="s">
        <v>5191</v>
      </c>
      <c r="G377" s="449" t="s">
        <v>5637</v>
      </c>
      <c r="H377" s="442" t="s">
        <v>8049</v>
      </c>
      <c r="I377" s="662">
        <v>42558</v>
      </c>
      <c r="J377" s="252" t="s">
        <v>5638</v>
      </c>
      <c r="K377" s="450" t="s">
        <v>3340</v>
      </c>
      <c r="L377" s="252" t="s">
        <v>3469</v>
      </c>
      <c r="M377" s="451" t="s">
        <v>6676</v>
      </c>
      <c r="N377" s="380" t="s">
        <v>3836</v>
      </c>
      <c r="O377" s="255" t="s">
        <v>3836</v>
      </c>
      <c r="P377" s="255" t="s">
        <v>3670</v>
      </c>
      <c r="Q377" s="385" t="s">
        <v>3836</v>
      </c>
      <c r="R377" s="399" t="s">
        <v>3340</v>
      </c>
      <c r="S377" s="399" t="s">
        <v>3340</v>
      </c>
      <c r="T377" s="399" t="s">
        <v>3340</v>
      </c>
      <c r="U377" s="399" t="s">
        <v>3340</v>
      </c>
      <c r="V377" s="399" t="s">
        <v>3676</v>
      </c>
      <c r="W377" s="399" t="s">
        <v>3340</v>
      </c>
      <c r="X377" s="252" t="s">
        <v>3340</v>
      </c>
      <c r="Y377" s="252" t="s">
        <v>3340</v>
      </c>
      <c r="Z377" s="252" t="s">
        <v>3340</v>
      </c>
      <c r="AA377" s="252" t="s">
        <v>3340</v>
      </c>
      <c r="AB377" s="252" t="s">
        <v>3670</v>
      </c>
      <c r="AC377" s="252" t="s">
        <v>3835</v>
      </c>
      <c r="AD377" s="651" t="s">
        <v>3340</v>
      </c>
      <c r="AE377" s="217" t="s">
        <v>3340</v>
      </c>
      <c r="AF377" s="73" t="s">
        <v>3340</v>
      </c>
      <c r="AG377" s="449" t="s">
        <v>3340</v>
      </c>
      <c r="AH377" s="255" t="s">
        <v>3340</v>
      </c>
      <c r="AI377" s="451" t="s">
        <v>3340</v>
      </c>
      <c r="AJ377" s="288" t="s">
        <v>6765</v>
      </c>
      <c r="AK377" s="255" t="s">
        <v>3340</v>
      </c>
      <c r="AL377" s="255" t="s">
        <v>3340</v>
      </c>
      <c r="AM377" s="452" t="s">
        <v>3340</v>
      </c>
      <c r="AN377" s="452" t="s">
        <v>3340</v>
      </c>
    </row>
    <row r="378" spans="1:40" s="295" customFormat="1">
      <c r="A378" s="23" t="s">
        <v>5654</v>
      </c>
      <c r="B378" s="23" t="s">
        <v>5655</v>
      </c>
      <c r="C378" s="23" t="s">
        <v>5654</v>
      </c>
      <c r="D378" s="447" t="s">
        <v>5655</v>
      </c>
      <c r="E378" s="444" t="s">
        <v>5656</v>
      </c>
      <c r="F378" s="663" t="s">
        <v>5191</v>
      </c>
      <c r="G378" s="288" t="s">
        <v>5637</v>
      </c>
      <c r="H378" s="442" t="s">
        <v>8049</v>
      </c>
      <c r="I378" s="662">
        <v>42558</v>
      </c>
      <c r="J378" s="252" t="s">
        <v>5638</v>
      </c>
      <c r="K378" s="453" t="s">
        <v>3340</v>
      </c>
      <c r="L378" s="252" t="s">
        <v>3469</v>
      </c>
      <c r="M378" s="454" t="s">
        <v>6676</v>
      </c>
      <c r="N378" s="380" t="s">
        <v>3836</v>
      </c>
      <c r="O378" s="255" t="s">
        <v>3836</v>
      </c>
      <c r="P378" s="255" t="s">
        <v>3670</v>
      </c>
      <c r="Q378" s="385" t="s">
        <v>3836</v>
      </c>
      <c r="R378" s="399" t="s">
        <v>3340</v>
      </c>
      <c r="S378" s="399" t="s">
        <v>3340</v>
      </c>
      <c r="T378" s="399" t="s">
        <v>3340</v>
      </c>
      <c r="U378" s="399" t="s">
        <v>3340</v>
      </c>
      <c r="V378" s="399" t="s">
        <v>3676</v>
      </c>
      <c r="W378" s="399" t="s">
        <v>3340</v>
      </c>
      <c r="X378" s="252" t="s">
        <v>3340</v>
      </c>
      <c r="Y378" s="252" t="s">
        <v>3340</v>
      </c>
      <c r="Z378" s="252" t="s">
        <v>3340</v>
      </c>
      <c r="AA378" s="252" t="s">
        <v>3340</v>
      </c>
      <c r="AB378" s="252" t="s">
        <v>3670</v>
      </c>
      <c r="AC378" s="252" t="s">
        <v>3835</v>
      </c>
      <c r="AD378" s="651" t="s">
        <v>3340</v>
      </c>
      <c r="AE378" s="217" t="s">
        <v>3340</v>
      </c>
      <c r="AF378" s="73" t="s">
        <v>3340</v>
      </c>
      <c r="AG378" s="255" t="s">
        <v>3340</v>
      </c>
      <c r="AH378" s="255" t="s">
        <v>3340</v>
      </c>
      <c r="AI378" s="454" t="s">
        <v>3340</v>
      </c>
      <c r="AJ378" s="288" t="s">
        <v>6765</v>
      </c>
      <c r="AK378" s="452" t="s">
        <v>3340</v>
      </c>
      <c r="AL378" s="255" t="s">
        <v>3340</v>
      </c>
      <c r="AM378" s="452" t="s">
        <v>3340</v>
      </c>
      <c r="AN378" s="452" t="s">
        <v>3340</v>
      </c>
    </row>
    <row r="379" spans="1:40" s="295" customFormat="1">
      <c r="A379" s="23" t="s">
        <v>5657</v>
      </c>
      <c r="B379" s="23" t="s">
        <v>5658</v>
      </c>
      <c r="C379" s="23" t="s">
        <v>5657</v>
      </c>
      <c r="D379" s="447" t="s">
        <v>5658</v>
      </c>
      <c r="E379" s="444" t="s">
        <v>5659</v>
      </c>
      <c r="F379" s="663" t="s">
        <v>5191</v>
      </c>
      <c r="G379" s="449" t="s">
        <v>5637</v>
      </c>
      <c r="H379" s="442" t="s">
        <v>8049</v>
      </c>
      <c r="I379" s="662">
        <v>42558</v>
      </c>
      <c r="J379" s="252" t="s">
        <v>5638</v>
      </c>
      <c r="K379" s="455" t="s">
        <v>3340</v>
      </c>
      <c r="L379" s="252" t="s">
        <v>3469</v>
      </c>
      <c r="M379" s="454" t="s">
        <v>6676</v>
      </c>
      <c r="N379" s="380" t="s">
        <v>3836</v>
      </c>
      <c r="O379" s="255" t="s">
        <v>3836</v>
      </c>
      <c r="P379" s="255" t="s">
        <v>3670</v>
      </c>
      <c r="Q379" s="385" t="s">
        <v>3836</v>
      </c>
      <c r="R379" s="399" t="s">
        <v>3340</v>
      </c>
      <c r="S379" s="399" t="s">
        <v>3340</v>
      </c>
      <c r="T379" s="399" t="s">
        <v>3340</v>
      </c>
      <c r="U379" s="399" t="s">
        <v>3340</v>
      </c>
      <c r="V379" s="399" t="s">
        <v>3676</v>
      </c>
      <c r="W379" s="399" t="s">
        <v>3340</v>
      </c>
      <c r="X379" s="252" t="s">
        <v>3340</v>
      </c>
      <c r="Y379" s="252" t="s">
        <v>3340</v>
      </c>
      <c r="Z379" s="252" t="s">
        <v>3340</v>
      </c>
      <c r="AA379" s="252" t="s">
        <v>3340</v>
      </c>
      <c r="AB379" s="252" t="s">
        <v>3670</v>
      </c>
      <c r="AC379" s="400" t="s">
        <v>3835</v>
      </c>
      <c r="AD379" s="651" t="s">
        <v>3340</v>
      </c>
      <c r="AE379" s="217" t="s">
        <v>3340</v>
      </c>
      <c r="AF379" s="73" t="s">
        <v>3340</v>
      </c>
      <c r="AG379" s="449" t="s">
        <v>3340</v>
      </c>
      <c r="AH379" s="255" t="s">
        <v>3340</v>
      </c>
      <c r="AI379" s="454" t="s">
        <v>3340</v>
      </c>
      <c r="AJ379" s="288" t="s">
        <v>6765</v>
      </c>
      <c r="AK379" s="255" t="s">
        <v>3340</v>
      </c>
      <c r="AL379" s="255" t="s">
        <v>3340</v>
      </c>
      <c r="AM379" s="452" t="s">
        <v>3340</v>
      </c>
      <c r="AN379" s="452" t="s">
        <v>3340</v>
      </c>
    </row>
    <row r="380" spans="1:40" s="295" customFormat="1">
      <c r="A380" s="285" t="s">
        <v>5386</v>
      </c>
      <c r="B380" s="285" t="s">
        <v>5670</v>
      </c>
      <c r="C380" s="285" t="s">
        <v>5386</v>
      </c>
      <c r="D380" s="495" t="s">
        <v>5670</v>
      </c>
      <c r="E380" s="444" t="s">
        <v>5377</v>
      </c>
      <c r="F380" s="664" t="s">
        <v>5191</v>
      </c>
      <c r="G380" s="289" t="s">
        <v>5661</v>
      </c>
      <c r="H380" s="442" t="s">
        <v>8212</v>
      </c>
      <c r="I380" s="665">
        <v>42628</v>
      </c>
      <c r="J380" s="252" t="s">
        <v>3326</v>
      </c>
      <c r="K380" s="456" t="s">
        <v>6055</v>
      </c>
      <c r="L380" s="252" t="s">
        <v>3469</v>
      </c>
      <c r="M380" s="457" t="s">
        <v>6676</v>
      </c>
      <c r="N380" s="390" t="s">
        <v>3712</v>
      </c>
      <c r="O380" s="255" t="s">
        <v>3713</v>
      </c>
      <c r="P380" s="255" t="s">
        <v>3669</v>
      </c>
      <c r="Q380" s="385" t="s">
        <v>5671</v>
      </c>
      <c r="R380" s="399" t="s">
        <v>3363</v>
      </c>
      <c r="S380" s="399" t="s">
        <v>3340</v>
      </c>
      <c r="T380" s="399" t="s">
        <v>3340</v>
      </c>
      <c r="U380" s="399" t="s">
        <v>3340</v>
      </c>
      <c r="V380" s="399" t="s">
        <v>3330</v>
      </c>
      <c r="W380" s="399" t="s">
        <v>3340</v>
      </c>
      <c r="X380" s="252" t="s">
        <v>3340</v>
      </c>
      <c r="Y380" s="252" t="s">
        <v>3340</v>
      </c>
      <c r="Z380" s="252" t="s">
        <v>3340</v>
      </c>
      <c r="AA380" s="252" t="s">
        <v>3340</v>
      </c>
      <c r="AB380" s="252" t="s">
        <v>3670</v>
      </c>
      <c r="AC380" s="252" t="s">
        <v>3835</v>
      </c>
      <c r="AD380" s="651" t="s">
        <v>3340</v>
      </c>
      <c r="AE380" s="217" t="s">
        <v>3340</v>
      </c>
      <c r="AF380" s="73" t="s">
        <v>3340</v>
      </c>
      <c r="AG380" s="255" t="s">
        <v>1102</v>
      </c>
      <c r="AH380" s="255" t="s">
        <v>5041</v>
      </c>
      <c r="AI380" s="457" t="s">
        <v>5351</v>
      </c>
      <c r="AJ380" s="289" t="s">
        <v>6765</v>
      </c>
      <c r="AK380" s="289" t="s">
        <v>5352</v>
      </c>
      <c r="AL380" s="255" t="s">
        <v>5353</v>
      </c>
      <c r="AM380" s="458" t="s">
        <v>3340</v>
      </c>
      <c r="AN380" s="289" t="s">
        <v>3340</v>
      </c>
    </row>
    <row r="381" spans="1:40" s="295" customFormat="1">
      <c r="A381" s="37" t="s">
        <v>5384</v>
      </c>
      <c r="B381" s="37" t="s">
        <v>5668</v>
      </c>
      <c r="C381" s="37" t="s">
        <v>5384</v>
      </c>
      <c r="D381" s="666" t="s">
        <v>5668</v>
      </c>
      <c r="E381" s="444" t="s">
        <v>5375</v>
      </c>
      <c r="F381" s="667" t="s">
        <v>5191</v>
      </c>
      <c r="G381" s="449" t="s">
        <v>5661</v>
      </c>
      <c r="H381" s="442" t="s">
        <v>8212</v>
      </c>
      <c r="I381" s="668">
        <v>42628</v>
      </c>
      <c r="J381" s="252" t="s">
        <v>3326</v>
      </c>
      <c r="K381" s="460" t="s">
        <v>6055</v>
      </c>
      <c r="L381" s="252" t="s">
        <v>3469</v>
      </c>
      <c r="M381" s="461" t="s">
        <v>6676</v>
      </c>
      <c r="N381" s="252" t="s">
        <v>3712</v>
      </c>
      <c r="O381" s="255" t="s">
        <v>3713</v>
      </c>
      <c r="P381" s="255" t="s">
        <v>3669</v>
      </c>
      <c r="Q381" s="385" t="s">
        <v>5662</v>
      </c>
      <c r="R381" s="399" t="s">
        <v>3363</v>
      </c>
      <c r="S381" s="399" t="s">
        <v>3340</v>
      </c>
      <c r="T381" s="399" t="s">
        <v>3340</v>
      </c>
      <c r="U381" s="399" t="s">
        <v>3340</v>
      </c>
      <c r="V381" s="399" t="s">
        <v>3330</v>
      </c>
      <c r="W381" s="399" t="s">
        <v>3340</v>
      </c>
      <c r="X381" s="252" t="s">
        <v>3340</v>
      </c>
      <c r="Y381" s="252" t="s">
        <v>3340</v>
      </c>
      <c r="Z381" s="252" t="s">
        <v>3340</v>
      </c>
      <c r="AA381" s="252" t="s">
        <v>3340</v>
      </c>
      <c r="AB381" s="252" t="s">
        <v>3670</v>
      </c>
      <c r="AC381" s="252" t="s">
        <v>3835</v>
      </c>
      <c r="AD381" s="651" t="s">
        <v>3340</v>
      </c>
      <c r="AE381" s="217" t="s">
        <v>3340</v>
      </c>
      <c r="AF381" s="73" t="s">
        <v>3340</v>
      </c>
      <c r="AG381" s="449" t="s">
        <v>1102</v>
      </c>
      <c r="AH381" s="255" t="s">
        <v>5041</v>
      </c>
      <c r="AI381" s="461" t="s">
        <v>5663</v>
      </c>
      <c r="AJ381" s="459" t="s">
        <v>6765</v>
      </c>
      <c r="AK381" s="255" t="s">
        <v>5352</v>
      </c>
      <c r="AL381" s="255" t="s">
        <v>5664</v>
      </c>
      <c r="AM381" s="462" t="s">
        <v>4650</v>
      </c>
      <c r="AN381" s="459" t="s">
        <v>6</v>
      </c>
    </row>
    <row r="382" spans="1:40" s="295" customFormat="1">
      <c r="A382" s="37" t="s">
        <v>5387</v>
      </c>
      <c r="B382" s="37" t="s">
        <v>5672</v>
      </c>
      <c r="C382" s="37" t="s">
        <v>5387</v>
      </c>
      <c r="D382" s="666" t="s">
        <v>5672</v>
      </c>
      <c r="E382" s="444" t="s">
        <v>5378</v>
      </c>
      <c r="F382" s="667" t="s">
        <v>5191</v>
      </c>
      <c r="G382" s="459" t="s">
        <v>5661</v>
      </c>
      <c r="H382" s="442" t="s">
        <v>8212</v>
      </c>
      <c r="I382" s="668">
        <v>42628</v>
      </c>
      <c r="J382" s="252" t="s">
        <v>3326</v>
      </c>
      <c r="K382" s="460" t="s">
        <v>6055</v>
      </c>
      <c r="L382" s="252" t="s">
        <v>3469</v>
      </c>
      <c r="M382" s="461" t="s">
        <v>6676</v>
      </c>
      <c r="N382" s="252" t="s">
        <v>3712</v>
      </c>
      <c r="O382" s="255" t="s">
        <v>3713</v>
      </c>
      <c r="P382" s="255" t="s">
        <v>3669</v>
      </c>
      <c r="Q382" s="385" t="s">
        <v>5673</v>
      </c>
      <c r="R382" s="399" t="s">
        <v>3363</v>
      </c>
      <c r="S382" s="399" t="s">
        <v>3340</v>
      </c>
      <c r="T382" s="399" t="s">
        <v>3340</v>
      </c>
      <c r="U382" s="399" t="s">
        <v>3340</v>
      </c>
      <c r="V382" s="399" t="s">
        <v>3330</v>
      </c>
      <c r="W382" s="399" t="s">
        <v>3340</v>
      </c>
      <c r="X382" s="252" t="s">
        <v>3340</v>
      </c>
      <c r="Y382" s="252" t="s">
        <v>3340</v>
      </c>
      <c r="Z382" s="252" t="s">
        <v>3340</v>
      </c>
      <c r="AA382" s="252" t="s">
        <v>3340</v>
      </c>
      <c r="AB382" s="252" t="s">
        <v>3670</v>
      </c>
      <c r="AC382" s="252" t="s">
        <v>3835</v>
      </c>
      <c r="AD382" s="651" t="s">
        <v>3340</v>
      </c>
      <c r="AE382" s="217" t="s">
        <v>3340</v>
      </c>
      <c r="AF382" s="73" t="s">
        <v>3340</v>
      </c>
      <c r="AG382" s="255" t="s">
        <v>1102</v>
      </c>
      <c r="AH382" s="255" t="s">
        <v>5041</v>
      </c>
      <c r="AI382" s="461" t="s">
        <v>5358</v>
      </c>
      <c r="AJ382" s="459" t="s">
        <v>6765</v>
      </c>
      <c r="AK382" s="459" t="s">
        <v>5352</v>
      </c>
      <c r="AL382" s="255" t="s">
        <v>5359</v>
      </c>
      <c r="AM382" s="462" t="s">
        <v>4650</v>
      </c>
      <c r="AN382" s="462" t="s">
        <v>4651</v>
      </c>
    </row>
    <row r="383" spans="1:40" s="295" customFormat="1">
      <c r="A383" s="37" t="s">
        <v>5389</v>
      </c>
      <c r="B383" s="37" t="s">
        <v>5665</v>
      </c>
      <c r="C383" s="37" t="s">
        <v>5389</v>
      </c>
      <c r="D383" s="666" t="s">
        <v>5665</v>
      </c>
      <c r="E383" s="444" t="s">
        <v>5374</v>
      </c>
      <c r="F383" s="667" t="s">
        <v>5191</v>
      </c>
      <c r="G383" s="459" t="s">
        <v>5661</v>
      </c>
      <c r="H383" s="442" t="s">
        <v>8212</v>
      </c>
      <c r="I383" s="668">
        <v>42628</v>
      </c>
      <c r="J383" s="252" t="s">
        <v>3326</v>
      </c>
      <c r="K383" s="460" t="s">
        <v>6055</v>
      </c>
      <c r="L383" s="252" t="s">
        <v>3469</v>
      </c>
      <c r="M383" s="461" t="s">
        <v>6676</v>
      </c>
      <c r="N383" s="252" t="s">
        <v>3372</v>
      </c>
      <c r="O383" s="255" t="s">
        <v>3373</v>
      </c>
      <c r="P383" s="255" t="s">
        <v>3669</v>
      </c>
      <c r="Q383" s="385" t="s">
        <v>5666</v>
      </c>
      <c r="R383" s="399" t="s">
        <v>3363</v>
      </c>
      <c r="S383" s="399" t="s">
        <v>3340</v>
      </c>
      <c r="T383" s="399" t="s">
        <v>3340</v>
      </c>
      <c r="U383" s="399" t="s">
        <v>3340</v>
      </c>
      <c r="V383" s="399" t="s">
        <v>3330</v>
      </c>
      <c r="W383" s="399" t="s">
        <v>3340</v>
      </c>
      <c r="X383" s="252" t="s">
        <v>3340</v>
      </c>
      <c r="Y383" s="252" t="s">
        <v>3340</v>
      </c>
      <c r="Z383" s="252" t="s">
        <v>3340</v>
      </c>
      <c r="AA383" s="252" t="s">
        <v>3340</v>
      </c>
      <c r="AB383" s="252" t="s">
        <v>3670</v>
      </c>
      <c r="AC383" s="252" t="s">
        <v>3835</v>
      </c>
      <c r="AD383" s="651" t="s">
        <v>3340</v>
      </c>
      <c r="AE383" s="217" t="s">
        <v>3340</v>
      </c>
      <c r="AF383" s="73" t="s">
        <v>3340</v>
      </c>
      <c r="AG383" s="255" t="s">
        <v>1102</v>
      </c>
      <c r="AH383" s="255" t="s">
        <v>5055</v>
      </c>
      <c r="AI383" s="461" t="s">
        <v>5667</v>
      </c>
      <c r="AJ383" s="459" t="s">
        <v>6765</v>
      </c>
      <c r="AK383" s="462" t="s">
        <v>5352</v>
      </c>
      <c r="AL383" s="255" t="s">
        <v>5664</v>
      </c>
      <c r="AM383" s="462" t="s">
        <v>4650</v>
      </c>
      <c r="AN383" s="462" t="s">
        <v>5577</v>
      </c>
    </row>
    <row r="384" spans="1:40" s="295" customFormat="1">
      <c r="A384" s="463" t="s">
        <v>5385</v>
      </c>
      <c r="B384" s="463" t="s">
        <v>5669</v>
      </c>
      <c r="C384" s="463" t="s">
        <v>5385</v>
      </c>
      <c r="D384" s="669" t="s">
        <v>5669</v>
      </c>
      <c r="E384" s="444" t="s">
        <v>5376</v>
      </c>
      <c r="F384" s="670" t="s">
        <v>5191</v>
      </c>
      <c r="G384" s="464" t="s">
        <v>5661</v>
      </c>
      <c r="H384" s="442" t="s">
        <v>8212</v>
      </c>
      <c r="I384" s="671">
        <v>42628</v>
      </c>
      <c r="J384" s="252" t="s">
        <v>3326</v>
      </c>
      <c r="K384" s="465" t="s">
        <v>6055</v>
      </c>
      <c r="L384" s="252" t="s">
        <v>3469</v>
      </c>
      <c r="M384" s="466" t="s">
        <v>6676</v>
      </c>
      <c r="N384" s="252" t="s">
        <v>3712</v>
      </c>
      <c r="O384" s="255" t="s">
        <v>3713</v>
      </c>
      <c r="P384" s="255" t="s">
        <v>3669</v>
      </c>
      <c r="Q384" s="385" t="s">
        <v>5666</v>
      </c>
      <c r="R384" s="399" t="s">
        <v>3363</v>
      </c>
      <c r="S384" s="399" t="s">
        <v>3340</v>
      </c>
      <c r="T384" s="399" t="s">
        <v>3340</v>
      </c>
      <c r="U384" s="399" t="s">
        <v>3340</v>
      </c>
      <c r="V384" s="399" t="s">
        <v>3330</v>
      </c>
      <c r="W384" s="399" t="s">
        <v>3340</v>
      </c>
      <c r="X384" s="252" t="s">
        <v>3340</v>
      </c>
      <c r="Y384" s="252" t="s">
        <v>3340</v>
      </c>
      <c r="Z384" s="252" t="s">
        <v>3340</v>
      </c>
      <c r="AA384" s="252" t="s">
        <v>3340</v>
      </c>
      <c r="AB384" s="252" t="s">
        <v>3670</v>
      </c>
      <c r="AC384" s="252" t="s">
        <v>3835</v>
      </c>
      <c r="AD384" s="651" t="s">
        <v>3340</v>
      </c>
      <c r="AE384" s="217" t="s">
        <v>3340</v>
      </c>
      <c r="AF384" s="73" t="s">
        <v>3340</v>
      </c>
      <c r="AG384" s="255" t="s">
        <v>1102</v>
      </c>
      <c r="AH384" s="255" t="s">
        <v>5041</v>
      </c>
      <c r="AI384" s="467" t="s">
        <v>5667</v>
      </c>
      <c r="AJ384" s="464" t="s">
        <v>6765</v>
      </c>
      <c r="AK384" s="468" t="s">
        <v>5352</v>
      </c>
      <c r="AL384" s="255" t="s">
        <v>5664</v>
      </c>
      <c r="AM384" s="468" t="s">
        <v>5352</v>
      </c>
      <c r="AN384" s="464" t="s">
        <v>5579</v>
      </c>
    </row>
    <row r="385" spans="1:40" s="295" customFormat="1">
      <c r="A385" s="463" t="s">
        <v>5674</v>
      </c>
      <c r="B385" s="463" t="s">
        <v>5675</v>
      </c>
      <c r="C385" s="463" t="s">
        <v>5674</v>
      </c>
      <c r="D385" s="669" t="s">
        <v>5675</v>
      </c>
      <c r="E385" s="444" t="s">
        <v>8050</v>
      </c>
      <c r="F385" s="670" t="s">
        <v>5191</v>
      </c>
      <c r="G385" s="464" t="s">
        <v>5661</v>
      </c>
      <c r="H385" s="442" t="s">
        <v>7352</v>
      </c>
      <c r="I385" s="671">
        <v>42628</v>
      </c>
      <c r="J385" s="252" t="s">
        <v>3326</v>
      </c>
      <c r="K385" s="465" t="s">
        <v>6057</v>
      </c>
      <c r="L385" s="252" t="s">
        <v>3469</v>
      </c>
      <c r="M385" s="466" t="s">
        <v>6676</v>
      </c>
      <c r="N385" s="252" t="s">
        <v>5676</v>
      </c>
      <c r="O385" s="255" t="s">
        <v>8051</v>
      </c>
      <c r="P385" s="255" t="s">
        <v>3670</v>
      </c>
      <c r="Q385" s="385" t="s">
        <v>3682</v>
      </c>
      <c r="R385" s="399" t="s">
        <v>3683</v>
      </c>
      <c r="S385" s="399" t="s">
        <v>3340</v>
      </c>
      <c r="T385" s="399" t="s">
        <v>3340</v>
      </c>
      <c r="U385" s="399" t="s">
        <v>3340</v>
      </c>
      <c r="V385" s="399" t="s">
        <v>3330</v>
      </c>
      <c r="W385" s="399" t="s">
        <v>3340</v>
      </c>
      <c r="X385" s="252" t="s">
        <v>3340</v>
      </c>
      <c r="Y385" s="252" t="s">
        <v>3340</v>
      </c>
      <c r="Z385" s="252" t="s">
        <v>3340</v>
      </c>
      <c r="AA385" s="252" t="s">
        <v>3340</v>
      </c>
      <c r="AB385" s="252" t="s">
        <v>3670</v>
      </c>
      <c r="AC385" s="252" t="s">
        <v>3835</v>
      </c>
      <c r="AD385" s="651" t="s">
        <v>5627</v>
      </c>
      <c r="AE385" s="217" t="s">
        <v>6062</v>
      </c>
      <c r="AF385" s="73" t="s">
        <v>3340</v>
      </c>
      <c r="AG385" s="255" t="s">
        <v>1086</v>
      </c>
      <c r="AH385" s="255" t="s">
        <v>5677</v>
      </c>
      <c r="AI385" s="467" t="s">
        <v>3340</v>
      </c>
      <c r="AJ385" s="464" t="s">
        <v>6765</v>
      </c>
      <c r="AK385" s="468" t="s">
        <v>4058</v>
      </c>
      <c r="AL385" s="255" t="s">
        <v>6</v>
      </c>
      <c r="AM385" s="468" t="s">
        <v>5352</v>
      </c>
      <c r="AN385" s="464" t="s">
        <v>5581</v>
      </c>
    </row>
    <row r="386" spans="1:40" s="295" customFormat="1">
      <c r="A386" s="288" t="s">
        <v>5678</v>
      </c>
      <c r="B386" s="288" t="s">
        <v>5679</v>
      </c>
      <c r="C386" s="288" t="s">
        <v>5678</v>
      </c>
      <c r="D386" s="447" t="s">
        <v>5679</v>
      </c>
      <c r="E386" s="448" t="s">
        <v>8052</v>
      </c>
      <c r="F386" s="661" t="s">
        <v>5191</v>
      </c>
      <c r="G386" s="374" t="s">
        <v>5661</v>
      </c>
      <c r="H386" s="288" t="s">
        <v>7352</v>
      </c>
      <c r="I386" s="662">
        <v>42628</v>
      </c>
      <c r="J386" s="252" t="s">
        <v>3326</v>
      </c>
      <c r="K386" s="450" t="s">
        <v>6057</v>
      </c>
      <c r="L386" s="252" t="s">
        <v>3469</v>
      </c>
      <c r="M386" s="451" t="s">
        <v>6676</v>
      </c>
      <c r="N386" s="380" t="s">
        <v>5676</v>
      </c>
      <c r="O386" s="255" t="s">
        <v>8051</v>
      </c>
      <c r="P386" s="255" t="s">
        <v>3670</v>
      </c>
      <c r="Q386" s="385" t="s">
        <v>3688</v>
      </c>
      <c r="R386" s="399" t="s">
        <v>3689</v>
      </c>
      <c r="S386" s="399" t="s">
        <v>3340</v>
      </c>
      <c r="T386" s="399" t="s">
        <v>3340</v>
      </c>
      <c r="U386" s="399" t="s">
        <v>3340</v>
      </c>
      <c r="V386" s="399" t="s">
        <v>3330</v>
      </c>
      <c r="W386" s="399" t="s">
        <v>3340</v>
      </c>
      <c r="X386" s="252" t="s">
        <v>3340</v>
      </c>
      <c r="Y386" s="252" t="s">
        <v>3340</v>
      </c>
      <c r="Z386" s="252" t="s">
        <v>3340</v>
      </c>
      <c r="AA386" s="252" t="s">
        <v>3340</v>
      </c>
      <c r="AB386" s="252" t="s">
        <v>3670</v>
      </c>
      <c r="AC386" s="252" t="s">
        <v>3835</v>
      </c>
      <c r="AD386" s="651" t="s">
        <v>3340</v>
      </c>
      <c r="AE386" s="217" t="s">
        <v>3340</v>
      </c>
      <c r="AF386" s="73" t="s">
        <v>3340</v>
      </c>
      <c r="AG386" s="449" t="s">
        <v>1086</v>
      </c>
      <c r="AH386" s="255" t="s">
        <v>5677</v>
      </c>
      <c r="AI386" s="451" t="s">
        <v>3340</v>
      </c>
      <c r="AJ386" s="288" t="s">
        <v>6765</v>
      </c>
      <c r="AK386" s="452" t="s">
        <v>4058</v>
      </c>
      <c r="AL386" s="255" t="s">
        <v>5125</v>
      </c>
      <c r="AM386" s="452" t="s">
        <v>3340</v>
      </c>
      <c r="AN386" s="452" t="s">
        <v>3340</v>
      </c>
    </row>
    <row r="387" spans="1:40" s="295" customFormat="1">
      <c r="A387" s="23" t="s">
        <v>5388</v>
      </c>
      <c r="B387" s="23" t="s">
        <v>5660</v>
      </c>
      <c r="C387" s="23" t="s">
        <v>5388</v>
      </c>
      <c r="D387" s="447" t="s">
        <v>5660</v>
      </c>
      <c r="E387" s="444" t="s">
        <v>5373</v>
      </c>
      <c r="F387" s="663" t="s">
        <v>5191</v>
      </c>
      <c r="G387" s="374" t="s">
        <v>5661</v>
      </c>
      <c r="H387" s="288" t="s">
        <v>8212</v>
      </c>
      <c r="I387" s="662">
        <v>42628</v>
      </c>
      <c r="J387" s="252" t="s">
        <v>3326</v>
      </c>
      <c r="K387" s="455" t="s">
        <v>6055</v>
      </c>
      <c r="L387" s="252" t="s">
        <v>3469</v>
      </c>
      <c r="M387" s="454" t="s">
        <v>6676</v>
      </c>
      <c r="N387" s="380" t="s">
        <v>3372</v>
      </c>
      <c r="O387" s="255" t="s">
        <v>3373</v>
      </c>
      <c r="P387" s="255" t="s">
        <v>3669</v>
      </c>
      <c r="Q387" s="385" t="s">
        <v>5662</v>
      </c>
      <c r="R387" s="399" t="s">
        <v>3363</v>
      </c>
      <c r="S387" s="399" t="s">
        <v>3340</v>
      </c>
      <c r="T387" s="399" t="s">
        <v>3340</v>
      </c>
      <c r="U387" s="399" t="s">
        <v>3340</v>
      </c>
      <c r="V387" s="399" t="s">
        <v>3330</v>
      </c>
      <c r="W387" s="399" t="s">
        <v>3340</v>
      </c>
      <c r="X387" s="252" t="s">
        <v>3340</v>
      </c>
      <c r="Y387" s="252" t="s">
        <v>3340</v>
      </c>
      <c r="Z387" s="252" t="s">
        <v>3340</v>
      </c>
      <c r="AA387" s="252" t="s">
        <v>3340</v>
      </c>
      <c r="AB387" s="252" t="s">
        <v>3670</v>
      </c>
      <c r="AC387" s="400" t="s">
        <v>3835</v>
      </c>
      <c r="AD387" s="651" t="s">
        <v>3340</v>
      </c>
      <c r="AE387" s="217" t="s">
        <v>3340</v>
      </c>
      <c r="AF387" s="73" t="s">
        <v>3340</v>
      </c>
      <c r="AG387" s="255" t="s">
        <v>1102</v>
      </c>
      <c r="AH387" s="255" t="s">
        <v>5055</v>
      </c>
      <c r="AI387" s="454" t="s">
        <v>5663</v>
      </c>
      <c r="AJ387" s="288" t="s">
        <v>6765</v>
      </c>
      <c r="AK387" s="452" t="s">
        <v>5352</v>
      </c>
      <c r="AL387" s="255" t="s">
        <v>5664</v>
      </c>
      <c r="AM387" s="452" t="s">
        <v>3340</v>
      </c>
      <c r="AN387" s="452" t="s">
        <v>3340</v>
      </c>
    </row>
    <row r="388" spans="1:40" s="295" customFormat="1">
      <c r="A388" s="418" t="s">
        <v>5680</v>
      </c>
      <c r="B388" s="419" t="s">
        <v>5681</v>
      </c>
      <c r="C388" s="255" t="s">
        <v>5680</v>
      </c>
      <c r="D388" s="493" t="s">
        <v>5681</v>
      </c>
      <c r="E388" s="255" t="s">
        <v>8053</v>
      </c>
      <c r="F388" s="81" t="s">
        <v>5682</v>
      </c>
      <c r="G388" s="252" t="s">
        <v>5661</v>
      </c>
      <c r="H388" s="442" t="s">
        <v>7366</v>
      </c>
      <c r="I388" s="411">
        <v>42628</v>
      </c>
      <c r="J388" s="252" t="s">
        <v>5313</v>
      </c>
      <c r="K388" s="34" t="s">
        <v>6065</v>
      </c>
      <c r="L388" s="252" t="s">
        <v>3469</v>
      </c>
      <c r="M388" s="255" t="s">
        <v>6676</v>
      </c>
      <c r="N388" s="252" t="s">
        <v>4036</v>
      </c>
      <c r="O388" s="253" t="s">
        <v>5070</v>
      </c>
      <c r="P388" s="254" t="s">
        <v>3670</v>
      </c>
      <c r="Q388" s="252" t="s">
        <v>5683</v>
      </c>
      <c r="R388" s="378" t="s">
        <v>3340</v>
      </c>
      <c r="S388" s="399" t="s">
        <v>3340</v>
      </c>
      <c r="T388" s="378" t="s">
        <v>3340</v>
      </c>
      <c r="U388" s="254" t="s">
        <v>3340</v>
      </c>
      <c r="V388" s="254" t="s">
        <v>3330</v>
      </c>
      <c r="W388" s="254" t="s">
        <v>3340</v>
      </c>
      <c r="X388" s="254" t="s">
        <v>3340</v>
      </c>
      <c r="Y388" s="254" t="s">
        <v>3340</v>
      </c>
      <c r="Z388" s="253" t="s">
        <v>3340</v>
      </c>
      <c r="AA388" s="254" t="s">
        <v>3340</v>
      </c>
      <c r="AB388" s="254" t="s">
        <v>3670</v>
      </c>
      <c r="AC388" s="302" t="s">
        <v>3835</v>
      </c>
      <c r="AD388" s="651" t="s">
        <v>3340</v>
      </c>
      <c r="AE388" s="73" t="s">
        <v>3340</v>
      </c>
      <c r="AF388" s="73" t="s">
        <v>3340</v>
      </c>
      <c r="AG388" s="255" t="s">
        <v>3340</v>
      </c>
      <c r="AH388" s="255" t="s">
        <v>3340</v>
      </c>
      <c r="AI388" s="255" t="s">
        <v>3340</v>
      </c>
      <c r="AJ388" s="252" t="s">
        <v>6765</v>
      </c>
      <c r="AK388" s="255" t="s">
        <v>3340</v>
      </c>
      <c r="AL388" s="255" t="s">
        <v>3340</v>
      </c>
      <c r="AM388" s="255" t="s">
        <v>3340</v>
      </c>
      <c r="AN388" s="255" t="s">
        <v>3340</v>
      </c>
    </row>
    <row r="389" spans="1:40" s="295" customFormat="1">
      <c r="A389" s="418" t="s">
        <v>5684</v>
      </c>
      <c r="B389" s="419" t="s">
        <v>5685</v>
      </c>
      <c r="C389" s="255" t="s">
        <v>5684</v>
      </c>
      <c r="D389" s="493" t="s">
        <v>5685</v>
      </c>
      <c r="E389" s="255" t="s">
        <v>8054</v>
      </c>
      <c r="F389" s="81" t="s">
        <v>5682</v>
      </c>
      <c r="G389" s="252" t="s">
        <v>5661</v>
      </c>
      <c r="H389" s="442" t="s">
        <v>7366</v>
      </c>
      <c r="I389" s="411">
        <v>42628</v>
      </c>
      <c r="J389" s="252" t="s">
        <v>5313</v>
      </c>
      <c r="K389" s="34" t="s">
        <v>6065</v>
      </c>
      <c r="L389" s="252" t="s">
        <v>3469</v>
      </c>
      <c r="M389" s="255" t="s">
        <v>6676</v>
      </c>
      <c r="N389" s="252" t="s">
        <v>4036</v>
      </c>
      <c r="O389" s="253" t="s">
        <v>5070</v>
      </c>
      <c r="P389" s="254" t="s">
        <v>3670</v>
      </c>
      <c r="Q389" s="252" t="s">
        <v>5683</v>
      </c>
      <c r="R389" s="378" t="s">
        <v>3340</v>
      </c>
      <c r="S389" s="399" t="s">
        <v>3340</v>
      </c>
      <c r="T389" s="378" t="s">
        <v>3340</v>
      </c>
      <c r="U389" s="254" t="s">
        <v>3340</v>
      </c>
      <c r="V389" s="254" t="s">
        <v>3330</v>
      </c>
      <c r="W389" s="254" t="s">
        <v>3340</v>
      </c>
      <c r="X389" s="254" t="s">
        <v>3340</v>
      </c>
      <c r="Y389" s="254" t="s">
        <v>3340</v>
      </c>
      <c r="Z389" s="253" t="s">
        <v>3340</v>
      </c>
      <c r="AA389" s="254" t="s">
        <v>3340</v>
      </c>
      <c r="AB389" s="254" t="s">
        <v>3670</v>
      </c>
      <c r="AC389" s="302" t="s">
        <v>3835</v>
      </c>
      <c r="AD389" s="651" t="s">
        <v>3340</v>
      </c>
      <c r="AE389" s="73" t="s">
        <v>3340</v>
      </c>
      <c r="AF389" s="73" t="s">
        <v>3340</v>
      </c>
      <c r="AG389" s="255" t="s">
        <v>3340</v>
      </c>
      <c r="AH389" s="255" t="s">
        <v>3340</v>
      </c>
      <c r="AI389" s="255" t="s">
        <v>3340</v>
      </c>
      <c r="AJ389" s="252" t="s">
        <v>6765</v>
      </c>
      <c r="AK389" s="255" t="s">
        <v>3340</v>
      </c>
      <c r="AL389" s="255" t="s">
        <v>3340</v>
      </c>
      <c r="AM389" s="255" t="s">
        <v>3340</v>
      </c>
      <c r="AN389" s="255" t="s">
        <v>3340</v>
      </c>
    </row>
    <row r="390" spans="1:40" s="295" customFormat="1">
      <c r="A390" s="418" t="s">
        <v>5686</v>
      </c>
      <c r="B390" s="419" t="s">
        <v>5687</v>
      </c>
      <c r="C390" s="255" t="s">
        <v>5686</v>
      </c>
      <c r="D390" s="493" t="s">
        <v>5687</v>
      </c>
      <c r="E390" s="255" t="s">
        <v>8055</v>
      </c>
      <c r="F390" s="81" t="s">
        <v>5682</v>
      </c>
      <c r="G390" s="252" t="s">
        <v>5661</v>
      </c>
      <c r="H390" s="442" t="s">
        <v>7366</v>
      </c>
      <c r="I390" s="411">
        <v>42628</v>
      </c>
      <c r="J390" s="252" t="s">
        <v>5313</v>
      </c>
      <c r="K390" s="34" t="s">
        <v>6065</v>
      </c>
      <c r="L390" s="252" t="s">
        <v>3469</v>
      </c>
      <c r="M390" s="255" t="s">
        <v>6676</v>
      </c>
      <c r="N390" s="252" t="s">
        <v>4036</v>
      </c>
      <c r="O390" s="253" t="s">
        <v>5070</v>
      </c>
      <c r="P390" s="254" t="s">
        <v>3670</v>
      </c>
      <c r="Q390" s="252" t="s">
        <v>5683</v>
      </c>
      <c r="R390" s="378" t="s">
        <v>3340</v>
      </c>
      <c r="S390" s="399" t="s">
        <v>3340</v>
      </c>
      <c r="T390" s="378" t="s">
        <v>3340</v>
      </c>
      <c r="U390" s="254" t="s">
        <v>3340</v>
      </c>
      <c r="V390" s="254" t="s">
        <v>3330</v>
      </c>
      <c r="W390" s="254" t="s">
        <v>3340</v>
      </c>
      <c r="X390" s="254" t="s">
        <v>3340</v>
      </c>
      <c r="Y390" s="254" t="s">
        <v>3340</v>
      </c>
      <c r="Z390" s="253" t="s">
        <v>3340</v>
      </c>
      <c r="AA390" s="254" t="s">
        <v>3340</v>
      </c>
      <c r="AB390" s="254" t="s">
        <v>3670</v>
      </c>
      <c r="AC390" s="302" t="s">
        <v>3835</v>
      </c>
      <c r="AD390" s="651" t="s">
        <v>3340</v>
      </c>
      <c r="AE390" s="73" t="s">
        <v>3340</v>
      </c>
      <c r="AF390" s="73" t="s">
        <v>3340</v>
      </c>
      <c r="AG390" s="255" t="s">
        <v>3340</v>
      </c>
      <c r="AH390" s="255" t="s">
        <v>3340</v>
      </c>
      <c r="AI390" s="255" t="s">
        <v>3340</v>
      </c>
      <c r="AJ390" s="252" t="s">
        <v>6765</v>
      </c>
      <c r="AK390" s="255" t="s">
        <v>3340</v>
      </c>
      <c r="AL390" s="255" t="s">
        <v>3340</v>
      </c>
      <c r="AM390" s="255" t="s">
        <v>3340</v>
      </c>
      <c r="AN390" s="255" t="s">
        <v>3340</v>
      </c>
    </row>
    <row r="391" spans="1:40" s="295" customFormat="1">
      <c r="A391" s="418" t="s">
        <v>5688</v>
      </c>
      <c r="B391" s="419" t="s">
        <v>5689</v>
      </c>
      <c r="C391" s="255" t="s">
        <v>5688</v>
      </c>
      <c r="D391" s="493" t="s">
        <v>5689</v>
      </c>
      <c r="E391" s="255" t="s">
        <v>8056</v>
      </c>
      <c r="F391" s="81" t="s">
        <v>5682</v>
      </c>
      <c r="G391" s="252" t="s">
        <v>5661</v>
      </c>
      <c r="H391" s="288" t="s">
        <v>7366</v>
      </c>
      <c r="I391" s="411">
        <v>42628</v>
      </c>
      <c r="J391" s="252" t="s">
        <v>5313</v>
      </c>
      <c r="K391" s="34" t="s">
        <v>6066</v>
      </c>
      <c r="L391" s="252" t="s">
        <v>3469</v>
      </c>
      <c r="M391" s="255" t="s">
        <v>6676</v>
      </c>
      <c r="N391" s="252" t="s">
        <v>4036</v>
      </c>
      <c r="O391" s="253" t="s">
        <v>5070</v>
      </c>
      <c r="P391" s="254" t="s">
        <v>3670</v>
      </c>
      <c r="Q391" s="252" t="s">
        <v>5316</v>
      </c>
      <c r="R391" s="378" t="s">
        <v>3340</v>
      </c>
      <c r="S391" s="399" t="s">
        <v>3340</v>
      </c>
      <c r="T391" s="378" t="s">
        <v>3340</v>
      </c>
      <c r="U391" s="254" t="s">
        <v>3340</v>
      </c>
      <c r="V391" s="254" t="s">
        <v>3330</v>
      </c>
      <c r="W391" s="254" t="s">
        <v>3340</v>
      </c>
      <c r="X391" s="254" t="s">
        <v>3340</v>
      </c>
      <c r="Y391" s="254" t="s">
        <v>3340</v>
      </c>
      <c r="Z391" s="253" t="s">
        <v>3340</v>
      </c>
      <c r="AA391" s="254" t="s">
        <v>3340</v>
      </c>
      <c r="AB391" s="254" t="s">
        <v>3670</v>
      </c>
      <c r="AC391" s="302" t="s">
        <v>3835</v>
      </c>
      <c r="AD391" s="651" t="s">
        <v>3340</v>
      </c>
      <c r="AE391" s="73" t="s">
        <v>3340</v>
      </c>
      <c r="AF391" s="73" t="s">
        <v>3340</v>
      </c>
      <c r="AG391" s="255" t="s">
        <v>3340</v>
      </c>
      <c r="AH391" s="255" t="s">
        <v>3340</v>
      </c>
      <c r="AI391" s="255" t="s">
        <v>3340</v>
      </c>
      <c r="AJ391" s="252" t="s">
        <v>6765</v>
      </c>
      <c r="AK391" s="255" t="s">
        <v>3340</v>
      </c>
      <c r="AL391" s="255" t="s">
        <v>3340</v>
      </c>
      <c r="AM391" s="255" t="s">
        <v>3340</v>
      </c>
      <c r="AN391" s="255" t="s">
        <v>3340</v>
      </c>
    </row>
    <row r="392" spans="1:40" s="295" customFormat="1">
      <c r="A392" s="418" t="s">
        <v>5690</v>
      </c>
      <c r="B392" s="419" t="s">
        <v>5691</v>
      </c>
      <c r="C392" s="255" t="s">
        <v>5690</v>
      </c>
      <c r="D392" s="493" t="s">
        <v>5691</v>
      </c>
      <c r="E392" s="255" t="s">
        <v>5759</v>
      </c>
      <c r="F392" s="81" t="s">
        <v>5682</v>
      </c>
      <c r="G392" s="252" t="s">
        <v>5661</v>
      </c>
      <c r="H392" s="288" t="s">
        <v>7366</v>
      </c>
      <c r="I392" s="411">
        <v>42628</v>
      </c>
      <c r="J392" s="252" t="s">
        <v>5313</v>
      </c>
      <c r="K392" s="34" t="s">
        <v>6066</v>
      </c>
      <c r="L392" s="252" t="s">
        <v>3469</v>
      </c>
      <c r="M392" s="255" t="s">
        <v>6676</v>
      </c>
      <c r="N392" s="252" t="s">
        <v>4036</v>
      </c>
      <c r="O392" s="253" t="s">
        <v>5070</v>
      </c>
      <c r="P392" s="254" t="s">
        <v>3670</v>
      </c>
      <c r="Q392" s="252" t="s">
        <v>5316</v>
      </c>
      <c r="R392" s="378" t="s">
        <v>3340</v>
      </c>
      <c r="S392" s="399" t="s">
        <v>3340</v>
      </c>
      <c r="T392" s="378" t="s">
        <v>3340</v>
      </c>
      <c r="U392" s="254" t="s">
        <v>3340</v>
      </c>
      <c r="V392" s="254" t="s">
        <v>3330</v>
      </c>
      <c r="W392" s="254" t="s">
        <v>3340</v>
      </c>
      <c r="X392" s="254" t="s">
        <v>3340</v>
      </c>
      <c r="Y392" s="254" t="s">
        <v>3340</v>
      </c>
      <c r="Z392" s="253" t="s">
        <v>3340</v>
      </c>
      <c r="AA392" s="254" t="s">
        <v>3340</v>
      </c>
      <c r="AB392" s="254" t="s">
        <v>3670</v>
      </c>
      <c r="AC392" s="302" t="s">
        <v>3835</v>
      </c>
      <c r="AD392" s="651" t="s">
        <v>5724</v>
      </c>
      <c r="AE392" s="73" t="s">
        <v>6067</v>
      </c>
      <c r="AF392" s="73" t="s">
        <v>3340</v>
      </c>
      <c r="AG392" s="255" t="s">
        <v>3340</v>
      </c>
      <c r="AH392" s="255" t="s">
        <v>3340</v>
      </c>
      <c r="AI392" s="255" t="s">
        <v>3340</v>
      </c>
      <c r="AJ392" s="252" t="s">
        <v>6765</v>
      </c>
      <c r="AK392" s="255" t="s">
        <v>3340</v>
      </c>
      <c r="AL392" s="255" t="s">
        <v>3340</v>
      </c>
      <c r="AM392" s="255" t="s">
        <v>3340</v>
      </c>
      <c r="AN392" s="255" t="s">
        <v>3340</v>
      </c>
    </row>
    <row r="393" spans="1:40" s="295" customFormat="1">
      <c r="A393" s="418" t="s">
        <v>5692</v>
      </c>
      <c r="B393" s="419" t="s">
        <v>5693</v>
      </c>
      <c r="C393" s="255" t="s">
        <v>5692</v>
      </c>
      <c r="D393" s="493" t="s">
        <v>5693</v>
      </c>
      <c r="E393" s="255" t="s">
        <v>5760</v>
      </c>
      <c r="F393" s="81" t="s">
        <v>5682</v>
      </c>
      <c r="G393" s="252" t="s">
        <v>5661</v>
      </c>
      <c r="H393" s="288" t="s">
        <v>7366</v>
      </c>
      <c r="I393" s="411">
        <v>42628</v>
      </c>
      <c r="J393" s="252" t="s">
        <v>5313</v>
      </c>
      <c r="K393" s="34" t="s">
        <v>6066</v>
      </c>
      <c r="L393" s="252" t="s">
        <v>3469</v>
      </c>
      <c r="M393" s="255" t="s">
        <v>6676</v>
      </c>
      <c r="N393" s="252" t="s">
        <v>4036</v>
      </c>
      <c r="O393" s="253" t="s">
        <v>5070</v>
      </c>
      <c r="P393" s="254" t="s">
        <v>3670</v>
      </c>
      <c r="Q393" s="252" t="s">
        <v>5316</v>
      </c>
      <c r="R393" s="378" t="s">
        <v>3340</v>
      </c>
      <c r="S393" s="399" t="s">
        <v>3340</v>
      </c>
      <c r="T393" s="378" t="s">
        <v>3340</v>
      </c>
      <c r="U393" s="254" t="s">
        <v>3340</v>
      </c>
      <c r="V393" s="254" t="s">
        <v>3330</v>
      </c>
      <c r="W393" s="254" t="s">
        <v>3340</v>
      </c>
      <c r="X393" s="254" t="s">
        <v>3340</v>
      </c>
      <c r="Y393" s="254" t="s">
        <v>3340</v>
      </c>
      <c r="Z393" s="253" t="s">
        <v>3340</v>
      </c>
      <c r="AA393" s="254" t="s">
        <v>3340</v>
      </c>
      <c r="AB393" s="254" t="s">
        <v>3670</v>
      </c>
      <c r="AC393" s="302" t="s">
        <v>3835</v>
      </c>
      <c r="AD393" s="651" t="s">
        <v>5627</v>
      </c>
      <c r="AE393" s="73" t="s">
        <v>6062</v>
      </c>
      <c r="AF393" s="73" t="s">
        <v>10609</v>
      </c>
      <c r="AG393" s="255" t="s">
        <v>3340</v>
      </c>
      <c r="AH393" s="255" t="s">
        <v>3340</v>
      </c>
      <c r="AI393" s="255" t="s">
        <v>3340</v>
      </c>
      <c r="AJ393" s="252" t="s">
        <v>6765</v>
      </c>
      <c r="AK393" s="255" t="s">
        <v>3340</v>
      </c>
      <c r="AL393" s="255" t="s">
        <v>3340</v>
      </c>
      <c r="AM393" s="255" t="s">
        <v>3340</v>
      </c>
      <c r="AN393" s="255" t="s">
        <v>3340</v>
      </c>
    </row>
    <row r="394" spans="1:40" s="295" customFormat="1">
      <c r="A394" s="418" t="s">
        <v>5720</v>
      </c>
      <c r="B394" s="419" t="s">
        <v>8057</v>
      </c>
      <c r="C394" s="255" t="s">
        <v>5720</v>
      </c>
      <c r="D394" s="493" t="s">
        <v>8057</v>
      </c>
      <c r="E394" s="255" t="s">
        <v>8058</v>
      </c>
      <c r="F394" s="81" t="s">
        <v>5721</v>
      </c>
      <c r="G394" s="252" t="s">
        <v>5715</v>
      </c>
      <c r="H394" s="288" t="s">
        <v>7366</v>
      </c>
      <c r="I394" s="411">
        <v>42628</v>
      </c>
      <c r="J394" s="252" t="s">
        <v>5313</v>
      </c>
      <c r="K394" s="34" t="s">
        <v>6065</v>
      </c>
      <c r="L394" s="252" t="s">
        <v>3469</v>
      </c>
      <c r="M394" s="255" t="s">
        <v>6676</v>
      </c>
      <c r="N394" s="252" t="s">
        <v>4036</v>
      </c>
      <c r="O394" s="253" t="s">
        <v>5070</v>
      </c>
      <c r="P394" s="254" t="s">
        <v>3670</v>
      </c>
      <c r="Q394" s="252" t="s">
        <v>5334</v>
      </c>
      <c r="R394" s="378" t="s">
        <v>3340</v>
      </c>
      <c r="S394" s="399" t="s">
        <v>3340</v>
      </c>
      <c r="T394" s="378" t="s">
        <v>3340</v>
      </c>
      <c r="U394" s="254" t="s">
        <v>3340</v>
      </c>
      <c r="V394" s="254" t="s">
        <v>3330</v>
      </c>
      <c r="W394" s="254" t="s">
        <v>3340</v>
      </c>
      <c r="X394" s="254" t="s">
        <v>3340</v>
      </c>
      <c r="Y394" s="254" t="s">
        <v>3340</v>
      </c>
      <c r="Z394" s="253" t="s">
        <v>3340</v>
      </c>
      <c r="AA394" s="254" t="s">
        <v>3340</v>
      </c>
      <c r="AB394" s="254" t="s">
        <v>3670</v>
      </c>
      <c r="AC394" s="302" t="s">
        <v>3835</v>
      </c>
      <c r="AD394" s="651" t="s">
        <v>3340</v>
      </c>
      <c r="AE394" s="73" t="s">
        <v>3340</v>
      </c>
      <c r="AF394" s="73" t="s">
        <v>3340</v>
      </c>
      <c r="AG394" s="255" t="s">
        <v>5334</v>
      </c>
      <c r="AH394" s="255" t="s">
        <v>3340</v>
      </c>
      <c r="AI394" s="255" t="s">
        <v>3340</v>
      </c>
      <c r="AJ394" s="252" t="s">
        <v>6765</v>
      </c>
      <c r="AK394" s="255" t="s">
        <v>3340</v>
      </c>
      <c r="AL394" s="255" t="s">
        <v>3340</v>
      </c>
      <c r="AM394" s="255" t="s">
        <v>3340</v>
      </c>
      <c r="AN394" s="255" t="s">
        <v>3340</v>
      </c>
    </row>
    <row r="395" spans="1:40" s="295" customFormat="1">
      <c r="A395" s="376" t="s">
        <v>5716</v>
      </c>
      <c r="B395" s="218" t="s">
        <v>8059</v>
      </c>
      <c r="C395" s="252" t="s">
        <v>5716</v>
      </c>
      <c r="D395" s="493" t="s">
        <v>8059</v>
      </c>
      <c r="E395" s="252" t="s">
        <v>5771</v>
      </c>
      <c r="F395" s="81" t="s">
        <v>5721</v>
      </c>
      <c r="G395" s="252" t="s">
        <v>5715</v>
      </c>
      <c r="H395" s="288" t="s">
        <v>7366</v>
      </c>
      <c r="I395" s="411">
        <v>42628</v>
      </c>
      <c r="J395" s="252" t="s">
        <v>5313</v>
      </c>
      <c r="K395" s="34" t="s">
        <v>6066</v>
      </c>
      <c r="L395" s="252" t="s">
        <v>3469</v>
      </c>
      <c r="M395" s="252" t="s">
        <v>6676</v>
      </c>
      <c r="N395" s="254" t="s">
        <v>4036</v>
      </c>
      <c r="O395" s="253" t="s">
        <v>5070</v>
      </c>
      <c r="P395" s="254" t="s">
        <v>3670</v>
      </c>
      <c r="Q395" s="252" t="s">
        <v>5322</v>
      </c>
      <c r="R395" s="378" t="s">
        <v>3340</v>
      </c>
      <c r="S395" s="399" t="s">
        <v>3340</v>
      </c>
      <c r="T395" s="378" t="s">
        <v>3340</v>
      </c>
      <c r="U395" s="254" t="s">
        <v>3340</v>
      </c>
      <c r="V395" s="254" t="s">
        <v>3330</v>
      </c>
      <c r="W395" s="254" t="s">
        <v>3340</v>
      </c>
      <c r="X395" s="254" t="s">
        <v>3340</v>
      </c>
      <c r="Y395" s="254" t="s">
        <v>3340</v>
      </c>
      <c r="Z395" s="253" t="s">
        <v>3340</v>
      </c>
      <c r="AA395" s="254" t="s">
        <v>3340</v>
      </c>
      <c r="AB395" s="254" t="s">
        <v>3670</v>
      </c>
      <c r="AC395" s="254" t="s">
        <v>3835</v>
      </c>
      <c r="AD395" s="118" t="s">
        <v>5725</v>
      </c>
      <c r="AE395" s="73" t="s">
        <v>6068</v>
      </c>
      <c r="AF395" s="73" t="s">
        <v>10609</v>
      </c>
      <c r="AG395" s="255" t="s">
        <v>5322</v>
      </c>
      <c r="AH395" s="255" t="s">
        <v>3340</v>
      </c>
      <c r="AI395" s="255" t="s">
        <v>3340</v>
      </c>
      <c r="AJ395" s="252" t="s">
        <v>6765</v>
      </c>
      <c r="AK395" s="255" t="s">
        <v>3340</v>
      </c>
      <c r="AL395" s="255" t="s">
        <v>3340</v>
      </c>
      <c r="AM395" s="255" t="s">
        <v>3340</v>
      </c>
      <c r="AN395" s="255" t="s">
        <v>3340</v>
      </c>
    </row>
    <row r="396" spans="1:40" s="295" customFormat="1">
      <c r="A396" s="376" t="s">
        <v>5722</v>
      </c>
      <c r="B396" s="218" t="s">
        <v>8060</v>
      </c>
      <c r="C396" s="252" t="s">
        <v>5722</v>
      </c>
      <c r="D396" s="493" t="s">
        <v>8060</v>
      </c>
      <c r="E396" s="252" t="s">
        <v>8061</v>
      </c>
      <c r="F396" s="81" t="s">
        <v>5721</v>
      </c>
      <c r="G396" s="252" t="s">
        <v>5715</v>
      </c>
      <c r="H396" s="288" t="s">
        <v>7366</v>
      </c>
      <c r="I396" s="411">
        <v>42628</v>
      </c>
      <c r="J396" s="252" t="s">
        <v>5313</v>
      </c>
      <c r="K396" s="34" t="s">
        <v>6065</v>
      </c>
      <c r="L396" s="252" t="s">
        <v>3469</v>
      </c>
      <c r="M396" s="252" t="s">
        <v>6676</v>
      </c>
      <c r="N396" s="254" t="s">
        <v>4036</v>
      </c>
      <c r="O396" s="253" t="s">
        <v>5070</v>
      </c>
      <c r="P396" s="254" t="s">
        <v>3670</v>
      </c>
      <c r="Q396" s="252" t="s">
        <v>5696</v>
      </c>
      <c r="R396" s="378" t="s">
        <v>3340</v>
      </c>
      <c r="S396" s="399" t="s">
        <v>3340</v>
      </c>
      <c r="T396" s="378" t="s">
        <v>3340</v>
      </c>
      <c r="U396" s="254" t="s">
        <v>3340</v>
      </c>
      <c r="V396" s="254" t="s">
        <v>3330</v>
      </c>
      <c r="W396" s="254" t="s">
        <v>3340</v>
      </c>
      <c r="X396" s="254" t="s">
        <v>3340</v>
      </c>
      <c r="Y396" s="254" t="s">
        <v>3340</v>
      </c>
      <c r="Z396" s="253" t="s">
        <v>3340</v>
      </c>
      <c r="AA396" s="254" t="s">
        <v>3340</v>
      </c>
      <c r="AB396" s="254" t="s">
        <v>3670</v>
      </c>
      <c r="AC396" s="254" t="s">
        <v>3835</v>
      </c>
      <c r="AD396" s="118" t="s">
        <v>3340</v>
      </c>
      <c r="AE396" s="73" t="s">
        <v>3340</v>
      </c>
      <c r="AF396" s="73" t="s">
        <v>3340</v>
      </c>
      <c r="AG396" s="255" t="s">
        <v>5696</v>
      </c>
      <c r="AH396" s="255" t="s">
        <v>3340</v>
      </c>
      <c r="AI396" s="255" t="s">
        <v>3340</v>
      </c>
      <c r="AJ396" s="252" t="s">
        <v>6765</v>
      </c>
      <c r="AK396" s="255" t="s">
        <v>3340</v>
      </c>
      <c r="AL396" s="255" t="s">
        <v>3340</v>
      </c>
      <c r="AM396" s="255" t="s">
        <v>3340</v>
      </c>
      <c r="AN396" s="255" t="s">
        <v>3340</v>
      </c>
    </row>
    <row r="397" spans="1:40" s="295" customFormat="1">
      <c r="A397" s="376" t="s">
        <v>5718</v>
      </c>
      <c r="B397" s="218" t="s">
        <v>8062</v>
      </c>
      <c r="C397" s="252" t="s">
        <v>5718</v>
      </c>
      <c r="D397" s="493" t="s">
        <v>8062</v>
      </c>
      <c r="E397" s="252" t="s">
        <v>5772</v>
      </c>
      <c r="F397" s="81" t="s">
        <v>5721</v>
      </c>
      <c r="G397" s="252" t="s">
        <v>5715</v>
      </c>
      <c r="H397" s="442" t="s">
        <v>7366</v>
      </c>
      <c r="I397" s="411">
        <v>42628</v>
      </c>
      <c r="J397" s="252" t="s">
        <v>5313</v>
      </c>
      <c r="K397" s="34" t="s">
        <v>6066</v>
      </c>
      <c r="L397" s="252" t="s">
        <v>3469</v>
      </c>
      <c r="M397" s="252" t="s">
        <v>6676</v>
      </c>
      <c r="N397" s="254" t="s">
        <v>4036</v>
      </c>
      <c r="O397" s="253" t="s">
        <v>5070</v>
      </c>
      <c r="P397" s="254" t="s">
        <v>3670</v>
      </c>
      <c r="Q397" s="252" t="s">
        <v>5331</v>
      </c>
      <c r="R397" s="378" t="s">
        <v>3340</v>
      </c>
      <c r="S397" s="399" t="s">
        <v>3340</v>
      </c>
      <c r="T397" s="378" t="s">
        <v>3340</v>
      </c>
      <c r="U397" s="254" t="s">
        <v>3340</v>
      </c>
      <c r="V397" s="254" t="s">
        <v>3330</v>
      </c>
      <c r="W397" s="254" t="s">
        <v>3340</v>
      </c>
      <c r="X397" s="254" t="s">
        <v>3340</v>
      </c>
      <c r="Y397" s="254" t="s">
        <v>3340</v>
      </c>
      <c r="Z397" s="253" t="s">
        <v>3340</v>
      </c>
      <c r="AA397" s="254" t="s">
        <v>3340</v>
      </c>
      <c r="AB397" s="254" t="s">
        <v>3670</v>
      </c>
      <c r="AC397" s="254" t="s">
        <v>3835</v>
      </c>
      <c r="AD397" s="118" t="s">
        <v>5725</v>
      </c>
      <c r="AE397" s="73" t="s">
        <v>6068</v>
      </c>
      <c r="AF397" s="73" t="s">
        <v>10609</v>
      </c>
      <c r="AG397" s="255" t="s">
        <v>5331</v>
      </c>
      <c r="AH397" s="255" t="s">
        <v>3340</v>
      </c>
      <c r="AI397" s="255" t="s">
        <v>3340</v>
      </c>
      <c r="AJ397" s="252" t="s">
        <v>6765</v>
      </c>
      <c r="AK397" s="255" t="s">
        <v>3340</v>
      </c>
      <c r="AL397" s="255" t="s">
        <v>3340</v>
      </c>
      <c r="AM397" s="255" t="s">
        <v>3340</v>
      </c>
      <c r="AN397" s="255" t="s">
        <v>3340</v>
      </c>
    </row>
    <row r="398" spans="1:40" s="295" customFormat="1">
      <c r="A398" s="376" t="s">
        <v>5723</v>
      </c>
      <c r="B398" s="218" t="s">
        <v>8063</v>
      </c>
      <c r="C398" s="252" t="s">
        <v>5723</v>
      </c>
      <c r="D398" s="493" t="s">
        <v>8063</v>
      </c>
      <c r="E398" s="252" t="s">
        <v>8064</v>
      </c>
      <c r="F398" s="81" t="s">
        <v>5721</v>
      </c>
      <c r="G398" s="252" t="s">
        <v>5715</v>
      </c>
      <c r="H398" s="442" t="s">
        <v>7366</v>
      </c>
      <c r="I398" s="411">
        <v>42628</v>
      </c>
      <c r="J398" s="252" t="s">
        <v>5313</v>
      </c>
      <c r="K398" s="34" t="s">
        <v>6065</v>
      </c>
      <c r="L398" s="252" t="s">
        <v>3469</v>
      </c>
      <c r="M398" s="252" t="s">
        <v>6676</v>
      </c>
      <c r="N398" s="254" t="s">
        <v>4036</v>
      </c>
      <c r="O398" s="253" t="s">
        <v>5070</v>
      </c>
      <c r="P398" s="254" t="s">
        <v>3670</v>
      </c>
      <c r="Q398" s="252" t="s">
        <v>5328</v>
      </c>
      <c r="R398" s="378" t="s">
        <v>3340</v>
      </c>
      <c r="S398" s="399" t="s">
        <v>3340</v>
      </c>
      <c r="T398" s="378" t="s">
        <v>3340</v>
      </c>
      <c r="U398" s="254" t="s">
        <v>3340</v>
      </c>
      <c r="V398" s="254" t="s">
        <v>3330</v>
      </c>
      <c r="W398" s="254" t="s">
        <v>3340</v>
      </c>
      <c r="X398" s="254" t="s">
        <v>3340</v>
      </c>
      <c r="Y398" s="254" t="s">
        <v>3340</v>
      </c>
      <c r="Z398" s="253" t="s">
        <v>3340</v>
      </c>
      <c r="AA398" s="254" t="s">
        <v>3340</v>
      </c>
      <c r="AB398" s="254" t="s">
        <v>3670</v>
      </c>
      <c r="AC398" s="254" t="s">
        <v>3835</v>
      </c>
      <c r="AD398" s="118" t="s">
        <v>3340</v>
      </c>
      <c r="AE398" s="73" t="s">
        <v>3340</v>
      </c>
      <c r="AF398" s="73" t="s">
        <v>3340</v>
      </c>
      <c r="AG398" s="255" t="s">
        <v>5328</v>
      </c>
      <c r="AH398" s="255" t="s">
        <v>3340</v>
      </c>
      <c r="AI398" s="255" t="s">
        <v>3340</v>
      </c>
      <c r="AJ398" s="252" t="s">
        <v>6765</v>
      </c>
      <c r="AK398" s="255" t="s">
        <v>3340</v>
      </c>
      <c r="AL398" s="255" t="s">
        <v>3340</v>
      </c>
      <c r="AM398" s="255" t="s">
        <v>3340</v>
      </c>
      <c r="AN398" s="255" t="s">
        <v>3340</v>
      </c>
    </row>
    <row r="399" spans="1:40" s="295" customFormat="1">
      <c r="A399" s="376" t="s">
        <v>5761</v>
      </c>
      <c r="B399" s="218" t="s">
        <v>8065</v>
      </c>
      <c r="C399" s="252" t="s">
        <v>5761</v>
      </c>
      <c r="D399" s="493" t="s">
        <v>8065</v>
      </c>
      <c r="E399" s="252" t="s">
        <v>5762</v>
      </c>
      <c r="F399" s="81" t="s">
        <v>5694</v>
      </c>
      <c r="G399" s="252" t="s">
        <v>5695</v>
      </c>
      <c r="H399" s="442" t="s">
        <v>7366</v>
      </c>
      <c r="I399" s="411">
        <v>42628</v>
      </c>
      <c r="J399" s="252" t="s">
        <v>5313</v>
      </c>
      <c r="K399" s="34" t="s">
        <v>6065</v>
      </c>
      <c r="L399" s="252" t="s">
        <v>3469</v>
      </c>
      <c r="M399" s="252" t="s">
        <v>6676</v>
      </c>
      <c r="N399" s="254" t="s">
        <v>3696</v>
      </c>
      <c r="O399" s="253" t="s">
        <v>3339</v>
      </c>
      <c r="P399" s="254" t="s">
        <v>3670</v>
      </c>
      <c r="Q399" s="252" t="s">
        <v>5683</v>
      </c>
      <c r="R399" s="378" t="s">
        <v>3340</v>
      </c>
      <c r="S399" s="399" t="s">
        <v>3340</v>
      </c>
      <c r="T399" s="378" t="s">
        <v>3340</v>
      </c>
      <c r="U399" s="254" t="s">
        <v>3340</v>
      </c>
      <c r="V399" s="254" t="s">
        <v>3330</v>
      </c>
      <c r="W399" s="254" t="s">
        <v>3340</v>
      </c>
      <c r="X399" s="254" t="s">
        <v>3340</v>
      </c>
      <c r="Y399" s="254" t="s">
        <v>3340</v>
      </c>
      <c r="Z399" s="253" t="s">
        <v>3340</v>
      </c>
      <c r="AA399" s="254" t="s">
        <v>3340</v>
      </c>
      <c r="AB399" s="254" t="s">
        <v>3670</v>
      </c>
      <c r="AC399" s="254" t="s">
        <v>3836</v>
      </c>
      <c r="AD399" s="118" t="s">
        <v>3340</v>
      </c>
      <c r="AE399" s="73" t="s">
        <v>3340</v>
      </c>
      <c r="AF399" s="73" t="s">
        <v>10609</v>
      </c>
      <c r="AG399" s="255" t="s">
        <v>5683</v>
      </c>
      <c r="AH399" s="255" t="s">
        <v>3340</v>
      </c>
      <c r="AI399" s="255" t="s">
        <v>3340</v>
      </c>
      <c r="AJ399" s="252" t="s">
        <v>6766</v>
      </c>
      <c r="AK399" s="255" t="s">
        <v>3340</v>
      </c>
      <c r="AL399" s="255" t="s">
        <v>3340</v>
      </c>
      <c r="AM399" s="255" t="s">
        <v>3340</v>
      </c>
      <c r="AN399" s="255" t="s">
        <v>3340</v>
      </c>
    </row>
    <row r="400" spans="1:40" s="295" customFormat="1">
      <c r="A400" s="376" t="s">
        <v>8066</v>
      </c>
      <c r="B400" s="218" t="s">
        <v>8067</v>
      </c>
      <c r="C400" s="252" t="s">
        <v>8066</v>
      </c>
      <c r="D400" s="493" t="s">
        <v>8067</v>
      </c>
      <c r="E400" s="252" t="s">
        <v>5763</v>
      </c>
      <c r="F400" s="81" t="s">
        <v>5694</v>
      </c>
      <c r="G400" s="252" t="s">
        <v>5695</v>
      </c>
      <c r="H400" s="288" t="s">
        <v>7366</v>
      </c>
      <c r="I400" s="411">
        <v>42628</v>
      </c>
      <c r="J400" s="252" t="s">
        <v>5313</v>
      </c>
      <c r="K400" s="34" t="s">
        <v>6065</v>
      </c>
      <c r="L400" s="252" t="s">
        <v>3469</v>
      </c>
      <c r="M400" s="252" t="s">
        <v>6676</v>
      </c>
      <c r="N400" s="254" t="s">
        <v>3696</v>
      </c>
      <c r="O400" s="253" t="s">
        <v>3339</v>
      </c>
      <c r="P400" s="254" t="s">
        <v>3670</v>
      </c>
      <c r="Q400" s="252" t="s">
        <v>5696</v>
      </c>
      <c r="R400" s="378" t="s">
        <v>3340</v>
      </c>
      <c r="S400" s="399" t="s">
        <v>3340</v>
      </c>
      <c r="T400" s="378" t="s">
        <v>3340</v>
      </c>
      <c r="U400" s="254" t="s">
        <v>3340</v>
      </c>
      <c r="V400" s="254" t="s">
        <v>3330</v>
      </c>
      <c r="W400" s="254" t="s">
        <v>3340</v>
      </c>
      <c r="X400" s="254" t="s">
        <v>3340</v>
      </c>
      <c r="Y400" s="254" t="s">
        <v>3340</v>
      </c>
      <c r="Z400" s="253" t="s">
        <v>3340</v>
      </c>
      <c r="AA400" s="254" t="s">
        <v>3340</v>
      </c>
      <c r="AB400" s="254" t="s">
        <v>3670</v>
      </c>
      <c r="AC400" s="254" t="s">
        <v>3836</v>
      </c>
      <c r="AD400" s="118" t="s">
        <v>3340</v>
      </c>
      <c r="AE400" s="73" t="s">
        <v>3340</v>
      </c>
      <c r="AF400" s="73" t="s">
        <v>10609</v>
      </c>
      <c r="AG400" s="255" t="s">
        <v>5696</v>
      </c>
      <c r="AH400" s="255" t="s">
        <v>3340</v>
      </c>
      <c r="AI400" s="255" t="s">
        <v>3340</v>
      </c>
      <c r="AJ400" s="252" t="s">
        <v>6766</v>
      </c>
      <c r="AK400" s="255" t="s">
        <v>3340</v>
      </c>
      <c r="AL400" s="255" t="s">
        <v>3340</v>
      </c>
      <c r="AM400" s="255" t="s">
        <v>3340</v>
      </c>
      <c r="AN400" s="255" t="s">
        <v>3340</v>
      </c>
    </row>
    <row r="401" spans="1:40" s="295" customFormat="1">
      <c r="A401" s="376" t="s">
        <v>8068</v>
      </c>
      <c r="B401" s="218" t="s">
        <v>8069</v>
      </c>
      <c r="C401" s="252" t="s">
        <v>8068</v>
      </c>
      <c r="D401" s="493" t="s">
        <v>8069</v>
      </c>
      <c r="E401" s="252" t="s">
        <v>8070</v>
      </c>
      <c r="F401" s="81" t="s">
        <v>5694</v>
      </c>
      <c r="G401" s="252" t="s">
        <v>5695</v>
      </c>
      <c r="H401" s="288" t="s">
        <v>7366</v>
      </c>
      <c r="I401" s="411">
        <v>42628</v>
      </c>
      <c r="J401" s="252" t="s">
        <v>5313</v>
      </c>
      <c r="K401" s="34" t="s">
        <v>6065</v>
      </c>
      <c r="L401" s="252" t="s">
        <v>3469</v>
      </c>
      <c r="M401" s="252" t="s">
        <v>6676</v>
      </c>
      <c r="N401" s="254" t="s">
        <v>3696</v>
      </c>
      <c r="O401" s="253" t="s">
        <v>3339</v>
      </c>
      <c r="P401" s="254" t="s">
        <v>3670</v>
      </c>
      <c r="Q401" s="252" t="s">
        <v>5328</v>
      </c>
      <c r="R401" s="378" t="s">
        <v>3340</v>
      </c>
      <c r="S401" s="399" t="s">
        <v>3340</v>
      </c>
      <c r="T401" s="378" t="s">
        <v>3340</v>
      </c>
      <c r="U401" s="254" t="s">
        <v>3340</v>
      </c>
      <c r="V401" s="254" t="s">
        <v>3330</v>
      </c>
      <c r="W401" s="254" t="s">
        <v>3340</v>
      </c>
      <c r="X401" s="254" t="s">
        <v>3340</v>
      </c>
      <c r="Y401" s="254" t="s">
        <v>3340</v>
      </c>
      <c r="Z401" s="253" t="s">
        <v>3340</v>
      </c>
      <c r="AA401" s="254" t="s">
        <v>3340</v>
      </c>
      <c r="AB401" s="254" t="s">
        <v>3670</v>
      </c>
      <c r="AC401" s="254" t="s">
        <v>3836</v>
      </c>
      <c r="AD401" s="118" t="s">
        <v>3340</v>
      </c>
      <c r="AE401" s="73" t="s">
        <v>3340</v>
      </c>
      <c r="AF401" s="73" t="s">
        <v>10609</v>
      </c>
      <c r="AG401" s="255" t="s">
        <v>5328</v>
      </c>
      <c r="AH401" s="255" t="s">
        <v>3340</v>
      </c>
      <c r="AI401" s="255" t="s">
        <v>3340</v>
      </c>
      <c r="AJ401" s="252" t="s">
        <v>6766</v>
      </c>
      <c r="AK401" s="255" t="s">
        <v>3340</v>
      </c>
      <c r="AL401" s="255" t="s">
        <v>3340</v>
      </c>
      <c r="AM401" s="255" t="s">
        <v>3340</v>
      </c>
      <c r="AN401" s="255" t="s">
        <v>3340</v>
      </c>
    </row>
    <row r="402" spans="1:40" s="295" customFormat="1">
      <c r="A402" s="376" t="s">
        <v>8071</v>
      </c>
      <c r="B402" s="218" t="s">
        <v>8072</v>
      </c>
      <c r="C402" s="252" t="s">
        <v>8071</v>
      </c>
      <c r="D402" s="493" t="s">
        <v>8072</v>
      </c>
      <c r="E402" s="252" t="s">
        <v>8073</v>
      </c>
      <c r="F402" s="81" t="s">
        <v>5694</v>
      </c>
      <c r="G402" s="252" t="s">
        <v>5695</v>
      </c>
      <c r="H402" s="288" t="s">
        <v>7366</v>
      </c>
      <c r="I402" s="411">
        <v>42628</v>
      </c>
      <c r="J402" s="252" t="s">
        <v>5313</v>
      </c>
      <c r="K402" s="34" t="s">
        <v>6065</v>
      </c>
      <c r="L402" s="252" t="s">
        <v>3469</v>
      </c>
      <c r="M402" s="252" t="s">
        <v>6676</v>
      </c>
      <c r="N402" s="254" t="s">
        <v>3696</v>
      </c>
      <c r="O402" s="253" t="s">
        <v>3339</v>
      </c>
      <c r="P402" s="254" t="s">
        <v>3670</v>
      </c>
      <c r="Q402" s="252" t="s">
        <v>5334</v>
      </c>
      <c r="R402" s="378" t="s">
        <v>3340</v>
      </c>
      <c r="S402" s="399" t="s">
        <v>3340</v>
      </c>
      <c r="T402" s="378" t="s">
        <v>3340</v>
      </c>
      <c r="U402" s="254" t="s">
        <v>3340</v>
      </c>
      <c r="V402" s="254" t="s">
        <v>3330</v>
      </c>
      <c r="W402" s="254" t="s">
        <v>3340</v>
      </c>
      <c r="X402" s="254" t="s">
        <v>3340</v>
      </c>
      <c r="Y402" s="254" t="s">
        <v>3340</v>
      </c>
      <c r="Z402" s="253" t="s">
        <v>3340</v>
      </c>
      <c r="AA402" s="254" t="s">
        <v>3340</v>
      </c>
      <c r="AB402" s="254" t="s">
        <v>3670</v>
      </c>
      <c r="AC402" s="254" t="s">
        <v>3836</v>
      </c>
      <c r="AD402" s="118" t="s">
        <v>3340</v>
      </c>
      <c r="AE402" s="73" t="s">
        <v>3340</v>
      </c>
      <c r="AF402" s="73" t="s">
        <v>10609</v>
      </c>
      <c r="AG402" s="255" t="s">
        <v>5334</v>
      </c>
      <c r="AH402" s="255" t="s">
        <v>3340</v>
      </c>
      <c r="AI402" s="255" t="s">
        <v>3340</v>
      </c>
      <c r="AJ402" s="252" t="s">
        <v>6766</v>
      </c>
      <c r="AK402" s="255" t="s">
        <v>3340</v>
      </c>
      <c r="AL402" s="255" t="s">
        <v>3340</v>
      </c>
      <c r="AM402" s="255" t="s">
        <v>3340</v>
      </c>
      <c r="AN402" s="255" t="s">
        <v>3340</v>
      </c>
    </row>
    <row r="403" spans="1:40" s="295" customFormat="1">
      <c r="A403" s="376" t="s">
        <v>8074</v>
      </c>
      <c r="B403" s="218" t="s">
        <v>8075</v>
      </c>
      <c r="C403" s="252" t="s">
        <v>8074</v>
      </c>
      <c r="D403" s="493" t="s">
        <v>8075</v>
      </c>
      <c r="E403" s="252" t="s">
        <v>8076</v>
      </c>
      <c r="F403" s="81" t="s">
        <v>5694</v>
      </c>
      <c r="G403" s="252" t="s">
        <v>5695</v>
      </c>
      <c r="H403" s="288" t="s">
        <v>7366</v>
      </c>
      <c r="I403" s="411">
        <v>42628</v>
      </c>
      <c r="J403" s="252" t="s">
        <v>5313</v>
      </c>
      <c r="K403" s="34" t="s">
        <v>6066</v>
      </c>
      <c r="L403" s="252" t="s">
        <v>3469</v>
      </c>
      <c r="M403" s="252" t="s">
        <v>6676</v>
      </c>
      <c r="N403" s="254" t="s">
        <v>3696</v>
      </c>
      <c r="O403" s="253" t="s">
        <v>3339</v>
      </c>
      <c r="P403" s="254" t="s">
        <v>3670</v>
      </c>
      <c r="Q403" s="252" t="s">
        <v>5316</v>
      </c>
      <c r="R403" s="378" t="s">
        <v>3340</v>
      </c>
      <c r="S403" s="399" t="s">
        <v>3340</v>
      </c>
      <c r="T403" s="378" t="s">
        <v>3340</v>
      </c>
      <c r="U403" s="254" t="s">
        <v>3340</v>
      </c>
      <c r="V403" s="254" t="s">
        <v>3330</v>
      </c>
      <c r="W403" s="254" t="s">
        <v>3340</v>
      </c>
      <c r="X403" s="254" t="s">
        <v>3340</v>
      </c>
      <c r="Y403" s="254" t="s">
        <v>3340</v>
      </c>
      <c r="Z403" s="253" t="s">
        <v>3340</v>
      </c>
      <c r="AA403" s="254" t="s">
        <v>3340</v>
      </c>
      <c r="AB403" s="254" t="s">
        <v>3670</v>
      </c>
      <c r="AC403" s="254" t="s">
        <v>3836</v>
      </c>
      <c r="AD403" s="118" t="s">
        <v>3340</v>
      </c>
      <c r="AE403" s="73" t="s">
        <v>3340</v>
      </c>
      <c r="AF403" s="73" t="s">
        <v>10609</v>
      </c>
      <c r="AG403" s="255" t="s">
        <v>5316</v>
      </c>
      <c r="AH403" s="255" t="s">
        <v>3340</v>
      </c>
      <c r="AI403" s="255" t="s">
        <v>3340</v>
      </c>
      <c r="AJ403" s="252" t="s">
        <v>6766</v>
      </c>
      <c r="AK403" s="255" t="s">
        <v>3340</v>
      </c>
      <c r="AL403" s="255" t="s">
        <v>3340</v>
      </c>
      <c r="AM403" s="255" t="s">
        <v>3340</v>
      </c>
      <c r="AN403" s="255" t="s">
        <v>3340</v>
      </c>
    </row>
    <row r="404" spans="1:40" s="295" customFormat="1">
      <c r="A404" s="376" t="s">
        <v>8077</v>
      </c>
      <c r="B404" s="218" t="s">
        <v>8078</v>
      </c>
      <c r="C404" s="252" t="s">
        <v>8077</v>
      </c>
      <c r="D404" s="493" t="s">
        <v>8078</v>
      </c>
      <c r="E404" s="252" t="s">
        <v>8079</v>
      </c>
      <c r="F404" s="81" t="s">
        <v>5694</v>
      </c>
      <c r="G404" s="252" t="s">
        <v>5695</v>
      </c>
      <c r="H404" s="288" t="s">
        <v>7366</v>
      </c>
      <c r="I404" s="411">
        <v>42628</v>
      </c>
      <c r="J404" s="252" t="s">
        <v>5313</v>
      </c>
      <c r="K404" s="34" t="s">
        <v>6066</v>
      </c>
      <c r="L404" s="252" t="s">
        <v>3469</v>
      </c>
      <c r="M404" s="252" t="s">
        <v>6676</v>
      </c>
      <c r="N404" s="254" t="s">
        <v>3696</v>
      </c>
      <c r="O404" s="253" t="s">
        <v>3339</v>
      </c>
      <c r="P404" s="254" t="s">
        <v>3670</v>
      </c>
      <c r="Q404" s="252" t="s">
        <v>5322</v>
      </c>
      <c r="R404" s="378" t="s">
        <v>3340</v>
      </c>
      <c r="S404" s="399" t="s">
        <v>3340</v>
      </c>
      <c r="T404" s="378" t="s">
        <v>3340</v>
      </c>
      <c r="U404" s="254" t="s">
        <v>3340</v>
      </c>
      <c r="V404" s="254" t="s">
        <v>3330</v>
      </c>
      <c r="W404" s="254" t="s">
        <v>3340</v>
      </c>
      <c r="X404" s="254" t="s">
        <v>3340</v>
      </c>
      <c r="Y404" s="254" t="s">
        <v>3340</v>
      </c>
      <c r="Z404" s="253" t="s">
        <v>3340</v>
      </c>
      <c r="AA404" s="254" t="s">
        <v>3340</v>
      </c>
      <c r="AB404" s="254" t="s">
        <v>3670</v>
      </c>
      <c r="AC404" s="254" t="s">
        <v>3836</v>
      </c>
      <c r="AD404" s="118" t="s">
        <v>3340</v>
      </c>
      <c r="AE404" s="73" t="s">
        <v>3340</v>
      </c>
      <c r="AF404" s="73" t="s">
        <v>10609</v>
      </c>
      <c r="AG404" s="255" t="s">
        <v>5322</v>
      </c>
      <c r="AH404" s="255" t="s">
        <v>3340</v>
      </c>
      <c r="AI404" s="255" t="s">
        <v>3340</v>
      </c>
      <c r="AJ404" s="252" t="s">
        <v>6766</v>
      </c>
      <c r="AK404" s="255" t="s">
        <v>3340</v>
      </c>
      <c r="AL404" s="255" t="s">
        <v>3340</v>
      </c>
      <c r="AM404" s="255" t="s">
        <v>3340</v>
      </c>
      <c r="AN404" s="255" t="s">
        <v>3340</v>
      </c>
    </row>
    <row r="405" spans="1:40" s="295" customFormat="1">
      <c r="A405" s="376" t="s">
        <v>8080</v>
      </c>
      <c r="B405" s="218" t="s">
        <v>8081</v>
      </c>
      <c r="C405" s="252" t="s">
        <v>8080</v>
      </c>
      <c r="D405" s="493" t="s">
        <v>8081</v>
      </c>
      <c r="E405" s="252" t="s">
        <v>8082</v>
      </c>
      <c r="F405" s="81" t="s">
        <v>5694</v>
      </c>
      <c r="G405" s="252" t="s">
        <v>5695</v>
      </c>
      <c r="H405" s="288" t="s">
        <v>7366</v>
      </c>
      <c r="I405" s="411">
        <v>42628</v>
      </c>
      <c r="J405" s="252" t="s">
        <v>5313</v>
      </c>
      <c r="K405" s="34" t="s">
        <v>6066</v>
      </c>
      <c r="L405" s="252" t="s">
        <v>3469</v>
      </c>
      <c r="M405" s="252" t="s">
        <v>6676</v>
      </c>
      <c r="N405" s="252" t="s">
        <v>3696</v>
      </c>
      <c r="O405" s="253" t="s">
        <v>3339</v>
      </c>
      <c r="P405" s="254" t="s">
        <v>3670</v>
      </c>
      <c r="Q405" s="252" t="s">
        <v>5331</v>
      </c>
      <c r="R405" s="378" t="s">
        <v>3340</v>
      </c>
      <c r="S405" s="399" t="s">
        <v>3340</v>
      </c>
      <c r="T405" s="378" t="s">
        <v>3340</v>
      </c>
      <c r="U405" s="254" t="s">
        <v>3340</v>
      </c>
      <c r="V405" s="254" t="s">
        <v>3330</v>
      </c>
      <c r="W405" s="254" t="s">
        <v>3340</v>
      </c>
      <c r="X405" s="254" t="s">
        <v>3340</v>
      </c>
      <c r="Y405" s="254" t="s">
        <v>3340</v>
      </c>
      <c r="Z405" s="253" t="s">
        <v>3340</v>
      </c>
      <c r="AA405" s="254" t="s">
        <v>3340</v>
      </c>
      <c r="AB405" s="254" t="s">
        <v>3670</v>
      </c>
      <c r="AC405" s="254" t="s">
        <v>3836</v>
      </c>
      <c r="AD405" s="118" t="s">
        <v>3340</v>
      </c>
      <c r="AE405" s="73" t="s">
        <v>3340</v>
      </c>
      <c r="AF405" s="73" t="s">
        <v>10609</v>
      </c>
      <c r="AG405" s="255" t="s">
        <v>5331</v>
      </c>
      <c r="AH405" s="255" t="s">
        <v>3340</v>
      </c>
      <c r="AI405" s="255" t="s">
        <v>3340</v>
      </c>
      <c r="AJ405" s="252" t="s">
        <v>6766</v>
      </c>
      <c r="AK405" s="255" t="s">
        <v>3340</v>
      </c>
      <c r="AL405" s="255" t="s">
        <v>3340</v>
      </c>
      <c r="AM405" s="255" t="s">
        <v>3340</v>
      </c>
      <c r="AN405" s="255" t="s">
        <v>3340</v>
      </c>
    </row>
    <row r="406" spans="1:40" s="295" customFormat="1">
      <c r="A406" s="376" t="s">
        <v>8083</v>
      </c>
      <c r="B406" s="218" t="s">
        <v>8084</v>
      </c>
      <c r="C406" s="252" t="s">
        <v>8083</v>
      </c>
      <c r="D406" s="493" t="s">
        <v>8084</v>
      </c>
      <c r="E406" s="252" t="s">
        <v>5764</v>
      </c>
      <c r="F406" s="81" t="s">
        <v>5694</v>
      </c>
      <c r="G406" s="252" t="s">
        <v>5695</v>
      </c>
      <c r="H406" s="288" t="s">
        <v>7366</v>
      </c>
      <c r="I406" s="411">
        <v>42628</v>
      </c>
      <c r="J406" s="252" t="s">
        <v>5313</v>
      </c>
      <c r="K406" s="34" t="s">
        <v>6065</v>
      </c>
      <c r="L406" s="252" t="s">
        <v>3469</v>
      </c>
      <c r="M406" s="252" t="s">
        <v>6676</v>
      </c>
      <c r="N406" s="252" t="s">
        <v>3327</v>
      </c>
      <c r="O406" s="253" t="s">
        <v>3328</v>
      </c>
      <c r="P406" s="254" t="s">
        <v>3670</v>
      </c>
      <c r="Q406" s="252" t="s">
        <v>5683</v>
      </c>
      <c r="R406" s="378" t="s">
        <v>5762</v>
      </c>
      <c r="S406" s="399" t="s">
        <v>3340</v>
      </c>
      <c r="T406" s="378" t="s">
        <v>3340</v>
      </c>
      <c r="U406" s="254" t="s">
        <v>3340</v>
      </c>
      <c r="V406" s="254" t="s">
        <v>3330</v>
      </c>
      <c r="W406" s="254" t="s">
        <v>3340</v>
      </c>
      <c r="X406" s="254" t="s">
        <v>3340</v>
      </c>
      <c r="Y406" s="254" t="s">
        <v>3340</v>
      </c>
      <c r="Z406" s="253" t="s">
        <v>5324</v>
      </c>
      <c r="AA406" s="254" t="s">
        <v>3340</v>
      </c>
      <c r="AB406" s="254" t="s">
        <v>3669</v>
      </c>
      <c r="AC406" s="254" t="s">
        <v>3835</v>
      </c>
      <c r="AD406" s="118" t="s">
        <v>5724</v>
      </c>
      <c r="AE406" s="73" t="s">
        <v>3340</v>
      </c>
      <c r="AF406" s="73" t="s">
        <v>10609</v>
      </c>
      <c r="AG406" s="255" t="s">
        <v>5683</v>
      </c>
      <c r="AH406" s="255" t="s">
        <v>4367</v>
      </c>
      <c r="AI406" s="255" t="s">
        <v>3340</v>
      </c>
      <c r="AJ406" s="252" t="s">
        <v>6765</v>
      </c>
      <c r="AK406" s="255" t="s">
        <v>3340</v>
      </c>
      <c r="AL406" s="255" t="s">
        <v>3340</v>
      </c>
      <c r="AM406" s="255" t="s">
        <v>3340</v>
      </c>
      <c r="AN406" s="255" t="s">
        <v>3340</v>
      </c>
    </row>
    <row r="407" spans="1:40" s="295" customFormat="1">
      <c r="A407" s="376" t="s">
        <v>8085</v>
      </c>
      <c r="B407" s="218" t="s">
        <v>8086</v>
      </c>
      <c r="C407" s="252" t="s">
        <v>8085</v>
      </c>
      <c r="D407" s="493" t="s">
        <v>8086</v>
      </c>
      <c r="E407" s="252" t="s">
        <v>5765</v>
      </c>
      <c r="F407" s="81" t="s">
        <v>5694</v>
      </c>
      <c r="G407" s="252" t="s">
        <v>5695</v>
      </c>
      <c r="H407" s="288" t="s">
        <v>7366</v>
      </c>
      <c r="I407" s="411">
        <v>42628</v>
      </c>
      <c r="J407" s="252" t="s">
        <v>5313</v>
      </c>
      <c r="K407" s="34" t="s">
        <v>6065</v>
      </c>
      <c r="L407" s="252" t="s">
        <v>3469</v>
      </c>
      <c r="M407" s="252" t="s">
        <v>6676</v>
      </c>
      <c r="N407" s="252" t="s">
        <v>3327</v>
      </c>
      <c r="O407" s="253" t="s">
        <v>3328</v>
      </c>
      <c r="P407" s="254" t="s">
        <v>3670</v>
      </c>
      <c r="Q407" s="252" t="s">
        <v>5696</v>
      </c>
      <c r="R407" s="378" t="s">
        <v>5763</v>
      </c>
      <c r="S407" s="399" t="s">
        <v>3340</v>
      </c>
      <c r="T407" s="378" t="s">
        <v>3340</v>
      </c>
      <c r="U407" s="254" t="s">
        <v>3340</v>
      </c>
      <c r="V407" s="254" t="s">
        <v>3330</v>
      </c>
      <c r="W407" s="254" t="s">
        <v>3340</v>
      </c>
      <c r="X407" s="254" t="s">
        <v>3340</v>
      </c>
      <c r="Y407" s="254" t="s">
        <v>3340</v>
      </c>
      <c r="Z407" s="253" t="s">
        <v>5318</v>
      </c>
      <c r="AA407" s="254" t="s">
        <v>3340</v>
      </c>
      <c r="AB407" s="254" t="s">
        <v>3669</v>
      </c>
      <c r="AC407" s="254" t="s">
        <v>3835</v>
      </c>
      <c r="AD407" s="118" t="s">
        <v>5629</v>
      </c>
      <c r="AE407" s="73" t="s">
        <v>3340</v>
      </c>
      <c r="AF407" s="73" t="s">
        <v>10609</v>
      </c>
      <c r="AG407" s="255" t="s">
        <v>5696</v>
      </c>
      <c r="AH407" s="255" t="s">
        <v>4367</v>
      </c>
      <c r="AI407" s="255" t="s">
        <v>3340</v>
      </c>
      <c r="AJ407" s="252" t="s">
        <v>6765</v>
      </c>
      <c r="AK407" s="255" t="s">
        <v>3340</v>
      </c>
      <c r="AL407" s="255" t="s">
        <v>3340</v>
      </c>
      <c r="AM407" s="255" t="s">
        <v>3340</v>
      </c>
      <c r="AN407" s="255" t="s">
        <v>3340</v>
      </c>
    </row>
    <row r="408" spans="1:40" s="295" customFormat="1">
      <c r="A408" s="327" t="s">
        <v>8087</v>
      </c>
      <c r="B408" s="327" t="s">
        <v>8088</v>
      </c>
      <c r="C408" s="327" t="s">
        <v>8087</v>
      </c>
      <c r="D408" s="493" t="s">
        <v>8088</v>
      </c>
      <c r="E408" s="381" t="s">
        <v>5766</v>
      </c>
      <c r="F408" s="647" t="s">
        <v>5694</v>
      </c>
      <c r="G408" s="255" t="s">
        <v>5695</v>
      </c>
      <c r="H408" s="255" t="s">
        <v>7366</v>
      </c>
      <c r="I408" s="646">
        <v>42628</v>
      </c>
      <c r="J408" s="252" t="s">
        <v>5313</v>
      </c>
      <c r="K408" s="469" t="s">
        <v>6065</v>
      </c>
      <c r="L408" s="252" t="s">
        <v>3469</v>
      </c>
      <c r="M408" s="383" t="s">
        <v>6676</v>
      </c>
      <c r="N408" s="255" t="s">
        <v>3327</v>
      </c>
      <c r="O408" s="255" t="s">
        <v>3328</v>
      </c>
      <c r="P408" s="255" t="s">
        <v>3670</v>
      </c>
      <c r="Q408" s="252" t="s">
        <v>5328</v>
      </c>
      <c r="R408" s="255" t="s">
        <v>8070</v>
      </c>
      <c r="S408" s="399" t="s">
        <v>3340</v>
      </c>
      <c r="T408" s="255" t="s">
        <v>3340</v>
      </c>
      <c r="U408" s="255" t="s">
        <v>3340</v>
      </c>
      <c r="V408" s="255" t="s">
        <v>3330</v>
      </c>
      <c r="W408" s="255" t="s">
        <v>3340</v>
      </c>
      <c r="X408" s="255" t="s">
        <v>3340</v>
      </c>
      <c r="Y408" s="255" t="s">
        <v>3340</v>
      </c>
      <c r="Z408" s="255" t="s">
        <v>5327</v>
      </c>
      <c r="AA408" s="255" t="s">
        <v>3340</v>
      </c>
      <c r="AB408" s="255" t="s">
        <v>3669</v>
      </c>
      <c r="AC408" s="255" t="s">
        <v>3835</v>
      </c>
      <c r="AD408" s="73" t="s">
        <v>5724</v>
      </c>
      <c r="AE408" s="217" t="s">
        <v>3340</v>
      </c>
      <c r="AF408" s="73" t="s">
        <v>10609</v>
      </c>
      <c r="AG408" s="255" t="s">
        <v>5328</v>
      </c>
      <c r="AH408" s="255" t="s">
        <v>4367</v>
      </c>
      <c r="AI408" s="255" t="s">
        <v>3340</v>
      </c>
      <c r="AJ408" s="255" t="s">
        <v>6765</v>
      </c>
      <c r="AK408" s="255" t="s">
        <v>3340</v>
      </c>
      <c r="AL408" s="255" t="s">
        <v>3340</v>
      </c>
      <c r="AM408" s="255" t="s">
        <v>3340</v>
      </c>
      <c r="AN408" s="255" t="s">
        <v>5727</v>
      </c>
    </row>
    <row r="409" spans="1:40" s="295" customFormat="1">
      <c r="A409" s="327" t="s">
        <v>8089</v>
      </c>
      <c r="B409" s="327" t="s">
        <v>8090</v>
      </c>
      <c r="C409" s="327" t="s">
        <v>8089</v>
      </c>
      <c r="D409" s="493" t="s">
        <v>8090</v>
      </c>
      <c r="E409" s="381" t="s">
        <v>5767</v>
      </c>
      <c r="F409" s="647" t="s">
        <v>5694</v>
      </c>
      <c r="G409" s="255" t="s">
        <v>5695</v>
      </c>
      <c r="H409" s="255" t="s">
        <v>7366</v>
      </c>
      <c r="I409" s="646">
        <v>42628</v>
      </c>
      <c r="J409" s="252" t="s">
        <v>5313</v>
      </c>
      <c r="K409" s="469" t="s">
        <v>6065</v>
      </c>
      <c r="L409" s="252" t="s">
        <v>3469</v>
      </c>
      <c r="M409" s="383" t="s">
        <v>6676</v>
      </c>
      <c r="N409" s="255" t="s">
        <v>3327</v>
      </c>
      <c r="O409" s="255" t="s">
        <v>3328</v>
      </c>
      <c r="P409" s="255" t="s">
        <v>3670</v>
      </c>
      <c r="Q409" s="252" t="s">
        <v>5334</v>
      </c>
      <c r="R409" s="255" t="s">
        <v>8073</v>
      </c>
      <c r="S409" s="399" t="s">
        <v>3340</v>
      </c>
      <c r="T409" s="255" t="s">
        <v>3340</v>
      </c>
      <c r="U409" s="255" t="s">
        <v>3340</v>
      </c>
      <c r="V409" s="255" t="s">
        <v>3330</v>
      </c>
      <c r="W409" s="255" t="s">
        <v>3340</v>
      </c>
      <c r="X409" s="255" t="s">
        <v>3340</v>
      </c>
      <c r="Y409" s="255" t="s">
        <v>3340</v>
      </c>
      <c r="Z409" s="255" t="s">
        <v>5333</v>
      </c>
      <c r="AA409" s="255" t="s">
        <v>3340</v>
      </c>
      <c r="AB409" s="255" t="s">
        <v>3669</v>
      </c>
      <c r="AC409" s="255" t="s">
        <v>3835</v>
      </c>
      <c r="AD409" s="73" t="s">
        <v>5724</v>
      </c>
      <c r="AE409" s="217" t="s">
        <v>3340</v>
      </c>
      <c r="AF409" s="73" t="s">
        <v>10609</v>
      </c>
      <c r="AG409" s="255" t="s">
        <v>5334</v>
      </c>
      <c r="AH409" s="255" t="s">
        <v>4367</v>
      </c>
      <c r="AI409" s="255" t="s">
        <v>3340</v>
      </c>
      <c r="AJ409" s="255" t="s">
        <v>6765</v>
      </c>
      <c r="AK409" s="255" t="s">
        <v>3340</v>
      </c>
      <c r="AL409" s="255" t="s">
        <v>3340</v>
      </c>
      <c r="AM409" s="255" t="s">
        <v>3340</v>
      </c>
      <c r="AN409" s="255" t="s">
        <v>5727</v>
      </c>
    </row>
    <row r="410" spans="1:40" s="295" customFormat="1">
      <c r="A410" s="374" t="s">
        <v>8091</v>
      </c>
      <c r="B410" s="374" t="s">
        <v>8092</v>
      </c>
      <c r="C410" s="374" t="s">
        <v>8091</v>
      </c>
      <c r="D410" s="493" t="s">
        <v>8092</v>
      </c>
      <c r="E410" s="381" t="s">
        <v>5768</v>
      </c>
      <c r="F410" s="647" t="s">
        <v>5694</v>
      </c>
      <c r="G410" s="255" t="s">
        <v>5695</v>
      </c>
      <c r="H410" s="255" t="s">
        <v>7366</v>
      </c>
      <c r="I410" s="646">
        <v>42628</v>
      </c>
      <c r="J410" s="252" t="s">
        <v>5313</v>
      </c>
      <c r="K410" s="469" t="s">
        <v>6066</v>
      </c>
      <c r="L410" s="252" t="s">
        <v>3469</v>
      </c>
      <c r="M410" s="383" t="s">
        <v>6676</v>
      </c>
      <c r="N410" s="255" t="s">
        <v>3327</v>
      </c>
      <c r="O410" s="255" t="s">
        <v>3328</v>
      </c>
      <c r="P410" s="255" t="s">
        <v>3670</v>
      </c>
      <c r="Q410" s="252" t="s">
        <v>5316</v>
      </c>
      <c r="R410" s="255" t="s">
        <v>8076</v>
      </c>
      <c r="S410" s="399" t="s">
        <v>3340</v>
      </c>
      <c r="T410" s="255" t="s">
        <v>3340</v>
      </c>
      <c r="U410" s="255" t="s">
        <v>3340</v>
      </c>
      <c r="V410" s="255" t="s">
        <v>3330</v>
      </c>
      <c r="W410" s="255" t="s">
        <v>3340</v>
      </c>
      <c r="X410" s="255" t="s">
        <v>3340</v>
      </c>
      <c r="Y410" s="255" t="s">
        <v>3340</v>
      </c>
      <c r="Z410" s="255" t="s">
        <v>5315</v>
      </c>
      <c r="AA410" s="255" t="s">
        <v>3340</v>
      </c>
      <c r="AB410" s="255" t="s">
        <v>3669</v>
      </c>
      <c r="AC410" s="255" t="s">
        <v>3835</v>
      </c>
      <c r="AD410" s="73" t="s">
        <v>5629</v>
      </c>
      <c r="AE410" s="217" t="s">
        <v>3340</v>
      </c>
      <c r="AF410" s="73" t="s">
        <v>10609</v>
      </c>
      <c r="AG410" s="255" t="s">
        <v>5316</v>
      </c>
      <c r="AH410" s="255" t="s">
        <v>4367</v>
      </c>
      <c r="AI410" s="255" t="s">
        <v>3340</v>
      </c>
      <c r="AJ410" s="255" t="s">
        <v>6765</v>
      </c>
      <c r="AK410" s="255" t="s">
        <v>3340</v>
      </c>
      <c r="AL410" s="255" t="s">
        <v>3340</v>
      </c>
      <c r="AM410" s="255" t="s">
        <v>3340</v>
      </c>
      <c r="AN410" s="255" t="s">
        <v>5727</v>
      </c>
    </row>
    <row r="411" spans="1:40" s="295" customFormat="1">
      <c r="A411" s="374" t="s">
        <v>8093</v>
      </c>
      <c r="B411" s="374" t="s">
        <v>8094</v>
      </c>
      <c r="C411" s="374" t="s">
        <v>8093</v>
      </c>
      <c r="D411" s="493" t="s">
        <v>8094</v>
      </c>
      <c r="E411" s="381" t="s">
        <v>5769</v>
      </c>
      <c r="F411" s="647" t="s">
        <v>5694</v>
      </c>
      <c r="G411" s="255" t="s">
        <v>5695</v>
      </c>
      <c r="H411" s="255" t="s">
        <v>7366</v>
      </c>
      <c r="I411" s="646">
        <v>42628</v>
      </c>
      <c r="J411" s="252" t="s">
        <v>5313</v>
      </c>
      <c r="K411" s="469" t="s">
        <v>6066</v>
      </c>
      <c r="L411" s="252" t="s">
        <v>3469</v>
      </c>
      <c r="M411" s="383" t="s">
        <v>6676</v>
      </c>
      <c r="N411" s="255" t="s">
        <v>3327</v>
      </c>
      <c r="O411" s="255" t="s">
        <v>3328</v>
      </c>
      <c r="P411" s="255" t="s">
        <v>3670</v>
      </c>
      <c r="Q411" s="252" t="s">
        <v>5322</v>
      </c>
      <c r="R411" s="255" t="s">
        <v>8079</v>
      </c>
      <c r="S411" s="255" t="s">
        <v>3340</v>
      </c>
      <c r="T411" s="255" t="s">
        <v>3340</v>
      </c>
      <c r="U411" s="255" t="s">
        <v>3340</v>
      </c>
      <c r="V411" s="255" t="s">
        <v>3330</v>
      </c>
      <c r="W411" s="255" t="s">
        <v>3340</v>
      </c>
      <c r="X411" s="255" t="s">
        <v>3340</v>
      </c>
      <c r="Y411" s="255" t="s">
        <v>3340</v>
      </c>
      <c r="Z411" s="255" t="s">
        <v>5321</v>
      </c>
      <c r="AA411" s="255" t="s">
        <v>3340</v>
      </c>
      <c r="AB411" s="255" t="s">
        <v>3669</v>
      </c>
      <c r="AC411" s="255" t="s">
        <v>3835</v>
      </c>
      <c r="AD411" s="73" t="s">
        <v>5627</v>
      </c>
      <c r="AE411" s="217" t="s">
        <v>3340</v>
      </c>
      <c r="AF411" s="73" t="s">
        <v>10609</v>
      </c>
      <c r="AG411" s="255" t="s">
        <v>5322</v>
      </c>
      <c r="AH411" s="255" t="s">
        <v>4367</v>
      </c>
      <c r="AI411" s="255" t="s">
        <v>3340</v>
      </c>
      <c r="AJ411" s="255" t="s">
        <v>6765</v>
      </c>
      <c r="AK411" s="255" t="s">
        <v>3340</v>
      </c>
      <c r="AL411" s="255" t="s">
        <v>3340</v>
      </c>
      <c r="AM411" s="255" t="s">
        <v>3340</v>
      </c>
      <c r="AN411" s="255" t="s">
        <v>5727</v>
      </c>
    </row>
    <row r="412" spans="1:40" s="295" customFormat="1">
      <c r="A412" s="374" t="s">
        <v>8095</v>
      </c>
      <c r="B412" s="374" t="s">
        <v>8096</v>
      </c>
      <c r="C412" s="374" t="s">
        <v>8095</v>
      </c>
      <c r="D412" s="493" t="s">
        <v>8096</v>
      </c>
      <c r="E412" s="381" t="s">
        <v>5770</v>
      </c>
      <c r="F412" s="647" t="s">
        <v>5694</v>
      </c>
      <c r="G412" s="255" t="s">
        <v>5695</v>
      </c>
      <c r="H412" s="255" t="s">
        <v>7366</v>
      </c>
      <c r="I412" s="646">
        <v>42628</v>
      </c>
      <c r="J412" s="252" t="s">
        <v>5313</v>
      </c>
      <c r="K412" s="469" t="s">
        <v>6066</v>
      </c>
      <c r="L412" s="252" t="s">
        <v>3469</v>
      </c>
      <c r="M412" s="383" t="s">
        <v>6676</v>
      </c>
      <c r="N412" s="255" t="s">
        <v>3327</v>
      </c>
      <c r="O412" s="255" t="s">
        <v>3328</v>
      </c>
      <c r="P412" s="255" t="s">
        <v>3670</v>
      </c>
      <c r="Q412" s="252" t="s">
        <v>5331</v>
      </c>
      <c r="R412" s="255" t="s">
        <v>8082</v>
      </c>
      <c r="S412" s="255" t="s">
        <v>3340</v>
      </c>
      <c r="T412" s="255" t="s">
        <v>3340</v>
      </c>
      <c r="U412" s="255" t="s">
        <v>3340</v>
      </c>
      <c r="V412" s="255" t="s">
        <v>3330</v>
      </c>
      <c r="W412" s="255" t="s">
        <v>3340</v>
      </c>
      <c r="X412" s="255" t="s">
        <v>3340</v>
      </c>
      <c r="Y412" s="255" t="s">
        <v>3340</v>
      </c>
      <c r="Z412" s="255" t="s">
        <v>5330</v>
      </c>
      <c r="AA412" s="255" t="s">
        <v>3340</v>
      </c>
      <c r="AB412" s="255" t="s">
        <v>3669</v>
      </c>
      <c r="AC412" s="255" t="s">
        <v>3835</v>
      </c>
      <c r="AD412" s="73" t="s">
        <v>5629</v>
      </c>
      <c r="AE412" s="217" t="s">
        <v>3340</v>
      </c>
      <c r="AF412" s="73" t="s">
        <v>10609</v>
      </c>
      <c r="AG412" s="255" t="s">
        <v>5331</v>
      </c>
      <c r="AH412" s="255" t="s">
        <v>4367</v>
      </c>
      <c r="AI412" s="255" t="s">
        <v>3340</v>
      </c>
      <c r="AJ412" s="255" t="s">
        <v>6765</v>
      </c>
      <c r="AK412" s="255" t="s">
        <v>3340</v>
      </c>
      <c r="AL412" s="255" t="s">
        <v>3340</v>
      </c>
      <c r="AM412" s="255" t="s">
        <v>3340</v>
      </c>
      <c r="AN412" s="255" t="s">
        <v>5729</v>
      </c>
    </row>
    <row r="413" spans="1:40" s="295" customFormat="1">
      <c r="A413" s="328" t="s">
        <v>5713</v>
      </c>
      <c r="B413" s="328" t="s">
        <v>8097</v>
      </c>
      <c r="C413" s="328" t="s">
        <v>5713</v>
      </c>
      <c r="D413" s="493" t="s">
        <v>8097</v>
      </c>
      <c r="E413" s="381" t="s">
        <v>8098</v>
      </c>
      <c r="F413" s="647" t="s">
        <v>5714</v>
      </c>
      <c r="G413" s="255" t="s">
        <v>5715</v>
      </c>
      <c r="H413" s="255" t="s">
        <v>7366</v>
      </c>
      <c r="I413" s="646">
        <v>42628</v>
      </c>
      <c r="J413" s="252" t="s">
        <v>5313</v>
      </c>
      <c r="K413" s="469" t="s">
        <v>6065</v>
      </c>
      <c r="L413" s="252" t="s">
        <v>3469</v>
      </c>
      <c r="M413" s="383" t="s">
        <v>6676</v>
      </c>
      <c r="N413" s="255" t="s">
        <v>4036</v>
      </c>
      <c r="O413" s="255" t="s">
        <v>5070</v>
      </c>
      <c r="P413" s="255" t="s">
        <v>3670</v>
      </c>
      <c r="Q413" s="252" t="s">
        <v>5683</v>
      </c>
      <c r="R413" s="255" t="s">
        <v>3340</v>
      </c>
      <c r="S413" s="255" t="s">
        <v>3340</v>
      </c>
      <c r="T413" s="255" t="s">
        <v>3340</v>
      </c>
      <c r="U413" s="255" t="s">
        <v>3340</v>
      </c>
      <c r="V413" s="255" t="s">
        <v>3330</v>
      </c>
      <c r="W413" s="255" t="s">
        <v>3340</v>
      </c>
      <c r="X413" s="255" t="s">
        <v>3340</v>
      </c>
      <c r="Y413" s="255" t="s">
        <v>3340</v>
      </c>
      <c r="Z413" s="255" t="s">
        <v>3340</v>
      </c>
      <c r="AA413" s="255" t="s">
        <v>3340</v>
      </c>
      <c r="AB413" s="255" t="s">
        <v>3670</v>
      </c>
      <c r="AC413" s="255" t="s">
        <v>3835</v>
      </c>
      <c r="AD413" s="73" t="s">
        <v>3340</v>
      </c>
      <c r="AE413" s="217" t="s">
        <v>3340</v>
      </c>
      <c r="AF413" s="73" t="s">
        <v>3340</v>
      </c>
      <c r="AG413" s="255" t="s">
        <v>5683</v>
      </c>
      <c r="AH413" s="255" t="s">
        <v>3340</v>
      </c>
      <c r="AI413" s="255" t="s">
        <v>3340</v>
      </c>
      <c r="AJ413" s="255" t="s">
        <v>6765</v>
      </c>
      <c r="AK413" s="255" t="s">
        <v>3340</v>
      </c>
      <c r="AL413" s="255" t="s">
        <v>3340</v>
      </c>
      <c r="AM413" s="255" t="s">
        <v>3340</v>
      </c>
      <c r="AN413" s="255" t="s">
        <v>5730</v>
      </c>
    </row>
    <row r="414" spans="1:40" s="295" customFormat="1">
      <c r="A414" s="328" t="s">
        <v>5716</v>
      </c>
      <c r="B414" s="328" t="s">
        <v>8099</v>
      </c>
      <c r="C414" s="328" t="s">
        <v>5716</v>
      </c>
      <c r="D414" s="493" t="s">
        <v>8099</v>
      </c>
      <c r="E414" s="381" t="s">
        <v>8100</v>
      </c>
      <c r="F414" s="647" t="s">
        <v>5714</v>
      </c>
      <c r="G414" s="255" t="s">
        <v>5715</v>
      </c>
      <c r="H414" s="255" t="s">
        <v>7366</v>
      </c>
      <c r="I414" s="646">
        <v>42628</v>
      </c>
      <c r="J414" s="252" t="s">
        <v>5313</v>
      </c>
      <c r="K414" s="469" t="s">
        <v>6066</v>
      </c>
      <c r="L414" s="252" t="s">
        <v>3469</v>
      </c>
      <c r="M414" s="383" t="s">
        <v>6676</v>
      </c>
      <c r="N414" s="255" t="s">
        <v>4036</v>
      </c>
      <c r="O414" s="255" t="s">
        <v>5070</v>
      </c>
      <c r="P414" s="255" t="s">
        <v>3670</v>
      </c>
      <c r="Q414" s="252" t="s">
        <v>5322</v>
      </c>
      <c r="R414" s="255" t="s">
        <v>3340</v>
      </c>
      <c r="S414" s="255" t="s">
        <v>3340</v>
      </c>
      <c r="T414" s="255" t="s">
        <v>3340</v>
      </c>
      <c r="U414" s="255" t="s">
        <v>3340</v>
      </c>
      <c r="V414" s="255" t="s">
        <v>3330</v>
      </c>
      <c r="W414" s="255" t="s">
        <v>3340</v>
      </c>
      <c r="X414" s="255" t="s">
        <v>3340</v>
      </c>
      <c r="Y414" s="255" t="s">
        <v>3340</v>
      </c>
      <c r="Z414" s="255" t="s">
        <v>3340</v>
      </c>
      <c r="AA414" s="255" t="s">
        <v>3340</v>
      </c>
      <c r="AB414" s="255" t="s">
        <v>3670</v>
      </c>
      <c r="AC414" s="255" t="s">
        <v>3835</v>
      </c>
      <c r="AD414" s="73" t="s">
        <v>3340</v>
      </c>
      <c r="AE414" s="217" t="s">
        <v>3340</v>
      </c>
      <c r="AF414" s="73" t="s">
        <v>3340</v>
      </c>
      <c r="AG414" s="255" t="s">
        <v>5322</v>
      </c>
      <c r="AH414" s="255" t="s">
        <v>3340</v>
      </c>
      <c r="AI414" s="255" t="s">
        <v>3340</v>
      </c>
      <c r="AJ414" s="255" t="s">
        <v>6765</v>
      </c>
      <c r="AK414" s="255" t="s">
        <v>3340</v>
      </c>
      <c r="AL414" s="255" t="s">
        <v>3340</v>
      </c>
      <c r="AM414" s="255" t="s">
        <v>3340</v>
      </c>
      <c r="AN414" s="255" t="s">
        <v>5731</v>
      </c>
    </row>
    <row r="415" spans="1:40" s="295" customFormat="1">
      <c r="A415" s="374" t="s">
        <v>5692</v>
      </c>
      <c r="B415" s="374" t="s">
        <v>8101</v>
      </c>
      <c r="C415" s="374" t="s">
        <v>5692</v>
      </c>
      <c r="D415" s="493" t="s">
        <v>8101</v>
      </c>
      <c r="E415" s="381" t="s">
        <v>8102</v>
      </c>
      <c r="F415" s="647" t="s">
        <v>5714</v>
      </c>
      <c r="G415" s="255" t="s">
        <v>5715</v>
      </c>
      <c r="H415" s="255" t="s">
        <v>7366</v>
      </c>
      <c r="I415" s="646">
        <v>42628</v>
      </c>
      <c r="J415" s="252" t="s">
        <v>5313</v>
      </c>
      <c r="K415" s="469" t="s">
        <v>6066</v>
      </c>
      <c r="L415" s="252" t="s">
        <v>3469</v>
      </c>
      <c r="M415" s="383" t="s">
        <v>6676</v>
      </c>
      <c r="N415" s="255" t="s">
        <v>4036</v>
      </c>
      <c r="O415" s="255" t="s">
        <v>5070</v>
      </c>
      <c r="P415" s="255" t="s">
        <v>3670</v>
      </c>
      <c r="Q415" s="252" t="s">
        <v>5316</v>
      </c>
      <c r="R415" s="255" t="s">
        <v>3340</v>
      </c>
      <c r="S415" s="255" t="s">
        <v>3340</v>
      </c>
      <c r="T415" s="255" t="s">
        <v>3340</v>
      </c>
      <c r="U415" s="255" t="s">
        <v>3340</v>
      </c>
      <c r="V415" s="255" t="s">
        <v>3330</v>
      </c>
      <c r="W415" s="255" t="s">
        <v>3340</v>
      </c>
      <c r="X415" s="255" t="s">
        <v>3340</v>
      </c>
      <c r="Y415" s="255" t="s">
        <v>3340</v>
      </c>
      <c r="Z415" s="255" t="s">
        <v>3340</v>
      </c>
      <c r="AA415" s="255" t="s">
        <v>3340</v>
      </c>
      <c r="AB415" s="255" t="s">
        <v>3670</v>
      </c>
      <c r="AC415" s="255" t="s">
        <v>3835</v>
      </c>
      <c r="AD415" s="73" t="s">
        <v>3340</v>
      </c>
      <c r="AE415" s="217" t="s">
        <v>3340</v>
      </c>
      <c r="AF415" s="73" t="s">
        <v>3340</v>
      </c>
      <c r="AG415" s="255" t="s">
        <v>5316</v>
      </c>
      <c r="AH415" s="255" t="s">
        <v>3340</v>
      </c>
      <c r="AI415" s="255" t="s">
        <v>3340</v>
      </c>
      <c r="AJ415" s="255" t="s">
        <v>6765</v>
      </c>
      <c r="AK415" s="255" t="s">
        <v>3340</v>
      </c>
      <c r="AL415" s="255" t="s">
        <v>3340</v>
      </c>
      <c r="AM415" s="255" t="s">
        <v>3340</v>
      </c>
      <c r="AN415" s="255" t="s">
        <v>5729</v>
      </c>
    </row>
    <row r="416" spans="1:40" s="295" customFormat="1">
      <c r="A416" s="328" t="s">
        <v>5717</v>
      </c>
      <c r="B416" s="328" t="s">
        <v>8103</v>
      </c>
      <c r="C416" s="328" t="s">
        <v>5717</v>
      </c>
      <c r="D416" s="493" t="s">
        <v>8103</v>
      </c>
      <c r="E416" s="381" t="s">
        <v>8104</v>
      </c>
      <c r="F416" s="647" t="s">
        <v>5714</v>
      </c>
      <c r="G416" s="255" t="s">
        <v>5715</v>
      </c>
      <c r="H416" s="255" t="s">
        <v>7366</v>
      </c>
      <c r="I416" s="646">
        <v>42628</v>
      </c>
      <c r="J416" s="252" t="s">
        <v>5313</v>
      </c>
      <c r="K416" s="469" t="s">
        <v>6065</v>
      </c>
      <c r="L416" s="252" t="s">
        <v>3469</v>
      </c>
      <c r="M416" s="383" t="s">
        <v>6676</v>
      </c>
      <c r="N416" s="255" t="s">
        <v>4036</v>
      </c>
      <c r="O416" s="255" t="s">
        <v>5070</v>
      </c>
      <c r="P416" s="255" t="s">
        <v>3670</v>
      </c>
      <c r="Q416" s="252" t="s">
        <v>5696</v>
      </c>
      <c r="R416" s="255" t="s">
        <v>3340</v>
      </c>
      <c r="S416" s="255" t="s">
        <v>3340</v>
      </c>
      <c r="T416" s="255" t="s">
        <v>3340</v>
      </c>
      <c r="U416" s="255" t="s">
        <v>3340</v>
      </c>
      <c r="V416" s="255" t="s">
        <v>3330</v>
      </c>
      <c r="W416" s="255" t="s">
        <v>3340</v>
      </c>
      <c r="X416" s="255" t="s">
        <v>3340</v>
      </c>
      <c r="Y416" s="255" t="s">
        <v>3340</v>
      </c>
      <c r="Z416" s="255" t="s">
        <v>3340</v>
      </c>
      <c r="AA416" s="255" t="s">
        <v>3340</v>
      </c>
      <c r="AB416" s="255" t="s">
        <v>3670</v>
      </c>
      <c r="AC416" s="255" t="s">
        <v>3835</v>
      </c>
      <c r="AD416" s="73" t="s">
        <v>3340</v>
      </c>
      <c r="AE416" s="217" t="s">
        <v>3340</v>
      </c>
      <c r="AF416" s="73" t="s">
        <v>3340</v>
      </c>
      <c r="AG416" s="255" t="s">
        <v>5696</v>
      </c>
      <c r="AH416" s="255" t="s">
        <v>3340</v>
      </c>
      <c r="AI416" s="255" t="s">
        <v>3340</v>
      </c>
      <c r="AJ416" s="255" t="s">
        <v>6765</v>
      </c>
      <c r="AK416" s="255" t="s">
        <v>3340</v>
      </c>
      <c r="AL416" s="255" t="s">
        <v>3340</v>
      </c>
      <c r="AM416" s="255" t="s">
        <v>3340</v>
      </c>
      <c r="AN416" s="255" t="s">
        <v>5730</v>
      </c>
    </row>
    <row r="417" spans="1:40" s="295" customFormat="1">
      <c r="A417" s="328" t="s">
        <v>5718</v>
      </c>
      <c r="B417" s="328" t="s">
        <v>8105</v>
      </c>
      <c r="C417" s="328" t="s">
        <v>5718</v>
      </c>
      <c r="D417" s="493" t="s">
        <v>8105</v>
      </c>
      <c r="E417" s="381" t="s">
        <v>8106</v>
      </c>
      <c r="F417" s="647" t="s">
        <v>5714</v>
      </c>
      <c r="G417" s="255" t="s">
        <v>5715</v>
      </c>
      <c r="H417" s="255" t="s">
        <v>7366</v>
      </c>
      <c r="I417" s="646">
        <v>42628</v>
      </c>
      <c r="J417" s="252" t="s">
        <v>5313</v>
      </c>
      <c r="K417" s="469" t="s">
        <v>6066</v>
      </c>
      <c r="L417" s="252" t="s">
        <v>3469</v>
      </c>
      <c r="M417" s="383" t="s">
        <v>6676</v>
      </c>
      <c r="N417" s="255" t="s">
        <v>4036</v>
      </c>
      <c r="O417" s="255" t="s">
        <v>5070</v>
      </c>
      <c r="P417" s="255" t="s">
        <v>3670</v>
      </c>
      <c r="Q417" s="252" t="s">
        <v>5331</v>
      </c>
      <c r="R417" s="255" t="s">
        <v>3340</v>
      </c>
      <c r="S417" s="255" t="s">
        <v>3340</v>
      </c>
      <c r="T417" s="255" t="s">
        <v>3340</v>
      </c>
      <c r="U417" s="255" t="s">
        <v>3340</v>
      </c>
      <c r="V417" s="255" t="s">
        <v>3330</v>
      </c>
      <c r="W417" s="255" t="s">
        <v>3340</v>
      </c>
      <c r="X417" s="255" t="s">
        <v>3340</v>
      </c>
      <c r="Y417" s="255" t="s">
        <v>3340</v>
      </c>
      <c r="Z417" s="255" t="s">
        <v>3340</v>
      </c>
      <c r="AA417" s="255" t="s">
        <v>3340</v>
      </c>
      <c r="AB417" s="255" t="s">
        <v>3670</v>
      </c>
      <c r="AC417" s="255" t="s">
        <v>3835</v>
      </c>
      <c r="AD417" s="73" t="s">
        <v>3340</v>
      </c>
      <c r="AE417" s="217" t="s">
        <v>3340</v>
      </c>
      <c r="AF417" s="73" t="s">
        <v>3340</v>
      </c>
      <c r="AG417" s="255" t="s">
        <v>5331</v>
      </c>
      <c r="AH417" s="255" t="s">
        <v>3340</v>
      </c>
      <c r="AI417" s="255" t="s">
        <v>3340</v>
      </c>
      <c r="AJ417" s="255" t="s">
        <v>6765</v>
      </c>
      <c r="AK417" s="255" t="s">
        <v>3340</v>
      </c>
      <c r="AL417" s="255" t="s">
        <v>3340</v>
      </c>
      <c r="AM417" s="255" t="s">
        <v>3340</v>
      </c>
      <c r="AN417" s="255" t="s">
        <v>5731</v>
      </c>
    </row>
    <row r="418" spans="1:40" s="295" customFormat="1">
      <c r="A418" s="374" t="s">
        <v>5719</v>
      </c>
      <c r="B418" s="374" t="s">
        <v>8107</v>
      </c>
      <c r="C418" s="374" t="s">
        <v>5719</v>
      </c>
      <c r="D418" s="493" t="s">
        <v>8107</v>
      </c>
      <c r="E418" s="381" t="s">
        <v>8108</v>
      </c>
      <c r="F418" s="647" t="s">
        <v>5714</v>
      </c>
      <c r="G418" s="255" t="s">
        <v>5715</v>
      </c>
      <c r="H418" s="255" t="s">
        <v>7366</v>
      </c>
      <c r="I418" s="646">
        <v>42628</v>
      </c>
      <c r="J418" s="252" t="s">
        <v>5313</v>
      </c>
      <c r="K418" s="469" t="s">
        <v>6065</v>
      </c>
      <c r="L418" s="252" t="s">
        <v>3469</v>
      </c>
      <c r="M418" s="383" t="s">
        <v>6676</v>
      </c>
      <c r="N418" s="255" t="s">
        <v>4036</v>
      </c>
      <c r="O418" s="255" t="s">
        <v>5070</v>
      </c>
      <c r="P418" s="255" t="s">
        <v>3670</v>
      </c>
      <c r="Q418" s="252" t="s">
        <v>5328</v>
      </c>
      <c r="R418" s="255" t="s">
        <v>3340</v>
      </c>
      <c r="S418" s="255" t="s">
        <v>3340</v>
      </c>
      <c r="T418" s="255" t="s">
        <v>3340</v>
      </c>
      <c r="U418" s="255" t="s">
        <v>3340</v>
      </c>
      <c r="V418" s="255" t="s">
        <v>3330</v>
      </c>
      <c r="W418" s="255" t="s">
        <v>3340</v>
      </c>
      <c r="X418" s="255" t="s">
        <v>3340</v>
      </c>
      <c r="Y418" s="255" t="s">
        <v>3340</v>
      </c>
      <c r="Z418" s="255" t="s">
        <v>3340</v>
      </c>
      <c r="AA418" s="255" t="s">
        <v>3340</v>
      </c>
      <c r="AB418" s="255" t="s">
        <v>3670</v>
      </c>
      <c r="AC418" s="255" t="s">
        <v>3835</v>
      </c>
      <c r="AD418" s="73" t="s">
        <v>3340</v>
      </c>
      <c r="AE418" s="217" t="s">
        <v>3340</v>
      </c>
      <c r="AF418" s="73" t="s">
        <v>3340</v>
      </c>
      <c r="AG418" s="255" t="s">
        <v>5328</v>
      </c>
      <c r="AH418" s="255" t="s">
        <v>3340</v>
      </c>
      <c r="AI418" s="255" t="s">
        <v>3340</v>
      </c>
      <c r="AJ418" s="255" t="s">
        <v>6765</v>
      </c>
      <c r="AK418" s="255" t="s">
        <v>3340</v>
      </c>
      <c r="AL418" s="255" t="s">
        <v>3340</v>
      </c>
      <c r="AM418" s="255" t="s">
        <v>3340</v>
      </c>
      <c r="AN418" s="255" t="s">
        <v>5729</v>
      </c>
    </row>
    <row r="419" spans="1:40" s="295" customFormat="1">
      <c r="A419" s="328" t="s">
        <v>5716</v>
      </c>
      <c r="B419" s="328" t="s">
        <v>8059</v>
      </c>
      <c r="C419" s="328" t="s">
        <v>5716</v>
      </c>
      <c r="D419" s="493" t="s">
        <v>8059</v>
      </c>
      <c r="E419" s="381" t="s">
        <v>5774</v>
      </c>
      <c r="F419" s="647" t="s">
        <v>5721</v>
      </c>
      <c r="G419" s="255" t="s">
        <v>5726</v>
      </c>
      <c r="H419" s="255" t="s">
        <v>7366</v>
      </c>
      <c r="I419" s="646">
        <v>42694</v>
      </c>
      <c r="J419" s="252" t="s">
        <v>5313</v>
      </c>
      <c r="K419" s="469" t="s">
        <v>6066</v>
      </c>
      <c r="L419" s="252" t="s">
        <v>3469</v>
      </c>
      <c r="M419" s="383" t="s">
        <v>6676</v>
      </c>
      <c r="N419" s="255" t="s">
        <v>4036</v>
      </c>
      <c r="O419" s="255" t="s">
        <v>5070</v>
      </c>
      <c r="P419" s="255" t="s">
        <v>3670</v>
      </c>
      <c r="Q419" s="252" t="s">
        <v>5322</v>
      </c>
      <c r="R419" s="255" t="s">
        <v>3340</v>
      </c>
      <c r="S419" s="255" t="s">
        <v>3340</v>
      </c>
      <c r="T419" s="255" t="s">
        <v>3340</v>
      </c>
      <c r="U419" s="255" t="s">
        <v>3340</v>
      </c>
      <c r="V419" s="255" t="s">
        <v>3330</v>
      </c>
      <c r="W419" s="255" t="s">
        <v>3340</v>
      </c>
      <c r="X419" s="255" t="s">
        <v>3340</v>
      </c>
      <c r="Y419" s="255" t="s">
        <v>3340</v>
      </c>
      <c r="Z419" s="255" t="s">
        <v>3340</v>
      </c>
      <c r="AA419" s="255" t="s">
        <v>3340</v>
      </c>
      <c r="AB419" s="255" t="s">
        <v>3670</v>
      </c>
      <c r="AC419" s="255" t="s">
        <v>3835</v>
      </c>
      <c r="AD419" s="73" t="s">
        <v>5724</v>
      </c>
      <c r="AE419" s="217" t="s">
        <v>6067</v>
      </c>
      <c r="AF419" s="73" t="s">
        <v>10609</v>
      </c>
      <c r="AG419" s="255" t="s">
        <v>3340</v>
      </c>
      <c r="AH419" s="255" t="s">
        <v>4036</v>
      </c>
      <c r="AI419" s="255" t="s">
        <v>3340</v>
      </c>
      <c r="AJ419" s="255" t="s">
        <v>6765</v>
      </c>
      <c r="AK419" s="255" t="s">
        <v>3340</v>
      </c>
      <c r="AL419" s="255" t="s">
        <v>5727</v>
      </c>
      <c r="AM419" s="255" t="s">
        <v>3340</v>
      </c>
      <c r="AN419" s="255" t="s">
        <v>5730</v>
      </c>
    </row>
    <row r="420" spans="1:40" s="295" customFormat="1">
      <c r="A420" s="328" t="s">
        <v>5718</v>
      </c>
      <c r="B420" s="328" t="s">
        <v>8062</v>
      </c>
      <c r="C420" s="328" t="s">
        <v>5718</v>
      </c>
      <c r="D420" s="493" t="s">
        <v>8062</v>
      </c>
      <c r="E420" s="381" t="s">
        <v>5775</v>
      </c>
      <c r="F420" s="647" t="s">
        <v>5721</v>
      </c>
      <c r="G420" s="255" t="s">
        <v>5726</v>
      </c>
      <c r="H420" s="255" t="s">
        <v>7366</v>
      </c>
      <c r="I420" s="646">
        <v>42694</v>
      </c>
      <c r="J420" s="252" t="s">
        <v>5313</v>
      </c>
      <c r="K420" s="469" t="s">
        <v>6066</v>
      </c>
      <c r="L420" s="252" t="s">
        <v>3469</v>
      </c>
      <c r="M420" s="383" t="s">
        <v>6676</v>
      </c>
      <c r="N420" s="255" t="s">
        <v>4036</v>
      </c>
      <c r="O420" s="255" t="s">
        <v>5070</v>
      </c>
      <c r="P420" s="255" t="s">
        <v>3670</v>
      </c>
      <c r="Q420" s="252" t="s">
        <v>5331</v>
      </c>
      <c r="R420" s="255" t="s">
        <v>3340</v>
      </c>
      <c r="S420" s="255" t="s">
        <v>3340</v>
      </c>
      <c r="T420" s="255" t="s">
        <v>3340</v>
      </c>
      <c r="U420" s="255" t="s">
        <v>3340</v>
      </c>
      <c r="V420" s="255" t="s">
        <v>3330</v>
      </c>
      <c r="W420" s="255" t="s">
        <v>3340</v>
      </c>
      <c r="X420" s="255" t="s">
        <v>3340</v>
      </c>
      <c r="Y420" s="255" t="s">
        <v>3340</v>
      </c>
      <c r="Z420" s="255" t="s">
        <v>3340</v>
      </c>
      <c r="AA420" s="255" t="s">
        <v>3340</v>
      </c>
      <c r="AB420" s="255" t="s">
        <v>3670</v>
      </c>
      <c r="AC420" s="255" t="s">
        <v>3835</v>
      </c>
      <c r="AD420" s="73" t="s">
        <v>5724</v>
      </c>
      <c r="AE420" s="217" t="s">
        <v>6067</v>
      </c>
      <c r="AF420" s="73" t="s">
        <v>10609</v>
      </c>
      <c r="AG420" s="255" t="s">
        <v>3340</v>
      </c>
      <c r="AH420" s="255" t="s">
        <v>4036</v>
      </c>
      <c r="AI420" s="255" t="s">
        <v>3340</v>
      </c>
      <c r="AJ420" s="255" t="s">
        <v>6765</v>
      </c>
      <c r="AK420" s="255" t="s">
        <v>3340</v>
      </c>
      <c r="AL420" s="255" t="s">
        <v>5727</v>
      </c>
      <c r="AM420" s="255" t="s">
        <v>3340</v>
      </c>
      <c r="AN420" s="255" t="s">
        <v>5731</v>
      </c>
    </row>
    <row r="421" spans="1:40" s="295" customFormat="1">
      <c r="A421" s="374" t="s">
        <v>5716</v>
      </c>
      <c r="B421" s="374" t="s">
        <v>8109</v>
      </c>
      <c r="C421" s="374" t="s">
        <v>5716</v>
      </c>
      <c r="D421" s="493" t="s">
        <v>8109</v>
      </c>
      <c r="E421" s="381" t="s">
        <v>8110</v>
      </c>
      <c r="F421" s="647" t="s">
        <v>5714</v>
      </c>
      <c r="G421" s="255" t="s">
        <v>5726</v>
      </c>
      <c r="H421" s="255" t="s">
        <v>7366</v>
      </c>
      <c r="I421" s="646">
        <v>42694</v>
      </c>
      <c r="J421" s="252" t="s">
        <v>5313</v>
      </c>
      <c r="K421" s="469" t="s">
        <v>6066</v>
      </c>
      <c r="L421" s="252" t="s">
        <v>3469</v>
      </c>
      <c r="M421" s="383" t="s">
        <v>6676</v>
      </c>
      <c r="N421" s="255" t="s">
        <v>4036</v>
      </c>
      <c r="O421" s="255" t="s">
        <v>5070</v>
      </c>
      <c r="P421" s="255" t="s">
        <v>3670</v>
      </c>
      <c r="Q421" s="252" t="s">
        <v>5322</v>
      </c>
      <c r="R421" s="255" t="s">
        <v>3340</v>
      </c>
      <c r="S421" s="255" t="s">
        <v>3340</v>
      </c>
      <c r="T421" s="255" t="s">
        <v>3340</v>
      </c>
      <c r="U421" s="255" t="s">
        <v>3340</v>
      </c>
      <c r="V421" s="255" t="s">
        <v>3330</v>
      </c>
      <c r="W421" s="255" t="s">
        <v>3340</v>
      </c>
      <c r="X421" s="255" t="s">
        <v>3340</v>
      </c>
      <c r="Y421" s="255" t="s">
        <v>3340</v>
      </c>
      <c r="Z421" s="255" t="s">
        <v>3340</v>
      </c>
      <c r="AA421" s="255" t="s">
        <v>3340</v>
      </c>
      <c r="AB421" s="255" t="s">
        <v>3670</v>
      </c>
      <c r="AC421" s="255" t="s">
        <v>3835</v>
      </c>
      <c r="AD421" s="255" t="s">
        <v>3340</v>
      </c>
      <c r="AE421" s="217" t="s">
        <v>3340</v>
      </c>
      <c r="AF421" s="73" t="s">
        <v>3340</v>
      </c>
      <c r="AG421" s="255" t="s">
        <v>3340</v>
      </c>
      <c r="AH421" s="255" t="s">
        <v>4036</v>
      </c>
      <c r="AI421" s="255" t="s">
        <v>3340</v>
      </c>
      <c r="AJ421" s="255" t="s">
        <v>6765</v>
      </c>
      <c r="AK421" s="255" t="s">
        <v>3340</v>
      </c>
      <c r="AL421" s="255" t="s">
        <v>5727</v>
      </c>
      <c r="AM421" s="255" t="s">
        <v>3340</v>
      </c>
      <c r="AN421" s="255" t="s">
        <v>5729</v>
      </c>
    </row>
    <row r="422" spans="1:40" s="295" customFormat="1">
      <c r="A422" s="328" t="s">
        <v>5718</v>
      </c>
      <c r="B422" s="328" t="s">
        <v>8111</v>
      </c>
      <c r="C422" s="328" t="s">
        <v>5718</v>
      </c>
      <c r="D422" s="493" t="s">
        <v>8111</v>
      </c>
      <c r="E422" s="381" t="s">
        <v>8112</v>
      </c>
      <c r="F422" s="647" t="s">
        <v>5714</v>
      </c>
      <c r="G422" s="255" t="s">
        <v>5726</v>
      </c>
      <c r="H422" s="255" t="s">
        <v>7366</v>
      </c>
      <c r="I422" s="646">
        <v>42694</v>
      </c>
      <c r="J422" s="252" t="s">
        <v>5313</v>
      </c>
      <c r="K422" s="469" t="s">
        <v>6066</v>
      </c>
      <c r="L422" s="252" t="s">
        <v>3469</v>
      </c>
      <c r="M422" s="383" t="s">
        <v>6676</v>
      </c>
      <c r="N422" s="255" t="s">
        <v>4036</v>
      </c>
      <c r="O422" s="255" t="s">
        <v>5070</v>
      </c>
      <c r="P422" s="255" t="s">
        <v>3670</v>
      </c>
      <c r="Q422" s="252" t="s">
        <v>5331</v>
      </c>
      <c r="R422" s="255" t="s">
        <v>3340</v>
      </c>
      <c r="S422" s="255" t="s">
        <v>3340</v>
      </c>
      <c r="T422" s="255" t="s">
        <v>3340</v>
      </c>
      <c r="U422" s="255" t="s">
        <v>3340</v>
      </c>
      <c r="V422" s="255" t="s">
        <v>3330</v>
      </c>
      <c r="W422" s="255" t="s">
        <v>3340</v>
      </c>
      <c r="X422" s="255" t="s">
        <v>3340</v>
      </c>
      <c r="Y422" s="255" t="s">
        <v>3340</v>
      </c>
      <c r="Z422" s="255" t="s">
        <v>3340</v>
      </c>
      <c r="AA422" s="255" t="s">
        <v>3340</v>
      </c>
      <c r="AB422" s="255" t="s">
        <v>3670</v>
      </c>
      <c r="AC422" s="255" t="s">
        <v>3835</v>
      </c>
      <c r="AD422" s="255" t="s">
        <v>3340</v>
      </c>
      <c r="AE422" s="217" t="s">
        <v>3340</v>
      </c>
      <c r="AF422" s="73" t="s">
        <v>3340</v>
      </c>
      <c r="AG422" s="255" t="s">
        <v>3340</v>
      </c>
      <c r="AH422" s="255" t="s">
        <v>4036</v>
      </c>
      <c r="AI422" s="255" t="s">
        <v>3340</v>
      </c>
      <c r="AJ422" s="255" t="s">
        <v>6765</v>
      </c>
      <c r="AK422" s="255" t="s">
        <v>3340</v>
      </c>
      <c r="AL422" s="255" t="s">
        <v>5727</v>
      </c>
      <c r="AM422" s="255" t="s">
        <v>3340</v>
      </c>
      <c r="AN422" s="255" t="s">
        <v>5730</v>
      </c>
    </row>
    <row r="423" spans="1:40" s="295" customFormat="1">
      <c r="A423" s="328" t="s">
        <v>8113</v>
      </c>
      <c r="B423" s="328" t="s">
        <v>8114</v>
      </c>
      <c r="C423" s="328" t="s">
        <v>8113</v>
      </c>
      <c r="D423" s="493" t="s">
        <v>8114</v>
      </c>
      <c r="E423" s="381" t="s">
        <v>8115</v>
      </c>
      <c r="F423" s="647" t="s">
        <v>5562</v>
      </c>
      <c r="G423" s="255" t="s">
        <v>6104</v>
      </c>
      <c r="H423" s="255" t="s">
        <v>7352</v>
      </c>
      <c r="I423" s="646">
        <v>42694</v>
      </c>
      <c r="J423" s="252" t="s">
        <v>3326</v>
      </c>
      <c r="K423" s="469" t="s">
        <v>6057</v>
      </c>
      <c r="L423" s="252" t="s">
        <v>3469</v>
      </c>
      <c r="M423" s="383" t="s">
        <v>6676</v>
      </c>
      <c r="N423" s="255" t="s">
        <v>3327</v>
      </c>
      <c r="O423" s="255" t="s">
        <v>3328</v>
      </c>
      <c r="P423" s="255" t="s">
        <v>3670</v>
      </c>
      <c r="Q423" s="252" t="s">
        <v>6105</v>
      </c>
      <c r="R423" s="255" t="s">
        <v>6106</v>
      </c>
      <c r="S423" s="255" t="s">
        <v>3340</v>
      </c>
      <c r="T423" s="255" t="s">
        <v>3340</v>
      </c>
      <c r="U423" s="255" t="s">
        <v>3340</v>
      </c>
      <c r="V423" s="255" t="s">
        <v>3340</v>
      </c>
      <c r="W423" s="255" t="s">
        <v>3340</v>
      </c>
      <c r="X423" s="255" t="s">
        <v>3340</v>
      </c>
      <c r="Y423" s="255" t="s">
        <v>3340</v>
      </c>
      <c r="Z423" s="255" t="s">
        <v>112</v>
      </c>
      <c r="AA423" s="255" t="s">
        <v>8116</v>
      </c>
      <c r="AB423" s="255" t="s">
        <v>3669</v>
      </c>
      <c r="AC423" s="255" t="s">
        <v>3835</v>
      </c>
      <c r="AD423" s="73" t="s">
        <v>5615</v>
      </c>
      <c r="AE423" s="217" t="s">
        <v>6058</v>
      </c>
      <c r="AF423" s="73" t="s">
        <v>3340</v>
      </c>
      <c r="AG423" s="255" t="s">
        <v>6105</v>
      </c>
      <c r="AH423" s="255" t="s">
        <v>4367</v>
      </c>
      <c r="AI423" s="255" t="s">
        <v>3340</v>
      </c>
      <c r="AJ423" s="255" t="s">
        <v>6765</v>
      </c>
      <c r="AK423" s="73" t="s">
        <v>3340</v>
      </c>
      <c r="AL423" s="255" t="s">
        <v>3340</v>
      </c>
      <c r="AM423" s="255" t="s">
        <v>3340</v>
      </c>
      <c r="AN423" s="255" t="s">
        <v>5731</v>
      </c>
    </row>
    <row r="424" spans="1:40" s="295" customFormat="1">
      <c r="A424" s="470" t="s">
        <v>8117</v>
      </c>
      <c r="B424" s="470" t="s">
        <v>8118</v>
      </c>
      <c r="C424" s="470" t="s">
        <v>8117</v>
      </c>
      <c r="D424" s="471" t="s">
        <v>8118</v>
      </c>
      <c r="E424" s="471" t="s">
        <v>8119</v>
      </c>
      <c r="F424" s="672" t="s">
        <v>5562</v>
      </c>
      <c r="G424" s="470" t="s">
        <v>6104</v>
      </c>
      <c r="H424" s="470" t="s">
        <v>7352</v>
      </c>
      <c r="I424" s="673">
        <v>42694</v>
      </c>
      <c r="J424" s="252" t="s">
        <v>3326</v>
      </c>
      <c r="K424" s="472" t="s">
        <v>6055</v>
      </c>
      <c r="L424" s="252" t="s">
        <v>3469</v>
      </c>
      <c r="M424" s="471" t="s">
        <v>6676</v>
      </c>
      <c r="N424" s="252" t="s">
        <v>3327</v>
      </c>
      <c r="O424" s="255" t="s">
        <v>3328</v>
      </c>
      <c r="P424" s="255" t="s">
        <v>3670</v>
      </c>
      <c r="Q424" s="252" t="s">
        <v>6107</v>
      </c>
      <c r="R424" s="255" t="s">
        <v>6108</v>
      </c>
      <c r="S424" s="255" t="s">
        <v>3340</v>
      </c>
      <c r="T424" s="255" t="s">
        <v>3340</v>
      </c>
      <c r="U424" s="255" t="s">
        <v>3340</v>
      </c>
      <c r="V424" s="255" t="s">
        <v>3340</v>
      </c>
      <c r="W424" s="255" t="s">
        <v>3340</v>
      </c>
      <c r="X424" s="255" t="s">
        <v>3340</v>
      </c>
      <c r="Y424" s="255" t="s">
        <v>3340</v>
      </c>
      <c r="Z424" s="255" t="s">
        <v>767</v>
      </c>
      <c r="AA424" s="255" t="s">
        <v>8120</v>
      </c>
      <c r="AB424" s="255" t="s">
        <v>3669</v>
      </c>
      <c r="AC424" s="252" t="s">
        <v>3835</v>
      </c>
      <c r="AD424" s="651" t="s">
        <v>5615</v>
      </c>
      <c r="AE424" s="217" t="s">
        <v>6058</v>
      </c>
      <c r="AF424" s="73" t="s">
        <v>3340</v>
      </c>
      <c r="AG424" s="255" t="s">
        <v>6107</v>
      </c>
      <c r="AH424" s="255" t="s">
        <v>4367</v>
      </c>
      <c r="AI424" s="255" t="s">
        <v>6677</v>
      </c>
      <c r="AJ424" s="295" t="s">
        <v>6765</v>
      </c>
      <c r="AK424" s="73" t="s">
        <v>3340</v>
      </c>
      <c r="AL424" s="255" t="s">
        <v>3340</v>
      </c>
      <c r="AM424" s="255" t="s">
        <v>3340</v>
      </c>
      <c r="AN424" s="255" t="s">
        <v>3340</v>
      </c>
    </row>
    <row r="425" spans="1:40" s="295" customFormat="1">
      <c r="A425" s="374" t="s">
        <v>8121</v>
      </c>
      <c r="B425" s="374" t="s">
        <v>8122</v>
      </c>
      <c r="C425" s="374" t="s">
        <v>8121</v>
      </c>
      <c r="D425" s="471" t="s">
        <v>8122</v>
      </c>
      <c r="E425" s="471" t="s">
        <v>6106</v>
      </c>
      <c r="F425" s="672" t="s">
        <v>5562</v>
      </c>
      <c r="G425" s="374" t="s">
        <v>6104</v>
      </c>
      <c r="H425" s="470" t="s">
        <v>7352</v>
      </c>
      <c r="I425" s="674">
        <v>42694</v>
      </c>
      <c r="J425" s="252" t="s">
        <v>3326</v>
      </c>
      <c r="K425" s="473" t="s">
        <v>6057</v>
      </c>
      <c r="L425" s="252" t="s">
        <v>3469</v>
      </c>
      <c r="M425" s="471" t="s">
        <v>6676</v>
      </c>
      <c r="N425" s="252" t="s">
        <v>3696</v>
      </c>
      <c r="O425" s="255" t="s">
        <v>3339</v>
      </c>
      <c r="P425" s="255" t="s">
        <v>3670</v>
      </c>
      <c r="Q425" s="252" t="s">
        <v>6105</v>
      </c>
      <c r="R425" s="255" t="s">
        <v>3340</v>
      </c>
      <c r="S425" s="255" t="s">
        <v>3340</v>
      </c>
      <c r="T425" s="255" t="s">
        <v>3340</v>
      </c>
      <c r="U425" s="255" t="s">
        <v>3340</v>
      </c>
      <c r="V425" s="255" t="s">
        <v>3340</v>
      </c>
      <c r="W425" s="255" t="s">
        <v>3340</v>
      </c>
      <c r="X425" s="255" t="s">
        <v>3340</v>
      </c>
      <c r="Y425" s="255" t="s">
        <v>3340</v>
      </c>
      <c r="Z425" s="255" t="s">
        <v>3340</v>
      </c>
      <c r="AA425" s="255" t="s">
        <v>3340</v>
      </c>
      <c r="AB425" s="255" t="s">
        <v>3340</v>
      </c>
      <c r="AC425" s="252" t="s">
        <v>3340</v>
      </c>
      <c r="AD425" s="651" t="s">
        <v>3340</v>
      </c>
      <c r="AE425" s="217" t="s">
        <v>3340</v>
      </c>
      <c r="AF425" s="73" t="s">
        <v>3340</v>
      </c>
      <c r="AG425" s="255" t="s">
        <v>3340</v>
      </c>
      <c r="AH425" s="255" t="s">
        <v>3340</v>
      </c>
      <c r="AI425" s="255" t="s">
        <v>3340</v>
      </c>
      <c r="AJ425" s="252" t="s">
        <v>6766</v>
      </c>
      <c r="AK425" s="73" t="s">
        <v>3340</v>
      </c>
      <c r="AL425" s="255" t="s">
        <v>3340</v>
      </c>
      <c r="AM425" s="255" t="s">
        <v>3340</v>
      </c>
      <c r="AN425" s="255" t="s">
        <v>3340</v>
      </c>
    </row>
    <row r="426" spans="1:40" s="295" customFormat="1">
      <c r="A426" s="374" t="s">
        <v>8123</v>
      </c>
      <c r="B426" s="374" t="s">
        <v>8124</v>
      </c>
      <c r="C426" s="374" t="s">
        <v>8123</v>
      </c>
      <c r="D426" s="471" t="s">
        <v>8124</v>
      </c>
      <c r="E426" s="471" t="s">
        <v>6108</v>
      </c>
      <c r="F426" s="672" t="s">
        <v>5562</v>
      </c>
      <c r="G426" s="374" t="s">
        <v>6104</v>
      </c>
      <c r="H426" s="470" t="s">
        <v>7352</v>
      </c>
      <c r="I426" s="674">
        <v>42694</v>
      </c>
      <c r="J426" s="252" t="s">
        <v>3326</v>
      </c>
      <c r="K426" s="474" t="s">
        <v>6055</v>
      </c>
      <c r="L426" s="252" t="s">
        <v>3469</v>
      </c>
      <c r="M426" s="471" t="s">
        <v>6676</v>
      </c>
      <c r="N426" s="252" t="s">
        <v>3696</v>
      </c>
      <c r="O426" s="255" t="s">
        <v>3339</v>
      </c>
      <c r="P426" s="255" t="s">
        <v>3670</v>
      </c>
      <c r="Q426" s="252" t="s">
        <v>6107</v>
      </c>
      <c r="R426" s="255" t="s">
        <v>3340</v>
      </c>
      <c r="S426" s="255" t="s">
        <v>3340</v>
      </c>
      <c r="T426" s="255" t="s">
        <v>3340</v>
      </c>
      <c r="U426" s="255" t="s">
        <v>3340</v>
      </c>
      <c r="V426" s="255" t="s">
        <v>3340</v>
      </c>
      <c r="W426" s="255" t="s">
        <v>3340</v>
      </c>
      <c r="X426" s="255" t="s">
        <v>3340</v>
      </c>
      <c r="Y426" s="255" t="s">
        <v>3340</v>
      </c>
      <c r="Z426" s="255" t="s">
        <v>3340</v>
      </c>
      <c r="AA426" s="255" t="s">
        <v>3340</v>
      </c>
      <c r="AB426" s="255" t="s">
        <v>3340</v>
      </c>
      <c r="AC426" s="252" t="s">
        <v>3340</v>
      </c>
      <c r="AD426" s="651" t="s">
        <v>3340</v>
      </c>
      <c r="AE426" s="217" t="s">
        <v>3340</v>
      </c>
      <c r="AF426" s="73" t="s">
        <v>3340</v>
      </c>
      <c r="AG426" s="255" t="s">
        <v>6107</v>
      </c>
      <c r="AH426" s="255" t="s">
        <v>3340</v>
      </c>
      <c r="AI426" s="255" t="s">
        <v>6677</v>
      </c>
      <c r="AJ426" s="374" t="s">
        <v>6766</v>
      </c>
      <c r="AK426" s="73" t="s">
        <v>3340</v>
      </c>
      <c r="AL426" s="255" t="s">
        <v>3340</v>
      </c>
      <c r="AM426" s="255" t="s">
        <v>3340</v>
      </c>
      <c r="AN426" s="255" t="s">
        <v>3340</v>
      </c>
    </row>
    <row r="427" spans="1:40" s="295" customFormat="1">
      <c r="A427" s="374" t="s">
        <v>8125</v>
      </c>
      <c r="B427" s="374" t="s">
        <v>8126</v>
      </c>
      <c r="C427" s="374" t="s">
        <v>8125</v>
      </c>
      <c r="D427" s="471" t="s">
        <v>8126</v>
      </c>
      <c r="E427" s="471" t="s">
        <v>8127</v>
      </c>
      <c r="F427" s="672" t="s">
        <v>5728</v>
      </c>
      <c r="G427" s="374" t="s">
        <v>5726</v>
      </c>
      <c r="H427" s="470" t="s">
        <v>7366</v>
      </c>
      <c r="I427" s="674">
        <v>42694</v>
      </c>
      <c r="J427" s="252" t="s">
        <v>5313</v>
      </c>
      <c r="K427" s="474" t="s">
        <v>6065</v>
      </c>
      <c r="L427" s="252" t="s">
        <v>3469</v>
      </c>
      <c r="M427" s="471" t="s">
        <v>6676</v>
      </c>
      <c r="N427" s="252" t="s">
        <v>4036</v>
      </c>
      <c r="O427" s="255" t="s">
        <v>5070</v>
      </c>
      <c r="P427" s="255" t="s">
        <v>3670</v>
      </c>
      <c r="Q427" s="252" t="s">
        <v>5683</v>
      </c>
      <c r="R427" s="255" t="s">
        <v>3340</v>
      </c>
      <c r="S427" s="255" t="s">
        <v>3340</v>
      </c>
      <c r="T427" s="255" t="s">
        <v>3340</v>
      </c>
      <c r="U427" s="255" t="s">
        <v>3340</v>
      </c>
      <c r="V427" s="255" t="s">
        <v>3330</v>
      </c>
      <c r="W427" s="255" t="s">
        <v>3340</v>
      </c>
      <c r="X427" s="255" t="s">
        <v>3340</v>
      </c>
      <c r="Y427" s="255" t="s">
        <v>3340</v>
      </c>
      <c r="Z427" s="255" t="s">
        <v>3340</v>
      </c>
      <c r="AA427" s="255" t="s">
        <v>3340</v>
      </c>
      <c r="AB427" s="255" t="s">
        <v>3670</v>
      </c>
      <c r="AC427" s="252" t="s">
        <v>3835</v>
      </c>
      <c r="AD427" s="651" t="s">
        <v>3340</v>
      </c>
      <c r="AE427" s="217" t="s">
        <v>3340</v>
      </c>
      <c r="AF427" s="73" t="s">
        <v>3340</v>
      </c>
      <c r="AG427" s="255" t="s">
        <v>3340</v>
      </c>
      <c r="AH427" s="255" t="s">
        <v>4036</v>
      </c>
      <c r="AI427" s="255" t="s">
        <v>3340</v>
      </c>
      <c r="AJ427" s="374" t="s">
        <v>6765</v>
      </c>
      <c r="AK427" s="255" t="s">
        <v>3340</v>
      </c>
      <c r="AL427" s="255" t="s">
        <v>5729</v>
      </c>
      <c r="AM427" s="255" t="s">
        <v>3340</v>
      </c>
      <c r="AN427" s="255" t="s">
        <v>3340</v>
      </c>
    </row>
    <row r="428" spans="1:40" s="295" customFormat="1">
      <c r="A428" s="374" t="s">
        <v>8128</v>
      </c>
      <c r="B428" s="374" t="s">
        <v>8129</v>
      </c>
      <c r="C428" s="374" t="s">
        <v>8128</v>
      </c>
      <c r="D428" s="471" t="s">
        <v>8129</v>
      </c>
      <c r="E428" s="471" t="s">
        <v>5776</v>
      </c>
      <c r="F428" s="672" t="s">
        <v>5728</v>
      </c>
      <c r="G428" s="374" t="s">
        <v>5726</v>
      </c>
      <c r="H428" s="470" t="s">
        <v>7366</v>
      </c>
      <c r="I428" s="674">
        <v>42694</v>
      </c>
      <c r="J428" s="252" t="s">
        <v>5313</v>
      </c>
      <c r="K428" s="475" t="s">
        <v>6065</v>
      </c>
      <c r="L428" s="252" t="s">
        <v>3469</v>
      </c>
      <c r="M428" s="471" t="s">
        <v>6676</v>
      </c>
      <c r="N428" s="256" t="s">
        <v>4036</v>
      </c>
      <c r="O428" s="255" t="s">
        <v>5070</v>
      </c>
      <c r="P428" s="255" t="s">
        <v>3670</v>
      </c>
      <c r="Q428" s="252" t="s">
        <v>5683</v>
      </c>
      <c r="R428" s="255" t="s">
        <v>3340</v>
      </c>
      <c r="S428" s="255" t="s">
        <v>3340</v>
      </c>
      <c r="T428" s="255" t="s">
        <v>3340</v>
      </c>
      <c r="U428" s="255" t="s">
        <v>3340</v>
      </c>
      <c r="V428" s="255" t="s">
        <v>3330</v>
      </c>
      <c r="W428" s="255" t="s">
        <v>3340</v>
      </c>
      <c r="X428" s="255" t="s">
        <v>3340</v>
      </c>
      <c r="Y428" s="255" t="s">
        <v>3340</v>
      </c>
      <c r="Z428" s="255" t="s">
        <v>3340</v>
      </c>
      <c r="AA428" s="255" t="s">
        <v>3340</v>
      </c>
      <c r="AB428" s="255" t="s">
        <v>3670</v>
      </c>
      <c r="AC428" s="223" t="s">
        <v>3835</v>
      </c>
      <c r="AD428" s="675" t="s">
        <v>5724</v>
      </c>
      <c r="AE428" s="217" t="s">
        <v>6067</v>
      </c>
      <c r="AF428" s="73" t="s">
        <v>10609</v>
      </c>
      <c r="AG428" s="255" t="s">
        <v>3340</v>
      </c>
      <c r="AH428" s="255" t="s">
        <v>4036</v>
      </c>
      <c r="AI428" s="255" t="s">
        <v>3340</v>
      </c>
      <c r="AJ428" s="374" t="s">
        <v>6765</v>
      </c>
      <c r="AK428" s="255" t="s">
        <v>3340</v>
      </c>
      <c r="AL428" s="255" t="s">
        <v>5730</v>
      </c>
      <c r="AM428" s="422" t="s">
        <v>5352</v>
      </c>
      <c r="AN428" s="374" t="s">
        <v>6</v>
      </c>
    </row>
    <row r="429" spans="1:40" s="295" customFormat="1">
      <c r="A429" s="374" t="s">
        <v>8130</v>
      </c>
      <c r="B429" s="374" t="s">
        <v>8131</v>
      </c>
      <c r="C429" s="374" t="s">
        <v>8130</v>
      </c>
      <c r="D429" s="471" t="s">
        <v>8131</v>
      </c>
      <c r="E429" s="471" t="s">
        <v>5777</v>
      </c>
      <c r="F429" s="672" t="s">
        <v>5728</v>
      </c>
      <c r="G429" s="374" t="s">
        <v>5726</v>
      </c>
      <c r="H429" s="470" t="s">
        <v>7366</v>
      </c>
      <c r="I429" s="674">
        <v>42694</v>
      </c>
      <c r="J429" s="252" t="s">
        <v>5313</v>
      </c>
      <c r="K429" s="475" t="s">
        <v>6065</v>
      </c>
      <c r="L429" s="252" t="s">
        <v>3469</v>
      </c>
      <c r="M429" s="471" t="s">
        <v>6676</v>
      </c>
      <c r="N429" s="253" t="s">
        <v>4036</v>
      </c>
      <c r="O429" s="255" t="s">
        <v>5070</v>
      </c>
      <c r="P429" s="255" t="s">
        <v>3670</v>
      </c>
      <c r="Q429" s="252" t="s">
        <v>5683</v>
      </c>
      <c r="R429" s="255" t="s">
        <v>3340</v>
      </c>
      <c r="S429" s="255" t="s">
        <v>3340</v>
      </c>
      <c r="T429" s="255" t="s">
        <v>3340</v>
      </c>
      <c r="U429" s="255" t="s">
        <v>3340</v>
      </c>
      <c r="V429" s="255" t="s">
        <v>3330</v>
      </c>
      <c r="W429" s="255" t="s">
        <v>3340</v>
      </c>
      <c r="X429" s="255" t="s">
        <v>3340</v>
      </c>
      <c r="Y429" s="255" t="s">
        <v>3340</v>
      </c>
      <c r="Z429" s="255" t="s">
        <v>3340</v>
      </c>
      <c r="AA429" s="255" t="s">
        <v>3340</v>
      </c>
      <c r="AB429" s="255" t="s">
        <v>3670</v>
      </c>
      <c r="AC429" s="223" t="s">
        <v>3835</v>
      </c>
      <c r="AD429" s="675" t="s">
        <v>5725</v>
      </c>
      <c r="AE429" s="217" t="s">
        <v>6068</v>
      </c>
      <c r="AF429" s="73" t="s">
        <v>10609</v>
      </c>
      <c r="AG429" s="255" t="s">
        <v>3340</v>
      </c>
      <c r="AH429" s="255" t="s">
        <v>4036</v>
      </c>
      <c r="AI429" s="255" t="s">
        <v>3340</v>
      </c>
      <c r="AJ429" s="374" t="s">
        <v>6765</v>
      </c>
      <c r="AK429" s="255" t="s">
        <v>3340</v>
      </c>
      <c r="AL429" s="255" t="s">
        <v>5731</v>
      </c>
      <c r="AM429" s="422" t="s">
        <v>5352</v>
      </c>
      <c r="AN429" s="374" t="s">
        <v>5738</v>
      </c>
    </row>
    <row r="430" spans="1:40" s="295" customFormat="1">
      <c r="A430" s="374" t="s">
        <v>8132</v>
      </c>
      <c r="B430" s="374" t="s">
        <v>8133</v>
      </c>
      <c r="C430" s="374" t="s">
        <v>8132</v>
      </c>
      <c r="D430" s="471" t="s">
        <v>8133</v>
      </c>
      <c r="E430" s="471" t="s">
        <v>8134</v>
      </c>
      <c r="F430" s="672" t="s">
        <v>5728</v>
      </c>
      <c r="G430" s="374" t="s">
        <v>5726</v>
      </c>
      <c r="H430" s="470" t="s">
        <v>7366</v>
      </c>
      <c r="I430" s="674">
        <v>42694</v>
      </c>
      <c r="J430" s="252" t="s">
        <v>5313</v>
      </c>
      <c r="K430" s="477" t="s">
        <v>6065</v>
      </c>
      <c r="L430" s="252" t="s">
        <v>3469</v>
      </c>
      <c r="M430" s="471" t="s">
        <v>6676</v>
      </c>
      <c r="N430" s="256" t="s">
        <v>4036</v>
      </c>
      <c r="O430" s="255" t="s">
        <v>5070</v>
      </c>
      <c r="P430" s="255" t="s">
        <v>3670</v>
      </c>
      <c r="Q430" s="252" t="s">
        <v>5696</v>
      </c>
      <c r="R430" s="255" t="s">
        <v>3340</v>
      </c>
      <c r="S430" s="255" t="s">
        <v>3340</v>
      </c>
      <c r="T430" s="255" t="s">
        <v>3340</v>
      </c>
      <c r="U430" s="255" t="s">
        <v>3340</v>
      </c>
      <c r="V430" s="255" t="s">
        <v>3330</v>
      </c>
      <c r="W430" s="255" t="s">
        <v>3340</v>
      </c>
      <c r="X430" s="255" t="s">
        <v>3340</v>
      </c>
      <c r="Y430" s="255" t="s">
        <v>3340</v>
      </c>
      <c r="Z430" s="255" t="s">
        <v>3340</v>
      </c>
      <c r="AA430" s="255" t="s">
        <v>3340</v>
      </c>
      <c r="AB430" s="255" t="s">
        <v>3670</v>
      </c>
      <c r="AC430" s="223" t="s">
        <v>3835</v>
      </c>
      <c r="AD430" s="476" t="s">
        <v>3340</v>
      </c>
      <c r="AE430" s="217" t="s">
        <v>3340</v>
      </c>
      <c r="AF430" s="73" t="s">
        <v>3340</v>
      </c>
      <c r="AG430" s="255" t="s">
        <v>3340</v>
      </c>
      <c r="AH430" s="255" t="s">
        <v>4036</v>
      </c>
      <c r="AI430" s="255" t="s">
        <v>3340</v>
      </c>
      <c r="AJ430" s="374" t="s">
        <v>6765</v>
      </c>
      <c r="AK430" s="255" t="s">
        <v>3340</v>
      </c>
      <c r="AL430" s="255" t="s">
        <v>5729</v>
      </c>
      <c r="AM430" s="422" t="s">
        <v>5352</v>
      </c>
      <c r="AN430" s="374" t="s">
        <v>6</v>
      </c>
    </row>
    <row r="431" spans="1:40" s="295" customFormat="1">
      <c r="A431" s="374" t="s">
        <v>8135</v>
      </c>
      <c r="B431" s="374" t="s">
        <v>8136</v>
      </c>
      <c r="C431" s="374" t="s">
        <v>8135</v>
      </c>
      <c r="D431" s="471" t="s">
        <v>8136</v>
      </c>
      <c r="E431" s="471" t="s">
        <v>5778</v>
      </c>
      <c r="F431" s="672" t="s">
        <v>5728</v>
      </c>
      <c r="G431" s="374" t="s">
        <v>5726</v>
      </c>
      <c r="H431" s="470" t="s">
        <v>7366</v>
      </c>
      <c r="I431" s="674">
        <v>42694</v>
      </c>
      <c r="J431" s="252" t="s">
        <v>5313</v>
      </c>
      <c r="K431" s="477" t="s">
        <v>6065</v>
      </c>
      <c r="L431" s="252" t="s">
        <v>3469</v>
      </c>
      <c r="M431" s="471" t="s">
        <v>6676</v>
      </c>
      <c r="N431" s="253" t="s">
        <v>4036</v>
      </c>
      <c r="O431" s="255" t="s">
        <v>5070</v>
      </c>
      <c r="P431" s="255" t="s">
        <v>3670</v>
      </c>
      <c r="Q431" s="252" t="s">
        <v>5696</v>
      </c>
      <c r="R431" s="255" t="s">
        <v>3340</v>
      </c>
      <c r="S431" s="255" t="s">
        <v>3340</v>
      </c>
      <c r="T431" s="255" t="s">
        <v>3340</v>
      </c>
      <c r="U431" s="255" t="s">
        <v>3340</v>
      </c>
      <c r="V431" s="255" t="s">
        <v>3330</v>
      </c>
      <c r="W431" s="255" t="s">
        <v>3340</v>
      </c>
      <c r="X431" s="255" t="s">
        <v>3340</v>
      </c>
      <c r="Y431" s="255" t="s">
        <v>3340</v>
      </c>
      <c r="Z431" s="255" t="s">
        <v>3340</v>
      </c>
      <c r="AA431" s="255" t="s">
        <v>3340</v>
      </c>
      <c r="AB431" s="255" t="s">
        <v>3670</v>
      </c>
      <c r="AC431" s="223" t="s">
        <v>3835</v>
      </c>
      <c r="AD431" s="675" t="s">
        <v>5724</v>
      </c>
      <c r="AE431" s="217" t="s">
        <v>6067</v>
      </c>
      <c r="AF431" s="73" t="s">
        <v>10609</v>
      </c>
      <c r="AG431" s="255" t="s">
        <v>3340</v>
      </c>
      <c r="AH431" s="255" t="s">
        <v>4036</v>
      </c>
      <c r="AI431" s="255" t="s">
        <v>3340</v>
      </c>
      <c r="AJ431" s="374" t="s">
        <v>6765</v>
      </c>
      <c r="AK431" s="255" t="s">
        <v>3340</v>
      </c>
      <c r="AL431" s="255" t="s">
        <v>5730</v>
      </c>
      <c r="AM431" s="422" t="s">
        <v>5352</v>
      </c>
      <c r="AN431" s="374" t="s">
        <v>5738</v>
      </c>
    </row>
    <row r="432" spans="1:40" s="295" customFormat="1">
      <c r="A432" s="374" t="s">
        <v>8137</v>
      </c>
      <c r="B432" s="374" t="s">
        <v>8138</v>
      </c>
      <c r="C432" s="374" t="s">
        <v>8137</v>
      </c>
      <c r="D432" s="471" t="s">
        <v>8138</v>
      </c>
      <c r="E432" s="471" t="s">
        <v>5779</v>
      </c>
      <c r="F432" s="672" t="s">
        <v>5728</v>
      </c>
      <c r="G432" s="449" t="s">
        <v>5726</v>
      </c>
      <c r="H432" s="374" t="s">
        <v>7366</v>
      </c>
      <c r="I432" s="674">
        <v>42694</v>
      </c>
      <c r="J432" s="252" t="s">
        <v>5313</v>
      </c>
      <c r="K432" s="473" t="s">
        <v>6065</v>
      </c>
      <c r="L432" s="252" t="s">
        <v>3469</v>
      </c>
      <c r="M432" s="471" t="s">
        <v>6676</v>
      </c>
      <c r="N432" s="252" t="s">
        <v>4036</v>
      </c>
      <c r="O432" s="255" t="s">
        <v>5070</v>
      </c>
      <c r="P432" s="255" t="s">
        <v>3670</v>
      </c>
      <c r="Q432" s="252" t="s">
        <v>5696</v>
      </c>
      <c r="R432" s="255" t="s">
        <v>3340</v>
      </c>
      <c r="S432" s="255" t="s">
        <v>3340</v>
      </c>
      <c r="T432" s="255" t="s">
        <v>3340</v>
      </c>
      <c r="U432" s="255" t="s">
        <v>3340</v>
      </c>
      <c r="V432" s="255" t="s">
        <v>3330</v>
      </c>
      <c r="W432" s="255" t="s">
        <v>3340</v>
      </c>
      <c r="X432" s="255" t="s">
        <v>3340</v>
      </c>
      <c r="Y432" s="255" t="s">
        <v>3340</v>
      </c>
      <c r="Z432" s="255" t="s">
        <v>3340</v>
      </c>
      <c r="AA432" s="255" t="s">
        <v>3340</v>
      </c>
      <c r="AB432" s="255" t="s">
        <v>3670</v>
      </c>
      <c r="AC432" s="252" t="s">
        <v>3835</v>
      </c>
      <c r="AD432" s="651" t="s">
        <v>5724</v>
      </c>
      <c r="AE432" s="217" t="s">
        <v>6067</v>
      </c>
      <c r="AF432" s="73" t="s">
        <v>10609</v>
      </c>
      <c r="AG432" s="449" t="s">
        <v>3340</v>
      </c>
      <c r="AH432" s="255" t="s">
        <v>4036</v>
      </c>
      <c r="AI432" s="255" t="s">
        <v>3340</v>
      </c>
      <c r="AJ432" s="252" t="s">
        <v>6765</v>
      </c>
      <c r="AK432" s="255" t="s">
        <v>3340</v>
      </c>
      <c r="AL432" s="255" t="s">
        <v>5731</v>
      </c>
      <c r="AM432" s="422" t="s">
        <v>4650</v>
      </c>
      <c r="AN432" s="374" t="s">
        <v>6</v>
      </c>
    </row>
    <row r="433" spans="1:40" s="295" customFormat="1">
      <c r="A433" s="374" t="s">
        <v>8139</v>
      </c>
      <c r="B433" s="374" t="s">
        <v>8140</v>
      </c>
      <c r="C433" s="374" t="s">
        <v>8139</v>
      </c>
      <c r="D433" s="471" t="s">
        <v>8140</v>
      </c>
      <c r="E433" s="471" t="s">
        <v>8141</v>
      </c>
      <c r="F433" s="672" t="s">
        <v>5728</v>
      </c>
      <c r="G433" s="449" t="s">
        <v>5726</v>
      </c>
      <c r="H433" s="374" t="s">
        <v>7366</v>
      </c>
      <c r="I433" s="674">
        <v>42694</v>
      </c>
      <c r="J433" s="252" t="s">
        <v>5313</v>
      </c>
      <c r="K433" s="473" t="s">
        <v>6065</v>
      </c>
      <c r="L433" s="252" t="s">
        <v>3469</v>
      </c>
      <c r="M433" s="471" t="s">
        <v>6676</v>
      </c>
      <c r="N433" s="252" t="s">
        <v>4036</v>
      </c>
      <c r="O433" s="255" t="s">
        <v>5070</v>
      </c>
      <c r="P433" s="255" t="s">
        <v>3670</v>
      </c>
      <c r="Q433" s="252" t="s">
        <v>5328</v>
      </c>
      <c r="R433" s="255" t="s">
        <v>3340</v>
      </c>
      <c r="S433" s="255" t="s">
        <v>3340</v>
      </c>
      <c r="T433" s="255" t="s">
        <v>3340</v>
      </c>
      <c r="U433" s="255" t="s">
        <v>3340</v>
      </c>
      <c r="V433" s="255" t="s">
        <v>3330</v>
      </c>
      <c r="W433" s="255" t="s">
        <v>3340</v>
      </c>
      <c r="X433" s="255" t="s">
        <v>3340</v>
      </c>
      <c r="Y433" s="255" t="s">
        <v>3340</v>
      </c>
      <c r="Z433" s="255" t="s">
        <v>3340</v>
      </c>
      <c r="AA433" s="255" t="s">
        <v>3340</v>
      </c>
      <c r="AB433" s="255" t="s">
        <v>3670</v>
      </c>
      <c r="AC433" s="252" t="s">
        <v>3835</v>
      </c>
      <c r="AD433" s="391" t="s">
        <v>3340</v>
      </c>
      <c r="AE433" s="217" t="s">
        <v>3340</v>
      </c>
      <c r="AF433" s="73" t="s">
        <v>3340</v>
      </c>
      <c r="AG433" s="449" t="s">
        <v>3340</v>
      </c>
      <c r="AH433" s="255" t="s">
        <v>4036</v>
      </c>
      <c r="AI433" s="255" t="s">
        <v>3340</v>
      </c>
      <c r="AJ433" s="252" t="s">
        <v>6765</v>
      </c>
      <c r="AK433" s="255" t="s">
        <v>3340</v>
      </c>
      <c r="AL433" s="255" t="s">
        <v>5729</v>
      </c>
      <c r="AM433" s="422" t="s">
        <v>5742</v>
      </c>
      <c r="AN433" s="374" t="s">
        <v>5743</v>
      </c>
    </row>
    <row r="434" spans="1:40" s="295" customFormat="1">
      <c r="A434" s="374" t="s">
        <v>8142</v>
      </c>
      <c r="B434" s="374" t="s">
        <v>8143</v>
      </c>
      <c r="C434" s="374" t="s">
        <v>8142</v>
      </c>
      <c r="D434" s="471" t="s">
        <v>8143</v>
      </c>
      <c r="E434" s="471" t="s">
        <v>5780</v>
      </c>
      <c r="F434" s="672" t="s">
        <v>5728</v>
      </c>
      <c r="G434" s="449" t="s">
        <v>5726</v>
      </c>
      <c r="H434" s="374" t="s">
        <v>7366</v>
      </c>
      <c r="I434" s="674">
        <v>42694</v>
      </c>
      <c r="J434" s="252" t="s">
        <v>5313</v>
      </c>
      <c r="K434" s="473" t="s">
        <v>6065</v>
      </c>
      <c r="L434" s="252" t="s">
        <v>3469</v>
      </c>
      <c r="M434" s="471" t="s">
        <v>6676</v>
      </c>
      <c r="N434" s="252" t="s">
        <v>4036</v>
      </c>
      <c r="O434" s="255" t="s">
        <v>5070</v>
      </c>
      <c r="P434" s="255" t="s">
        <v>3670</v>
      </c>
      <c r="Q434" s="252" t="s">
        <v>5328</v>
      </c>
      <c r="R434" s="255" t="s">
        <v>3340</v>
      </c>
      <c r="S434" s="255" t="s">
        <v>3340</v>
      </c>
      <c r="T434" s="255" t="s">
        <v>3340</v>
      </c>
      <c r="U434" s="255" t="s">
        <v>3340</v>
      </c>
      <c r="V434" s="255" t="s">
        <v>3330</v>
      </c>
      <c r="W434" s="255" t="s">
        <v>3340</v>
      </c>
      <c r="X434" s="255" t="s">
        <v>3340</v>
      </c>
      <c r="Y434" s="255" t="s">
        <v>3340</v>
      </c>
      <c r="Z434" s="255" t="s">
        <v>3340</v>
      </c>
      <c r="AA434" s="255" t="s">
        <v>3340</v>
      </c>
      <c r="AB434" s="255" t="s">
        <v>3670</v>
      </c>
      <c r="AC434" s="252" t="s">
        <v>3835</v>
      </c>
      <c r="AD434" s="651" t="s">
        <v>5724</v>
      </c>
      <c r="AE434" s="217" t="s">
        <v>6067</v>
      </c>
      <c r="AF434" s="73" t="s">
        <v>10609</v>
      </c>
      <c r="AG434" s="449" t="s">
        <v>3340</v>
      </c>
      <c r="AH434" s="255" t="s">
        <v>4036</v>
      </c>
      <c r="AI434" s="255" t="s">
        <v>3340</v>
      </c>
      <c r="AJ434" s="252" t="s">
        <v>6765</v>
      </c>
      <c r="AK434" s="255" t="s">
        <v>3340</v>
      </c>
      <c r="AL434" s="255" t="s">
        <v>5730</v>
      </c>
      <c r="AM434" s="422" t="s">
        <v>4650</v>
      </c>
      <c r="AN434" s="374" t="s">
        <v>5743</v>
      </c>
    </row>
    <row r="435" spans="1:40" s="295" customFormat="1">
      <c r="A435" s="374" t="s">
        <v>8144</v>
      </c>
      <c r="B435" s="374" t="s">
        <v>8145</v>
      </c>
      <c r="C435" s="374" t="s">
        <v>8144</v>
      </c>
      <c r="D435" s="471" t="s">
        <v>8145</v>
      </c>
      <c r="E435" s="471" t="s">
        <v>5781</v>
      </c>
      <c r="F435" s="672" t="s">
        <v>5728</v>
      </c>
      <c r="G435" s="449" t="s">
        <v>5726</v>
      </c>
      <c r="H435" s="374" t="s">
        <v>7366</v>
      </c>
      <c r="I435" s="674">
        <v>42694</v>
      </c>
      <c r="J435" s="252" t="s">
        <v>5313</v>
      </c>
      <c r="K435" s="475" t="s">
        <v>6065</v>
      </c>
      <c r="L435" s="252" t="s">
        <v>3469</v>
      </c>
      <c r="M435" s="471" t="s">
        <v>6676</v>
      </c>
      <c r="N435" s="252" t="s">
        <v>4036</v>
      </c>
      <c r="O435" s="255" t="s">
        <v>5070</v>
      </c>
      <c r="P435" s="255" t="s">
        <v>3670</v>
      </c>
      <c r="Q435" s="252" t="s">
        <v>5328</v>
      </c>
      <c r="R435" s="255" t="s">
        <v>3340</v>
      </c>
      <c r="S435" s="255" t="s">
        <v>3340</v>
      </c>
      <c r="T435" s="255" t="s">
        <v>3340</v>
      </c>
      <c r="U435" s="255" t="s">
        <v>3340</v>
      </c>
      <c r="V435" s="255" t="s">
        <v>3330</v>
      </c>
      <c r="W435" s="255" t="s">
        <v>3340</v>
      </c>
      <c r="X435" s="255" t="s">
        <v>3340</v>
      </c>
      <c r="Y435" s="255" t="s">
        <v>3340</v>
      </c>
      <c r="Z435" s="255" t="s">
        <v>3340</v>
      </c>
      <c r="AA435" s="255" t="s">
        <v>3340</v>
      </c>
      <c r="AB435" s="255" t="s">
        <v>3670</v>
      </c>
      <c r="AC435" s="252" t="s">
        <v>3835</v>
      </c>
      <c r="AD435" s="651" t="s">
        <v>5725</v>
      </c>
      <c r="AE435" s="217" t="s">
        <v>6068</v>
      </c>
      <c r="AF435" s="73" t="s">
        <v>10609</v>
      </c>
      <c r="AG435" s="449" t="s">
        <v>3340</v>
      </c>
      <c r="AH435" s="255" t="s">
        <v>4036</v>
      </c>
      <c r="AI435" s="255" t="s">
        <v>3340</v>
      </c>
      <c r="AJ435" s="374" t="s">
        <v>6765</v>
      </c>
      <c r="AK435" s="255" t="s">
        <v>3340</v>
      </c>
      <c r="AL435" s="255" t="s">
        <v>5731</v>
      </c>
      <c r="AM435" s="422" t="s">
        <v>4650</v>
      </c>
      <c r="AN435" s="374" t="s">
        <v>6</v>
      </c>
    </row>
    <row r="436" spans="1:40" s="295" customFormat="1">
      <c r="A436" s="374" t="s">
        <v>8146</v>
      </c>
      <c r="B436" s="374" t="s">
        <v>8147</v>
      </c>
      <c r="C436" s="374" t="s">
        <v>8146</v>
      </c>
      <c r="D436" s="471" t="s">
        <v>8147</v>
      </c>
      <c r="E436" s="471" t="s">
        <v>8148</v>
      </c>
      <c r="F436" s="672" t="s">
        <v>5728</v>
      </c>
      <c r="G436" s="449" t="s">
        <v>5726</v>
      </c>
      <c r="H436" s="374" t="s">
        <v>7366</v>
      </c>
      <c r="I436" s="674">
        <v>42694</v>
      </c>
      <c r="J436" s="252" t="s">
        <v>5313</v>
      </c>
      <c r="K436" s="475" t="s">
        <v>6065</v>
      </c>
      <c r="L436" s="252" t="s">
        <v>3469</v>
      </c>
      <c r="M436" s="471" t="s">
        <v>6676</v>
      </c>
      <c r="N436" s="252" t="s">
        <v>4036</v>
      </c>
      <c r="O436" s="255" t="s">
        <v>5070</v>
      </c>
      <c r="P436" s="255" t="s">
        <v>3670</v>
      </c>
      <c r="Q436" s="252" t="s">
        <v>5334</v>
      </c>
      <c r="R436" s="255" t="s">
        <v>3340</v>
      </c>
      <c r="S436" s="255" t="s">
        <v>3340</v>
      </c>
      <c r="T436" s="255" t="s">
        <v>3340</v>
      </c>
      <c r="U436" s="255" t="s">
        <v>3340</v>
      </c>
      <c r="V436" s="255" t="s">
        <v>3330</v>
      </c>
      <c r="W436" s="255" t="s">
        <v>3340</v>
      </c>
      <c r="X436" s="255" t="s">
        <v>3340</v>
      </c>
      <c r="Y436" s="255" t="s">
        <v>3340</v>
      </c>
      <c r="Z436" s="255" t="s">
        <v>3340</v>
      </c>
      <c r="AA436" s="255" t="s">
        <v>3340</v>
      </c>
      <c r="AB436" s="255" t="s">
        <v>3670</v>
      </c>
      <c r="AC436" s="252" t="s">
        <v>3835</v>
      </c>
      <c r="AD436" s="391" t="s">
        <v>3340</v>
      </c>
      <c r="AE436" s="217" t="s">
        <v>3340</v>
      </c>
      <c r="AF436" s="73" t="s">
        <v>3340</v>
      </c>
      <c r="AG436" s="449" t="s">
        <v>3340</v>
      </c>
      <c r="AH436" s="255" t="s">
        <v>4036</v>
      </c>
      <c r="AI436" s="255" t="s">
        <v>3340</v>
      </c>
      <c r="AJ436" s="374" t="s">
        <v>6765</v>
      </c>
      <c r="AK436" s="255" t="s">
        <v>3340</v>
      </c>
      <c r="AL436" s="255" t="s">
        <v>5729</v>
      </c>
      <c r="AM436" s="422" t="s">
        <v>5742</v>
      </c>
      <c r="AN436" s="374" t="s">
        <v>5743</v>
      </c>
    </row>
    <row r="437" spans="1:40" s="295" customFormat="1">
      <c r="A437" s="374" t="s">
        <v>8149</v>
      </c>
      <c r="B437" s="374" t="s">
        <v>8150</v>
      </c>
      <c r="C437" s="374" t="s">
        <v>8149</v>
      </c>
      <c r="D437" s="471" t="s">
        <v>8150</v>
      </c>
      <c r="E437" s="471" t="s">
        <v>5782</v>
      </c>
      <c r="F437" s="672" t="s">
        <v>5728</v>
      </c>
      <c r="G437" s="449" t="s">
        <v>5726</v>
      </c>
      <c r="H437" s="374" t="s">
        <v>7366</v>
      </c>
      <c r="I437" s="674">
        <v>42694</v>
      </c>
      <c r="J437" s="252" t="s">
        <v>5313</v>
      </c>
      <c r="K437" s="475" t="s">
        <v>6065</v>
      </c>
      <c r="L437" s="252" t="s">
        <v>3469</v>
      </c>
      <c r="M437" s="471" t="s">
        <v>6676</v>
      </c>
      <c r="N437" s="252" t="s">
        <v>4036</v>
      </c>
      <c r="O437" s="255" t="s">
        <v>5070</v>
      </c>
      <c r="P437" s="255" t="s">
        <v>3670</v>
      </c>
      <c r="Q437" s="252" t="s">
        <v>5334</v>
      </c>
      <c r="R437" s="255" t="s">
        <v>3340</v>
      </c>
      <c r="S437" s="255" t="s">
        <v>3340</v>
      </c>
      <c r="T437" s="255" t="s">
        <v>3340</v>
      </c>
      <c r="U437" s="255" t="s">
        <v>3340</v>
      </c>
      <c r="V437" s="255" t="s">
        <v>3330</v>
      </c>
      <c r="W437" s="255" t="s">
        <v>3340</v>
      </c>
      <c r="X437" s="255" t="s">
        <v>3340</v>
      </c>
      <c r="Y437" s="255" t="s">
        <v>3340</v>
      </c>
      <c r="Z437" s="255" t="s">
        <v>3340</v>
      </c>
      <c r="AA437" s="255" t="s">
        <v>3340</v>
      </c>
      <c r="AB437" s="255" t="s">
        <v>3670</v>
      </c>
      <c r="AC437" s="252" t="s">
        <v>3835</v>
      </c>
      <c r="AD437" s="651" t="s">
        <v>5724</v>
      </c>
      <c r="AE437" s="217" t="s">
        <v>6067</v>
      </c>
      <c r="AF437" s="73" t="s">
        <v>10609</v>
      </c>
      <c r="AG437" s="449" t="s">
        <v>3340</v>
      </c>
      <c r="AH437" s="255" t="s">
        <v>4036</v>
      </c>
      <c r="AI437" s="255" t="s">
        <v>3340</v>
      </c>
      <c r="AJ437" s="374" t="s">
        <v>6765</v>
      </c>
      <c r="AK437" s="255" t="s">
        <v>3340</v>
      </c>
      <c r="AL437" s="255" t="s">
        <v>5730</v>
      </c>
      <c r="AM437" s="422" t="s">
        <v>4650</v>
      </c>
      <c r="AN437" s="374" t="s">
        <v>5743</v>
      </c>
    </row>
    <row r="438" spans="1:40" s="295" customFormat="1">
      <c r="A438" s="478" t="s">
        <v>8151</v>
      </c>
      <c r="B438" s="478" t="s">
        <v>8152</v>
      </c>
      <c r="C438" s="478" t="s">
        <v>8151</v>
      </c>
      <c r="D438" s="471" t="s">
        <v>8152</v>
      </c>
      <c r="E438" s="471" t="s">
        <v>5783</v>
      </c>
      <c r="F438" s="92" t="s">
        <v>5728</v>
      </c>
      <c r="G438" s="470" t="s">
        <v>5726</v>
      </c>
      <c r="H438" s="470" t="s">
        <v>7366</v>
      </c>
      <c r="I438" s="673">
        <v>42694</v>
      </c>
      <c r="J438" s="252" t="s">
        <v>5313</v>
      </c>
      <c r="K438" s="472" t="s">
        <v>6065</v>
      </c>
      <c r="L438" s="252" t="s">
        <v>3469</v>
      </c>
      <c r="M438" s="471" t="s">
        <v>6676</v>
      </c>
      <c r="N438" s="374" t="s">
        <v>4036</v>
      </c>
      <c r="O438" s="255" t="s">
        <v>5070</v>
      </c>
      <c r="P438" s="255" t="s">
        <v>3670</v>
      </c>
      <c r="Q438" s="252" t="s">
        <v>5334</v>
      </c>
      <c r="R438" s="255" t="s">
        <v>3340</v>
      </c>
      <c r="S438" s="255" t="s">
        <v>3340</v>
      </c>
      <c r="T438" s="255" t="s">
        <v>3340</v>
      </c>
      <c r="U438" s="255" t="s">
        <v>3340</v>
      </c>
      <c r="V438" s="255" t="s">
        <v>3330</v>
      </c>
      <c r="W438" s="255" t="s">
        <v>3340</v>
      </c>
      <c r="X438" s="255" t="s">
        <v>3340</v>
      </c>
      <c r="Y438" s="255" t="s">
        <v>3340</v>
      </c>
      <c r="Z438" s="255" t="s">
        <v>3340</v>
      </c>
      <c r="AA438" s="255" t="s">
        <v>3340</v>
      </c>
      <c r="AB438" s="255" t="s">
        <v>3670</v>
      </c>
      <c r="AC438" s="255" t="s">
        <v>3835</v>
      </c>
      <c r="AD438" s="73" t="s">
        <v>5724</v>
      </c>
      <c r="AE438" s="658" t="s">
        <v>6067</v>
      </c>
      <c r="AF438" s="658" t="s">
        <v>10609</v>
      </c>
      <c r="AG438" s="255" t="s">
        <v>3340</v>
      </c>
      <c r="AH438" s="255" t="s">
        <v>4036</v>
      </c>
      <c r="AI438" s="255" t="s">
        <v>3340</v>
      </c>
      <c r="AJ438" s="399" t="s">
        <v>6765</v>
      </c>
      <c r="AK438" s="399" t="s">
        <v>3340</v>
      </c>
      <c r="AL438" s="255" t="s">
        <v>5731</v>
      </c>
      <c r="AM438" s="470" t="s">
        <v>3340</v>
      </c>
      <c r="AN438" s="470" t="s">
        <v>5749</v>
      </c>
    </row>
    <row r="439" spans="1:40" s="295" customFormat="1">
      <c r="A439" s="478" t="s">
        <v>8153</v>
      </c>
      <c r="B439" s="136" t="s">
        <v>8154</v>
      </c>
      <c r="C439" s="136" t="s">
        <v>8153</v>
      </c>
      <c r="D439" s="471" t="s">
        <v>8154</v>
      </c>
      <c r="E439" s="471" t="s">
        <v>8155</v>
      </c>
      <c r="F439" s="92" t="s">
        <v>6109</v>
      </c>
      <c r="G439" s="470" t="s">
        <v>6104</v>
      </c>
      <c r="H439" s="470" t="s">
        <v>7352</v>
      </c>
      <c r="I439" s="674">
        <v>42694</v>
      </c>
      <c r="J439" s="252" t="s">
        <v>3326</v>
      </c>
      <c r="K439" s="472" t="s">
        <v>6064</v>
      </c>
      <c r="L439" s="252" t="s">
        <v>3469</v>
      </c>
      <c r="M439" s="471" t="s">
        <v>6676</v>
      </c>
      <c r="N439" s="374" t="s">
        <v>3327</v>
      </c>
      <c r="O439" s="255" t="s">
        <v>3328</v>
      </c>
      <c r="P439" s="255" t="s">
        <v>3670</v>
      </c>
      <c r="Q439" s="252" t="s">
        <v>6117</v>
      </c>
      <c r="R439" s="255" t="s">
        <v>6118</v>
      </c>
      <c r="S439" s="255" t="s">
        <v>3340</v>
      </c>
      <c r="T439" s="255" t="s">
        <v>3340</v>
      </c>
      <c r="U439" s="255" t="s">
        <v>3340</v>
      </c>
      <c r="V439" s="255" t="s">
        <v>3340</v>
      </c>
      <c r="W439" s="255" t="s">
        <v>3340</v>
      </c>
      <c r="X439" s="255" t="s">
        <v>3340</v>
      </c>
      <c r="Y439" s="255" t="s">
        <v>3340</v>
      </c>
      <c r="Z439" s="255" t="s">
        <v>3340</v>
      </c>
      <c r="AA439" s="255" t="s">
        <v>3340</v>
      </c>
      <c r="AB439" s="255" t="s">
        <v>3669</v>
      </c>
      <c r="AC439" s="255" t="s">
        <v>3835</v>
      </c>
      <c r="AD439" s="255" t="s">
        <v>5615</v>
      </c>
      <c r="AE439" s="658">
        <v>9.9999999999999995E-8</v>
      </c>
      <c r="AF439" s="658" t="s">
        <v>3340</v>
      </c>
      <c r="AG439" s="255" t="s">
        <v>3340</v>
      </c>
      <c r="AH439" s="255" t="s">
        <v>4367</v>
      </c>
      <c r="AI439" s="255" t="s">
        <v>3340</v>
      </c>
      <c r="AJ439" s="399" t="s">
        <v>6765</v>
      </c>
      <c r="AK439" s="399" t="s">
        <v>3340</v>
      </c>
      <c r="AL439" s="255" t="s">
        <v>3340</v>
      </c>
      <c r="AM439" s="422" t="s">
        <v>3340</v>
      </c>
      <c r="AN439" s="422" t="s">
        <v>5749</v>
      </c>
    </row>
    <row r="440" spans="1:40" s="295" customFormat="1">
      <c r="A440" s="478" t="s">
        <v>8156</v>
      </c>
      <c r="B440" s="136" t="s">
        <v>8157</v>
      </c>
      <c r="C440" s="136" t="s">
        <v>8156</v>
      </c>
      <c r="D440" s="471" t="s">
        <v>8157</v>
      </c>
      <c r="E440" s="471" t="s">
        <v>6118</v>
      </c>
      <c r="F440" s="92" t="s">
        <v>6109</v>
      </c>
      <c r="G440" s="470" t="s">
        <v>6104</v>
      </c>
      <c r="H440" s="470" t="s">
        <v>7352</v>
      </c>
      <c r="I440" s="674">
        <v>42694</v>
      </c>
      <c r="J440" s="252" t="s">
        <v>3326</v>
      </c>
      <c r="K440" s="474" t="s">
        <v>6064</v>
      </c>
      <c r="L440" s="252" t="s">
        <v>3469</v>
      </c>
      <c r="M440" s="471" t="s">
        <v>6676</v>
      </c>
      <c r="N440" s="374" t="s">
        <v>3696</v>
      </c>
      <c r="O440" s="255" t="s">
        <v>3339</v>
      </c>
      <c r="P440" s="255" t="s">
        <v>3670</v>
      </c>
      <c r="Q440" s="252" t="s">
        <v>6117</v>
      </c>
      <c r="R440" s="255" t="s">
        <v>3340</v>
      </c>
      <c r="S440" s="255" t="s">
        <v>3340</v>
      </c>
      <c r="T440" s="255" t="s">
        <v>3340</v>
      </c>
      <c r="U440" s="255" t="s">
        <v>3340</v>
      </c>
      <c r="V440" s="255" t="s">
        <v>3340</v>
      </c>
      <c r="W440" s="255" t="s">
        <v>3340</v>
      </c>
      <c r="X440" s="255" t="s">
        <v>3340</v>
      </c>
      <c r="Y440" s="255" t="s">
        <v>3340</v>
      </c>
      <c r="Z440" s="255" t="s">
        <v>3340</v>
      </c>
      <c r="AA440" s="255" t="s">
        <v>3340</v>
      </c>
      <c r="AB440" s="255" t="s">
        <v>3340</v>
      </c>
      <c r="AC440" s="255" t="s">
        <v>3340</v>
      </c>
      <c r="AD440" s="255" t="s">
        <v>3340</v>
      </c>
      <c r="AE440" s="658" t="s">
        <v>3340</v>
      </c>
      <c r="AF440" s="658" t="s">
        <v>3340</v>
      </c>
      <c r="AG440" s="255" t="s">
        <v>3340</v>
      </c>
      <c r="AH440" s="255" t="s">
        <v>3340</v>
      </c>
      <c r="AI440" s="255" t="s">
        <v>3340</v>
      </c>
      <c r="AJ440" s="399" t="s">
        <v>6766</v>
      </c>
      <c r="AK440" s="399" t="s">
        <v>3340</v>
      </c>
      <c r="AL440" s="255" t="s">
        <v>3340</v>
      </c>
      <c r="AM440" s="422" t="s">
        <v>3340</v>
      </c>
      <c r="AN440" s="470" t="s">
        <v>5749</v>
      </c>
    </row>
    <row r="441" spans="1:40" s="295" customFormat="1">
      <c r="A441" s="478" t="s">
        <v>4542</v>
      </c>
      <c r="B441" s="136" t="s">
        <v>8158</v>
      </c>
      <c r="C441" s="136" t="s">
        <v>4542</v>
      </c>
      <c r="D441" s="471" t="s">
        <v>8158</v>
      </c>
      <c r="E441" s="471" t="s">
        <v>8159</v>
      </c>
      <c r="F441" s="261" t="s">
        <v>4543</v>
      </c>
      <c r="G441" s="470" t="s">
        <v>4544</v>
      </c>
      <c r="H441" s="470" t="s">
        <v>7423</v>
      </c>
      <c r="I441" s="674">
        <v>42745</v>
      </c>
      <c r="J441" s="252" t="s">
        <v>4419</v>
      </c>
      <c r="K441" s="474" t="s">
        <v>3340</v>
      </c>
      <c r="L441" s="252" t="s">
        <v>3469</v>
      </c>
      <c r="M441" s="471" t="s">
        <v>6676</v>
      </c>
      <c r="N441" s="374" t="s">
        <v>4545</v>
      </c>
      <c r="O441" s="255" t="s">
        <v>5072</v>
      </c>
      <c r="P441" s="255" t="s">
        <v>3670</v>
      </c>
      <c r="Q441" s="252" t="s">
        <v>4546</v>
      </c>
      <c r="R441" s="255" t="s">
        <v>3340</v>
      </c>
      <c r="S441" s="255" t="s">
        <v>3340</v>
      </c>
      <c r="T441" s="255" t="s">
        <v>3340</v>
      </c>
      <c r="U441" s="255" t="s">
        <v>3340</v>
      </c>
      <c r="V441" s="255" t="s">
        <v>3330</v>
      </c>
      <c r="W441" s="255" t="s">
        <v>3340</v>
      </c>
      <c r="X441" s="255">
        <v>250</v>
      </c>
      <c r="Y441" s="255" t="s">
        <v>3340</v>
      </c>
      <c r="Z441" s="255" t="s">
        <v>3340</v>
      </c>
      <c r="AA441" s="255" t="s">
        <v>3340</v>
      </c>
      <c r="AB441" s="255" t="s">
        <v>3340</v>
      </c>
      <c r="AC441" s="255" t="s">
        <v>3835</v>
      </c>
      <c r="AD441" s="73" t="s">
        <v>3340</v>
      </c>
      <c r="AE441" s="658" t="s">
        <v>3340</v>
      </c>
      <c r="AF441" s="658" t="s">
        <v>3340</v>
      </c>
      <c r="AG441" s="255" t="s">
        <v>4547</v>
      </c>
      <c r="AH441" s="255" t="s">
        <v>3340</v>
      </c>
      <c r="AI441" s="255" t="s">
        <v>4546</v>
      </c>
      <c r="AJ441" s="399" t="s">
        <v>6765</v>
      </c>
      <c r="AK441" s="399" t="s">
        <v>3340</v>
      </c>
      <c r="AL441" s="255" t="s">
        <v>4548</v>
      </c>
      <c r="AM441" s="422" t="s">
        <v>3340</v>
      </c>
      <c r="AN441" s="470" t="s">
        <v>5749</v>
      </c>
    </row>
    <row r="442" spans="1:40" s="295" customFormat="1">
      <c r="A442" s="478" t="s">
        <v>4549</v>
      </c>
      <c r="B442" s="136" t="s">
        <v>8160</v>
      </c>
      <c r="C442" s="136" t="s">
        <v>4549</v>
      </c>
      <c r="D442" s="482" t="s">
        <v>8160</v>
      </c>
      <c r="E442" s="471" t="s">
        <v>8161</v>
      </c>
      <c r="F442" s="676" t="s">
        <v>4550</v>
      </c>
      <c r="G442" s="479" t="s">
        <v>4544</v>
      </c>
      <c r="H442" s="470" t="s">
        <v>7423</v>
      </c>
      <c r="I442" s="677">
        <v>42745</v>
      </c>
      <c r="J442" s="252" t="s">
        <v>4419</v>
      </c>
      <c r="K442" s="481" t="s">
        <v>3340</v>
      </c>
      <c r="L442" s="252" t="s">
        <v>3469</v>
      </c>
      <c r="M442" s="482" t="s">
        <v>6676</v>
      </c>
      <c r="N442" s="480" t="s">
        <v>4545</v>
      </c>
      <c r="O442" s="255" t="s">
        <v>5072</v>
      </c>
      <c r="P442" s="255" t="s">
        <v>3670</v>
      </c>
      <c r="Q442" s="252" t="s">
        <v>4546</v>
      </c>
      <c r="R442" s="255" t="s">
        <v>3340</v>
      </c>
      <c r="S442" s="255" t="s">
        <v>3340</v>
      </c>
      <c r="T442" s="255" t="s">
        <v>3340</v>
      </c>
      <c r="U442" s="255" t="s">
        <v>3340</v>
      </c>
      <c r="V442" s="255" t="s">
        <v>3330</v>
      </c>
      <c r="W442" s="255" t="s">
        <v>3340</v>
      </c>
      <c r="X442" s="255">
        <v>250</v>
      </c>
      <c r="Y442" s="255" t="s">
        <v>3340</v>
      </c>
      <c r="Z442" s="255" t="s">
        <v>3340</v>
      </c>
      <c r="AA442" s="255" t="s">
        <v>3340</v>
      </c>
      <c r="AB442" s="255" t="s">
        <v>3340</v>
      </c>
      <c r="AC442" s="255" t="s">
        <v>3835</v>
      </c>
      <c r="AD442" s="73" t="s">
        <v>3340</v>
      </c>
      <c r="AE442" s="678" t="s">
        <v>3340</v>
      </c>
      <c r="AF442" s="678" t="s">
        <v>3340</v>
      </c>
      <c r="AG442" s="255" t="s">
        <v>4547</v>
      </c>
      <c r="AH442" s="255" t="s">
        <v>3340</v>
      </c>
      <c r="AI442" s="255" t="s">
        <v>4546</v>
      </c>
      <c r="AJ442" s="483" t="s">
        <v>6765</v>
      </c>
      <c r="AK442" s="483" t="s">
        <v>4551</v>
      </c>
      <c r="AL442" s="255" t="s">
        <v>4552</v>
      </c>
      <c r="AM442" s="484" t="s">
        <v>3340</v>
      </c>
      <c r="AN442" s="479" t="s">
        <v>5749</v>
      </c>
    </row>
    <row r="443" spans="1:40" s="295" customFormat="1">
      <c r="A443" s="478" t="s">
        <v>4553</v>
      </c>
      <c r="B443" s="136" t="s">
        <v>8162</v>
      </c>
      <c r="C443" s="136" t="s">
        <v>4553</v>
      </c>
      <c r="D443" s="482" t="s">
        <v>8162</v>
      </c>
      <c r="E443" s="471" t="s">
        <v>8163</v>
      </c>
      <c r="F443" s="676" t="s">
        <v>4554</v>
      </c>
      <c r="G443" s="479" t="s">
        <v>4544</v>
      </c>
      <c r="H443" s="470" t="s">
        <v>7423</v>
      </c>
      <c r="I443" s="677">
        <v>42745</v>
      </c>
      <c r="J443" s="252" t="s">
        <v>4419</v>
      </c>
      <c r="K443" s="481" t="s">
        <v>3340</v>
      </c>
      <c r="L443" s="252" t="s">
        <v>3469</v>
      </c>
      <c r="M443" s="482" t="s">
        <v>6676</v>
      </c>
      <c r="N443" s="480" t="s">
        <v>4545</v>
      </c>
      <c r="O443" s="255" t="s">
        <v>5072</v>
      </c>
      <c r="P443" s="255" t="s">
        <v>3670</v>
      </c>
      <c r="Q443" s="252" t="s">
        <v>4546</v>
      </c>
      <c r="R443" s="255" t="s">
        <v>3340</v>
      </c>
      <c r="S443" s="255" t="s">
        <v>3340</v>
      </c>
      <c r="T443" s="255" t="s">
        <v>3340</v>
      </c>
      <c r="U443" s="255" t="s">
        <v>3340</v>
      </c>
      <c r="V443" s="255" t="s">
        <v>3330</v>
      </c>
      <c r="W443" s="255" t="s">
        <v>3340</v>
      </c>
      <c r="X443" s="255">
        <v>250</v>
      </c>
      <c r="Y443" s="255" t="s">
        <v>3340</v>
      </c>
      <c r="Z443" s="255" t="s">
        <v>3340</v>
      </c>
      <c r="AA443" s="255" t="s">
        <v>3340</v>
      </c>
      <c r="AB443" s="255" t="s">
        <v>3340</v>
      </c>
      <c r="AC443" s="255" t="s">
        <v>3835</v>
      </c>
      <c r="AD443" s="73" t="s">
        <v>3340</v>
      </c>
      <c r="AE443" s="678" t="s">
        <v>3340</v>
      </c>
      <c r="AF443" s="678" t="s">
        <v>3340</v>
      </c>
      <c r="AG443" s="255" t="s">
        <v>4547</v>
      </c>
      <c r="AH443" s="255" t="s">
        <v>3340</v>
      </c>
      <c r="AI443" s="255" t="s">
        <v>4546</v>
      </c>
      <c r="AJ443" s="483" t="s">
        <v>6765</v>
      </c>
      <c r="AK443" s="483" t="s">
        <v>4551</v>
      </c>
      <c r="AL443" s="255" t="s">
        <v>4555</v>
      </c>
      <c r="AM443" s="484" t="s">
        <v>3340</v>
      </c>
      <c r="AN443" s="479" t="s">
        <v>5749</v>
      </c>
    </row>
    <row r="444" spans="1:40" s="295" customFormat="1">
      <c r="A444" s="478" t="s">
        <v>4556</v>
      </c>
      <c r="B444" s="136" t="s">
        <v>8164</v>
      </c>
      <c r="C444" s="136" t="s">
        <v>4556</v>
      </c>
      <c r="D444" s="482" t="s">
        <v>8164</v>
      </c>
      <c r="E444" s="471" t="s">
        <v>8165</v>
      </c>
      <c r="F444" s="676" t="s">
        <v>4557</v>
      </c>
      <c r="G444" s="479" t="s">
        <v>4544</v>
      </c>
      <c r="H444" s="470" t="s">
        <v>7423</v>
      </c>
      <c r="I444" s="677">
        <v>42745</v>
      </c>
      <c r="J444" s="252" t="s">
        <v>4419</v>
      </c>
      <c r="K444" s="481" t="s">
        <v>3340</v>
      </c>
      <c r="L444" s="252" t="s">
        <v>3469</v>
      </c>
      <c r="M444" s="482" t="s">
        <v>6676</v>
      </c>
      <c r="N444" s="480" t="s">
        <v>4545</v>
      </c>
      <c r="O444" s="255" t="s">
        <v>5072</v>
      </c>
      <c r="P444" s="255" t="s">
        <v>3670</v>
      </c>
      <c r="Q444" s="252" t="s">
        <v>4546</v>
      </c>
      <c r="R444" s="255" t="s">
        <v>3340</v>
      </c>
      <c r="S444" s="255" t="s">
        <v>3340</v>
      </c>
      <c r="T444" s="255" t="s">
        <v>3340</v>
      </c>
      <c r="U444" s="255" t="s">
        <v>3340</v>
      </c>
      <c r="V444" s="255" t="s">
        <v>3330</v>
      </c>
      <c r="W444" s="255" t="s">
        <v>3340</v>
      </c>
      <c r="X444" s="255">
        <v>250</v>
      </c>
      <c r="Y444" s="255" t="s">
        <v>3340</v>
      </c>
      <c r="Z444" s="255" t="s">
        <v>3340</v>
      </c>
      <c r="AA444" s="255" t="s">
        <v>3340</v>
      </c>
      <c r="AB444" s="255" t="s">
        <v>3340</v>
      </c>
      <c r="AC444" s="255" t="s">
        <v>3835</v>
      </c>
      <c r="AD444" s="73" t="s">
        <v>3340</v>
      </c>
      <c r="AE444" s="678" t="s">
        <v>3340</v>
      </c>
      <c r="AF444" s="678" t="s">
        <v>3340</v>
      </c>
      <c r="AG444" s="255" t="s">
        <v>4547</v>
      </c>
      <c r="AH444" s="255" t="s">
        <v>3340</v>
      </c>
      <c r="AI444" s="255" t="s">
        <v>4546</v>
      </c>
      <c r="AJ444" s="483" t="s">
        <v>6765</v>
      </c>
      <c r="AK444" s="483" t="s">
        <v>4551</v>
      </c>
      <c r="AL444" s="255" t="s">
        <v>4558</v>
      </c>
      <c r="AM444" s="484" t="s">
        <v>5753</v>
      </c>
      <c r="AN444" s="484" t="s">
        <v>5754</v>
      </c>
    </row>
    <row r="445" spans="1:40" s="295" customFormat="1">
      <c r="A445" s="478" t="s">
        <v>4559</v>
      </c>
      <c r="B445" s="136" t="s">
        <v>8166</v>
      </c>
      <c r="C445" s="136" t="s">
        <v>4559</v>
      </c>
      <c r="D445" s="482" t="s">
        <v>8166</v>
      </c>
      <c r="E445" s="471" t="s">
        <v>8167</v>
      </c>
      <c r="F445" s="676" t="s">
        <v>4560</v>
      </c>
      <c r="G445" s="479" t="s">
        <v>4544</v>
      </c>
      <c r="H445" s="470" t="s">
        <v>7423</v>
      </c>
      <c r="I445" s="677">
        <v>42745</v>
      </c>
      <c r="J445" s="252" t="s">
        <v>4419</v>
      </c>
      <c r="K445" s="481" t="s">
        <v>3340</v>
      </c>
      <c r="L445" s="252" t="s">
        <v>3469</v>
      </c>
      <c r="M445" s="482" t="s">
        <v>6676</v>
      </c>
      <c r="N445" s="480" t="s">
        <v>4545</v>
      </c>
      <c r="O445" s="255" t="s">
        <v>5072</v>
      </c>
      <c r="P445" s="255" t="s">
        <v>3670</v>
      </c>
      <c r="Q445" s="252" t="s">
        <v>4546</v>
      </c>
      <c r="R445" s="255" t="s">
        <v>3340</v>
      </c>
      <c r="S445" s="255" t="s">
        <v>3340</v>
      </c>
      <c r="T445" s="255" t="s">
        <v>3340</v>
      </c>
      <c r="U445" s="255" t="s">
        <v>3340</v>
      </c>
      <c r="V445" s="255" t="s">
        <v>3330</v>
      </c>
      <c r="W445" s="255" t="s">
        <v>3340</v>
      </c>
      <c r="X445" s="255">
        <v>250</v>
      </c>
      <c r="Y445" s="255" t="s">
        <v>3340</v>
      </c>
      <c r="Z445" s="255" t="s">
        <v>3340</v>
      </c>
      <c r="AA445" s="255" t="s">
        <v>3340</v>
      </c>
      <c r="AB445" s="255" t="s">
        <v>3340</v>
      </c>
      <c r="AC445" s="255" t="s">
        <v>3835</v>
      </c>
      <c r="AD445" s="73" t="s">
        <v>3340</v>
      </c>
      <c r="AE445" s="678" t="s">
        <v>3340</v>
      </c>
      <c r="AF445" s="678" t="s">
        <v>3340</v>
      </c>
      <c r="AG445" s="255" t="s">
        <v>4547</v>
      </c>
      <c r="AH445" s="255" t="s">
        <v>3340</v>
      </c>
      <c r="AI445" s="255" t="s">
        <v>4546</v>
      </c>
      <c r="AJ445" s="483" t="s">
        <v>6765</v>
      </c>
      <c r="AK445" s="483" t="s">
        <v>4551</v>
      </c>
      <c r="AL445" s="255" t="s">
        <v>4561</v>
      </c>
      <c r="AM445" s="484" t="s">
        <v>5753</v>
      </c>
      <c r="AN445" s="484" t="s">
        <v>5754</v>
      </c>
    </row>
    <row r="446" spans="1:40" s="295" customFormat="1">
      <c r="A446" s="478" t="s">
        <v>8168</v>
      </c>
      <c r="B446" s="136" t="s">
        <v>8169</v>
      </c>
      <c r="C446" s="136" t="s">
        <v>8168</v>
      </c>
      <c r="D446" s="471" t="s">
        <v>8169</v>
      </c>
      <c r="E446" s="471" t="s">
        <v>8170</v>
      </c>
      <c r="F446" s="261" t="s">
        <v>4562</v>
      </c>
      <c r="G446" s="470" t="s">
        <v>4544</v>
      </c>
      <c r="H446" s="470" t="s">
        <v>7423</v>
      </c>
      <c r="I446" s="674">
        <v>42745</v>
      </c>
      <c r="J446" s="252" t="s">
        <v>4419</v>
      </c>
      <c r="K446" s="475" t="s">
        <v>3340</v>
      </c>
      <c r="L446" s="252" t="s">
        <v>3469</v>
      </c>
      <c r="M446" s="471" t="s">
        <v>6676</v>
      </c>
      <c r="N446" s="480" t="s">
        <v>4563</v>
      </c>
      <c r="O446" s="255" t="s">
        <v>3339</v>
      </c>
      <c r="P446" s="255" t="s">
        <v>3670</v>
      </c>
      <c r="Q446" s="252" t="s">
        <v>4546</v>
      </c>
      <c r="R446" s="255" t="s">
        <v>3340</v>
      </c>
      <c r="S446" s="255" t="s">
        <v>3340</v>
      </c>
      <c r="T446" s="255" t="s">
        <v>3340</v>
      </c>
      <c r="U446" s="255" t="s">
        <v>3340</v>
      </c>
      <c r="V446" s="255" t="s">
        <v>3330</v>
      </c>
      <c r="W446" s="255" t="s">
        <v>3340</v>
      </c>
      <c r="X446" s="255">
        <v>250</v>
      </c>
      <c r="Y446" s="255" t="s">
        <v>3340</v>
      </c>
      <c r="Z446" s="255" t="s">
        <v>3340</v>
      </c>
      <c r="AA446" s="255" t="s">
        <v>3340</v>
      </c>
      <c r="AB446" s="255" t="s">
        <v>3340</v>
      </c>
      <c r="AC446" s="255" t="s">
        <v>3836</v>
      </c>
      <c r="AD446" s="73" t="s">
        <v>3340</v>
      </c>
      <c r="AE446" s="658" t="s">
        <v>3340</v>
      </c>
      <c r="AF446" s="658" t="s">
        <v>3340</v>
      </c>
      <c r="AG446" s="255" t="s">
        <v>4547</v>
      </c>
      <c r="AH446" s="255" t="s">
        <v>3340</v>
      </c>
      <c r="AI446" s="255" t="s">
        <v>4546</v>
      </c>
      <c r="AJ446" s="399" t="s">
        <v>6765</v>
      </c>
      <c r="AK446" s="399" t="s">
        <v>3340</v>
      </c>
      <c r="AL446" s="255" t="s">
        <v>4564</v>
      </c>
      <c r="AM446" s="422" t="s">
        <v>3340</v>
      </c>
      <c r="AN446" s="470" t="s">
        <v>5755</v>
      </c>
    </row>
    <row r="447" spans="1:40" s="295" customFormat="1">
      <c r="A447" s="478" t="s">
        <v>8171</v>
      </c>
      <c r="B447" s="136" t="s">
        <v>8172</v>
      </c>
      <c r="C447" s="136" t="s">
        <v>8171</v>
      </c>
      <c r="D447" s="471" t="s">
        <v>8172</v>
      </c>
      <c r="E447" s="471" t="s">
        <v>8173</v>
      </c>
      <c r="F447" s="92" t="s">
        <v>6109</v>
      </c>
      <c r="G447" s="470" t="s">
        <v>6104</v>
      </c>
      <c r="H447" s="470" t="s">
        <v>7352</v>
      </c>
      <c r="I447" s="674">
        <v>42752</v>
      </c>
      <c r="J447" s="252" t="s">
        <v>3326</v>
      </c>
      <c r="K447" s="475" t="s">
        <v>6057</v>
      </c>
      <c r="L447" s="252" t="s">
        <v>3469</v>
      </c>
      <c r="M447" s="471" t="s">
        <v>6676</v>
      </c>
      <c r="N447" s="480" t="s">
        <v>3712</v>
      </c>
      <c r="O447" s="255" t="s">
        <v>3713</v>
      </c>
      <c r="P447" s="255" t="s">
        <v>3670</v>
      </c>
      <c r="Q447" s="252" t="s">
        <v>3682</v>
      </c>
      <c r="R447" s="255" t="s">
        <v>3683</v>
      </c>
      <c r="S447" s="255" t="s">
        <v>3340</v>
      </c>
      <c r="T447" s="255" t="s">
        <v>3340</v>
      </c>
      <c r="U447" s="255" t="s">
        <v>3340</v>
      </c>
      <c r="V447" s="255" t="s">
        <v>3340</v>
      </c>
      <c r="W447" s="255" t="s">
        <v>3340</v>
      </c>
      <c r="X447" s="255" t="s">
        <v>3340</v>
      </c>
      <c r="Y447" s="255" t="s">
        <v>3340</v>
      </c>
      <c r="Z447" s="255" t="s">
        <v>3340</v>
      </c>
      <c r="AA447" s="255" t="s">
        <v>5758</v>
      </c>
      <c r="AB447" s="255" t="s">
        <v>3340</v>
      </c>
      <c r="AC447" s="255" t="s">
        <v>3835</v>
      </c>
      <c r="AD447" s="73" t="s">
        <v>5615</v>
      </c>
      <c r="AE447" s="658" t="s">
        <v>6058</v>
      </c>
      <c r="AF447" s="658" t="s">
        <v>3340</v>
      </c>
      <c r="AG447" s="255" t="s">
        <v>3340</v>
      </c>
      <c r="AH447" s="255" t="s">
        <v>5041</v>
      </c>
      <c r="AI447" s="255" t="s">
        <v>3340</v>
      </c>
      <c r="AJ447" s="399" t="s">
        <v>6765</v>
      </c>
      <c r="AK447" s="399" t="s">
        <v>3340</v>
      </c>
      <c r="AL447" s="255" t="s">
        <v>6</v>
      </c>
      <c r="AM447" s="422" t="s">
        <v>3340</v>
      </c>
      <c r="AN447" s="470" t="s">
        <v>5755</v>
      </c>
    </row>
    <row r="448" spans="1:40" s="295" customFormat="1">
      <c r="A448" s="478" t="s">
        <v>8174</v>
      </c>
      <c r="B448" s="136" t="s">
        <v>8175</v>
      </c>
      <c r="C448" s="136" t="s">
        <v>8174</v>
      </c>
      <c r="D448" s="471" t="s">
        <v>8175</v>
      </c>
      <c r="E448" s="471" t="s">
        <v>8176</v>
      </c>
      <c r="F448" s="92" t="s">
        <v>6109</v>
      </c>
      <c r="G448" s="470" t="s">
        <v>6104</v>
      </c>
      <c r="H448" s="470" t="s">
        <v>7352</v>
      </c>
      <c r="I448" s="674">
        <v>42752</v>
      </c>
      <c r="J448" s="252" t="s">
        <v>3326</v>
      </c>
      <c r="K448" s="475" t="s">
        <v>6057</v>
      </c>
      <c r="L448" s="252" t="s">
        <v>3469</v>
      </c>
      <c r="M448" s="471" t="s">
        <v>6676</v>
      </c>
      <c r="N448" s="480" t="s">
        <v>3712</v>
      </c>
      <c r="O448" s="255" t="s">
        <v>3713</v>
      </c>
      <c r="P448" s="255" t="s">
        <v>3670</v>
      </c>
      <c r="Q448" s="252" t="s">
        <v>3688</v>
      </c>
      <c r="R448" s="255" t="s">
        <v>3689</v>
      </c>
      <c r="S448" s="255" t="s">
        <v>3340</v>
      </c>
      <c r="T448" s="255" t="s">
        <v>3340</v>
      </c>
      <c r="U448" s="255" t="s">
        <v>3340</v>
      </c>
      <c r="V448" s="255" t="s">
        <v>3340</v>
      </c>
      <c r="W448" s="255" t="s">
        <v>3340</v>
      </c>
      <c r="X448" s="255" t="s">
        <v>3340</v>
      </c>
      <c r="Y448" s="255" t="s">
        <v>3340</v>
      </c>
      <c r="Z448" s="255" t="s">
        <v>3340</v>
      </c>
      <c r="AA448" s="255" t="s">
        <v>5757</v>
      </c>
      <c r="AB448" s="255" t="s">
        <v>3340</v>
      </c>
      <c r="AC448" s="255" t="s">
        <v>3835</v>
      </c>
      <c r="AD448" s="255" t="s">
        <v>3340</v>
      </c>
      <c r="AE448" s="658" t="s">
        <v>3340</v>
      </c>
      <c r="AF448" s="658" t="s">
        <v>3340</v>
      </c>
      <c r="AG448" s="255" t="s">
        <v>3340</v>
      </c>
      <c r="AH448" s="255" t="s">
        <v>5041</v>
      </c>
      <c r="AI448" s="255" t="s">
        <v>3340</v>
      </c>
      <c r="AJ448" s="399" t="s">
        <v>6765</v>
      </c>
      <c r="AK448" s="399" t="s">
        <v>3340</v>
      </c>
      <c r="AL448" s="255" t="s">
        <v>5738</v>
      </c>
      <c r="AM448" s="422" t="s">
        <v>5753</v>
      </c>
      <c r="AN448" s="422" t="s">
        <v>5756</v>
      </c>
    </row>
    <row r="449" spans="1:40" s="295" customFormat="1">
      <c r="A449" s="478" t="s">
        <v>8177</v>
      </c>
      <c r="B449" s="136" t="s">
        <v>8178</v>
      </c>
      <c r="C449" s="136" t="s">
        <v>8177</v>
      </c>
      <c r="D449" s="471" t="s">
        <v>8178</v>
      </c>
      <c r="E449" s="471" t="s">
        <v>5597</v>
      </c>
      <c r="F449" s="92" t="s">
        <v>5562</v>
      </c>
      <c r="G449" s="470" t="s">
        <v>5563</v>
      </c>
      <c r="H449" s="470" t="s">
        <v>7352</v>
      </c>
      <c r="I449" s="674">
        <v>42766</v>
      </c>
      <c r="J449" s="252" t="s">
        <v>3326</v>
      </c>
      <c r="K449" s="475" t="s">
        <v>6055</v>
      </c>
      <c r="L449" s="252" t="s">
        <v>3469</v>
      </c>
      <c r="M449" s="471" t="s">
        <v>6676</v>
      </c>
      <c r="N449" s="480" t="s">
        <v>3327</v>
      </c>
      <c r="O449" s="255" t="s">
        <v>3328</v>
      </c>
      <c r="P449" s="255" t="s">
        <v>3670</v>
      </c>
      <c r="Q449" s="252" t="s">
        <v>5578</v>
      </c>
      <c r="R449" s="255" t="s">
        <v>3363</v>
      </c>
      <c r="S449" s="255" t="s">
        <v>3340</v>
      </c>
      <c r="T449" s="255" t="s">
        <v>3340</v>
      </c>
      <c r="U449" s="255" t="s">
        <v>3340</v>
      </c>
      <c r="V449" s="255" t="s">
        <v>3330</v>
      </c>
      <c r="W449" s="255" t="s">
        <v>3340</v>
      </c>
      <c r="X449" s="255" t="s">
        <v>3340</v>
      </c>
      <c r="Y449" s="255" t="s">
        <v>3340</v>
      </c>
      <c r="Z449" s="255" t="s">
        <v>5394</v>
      </c>
      <c r="AA449" s="255" t="s">
        <v>10610</v>
      </c>
      <c r="AB449" s="255" t="s">
        <v>3669</v>
      </c>
      <c r="AC449" s="255" t="s">
        <v>3835</v>
      </c>
      <c r="AD449" s="73" t="s">
        <v>8179</v>
      </c>
      <c r="AE449" s="658" t="s">
        <v>8180</v>
      </c>
      <c r="AF449" s="658" t="s">
        <v>3340</v>
      </c>
      <c r="AG449" s="255" t="s">
        <v>5578</v>
      </c>
      <c r="AH449" s="255" t="s">
        <v>5568</v>
      </c>
      <c r="AI449" s="255" t="s">
        <v>3340</v>
      </c>
      <c r="AJ449" s="399" t="s">
        <v>6765</v>
      </c>
      <c r="AK449" s="399" t="s">
        <v>5352</v>
      </c>
      <c r="AL449" s="255" t="s">
        <v>5579</v>
      </c>
      <c r="AM449" s="422" t="s">
        <v>5753</v>
      </c>
      <c r="AN449" s="422" t="s">
        <v>5756</v>
      </c>
    </row>
    <row r="450" spans="1:40">
      <c r="A450" s="256" t="s">
        <v>8181</v>
      </c>
      <c r="B450" s="256" t="s">
        <v>8182</v>
      </c>
      <c r="C450" s="256" t="s">
        <v>8181</v>
      </c>
      <c r="D450" s="493" t="s">
        <v>8182</v>
      </c>
      <c r="E450" s="252" t="s">
        <v>5595</v>
      </c>
      <c r="F450" s="81" t="s">
        <v>5562</v>
      </c>
      <c r="G450" s="256" t="s">
        <v>5563</v>
      </c>
      <c r="H450" s="485" t="s">
        <v>7352</v>
      </c>
      <c r="I450" s="411">
        <v>42766</v>
      </c>
      <c r="J450" s="252" t="s">
        <v>3326</v>
      </c>
      <c r="K450" s="381" t="s">
        <v>6055</v>
      </c>
      <c r="L450" s="256" t="s">
        <v>3469</v>
      </c>
      <c r="M450" s="256" t="s">
        <v>6676</v>
      </c>
      <c r="N450" s="252" t="s">
        <v>3327</v>
      </c>
      <c r="O450" s="253" t="s">
        <v>3328</v>
      </c>
      <c r="P450" s="392" t="s">
        <v>3670</v>
      </c>
      <c r="Q450" s="252" t="s">
        <v>4615</v>
      </c>
      <c r="R450" s="392" t="s">
        <v>3363</v>
      </c>
      <c r="S450" s="253" t="s">
        <v>3340</v>
      </c>
      <c r="T450" s="378" t="s">
        <v>3340</v>
      </c>
      <c r="U450" s="392" t="s">
        <v>3340</v>
      </c>
      <c r="V450" s="392" t="s">
        <v>3330</v>
      </c>
      <c r="W450" s="392" t="s">
        <v>3340</v>
      </c>
      <c r="X450" s="392" t="s">
        <v>3340</v>
      </c>
      <c r="Y450" s="392" t="s">
        <v>3340</v>
      </c>
      <c r="Z450" s="253" t="s">
        <v>5580</v>
      </c>
      <c r="AA450" s="392" t="s">
        <v>10611</v>
      </c>
      <c r="AB450" s="392" t="s">
        <v>3669</v>
      </c>
      <c r="AC450" s="256" t="s">
        <v>3835</v>
      </c>
      <c r="AD450" s="242" t="s">
        <v>8179</v>
      </c>
      <c r="AE450" s="651" t="s">
        <v>8180</v>
      </c>
      <c r="AF450" s="73" t="s">
        <v>3340</v>
      </c>
      <c r="AG450" s="255" t="s">
        <v>4615</v>
      </c>
      <c r="AH450" s="255" t="s">
        <v>5568</v>
      </c>
      <c r="AI450" s="256" t="s">
        <v>3340</v>
      </c>
      <c r="AJ450" s="252" t="s">
        <v>6765</v>
      </c>
      <c r="AK450" s="255" t="s">
        <v>5352</v>
      </c>
      <c r="AL450" s="255" t="s">
        <v>5581</v>
      </c>
      <c r="AM450" s="73" t="s">
        <v>3340</v>
      </c>
      <c r="AN450" s="252" t="s">
        <v>1289</v>
      </c>
    </row>
    <row r="451" spans="1:40">
      <c r="A451" s="256" t="s">
        <v>8183</v>
      </c>
      <c r="B451" s="256" t="s">
        <v>8184</v>
      </c>
      <c r="C451" s="256" t="s">
        <v>8183</v>
      </c>
      <c r="D451" s="493" t="s">
        <v>8184</v>
      </c>
      <c r="E451" s="252" t="s">
        <v>5773</v>
      </c>
      <c r="F451" s="81" t="s">
        <v>5562</v>
      </c>
      <c r="G451" s="256" t="s">
        <v>5563</v>
      </c>
      <c r="H451" s="485" t="s">
        <v>7352</v>
      </c>
      <c r="I451" s="411">
        <v>42766</v>
      </c>
      <c r="J451" s="252" t="s">
        <v>3326</v>
      </c>
      <c r="K451" s="381" t="s">
        <v>6055</v>
      </c>
      <c r="L451" s="256" t="s">
        <v>3469</v>
      </c>
      <c r="M451" s="256" t="s">
        <v>6676</v>
      </c>
      <c r="N451" s="252" t="s">
        <v>5564</v>
      </c>
      <c r="O451" s="253" t="s">
        <v>5072</v>
      </c>
      <c r="P451" s="392" t="s">
        <v>3670</v>
      </c>
      <c r="Q451" s="252" t="s">
        <v>1102</v>
      </c>
      <c r="R451" s="392" t="s">
        <v>3363</v>
      </c>
      <c r="S451" s="253" t="s">
        <v>3340</v>
      </c>
      <c r="T451" s="378" t="s">
        <v>3340</v>
      </c>
      <c r="U451" s="392" t="s">
        <v>3340</v>
      </c>
      <c r="V451" s="392" t="s">
        <v>3330</v>
      </c>
      <c r="W451" s="392" t="s">
        <v>3340</v>
      </c>
      <c r="X451" s="392" t="s">
        <v>3340</v>
      </c>
      <c r="Y451" s="392" t="s">
        <v>3340</v>
      </c>
      <c r="Z451" s="253" t="s">
        <v>5565</v>
      </c>
      <c r="AA451" s="392" t="s">
        <v>10612</v>
      </c>
      <c r="AB451" s="392" t="s">
        <v>3670</v>
      </c>
      <c r="AC451" s="256" t="s">
        <v>3835</v>
      </c>
      <c r="AD451" s="242" t="s">
        <v>5615</v>
      </c>
      <c r="AE451" s="651" t="s">
        <v>6058</v>
      </c>
      <c r="AF451" s="73" t="s">
        <v>3340</v>
      </c>
      <c r="AG451" s="255" t="s">
        <v>1102</v>
      </c>
      <c r="AH451" s="255" t="s">
        <v>5566</v>
      </c>
      <c r="AI451" s="256" t="s">
        <v>6677</v>
      </c>
      <c r="AJ451" s="252" t="s">
        <v>6765</v>
      </c>
      <c r="AK451" s="255" t="s">
        <v>3340</v>
      </c>
      <c r="AL451" s="255" t="s">
        <v>3340</v>
      </c>
      <c r="AM451" s="73" t="s">
        <v>3340</v>
      </c>
      <c r="AN451" s="252" t="s">
        <v>1289</v>
      </c>
    </row>
    <row r="452" spans="1:40">
      <c r="A452" s="256" t="s">
        <v>8185</v>
      </c>
      <c r="B452" s="256" t="s">
        <v>8186</v>
      </c>
      <c r="C452" s="256" t="s">
        <v>8185</v>
      </c>
      <c r="D452" s="493" t="s">
        <v>8186</v>
      </c>
      <c r="E452" s="252" t="s">
        <v>8187</v>
      </c>
      <c r="F452" s="262" t="s">
        <v>5562</v>
      </c>
      <c r="G452" s="256" t="s">
        <v>5563</v>
      </c>
      <c r="H452" s="485" t="s">
        <v>7352</v>
      </c>
      <c r="I452" s="411">
        <v>42766</v>
      </c>
      <c r="J452" s="252" t="s">
        <v>3326</v>
      </c>
      <c r="K452" s="381" t="s">
        <v>6055</v>
      </c>
      <c r="L452" s="256" t="s">
        <v>3469</v>
      </c>
      <c r="M452" s="256" t="s">
        <v>6676</v>
      </c>
      <c r="N452" s="252" t="s">
        <v>3327</v>
      </c>
      <c r="O452" s="253" t="s">
        <v>3328</v>
      </c>
      <c r="P452" s="392" t="s">
        <v>3670</v>
      </c>
      <c r="Q452" s="252" t="s">
        <v>5532</v>
      </c>
      <c r="R452" s="392" t="s">
        <v>5524</v>
      </c>
      <c r="S452" s="253" t="s">
        <v>3340</v>
      </c>
      <c r="T452" s="378" t="s">
        <v>3340</v>
      </c>
      <c r="U452" s="392" t="s">
        <v>3340</v>
      </c>
      <c r="V452" s="392" t="s">
        <v>3330</v>
      </c>
      <c r="W452" s="392" t="s">
        <v>3340</v>
      </c>
      <c r="X452" s="392" t="s">
        <v>3340</v>
      </c>
      <c r="Y452" s="392" t="s">
        <v>3340</v>
      </c>
      <c r="Z452" s="253" t="s">
        <v>2135</v>
      </c>
      <c r="AA452" s="392" t="s">
        <v>8188</v>
      </c>
      <c r="AB452" s="392" t="s">
        <v>3669</v>
      </c>
      <c r="AC452" s="256" t="s">
        <v>3835</v>
      </c>
      <c r="AD452" s="242" t="s">
        <v>6069</v>
      </c>
      <c r="AE452" s="651" t="s">
        <v>6070</v>
      </c>
      <c r="AF452" s="73" t="s">
        <v>3340</v>
      </c>
      <c r="AG452" s="255" t="s">
        <v>5532</v>
      </c>
      <c r="AH452" s="255" t="s">
        <v>5568</v>
      </c>
      <c r="AI452" s="256" t="s">
        <v>6677</v>
      </c>
      <c r="AJ452" s="252" t="s">
        <v>6765</v>
      </c>
      <c r="AK452" s="255" t="s">
        <v>3340</v>
      </c>
      <c r="AL452" s="255" t="s">
        <v>3340</v>
      </c>
      <c r="AM452" s="73" t="s">
        <v>3340</v>
      </c>
      <c r="AN452" s="252" t="s">
        <v>1289</v>
      </c>
    </row>
    <row r="453" spans="1:40">
      <c r="A453" s="256" t="s">
        <v>5588</v>
      </c>
      <c r="B453" s="256" t="s">
        <v>8189</v>
      </c>
      <c r="C453" s="256" t="s">
        <v>5588</v>
      </c>
      <c r="D453" s="493" t="s">
        <v>8189</v>
      </c>
      <c r="E453" s="252" t="s">
        <v>5531</v>
      </c>
      <c r="F453" s="262" t="s">
        <v>5562</v>
      </c>
      <c r="G453" s="256" t="s">
        <v>5563</v>
      </c>
      <c r="H453" s="485" t="s">
        <v>7352</v>
      </c>
      <c r="I453" s="411">
        <v>42766</v>
      </c>
      <c r="J453" s="252" t="s">
        <v>3326</v>
      </c>
      <c r="K453" s="381" t="s">
        <v>6055</v>
      </c>
      <c r="L453" s="256" t="s">
        <v>3469</v>
      </c>
      <c r="M453" s="256" t="s">
        <v>6676</v>
      </c>
      <c r="N453" s="252" t="s">
        <v>4748</v>
      </c>
      <c r="O453" s="253" t="s">
        <v>3373</v>
      </c>
      <c r="P453" s="392" t="s">
        <v>3670</v>
      </c>
      <c r="Q453" s="252" t="s">
        <v>5532</v>
      </c>
      <c r="R453" s="392" t="s">
        <v>5524</v>
      </c>
      <c r="S453" s="253" t="s">
        <v>3340</v>
      </c>
      <c r="T453" s="378" t="s">
        <v>3340</v>
      </c>
      <c r="U453" s="392" t="s">
        <v>3340</v>
      </c>
      <c r="V453" s="392" t="s">
        <v>3330</v>
      </c>
      <c r="W453" s="392" t="s">
        <v>3340</v>
      </c>
      <c r="X453" s="392" t="s">
        <v>3340</v>
      </c>
      <c r="Y453" s="392" t="s">
        <v>3340</v>
      </c>
      <c r="Z453" s="253" t="s">
        <v>5567</v>
      </c>
      <c r="AA453" s="392" t="s">
        <v>10613</v>
      </c>
      <c r="AB453" s="392" t="s">
        <v>3670</v>
      </c>
      <c r="AC453" s="256" t="s">
        <v>3835</v>
      </c>
      <c r="AD453" s="242" t="s">
        <v>5627</v>
      </c>
      <c r="AE453" s="651" t="s">
        <v>6062</v>
      </c>
      <c r="AF453" s="73" t="s">
        <v>3340</v>
      </c>
      <c r="AG453" s="255" t="s">
        <v>5532</v>
      </c>
      <c r="AH453" s="255" t="s">
        <v>5569</v>
      </c>
      <c r="AI453" s="256" t="s">
        <v>3340</v>
      </c>
      <c r="AJ453" s="252" t="s">
        <v>6765</v>
      </c>
      <c r="AK453" s="255" t="s">
        <v>3340</v>
      </c>
      <c r="AL453" s="255" t="s">
        <v>3340</v>
      </c>
      <c r="AM453" s="73" t="s">
        <v>3340</v>
      </c>
      <c r="AN453" s="252" t="s">
        <v>1289</v>
      </c>
    </row>
    <row r="454" spans="1:40">
      <c r="A454" s="256" t="s">
        <v>8190</v>
      </c>
      <c r="B454" s="256" t="s">
        <v>8191</v>
      </c>
      <c r="C454" s="256" t="s">
        <v>8190</v>
      </c>
      <c r="D454" s="493" t="s">
        <v>8191</v>
      </c>
      <c r="E454" s="252" t="s">
        <v>5524</v>
      </c>
      <c r="F454" s="262" t="s">
        <v>5562</v>
      </c>
      <c r="G454" s="256" t="s">
        <v>5563</v>
      </c>
      <c r="H454" s="485" t="s">
        <v>7352</v>
      </c>
      <c r="I454" s="411">
        <v>42766</v>
      </c>
      <c r="J454" s="252" t="s">
        <v>3326</v>
      </c>
      <c r="K454" s="381" t="s">
        <v>6055</v>
      </c>
      <c r="L454" s="256" t="s">
        <v>3469</v>
      </c>
      <c r="M454" s="256" t="s">
        <v>6676</v>
      </c>
      <c r="N454" s="252" t="s">
        <v>3696</v>
      </c>
      <c r="O454" s="253" t="s">
        <v>3339</v>
      </c>
      <c r="P454" s="392" t="s">
        <v>3670</v>
      </c>
      <c r="Q454" s="252" t="s">
        <v>5532</v>
      </c>
      <c r="R454" s="392" t="s">
        <v>3340</v>
      </c>
      <c r="S454" s="253" t="s">
        <v>3340</v>
      </c>
      <c r="T454" s="378" t="s">
        <v>3340</v>
      </c>
      <c r="U454" s="392" t="s">
        <v>3340</v>
      </c>
      <c r="V454" s="392" t="s">
        <v>3330</v>
      </c>
      <c r="W454" s="392" t="s">
        <v>3340</v>
      </c>
      <c r="X454" s="392" t="s">
        <v>3340</v>
      </c>
      <c r="Y454" s="392" t="s">
        <v>3340</v>
      </c>
      <c r="Z454" s="253" t="s">
        <v>3340</v>
      </c>
      <c r="AA454" s="392" t="s">
        <v>3340</v>
      </c>
      <c r="AB454" s="392" t="s">
        <v>3670</v>
      </c>
      <c r="AC454" s="256" t="s">
        <v>3836</v>
      </c>
      <c r="AD454" s="242" t="s">
        <v>3340</v>
      </c>
      <c r="AE454" s="651" t="s">
        <v>3340</v>
      </c>
      <c r="AF454" s="73" t="s">
        <v>3340</v>
      </c>
      <c r="AG454" s="255" t="s">
        <v>5532</v>
      </c>
      <c r="AH454" s="255" t="s">
        <v>3340</v>
      </c>
      <c r="AI454" s="256" t="s">
        <v>6677</v>
      </c>
      <c r="AJ454" s="252" t="s">
        <v>6766</v>
      </c>
      <c r="AK454" s="255" t="s">
        <v>3340</v>
      </c>
      <c r="AL454" s="255" t="s">
        <v>3340</v>
      </c>
      <c r="AM454" s="73" t="s">
        <v>3340</v>
      </c>
      <c r="AN454" s="252" t="s">
        <v>1289</v>
      </c>
    </row>
    <row r="455" spans="1:40">
      <c r="A455" s="256" t="s">
        <v>5589</v>
      </c>
      <c r="B455" s="256" t="s">
        <v>8192</v>
      </c>
      <c r="C455" s="256" t="s">
        <v>5589</v>
      </c>
      <c r="D455" s="493" t="s">
        <v>8192</v>
      </c>
      <c r="E455" s="252" t="s">
        <v>5522</v>
      </c>
      <c r="F455" s="81" t="s">
        <v>5562</v>
      </c>
      <c r="G455" s="256" t="s">
        <v>5563</v>
      </c>
      <c r="H455" s="485" t="s">
        <v>7352</v>
      </c>
      <c r="I455" s="411">
        <v>42766</v>
      </c>
      <c r="J455" s="252" t="s">
        <v>3326</v>
      </c>
      <c r="K455" s="381" t="s">
        <v>6055</v>
      </c>
      <c r="L455" s="256" t="s">
        <v>3469</v>
      </c>
      <c r="M455" s="256" t="s">
        <v>6676</v>
      </c>
      <c r="N455" s="252" t="s">
        <v>4748</v>
      </c>
      <c r="O455" s="253" t="s">
        <v>3373</v>
      </c>
      <c r="P455" s="392" t="s">
        <v>3670</v>
      </c>
      <c r="Q455" s="252" t="s">
        <v>4903</v>
      </c>
      <c r="R455" s="392" t="s">
        <v>4904</v>
      </c>
      <c r="S455" s="253" t="s">
        <v>3340</v>
      </c>
      <c r="T455" s="378" t="s">
        <v>3340</v>
      </c>
      <c r="U455" s="392" t="s">
        <v>3340</v>
      </c>
      <c r="V455" s="392" t="s">
        <v>3330</v>
      </c>
      <c r="W455" s="392" t="s">
        <v>3340</v>
      </c>
      <c r="X455" s="392" t="s">
        <v>3340</v>
      </c>
      <c r="Y455" s="392" t="s">
        <v>3340</v>
      </c>
      <c r="Z455" s="253" t="s">
        <v>5570</v>
      </c>
      <c r="AA455" s="392" t="s">
        <v>10614</v>
      </c>
      <c r="AB455" s="392" t="s">
        <v>3670</v>
      </c>
      <c r="AC455" s="256" t="s">
        <v>3835</v>
      </c>
      <c r="AD455" s="242" t="s">
        <v>5628</v>
      </c>
      <c r="AE455" s="651" t="s">
        <v>6063</v>
      </c>
      <c r="AF455" s="73" t="s">
        <v>3340</v>
      </c>
      <c r="AG455" s="255" t="s">
        <v>4903</v>
      </c>
      <c r="AH455" s="255" t="s">
        <v>5569</v>
      </c>
      <c r="AI455" s="256" t="s">
        <v>3340</v>
      </c>
      <c r="AJ455" s="252" t="s">
        <v>6765</v>
      </c>
      <c r="AK455" s="255" t="s">
        <v>3340</v>
      </c>
      <c r="AL455" s="255" t="s">
        <v>3340</v>
      </c>
      <c r="AM455" s="73" t="s">
        <v>3340</v>
      </c>
      <c r="AN455" s="252" t="s">
        <v>1289</v>
      </c>
    </row>
    <row r="456" spans="1:40">
      <c r="A456" s="256" t="s">
        <v>8193</v>
      </c>
      <c r="B456" s="256" t="s">
        <v>8194</v>
      </c>
      <c r="C456" s="256" t="s">
        <v>8193</v>
      </c>
      <c r="D456" s="493" t="s">
        <v>8194</v>
      </c>
      <c r="E456" s="252" t="s">
        <v>8195</v>
      </c>
      <c r="F456" s="81" t="s">
        <v>5562</v>
      </c>
      <c r="G456" s="256" t="s">
        <v>5563</v>
      </c>
      <c r="H456" s="485" t="s">
        <v>7352</v>
      </c>
      <c r="I456" s="411">
        <v>42766</v>
      </c>
      <c r="J456" s="252" t="s">
        <v>3326</v>
      </c>
      <c r="K456" s="381" t="s">
        <v>6055</v>
      </c>
      <c r="L456" s="256" t="s">
        <v>3469</v>
      </c>
      <c r="M456" s="256" t="s">
        <v>6676</v>
      </c>
      <c r="N456" s="252" t="s">
        <v>5571</v>
      </c>
      <c r="O456" s="253" t="s">
        <v>8196</v>
      </c>
      <c r="P456" s="392" t="s">
        <v>3670</v>
      </c>
      <c r="Q456" s="252" t="s">
        <v>4111</v>
      </c>
      <c r="R456" s="392" t="s">
        <v>3363</v>
      </c>
      <c r="S456" s="253" t="s">
        <v>3340</v>
      </c>
      <c r="T456" s="378" t="s">
        <v>3340</v>
      </c>
      <c r="U456" s="392" t="s">
        <v>3340</v>
      </c>
      <c r="V456" s="392" t="s">
        <v>3330</v>
      </c>
      <c r="W456" s="392" t="s">
        <v>3340</v>
      </c>
      <c r="X456" s="392" t="s">
        <v>3340</v>
      </c>
      <c r="Y456" s="392" t="s">
        <v>3340</v>
      </c>
      <c r="Z456" s="253" t="s">
        <v>5572</v>
      </c>
      <c r="AA456" s="392" t="s">
        <v>10615</v>
      </c>
      <c r="AB456" s="392" t="s">
        <v>3670</v>
      </c>
      <c r="AC456" s="256" t="s">
        <v>3835</v>
      </c>
      <c r="AD456" s="242" t="s">
        <v>5615</v>
      </c>
      <c r="AE456" s="651" t="s">
        <v>6058</v>
      </c>
      <c r="AF456" s="73" t="s">
        <v>3340</v>
      </c>
      <c r="AG456" s="255" t="s">
        <v>1102</v>
      </c>
      <c r="AH456" s="255" t="s">
        <v>5573</v>
      </c>
      <c r="AI456" s="256" t="s">
        <v>6677</v>
      </c>
      <c r="AJ456" s="252" t="s">
        <v>6765</v>
      </c>
      <c r="AK456" s="255" t="s">
        <v>4650</v>
      </c>
      <c r="AL456" s="255" t="s">
        <v>6</v>
      </c>
      <c r="AM456" s="73" t="s">
        <v>3340</v>
      </c>
      <c r="AN456" s="252" t="s">
        <v>1289</v>
      </c>
    </row>
    <row r="457" spans="1:40">
      <c r="A457" s="256" t="s">
        <v>8197</v>
      </c>
      <c r="B457" s="256" t="s">
        <v>8198</v>
      </c>
      <c r="C457" s="256" t="s">
        <v>8197</v>
      </c>
      <c r="D457" s="493" t="s">
        <v>8198</v>
      </c>
      <c r="E457" s="252" t="s">
        <v>8199</v>
      </c>
      <c r="F457" s="81" t="s">
        <v>5562</v>
      </c>
      <c r="G457" s="256" t="s">
        <v>5563</v>
      </c>
      <c r="H457" s="485" t="s">
        <v>7352</v>
      </c>
      <c r="I457" s="411">
        <v>42766</v>
      </c>
      <c r="J457" s="252" t="s">
        <v>3326</v>
      </c>
      <c r="K457" s="381" t="s">
        <v>6055</v>
      </c>
      <c r="L457" s="256" t="s">
        <v>3469</v>
      </c>
      <c r="M457" s="256" t="s">
        <v>6676</v>
      </c>
      <c r="N457" s="252" t="s">
        <v>5571</v>
      </c>
      <c r="O457" s="253" t="s">
        <v>8196</v>
      </c>
      <c r="P457" s="392" t="s">
        <v>3670</v>
      </c>
      <c r="Q457" s="252" t="s">
        <v>5574</v>
      </c>
      <c r="R457" s="392" t="s">
        <v>3363</v>
      </c>
      <c r="S457" s="253" t="s">
        <v>3340</v>
      </c>
      <c r="T457" s="378" t="s">
        <v>3340</v>
      </c>
      <c r="U457" s="392" t="s">
        <v>3340</v>
      </c>
      <c r="V457" s="392" t="s">
        <v>3330</v>
      </c>
      <c r="W457" s="392" t="s">
        <v>3340</v>
      </c>
      <c r="X457" s="392" t="s">
        <v>3340</v>
      </c>
      <c r="Y457" s="392" t="s">
        <v>3340</v>
      </c>
      <c r="Z457" s="253" t="s">
        <v>5575</v>
      </c>
      <c r="AA457" s="392" t="s">
        <v>10616</v>
      </c>
      <c r="AB457" s="392" t="s">
        <v>3670</v>
      </c>
      <c r="AC457" s="256" t="s">
        <v>3835</v>
      </c>
      <c r="AD457" s="242" t="s">
        <v>3340</v>
      </c>
      <c r="AE457" s="651" t="s">
        <v>3340</v>
      </c>
      <c r="AF457" s="73" t="s">
        <v>3340</v>
      </c>
      <c r="AG457" s="255" t="s">
        <v>1102</v>
      </c>
      <c r="AH457" s="255" t="s">
        <v>5573</v>
      </c>
      <c r="AI457" s="256" t="s">
        <v>3340</v>
      </c>
      <c r="AJ457" s="252" t="s">
        <v>6765</v>
      </c>
      <c r="AK457" s="255" t="s">
        <v>4650</v>
      </c>
      <c r="AL457" s="255" t="s">
        <v>4651</v>
      </c>
      <c r="AM457" s="73" t="s">
        <v>3340</v>
      </c>
      <c r="AN457" s="252" t="s">
        <v>1289</v>
      </c>
    </row>
    <row r="458" spans="1:40">
      <c r="A458" s="256" t="s">
        <v>8200</v>
      </c>
      <c r="B458" s="256" t="s">
        <v>8201</v>
      </c>
      <c r="C458" s="256" t="s">
        <v>8200</v>
      </c>
      <c r="D458" s="493" t="s">
        <v>8201</v>
      </c>
      <c r="E458" s="252" t="s">
        <v>8202</v>
      </c>
      <c r="F458" s="81" t="s">
        <v>5562</v>
      </c>
      <c r="G458" s="256" t="s">
        <v>5563</v>
      </c>
      <c r="H458" s="485" t="s">
        <v>7352</v>
      </c>
      <c r="I458" s="411">
        <v>42766</v>
      </c>
      <c r="J458" s="252" t="s">
        <v>3326</v>
      </c>
      <c r="K458" s="381" t="s">
        <v>6055</v>
      </c>
      <c r="L458" s="256" t="s">
        <v>3469</v>
      </c>
      <c r="M458" s="256" t="s">
        <v>6676</v>
      </c>
      <c r="N458" s="252" t="s">
        <v>5571</v>
      </c>
      <c r="O458" s="253" t="s">
        <v>8196</v>
      </c>
      <c r="P458" s="392" t="s">
        <v>3670</v>
      </c>
      <c r="Q458" s="252" t="s">
        <v>5576</v>
      </c>
      <c r="R458" s="392" t="s">
        <v>3363</v>
      </c>
      <c r="S458" s="253" t="s">
        <v>3340</v>
      </c>
      <c r="T458" s="378" t="s">
        <v>3340</v>
      </c>
      <c r="U458" s="392" t="s">
        <v>3340</v>
      </c>
      <c r="V458" s="392" t="s">
        <v>3330</v>
      </c>
      <c r="W458" s="392" t="s">
        <v>3340</v>
      </c>
      <c r="X458" s="392" t="s">
        <v>3340</v>
      </c>
      <c r="Y458" s="392" t="s">
        <v>3340</v>
      </c>
      <c r="Z458" s="253" t="s">
        <v>5575</v>
      </c>
      <c r="AA458" s="392" t="s">
        <v>10616</v>
      </c>
      <c r="AB458" s="392" t="s">
        <v>3670</v>
      </c>
      <c r="AC458" s="256" t="s">
        <v>3835</v>
      </c>
      <c r="AD458" s="242" t="s">
        <v>3340</v>
      </c>
      <c r="AE458" s="651" t="s">
        <v>3340</v>
      </c>
      <c r="AF458" s="73" t="s">
        <v>3340</v>
      </c>
      <c r="AG458" s="255" t="s">
        <v>1102</v>
      </c>
      <c r="AH458" s="255" t="s">
        <v>5573</v>
      </c>
      <c r="AI458" s="256" t="s">
        <v>3340</v>
      </c>
      <c r="AJ458" s="252" t="s">
        <v>6765</v>
      </c>
      <c r="AK458" s="255" t="s">
        <v>4650</v>
      </c>
      <c r="AL458" s="255" t="s">
        <v>5577</v>
      </c>
      <c r="AM458" s="73" t="s">
        <v>3340</v>
      </c>
      <c r="AN458" s="252" t="s">
        <v>1289</v>
      </c>
    </row>
    <row r="459" spans="1:40">
      <c r="A459" s="256" t="s">
        <v>8203</v>
      </c>
      <c r="B459" s="256" t="s">
        <v>8204</v>
      </c>
      <c r="C459" s="256" t="s">
        <v>8203</v>
      </c>
      <c r="D459" s="493" t="s">
        <v>8204</v>
      </c>
      <c r="E459" s="252" t="s">
        <v>8205</v>
      </c>
      <c r="F459" s="262" t="s">
        <v>5562</v>
      </c>
      <c r="G459" s="256" t="s">
        <v>5563</v>
      </c>
      <c r="H459" s="485" t="s">
        <v>7352</v>
      </c>
      <c r="I459" s="411">
        <v>42766</v>
      </c>
      <c r="J459" s="252" t="s">
        <v>3326</v>
      </c>
      <c r="K459" s="381" t="s">
        <v>6057</v>
      </c>
      <c r="L459" s="256" t="s">
        <v>3469</v>
      </c>
      <c r="M459" s="256" t="s">
        <v>6676</v>
      </c>
      <c r="N459" s="252" t="s">
        <v>3327</v>
      </c>
      <c r="O459" s="253" t="s">
        <v>3328</v>
      </c>
      <c r="P459" s="392" t="s">
        <v>3670</v>
      </c>
      <c r="Q459" s="252" t="s">
        <v>5582</v>
      </c>
      <c r="R459" s="392" t="s">
        <v>5583</v>
      </c>
      <c r="S459" s="253" t="s">
        <v>3340</v>
      </c>
      <c r="T459" s="378" t="s">
        <v>3340</v>
      </c>
      <c r="U459" s="392" t="s">
        <v>3340</v>
      </c>
      <c r="V459" s="392" t="s">
        <v>3330</v>
      </c>
      <c r="W459" s="392" t="s">
        <v>3340</v>
      </c>
      <c r="X459" s="392" t="s">
        <v>3340</v>
      </c>
      <c r="Y459" s="392" t="s">
        <v>3340</v>
      </c>
      <c r="Z459" s="253" t="s">
        <v>895</v>
      </c>
      <c r="AA459" s="392" t="s">
        <v>8206</v>
      </c>
      <c r="AB459" s="392" t="s">
        <v>3669</v>
      </c>
      <c r="AC459" s="256" t="s">
        <v>3835</v>
      </c>
      <c r="AD459" s="242" t="s">
        <v>5615</v>
      </c>
      <c r="AE459" s="651" t="s">
        <v>6058</v>
      </c>
      <c r="AF459" s="73" t="s">
        <v>3340</v>
      </c>
      <c r="AG459" s="255" t="s">
        <v>5582</v>
      </c>
      <c r="AH459" s="255" t="s">
        <v>5568</v>
      </c>
      <c r="AI459" s="256" t="s">
        <v>3340</v>
      </c>
      <c r="AJ459" s="252" t="s">
        <v>6765</v>
      </c>
      <c r="AK459" s="255" t="s">
        <v>3340</v>
      </c>
      <c r="AL459" s="255" t="s">
        <v>3340</v>
      </c>
      <c r="AM459" s="73" t="s">
        <v>3340</v>
      </c>
      <c r="AN459" s="252" t="s">
        <v>1289</v>
      </c>
    </row>
    <row r="460" spans="1:40">
      <c r="A460" s="256" t="s">
        <v>8207</v>
      </c>
      <c r="B460" s="256" t="s">
        <v>8208</v>
      </c>
      <c r="C460" s="256" t="s">
        <v>8207</v>
      </c>
      <c r="D460" s="493" t="s">
        <v>8208</v>
      </c>
      <c r="E460" s="252" t="s">
        <v>5583</v>
      </c>
      <c r="F460" s="262" t="s">
        <v>5562</v>
      </c>
      <c r="G460" s="256" t="s">
        <v>5563</v>
      </c>
      <c r="H460" s="485" t="s">
        <v>7352</v>
      </c>
      <c r="I460" s="411">
        <v>42766</v>
      </c>
      <c r="J460" s="252" t="s">
        <v>3326</v>
      </c>
      <c r="K460" s="381" t="s">
        <v>6057</v>
      </c>
      <c r="L460" s="256" t="s">
        <v>3469</v>
      </c>
      <c r="M460" s="256" t="s">
        <v>6676</v>
      </c>
      <c r="N460" s="252" t="s">
        <v>3696</v>
      </c>
      <c r="O460" s="253" t="s">
        <v>3339</v>
      </c>
      <c r="P460" s="392" t="s">
        <v>3670</v>
      </c>
      <c r="Q460" s="252" t="s">
        <v>5582</v>
      </c>
      <c r="R460" s="392" t="s">
        <v>3340</v>
      </c>
      <c r="S460" s="253" t="s">
        <v>3340</v>
      </c>
      <c r="T460" s="378" t="s">
        <v>3340</v>
      </c>
      <c r="U460" s="392" t="s">
        <v>3340</v>
      </c>
      <c r="V460" s="392" t="s">
        <v>3330</v>
      </c>
      <c r="W460" s="392" t="s">
        <v>3340</v>
      </c>
      <c r="X460" s="392" t="s">
        <v>3340</v>
      </c>
      <c r="Y460" s="392" t="s">
        <v>3340</v>
      </c>
      <c r="Z460" s="253" t="s">
        <v>3340</v>
      </c>
      <c r="AA460" s="392" t="s">
        <v>3340</v>
      </c>
      <c r="AB460" s="392" t="s">
        <v>3670</v>
      </c>
      <c r="AC460" s="256" t="s">
        <v>3836</v>
      </c>
      <c r="AD460" s="242" t="s">
        <v>3340</v>
      </c>
      <c r="AE460" s="651" t="s">
        <v>3340</v>
      </c>
      <c r="AF460" s="73" t="s">
        <v>3340</v>
      </c>
      <c r="AG460" s="255" t="s">
        <v>5582</v>
      </c>
      <c r="AH460" s="255" t="s">
        <v>3340</v>
      </c>
      <c r="AI460" s="256" t="s">
        <v>3340</v>
      </c>
      <c r="AJ460" s="252" t="s">
        <v>6766</v>
      </c>
      <c r="AK460" s="255" t="s">
        <v>3340</v>
      </c>
      <c r="AL460" s="255" t="s">
        <v>3340</v>
      </c>
      <c r="AM460" s="73" t="s">
        <v>3340</v>
      </c>
      <c r="AN460" s="252" t="s">
        <v>1289</v>
      </c>
    </row>
    <row r="461" spans="1:40">
      <c r="A461" s="256" t="s">
        <v>8209</v>
      </c>
      <c r="B461" s="256" t="s">
        <v>8210</v>
      </c>
      <c r="C461" s="256" t="s">
        <v>8209</v>
      </c>
      <c r="D461" s="252" t="s">
        <v>8210</v>
      </c>
      <c r="E461" s="252" t="s">
        <v>5788</v>
      </c>
      <c r="F461" s="81" t="s">
        <v>5732</v>
      </c>
      <c r="G461" s="256" t="s">
        <v>5733</v>
      </c>
      <c r="H461" s="485" t="s">
        <v>7352</v>
      </c>
      <c r="I461" s="411">
        <v>42766</v>
      </c>
      <c r="J461" s="252" t="s">
        <v>3326</v>
      </c>
      <c r="K461" s="381" t="s">
        <v>6055</v>
      </c>
      <c r="L461" s="256" t="s">
        <v>3469</v>
      </c>
      <c r="M461" s="395" t="s">
        <v>6676</v>
      </c>
      <c r="N461" s="252" t="s">
        <v>5734</v>
      </c>
      <c r="O461" s="253" t="s">
        <v>5081</v>
      </c>
      <c r="P461" s="392" t="s">
        <v>3670</v>
      </c>
      <c r="Q461" s="252" t="s">
        <v>1102</v>
      </c>
      <c r="R461" s="392" t="s">
        <v>3363</v>
      </c>
      <c r="S461" s="253" t="s">
        <v>3340</v>
      </c>
      <c r="T461" s="378" t="s">
        <v>3340</v>
      </c>
      <c r="U461" s="392" t="s">
        <v>3340</v>
      </c>
      <c r="V461" s="392" t="s">
        <v>3330</v>
      </c>
      <c r="W461" s="392" t="s">
        <v>3340</v>
      </c>
      <c r="X461" s="392" t="s">
        <v>3340</v>
      </c>
      <c r="Y461" s="392" t="s">
        <v>3340</v>
      </c>
      <c r="Z461" s="253" t="s">
        <v>4112</v>
      </c>
      <c r="AA461" s="392" t="s">
        <v>4112</v>
      </c>
      <c r="AB461" s="392" t="s">
        <v>3670</v>
      </c>
      <c r="AC461" s="256" t="s">
        <v>3835</v>
      </c>
      <c r="AD461" s="242" t="s">
        <v>6680</v>
      </c>
      <c r="AE461" s="651" t="s">
        <v>6681</v>
      </c>
      <c r="AF461" s="73" t="s">
        <v>10605</v>
      </c>
      <c r="AG461" s="255" t="s">
        <v>1102</v>
      </c>
      <c r="AH461" s="255" t="s">
        <v>10617</v>
      </c>
      <c r="AI461" s="255" t="s">
        <v>3340</v>
      </c>
      <c r="AJ461" s="255" t="s">
        <v>6765</v>
      </c>
      <c r="AK461" s="255" t="s">
        <v>3340</v>
      </c>
      <c r="AL461" s="255" t="s">
        <v>3340</v>
      </c>
      <c r="AM461" s="73" t="s">
        <v>3340</v>
      </c>
      <c r="AN461" s="73" t="s">
        <v>3340</v>
      </c>
    </row>
    <row r="462" spans="1:40">
      <c r="A462" s="256" t="s">
        <v>7153</v>
      </c>
      <c r="B462" s="256" t="s">
        <v>8211</v>
      </c>
      <c r="C462" s="256" t="s">
        <v>7153</v>
      </c>
      <c r="D462" s="252" t="s">
        <v>8211</v>
      </c>
      <c r="E462" s="252" t="s">
        <v>5789</v>
      </c>
      <c r="F462" s="81" t="s">
        <v>5732</v>
      </c>
      <c r="G462" s="256" t="s">
        <v>5733</v>
      </c>
      <c r="H462" s="485" t="s">
        <v>8212</v>
      </c>
      <c r="I462" s="411">
        <v>42766</v>
      </c>
      <c r="J462" s="252" t="s">
        <v>3326</v>
      </c>
      <c r="K462" s="381" t="s">
        <v>6055</v>
      </c>
      <c r="L462" s="256" t="s">
        <v>3469</v>
      </c>
      <c r="M462" s="395" t="s">
        <v>6676</v>
      </c>
      <c r="N462" s="252" t="s">
        <v>3327</v>
      </c>
      <c r="O462" s="253" t="s">
        <v>3328</v>
      </c>
      <c r="P462" s="392" t="s">
        <v>3669</v>
      </c>
      <c r="Q462" s="252" t="s">
        <v>4111</v>
      </c>
      <c r="R462" s="392" t="s">
        <v>3363</v>
      </c>
      <c r="S462" s="253" t="s">
        <v>3340</v>
      </c>
      <c r="T462" s="378" t="s">
        <v>3340</v>
      </c>
      <c r="U462" s="392" t="s">
        <v>3340</v>
      </c>
      <c r="V462" s="392" t="s">
        <v>3330</v>
      </c>
      <c r="W462" s="392" t="s">
        <v>3340</v>
      </c>
      <c r="X462" s="392" t="s">
        <v>3340</v>
      </c>
      <c r="Y462" s="392" t="s">
        <v>3340</v>
      </c>
      <c r="Z462" s="253" t="s">
        <v>5572</v>
      </c>
      <c r="AA462" s="392" t="s">
        <v>10615</v>
      </c>
      <c r="AB462" s="392" t="s">
        <v>3669</v>
      </c>
      <c r="AC462" s="256" t="s">
        <v>3835</v>
      </c>
      <c r="AD462" s="242" t="s">
        <v>5615</v>
      </c>
      <c r="AE462" s="651" t="s">
        <v>6058</v>
      </c>
      <c r="AF462" s="73" t="s">
        <v>3340</v>
      </c>
      <c r="AG462" s="255" t="s">
        <v>1102</v>
      </c>
      <c r="AH462" s="255" t="s">
        <v>4367</v>
      </c>
      <c r="AI462" s="255" t="s">
        <v>6677</v>
      </c>
      <c r="AJ462" s="255" t="s">
        <v>6765</v>
      </c>
      <c r="AK462" s="255" t="s">
        <v>4650</v>
      </c>
      <c r="AL462" s="255" t="s">
        <v>6</v>
      </c>
      <c r="AM462" s="73" t="s">
        <v>3340</v>
      </c>
      <c r="AN462" s="73" t="s">
        <v>3340</v>
      </c>
    </row>
    <row r="463" spans="1:40">
      <c r="A463" s="256" t="s">
        <v>8213</v>
      </c>
      <c r="B463" s="256" t="s">
        <v>8214</v>
      </c>
      <c r="C463" s="256" t="s">
        <v>8213</v>
      </c>
      <c r="D463" s="493" t="s">
        <v>8214</v>
      </c>
      <c r="E463" s="252" t="s">
        <v>5790</v>
      </c>
      <c r="F463" s="81" t="s">
        <v>5732</v>
      </c>
      <c r="G463" s="256" t="s">
        <v>5733</v>
      </c>
      <c r="H463" s="485" t="s">
        <v>7352</v>
      </c>
      <c r="I463" s="411">
        <v>42766</v>
      </c>
      <c r="J463" s="252" t="s">
        <v>3326</v>
      </c>
      <c r="K463" s="381" t="s">
        <v>6055</v>
      </c>
      <c r="L463" s="256" t="s">
        <v>3469</v>
      </c>
      <c r="M463" s="256" t="s">
        <v>6676</v>
      </c>
      <c r="N463" s="252" t="s">
        <v>3327</v>
      </c>
      <c r="O463" s="253" t="s">
        <v>3328</v>
      </c>
      <c r="P463" s="392" t="s">
        <v>3670</v>
      </c>
      <c r="Q463" s="252" t="s">
        <v>5741</v>
      </c>
      <c r="R463" s="392" t="s">
        <v>3363</v>
      </c>
      <c r="S463" s="253" t="s">
        <v>3340</v>
      </c>
      <c r="T463" s="378" t="s">
        <v>3340</v>
      </c>
      <c r="U463" s="392" t="s">
        <v>3340</v>
      </c>
      <c r="V463" s="392" t="s">
        <v>3330</v>
      </c>
      <c r="W463" s="392" t="s">
        <v>3340</v>
      </c>
      <c r="X463" s="392" t="s">
        <v>3340</v>
      </c>
      <c r="Y463" s="392" t="s">
        <v>3340</v>
      </c>
      <c r="Z463" s="253" t="s">
        <v>5572</v>
      </c>
      <c r="AA463" s="392" t="s">
        <v>10615</v>
      </c>
      <c r="AB463" s="392" t="s">
        <v>3669</v>
      </c>
      <c r="AC463" s="256" t="s">
        <v>3835</v>
      </c>
      <c r="AD463" s="242" t="s">
        <v>5615</v>
      </c>
      <c r="AE463" s="651" t="s">
        <v>6058</v>
      </c>
      <c r="AF463" s="73" t="s">
        <v>3340</v>
      </c>
      <c r="AG463" s="255" t="s">
        <v>1102</v>
      </c>
      <c r="AH463" s="255" t="s">
        <v>4367</v>
      </c>
      <c r="AI463" s="256" t="s">
        <v>6677</v>
      </c>
      <c r="AJ463" s="252" t="s">
        <v>6765</v>
      </c>
      <c r="AK463" s="255" t="s">
        <v>5742</v>
      </c>
      <c r="AL463" s="255" t="s">
        <v>5743</v>
      </c>
      <c r="AM463" s="73" t="s">
        <v>3340</v>
      </c>
      <c r="AN463" s="252" t="s">
        <v>1289</v>
      </c>
    </row>
    <row r="464" spans="1:40">
      <c r="A464" s="256" t="s">
        <v>7154</v>
      </c>
      <c r="B464" s="256" t="s">
        <v>8215</v>
      </c>
      <c r="C464" s="256" t="s">
        <v>7154</v>
      </c>
      <c r="D464" s="493" t="s">
        <v>8215</v>
      </c>
      <c r="E464" s="252" t="s">
        <v>5791</v>
      </c>
      <c r="F464" s="81" t="s">
        <v>5732</v>
      </c>
      <c r="G464" s="256" t="s">
        <v>5733</v>
      </c>
      <c r="H464" s="485" t="s">
        <v>8212</v>
      </c>
      <c r="I464" s="411">
        <v>42766</v>
      </c>
      <c r="J464" s="252" t="s">
        <v>3326</v>
      </c>
      <c r="K464" s="381" t="s">
        <v>6055</v>
      </c>
      <c r="L464" s="256" t="s">
        <v>3469</v>
      </c>
      <c r="M464" s="256" t="s">
        <v>6676</v>
      </c>
      <c r="N464" s="252" t="s">
        <v>3327</v>
      </c>
      <c r="O464" s="253" t="s">
        <v>3328</v>
      </c>
      <c r="P464" s="392" t="s">
        <v>3669</v>
      </c>
      <c r="Q464" s="252" t="s">
        <v>5744</v>
      </c>
      <c r="R464" s="392" t="s">
        <v>3363</v>
      </c>
      <c r="S464" s="253" t="s">
        <v>5789</v>
      </c>
      <c r="T464" s="378" t="s">
        <v>3340</v>
      </c>
      <c r="U464" s="392" t="s">
        <v>3340</v>
      </c>
      <c r="V464" s="392" t="s">
        <v>3330</v>
      </c>
      <c r="W464" s="392" t="s">
        <v>3340</v>
      </c>
      <c r="X464" s="392" t="s">
        <v>3340</v>
      </c>
      <c r="Y464" s="392" t="s">
        <v>3340</v>
      </c>
      <c r="Z464" s="253" t="s">
        <v>5572</v>
      </c>
      <c r="AA464" s="392" t="s">
        <v>10615</v>
      </c>
      <c r="AB464" s="392" t="s">
        <v>3669</v>
      </c>
      <c r="AC464" s="256" t="s">
        <v>3835</v>
      </c>
      <c r="AD464" s="242" t="s">
        <v>5615</v>
      </c>
      <c r="AE464" s="651" t="s">
        <v>6058</v>
      </c>
      <c r="AF464" s="73" t="s">
        <v>3340</v>
      </c>
      <c r="AG464" s="255" t="s">
        <v>1102</v>
      </c>
      <c r="AH464" s="255" t="s">
        <v>4367</v>
      </c>
      <c r="AI464" s="256" t="s">
        <v>6677</v>
      </c>
      <c r="AJ464" s="252" t="s">
        <v>6765</v>
      </c>
      <c r="AK464" s="255" t="s">
        <v>4650</v>
      </c>
      <c r="AL464" s="255" t="s">
        <v>5743</v>
      </c>
      <c r="AM464" s="73" t="s">
        <v>3340</v>
      </c>
      <c r="AN464" s="252" t="s">
        <v>1289</v>
      </c>
    </row>
    <row r="465" spans="1:40">
      <c r="A465" s="256" t="s">
        <v>5784</v>
      </c>
      <c r="B465" s="256" t="s">
        <v>8216</v>
      </c>
      <c r="C465" s="256" t="s">
        <v>5784</v>
      </c>
      <c r="D465" s="493" t="s">
        <v>8216</v>
      </c>
      <c r="E465" s="252" t="s">
        <v>5785</v>
      </c>
      <c r="F465" s="81" t="s">
        <v>5732</v>
      </c>
      <c r="G465" s="256" t="s">
        <v>5733</v>
      </c>
      <c r="H465" s="485" t="s">
        <v>7352</v>
      </c>
      <c r="I465" s="411">
        <v>42766</v>
      </c>
      <c r="J465" s="252" t="s">
        <v>3326</v>
      </c>
      <c r="K465" s="381" t="s">
        <v>6055</v>
      </c>
      <c r="L465" s="256" t="s">
        <v>3469</v>
      </c>
      <c r="M465" s="256" t="s">
        <v>6676</v>
      </c>
      <c r="N465" s="252" t="s">
        <v>1426</v>
      </c>
      <c r="O465" s="253" t="s">
        <v>7750</v>
      </c>
      <c r="P465" s="392" t="s">
        <v>3670</v>
      </c>
      <c r="Q465" s="252" t="s">
        <v>1102</v>
      </c>
      <c r="R465" s="392" t="s">
        <v>3363</v>
      </c>
      <c r="S465" s="253" t="s">
        <v>3340</v>
      </c>
      <c r="T465" s="378" t="s">
        <v>3340</v>
      </c>
      <c r="U465" s="392" t="s">
        <v>3340</v>
      </c>
      <c r="V465" s="392" t="s">
        <v>3330</v>
      </c>
      <c r="W465" s="392" t="s">
        <v>3340</v>
      </c>
      <c r="X465" s="392" t="s">
        <v>3340</v>
      </c>
      <c r="Y465" s="392" t="s">
        <v>3340</v>
      </c>
      <c r="Z465" s="253" t="s">
        <v>5572</v>
      </c>
      <c r="AA465" s="392" t="s">
        <v>10615</v>
      </c>
      <c r="AB465" s="392" t="s">
        <v>3670</v>
      </c>
      <c r="AC465" s="256" t="s">
        <v>3835</v>
      </c>
      <c r="AD465" s="256" t="s">
        <v>3340</v>
      </c>
      <c r="AE465" s="651" t="s">
        <v>3340</v>
      </c>
      <c r="AF465" s="73" t="s">
        <v>3340</v>
      </c>
      <c r="AG465" s="255" t="s">
        <v>1102</v>
      </c>
      <c r="AH465" s="255" t="s">
        <v>5626</v>
      </c>
      <c r="AI465" s="256" t="s">
        <v>3340</v>
      </c>
      <c r="AJ465" s="252" t="s">
        <v>6765</v>
      </c>
      <c r="AK465" s="255" t="s">
        <v>3340</v>
      </c>
      <c r="AL465" s="255" t="s">
        <v>3340</v>
      </c>
      <c r="AM465" s="73" t="s">
        <v>3340</v>
      </c>
      <c r="AN465" s="252" t="s">
        <v>1289</v>
      </c>
    </row>
    <row r="466" spans="1:40">
      <c r="A466" s="256" t="s">
        <v>5786</v>
      </c>
      <c r="B466" s="256" t="s">
        <v>8217</v>
      </c>
      <c r="C466" s="256" t="s">
        <v>5786</v>
      </c>
      <c r="D466" s="493" t="s">
        <v>8217</v>
      </c>
      <c r="E466" s="252" t="s">
        <v>5787</v>
      </c>
      <c r="F466" s="81" t="s">
        <v>5732</v>
      </c>
      <c r="G466" s="256" t="s">
        <v>5733</v>
      </c>
      <c r="H466" s="485" t="s">
        <v>7352</v>
      </c>
      <c r="I466" s="411">
        <v>42766</v>
      </c>
      <c r="J466" s="252" t="s">
        <v>3326</v>
      </c>
      <c r="K466" s="381" t="s">
        <v>6055</v>
      </c>
      <c r="L466" s="256" t="s">
        <v>3469</v>
      </c>
      <c r="M466" s="256" t="s">
        <v>6676</v>
      </c>
      <c r="N466" s="252" t="s">
        <v>5676</v>
      </c>
      <c r="O466" s="253" t="s">
        <v>8051</v>
      </c>
      <c r="P466" s="392" t="s">
        <v>3670</v>
      </c>
      <c r="Q466" s="252" t="s">
        <v>1102</v>
      </c>
      <c r="R466" s="392" t="s">
        <v>3363</v>
      </c>
      <c r="S466" s="253" t="s">
        <v>3340</v>
      </c>
      <c r="T466" s="378" t="s">
        <v>3340</v>
      </c>
      <c r="U466" s="392" t="s">
        <v>3340</v>
      </c>
      <c r="V466" s="392" t="s">
        <v>3330</v>
      </c>
      <c r="W466" s="392" t="s">
        <v>3340</v>
      </c>
      <c r="X466" s="392" t="s">
        <v>3340</v>
      </c>
      <c r="Y466" s="392" t="s">
        <v>3340</v>
      </c>
      <c r="Z466" s="253" t="s">
        <v>5572</v>
      </c>
      <c r="AA466" s="392" t="s">
        <v>10615</v>
      </c>
      <c r="AB466" s="392" t="s">
        <v>3670</v>
      </c>
      <c r="AC466" s="256" t="s">
        <v>3835</v>
      </c>
      <c r="AD466" s="256" t="s">
        <v>3340</v>
      </c>
      <c r="AE466" s="651" t="s">
        <v>3340</v>
      </c>
      <c r="AF466" s="73" t="s">
        <v>3340</v>
      </c>
      <c r="AG466" s="255" t="s">
        <v>1102</v>
      </c>
      <c r="AH466" s="255" t="s">
        <v>8218</v>
      </c>
      <c r="AI466" s="256" t="s">
        <v>3340</v>
      </c>
      <c r="AJ466" s="252" t="s">
        <v>6765</v>
      </c>
      <c r="AK466" s="255" t="s">
        <v>3340</v>
      </c>
      <c r="AL466" s="255" t="s">
        <v>3340</v>
      </c>
      <c r="AM466" s="73" t="s">
        <v>6102</v>
      </c>
      <c r="AN466" s="252" t="s">
        <v>6103</v>
      </c>
    </row>
    <row r="467" spans="1:40">
      <c r="A467" s="256" t="s">
        <v>8219</v>
      </c>
      <c r="B467" s="256" t="s">
        <v>8220</v>
      </c>
      <c r="C467" s="256" t="s">
        <v>8219</v>
      </c>
      <c r="D467" s="493" t="s">
        <v>8220</v>
      </c>
      <c r="E467" s="252" t="s">
        <v>8221</v>
      </c>
      <c r="F467" s="81" t="s">
        <v>5732</v>
      </c>
      <c r="G467" s="256" t="s">
        <v>5733</v>
      </c>
      <c r="H467" s="485" t="s">
        <v>7352</v>
      </c>
      <c r="I467" s="411">
        <v>42766</v>
      </c>
      <c r="J467" s="252" t="s">
        <v>3326</v>
      </c>
      <c r="K467" s="381" t="s">
        <v>6055</v>
      </c>
      <c r="L467" s="256" t="s">
        <v>3469</v>
      </c>
      <c r="M467" s="256" t="s">
        <v>6676</v>
      </c>
      <c r="N467" s="252" t="s">
        <v>5735</v>
      </c>
      <c r="O467" s="253" t="s">
        <v>8222</v>
      </c>
      <c r="P467" s="392" t="s">
        <v>3670</v>
      </c>
      <c r="Q467" s="252" t="s">
        <v>1102</v>
      </c>
      <c r="R467" s="392" t="s">
        <v>3363</v>
      </c>
      <c r="S467" s="253" t="s">
        <v>3340</v>
      </c>
      <c r="T467" s="378" t="s">
        <v>3340</v>
      </c>
      <c r="U467" s="392" t="s">
        <v>3340</v>
      </c>
      <c r="V467" s="392" t="s">
        <v>3330</v>
      </c>
      <c r="W467" s="392" t="s">
        <v>3340</v>
      </c>
      <c r="X467" s="392" t="s">
        <v>3340</v>
      </c>
      <c r="Y467" s="392" t="s">
        <v>3340</v>
      </c>
      <c r="Z467" s="253" t="s">
        <v>3340</v>
      </c>
      <c r="AA467" s="392" t="s">
        <v>3340</v>
      </c>
      <c r="AB467" s="392" t="s">
        <v>3670</v>
      </c>
      <c r="AC467" s="256" t="s">
        <v>3835</v>
      </c>
      <c r="AD467" s="242" t="s">
        <v>5615</v>
      </c>
      <c r="AE467" s="651" t="s">
        <v>6058</v>
      </c>
      <c r="AF467" s="73" t="s">
        <v>10605</v>
      </c>
      <c r="AG467" s="255" t="s">
        <v>1102</v>
      </c>
      <c r="AH467" s="255" t="s">
        <v>10617</v>
      </c>
      <c r="AI467" s="256" t="s">
        <v>3340</v>
      </c>
      <c r="AJ467" s="252" t="s">
        <v>6765</v>
      </c>
      <c r="AK467" s="255" t="s">
        <v>3340</v>
      </c>
      <c r="AL467" s="255" t="s">
        <v>3340</v>
      </c>
      <c r="AM467" s="73" t="s">
        <v>3340</v>
      </c>
      <c r="AN467" s="252" t="s">
        <v>1289</v>
      </c>
    </row>
    <row r="468" spans="1:40">
      <c r="A468" s="256" t="s">
        <v>8223</v>
      </c>
      <c r="B468" s="256" t="s">
        <v>8224</v>
      </c>
      <c r="C468" s="256" t="s">
        <v>8223</v>
      </c>
      <c r="D468" s="493" t="s">
        <v>8224</v>
      </c>
      <c r="E468" s="252" t="s">
        <v>8225</v>
      </c>
      <c r="F468" s="81" t="s">
        <v>5732</v>
      </c>
      <c r="G468" s="256" t="s">
        <v>5733</v>
      </c>
      <c r="H468" s="485" t="s">
        <v>7352</v>
      </c>
      <c r="I468" s="411">
        <v>42766</v>
      </c>
      <c r="J468" s="252" t="s">
        <v>3326</v>
      </c>
      <c r="K468" s="381" t="s">
        <v>6057</v>
      </c>
      <c r="L468" s="256" t="s">
        <v>3469</v>
      </c>
      <c r="M468" s="256" t="s">
        <v>6676</v>
      </c>
      <c r="N468" s="252" t="s">
        <v>5736</v>
      </c>
      <c r="O468" s="253" t="s">
        <v>8226</v>
      </c>
      <c r="P468" s="392" t="s">
        <v>3670</v>
      </c>
      <c r="Q468" s="252" t="s">
        <v>3682</v>
      </c>
      <c r="R468" s="392" t="s">
        <v>3683</v>
      </c>
      <c r="S468" s="253" t="s">
        <v>3340</v>
      </c>
      <c r="T468" s="378" t="s">
        <v>3340</v>
      </c>
      <c r="U468" s="392" t="s">
        <v>3340</v>
      </c>
      <c r="V468" s="392" t="s">
        <v>3330</v>
      </c>
      <c r="W468" s="392" t="s">
        <v>3340</v>
      </c>
      <c r="X468" s="392" t="s">
        <v>3340</v>
      </c>
      <c r="Y468" s="392" t="s">
        <v>3340</v>
      </c>
      <c r="Z468" s="253" t="s">
        <v>5630</v>
      </c>
      <c r="AA468" s="392" t="s">
        <v>10618</v>
      </c>
      <c r="AB468" s="392" t="s">
        <v>3670</v>
      </c>
      <c r="AC468" s="256" t="s">
        <v>3835</v>
      </c>
      <c r="AD468" s="256" t="s">
        <v>3340</v>
      </c>
      <c r="AE468" s="651" t="s">
        <v>3340</v>
      </c>
      <c r="AF468" s="73" t="s">
        <v>3340</v>
      </c>
      <c r="AG468" s="255" t="s">
        <v>1086</v>
      </c>
      <c r="AH468" s="255" t="s">
        <v>5737</v>
      </c>
      <c r="AI468" s="256" t="s">
        <v>3340</v>
      </c>
      <c r="AJ468" s="252" t="s">
        <v>6765</v>
      </c>
      <c r="AK468" s="255" t="s">
        <v>5352</v>
      </c>
      <c r="AL468" s="255" t="s">
        <v>6</v>
      </c>
      <c r="AM468" s="73" t="s">
        <v>3340</v>
      </c>
      <c r="AN468" s="252" t="s">
        <v>1289</v>
      </c>
    </row>
    <row r="469" spans="1:40">
      <c r="A469" s="420" t="s">
        <v>8227</v>
      </c>
      <c r="B469" s="374" t="s">
        <v>8228</v>
      </c>
      <c r="C469" s="374" t="s">
        <v>8227</v>
      </c>
      <c r="D469" s="471" t="s">
        <v>8228</v>
      </c>
      <c r="E469" s="391" t="s">
        <v>8229</v>
      </c>
      <c r="F469" s="657" t="s">
        <v>5732</v>
      </c>
      <c r="G469" s="255" t="s">
        <v>5733</v>
      </c>
      <c r="H469" s="255" t="s">
        <v>7352</v>
      </c>
      <c r="I469" s="646">
        <v>42766</v>
      </c>
      <c r="J469" s="252" t="s">
        <v>3326</v>
      </c>
      <c r="K469" s="469" t="s">
        <v>6057</v>
      </c>
      <c r="L469" s="256" t="s">
        <v>3469</v>
      </c>
      <c r="M469" s="383" t="s">
        <v>6676</v>
      </c>
      <c r="N469" s="255" t="s">
        <v>5736</v>
      </c>
      <c r="O469" s="255" t="s">
        <v>8226</v>
      </c>
      <c r="P469" s="385" t="s">
        <v>3670</v>
      </c>
      <c r="Q469" s="255" t="s">
        <v>3688</v>
      </c>
      <c r="R469" s="255" t="s">
        <v>3689</v>
      </c>
      <c r="S469" s="255" t="s">
        <v>3340</v>
      </c>
      <c r="T469" s="255" t="s">
        <v>3340</v>
      </c>
      <c r="U469" s="378" t="s">
        <v>3340</v>
      </c>
      <c r="V469" s="378" t="s">
        <v>3330</v>
      </c>
      <c r="W469" s="378" t="s">
        <v>3340</v>
      </c>
      <c r="X469" s="378" t="s">
        <v>3340</v>
      </c>
      <c r="Y469" s="378" t="s">
        <v>3340</v>
      </c>
      <c r="Z469" s="378" t="s">
        <v>5620</v>
      </c>
      <c r="AA469" s="378" t="s">
        <v>10619</v>
      </c>
      <c r="AB469" s="378" t="s">
        <v>3670</v>
      </c>
      <c r="AC469" s="252" t="s">
        <v>3835</v>
      </c>
      <c r="AD469" s="391" t="s">
        <v>3340</v>
      </c>
      <c r="AE469" s="492" t="s">
        <v>3340</v>
      </c>
      <c r="AF469" s="73" t="s">
        <v>3340</v>
      </c>
      <c r="AG469" s="255" t="s">
        <v>1086</v>
      </c>
      <c r="AH469" s="255" t="s">
        <v>5737</v>
      </c>
      <c r="AI469" s="384" t="s">
        <v>3340</v>
      </c>
      <c r="AJ469" s="252" t="s">
        <v>6765</v>
      </c>
      <c r="AK469" s="374" t="s">
        <v>5352</v>
      </c>
      <c r="AL469" s="255" t="s">
        <v>5738</v>
      </c>
      <c r="AM469" s="73" t="s">
        <v>3340</v>
      </c>
      <c r="AN469" s="266" t="s">
        <v>3340</v>
      </c>
    </row>
    <row r="470" spans="1:40">
      <c r="A470" s="420" t="s">
        <v>8230</v>
      </c>
      <c r="B470" s="374" t="s">
        <v>8231</v>
      </c>
      <c r="C470" s="374" t="s">
        <v>8230</v>
      </c>
      <c r="D470" s="471" t="s">
        <v>8231</v>
      </c>
      <c r="E470" s="391" t="s">
        <v>8232</v>
      </c>
      <c r="F470" s="657" t="s">
        <v>5732</v>
      </c>
      <c r="G470" s="449" t="s">
        <v>5733</v>
      </c>
      <c r="H470" s="255" t="s">
        <v>7352</v>
      </c>
      <c r="I470" s="646">
        <v>42766</v>
      </c>
      <c r="J470" s="252" t="s">
        <v>3326</v>
      </c>
      <c r="K470" s="469" t="s">
        <v>6057</v>
      </c>
      <c r="L470" s="256" t="s">
        <v>3469</v>
      </c>
      <c r="M470" s="383" t="s">
        <v>6676</v>
      </c>
      <c r="N470" s="255" t="s">
        <v>5739</v>
      </c>
      <c r="O470" s="385" t="s">
        <v>8233</v>
      </c>
      <c r="P470" s="385" t="s">
        <v>3670</v>
      </c>
      <c r="Q470" s="385" t="s">
        <v>3682</v>
      </c>
      <c r="R470" s="255" t="s">
        <v>3683</v>
      </c>
      <c r="S470" s="255" t="s">
        <v>3340</v>
      </c>
      <c r="T470" s="255" t="s">
        <v>3340</v>
      </c>
      <c r="U470" s="378" t="s">
        <v>3340</v>
      </c>
      <c r="V470" s="378" t="s">
        <v>3330</v>
      </c>
      <c r="W470" s="378" t="s">
        <v>3340</v>
      </c>
      <c r="X470" s="378" t="s">
        <v>3340</v>
      </c>
      <c r="Y470" s="378" t="s">
        <v>3340</v>
      </c>
      <c r="Z470" s="378" t="s">
        <v>5630</v>
      </c>
      <c r="AA470" s="378" t="s">
        <v>10618</v>
      </c>
      <c r="AB470" s="378" t="s">
        <v>3670</v>
      </c>
      <c r="AC470" s="252" t="s">
        <v>3835</v>
      </c>
      <c r="AD470" s="391" t="s">
        <v>3340</v>
      </c>
      <c r="AE470" s="492" t="s">
        <v>3340</v>
      </c>
      <c r="AF470" s="73" t="s">
        <v>3340</v>
      </c>
      <c r="AG470" s="255" t="s">
        <v>1086</v>
      </c>
      <c r="AH470" s="255" t="s">
        <v>5740</v>
      </c>
      <c r="AI470" s="384" t="s">
        <v>3340</v>
      </c>
      <c r="AJ470" s="252" t="s">
        <v>6765</v>
      </c>
      <c r="AK470" s="255" t="s">
        <v>5352</v>
      </c>
      <c r="AL470" s="255" t="s">
        <v>6</v>
      </c>
      <c r="AM470" s="73" t="s">
        <v>3340</v>
      </c>
      <c r="AN470" s="266" t="s">
        <v>3340</v>
      </c>
    </row>
    <row r="471" spans="1:40">
      <c r="A471" s="420" t="s">
        <v>8234</v>
      </c>
      <c r="B471" s="374" t="s">
        <v>8235</v>
      </c>
      <c r="C471" s="374" t="s">
        <v>8234</v>
      </c>
      <c r="D471" s="471" t="s">
        <v>8235</v>
      </c>
      <c r="E471" s="381" t="s">
        <v>8236</v>
      </c>
      <c r="F471" s="657" t="s">
        <v>5732</v>
      </c>
      <c r="G471" s="255" t="s">
        <v>5733</v>
      </c>
      <c r="H471" s="255" t="s">
        <v>7352</v>
      </c>
      <c r="I471" s="646">
        <v>42766</v>
      </c>
      <c r="J471" s="252" t="s">
        <v>3326</v>
      </c>
      <c r="K471" s="386" t="s">
        <v>6057</v>
      </c>
      <c r="L471" s="256" t="s">
        <v>3469</v>
      </c>
      <c r="M471" s="383" t="s">
        <v>6676</v>
      </c>
      <c r="N471" s="255" t="s">
        <v>5739</v>
      </c>
      <c r="O471" s="255" t="s">
        <v>8233</v>
      </c>
      <c r="P471" s="385" t="s">
        <v>3670</v>
      </c>
      <c r="Q471" s="385" t="s">
        <v>3688</v>
      </c>
      <c r="R471" s="255" t="s">
        <v>3689</v>
      </c>
      <c r="S471" s="255" t="s">
        <v>3340</v>
      </c>
      <c r="T471" s="255" t="s">
        <v>3340</v>
      </c>
      <c r="U471" s="378" t="s">
        <v>3340</v>
      </c>
      <c r="V471" s="378" t="s">
        <v>3330</v>
      </c>
      <c r="W471" s="378" t="s">
        <v>3340</v>
      </c>
      <c r="X471" s="378" t="s">
        <v>3340</v>
      </c>
      <c r="Y471" s="378" t="s">
        <v>3340</v>
      </c>
      <c r="Z471" s="378" t="s">
        <v>5620</v>
      </c>
      <c r="AA471" s="378" t="s">
        <v>10619</v>
      </c>
      <c r="AB471" s="378" t="s">
        <v>3670</v>
      </c>
      <c r="AC471" s="378" t="s">
        <v>3835</v>
      </c>
      <c r="AD471" s="378" t="s">
        <v>3340</v>
      </c>
      <c r="AE471" s="492" t="s">
        <v>3340</v>
      </c>
      <c r="AF471" s="648" t="s">
        <v>3340</v>
      </c>
      <c r="AG471" s="255" t="s">
        <v>1086</v>
      </c>
      <c r="AH471" s="255" t="s">
        <v>5740</v>
      </c>
      <c r="AI471" s="378" t="s">
        <v>3340</v>
      </c>
      <c r="AJ471" s="378" t="s">
        <v>6765</v>
      </c>
      <c r="AK471" s="374" t="s">
        <v>5352</v>
      </c>
      <c r="AL471" s="255" t="s">
        <v>5738</v>
      </c>
      <c r="AM471" s="73" t="s">
        <v>3340</v>
      </c>
      <c r="AN471" s="266" t="s">
        <v>3340</v>
      </c>
    </row>
    <row r="472" spans="1:40">
      <c r="A472" s="420" t="s">
        <v>8237</v>
      </c>
      <c r="B472" s="374" t="s">
        <v>8238</v>
      </c>
      <c r="C472" s="374" t="s">
        <v>8237</v>
      </c>
      <c r="D472" s="471" t="s">
        <v>8238</v>
      </c>
      <c r="E472" s="381" t="s">
        <v>5793</v>
      </c>
      <c r="F472" s="657" t="s">
        <v>5732</v>
      </c>
      <c r="G472" s="449" t="s">
        <v>5733</v>
      </c>
      <c r="H472" s="255" t="s">
        <v>7352</v>
      </c>
      <c r="I472" s="646">
        <v>42766</v>
      </c>
      <c r="J472" s="252" t="s">
        <v>3326</v>
      </c>
      <c r="K472" s="386" t="s">
        <v>6055</v>
      </c>
      <c r="L472" s="256" t="s">
        <v>3469</v>
      </c>
      <c r="M472" s="383" t="s">
        <v>6676</v>
      </c>
      <c r="N472" s="255" t="s">
        <v>5745</v>
      </c>
      <c r="O472" s="385" t="s">
        <v>7518</v>
      </c>
      <c r="P472" s="385" t="s">
        <v>3670</v>
      </c>
      <c r="Q472" s="385" t="s">
        <v>5741</v>
      </c>
      <c r="R472" s="255" t="s">
        <v>3363</v>
      </c>
      <c r="S472" s="255" t="s">
        <v>3340</v>
      </c>
      <c r="T472" s="255" t="s">
        <v>3340</v>
      </c>
      <c r="U472" s="378" t="s">
        <v>3340</v>
      </c>
      <c r="V472" s="378" t="s">
        <v>3330</v>
      </c>
      <c r="W472" s="378" t="s">
        <v>3340</v>
      </c>
      <c r="X472" s="378" t="s">
        <v>3340</v>
      </c>
      <c r="Y472" s="378" t="s">
        <v>3340</v>
      </c>
      <c r="Z472" s="378" t="s">
        <v>3340</v>
      </c>
      <c r="AA472" s="378" t="s">
        <v>3340</v>
      </c>
      <c r="AB472" s="378" t="s">
        <v>3670</v>
      </c>
      <c r="AC472" s="378" t="s">
        <v>3835</v>
      </c>
      <c r="AD472" s="648" t="s">
        <v>5615</v>
      </c>
      <c r="AE472" s="492" t="s">
        <v>6058</v>
      </c>
      <c r="AF472" s="648" t="s">
        <v>3340</v>
      </c>
      <c r="AG472" s="255" t="s">
        <v>1102</v>
      </c>
      <c r="AH472" s="255" t="s">
        <v>5746</v>
      </c>
      <c r="AI472" s="378" t="s">
        <v>6677</v>
      </c>
      <c r="AJ472" s="378" t="s">
        <v>6765</v>
      </c>
      <c r="AK472" s="255" t="s">
        <v>5742</v>
      </c>
      <c r="AL472" s="255" t="s">
        <v>5743</v>
      </c>
      <c r="AM472" s="73" t="s">
        <v>3340</v>
      </c>
      <c r="AN472" s="266" t="s">
        <v>3340</v>
      </c>
    </row>
    <row r="473" spans="1:40">
      <c r="A473" s="420" t="s">
        <v>8239</v>
      </c>
      <c r="B473" s="374" t="s">
        <v>8240</v>
      </c>
      <c r="C473" s="374" t="s">
        <v>8239</v>
      </c>
      <c r="D473" s="471" t="s">
        <v>8240</v>
      </c>
      <c r="E473" s="381" t="s">
        <v>5794</v>
      </c>
      <c r="F473" s="679" t="s">
        <v>5732</v>
      </c>
      <c r="G473" s="449" t="s">
        <v>5733</v>
      </c>
      <c r="H473" s="374" t="s">
        <v>8212</v>
      </c>
      <c r="I473" s="674">
        <v>42766</v>
      </c>
      <c r="J473" s="252" t="s">
        <v>3326</v>
      </c>
      <c r="K473" s="486" t="s">
        <v>6055</v>
      </c>
      <c r="L473" s="256" t="s">
        <v>3469</v>
      </c>
      <c r="M473" s="485" t="s">
        <v>6676</v>
      </c>
      <c r="N473" s="252" t="s">
        <v>5745</v>
      </c>
      <c r="O473" s="255" t="s">
        <v>7518</v>
      </c>
      <c r="P473" s="255" t="s">
        <v>3669</v>
      </c>
      <c r="Q473" s="252" t="s">
        <v>5744</v>
      </c>
      <c r="R473" s="255" t="s">
        <v>3363</v>
      </c>
      <c r="S473" s="255" t="s">
        <v>5792</v>
      </c>
      <c r="T473" s="255" t="s">
        <v>3340</v>
      </c>
      <c r="U473" s="255" t="s">
        <v>3340</v>
      </c>
      <c r="V473" s="255" t="s">
        <v>3330</v>
      </c>
      <c r="W473" s="255" t="s">
        <v>3340</v>
      </c>
      <c r="X473" s="255" t="s">
        <v>3340</v>
      </c>
      <c r="Y473" s="255" t="s">
        <v>3340</v>
      </c>
      <c r="Z473" s="255" t="s">
        <v>8241</v>
      </c>
      <c r="AA473" s="255" t="s">
        <v>8242</v>
      </c>
      <c r="AB473" s="255" t="s">
        <v>3670</v>
      </c>
      <c r="AC473" s="378" t="s">
        <v>3835</v>
      </c>
      <c r="AD473" s="651" t="s">
        <v>6069</v>
      </c>
      <c r="AE473" s="217" t="s">
        <v>6070</v>
      </c>
      <c r="AF473" s="73" t="s">
        <v>3340</v>
      </c>
      <c r="AG473" s="449" t="s">
        <v>1102</v>
      </c>
      <c r="AH473" s="255" t="s">
        <v>5746</v>
      </c>
      <c r="AI473" s="255" t="s">
        <v>6677</v>
      </c>
      <c r="AJ473" s="255" t="s">
        <v>6765</v>
      </c>
      <c r="AK473" s="255" t="s">
        <v>4650</v>
      </c>
      <c r="AL473" s="255" t="s">
        <v>5743</v>
      </c>
      <c r="AM473" s="422" t="s">
        <v>4650</v>
      </c>
      <c r="AN473" s="374" t="s">
        <v>6</v>
      </c>
    </row>
    <row r="474" spans="1:40">
      <c r="A474" s="420" t="s">
        <v>8243</v>
      </c>
      <c r="B474" s="374" t="s">
        <v>8244</v>
      </c>
      <c r="C474" s="374" t="s">
        <v>8243</v>
      </c>
      <c r="D474" s="471" t="s">
        <v>8244</v>
      </c>
      <c r="E474" s="381" t="s">
        <v>5792</v>
      </c>
      <c r="F474" s="679" t="s">
        <v>5732</v>
      </c>
      <c r="G474" s="449" t="s">
        <v>5733</v>
      </c>
      <c r="H474" s="374" t="s">
        <v>8212</v>
      </c>
      <c r="I474" s="674">
        <v>42766</v>
      </c>
      <c r="J474" s="252" t="s">
        <v>3326</v>
      </c>
      <c r="K474" s="486" t="s">
        <v>6055</v>
      </c>
      <c r="L474" s="256" t="s">
        <v>3469</v>
      </c>
      <c r="M474" s="485" t="s">
        <v>6676</v>
      </c>
      <c r="N474" s="252" t="s">
        <v>5745</v>
      </c>
      <c r="O474" s="255" t="s">
        <v>7518</v>
      </c>
      <c r="P474" s="255" t="s">
        <v>3669</v>
      </c>
      <c r="Q474" s="252" t="s">
        <v>4111</v>
      </c>
      <c r="R474" s="255" t="s">
        <v>3363</v>
      </c>
      <c r="S474" s="255" t="s">
        <v>3340</v>
      </c>
      <c r="T474" s="255" t="s">
        <v>3340</v>
      </c>
      <c r="U474" s="255" t="s">
        <v>3340</v>
      </c>
      <c r="V474" s="255" t="s">
        <v>3330</v>
      </c>
      <c r="W474" s="255" t="s">
        <v>3340</v>
      </c>
      <c r="X474" s="255" t="s">
        <v>3340</v>
      </c>
      <c r="Y474" s="255" t="s">
        <v>3340</v>
      </c>
      <c r="Z474" s="255" t="s">
        <v>8245</v>
      </c>
      <c r="AA474" s="255" t="s">
        <v>8246</v>
      </c>
      <c r="AB474" s="255" t="s">
        <v>3670</v>
      </c>
      <c r="AC474" s="378" t="s">
        <v>3835</v>
      </c>
      <c r="AD474" s="651" t="s">
        <v>6069</v>
      </c>
      <c r="AE474" s="217" t="s">
        <v>6070</v>
      </c>
      <c r="AF474" s="73" t="s">
        <v>3340</v>
      </c>
      <c r="AG474" s="449" t="s">
        <v>1102</v>
      </c>
      <c r="AH474" s="255" t="s">
        <v>5746</v>
      </c>
      <c r="AI474" s="255" t="s">
        <v>6677</v>
      </c>
      <c r="AJ474" s="255" t="s">
        <v>6765</v>
      </c>
      <c r="AK474" s="255" t="s">
        <v>4650</v>
      </c>
      <c r="AL474" s="255" t="s">
        <v>6</v>
      </c>
      <c r="AM474" s="422" t="s">
        <v>4650</v>
      </c>
      <c r="AN474" s="374" t="s">
        <v>5743</v>
      </c>
    </row>
    <row r="475" spans="1:40">
      <c r="A475" s="420" t="s">
        <v>8247</v>
      </c>
      <c r="B475" s="374" t="s">
        <v>8248</v>
      </c>
      <c r="C475" s="374" t="s">
        <v>8247</v>
      </c>
      <c r="D475" s="471" t="s">
        <v>8248</v>
      </c>
      <c r="E475" s="381" t="s">
        <v>5981</v>
      </c>
      <c r="F475" s="679" t="s">
        <v>6109</v>
      </c>
      <c r="G475" s="449" t="s">
        <v>6104</v>
      </c>
      <c r="H475" s="374" t="s">
        <v>8212</v>
      </c>
      <c r="I475" s="674">
        <v>42766</v>
      </c>
      <c r="J475" s="252" t="s">
        <v>3326</v>
      </c>
      <c r="K475" s="487" t="s">
        <v>6055</v>
      </c>
      <c r="L475" s="256" t="s">
        <v>3469</v>
      </c>
      <c r="M475" s="485" t="s">
        <v>6676</v>
      </c>
      <c r="N475" s="252" t="s">
        <v>4281</v>
      </c>
      <c r="O475" s="255" t="s">
        <v>5081</v>
      </c>
      <c r="P475" s="255" t="s">
        <v>3669</v>
      </c>
      <c r="Q475" s="252" t="s">
        <v>4111</v>
      </c>
      <c r="R475" s="255" t="s">
        <v>3363</v>
      </c>
      <c r="S475" s="255" t="s">
        <v>3340</v>
      </c>
      <c r="T475" s="255" t="s">
        <v>3340</v>
      </c>
      <c r="U475" s="255" t="s">
        <v>3340</v>
      </c>
      <c r="V475" s="255" t="s">
        <v>3330</v>
      </c>
      <c r="W475" s="255" t="s">
        <v>3340</v>
      </c>
      <c r="X475" s="255" t="s">
        <v>3340</v>
      </c>
      <c r="Y475" s="255" t="s">
        <v>3340</v>
      </c>
      <c r="Z475" s="255" t="s">
        <v>3340</v>
      </c>
      <c r="AA475" s="255" t="s">
        <v>6111</v>
      </c>
      <c r="AB475" s="255" t="s">
        <v>3670</v>
      </c>
      <c r="AC475" s="378" t="s">
        <v>3835</v>
      </c>
      <c r="AD475" s="651" t="s">
        <v>5615</v>
      </c>
      <c r="AE475" s="217" t="s">
        <v>6058</v>
      </c>
      <c r="AF475" s="73" t="s">
        <v>3340</v>
      </c>
      <c r="AG475" s="449" t="s">
        <v>1102</v>
      </c>
      <c r="AH475" s="255" t="s">
        <v>5050</v>
      </c>
      <c r="AI475" s="255" t="s">
        <v>6677</v>
      </c>
      <c r="AJ475" s="252" t="s">
        <v>6765</v>
      </c>
      <c r="AK475" s="255" t="s">
        <v>4650</v>
      </c>
      <c r="AL475" s="255" t="s">
        <v>6</v>
      </c>
      <c r="AM475" s="422" t="s">
        <v>4650</v>
      </c>
      <c r="AN475" s="374" t="s">
        <v>6</v>
      </c>
    </row>
    <row r="476" spans="1:40">
      <c r="A476" s="420" t="s">
        <v>8249</v>
      </c>
      <c r="B476" s="374" t="s">
        <v>8250</v>
      </c>
      <c r="C476" s="374" t="s">
        <v>8249</v>
      </c>
      <c r="D476" s="471" t="s">
        <v>8250</v>
      </c>
      <c r="E476" s="381" t="s">
        <v>5982</v>
      </c>
      <c r="F476" s="679" t="s">
        <v>6109</v>
      </c>
      <c r="G476" s="449" t="s">
        <v>6104</v>
      </c>
      <c r="H476" s="374" t="s">
        <v>8212</v>
      </c>
      <c r="I476" s="674">
        <v>42766</v>
      </c>
      <c r="J476" s="252" t="s">
        <v>3326</v>
      </c>
      <c r="K476" s="487" t="s">
        <v>6055</v>
      </c>
      <c r="L476" s="256" t="s">
        <v>3469</v>
      </c>
      <c r="M476" s="485" t="s">
        <v>6676</v>
      </c>
      <c r="N476" s="252" t="s">
        <v>4281</v>
      </c>
      <c r="O476" s="255" t="s">
        <v>5081</v>
      </c>
      <c r="P476" s="255" t="s">
        <v>3669</v>
      </c>
      <c r="Q476" s="252" t="s">
        <v>5744</v>
      </c>
      <c r="R476" s="255" t="s">
        <v>3363</v>
      </c>
      <c r="S476" s="255" t="s">
        <v>5981</v>
      </c>
      <c r="T476" s="255" t="s">
        <v>3340</v>
      </c>
      <c r="U476" s="255" t="s">
        <v>3340</v>
      </c>
      <c r="V476" s="255" t="s">
        <v>3330</v>
      </c>
      <c r="W476" s="255" t="s">
        <v>3340</v>
      </c>
      <c r="X476" s="255" t="s">
        <v>3340</v>
      </c>
      <c r="Y476" s="255" t="s">
        <v>3340</v>
      </c>
      <c r="Z476" s="255" t="s">
        <v>3340</v>
      </c>
      <c r="AA476" s="255" t="s">
        <v>6113</v>
      </c>
      <c r="AB476" s="255" t="s">
        <v>3670</v>
      </c>
      <c r="AC476" s="378" t="s">
        <v>3835</v>
      </c>
      <c r="AD476" s="651" t="s">
        <v>5615</v>
      </c>
      <c r="AE476" s="217" t="s">
        <v>6058</v>
      </c>
      <c r="AF476" s="73" t="s">
        <v>3340</v>
      </c>
      <c r="AG476" s="449" t="s">
        <v>1102</v>
      </c>
      <c r="AH476" s="255" t="s">
        <v>5050</v>
      </c>
      <c r="AI476" s="255" t="s">
        <v>6677</v>
      </c>
      <c r="AJ476" s="252" t="s">
        <v>6765</v>
      </c>
      <c r="AK476" s="255" t="s">
        <v>4650</v>
      </c>
      <c r="AL476" s="255" t="s">
        <v>5743</v>
      </c>
      <c r="AM476" s="422" t="s">
        <v>4650</v>
      </c>
      <c r="AN476" s="374" t="s">
        <v>5743</v>
      </c>
    </row>
    <row r="477" spans="1:40">
      <c r="A477" s="328" t="s">
        <v>8251</v>
      </c>
      <c r="B477" s="374" t="s">
        <v>8252</v>
      </c>
      <c r="C477" s="374" t="s">
        <v>8251</v>
      </c>
      <c r="D477" s="471" t="s">
        <v>8252</v>
      </c>
      <c r="E477" s="381" t="s">
        <v>8253</v>
      </c>
      <c r="F477" s="679" t="s">
        <v>6109</v>
      </c>
      <c r="G477" s="449" t="s">
        <v>6104</v>
      </c>
      <c r="H477" s="374" t="s">
        <v>8212</v>
      </c>
      <c r="I477" s="674">
        <v>42766</v>
      </c>
      <c r="J477" s="252" t="s">
        <v>3326</v>
      </c>
      <c r="K477" s="475" t="s">
        <v>6055</v>
      </c>
      <c r="L477" s="256" t="s">
        <v>3469</v>
      </c>
      <c r="M477" s="485" t="s">
        <v>6676</v>
      </c>
      <c r="N477" s="252" t="s">
        <v>6110</v>
      </c>
      <c r="O477" s="255" t="s">
        <v>8254</v>
      </c>
      <c r="P477" s="255" t="s">
        <v>3669</v>
      </c>
      <c r="Q477" s="252" t="s">
        <v>4111</v>
      </c>
      <c r="R477" s="255" t="s">
        <v>3363</v>
      </c>
      <c r="S477" s="255" t="s">
        <v>3340</v>
      </c>
      <c r="T477" s="255" t="s">
        <v>3340</v>
      </c>
      <c r="U477" s="255" t="s">
        <v>3340</v>
      </c>
      <c r="V477" s="255" t="s">
        <v>3330</v>
      </c>
      <c r="W477" s="255" t="s">
        <v>3340</v>
      </c>
      <c r="X477" s="255" t="s">
        <v>3340</v>
      </c>
      <c r="Y477" s="255" t="s">
        <v>3340</v>
      </c>
      <c r="Z477" s="255" t="s">
        <v>3340</v>
      </c>
      <c r="AA477" s="255" t="s">
        <v>6111</v>
      </c>
      <c r="AB477" s="255" t="s">
        <v>3669</v>
      </c>
      <c r="AC477" s="378" t="s">
        <v>3835</v>
      </c>
      <c r="AD477" s="651" t="s">
        <v>5615</v>
      </c>
      <c r="AE477" s="217" t="s">
        <v>6058</v>
      </c>
      <c r="AF477" s="73" t="s">
        <v>3340</v>
      </c>
      <c r="AG477" s="449" t="s">
        <v>1102</v>
      </c>
      <c r="AH477" s="255" t="s">
        <v>6112</v>
      </c>
      <c r="AI477" s="255" t="s">
        <v>6677</v>
      </c>
      <c r="AJ477" s="252" t="s">
        <v>6765</v>
      </c>
      <c r="AK477" s="255" t="s">
        <v>4650</v>
      </c>
      <c r="AL477" s="255" t="s">
        <v>6</v>
      </c>
      <c r="AM477" s="422" t="s">
        <v>4650</v>
      </c>
      <c r="AN477" s="374" t="s">
        <v>6</v>
      </c>
    </row>
    <row r="478" spans="1:40">
      <c r="A478" s="328" t="s">
        <v>8255</v>
      </c>
      <c r="B478" s="374" t="s">
        <v>8256</v>
      </c>
      <c r="C478" s="374" t="s">
        <v>8255</v>
      </c>
      <c r="D478" s="471" t="s">
        <v>8256</v>
      </c>
      <c r="E478" s="381" t="s">
        <v>8257</v>
      </c>
      <c r="F478" s="679" t="s">
        <v>6109</v>
      </c>
      <c r="G478" s="449" t="s">
        <v>6104</v>
      </c>
      <c r="H478" s="374" t="s">
        <v>8212</v>
      </c>
      <c r="I478" s="674">
        <v>42766</v>
      </c>
      <c r="J478" s="252" t="s">
        <v>3326</v>
      </c>
      <c r="K478" s="475" t="s">
        <v>6055</v>
      </c>
      <c r="L478" s="256" t="s">
        <v>3469</v>
      </c>
      <c r="M478" s="485" t="s">
        <v>6676</v>
      </c>
      <c r="N478" s="252" t="s">
        <v>6110</v>
      </c>
      <c r="O478" s="255" t="s">
        <v>8254</v>
      </c>
      <c r="P478" s="255" t="s">
        <v>3669</v>
      </c>
      <c r="Q478" s="252" t="s">
        <v>5744</v>
      </c>
      <c r="R478" s="255" t="s">
        <v>3363</v>
      </c>
      <c r="S478" s="255" t="s">
        <v>8253</v>
      </c>
      <c r="T478" s="255" t="s">
        <v>3340</v>
      </c>
      <c r="U478" s="255" t="s">
        <v>3340</v>
      </c>
      <c r="V478" s="255" t="s">
        <v>3330</v>
      </c>
      <c r="W478" s="255" t="s">
        <v>3340</v>
      </c>
      <c r="X478" s="255" t="s">
        <v>3340</v>
      </c>
      <c r="Y478" s="255" t="s">
        <v>3340</v>
      </c>
      <c r="Z478" s="255" t="s">
        <v>3340</v>
      </c>
      <c r="AA478" s="255" t="s">
        <v>6113</v>
      </c>
      <c r="AB478" s="255" t="s">
        <v>3669</v>
      </c>
      <c r="AC478" s="378" t="s">
        <v>3835</v>
      </c>
      <c r="AD478" s="651" t="s">
        <v>5615</v>
      </c>
      <c r="AE478" s="217" t="s">
        <v>6058</v>
      </c>
      <c r="AF478" s="73" t="s">
        <v>3340</v>
      </c>
      <c r="AG478" s="449" t="s">
        <v>1102</v>
      </c>
      <c r="AH478" s="255" t="s">
        <v>6112</v>
      </c>
      <c r="AI478" s="255" t="s">
        <v>6677</v>
      </c>
      <c r="AJ478" s="252" t="s">
        <v>6765</v>
      </c>
      <c r="AK478" s="255" t="s">
        <v>4650</v>
      </c>
      <c r="AL478" s="255" t="s">
        <v>5743</v>
      </c>
      <c r="AM478" s="422" t="s">
        <v>4650</v>
      </c>
      <c r="AN478" s="374" t="s">
        <v>5743</v>
      </c>
    </row>
    <row r="479" spans="1:40">
      <c r="A479" s="480" t="s">
        <v>8258</v>
      </c>
      <c r="B479" s="374" t="s">
        <v>8259</v>
      </c>
      <c r="C479" s="374" t="s">
        <v>8258</v>
      </c>
      <c r="D479" s="471" t="s">
        <v>8259</v>
      </c>
      <c r="E479" s="381" t="s">
        <v>7335</v>
      </c>
      <c r="F479" s="81" t="s">
        <v>6109</v>
      </c>
      <c r="G479" s="374" t="s">
        <v>6104</v>
      </c>
      <c r="H479" s="374" t="s">
        <v>8212</v>
      </c>
      <c r="I479" s="674">
        <v>42766</v>
      </c>
      <c r="J479" s="252" t="s">
        <v>3326</v>
      </c>
      <c r="K479" s="34" t="s">
        <v>6055</v>
      </c>
      <c r="L479" s="256" t="s">
        <v>3469</v>
      </c>
      <c r="M479" s="255" t="s">
        <v>6676</v>
      </c>
      <c r="N479" s="255" t="s">
        <v>4910</v>
      </c>
      <c r="O479" s="255" t="s">
        <v>7915</v>
      </c>
      <c r="P479" s="255" t="s">
        <v>3669</v>
      </c>
      <c r="Q479" s="255" t="s">
        <v>5744</v>
      </c>
      <c r="R479" s="255" t="s">
        <v>3363</v>
      </c>
      <c r="S479" s="255" t="s">
        <v>7334</v>
      </c>
      <c r="T479" s="255" t="s">
        <v>3340</v>
      </c>
      <c r="U479" s="255" t="s">
        <v>3340</v>
      </c>
      <c r="V479" s="255" t="s">
        <v>3330</v>
      </c>
      <c r="W479" s="255" t="s">
        <v>3340</v>
      </c>
      <c r="X479" s="255" t="s">
        <v>3340</v>
      </c>
      <c r="Y479" s="255" t="s">
        <v>3340</v>
      </c>
      <c r="Z479" s="255" t="s">
        <v>3340</v>
      </c>
      <c r="AA479" s="255" t="s">
        <v>6113</v>
      </c>
      <c r="AB479" s="255" t="s">
        <v>3670</v>
      </c>
      <c r="AC479" s="378" t="s">
        <v>3835</v>
      </c>
      <c r="AD479" s="73" t="s">
        <v>5615</v>
      </c>
      <c r="AE479" s="73" t="s">
        <v>6058</v>
      </c>
      <c r="AF479" s="73" t="s">
        <v>3340</v>
      </c>
      <c r="AG479" s="255" t="s">
        <v>1102</v>
      </c>
      <c r="AH479" s="255" t="s">
        <v>6114</v>
      </c>
      <c r="AI479" s="255" t="s">
        <v>6677</v>
      </c>
      <c r="AJ479" s="378" t="s">
        <v>6765</v>
      </c>
      <c r="AK479" s="255" t="s">
        <v>4650</v>
      </c>
      <c r="AL479" s="255" t="s">
        <v>5743</v>
      </c>
      <c r="AM479" s="422" t="s">
        <v>3340</v>
      </c>
      <c r="AN479" s="374" t="s">
        <v>3340</v>
      </c>
    </row>
    <row r="480" spans="1:40">
      <c r="A480" s="328" t="s">
        <v>8260</v>
      </c>
      <c r="B480" s="374" t="s">
        <v>8261</v>
      </c>
      <c r="C480" s="374" t="s">
        <v>8260</v>
      </c>
      <c r="D480" s="471" t="s">
        <v>8261</v>
      </c>
      <c r="E480" s="381" t="s">
        <v>7334</v>
      </c>
      <c r="F480" s="81" t="s">
        <v>6109</v>
      </c>
      <c r="G480" s="374" t="s">
        <v>6104</v>
      </c>
      <c r="H480" s="374" t="s">
        <v>8212</v>
      </c>
      <c r="I480" s="674">
        <v>42766</v>
      </c>
      <c r="J480" s="252" t="s">
        <v>3326</v>
      </c>
      <c r="K480" s="34" t="s">
        <v>6055</v>
      </c>
      <c r="L480" s="256" t="s">
        <v>3469</v>
      </c>
      <c r="M480" s="255" t="s">
        <v>6676</v>
      </c>
      <c r="N480" s="255" t="s">
        <v>4910</v>
      </c>
      <c r="O480" s="255" t="s">
        <v>7915</v>
      </c>
      <c r="P480" s="255" t="s">
        <v>3669</v>
      </c>
      <c r="Q480" s="255" t="s">
        <v>4111</v>
      </c>
      <c r="R480" s="255" t="s">
        <v>3363</v>
      </c>
      <c r="S480" s="255" t="s">
        <v>3340</v>
      </c>
      <c r="T480" s="255" t="s">
        <v>3340</v>
      </c>
      <c r="U480" s="255" t="s">
        <v>3340</v>
      </c>
      <c r="V480" s="255" t="s">
        <v>3330</v>
      </c>
      <c r="W480" s="255" t="s">
        <v>3340</v>
      </c>
      <c r="X480" s="255" t="s">
        <v>3340</v>
      </c>
      <c r="Y480" s="255" t="s">
        <v>3340</v>
      </c>
      <c r="Z480" s="255" t="s">
        <v>3340</v>
      </c>
      <c r="AA480" s="255" t="s">
        <v>6111</v>
      </c>
      <c r="AB480" s="255" t="s">
        <v>3670</v>
      </c>
      <c r="AC480" s="252" t="s">
        <v>3835</v>
      </c>
      <c r="AD480" s="651" t="s">
        <v>5615</v>
      </c>
      <c r="AE480" s="73" t="s">
        <v>6058</v>
      </c>
      <c r="AF480" s="73" t="s">
        <v>3340</v>
      </c>
      <c r="AG480" s="255" t="s">
        <v>1102</v>
      </c>
      <c r="AH480" s="255" t="s">
        <v>6114</v>
      </c>
      <c r="AI480" s="255" t="s">
        <v>6677</v>
      </c>
      <c r="AJ480" s="252" t="s">
        <v>6765</v>
      </c>
      <c r="AK480" s="255" t="s">
        <v>4650</v>
      </c>
      <c r="AL480" s="255" t="s">
        <v>6</v>
      </c>
      <c r="AM480" s="422" t="s">
        <v>3340</v>
      </c>
      <c r="AN480" s="374" t="s">
        <v>3340</v>
      </c>
    </row>
    <row r="481" spans="1:40">
      <c r="A481" s="328" t="s">
        <v>8262</v>
      </c>
      <c r="B481" s="374" t="s">
        <v>8263</v>
      </c>
      <c r="C481" s="374" t="s">
        <v>8262</v>
      </c>
      <c r="D481" s="471" t="s">
        <v>8263</v>
      </c>
      <c r="E481" s="381" t="s">
        <v>5751</v>
      </c>
      <c r="F481" s="81" t="s">
        <v>5747</v>
      </c>
      <c r="G481" s="374" t="s">
        <v>5748</v>
      </c>
      <c r="H481" s="374" t="s">
        <v>7423</v>
      </c>
      <c r="I481" s="674">
        <v>42772</v>
      </c>
      <c r="J481" s="252" t="s">
        <v>4419</v>
      </c>
      <c r="K481" s="488" t="s">
        <v>8264</v>
      </c>
      <c r="L481" s="256" t="s">
        <v>3469</v>
      </c>
      <c r="M481" s="255" t="s">
        <v>6676</v>
      </c>
      <c r="N481" s="256" t="s">
        <v>3696</v>
      </c>
      <c r="O481" s="255" t="s">
        <v>3339</v>
      </c>
      <c r="P481" s="255" t="s">
        <v>3670</v>
      </c>
      <c r="Q481" s="255" t="s">
        <v>4421</v>
      </c>
      <c r="R481" s="255" t="s">
        <v>3340</v>
      </c>
      <c r="S481" s="255" t="s">
        <v>3340</v>
      </c>
      <c r="T481" s="255" t="s">
        <v>3340</v>
      </c>
      <c r="U481" s="255" t="s">
        <v>3340</v>
      </c>
      <c r="V481" s="255" t="s">
        <v>3330</v>
      </c>
      <c r="W481" s="255" t="s">
        <v>3340</v>
      </c>
      <c r="X481" s="255" t="s">
        <v>3340</v>
      </c>
      <c r="Y481" s="255" t="s">
        <v>3340</v>
      </c>
      <c r="Z481" s="255" t="s">
        <v>3340</v>
      </c>
      <c r="AA481" s="255" t="s">
        <v>3340</v>
      </c>
      <c r="AB481" s="255" t="s">
        <v>3670</v>
      </c>
      <c r="AC481" s="255" t="s">
        <v>3836</v>
      </c>
      <c r="AD481" s="255" t="s">
        <v>3340</v>
      </c>
      <c r="AE481" s="73" t="s">
        <v>3340</v>
      </c>
      <c r="AF481" s="73" t="s">
        <v>3340</v>
      </c>
      <c r="AG481" s="255" t="s">
        <v>3340</v>
      </c>
      <c r="AH481" s="255" t="s">
        <v>3340</v>
      </c>
      <c r="AI481" s="255" t="s">
        <v>3340</v>
      </c>
      <c r="AJ481" s="253" t="s">
        <v>6766</v>
      </c>
      <c r="AK481" s="255" t="s">
        <v>3340</v>
      </c>
      <c r="AL481" s="255" t="s">
        <v>5749</v>
      </c>
      <c r="AM481" s="422" t="s">
        <v>3340</v>
      </c>
      <c r="AN481" s="374" t="s">
        <v>6</v>
      </c>
    </row>
    <row r="482" spans="1:40">
      <c r="A482" s="328" t="s">
        <v>8265</v>
      </c>
      <c r="B482" s="374" t="s">
        <v>8266</v>
      </c>
      <c r="C482" s="374" t="s">
        <v>8265</v>
      </c>
      <c r="D482" s="471" t="s">
        <v>8266</v>
      </c>
      <c r="E482" s="381" t="s">
        <v>5752</v>
      </c>
      <c r="F482" s="81" t="s">
        <v>5747</v>
      </c>
      <c r="G482" s="374" t="s">
        <v>5748</v>
      </c>
      <c r="H482" s="374" t="s">
        <v>7423</v>
      </c>
      <c r="I482" s="674">
        <v>42772</v>
      </c>
      <c r="J482" s="252" t="s">
        <v>4419</v>
      </c>
      <c r="K482" s="488" t="s">
        <v>8264</v>
      </c>
      <c r="L482" s="256" t="s">
        <v>3469</v>
      </c>
      <c r="M482" s="255" t="s">
        <v>6676</v>
      </c>
      <c r="N482" s="253" t="s">
        <v>3696</v>
      </c>
      <c r="O482" s="255" t="s">
        <v>3339</v>
      </c>
      <c r="P482" s="255" t="s">
        <v>3670</v>
      </c>
      <c r="Q482" s="255" t="s">
        <v>5750</v>
      </c>
      <c r="R482" s="255" t="s">
        <v>3340</v>
      </c>
      <c r="S482" s="255" t="s">
        <v>3340</v>
      </c>
      <c r="T482" s="255" t="s">
        <v>3340</v>
      </c>
      <c r="U482" s="255" t="s">
        <v>3340</v>
      </c>
      <c r="V482" s="255" t="s">
        <v>3330</v>
      </c>
      <c r="W482" s="255" t="s">
        <v>3340</v>
      </c>
      <c r="X482" s="255" t="s">
        <v>3340</v>
      </c>
      <c r="Y482" s="255" t="s">
        <v>3340</v>
      </c>
      <c r="Z482" s="255" t="s">
        <v>3340</v>
      </c>
      <c r="AA482" s="255" t="s">
        <v>3340</v>
      </c>
      <c r="AB482" s="255" t="s">
        <v>3670</v>
      </c>
      <c r="AC482" s="255" t="s">
        <v>3836</v>
      </c>
      <c r="AD482" s="255" t="s">
        <v>3340</v>
      </c>
      <c r="AE482" s="73" t="s">
        <v>3340</v>
      </c>
      <c r="AF482" s="73" t="s">
        <v>3340</v>
      </c>
      <c r="AG482" s="255" t="s">
        <v>3340</v>
      </c>
      <c r="AH482" s="255" t="s">
        <v>3340</v>
      </c>
      <c r="AI482" s="255" t="s">
        <v>3340</v>
      </c>
      <c r="AJ482" s="253" t="s">
        <v>6766</v>
      </c>
      <c r="AK482" s="255" t="s">
        <v>3340</v>
      </c>
      <c r="AL482" s="255" t="s">
        <v>5749</v>
      </c>
      <c r="AM482" s="422" t="s">
        <v>3340</v>
      </c>
      <c r="AN482" s="374" t="s">
        <v>5738</v>
      </c>
    </row>
    <row r="483" spans="1:40">
      <c r="A483" s="420" t="s">
        <v>8267</v>
      </c>
      <c r="B483" s="374" t="s">
        <v>8268</v>
      </c>
      <c r="C483" s="374" t="s">
        <v>8267</v>
      </c>
      <c r="D483" s="471" t="s">
        <v>8268</v>
      </c>
      <c r="E483" s="381" t="s">
        <v>8269</v>
      </c>
      <c r="F483" s="657" t="s">
        <v>5747</v>
      </c>
      <c r="G483" s="255" t="s">
        <v>5748</v>
      </c>
      <c r="H483" s="255" t="s">
        <v>7423</v>
      </c>
      <c r="I483" s="646">
        <v>42772</v>
      </c>
      <c r="J483" s="252" t="s">
        <v>4419</v>
      </c>
      <c r="K483" s="469" t="s">
        <v>8264</v>
      </c>
      <c r="L483" s="256" t="s">
        <v>3469</v>
      </c>
      <c r="M483" s="383" t="s">
        <v>6676</v>
      </c>
      <c r="N483" s="255" t="s">
        <v>4563</v>
      </c>
      <c r="O483" s="385" t="s">
        <v>3339</v>
      </c>
      <c r="P483" s="385" t="s">
        <v>3670</v>
      </c>
      <c r="Q483" s="385" t="s">
        <v>4421</v>
      </c>
      <c r="R483" s="255" t="s">
        <v>3340</v>
      </c>
      <c r="S483" s="255" t="s">
        <v>3340</v>
      </c>
      <c r="T483" s="255" t="s">
        <v>3340</v>
      </c>
      <c r="U483" s="255" t="s">
        <v>3340</v>
      </c>
      <c r="V483" s="255" t="s">
        <v>3330</v>
      </c>
      <c r="W483" s="255" t="s">
        <v>3340</v>
      </c>
      <c r="X483" s="255" t="s">
        <v>3340</v>
      </c>
      <c r="Y483" s="255" t="s">
        <v>3340</v>
      </c>
      <c r="Z483" s="255" t="s">
        <v>3340</v>
      </c>
      <c r="AA483" s="255" t="s">
        <v>3340</v>
      </c>
      <c r="AB483" s="255" t="s">
        <v>3670</v>
      </c>
      <c r="AC483" s="252" t="s">
        <v>3836</v>
      </c>
      <c r="AD483" s="391" t="s">
        <v>3340</v>
      </c>
      <c r="AE483" s="73" t="s">
        <v>3340</v>
      </c>
      <c r="AF483" s="73" t="s">
        <v>3340</v>
      </c>
      <c r="AG483" s="255" t="s">
        <v>3340</v>
      </c>
      <c r="AH483" s="255" t="s">
        <v>3340</v>
      </c>
      <c r="AI483" s="255" t="s">
        <v>3340</v>
      </c>
      <c r="AJ483" s="252" t="s">
        <v>6765</v>
      </c>
      <c r="AK483" s="255" t="s">
        <v>3340</v>
      </c>
      <c r="AL483" s="255" t="s">
        <v>5749</v>
      </c>
      <c r="AM483" s="422" t="s">
        <v>3340</v>
      </c>
      <c r="AN483" s="374" t="s">
        <v>3340</v>
      </c>
    </row>
    <row r="484" spans="1:40">
      <c r="A484" s="480" t="s">
        <v>8270</v>
      </c>
      <c r="B484" s="374" t="s">
        <v>8271</v>
      </c>
      <c r="C484" s="374" t="s">
        <v>8270</v>
      </c>
      <c r="D484" s="471" t="s">
        <v>8271</v>
      </c>
      <c r="E484" s="381" t="s">
        <v>8272</v>
      </c>
      <c r="F484" s="657" t="s">
        <v>5747</v>
      </c>
      <c r="G484" s="255" t="s">
        <v>5748</v>
      </c>
      <c r="H484" s="255" t="s">
        <v>7423</v>
      </c>
      <c r="I484" s="646">
        <v>42772</v>
      </c>
      <c r="J484" s="252" t="s">
        <v>4419</v>
      </c>
      <c r="K484" s="386" t="s">
        <v>8264</v>
      </c>
      <c r="L484" s="256" t="s">
        <v>3469</v>
      </c>
      <c r="M484" s="383" t="s">
        <v>6676</v>
      </c>
      <c r="N484" s="255" t="s">
        <v>4563</v>
      </c>
      <c r="O484" s="255" t="s">
        <v>3339</v>
      </c>
      <c r="P484" s="385" t="s">
        <v>3670</v>
      </c>
      <c r="Q484" s="385" t="s">
        <v>5750</v>
      </c>
      <c r="R484" s="255" t="s">
        <v>3340</v>
      </c>
      <c r="S484" s="255" t="s">
        <v>3340</v>
      </c>
      <c r="T484" s="255" t="s">
        <v>3340</v>
      </c>
      <c r="U484" s="255" t="s">
        <v>3340</v>
      </c>
      <c r="V484" s="255" t="s">
        <v>3330</v>
      </c>
      <c r="W484" s="255" t="s">
        <v>3340</v>
      </c>
      <c r="X484" s="255" t="s">
        <v>3340</v>
      </c>
      <c r="Y484" s="255" t="s">
        <v>3340</v>
      </c>
      <c r="Z484" s="255" t="s">
        <v>3340</v>
      </c>
      <c r="AA484" s="255" t="s">
        <v>3340</v>
      </c>
      <c r="AB484" s="255" t="s">
        <v>3670</v>
      </c>
      <c r="AC484" s="255" t="s">
        <v>3836</v>
      </c>
      <c r="AD484" s="255" t="s">
        <v>3340</v>
      </c>
      <c r="AE484" s="73" t="s">
        <v>3340</v>
      </c>
      <c r="AF484" s="73" t="s">
        <v>3340</v>
      </c>
      <c r="AG484" s="255" t="s">
        <v>3340</v>
      </c>
      <c r="AH484" s="255" t="s">
        <v>3340</v>
      </c>
      <c r="AI484" s="255" t="s">
        <v>3340</v>
      </c>
      <c r="AJ484" s="255" t="s">
        <v>6765</v>
      </c>
      <c r="AK484" s="255" t="s">
        <v>3340</v>
      </c>
      <c r="AL484" s="255" t="s">
        <v>5749</v>
      </c>
      <c r="AM484" s="422" t="s">
        <v>3340</v>
      </c>
      <c r="AN484" s="374" t="s">
        <v>3340</v>
      </c>
    </row>
    <row r="485" spans="1:40">
      <c r="A485" s="256" t="s">
        <v>8273</v>
      </c>
      <c r="B485" s="256" t="s">
        <v>8274</v>
      </c>
      <c r="C485" s="256" t="s">
        <v>8273</v>
      </c>
      <c r="D485" s="493" t="s">
        <v>8274</v>
      </c>
      <c r="E485" s="252" t="s">
        <v>8275</v>
      </c>
      <c r="F485" s="81" t="s">
        <v>5747</v>
      </c>
      <c r="G485" s="256" t="s">
        <v>5748</v>
      </c>
      <c r="H485" s="391" t="s">
        <v>7423</v>
      </c>
      <c r="I485" s="411">
        <v>42772</v>
      </c>
      <c r="J485" s="252" t="s">
        <v>4419</v>
      </c>
      <c r="K485" s="381" t="s">
        <v>8264</v>
      </c>
      <c r="L485" s="256" t="s">
        <v>3469</v>
      </c>
      <c r="M485" s="395" t="s">
        <v>6676</v>
      </c>
      <c r="N485" s="252" t="s">
        <v>4545</v>
      </c>
      <c r="O485" s="253" t="s">
        <v>5072</v>
      </c>
      <c r="P485" s="392" t="s">
        <v>3670</v>
      </c>
      <c r="Q485" s="252" t="s">
        <v>4421</v>
      </c>
      <c r="R485" s="392" t="s">
        <v>5751</v>
      </c>
      <c r="S485" s="253" t="s">
        <v>3340</v>
      </c>
      <c r="T485" s="378" t="s">
        <v>3340</v>
      </c>
      <c r="U485" s="392" t="s">
        <v>3340</v>
      </c>
      <c r="V485" s="392" t="s">
        <v>3330</v>
      </c>
      <c r="W485" s="392" t="s">
        <v>3340</v>
      </c>
      <c r="X485" s="392" t="s">
        <v>3340</v>
      </c>
      <c r="Y485" s="392" t="s">
        <v>3340</v>
      </c>
      <c r="Z485" s="253" t="s">
        <v>3340</v>
      </c>
      <c r="AA485" s="392" t="s">
        <v>3340</v>
      </c>
      <c r="AB485" s="392" t="s">
        <v>3670</v>
      </c>
      <c r="AC485" s="256" t="s">
        <v>3835</v>
      </c>
      <c r="AD485" s="256" t="s">
        <v>3340</v>
      </c>
      <c r="AE485" s="651" t="s">
        <v>3340</v>
      </c>
      <c r="AF485" s="73" t="s">
        <v>3340</v>
      </c>
      <c r="AG485" s="255" t="s">
        <v>3340</v>
      </c>
      <c r="AH485" s="255" t="s">
        <v>3340</v>
      </c>
      <c r="AI485" s="256" t="s">
        <v>3340</v>
      </c>
      <c r="AJ485" s="252" t="s">
        <v>6765</v>
      </c>
      <c r="AK485" s="255" t="s">
        <v>3340</v>
      </c>
      <c r="AL485" s="255" t="s">
        <v>5749</v>
      </c>
      <c r="AM485" s="73" t="s">
        <v>3340</v>
      </c>
      <c r="AN485" s="252" t="s">
        <v>1289</v>
      </c>
    </row>
    <row r="486" spans="1:40">
      <c r="A486" s="256" t="s">
        <v>8276</v>
      </c>
      <c r="B486" s="256" t="s">
        <v>8277</v>
      </c>
      <c r="C486" s="256" t="s">
        <v>8276</v>
      </c>
      <c r="D486" s="493" t="s">
        <v>8277</v>
      </c>
      <c r="E486" s="252" t="s">
        <v>8278</v>
      </c>
      <c r="F486" s="81" t="s">
        <v>5747</v>
      </c>
      <c r="G486" s="256" t="s">
        <v>5748</v>
      </c>
      <c r="H486" s="391" t="s">
        <v>7423</v>
      </c>
      <c r="I486" s="411">
        <v>42772</v>
      </c>
      <c r="J486" s="252" t="s">
        <v>4419</v>
      </c>
      <c r="K486" s="381" t="s">
        <v>8264</v>
      </c>
      <c r="L486" s="256" t="s">
        <v>3469</v>
      </c>
      <c r="M486" s="395" t="s">
        <v>6676</v>
      </c>
      <c r="N486" s="252" t="s">
        <v>4545</v>
      </c>
      <c r="O486" s="253" t="s">
        <v>5072</v>
      </c>
      <c r="P486" s="392" t="s">
        <v>3670</v>
      </c>
      <c r="Q486" s="252" t="s">
        <v>5750</v>
      </c>
      <c r="R486" s="392" t="s">
        <v>5752</v>
      </c>
      <c r="S486" s="253" t="s">
        <v>3340</v>
      </c>
      <c r="T486" s="378" t="s">
        <v>3340</v>
      </c>
      <c r="U486" s="392" t="s">
        <v>3340</v>
      </c>
      <c r="V486" s="392" t="s">
        <v>3330</v>
      </c>
      <c r="W486" s="392" t="s">
        <v>3340</v>
      </c>
      <c r="X486" s="392" t="s">
        <v>3340</v>
      </c>
      <c r="Y486" s="392" t="s">
        <v>3340</v>
      </c>
      <c r="Z486" s="253" t="s">
        <v>3340</v>
      </c>
      <c r="AA486" s="392" t="s">
        <v>3340</v>
      </c>
      <c r="AB486" s="392" t="s">
        <v>3670</v>
      </c>
      <c r="AC486" s="256" t="s">
        <v>3835</v>
      </c>
      <c r="AD486" s="256" t="s">
        <v>3340</v>
      </c>
      <c r="AE486" s="651" t="s">
        <v>3340</v>
      </c>
      <c r="AF486" s="73" t="s">
        <v>3340</v>
      </c>
      <c r="AG486" s="255" t="s">
        <v>3340</v>
      </c>
      <c r="AH486" s="255" t="s">
        <v>3340</v>
      </c>
      <c r="AI486" s="256" t="s">
        <v>3340</v>
      </c>
      <c r="AJ486" s="378" t="s">
        <v>6765</v>
      </c>
      <c r="AK486" s="255" t="s">
        <v>3340</v>
      </c>
      <c r="AL486" s="255" t="s">
        <v>5749</v>
      </c>
      <c r="AM486" s="73" t="s">
        <v>3340</v>
      </c>
      <c r="AN486" s="252" t="s">
        <v>1289</v>
      </c>
    </row>
    <row r="487" spans="1:40">
      <c r="A487" s="256" t="s">
        <v>8279</v>
      </c>
      <c r="B487" s="256" t="s">
        <v>8280</v>
      </c>
      <c r="C487" s="256" t="s">
        <v>8279</v>
      </c>
      <c r="D487" s="493" t="s">
        <v>8280</v>
      </c>
      <c r="E487" s="489" t="s">
        <v>8281</v>
      </c>
      <c r="F487" s="81" t="s">
        <v>5747</v>
      </c>
      <c r="G487" s="256" t="s">
        <v>5748</v>
      </c>
      <c r="H487" s="485" t="s">
        <v>7423</v>
      </c>
      <c r="I487" s="411">
        <v>42772</v>
      </c>
      <c r="J487" s="252" t="s">
        <v>4419</v>
      </c>
      <c r="K487" s="381" t="s">
        <v>8264</v>
      </c>
      <c r="L487" s="256" t="s">
        <v>3469</v>
      </c>
      <c r="M487" s="256" t="s">
        <v>6676</v>
      </c>
      <c r="N487" s="252" t="s">
        <v>4545</v>
      </c>
      <c r="O487" s="253" t="s">
        <v>5072</v>
      </c>
      <c r="P487" s="392" t="s">
        <v>3670</v>
      </c>
      <c r="Q487" s="252" t="s">
        <v>4421</v>
      </c>
      <c r="R487" s="392" t="s">
        <v>5751</v>
      </c>
      <c r="S487" s="253" t="s">
        <v>3340</v>
      </c>
      <c r="T487" s="378" t="s">
        <v>3340</v>
      </c>
      <c r="U487" s="392" t="s">
        <v>3340</v>
      </c>
      <c r="V487" s="392" t="s">
        <v>3330</v>
      </c>
      <c r="W487" s="392" t="s">
        <v>3340</v>
      </c>
      <c r="X487" s="392" t="s">
        <v>3340</v>
      </c>
      <c r="Y487" s="392" t="s">
        <v>3340</v>
      </c>
      <c r="Z487" s="253" t="s">
        <v>3340</v>
      </c>
      <c r="AA487" s="392" t="s">
        <v>3340</v>
      </c>
      <c r="AB487" s="392" t="s">
        <v>3670</v>
      </c>
      <c r="AC487" s="256" t="s">
        <v>3835</v>
      </c>
      <c r="AD487" s="256" t="s">
        <v>3340</v>
      </c>
      <c r="AE487" s="651" t="s">
        <v>3340</v>
      </c>
      <c r="AF487" s="73" t="s">
        <v>3340</v>
      </c>
      <c r="AG487" s="255" t="s">
        <v>3340</v>
      </c>
      <c r="AH487" s="255" t="s">
        <v>3340</v>
      </c>
      <c r="AI487" s="256" t="s">
        <v>3340</v>
      </c>
      <c r="AJ487" s="252" t="s">
        <v>6765</v>
      </c>
      <c r="AK487" s="255" t="s">
        <v>5753</v>
      </c>
      <c r="AL487" s="255" t="s">
        <v>5754</v>
      </c>
      <c r="AM487" s="73" t="s">
        <v>3340</v>
      </c>
      <c r="AN487" s="252" t="s">
        <v>1289</v>
      </c>
    </row>
    <row r="488" spans="1:40">
      <c r="A488" s="255" t="s">
        <v>8282</v>
      </c>
      <c r="B488" s="255" t="s">
        <v>8283</v>
      </c>
      <c r="C488" s="255" t="s">
        <v>8282</v>
      </c>
      <c r="D488" s="493" t="s">
        <v>8283</v>
      </c>
      <c r="E488" s="255" t="s">
        <v>8284</v>
      </c>
      <c r="F488" s="81" t="s">
        <v>5747</v>
      </c>
      <c r="G488" s="380" t="s">
        <v>5748</v>
      </c>
      <c r="H488" s="380" t="s">
        <v>7423</v>
      </c>
      <c r="I488" s="680">
        <v>42772</v>
      </c>
      <c r="J488" s="252" t="s">
        <v>4419</v>
      </c>
      <c r="K488" s="34" t="s">
        <v>8264</v>
      </c>
      <c r="L488" s="255" t="s">
        <v>3469</v>
      </c>
      <c r="M488" s="255" t="s">
        <v>6676</v>
      </c>
      <c r="N488" s="255" t="s">
        <v>4545</v>
      </c>
      <c r="O488" s="253" t="s">
        <v>5072</v>
      </c>
      <c r="P488" s="392" t="s">
        <v>3670</v>
      </c>
      <c r="Q488" s="385" t="s">
        <v>5750</v>
      </c>
      <c r="R488" s="384" t="s">
        <v>5752</v>
      </c>
      <c r="S488" s="384" t="s">
        <v>3340</v>
      </c>
      <c r="T488" s="384" t="s">
        <v>3340</v>
      </c>
      <c r="U488" s="384" t="s">
        <v>3340</v>
      </c>
      <c r="V488" s="384" t="s">
        <v>3330</v>
      </c>
      <c r="W488" s="384" t="s">
        <v>3340</v>
      </c>
      <c r="X488" s="384" t="s">
        <v>3340</v>
      </c>
      <c r="Y488" s="384" t="s">
        <v>3340</v>
      </c>
      <c r="Z488" s="384" t="s">
        <v>3340</v>
      </c>
      <c r="AA488" s="384" t="s">
        <v>3340</v>
      </c>
      <c r="AB488" s="384" t="s">
        <v>3670</v>
      </c>
      <c r="AC488" s="384" t="s">
        <v>3835</v>
      </c>
      <c r="AD488" s="384" t="s">
        <v>3340</v>
      </c>
      <c r="AE488" s="681" t="s">
        <v>3340</v>
      </c>
      <c r="AF488" s="681" t="s">
        <v>3340</v>
      </c>
      <c r="AG488" s="384" t="s">
        <v>3340</v>
      </c>
      <c r="AH488" s="384" t="s">
        <v>3340</v>
      </c>
      <c r="AI488" s="384" t="s">
        <v>3340</v>
      </c>
      <c r="AJ488" s="384" t="s">
        <v>6765</v>
      </c>
      <c r="AK488" s="384" t="s">
        <v>5753</v>
      </c>
      <c r="AL488" s="255" t="s">
        <v>5754</v>
      </c>
      <c r="AM488" s="384" t="s">
        <v>3340</v>
      </c>
      <c r="AN488" s="384" t="s">
        <v>3340</v>
      </c>
    </row>
    <row r="489" spans="1:40">
      <c r="A489" s="256" t="s">
        <v>6572</v>
      </c>
      <c r="B489" s="256" t="s">
        <v>6573</v>
      </c>
      <c r="C489" s="256" t="s">
        <v>6572</v>
      </c>
      <c r="D489" s="493" t="s">
        <v>6573</v>
      </c>
      <c r="E489" s="252" t="s">
        <v>6574</v>
      </c>
      <c r="F489" s="81" t="s">
        <v>6575</v>
      </c>
      <c r="G489" s="256" t="s">
        <v>6576</v>
      </c>
      <c r="H489" s="255" t="s">
        <v>8212</v>
      </c>
      <c r="I489" s="411">
        <v>42783</v>
      </c>
      <c r="J489" s="252" t="s">
        <v>3326</v>
      </c>
      <c r="K489" s="381" t="s">
        <v>6057</v>
      </c>
      <c r="L489" s="256" t="s">
        <v>3469</v>
      </c>
      <c r="M489" s="490" t="s">
        <v>6676</v>
      </c>
      <c r="N489" s="252" t="s">
        <v>6577</v>
      </c>
      <c r="O489" s="253" t="s">
        <v>5072</v>
      </c>
      <c r="P489" s="392" t="s">
        <v>3669</v>
      </c>
      <c r="Q489" s="252" t="s">
        <v>3682</v>
      </c>
      <c r="R489" s="392" t="s">
        <v>3683</v>
      </c>
      <c r="S489" s="253" t="s">
        <v>3340</v>
      </c>
      <c r="T489" s="378" t="s">
        <v>3340</v>
      </c>
      <c r="U489" s="392" t="s">
        <v>3340</v>
      </c>
      <c r="V489" s="392" t="s">
        <v>3330</v>
      </c>
      <c r="W489" s="392" t="s">
        <v>3340</v>
      </c>
      <c r="X489" s="392" t="s">
        <v>3340</v>
      </c>
      <c r="Y489" s="392" t="s">
        <v>3340</v>
      </c>
      <c r="Z489" s="253" t="s">
        <v>5630</v>
      </c>
      <c r="AA489" s="392" t="s">
        <v>6549</v>
      </c>
      <c r="AB489" s="392" t="s">
        <v>3670</v>
      </c>
      <c r="AC489" s="256" t="s">
        <v>3835</v>
      </c>
      <c r="AD489" s="242" t="s">
        <v>6679</v>
      </c>
      <c r="AE489" s="651" t="s">
        <v>3340</v>
      </c>
      <c r="AF489" s="73" t="s">
        <v>3340</v>
      </c>
      <c r="AG489" s="255" t="s">
        <v>1086</v>
      </c>
      <c r="AH489" s="255" t="s">
        <v>6578</v>
      </c>
      <c r="AI489" s="256" t="s">
        <v>3340</v>
      </c>
      <c r="AJ489" s="255" t="s">
        <v>6765</v>
      </c>
      <c r="AK489" s="255" t="s">
        <v>5352</v>
      </c>
      <c r="AL489" s="255" t="s">
        <v>6</v>
      </c>
      <c r="AM489" s="73" t="s">
        <v>3340</v>
      </c>
      <c r="AN489" s="252" t="s">
        <v>3340</v>
      </c>
    </row>
    <row r="490" spans="1:40">
      <c r="A490" s="256" t="s">
        <v>6579</v>
      </c>
      <c r="B490" s="256" t="s">
        <v>6580</v>
      </c>
      <c r="C490" s="256" t="s">
        <v>6579</v>
      </c>
      <c r="D490" s="493" t="s">
        <v>6580</v>
      </c>
      <c r="E490" s="252" t="s">
        <v>6581</v>
      </c>
      <c r="F490" s="81" t="s">
        <v>6575</v>
      </c>
      <c r="G490" s="256" t="s">
        <v>6576</v>
      </c>
      <c r="H490" s="255" t="s">
        <v>8212</v>
      </c>
      <c r="I490" s="411">
        <v>42783</v>
      </c>
      <c r="J490" s="252" t="s">
        <v>3326</v>
      </c>
      <c r="K490" s="381" t="s">
        <v>6057</v>
      </c>
      <c r="L490" s="256" t="s">
        <v>3469</v>
      </c>
      <c r="M490" s="490" t="s">
        <v>6676</v>
      </c>
      <c r="N490" s="252" t="s">
        <v>6577</v>
      </c>
      <c r="O490" s="253" t="s">
        <v>5072</v>
      </c>
      <c r="P490" s="392" t="s">
        <v>3669</v>
      </c>
      <c r="Q490" s="252" t="s">
        <v>3688</v>
      </c>
      <c r="R490" s="392" t="s">
        <v>3689</v>
      </c>
      <c r="S490" s="253" t="s">
        <v>3340</v>
      </c>
      <c r="T490" s="378" t="s">
        <v>3340</v>
      </c>
      <c r="U490" s="392" t="s">
        <v>3340</v>
      </c>
      <c r="V490" s="392" t="s">
        <v>3330</v>
      </c>
      <c r="W490" s="392" t="s">
        <v>3340</v>
      </c>
      <c r="X490" s="392" t="s">
        <v>3340</v>
      </c>
      <c r="Y490" s="392" t="s">
        <v>3340</v>
      </c>
      <c r="Z490" s="253" t="s">
        <v>5620</v>
      </c>
      <c r="AA490" s="392" t="s">
        <v>6551</v>
      </c>
      <c r="AB490" s="392" t="s">
        <v>3670</v>
      </c>
      <c r="AC490" s="256" t="s">
        <v>3835</v>
      </c>
      <c r="AD490" s="242" t="s">
        <v>6679</v>
      </c>
      <c r="AE490" s="651" t="s">
        <v>3340</v>
      </c>
      <c r="AF490" s="73" t="s">
        <v>3340</v>
      </c>
      <c r="AG490" s="255" t="s">
        <v>1086</v>
      </c>
      <c r="AH490" s="255" t="s">
        <v>6578</v>
      </c>
      <c r="AI490" s="256" t="s">
        <v>3340</v>
      </c>
      <c r="AJ490" s="255" t="s">
        <v>6765</v>
      </c>
      <c r="AK490" s="395" t="s">
        <v>5352</v>
      </c>
      <c r="AL490" s="255" t="s">
        <v>5738</v>
      </c>
      <c r="AM490" s="73" t="s">
        <v>3340</v>
      </c>
      <c r="AN490" s="252" t="s">
        <v>3340</v>
      </c>
    </row>
    <row r="491" spans="1:40">
      <c r="A491" s="256" t="s">
        <v>6582</v>
      </c>
      <c r="B491" s="256" t="s">
        <v>8285</v>
      </c>
      <c r="C491" s="256" t="s">
        <v>6582</v>
      </c>
      <c r="D491" s="493" t="s">
        <v>8285</v>
      </c>
      <c r="E491" s="252" t="s">
        <v>6583</v>
      </c>
      <c r="F491" s="81" t="s">
        <v>6575</v>
      </c>
      <c r="G491" s="256" t="s">
        <v>6576</v>
      </c>
      <c r="H491" s="255" t="s">
        <v>8286</v>
      </c>
      <c r="I491" s="411">
        <v>42783</v>
      </c>
      <c r="J491" s="252" t="s">
        <v>6180</v>
      </c>
      <c r="K491" s="381" t="s">
        <v>6181</v>
      </c>
      <c r="L491" s="256" t="s">
        <v>3469</v>
      </c>
      <c r="M491" s="490" t="s">
        <v>6676</v>
      </c>
      <c r="N491" s="252" t="s">
        <v>3327</v>
      </c>
      <c r="O491" s="253" t="s">
        <v>3328</v>
      </c>
      <c r="P491" s="392" t="s">
        <v>3669</v>
      </c>
      <c r="Q491" s="252" t="s">
        <v>6584</v>
      </c>
      <c r="R491" s="392" t="s">
        <v>6585</v>
      </c>
      <c r="S491" s="253" t="s">
        <v>3340</v>
      </c>
      <c r="T491" s="378" t="s">
        <v>3340</v>
      </c>
      <c r="U491" s="392" t="s">
        <v>3340</v>
      </c>
      <c r="V491" s="392" t="s">
        <v>3330</v>
      </c>
      <c r="W491" s="392" t="s">
        <v>3340</v>
      </c>
      <c r="X491" s="392" t="s">
        <v>3340</v>
      </c>
      <c r="Y491" s="392" t="s">
        <v>3340</v>
      </c>
      <c r="Z491" s="253" t="s">
        <v>8287</v>
      </c>
      <c r="AA491" s="392" t="s">
        <v>8288</v>
      </c>
      <c r="AB491" s="392" t="s">
        <v>3669</v>
      </c>
      <c r="AC491" s="256" t="s">
        <v>3835</v>
      </c>
      <c r="AD491" s="242" t="s">
        <v>6680</v>
      </c>
      <c r="AE491" s="651" t="s">
        <v>6681</v>
      </c>
      <c r="AF491" s="73" t="s">
        <v>3340</v>
      </c>
      <c r="AG491" s="255" t="s">
        <v>6541</v>
      </c>
      <c r="AH491" s="255" t="s">
        <v>4367</v>
      </c>
      <c r="AI491" s="256" t="s">
        <v>3340</v>
      </c>
      <c r="AJ491" s="252" t="s">
        <v>6765</v>
      </c>
      <c r="AK491" s="395" t="s">
        <v>3340</v>
      </c>
      <c r="AL491" s="255" t="s">
        <v>3340</v>
      </c>
      <c r="AM491" s="73" t="s">
        <v>3340</v>
      </c>
      <c r="AN491" s="252" t="s">
        <v>3340</v>
      </c>
    </row>
    <row r="492" spans="1:40">
      <c r="A492" s="256" t="s">
        <v>6586</v>
      </c>
      <c r="B492" s="256" t="s">
        <v>8289</v>
      </c>
      <c r="C492" s="256" t="s">
        <v>6586</v>
      </c>
      <c r="D492" s="493" t="s">
        <v>8289</v>
      </c>
      <c r="E492" s="252" t="s">
        <v>6587</v>
      </c>
      <c r="F492" s="81" t="s">
        <v>6575</v>
      </c>
      <c r="G492" s="256" t="s">
        <v>6576</v>
      </c>
      <c r="H492" s="255" t="s">
        <v>8286</v>
      </c>
      <c r="I492" s="411">
        <v>42783</v>
      </c>
      <c r="J492" s="252" t="s">
        <v>6180</v>
      </c>
      <c r="K492" s="381" t="s">
        <v>6181</v>
      </c>
      <c r="L492" s="256" t="s">
        <v>3469</v>
      </c>
      <c r="M492" s="490" t="s">
        <v>6676</v>
      </c>
      <c r="N492" s="252" t="s">
        <v>3327</v>
      </c>
      <c r="O492" s="253" t="s">
        <v>3328</v>
      </c>
      <c r="P492" s="392" t="s">
        <v>3669</v>
      </c>
      <c r="Q492" s="252" t="s">
        <v>6588</v>
      </c>
      <c r="R492" s="392" t="s">
        <v>6585</v>
      </c>
      <c r="S492" s="253" t="s">
        <v>3340</v>
      </c>
      <c r="T492" s="378" t="s">
        <v>3340</v>
      </c>
      <c r="U492" s="392" t="s">
        <v>3340</v>
      </c>
      <c r="V492" s="392" t="s">
        <v>3330</v>
      </c>
      <c r="W492" s="392" t="s">
        <v>3340</v>
      </c>
      <c r="X492" s="392" t="s">
        <v>3340</v>
      </c>
      <c r="Y492" s="392" t="s">
        <v>3340</v>
      </c>
      <c r="Z492" s="253" t="s">
        <v>3340</v>
      </c>
      <c r="AA492" s="392" t="s">
        <v>3340</v>
      </c>
      <c r="AB492" s="392" t="s">
        <v>3669</v>
      </c>
      <c r="AC492" s="256" t="s">
        <v>3835</v>
      </c>
      <c r="AD492" s="242" t="s">
        <v>6680</v>
      </c>
      <c r="AE492" s="651" t="s">
        <v>6681</v>
      </c>
      <c r="AF492" s="73" t="s">
        <v>3340</v>
      </c>
      <c r="AG492" s="255" t="s">
        <v>6541</v>
      </c>
      <c r="AH492" s="255" t="s">
        <v>4367</v>
      </c>
      <c r="AI492" s="256" t="s">
        <v>3340</v>
      </c>
      <c r="AJ492" s="252" t="s">
        <v>6765</v>
      </c>
      <c r="AK492" s="395" t="s">
        <v>3340</v>
      </c>
      <c r="AL492" s="255" t="s">
        <v>3340</v>
      </c>
      <c r="AM492" s="73" t="s">
        <v>3340</v>
      </c>
      <c r="AN492" s="252" t="s">
        <v>3340</v>
      </c>
    </row>
    <row r="493" spans="1:40">
      <c r="A493" s="256" t="s">
        <v>6589</v>
      </c>
      <c r="B493" s="256" t="s">
        <v>8290</v>
      </c>
      <c r="C493" s="256" t="s">
        <v>6589</v>
      </c>
      <c r="D493" s="493" t="s">
        <v>8290</v>
      </c>
      <c r="E493" s="252" t="s">
        <v>6590</v>
      </c>
      <c r="F493" s="81" t="s">
        <v>6575</v>
      </c>
      <c r="G493" s="256" t="s">
        <v>6576</v>
      </c>
      <c r="H493" s="255" t="s">
        <v>8286</v>
      </c>
      <c r="I493" s="411">
        <v>42783</v>
      </c>
      <c r="J493" s="252" t="s">
        <v>6180</v>
      </c>
      <c r="K493" s="381" t="s">
        <v>6181</v>
      </c>
      <c r="L493" s="256" t="s">
        <v>3469</v>
      </c>
      <c r="M493" s="490" t="s">
        <v>6676</v>
      </c>
      <c r="N493" s="252" t="s">
        <v>3327</v>
      </c>
      <c r="O493" s="253" t="s">
        <v>3328</v>
      </c>
      <c r="P493" s="392" t="s">
        <v>3669</v>
      </c>
      <c r="Q493" s="252" t="s">
        <v>6591</v>
      </c>
      <c r="R493" s="392" t="s">
        <v>6585</v>
      </c>
      <c r="S493" s="253" t="s">
        <v>3340</v>
      </c>
      <c r="T493" s="378" t="s">
        <v>3340</v>
      </c>
      <c r="U493" s="392" t="s">
        <v>3340</v>
      </c>
      <c r="V493" s="392" t="s">
        <v>3330</v>
      </c>
      <c r="W493" s="392" t="s">
        <v>3340</v>
      </c>
      <c r="X493" s="392" t="s">
        <v>3340</v>
      </c>
      <c r="Y493" s="392" t="s">
        <v>3340</v>
      </c>
      <c r="Z493" s="253" t="s">
        <v>3340</v>
      </c>
      <c r="AA493" s="392" t="s">
        <v>3340</v>
      </c>
      <c r="AB493" s="392" t="s">
        <v>3669</v>
      </c>
      <c r="AC493" s="256" t="s">
        <v>3835</v>
      </c>
      <c r="AD493" s="242" t="s">
        <v>6680</v>
      </c>
      <c r="AE493" s="651" t="s">
        <v>6681</v>
      </c>
      <c r="AF493" s="73" t="s">
        <v>3340</v>
      </c>
      <c r="AG493" s="255" t="s">
        <v>6541</v>
      </c>
      <c r="AH493" s="255" t="s">
        <v>4367</v>
      </c>
      <c r="AI493" s="256" t="s">
        <v>3340</v>
      </c>
      <c r="AJ493" s="252" t="s">
        <v>6765</v>
      </c>
      <c r="AK493" s="395" t="s">
        <v>3340</v>
      </c>
      <c r="AL493" s="255" t="s">
        <v>3340</v>
      </c>
      <c r="AM493" s="73" t="s">
        <v>3340</v>
      </c>
      <c r="AN493" s="252" t="s">
        <v>3340</v>
      </c>
    </row>
    <row r="494" spans="1:40">
      <c r="A494" s="256" t="s">
        <v>6592</v>
      </c>
      <c r="B494" s="256" t="s">
        <v>8291</v>
      </c>
      <c r="C494" s="256" t="s">
        <v>6592</v>
      </c>
      <c r="D494" s="493" t="s">
        <v>8291</v>
      </c>
      <c r="E494" s="252" t="s">
        <v>6593</v>
      </c>
      <c r="F494" s="81" t="s">
        <v>6575</v>
      </c>
      <c r="G494" s="256" t="s">
        <v>6576</v>
      </c>
      <c r="H494" s="255" t="s">
        <v>8286</v>
      </c>
      <c r="I494" s="411">
        <v>42783</v>
      </c>
      <c r="J494" s="252" t="s">
        <v>6180</v>
      </c>
      <c r="K494" s="381" t="s">
        <v>6181</v>
      </c>
      <c r="L494" s="256" t="s">
        <v>3469</v>
      </c>
      <c r="M494" s="490" t="s">
        <v>6676</v>
      </c>
      <c r="N494" s="252" t="s">
        <v>3327</v>
      </c>
      <c r="O494" s="253" t="s">
        <v>3328</v>
      </c>
      <c r="P494" s="392" t="s">
        <v>3669</v>
      </c>
      <c r="Q494" s="252" t="s">
        <v>6594</v>
      </c>
      <c r="R494" s="392" t="s">
        <v>6585</v>
      </c>
      <c r="S494" s="253" t="s">
        <v>3340</v>
      </c>
      <c r="T494" s="378" t="s">
        <v>3340</v>
      </c>
      <c r="U494" s="392" t="s">
        <v>3340</v>
      </c>
      <c r="V494" s="392" t="s">
        <v>3330</v>
      </c>
      <c r="W494" s="392" t="s">
        <v>3340</v>
      </c>
      <c r="X494" s="392" t="s">
        <v>3340</v>
      </c>
      <c r="Y494" s="392" t="s">
        <v>3340</v>
      </c>
      <c r="Z494" s="253" t="s">
        <v>3340</v>
      </c>
      <c r="AA494" s="392" t="s">
        <v>3340</v>
      </c>
      <c r="AB494" s="392" t="s">
        <v>3669</v>
      </c>
      <c r="AC494" s="256" t="s">
        <v>3835</v>
      </c>
      <c r="AD494" s="242" t="s">
        <v>6680</v>
      </c>
      <c r="AE494" s="651" t="s">
        <v>6681</v>
      </c>
      <c r="AF494" s="73" t="s">
        <v>3340</v>
      </c>
      <c r="AG494" s="255" t="s">
        <v>6541</v>
      </c>
      <c r="AH494" s="255" t="s">
        <v>4367</v>
      </c>
      <c r="AI494" s="256" t="s">
        <v>3340</v>
      </c>
      <c r="AJ494" s="252" t="s">
        <v>6765</v>
      </c>
      <c r="AK494" s="395" t="s">
        <v>3340</v>
      </c>
      <c r="AL494" s="255" t="s">
        <v>3340</v>
      </c>
      <c r="AM494" s="73" t="s">
        <v>3340</v>
      </c>
      <c r="AN494" s="252" t="s">
        <v>3340</v>
      </c>
    </row>
    <row r="495" spans="1:40">
      <c r="A495" s="393" t="s">
        <v>6595</v>
      </c>
      <c r="B495" s="393" t="s">
        <v>8292</v>
      </c>
      <c r="C495" s="393" t="s">
        <v>6595</v>
      </c>
      <c r="D495" s="423" t="s">
        <v>8292</v>
      </c>
      <c r="E495" s="390" t="s">
        <v>6596</v>
      </c>
      <c r="F495" s="682" t="s">
        <v>6575</v>
      </c>
      <c r="G495" s="390" t="s">
        <v>6576</v>
      </c>
      <c r="H495" s="385" t="s">
        <v>8286</v>
      </c>
      <c r="I495" s="683">
        <v>42783</v>
      </c>
      <c r="J495" s="252" t="s">
        <v>6180</v>
      </c>
      <c r="K495" s="423" t="s">
        <v>6181</v>
      </c>
      <c r="L495" s="393" t="s">
        <v>3469</v>
      </c>
      <c r="M495" s="390" t="s">
        <v>6676</v>
      </c>
      <c r="N495" s="390" t="s">
        <v>4910</v>
      </c>
      <c r="O495" s="384" t="s">
        <v>7915</v>
      </c>
      <c r="P495" s="384" t="s">
        <v>3669</v>
      </c>
      <c r="Q495" s="390" t="s">
        <v>6584</v>
      </c>
      <c r="R495" s="384" t="s">
        <v>6585</v>
      </c>
      <c r="S495" s="384" t="s">
        <v>3340</v>
      </c>
      <c r="T495" s="384" t="s">
        <v>3340</v>
      </c>
      <c r="U495" s="384" t="s">
        <v>3340</v>
      </c>
      <c r="V495" s="384" t="s">
        <v>3330</v>
      </c>
      <c r="W495" s="384" t="s">
        <v>3340</v>
      </c>
      <c r="X495" s="384" t="s">
        <v>3340</v>
      </c>
      <c r="Y495" s="384" t="s">
        <v>3340</v>
      </c>
      <c r="Z495" s="384" t="s">
        <v>3340</v>
      </c>
      <c r="AA495" s="384" t="s">
        <v>3340</v>
      </c>
      <c r="AB495" s="384" t="s">
        <v>3670</v>
      </c>
      <c r="AC495" s="384" t="s">
        <v>3835</v>
      </c>
      <c r="AD495" s="681" t="s">
        <v>6680</v>
      </c>
      <c r="AE495" s="681" t="s">
        <v>6681</v>
      </c>
      <c r="AF495" s="681" t="s">
        <v>3340</v>
      </c>
      <c r="AG495" s="384" t="s">
        <v>6541</v>
      </c>
      <c r="AH495" s="384" t="s">
        <v>6597</v>
      </c>
      <c r="AI495" s="384" t="s">
        <v>3340</v>
      </c>
      <c r="AJ495" s="384" t="s">
        <v>6765</v>
      </c>
      <c r="AK495" s="384" t="s">
        <v>3340</v>
      </c>
      <c r="AL495" s="255" t="s">
        <v>3340</v>
      </c>
      <c r="AM495" s="384" t="s">
        <v>3340</v>
      </c>
      <c r="AN495" s="384" t="s">
        <v>3340</v>
      </c>
    </row>
    <row r="496" spans="1:40">
      <c r="A496" s="393" t="s">
        <v>6598</v>
      </c>
      <c r="B496" s="393" t="s">
        <v>8293</v>
      </c>
      <c r="C496" s="393" t="s">
        <v>6598</v>
      </c>
      <c r="D496" s="423" t="s">
        <v>8293</v>
      </c>
      <c r="E496" s="390" t="s">
        <v>6599</v>
      </c>
      <c r="F496" s="682" t="s">
        <v>6575</v>
      </c>
      <c r="G496" s="390" t="s">
        <v>6576</v>
      </c>
      <c r="H496" s="385" t="s">
        <v>8286</v>
      </c>
      <c r="I496" s="683">
        <v>42783</v>
      </c>
      <c r="J496" s="252" t="s">
        <v>6180</v>
      </c>
      <c r="K496" s="423" t="s">
        <v>6181</v>
      </c>
      <c r="L496" s="393" t="s">
        <v>3469</v>
      </c>
      <c r="M496" s="390" t="s">
        <v>6676</v>
      </c>
      <c r="N496" s="390" t="s">
        <v>4910</v>
      </c>
      <c r="O496" s="384" t="s">
        <v>7915</v>
      </c>
      <c r="P496" s="384" t="s">
        <v>3669</v>
      </c>
      <c r="Q496" s="390" t="s">
        <v>6588</v>
      </c>
      <c r="R496" s="384" t="s">
        <v>6585</v>
      </c>
      <c r="S496" s="384" t="s">
        <v>3340</v>
      </c>
      <c r="T496" s="384" t="s">
        <v>3340</v>
      </c>
      <c r="U496" s="384" t="s">
        <v>3340</v>
      </c>
      <c r="V496" s="384" t="s">
        <v>3330</v>
      </c>
      <c r="W496" s="384" t="s">
        <v>3340</v>
      </c>
      <c r="X496" s="384" t="s">
        <v>3340</v>
      </c>
      <c r="Y496" s="384" t="s">
        <v>3340</v>
      </c>
      <c r="Z496" s="384" t="s">
        <v>3340</v>
      </c>
      <c r="AA496" s="384" t="s">
        <v>3340</v>
      </c>
      <c r="AB496" s="384" t="s">
        <v>3670</v>
      </c>
      <c r="AC496" s="384" t="s">
        <v>3835</v>
      </c>
      <c r="AD496" s="681" t="s">
        <v>6680</v>
      </c>
      <c r="AE496" s="681" t="s">
        <v>6681</v>
      </c>
      <c r="AF496" s="681" t="s">
        <v>3340</v>
      </c>
      <c r="AG496" s="384" t="s">
        <v>6541</v>
      </c>
      <c r="AH496" s="384" t="s">
        <v>6597</v>
      </c>
      <c r="AI496" s="384" t="s">
        <v>3340</v>
      </c>
      <c r="AJ496" s="395" t="s">
        <v>6765</v>
      </c>
      <c r="AK496" s="384" t="s">
        <v>3340</v>
      </c>
      <c r="AL496" s="255" t="s">
        <v>3340</v>
      </c>
      <c r="AM496" s="384" t="s">
        <v>3340</v>
      </c>
      <c r="AN496" s="384" t="s">
        <v>3340</v>
      </c>
    </row>
    <row r="497" spans="1:40">
      <c r="A497" s="393" t="s">
        <v>6600</v>
      </c>
      <c r="B497" s="393" t="s">
        <v>8294</v>
      </c>
      <c r="C497" s="393" t="s">
        <v>6600</v>
      </c>
      <c r="D497" s="423" t="s">
        <v>8294</v>
      </c>
      <c r="E497" s="390" t="s">
        <v>6601</v>
      </c>
      <c r="F497" s="682" t="s">
        <v>6575</v>
      </c>
      <c r="G497" s="390" t="s">
        <v>6576</v>
      </c>
      <c r="H497" s="385" t="s">
        <v>8286</v>
      </c>
      <c r="I497" s="683">
        <v>42783</v>
      </c>
      <c r="J497" s="252" t="s">
        <v>6180</v>
      </c>
      <c r="K497" s="423" t="s">
        <v>6181</v>
      </c>
      <c r="L497" s="393" t="s">
        <v>3469</v>
      </c>
      <c r="M497" s="390" t="s">
        <v>6676</v>
      </c>
      <c r="N497" s="390" t="s">
        <v>4910</v>
      </c>
      <c r="O497" s="384" t="s">
        <v>7915</v>
      </c>
      <c r="P497" s="384" t="s">
        <v>3669</v>
      </c>
      <c r="Q497" s="390" t="s">
        <v>6591</v>
      </c>
      <c r="R497" s="384" t="s">
        <v>6585</v>
      </c>
      <c r="S497" s="384" t="s">
        <v>3340</v>
      </c>
      <c r="T497" s="384" t="s">
        <v>3340</v>
      </c>
      <c r="U497" s="384" t="s">
        <v>3340</v>
      </c>
      <c r="V497" s="384" t="s">
        <v>3330</v>
      </c>
      <c r="W497" s="384" t="s">
        <v>3340</v>
      </c>
      <c r="X497" s="384" t="s">
        <v>3340</v>
      </c>
      <c r="Y497" s="384" t="s">
        <v>3340</v>
      </c>
      <c r="Z497" s="384" t="s">
        <v>3340</v>
      </c>
      <c r="AA497" s="384" t="s">
        <v>3340</v>
      </c>
      <c r="AB497" s="384" t="s">
        <v>3670</v>
      </c>
      <c r="AC497" s="384" t="s">
        <v>3835</v>
      </c>
      <c r="AD497" s="681" t="s">
        <v>6680</v>
      </c>
      <c r="AE497" s="681" t="s">
        <v>6681</v>
      </c>
      <c r="AF497" s="681" t="s">
        <v>3340</v>
      </c>
      <c r="AG497" s="384" t="s">
        <v>6541</v>
      </c>
      <c r="AH497" s="384" t="s">
        <v>6597</v>
      </c>
      <c r="AI497" s="384" t="s">
        <v>3340</v>
      </c>
      <c r="AJ497" s="384" t="s">
        <v>6765</v>
      </c>
      <c r="AK497" s="491" t="s">
        <v>3340</v>
      </c>
      <c r="AL497" s="255" t="s">
        <v>3340</v>
      </c>
      <c r="AM497" s="384" t="s">
        <v>3340</v>
      </c>
      <c r="AN497" s="384" t="s">
        <v>3340</v>
      </c>
    </row>
    <row r="498" spans="1:40">
      <c r="A498" s="256" t="s">
        <v>6602</v>
      </c>
      <c r="B498" s="256" t="s">
        <v>8295</v>
      </c>
      <c r="C498" s="256" t="s">
        <v>6602</v>
      </c>
      <c r="D498" s="493" t="s">
        <v>8295</v>
      </c>
      <c r="E498" s="252" t="s">
        <v>6603</v>
      </c>
      <c r="F498" s="81" t="s">
        <v>6575</v>
      </c>
      <c r="G498" s="256" t="s">
        <v>6576</v>
      </c>
      <c r="H498" s="391" t="s">
        <v>8286</v>
      </c>
      <c r="I498" s="411">
        <v>42783</v>
      </c>
      <c r="J498" s="252" t="s">
        <v>6180</v>
      </c>
      <c r="K498" s="381" t="s">
        <v>6181</v>
      </c>
      <c r="L498" s="256" t="s">
        <v>3469</v>
      </c>
      <c r="M498" s="395" t="s">
        <v>6676</v>
      </c>
      <c r="N498" s="252" t="s">
        <v>4910</v>
      </c>
      <c r="O498" s="253" t="s">
        <v>7915</v>
      </c>
      <c r="P498" s="392" t="s">
        <v>3669</v>
      </c>
      <c r="Q498" s="252" t="s">
        <v>6594</v>
      </c>
      <c r="R498" s="392" t="s">
        <v>6585</v>
      </c>
      <c r="S498" s="253" t="s">
        <v>3340</v>
      </c>
      <c r="T498" s="378" t="s">
        <v>3340</v>
      </c>
      <c r="U498" s="392" t="s">
        <v>3340</v>
      </c>
      <c r="V498" s="392" t="s">
        <v>3330</v>
      </c>
      <c r="W498" s="392" t="s">
        <v>3340</v>
      </c>
      <c r="X498" s="392" t="s">
        <v>3340</v>
      </c>
      <c r="Y498" s="392" t="s">
        <v>3340</v>
      </c>
      <c r="Z498" s="253" t="s">
        <v>3340</v>
      </c>
      <c r="AA498" s="392" t="s">
        <v>3340</v>
      </c>
      <c r="AB498" s="392" t="s">
        <v>3670</v>
      </c>
      <c r="AC498" s="256" t="s">
        <v>3835</v>
      </c>
      <c r="AD498" s="242" t="s">
        <v>6680</v>
      </c>
      <c r="AE498" s="651" t="s">
        <v>6681</v>
      </c>
      <c r="AF498" s="73" t="s">
        <v>3340</v>
      </c>
      <c r="AG498" s="255" t="s">
        <v>6541</v>
      </c>
      <c r="AH498" s="255" t="s">
        <v>6597</v>
      </c>
      <c r="AI498" s="255" t="s">
        <v>3340</v>
      </c>
      <c r="AJ498" s="255" t="s">
        <v>6765</v>
      </c>
      <c r="AK498" s="255" t="s">
        <v>3340</v>
      </c>
      <c r="AL498" s="255" t="s">
        <v>3340</v>
      </c>
      <c r="AM498" s="73" t="s">
        <v>3340</v>
      </c>
      <c r="AN498" s="252" t="s">
        <v>6</v>
      </c>
    </row>
    <row r="499" spans="1:40">
      <c r="A499" s="256" t="s">
        <v>8296</v>
      </c>
      <c r="B499" s="256" t="s">
        <v>8297</v>
      </c>
      <c r="C499" s="256" t="s">
        <v>8296</v>
      </c>
      <c r="D499" s="493" t="s">
        <v>8297</v>
      </c>
      <c r="E499" s="252" t="s">
        <v>6585</v>
      </c>
      <c r="F499" s="81" t="s">
        <v>6575</v>
      </c>
      <c r="G499" s="256" t="s">
        <v>6576</v>
      </c>
      <c r="H499" s="391" t="s">
        <v>7391</v>
      </c>
      <c r="I499" s="411">
        <v>42783</v>
      </c>
      <c r="J499" s="252" t="s">
        <v>6180</v>
      </c>
      <c r="K499" s="381" t="s">
        <v>6181</v>
      </c>
      <c r="L499" s="256" t="s">
        <v>3469</v>
      </c>
      <c r="M499" s="395" t="s">
        <v>6676</v>
      </c>
      <c r="N499" s="252" t="s">
        <v>3696</v>
      </c>
      <c r="O499" s="253" t="s">
        <v>3339</v>
      </c>
      <c r="P499" s="392" t="s">
        <v>3670</v>
      </c>
      <c r="Q499" s="252" t="s">
        <v>6584</v>
      </c>
      <c r="R499" s="392" t="s">
        <v>3340</v>
      </c>
      <c r="S499" s="253" t="s">
        <v>3340</v>
      </c>
      <c r="T499" s="378" t="s">
        <v>3340</v>
      </c>
      <c r="U499" s="392" t="s">
        <v>3340</v>
      </c>
      <c r="V499" s="392" t="s">
        <v>3330</v>
      </c>
      <c r="W499" s="392" t="s">
        <v>3340</v>
      </c>
      <c r="X499" s="392" t="s">
        <v>3340</v>
      </c>
      <c r="Y499" s="392" t="s">
        <v>3340</v>
      </c>
      <c r="Z499" s="253" t="s">
        <v>3340</v>
      </c>
      <c r="AA499" s="392" t="s">
        <v>3340</v>
      </c>
      <c r="AB499" s="392" t="s">
        <v>3670</v>
      </c>
      <c r="AC499" s="256" t="s">
        <v>3340</v>
      </c>
      <c r="AD499" s="256" t="s">
        <v>3340</v>
      </c>
      <c r="AE499" s="391" t="s">
        <v>3340</v>
      </c>
      <c r="AF499" s="73" t="s">
        <v>3340</v>
      </c>
      <c r="AG499" s="255" t="s">
        <v>6541</v>
      </c>
      <c r="AH499" s="255" t="s">
        <v>3340</v>
      </c>
      <c r="AI499" s="255" t="s">
        <v>3340</v>
      </c>
      <c r="AJ499" s="255" t="s">
        <v>6766</v>
      </c>
      <c r="AK499" s="255" t="s">
        <v>3340</v>
      </c>
      <c r="AL499" s="255" t="s">
        <v>3340</v>
      </c>
      <c r="AM499" s="73" t="s">
        <v>3340</v>
      </c>
      <c r="AN499" s="252" t="s">
        <v>6</v>
      </c>
    </row>
    <row r="500" spans="1:40">
      <c r="A500" s="252" t="s">
        <v>8298</v>
      </c>
      <c r="B500" s="252" t="s">
        <v>8299</v>
      </c>
      <c r="C500" s="252" t="s">
        <v>8298</v>
      </c>
      <c r="D500" s="252" t="s">
        <v>8299</v>
      </c>
      <c r="E500" s="252" t="s">
        <v>6604</v>
      </c>
      <c r="F500" s="81" t="s">
        <v>6575</v>
      </c>
      <c r="G500" s="252" t="s">
        <v>6576</v>
      </c>
      <c r="H500" s="252" t="s">
        <v>7391</v>
      </c>
      <c r="I500" s="411">
        <v>42783</v>
      </c>
      <c r="J500" s="252" t="s">
        <v>6180</v>
      </c>
      <c r="K500" s="34" t="s">
        <v>6181</v>
      </c>
      <c r="L500" s="256" t="s">
        <v>3469</v>
      </c>
      <c r="M500" s="252" t="s">
        <v>6676</v>
      </c>
      <c r="N500" s="252" t="s">
        <v>3696</v>
      </c>
      <c r="O500" s="252" t="s">
        <v>3339</v>
      </c>
      <c r="P500" s="252" t="s">
        <v>3670</v>
      </c>
      <c r="Q500" s="252" t="s">
        <v>6542</v>
      </c>
      <c r="R500" s="252" t="s">
        <v>3340</v>
      </c>
      <c r="S500" s="252" t="s">
        <v>3340</v>
      </c>
      <c r="T500" s="252" t="s">
        <v>3340</v>
      </c>
      <c r="U500" s="252" t="s">
        <v>3340</v>
      </c>
      <c r="V500" s="252" t="s">
        <v>3330</v>
      </c>
      <c r="W500" s="252" t="s">
        <v>3340</v>
      </c>
      <c r="X500" s="252" t="s">
        <v>3340</v>
      </c>
      <c r="Y500" s="252" t="s">
        <v>3340</v>
      </c>
      <c r="Z500" s="252" t="s">
        <v>3340</v>
      </c>
      <c r="AA500" s="252" t="s">
        <v>3340</v>
      </c>
      <c r="AB500" s="252" t="s">
        <v>3670</v>
      </c>
      <c r="AC500" s="252" t="s">
        <v>3340</v>
      </c>
      <c r="AD500" s="252" t="s">
        <v>3340</v>
      </c>
      <c r="AE500" s="252" t="s">
        <v>3340</v>
      </c>
      <c r="AF500" s="217" t="s">
        <v>3340</v>
      </c>
      <c r="AG500" s="252" t="s">
        <v>6542</v>
      </c>
      <c r="AH500" s="252" t="s">
        <v>3340</v>
      </c>
      <c r="AI500" s="252" t="s">
        <v>3340</v>
      </c>
      <c r="AJ500" s="252" t="s">
        <v>6766</v>
      </c>
      <c r="AK500" s="252" t="s">
        <v>3340</v>
      </c>
      <c r="AL500" s="255" t="s">
        <v>3340</v>
      </c>
      <c r="AM500" s="252" t="s">
        <v>3340</v>
      </c>
      <c r="AN500" s="252" t="s">
        <v>3340</v>
      </c>
    </row>
    <row r="501" spans="1:40">
      <c r="A501" s="252" t="s">
        <v>8300</v>
      </c>
      <c r="B501" s="252" t="s">
        <v>8301</v>
      </c>
      <c r="C501" s="252" t="s">
        <v>8300</v>
      </c>
      <c r="D501" s="252" t="s">
        <v>8301</v>
      </c>
      <c r="E501" s="252" t="s">
        <v>8302</v>
      </c>
      <c r="F501" s="81" t="s">
        <v>6575</v>
      </c>
      <c r="G501" s="252" t="s">
        <v>6751</v>
      </c>
      <c r="H501" s="252" t="s">
        <v>8286</v>
      </c>
      <c r="I501" s="411">
        <v>42783</v>
      </c>
      <c r="J501" s="252" t="s">
        <v>6180</v>
      </c>
      <c r="K501" s="34" t="s">
        <v>6181</v>
      </c>
      <c r="L501" s="256" t="s">
        <v>3469</v>
      </c>
      <c r="M501" s="252" t="s">
        <v>6676</v>
      </c>
      <c r="N501" s="252" t="s">
        <v>5676</v>
      </c>
      <c r="O501" s="252" t="s">
        <v>8051</v>
      </c>
      <c r="P501" s="252" t="s">
        <v>3669</v>
      </c>
      <c r="Q501" s="252" t="s">
        <v>6588</v>
      </c>
      <c r="R501" s="252" t="s">
        <v>6585</v>
      </c>
      <c r="S501" s="252" t="s">
        <v>3340</v>
      </c>
      <c r="T501" s="252" t="s">
        <v>3340</v>
      </c>
      <c r="U501" s="252" t="s">
        <v>3340</v>
      </c>
      <c r="V501" s="252" t="s">
        <v>3330</v>
      </c>
      <c r="W501" s="252" t="s">
        <v>3340</v>
      </c>
      <c r="X501" s="252" t="s">
        <v>3340</v>
      </c>
      <c r="Y501" s="252" t="s">
        <v>3340</v>
      </c>
      <c r="Z501" s="252" t="s">
        <v>3340</v>
      </c>
      <c r="AA501" s="252" t="s">
        <v>3340</v>
      </c>
      <c r="AB501" s="252" t="s">
        <v>3670</v>
      </c>
      <c r="AC501" s="252" t="s">
        <v>3835</v>
      </c>
      <c r="AD501" s="252" t="s">
        <v>3340</v>
      </c>
      <c r="AE501" s="252" t="s">
        <v>3340</v>
      </c>
      <c r="AF501" s="217" t="s">
        <v>3340</v>
      </c>
      <c r="AG501" s="252" t="s">
        <v>6541</v>
      </c>
      <c r="AH501" s="252" t="s">
        <v>3340</v>
      </c>
      <c r="AI501" s="252" t="s">
        <v>3340</v>
      </c>
      <c r="AJ501" s="252" t="s">
        <v>6765</v>
      </c>
      <c r="AK501" s="252" t="s">
        <v>3340</v>
      </c>
      <c r="AL501" s="255" t="s">
        <v>3340</v>
      </c>
      <c r="AM501" s="252" t="s">
        <v>3340</v>
      </c>
      <c r="AN501" s="252" t="s">
        <v>3340</v>
      </c>
    </row>
    <row r="502" spans="1:40">
      <c r="A502" s="252" t="s">
        <v>8303</v>
      </c>
      <c r="B502" s="252" t="s">
        <v>8304</v>
      </c>
      <c r="C502" s="252" t="s">
        <v>8303</v>
      </c>
      <c r="D502" s="252" t="s">
        <v>8304</v>
      </c>
      <c r="E502" s="252" t="s">
        <v>8305</v>
      </c>
      <c r="F502" s="81" t="s">
        <v>6575</v>
      </c>
      <c r="G502" s="252" t="s">
        <v>6751</v>
      </c>
      <c r="H502" s="252" t="s">
        <v>8286</v>
      </c>
      <c r="I502" s="411">
        <v>42783</v>
      </c>
      <c r="J502" s="252" t="s">
        <v>6180</v>
      </c>
      <c r="K502" s="34" t="s">
        <v>6181</v>
      </c>
      <c r="L502" s="256" t="s">
        <v>3469</v>
      </c>
      <c r="M502" s="252" t="s">
        <v>6676</v>
      </c>
      <c r="N502" s="252" t="s">
        <v>5676</v>
      </c>
      <c r="O502" s="252" t="s">
        <v>8051</v>
      </c>
      <c r="P502" s="252" t="s">
        <v>3669</v>
      </c>
      <c r="Q502" s="252" t="s">
        <v>6591</v>
      </c>
      <c r="R502" s="252" t="s">
        <v>6585</v>
      </c>
      <c r="S502" s="252" t="s">
        <v>3340</v>
      </c>
      <c r="T502" s="252" t="s">
        <v>3340</v>
      </c>
      <c r="U502" s="252" t="s">
        <v>3340</v>
      </c>
      <c r="V502" s="252" t="s">
        <v>3330</v>
      </c>
      <c r="W502" s="252" t="s">
        <v>3340</v>
      </c>
      <c r="X502" s="252" t="s">
        <v>3340</v>
      </c>
      <c r="Y502" s="252" t="s">
        <v>3340</v>
      </c>
      <c r="Z502" s="252" t="s">
        <v>3340</v>
      </c>
      <c r="AA502" s="252" t="s">
        <v>3340</v>
      </c>
      <c r="AB502" s="252" t="s">
        <v>3670</v>
      </c>
      <c r="AC502" s="252" t="s">
        <v>3835</v>
      </c>
      <c r="AD502" s="252" t="s">
        <v>3340</v>
      </c>
      <c r="AE502" s="252" t="s">
        <v>3340</v>
      </c>
      <c r="AF502" s="217" t="s">
        <v>3340</v>
      </c>
      <c r="AG502" s="252" t="s">
        <v>6541</v>
      </c>
      <c r="AH502" s="252" t="s">
        <v>3340</v>
      </c>
      <c r="AI502" s="252" t="s">
        <v>3340</v>
      </c>
      <c r="AJ502" s="252" t="s">
        <v>6765</v>
      </c>
      <c r="AK502" s="252" t="s">
        <v>3340</v>
      </c>
      <c r="AL502" s="255" t="s">
        <v>3340</v>
      </c>
      <c r="AM502" s="252" t="s">
        <v>3340</v>
      </c>
      <c r="AN502" s="252" t="s">
        <v>3340</v>
      </c>
    </row>
    <row r="503" spans="1:40">
      <c r="A503" s="252" t="s">
        <v>8306</v>
      </c>
      <c r="B503" s="252" t="s">
        <v>8307</v>
      </c>
      <c r="C503" s="252" t="s">
        <v>8306</v>
      </c>
      <c r="D503" s="252" t="s">
        <v>8307</v>
      </c>
      <c r="E503" s="252" t="s">
        <v>8308</v>
      </c>
      <c r="F503" s="81" t="s">
        <v>6575</v>
      </c>
      <c r="G503" s="252" t="s">
        <v>6751</v>
      </c>
      <c r="H503" s="252" t="s">
        <v>8286</v>
      </c>
      <c r="I503" s="411">
        <v>42783</v>
      </c>
      <c r="J503" s="252" t="s">
        <v>6180</v>
      </c>
      <c r="K503" s="34" t="s">
        <v>6181</v>
      </c>
      <c r="L503" s="256" t="s">
        <v>3469</v>
      </c>
      <c r="M503" s="252" t="s">
        <v>6676</v>
      </c>
      <c r="N503" s="252" t="s">
        <v>5676</v>
      </c>
      <c r="O503" s="252" t="s">
        <v>8051</v>
      </c>
      <c r="P503" s="252" t="s">
        <v>3669</v>
      </c>
      <c r="Q503" s="252" t="s">
        <v>6594</v>
      </c>
      <c r="R503" s="252" t="s">
        <v>6585</v>
      </c>
      <c r="S503" s="252" t="s">
        <v>3340</v>
      </c>
      <c r="T503" s="252" t="s">
        <v>3340</v>
      </c>
      <c r="U503" s="252" t="s">
        <v>3340</v>
      </c>
      <c r="V503" s="252" t="s">
        <v>3330</v>
      </c>
      <c r="W503" s="252" t="s">
        <v>3340</v>
      </c>
      <c r="X503" s="252" t="s">
        <v>3340</v>
      </c>
      <c r="Y503" s="252" t="s">
        <v>3340</v>
      </c>
      <c r="Z503" s="252" t="s">
        <v>3340</v>
      </c>
      <c r="AA503" s="252" t="s">
        <v>3340</v>
      </c>
      <c r="AB503" s="252" t="s">
        <v>3670</v>
      </c>
      <c r="AC503" s="252" t="s">
        <v>3835</v>
      </c>
      <c r="AD503" s="252" t="s">
        <v>3340</v>
      </c>
      <c r="AE503" s="252" t="s">
        <v>3340</v>
      </c>
      <c r="AF503" s="217" t="s">
        <v>3340</v>
      </c>
      <c r="AG503" s="252" t="s">
        <v>6541</v>
      </c>
      <c r="AH503" s="252" t="s">
        <v>3340</v>
      </c>
      <c r="AI503" s="252" t="s">
        <v>3340</v>
      </c>
      <c r="AJ503" s="252" t="s">
        <v>6765</v>
      </c>
      <c r="AK503" s="252" t="s">
        <v>3340</v>
      </c>
      <c r="AL503" s="255" t="s">
        <v>3340</v>
      </c>
      <c r="AM503" s="252" t="s">
        <v>3340</v>
      </c>
      <c r="AN503" s="252" t="s">
        <v>3340</v>
      </c>
    </row>
    <row r="504" spans="1:40">
      <c r="A504" s="252" t="s">
        <v>8309</v>
      </c>
      <c r="B504" s="252" t="s">
        <v>8310</v>
      </c>
      <c r="C504" s="252" t="s">
        <v>8309</v>
      </c>
      <c r="D504" s="252" t="s">
        <v>8310</v>
      </c>
      <c r="E504" s="252" t="s">
        <v>8311</v>
      </c>
      <c r="F504" s="81" t="s">
        <v>6575</v>
      </c>
      <c r="G504" s="252" t="s">
        <v>6751</v>
      </c>
      <c r="H504" s="252" t="s">
        <v>8312</v>
      </c>
      <c r="I504" s="411">
        <v>42783</v>
      </c>
      <c r="J504" s="252" t="s">
        <v>6752</v>
      </c>
      <c r="K504" s="34" t="s">
        <v>6181</v>
      </c>
      <c r="L504" s="256" t="s">
        <v>3469</v>
      </c>
      <c r="M504" s="252" t="s">
        <v>6676</v>
      </c>
      <c r="N504" s="252" t="s">
        <v>6753</v>
      </c>
      <c r="O504" s="252" t="s">
        <v>3328</v>
      </c>
      <c r="P504" s="252" t="s">
        <v>3669</v>
      </c>
      <c r="Q504" s="252" t="s">
        <v>6758</v>
      </c>
      <c r="R504" s="252" t="s">
        <v>6755</v>
      </c>
      <c r="S504" s="252" t="s">
        <v>3340</v>
      </c>
      <c r="T504" s="252" t="s">
        <v>3340</v>
      </c>
      <c r="U504" s="252" t="s">
        <v>3340</v>
      </c>
      <c r="V504" s="252" t="s">
        <v>3330</v>
      </c>
      <c r="W504" s="252" t="s">
        <v>3340</v>
      </c>
      <c r="X504" s="252" t="s">
        <v>3340</v>
      </c>
      <c r="Y504" s="252" t="s">
        <v>3340</v>
      </c>
      <c r="Z504" s="252" t="s">
        <v>3340</v>
      </c>
      <c r="AA504" s="252" t="s">
        <v>3340</v>
      </c>
      <c r="AB504" s="252" t="s">
        <v>3669</v>
      </c>
      <c r="AC504" s="252" t="s">
        <v>3835</v>
      </c>
      <c r="AD504" s="252" t="s">
        <v>3340</v>
      </c>
      <c r="AE504" s="252" t="s">
        <v>3340</v>
      </c>
      <c r="AF504" s="217" t="s">
        <v>3340</v>
      </c>
      <c r="AG504" s="252" t="s">
        <v>6756</v>
      </c>
      <c r="AH504" s="252" t="s">
        <v>3340</v>
      </c>
      <c r="AI504" s="252" t="s">
        <v>3340</v>
      </c>
      <c r="AJ504" s="252" t="s">
        <v>6765</v>
      </c>
      <c r="AK504" s="252" t="s">
        <v>3340</v>
      </c>
      <c r="AL504" s="255" t="s">
        <v>3340</v>
      </c>
      <c r="AM504" s="252" t="s">
        <v>3340</v>
      </c>
      <c r="AN504" s="252" t="s">
        <v>3340</v>
      </c>
    </row>
    <row r="505" spans="1:40">
      <c r="A505" s="252" t="s">
        <v>8313</v>
      </c>
      <c r="B505" s="252" t="s">
        <v>8314</v>
      </c>
      <c r="C505" s="252" t="s">
        <v>8313</v>
      </c>
      <c r="D505" s="252" t="s">
        <v>8314</v>
      </c>
      <c r="E505" s="252" t="s">
        <v>8315</v>
      </c>
      <c r="F505" s="81" t="s">
        <v>6575</v>
      </c>
      <c r="G505" s="252" t="s">
        <v>6751</v>
      </c>
      <c r="H505" s="252" t="s">
        <v>8312</v>
      </c>
      <c r="I505" s="411">
        <v>42783</v>
      </c>
      <c r="J505" s="252" t="s">
        <v>6752</v>
      </c>
      <c r="K505" s="34" t="s">
        <v>6181</v>
      </c>
      <c r="L505" s="256" t="s">
        <v>3469</v>
      </c>
      <c r="M505" s="252" t="s">
        <v>6676</v>
      </c>
      <c r="N505" s="252" t="s">
        <v>6753</v>
      </c>
      <c r="O505" s="252" t="s">
        <v>3328</v>
      </c>
      <c r="P505" s="252" t="s">
        <v>3669</v>
      </c>
      <c r="Q505" s="252" t="s">
        <v>6759</v>
      </c>
      <c r="R505" s="252" t="s">
        <v>6755</v>
      </c>
      <c r="S505" s="252" t="s">
        <v>3340</v>
      </c>
      <c r="T505" s="252" t="s">
        <v>3340</v>
      </c>
      <c r="U505" s="252" t="s">
        <v>3340</v>
      </c>
      <c r="V505" s="252" t="s">
        <v>3330</v>
      </c>
      <c r="W505" s="252" t="s">
        <v>3340</v>
      </c>
      <c r="X505" s="252" t="s">
        <v>3340</v>
      </c>
      <c r="Y505" s="252" t="s">
        <v>3340</v>
      </c>
      <c r="Z505" s="252" t="s">
        <v>3340</v>
      </c>
      <c r="AA505" s="252" t="s">
        <v>3340</v>
      </c>
      <c r="AB505" s="252" t="s">
        <v>3669</v>
      </c>
      <c r="AC505" s="252" t="s">
        <v>3835</v>
      </c>
      <c r="AD505" s="252" t="s">
        <v>3340</v>
      </c>
      <c r="AE505" s="252" t="s">
        <v>3340</v>
      </c>
      <c r="AF505" s="217" t="s">
        <v>3340</v>
      </c>
      <c r="AG505" s="252" t="s">
        <v>6756</v>
      </c>
      <c r="AH505" s="252" t="s">
        <v>3340</v>
      </c>
      <c r="AI505" s="252" t="s">
        <v>3340</v>
      </c>
      <c r="AJ505" s="252" t="s">
        <v>6765</v>
      </c>
      <c r="AK505" s="252" t="s">
        <v>3340</v>
      </c>
      <c r="AL505" s="255" t="s">
        <v>3340</v>
      </c>
      <c r="AM505" s="252" t="s">
        <v>3340</v>
      </c>
      <c r="AN505" s="252" t="s">
        <v>3340</v>
      </c>
    </row>
    <row r="506" spans="1:40">
      <c r="A506" s="252" t="s">
        <v>8316</v>
      </c>
      <c r="B506" s="252" t="s">
        <v>8317</v>
      </c>
      <c r="C506" s="252" t="s">
        <v>8316</v>
      </c>
      <c r="D506" s="252" t="s">
        <v>8317</v>
      </c>
      <c r="E506" s="252" t="s">
        <v>6755</v>
      </c>
      <c r="F506" s="81" t="s">
        <v>6575</v>
      </c>
      <c r="G506" s="252" t="s">
        <v>6751</v>
      </c>
      <c r="H506" s="252" t="s">
        <v>8318</v>
      </c>
      <c r="I506" s="411">
        <v>42783</v>
      </c>
      <c r="J506" s="252" t="s">
        <v>6752</v>
      </c>
      <c r="K506" s="34" t="s">
        <v>6181</v>
      </c>
      <c r="L506" s="256" t="s">
        <v>3469</v>
      </c>
      <c r="M506" s="252" t="s">
        <v>6676</v>
      </c>
      <c r="N506" s="252" t="s">
        <v>3696</v>
      </c>
      <c r="O506" s="252" t="s">
        <v>3339</v>
      </c>
      <c r="P506" s="252" t="s">
        <v>3670</v>
      </c>
      <c r="Q506" s="252" t="s">
        <v>6757</v>
      </c>
      <c r="R506" s="252" t="s">
        <v>3340</v>
      </c>
      <c r="S506" s="252" t="s">
        <v>3340</v>
      </c>
      <c r="T506" s="252" t="s">
        <v>3340</v>
      </c>
      <c r="U506" s="252" t="s">
        <v>3340</v>
      </c>
      <c r="V506" s="252" t="s">
        <v>3330</v>
      </c>
      <c r="W506" s="252" t="s">
        <v>3340</v>
      </c>
      <c r="X506" s="252" t="s">
        <v>3340</v>
      </c>
      <c r="Y506" s="252" t="s">
        <v>3340</v>
      </c>
      <c r="Z506" s="252" t="s">
        <v>3340</v>
      </c>
      <c r="AA506" s="252" t="s">
        <v>3340</v>
      </c>
      <c r="AB506" s="252" t="s">
        <v>3670</v>
      </c>
      <c r="AC506" s="252" t="s">
        <v>6760</v>
      </c>
      <c r="AD506" s="252" t="s">
        <v>3340</v>
      </c>
      <c r="AE506" s="252" t="s">
        <v>3340</v>
      </c>
      <c r="AF506" s="217" t="s">
        <v>3340</v>
      </c>
      <c r="AG506" s="252" t="s">
        <v>6756</v>
      </c>
      <c r="AH506" s="252" t="s">
        <v>3340</v>
      </c>
      <c r="AI506" s="252" t="s">
        <v>3340</v>
      </c>
      <c r="AJ506" s="252" t="s">
        <v>6766</v>
      </c>
      <c r="AK506" s="252" t="s">
        <v>3340</v>
      </c>
      <c r="AL506" s="255" t="s">
        <v>3340</v>
      </c>
      <c r="AM506" s="252" t="s">
        <v>3340</v>
      </c>
      <c r="AN506" s="252" t="s">
        <v>3340</v>
      </c>
    </row>
    <row r="507" spans="1:40">
      <c r="A507" s="252" t="s">
        <v>8319</v>
      </c>
      <c r="B507" s="252" t="s">
        <v>8320</v>
      </c>
      <c r="C507" s="252" t="s">
        <v>8319</v>
      </c>
      <c r="D507" s="252" t="s">
        <v>8320</v>
      </c>
      <c r="E507" s="252" t="s">
        <v>8321</v>
      </c>
      <c r="F507" s="81" t="s">
        <v>6706</v>
      </c>
      <c r="G507" s="252" t="s">
        <v>6701</v>
      </c>
      <c r="H507" s="252" t="s">
        <v>8322</v>
      </c>
      <c r="I507" s="411">
        <v>42783</v>
      </c>
      <c r="J507" s="252" t="s">
        <v>6702</v>
      </c>
      <c r="K507" s="34" t="s">
        <v>6703</v>
      </c>
      <c r="L507" s="256" t="s">
        <v>3469</v>
      </c>
      <c r="M507" s="252" t="s">
        <v>6704</v>
      </c>
      <c r="N507" s="252" t="s">
        <v>6704</v>
      </c>
      <c r="O507" s="252" t="s">
        <v>8323</v>
      </c>
      <c r="P507" s="252" t="s">
        <v>3670</v>
      </c>
      <c r="Q507" s="252" t="s">
        <v>6705</v>
      </c>
      <c r="R507" s="252" t="s">
        <v>3340</v>
      </c>
      <c r="S507" s="252" t="s">
        <v>3340</v>
      </c>
      <c r="T507" s="252" t="s">
        <v>3340</v>
      </c>
      <c r="U507" s="252" t="s">
        <v>3340</v>
      </c>
      <c r="V507" s="252" t="s">
        <v>3330</v>
      </c>
      <c r="W507" s="252" t="s">
        <v>3340</v>
      </c>
      <c r="X507" s="252" t="s">
        <v>3340</v>
      </c>
      <c r="Y507" s="252" t="s">
        <v>3340</v>
      </c>
      <c r="Z507" s="252" t="s">
        <v>3340</v>
      </c>
      <c r="AA507" s="252" t="s">
        <v>3340</v>
      </c>
      <c r="AB507" s="252" t="s">
        <v>3670</v>
      </c>
      <c r="AC507" s="252" t="s">
        <v>3835</v>
      </c>
      <c r="AD507" s="252" t="s">
        <v>3340</v>
      </c>
      <c r="AE507" s="252" t="s">
        <v>3340</v>
      </c>
      <c r="AF507" s="217" t="s">
        <v>3340</v>
      </c>
      <c r="AG507" s="252" t="s">
        <v>6705</v>
      </c>
      <c r="AH507" s="252" t="s">
        <v>3340</v>
      </c>
      <c r="AI507" s="252" t="s">
        <v>3340</v>
      </c>
      <c r="AJ507" s="252" t="s">
        <v>7761</v>
      </c>
      <c r="AK507" s="252" t="s">
        <v>3340</v>
      </c>
      <c r="AL507" s="255" t="s">
        <v>3340</v>
      </c>
      <c r="AM507" s="252" t="s">
        <v>3340</v>
      </c>
      <c r="AN507" s="252" t="s">
        <v>3340</v>
      </c>
    </row>
    <row r="508" spans="1:40">
      <c r="A508" s="252" t="s">
        <v>8324</v>
      </c>
      <c r="B508" s="252" t="s">
        <v>8325</v>
      </c>
      <c r="C508" s="252" t="s">
        <v>8324</v>
      </c>
      <c r="D508" s="252" t="s">
        <v>8325</v>
      </c>
      <c r="E508" s="252" t="s">
        <v>8326</v>
      </c>
      <c r="F508" s="81" t="s">
        <v>8327</v>
      </c>
      <c r="G508" s="252" t="s">
        <v>8328</v>
      </c>
      <c r="H508" s="252" t="s">
        <v>8322</v>
      </c>
      <c r="I508" s="411">
        <v>42783</v>
      </c>
      <c r="J508" s="252" t="s">
        <v>6702</v>
      </c>
      <c r="K508" s="34" t="s">
        <v>6703</v>
      </c>
      <c r="L508" s="256" t="s">
        <v>3469</v>
      </c>
      <c r="M508" s="252" t="s">
        <v>6676</v>
      </c>
      <c r="N508" s="252" t="s">
        <v>3360</v>
      </c>
      <c r="O508" s="252" t="s">
        <v>10604</v>
      </c>
      <c r="P508" s="252" t="s">
        <v>3670</v>
      </c>
      <c r="Q508" s="252" t="s">
        <v>6705</v>
      </c>
      <c r="R508" s="252" t="s">
        <v>3340</v>
      </c>
      <c r="S508" s="252" t="s">
        <v>3340</v>
      </c>
      <c r="T508" s="252" t="s">
        <v>3340</v>
      </c>
      <c r="U508" s="252" t="s">
        <v>3340</v>
      </c>
      <c r="V508" s="252" t="s">
        <v>3330</v>
      </c>
      <c r="W508" s="252" t="s">
        <v>3340</v>
      </c>
      <c r="X508" s="252" t="s">
        <v>3340</v>
      </c>
      <c r="Y508" s="252" t="s">
        <v>3340</v>
      </c>
      <c r="Z508" s="252" t="s">
        <v>3340</v>
      </c>
      <c r="AA508" s="252" t="s">
        <v>3340</v>
      </c>
      <c r="AB508" s="252" t="s">
        <v>3670</v>
      </c>
      <c r="AC508" s="252" t="s">
        <v>3835</v>
      </c>
      <c r="AD508" s="252" t="s">
        <v>3340</v>
      </c>
      <c r="AE508" s="252" t="s">
        <v>3340</v>
      </c>
      <c r="AF508" s="217" t="s">
        <v>3340</v>
      </c>
      <c r="AG508" s="252" t="s">
        <v>6705</v>
      </c>
      <c r="AH508" s="252" t="s">
        <v>8329</v>
      </c>
      <c r="AI508" s="252" t="s">
        <v>3340</v>
      </c>
      <c r="AJ508" s="252" t="s">
        <v>6765</v>
      </c>
      <c r="AK508" s="252" t="s">
        <v>3340</v>
      </c>
      <c r="AL508" s="255" t="s">
        <v>3340</v>
      </c>
      <c r="AM508" s="252" t="s">
        <v>3340</v>
      </c>
      <c r="AN508" s="252" t="s">
        <v>3340</v>
      </c>
    </row>
    <row r="509" spans="1:40">
      <c r="A509" s="252" t="s">
        <v>8330</v>
      </c>
      <c r="B509" s="252" t="s">
        <v>8331</v>
      </c>
      <c r="C509" s="252" t="s">
        <v>8330</v>
      </c>
      <c r="D509" s="252" t="s">
        <v>8331</v>
      </c>
      <c r="E509" s="252" t="s">
        <v>8332</v>
      </c>
      <c r="F509" s="81" t="s">
        <v>8333</v>
      </c>
      <c r="G509" s="252" t="s">
        <v>8328</v>
      </c>
      <c r="H509" s="252" t="s">
        <v>8322</v>
      </c>
      <c r="I509" s="411">
        <v>42783</v>
      </c>
      <c r="J509" s="252" t="s">
        <v>6702</v>
      </c>
      <c r="K509" s="34" t="s">
        <v>6703</v>
      </c>
      <c r="L509" s="256" t="s">
        <v>3469</v>
      </c>
      <c r="M509" s="252" t="s">
        <v>6676</v>
      </c>
      <c r="N509" s="252" t="s">
        <v>5745</v>
      </c>
      <c r="O509" s="252" t="s">
        <v>7518</v>
      </c>
      <c r="P509" s="252" t="s">
        <v>3670</v>
      </c>
      <c r="Q509" s="252" t="s">
        <v>6705</v>
      </c>
      <c r="R509" s="252" t="s">
        <v>3340</v>
      </c>
      <c r="S509" s="252" t="s">
        <v>3340</v>
      </c>
      <c r="T509" s="252" t="s">
        <v>3340</v>
      </c>
      <c r="U509" s="252" t="s">
        <v>3340</v>
      </c>
      <c r="V509" s="252" t="s">
        <v>3330</v>
      </c>
      <c r="W509" s="252" t="s">
        <v>3340</v>
      </c>
      <c r="X509" s="252" t="s">
        <v>3340</v>
      </c>
      <c r="Y509" s="252" t="s">
        <v>3340</v>
      </c>
      <c r="Z509" s="252" t="s">
        <v>3340</v>
      </c>
      <c r="AA509" s="252" t="s">
        <v>3340</v>
      </c>
      <c r="AB509" s="252" t="s">
        <v>3670</v>
      </c>
      <c r="AC509" s="252" t="s">
        <v>3835</v>
      </c>
      <c r="AD509" s="252" t="s">
        <v>3340</v>
      </c>
      <c r="AE509" s="252" t="s">
        <v>3340</v>
      </c>
      <c r="AF509" s="217" t="s">
        <v>3340</v>
      </c>
      <c r="AG509" s="252" t="s">
        <v>6705</v>
      </c>
      <c r="AH509" s="252" t="s">
        <v>8329</v>
      </c>
      <c r="AI509" s="252" t="s">
        <v>3340</v>
      </c>
      <c r="AJ509" s="252" t="s">
        <v>6765</v>
      </c>
      <c r="AK509" s="252" t="s">
        <v>3340</v>
      </c>
      <c r="AL509" s="255" t="s">
        <v>3340</v>
      </c>
      <c r="AM509" s="252" t="s">
        <v>3340</v>
      </c>
      <c r="AN509" s="252" t="s">
        <v>3340</v>
      </c>
    </row>
    <row r="510" spans="1:40">
      <c r="A510" s="252" t="s">
        <v>8334</v>
      </c>
      <c r="B510" s="252" t="s">
        <v>8335</v>
      </c>
      <c r="C510" s="252" t="s">
        <v>8334</v>
      </c>
      <c r="D510" s="252" t="s">
        <v>8335</v>
      </c>
      <c r="E510" s="252" t="s">
        <v>8336</v>
      </c>
      <c r="F510" s="81" t="s">
        <v>8337</v>
      </c>
      <c r="G510" s="252" t="s">
        <v>8328</v>
      </c>
      <c r="H510" s="252" t="s">
        <v>8322</v>
      </c>
      <c r="I510" s="411">
        <v>42783</v>
      </c>
      <c r="J510" s="252" t="s">
        <v>6702</v>
      </c>
      <c r="K510" s="34" t="s">
        <v>6703</v>
      </c>
      <c r="L510" s="256" t="s">
        <v>3469</v>
      </c>
      <c r="M510" s="252" t="s">
        <v>6676</v>
      </c>
      <c r="N510" s="252" t="s">
        <v>3327</v>
      </c>
      <c r="O510" s="252" t="s">
        <v>3328</v>
      </c>
      <c r="P510" s="252" t="s">
        <v>3670</v>
      </c>
      <c r="Q510" s="252" t="s">
        <v>6705</v>
      </c>
      <c r="R510" s="252" t="s">
        <v>3340</v>
      </c>
      <c r="S510" s="252" t="s">
        <v>3340</v>
      </c>
      <c r="T510" s="252" t="s">
        <v>3340</v>
      </c>
      <c r="U510" s="252" t="s">
        <v>3340</v>
      </c>
      <c r="V510" s="252" t="s">
        <v>3330</v>
      </c>
      <c r="W510" s="252" t="s">
        <v>3340</v>
      </c>
      <c r="X510" s="252" t="s">
        <v>3340</v>
      </c>
      <c r="Y510" s="252" t="s">
        <v>3340</v>
      </c>
      <c r="Z510" s="252" t="s">
        <v>3340</v>
      </c>
      <c r="AA510" s="252" t="s">
        <v>3340</v>
      </c>
      <c r="AB510" s="252" t="s">
        <v>3669</v>
      </c>
      <c r="AC510" s="252" t="s">
        <v>3835</v>
      </c>
      <c r="AD510" s="449" t="s">
        <v>3340</v>
      </c>
      <c r="AE510" s="252" t="s">
        <v>3340</v>
      </c>
      <c r="AF510" s="217" t="s">
        <v>3340</v>
      </c>
      <c r="AG510" s="252" t="s">
        <v>6705</v>
      </c>
      <c r="AH510" s="252" t="s">
        <v>8329</v>
      </c>
      <c r="AI510" s="252" t="s">
        <v>3340</v>
      </c>
      <c r="AJ510" s="252" t="s">
        <v>6765</v>
      </c>
      <c r="AK510" s="252" t="s">
        <v>3340</v>
      </c>
      <c r="AL510" s="255" t="s">
        <v>3340</v>
      </c>
      <c r="AM510" s="252" t="s">
        <v>3340</v>
      </c>
      <c r="AN510" s="252" t="s">
        <v>3340</v>
      </c>
    </row>
    <row r="511" spans="1:40">
      <c r="A511" s="252" t="s">
        <v>8338</v>
      </c>
      <c r="B511" s="252" t="s">
        <v>8339</v>
      </c>
      <c r="C511" s="252" t="s">
        <v>8338</v>
      </c>
      <c r="D511" s="252" t="s">
        <v>8339</v>
      </c>
      <c r="E511" s="252" t="s">
        <v>8340</v>
      </c>
      <c r="F511" s="81" t="s">
        <v>6707</v>
      </c>
      <c r="G511" s="252" t="s">
        <v>6708</v>
      </c>
      <c r="H511" s="252" t="s">
        <v>7384</v>
      </c>
      <c r="I511" s="411">
        <v>42783</v>
      </c>
      <c r="J511" s="252" t="s">
        <v>6121</v>
      </c>
      <c r="K511" s="34" t="s">
        <v>6122</v>
      </c>
      <c r="L511" s="256" t="s">
        <v>3469</v>
      </c>
      <c r="M511" s="252" t="s">
        <v>6676</v>
      </c>
      <c r="N511" s="252" t="s">
        <v>6684</v>
      </c>
      <c r="O511" s="252" t="s">
        <v>8341</v>
      </c>
      <c r="P511" s="252" t="s">
        <v>3670</v>
      </c>
      <c r="Q511" s="252" t="s">
        <v>6709</v>
      </c>
      <c r="R511" s="252" t="s">
        <v>3340</v>
      </c>
      <c r="S511" s="252" t="s">
        <v>3340</v>
      </c>
      <c r="T511" s="252" t="s">
        <v>3340</v>
      </c>
      <c r="U511" s="252" t="s">
        <v>3340</v>
      </c>
      <c r="V511" s="252" t="s">
        <v>3330</v>
      </c>
      <c r="W511" s="252" t="s">
        <v>3340</v>
      </c>
      <c r="X511" s="252" t="s">
        <v>3340</v>
      </c>
      <c r="Y511" s="252" t="s">
        <v>3340</v>
      </c>
      <c r="Z511" s="252" t="s">
        <v>3340</v>
      </c>
      <c r="AA511" s="252" t="s">
        <v>3340</v>
      </c>
      <c r="AB511" s="252" t="s">
        <v>3670</v>
      </c>
      <c r="AC511" s="252" t="s">
        <v>3835</v>
      </c>
      <c r="AD511" s="252" t="s">
        <v>3340</v>
      </c>
      <c r="AE511" s="252" t="s">
        <v>3340</v>
      </c>
      <c r="AF511" s="217" t="s">
        <v>3340</v>
      </c>
      <c r="AG511" s="252" t="s">
        <v>3340</v>
      </c>
      <c r="AH511" s="252" t="s">
        <v>3340</v>
      </c>
      <c r="AI511" s="252" t="s">
        <v>3340</v>
      </c>
      <c r="AJ511" s="252" t="s">
        <v>6765</v>
      </c>
      <c r="AK511" s="252" t="s">
        <v>3340</v>
      </c>
      <c r="AL511" s="255" t="s">
        <v>3340</v>
      </c>
      <c r="AM511" s="252" t="s">
        <v>3340</v>
      </c>
      <c r="AN511" s="252" t="s">
        <v>3340</v>
      </c>
    </row>
    <row r="512" spans="1:40">
      <c r="A512" s="252" t="s">
        <v>8342</v>
      </c>
      <c r="B512" s="252" t="s">
        <v>8343</v>
      </c>
      <c r="C512" s="252" t="s">
        <v>8342</v>
      </c>
      <c r="D512" s="252" t="s">
        <v>8343</v>
      </c>
      <c r="E512" s="252" t="s">
        <v>8344</v>
      </c>
      <c r="F512" s="81" t="s">
        <v>6710</v>
      </c>
      <c r="G512" s="252" t="s">
        <v>6708</v>
      </c>
      <c r="H512" s="252" t="s">
        <v>7384</v>
      </c>
      <c r="I512" s="411">
        <v>42783</v>
      </c>
      <c r="J512" s="252" t="s">
        <v>6121</v>
      </c>
      <c r="K512" s="34" t="s">
        <v>6122</v>
      </c>
      <c r="L512" s="256" t="s">
        <v>3469</v>
      </c>
      <c r="M512" s="252" t="s">
        <v>6676</v>
      </c>
      <c r="N512" s="252" t="s">
        <v>6684</v>
      </c>
      <c r="O512" s="252" t="s">
        <v>8341</v>
      </c>
      <c r="P512" s="252" t="s">
        <v>3670</v>
      </c>
      <c r="Q512" s="252" t="s">
        <v>6711</v>
      </c>
      <c r="R512" s="252" t="s">
        <v>3340</v>
      </c>
      <c r="S512" s="252" t="s">
        <v>3340</v>
      </c>
      <c r="T512" s="252" t="s">
        <v>3340</v>
      </c>
      <c r="U512" s="252" t="s">
        <v>3340</v>
      </c>
      <c r="V512" s="252" t="s">
        <v>3330</v>
      </c>
      <c r="W512" s="252" t="s">
        <v>3340</v>
      </c>
      <c r="X512" s="252" t="s">
        <v>3340</v>
      </c>
      <c r="Y512" s="252" t="s">
        <v>3340</v>
      </c>
      <c r="Z512" s="252" t="s">
        <v>3340</v>
      </c>
      <c r="AA512" s="252" t="s">
        <v>3340</v>
      </c>
      <c r="AB512" s="252" t="s">
        <v>3670</v>
      </c>
      <c r="AC512" s="252" t="s">
        <v>3835</v>
      </c>
      <c r="AD512" s="252" t="s">
        <v>3340</v>
      </c>
      <c r="AE512" s="252" t="s">
        <v>3340</v>
      </c>
      <c r="AF512" s="217" t="s">
        <v>3340</v>
      </c>
      <c r="AG512" s="252" t="s">
        <v>3340</v>
      </c>
      <c r="AH512" s="252" t="s">
        <v>3340</v>
      </c>
      <c r="AI512" s="252" t="s">
        <v>3340</v>
      </c>
      <c r="AJ512" s="252" t="s">
        <v>6765</v>
      </c>
      <c r="AK512" s="252" t="s">
        <v>3340</v>
      </c>
      <c r="AL512" s="255" t="s">
        <v>3340</v>
      </c>
      <c r="AM512" s="252" t="s">
        <v>3340</v>
      </c>
      <c r="AN512" s="252" t="s">
        <v>3340</v>
      </c>
    </row>
    <row r="513" spans="1:40">
      <c r="A513" s="252" t="s">
        <v>8345</v>
      </c>
      <c r="B513" s="252" t="s">
        <v>8346</v>
      </c>
      <c r="C513" s="252" t="s">
        <v>8345</v>
      </c>
      <c r="D513" s="252" t="s">
        <v>8346</v>
      </c>
      <c r="E513" s="252" t="s">
        <v>8347</v>
      </c>
      <c r="F513" s="81" t="s">
        <v>6712</v>
      </c>
      <c r="G513" s="252" t="s">
        <v>6708</v>
      </c>
      <c r="H513" s="252" t="s">
        <v>7384</v>
      </c>
      <c r="I513" s="411">
        <v>42783</v>
      </c>
      <c r="J513" s="252" t="s">
        <v>6121</v>
      </c>
      <c r="K513" s="34" t="s">
        <v>6122</v>
      </c>
      <c r="L513" s="256" t="s">
        <v>3469</v>
      </c>
      <c r="M513" s="252" t="s">
        <v>6676</v>
      </c>
      <c r="N513" s="252" t="s">
        <v>6684</v>
      </c>
      <c r="O513" s="252" t="s">
        <v>8341</v>
      </c>
      <c r="P513" s="252" t="s">
        <v>3670</v>
      </c>
      <c r="Q513" s="252" t="s">
        <v>6713</v>
      </c>
      <c r="R513" s="252" t="s">
        <v>3340</v>
      </c>
      <c r="S513" s="252" t="s">
        <v>3340</v>
      </c>
      <c r="T513" s="252" t="s">
        <v>3340</v>
      </c>
      <c r="U513" s="252" t="s">
        <v>3340</v>
      </c>
      <c r="V513" s="252" t="s">
        <v>3330</v>
      </c>
      <c r="W513" s="252" t="s">
        <v>3340</v>
      </c>
      <c r="X513" s="252" t="s">
        <v>3340</v>
      </c>
      <c r="Y513" s="252" t="s">
        <v>3340</v>
      </c>
      <c r="Z513" s="252" t="s">
        <v>3340</v>
      </c>
      <c r="AA513" s="252" t="s">
        <v>3340</v>
      </c>
      <c r="AB513" s="252" t="s">
        <v>3670</v>
      </c>
      <c r="AC513" s="252" t="s">
        <v>3835</v>
      </c>
      <c r="AD513" s="449" t="s">
        <v>3340</v>
      </c>
      <c r="AE513" s="252" t="s">
        <v>3340</v>
      </c>
      <c r="AF513" s="217" t="s">
        <v>3340</v>
      </c>
      <c r="AG513" s="252" t="s">
        <v>3340</v>
      </c>
      <c r="AH513" s="252" t="s">
        <v>3340</v>
      </c>
      <c r="AI513" s="252" t="s">
        <v>3340</v>
      </c>
      <c r="AJ513" s="252" t="s">
        <v>6765</v>
      </c>
      <c r="AK513" s="252" t="s">
        <v>3340</v>
      </c>
      <c r="AL513" s="255" t="s">
        <v>3340</v>
      </c>
      <c r="AM513" s="252" t="s">
        <v>3340</v>
      </c>
      <c r="AN513" s="252" t="s">
        <v>3340</v>
      </c>
    </row>
    <row r="514" spans="1:40">
      <c r="A514" s="252" t="s">
        <v>8348</v>
      </c>
      <c r="B514" s="252" t="s">
        <v>8349</v>
      </c>
      <c r="C514" s="252" t="s">
        <v>8348</v>
      </c>
      <c r="D514" s="252" t="s">
        <v>8349</v>
      </c>
      <c r="E514" s="252" t="s">
        <v>8350</v>
      </c>
      <c r="F514" s="81" t="s">
        <v>6692</v>
      </c>
      <c r="G514" s="252" t="s">
        <v>6691</v>
      </c>
      <c r="H514" s="252" t="s">
        <v>7384</v>
      </c>
      <c r="I514" s="411">
        <v>42783</v>
      </c>
      <c r="J514" s="252" t="s">
        <v>6121</v>
      </c>
      <c r="K514" s="34" t="s">
        <v>6122</v>
      </c>
      <c r="L514" s="256" t="s">
        <v>3469</v>
      </c>
      <c r="M514" s="252" t="s">
        <v>6676</v>
      </c>
      <c r="N514" s="252" t="s">
        <v>6684</v>
      </c>
      <c r="O514" s="252" t="s">
        <v>8341</v>
      </c>
      <c r="P514" s="252" t="s">
        <v>3670</v>
      </c>
      <c r="Q514" s="252" t="s">
        <v>6688</v>
      </c>
      <c r="R514" s="252" t="s">
        <v>3340</v>
      </c>
      <c r="S514" s="252" t="s">
        <v>3340</v>
      </c>
      <c r="T514" s="252" t="s">
        <v>3340</v>
      </c>
      <c r="U514" s="252" t="s">
        <v>3340</v>
      </c>
      <c r="V514" s="252" t="s">
        <v>3330</v>
      </c>
      <c r="W514" s="252" t="s">
        <v>3340</v>
      </c>
      <c r="X514" s="252" t="s">
        <v>3340</v>
      </c>
      <c r="Y514" s="252" t="s">
        <v>3340</v>
      </c>
      <c r="Z514" s="252" t="s">
        <v>3340</v>
      </c>
      <c r="AA514" s="252" t="s">
        <v>3340</v>
      </c>
      <c r="AB514" s="252" t="s">
        <v>3670</v>
      </c>
      <c r="AC514" s="252" t="s">
        <v>3835</v>
      </c>
      <c r="AD514" s="252" t="s">
        <v>3340</v>
      </c>
      <c r="AE514" s="252" t="s">
        <v>3340</v>
      </c>
      <c r="AF514" s="217" t="s">
        <v>3340</v>
      </c>
      <c r="AG514" s="252" t="s">
        <v>6123</v>
      </c>
      <c r="AH514" s="252" t="s">
        <v>8351</v>
      </c>
      <c r="AI514" s="252" t="s">
        <v>3340</v>
      </c>
      <c r="AJ514" s="252" t="s">
        <v>6765</v>
      </c>
      <c r="AK514" s="252" t="s">
        <v>3340</v>
      </c>
      <c r="AL514" s="255" t="s">
        <v>6689</v>
      </c>
      <c r="AM514" s="252" t="s">
        <v>3340</v>
      </c>
      <c r="AN514" s="252" t="s">
        <v>3340</v>
      </c>
    </row>
    <row r="515" spans="1:40">
      <c r="A515" s="252" t="s">
        <v>8352</v>
      </c>
      <c r="B515" s="252" t="s">
        <v>8353</v>
      </c>
      <c r="C515" s="252" t="s">
        <v>8352</v>
      </c>
      <c r="D515" s="252" t="s">
        <v>8353</v>
      </c>
      <c r="E515" s="252" t="s">
        <v>8354</v>
      </c>
      <c r="F515" s="81" t="s">
        <v>6692</v>
      </c>
      <c r="G515" s="252" t="s">
        <v>6691</v>
      </c>
      <c r="H515" s="252" t="s">
        <v>8355</v>
      </c>
      <c r="I515" s="411">
        <v>42783</v>
      </c>
      <c r="J515" s="252" t="s">
        <v>6121</v>
      </c>
      <c r="K515" s="34" t="s">
        <v>6122</v>
      </c>
      <c r="L515" s="256" t="s">
        <v>3469</v>
      </c>
      <c r="M515" s="252" t="s">
        <v>6693</v>
      </c>
      <c r="N515" s="252" t="s">
        <v>6693</v>
      </c>
      <c r="O515" s="252" t="s">
        <v>8356</v>
      </c>
      <c r="P515" s="252" t="s">
        <v>3670</v>
      </c>
      <c r="Q515" s="252" t="s">
        <v>6688</v>
      </c>
      <c r="R515" s="252" t="s">
        <v>3340</v>
      </c>
      <c r="S515" s="252" t="s">
        <v>3340</v>
      </c>
      <c r="T515" s="252" t="s">
        <v>3340</v>
      </c>
      <c r="U515" s="252" t="s">
        <v>3340</v>
      </c>
      <c r="V515" s="252" t="s">
        <v>3330</v>
      </c>
      <c r="W515" s="252" t="s">
        <v>3340</v>
      </c>
      <c r="X515" s="252" t="s">
        <v>3340</v>
      </c>
      <c r="Y515" s="252" t="s">
        <v>3340</v>
      </c>
      <c r="Z515" s="252" t="s">
        <v>3340</v>
      </c>
      <c r="AA515" s="252" t="s">
        <v>3340</v>
      </c>
      <c r="AB515" s="252" t="s">
        <v>3670</v>
      </c>
      <c r="AC515" s="252" t="s">
        <v>3340</v>
      </c>
      <c r="AD515" s="252" t="s">
        <v>3340</v>
      </c>
      <c r="AE515" s="252" t="s">
        <v>3340</v>
      </c>
      <c r="AF515" s="217" t="s">
        <v>3340</v>
      </c>
      <c r="AG515" s="252" t="s">
        <v>6123</v>
      </c>
      <c r="AH515" s="252" t="s">
        <v>3340</v>
      </c>
      <c r="AI515" s="252" t="s">
        <v>3340</v>
      </c>
      <c r="AJ515" s="252" t="s">
        <v>7761</v>
      </c>
      <c r="AK515" s="252" t="s">
        <v>3340</v>
      </c>
      <c r="AL515" s="255" t="s">
        <v>6689</v>
      </c>
      <c r="AM515" s="252" t="s">
        <v>3340</v>
      </c>
      <c r="AN515" s="252" t="s">
        <v>3340</v>
      </c>
    </row>
    <row r="516" spans="1:40">
      <c r="A516" s="252" t="s">
        <v>8357</v>
      </c>
      <c r="B516" s="252" t="s">
        <v>8358</v>
      </c>
      <c r="C516" s="252" t="s">
        <v>8357</v>
      </c>
      <c r="D516" s="252" t="s">
        <v>8358</v>
      </c>
      <c r="E516" s="252" t="s">
        <v>8359</v>
      </c>
      <c r="F516" s="81" t="s">
        <v>6690</v>
      </c>
      <c r="G516" s="252" t="s">
        <v>6691</v>
      </c>
      <c r="H516" s="252" t="s">
        <v>7384</v>
      </c>
      <c r="I516" s="411">
        <v>42783</v>
      </c>
      <c r="J516" s="252" t="s">
        <v>6121</v>
      </c>
      <c r="K516" s="34" t="s">
        <v>6122</v>
      </c>
      <c r="L516" s="256" t="s">
        <v>3469</v>
      </c>
      <c r="M516" s="252" t="s">
        <v>6676</v>
      </c>
      <c r="N516" s="252" t="s">
        <v>6684</v>
      </c>
      <c r="O516" s="252" t="s">
        <v>8341</v>
      </c>
      <c r="P516" s="252" t="s">
        <v>3670</v>
      </c>
      <c r="Q516" s="252" t="s">
        <v>6123</v>
      </c>
      <c r="R516" s="252" t="s">
        <v>3340</v>
      </c>
      <c r="S516" s="252" t="s">
        <v>3340</v>
      </c>
      <c r="T516" s="252" t="s">
        <v>3340</v>
      </c>
      <c r="U516" s="252" t="s">
        <v>3340</v>
      </c>
      <c r="V516" s="252" t="s">
        <v>3330</v>
      </c>
      <c r="W516" s="252" t="s">
        <v>3340</v>
      </c>
      <c r="X516" s="252" t="s">
        <v>3340</v>
      </c>
      <c r="Y516" s="252" t="s">
        <v>3340</v>
      </c>
      <c r="Z516" s="252" t="s">
        <v>3340</v>
      </c>
      <c r="AA516" s="252" t="s">
        <v>3340</v>
      </c>
      <c r="AB516" s="252" t="s">
        <v>3670</v>
      </c>
      <c r="AC516" s="252" t="s">
        <v>3835</v>
      </c>
      <c r="AD516" s="449" t="s">
        <v>3340</v>
      </c>
      <c r="AE516" s="252" t="s">
        <v>3340</v>
      </c>
      <c r="AF516" s="217" t="s">
        <v>3340</v>
      </c>
      <c r="AG516" s="252" t="s">
        <v>6123</v>
      </c>
      <c r="AH516" s="252" t="s">
        <v>8351</v>
      </c>
      <c r="AI516" s="252" t="s">
        <v>3340</v>
      </c>
      <c r="AJ516" s="252" t="s">
        <v>6765</v>
      </c>
      <c r="AK516" s="252" t="s">
        <v>3340</v>
      </c>
      <c r="AL516" s="255" t="s">
        <v>6686</v>
      </c>
      <c r="AM516" s="252" t="s">
        <v>3340</v>
      </c>
      <c r="AN516" s="252" t="s">
        <v>3340</v>
      </c>
    </row>
    <row r="517" spans="1:40">
      <c r="A517" s="252" t="s">
        <v>8360</v>
      </c>
      <c r="B517" s="252" t="s">
        <v>8361</v>
      </c>
      <c r="C517" s="252" t="s">
        <v>8360</v>
      </c>
      <c r="D517" s="252" t="s">
        <v>8361</v>
      </c>
      <c r="E517" s="252" t="s">
        <v>8362</v>
      </c>
      <c r="F517" s="81" t="s">
        <v>6690</v>
      </c>
      <c r="G517" s="252" t="s">
        <v>6691</v>
      </c>
      <c r="H517" s="252" t="s">
        <v>8355</v>
      </c>
      <c r="I517" s="411">
        <v>42783</v>
      </c>
      <c r="J517" s="252" t="s">
        <v>6121</v>
      </c>
      <c r="K517" s="34" t="s">
        <v>6122</v>
      </c>
      <c r="L517" s="256" t="s">
        <v>3469</v>
      </c>
      <c r="M517" s="252" t="s">
        <v>6693</v>
      </c>
      <c r="N517" s="252" t="s">
        <v>6693</v>
      </c>
      <c r="O517" s="252" t="s">
        <v>8356</v>
      </c>
      <c r="P517" s="252" t="s">
        <v>3670</v>
      </c>
      <c r="Q517" s="252" t="s">
        <v>6123</v>
      </c>
      <c r="R517" s="252" t="s">
        <v>3340</v>
      </c>
      <c r="S517" s="252" t="s">
        <v>3340</v>
      </c>
      <c r="T517" s="252" t="s">
        <v>3340</v>
      </c>
      <c r="U517" s="252" t="s">
        <v>3340</v>
      </c>
      <c r="V517" s="252" t="s">
        <v>3330</v>
      </c>
      <c r="W517" s="252" t="s">
        <v>3340</v>
      </c>
      <c r="X517" s="252" t="s">
        <v>3340</v>
      </c>
      <c r="Y517" s="252" t="s">
        <v>3340</v>
      </c>
      <c r="Z517" s="252" t="s">
        <v>3340</v>
      </c>
      <c r="AA517" s="252" t="s">
        <v>3340</v>
      </c>
      <c r="AB517" s="252" t="s">
        <v>3670</v>
      </c>
      <c r="AC517" s="252" t="s">
        <v>3340</v>
      </c>
      <c r="AD517" s="252" t="s">
        <v>3340</v>
      </c>
      <c r="AE517" s="252" t="s">
        <v>3340</v>
      </c>
      <c r="AF517" s="217" t="s">
        <v>3340</v>
      </c>
      <c r="AG517" s="252" t="s">
        <v>6123</v>
      </c>
      <c r="AH517" s="252" t="s">
        <v>3340</v>
      </c>
      <c r="AI517" s="252" t="s">
        <v>3340</v>
      </c>
      <c r="AJ517" s="252" t="s">
        <v>7761</v>
      </c>
      <c r="AK517" s="252" t="s">
        <v>3340</v>
      </c>
      <c r="AL517" s="255" t="s">
        <v>6686</v>
      </c>
      <c r="AM517" s="252" t="s">
        <v>3340</v>
      </c>
      <c r="AN517" s="252" t="s">
        <v>3340</v>
      </c>
    </row>
    <row r="518" spans="1:40">
      <c r="A518" s="252" t="s">
        <v>8363</v>
      </c>
      <c r="B518" s="252" t="s">
        <v>8364</v>
      </c>
      <c r="C518" s="252" t="s">
        <v>8363</v>
      </c>
      <c r="D518" s="252" t="s">
        <v>8364</v>
      </c>
      <c r="E518" s="252" t="s">
        <v>8365</v>
      </c>
      <c r="F518" s="81" t="s">
        <v>6694</v>
      </c>
      <c r="G518" s="252" t="s">
        <v>6695</v>
      </c>
      <c r="H518" s="252" t="s">
        <v>8355</v>
      </c>
      <c r="I518" s="411">
        <v>42783</v>
      </c>
      <c r="J518" s="252" t="s">
        <v>6121</v>
      </c>
      <c r="K518" s="34" t="s">
        <v>6122</v>
      </c>
      <c r="L518" s="256" t="s">
        <v>3469</v>
      </c>
      <c r="M518" s="252" t="s">
        <v>6693</v>
      </c>
      <c r="N518" s="252" t="s">
        <v>6693</v>
      </c>
      <c r="O518" s="252" t="s">
        <v>8356</v>
      </c>
      <c r="P518" s="252" t="s">
        <v>3670</v>
      </c>
      <c r="Q518" s="252" t="s">
        <v>6696</v>
      </c>
      <c r="R518" s="252" t="s">
        <v>3340</v>
      </c>
      <c r="S518" s="252" t="s">
        <v>3340</v>
      </c>
      <c r="T518" s="252" t="s">
        <v>3340</v>
      </c>
      <c r="U518" s="252" t="s">
        <v>3340</v>
      </c>
      <c r="V518" s="252" t="s">
        <v>3330</v>
      </c>
      <c r="W518" s="252" t="s">
        <v>3340</v>
      </c>
      <c r="X518" s="252" t="s">
        <v>3340</v>
      </c>
      <c r="Y518" s="252" t="s">
        <v>3340</v>
      </c>
      <c r="Z518" s="252" t="s">
        <v>3340</v>
      </c>
      <c r="AA518" s="252" t="s">
        <v>3340</v>
      </c>
      <c r="AB518" s="252" t="s">
        <v>3670</v>
      </c>
      <c r="AC518" s="252" t="s">
        <v>3340</v>
      </c>
      <c r="AD518" s="252" t="s">
        <v>3340</v>
      </c>
      <c r="AE518" s="252" t="s">
        <v>3340</v>
      </c>
      <c r="AF518" s="217" t="s">
        <v>3340</v>
      </c>
      <c r="AG518" s="252" t="s">
        <v>6123</v>
      </c>
      <c r="AH518" s="252" t="s">
        <v>3340</v>
      </c>
      <c r="AI518" s="252" t="s">
        <v>3340</v>
      </c>
      <c r="AJ518" s="252" t="s">
        <v>7761</v>
      </c>
      <c r="AK518" s="252" t="s">
        <v>3340</v>
      </c>
      <c r="AL518" s="255" t="s">
        <v>6686</v>
      </c>
      <c r="AM518" s="252" t="s">
        <v>3340</v>
      </c>
      <c r="AN518" s="252" t="s">
        <v>3340</v>
      </c>
    </row>
    <row r="519" spans="1:40">
      <c r="A519" s="252" t="s">
        <v>8366</v>
      </c>
      <c r="B519" s="252" t="s">
        <v>8367</v>
      </c>
      <c r="C519" s="252" t="s">
        <v>8366</v>
      </c>
      <c r="D519" s="252" t="s">
        <v>8367</v>
      </c>
      <c r="E519" s="252" t="s">
        <v>8368</v>
      </c>
      <c r="F519" s="81" t="s">
        <v>6697</v>
      </c>
      <c r="G519" s="252" t="s">
        <v>6695</v>
      </c>
      <c r="H519" s="252" t="s">
        <v>8355</v>
      </c>
      <c r="I519" s="411">
        <v>42783</v>
      </c>
      <c r="J519" s="252" t="s">
        <v>6121</v>
      </c>
      <c r="K519" s="34" t="s">
        <v>6122</v>
      </c>
      <c r="L519" s="256" t="s">
        <v>3469</v>
      </c>
      <c r="M519" s="252" t="s">
        <v>6693</v>
      </c>
      <c r="N519" s="252" t="s">
        <v>6693</v>
      </c>
      <c r="O519" s="252" t="s">
        <v>8356</v>
      </c>
      <c r="P519" s="252" t="s">
        <v>3670</v>
      </c>
      <c r="Q519" s="252" t="s">
        <v>6698</v>
      </c>
      <c r="R519" s="252" t="s">
        <v>3340</v>
      </c>
      <c r="S519" s="252" t="s">
        <v>3340</v>
      </c>
      <c r="T519" s="252" t="s">
        <v>3340</v>
      </c>
      <c r="U519" s="252" t="s">
        <v>3340</v>
      </c>
      <c r="V519" s="252" t="s">
        <v>3330</v>
      </c>
      <c r="W519" s="252" t="s">
        <v>3340</v>
      </c>
      <c r="X519" s="252" t="s">
        <v>3340</v>
      </c>
      <c r="Y519" s="252" t="s">
        <v>3340</v>
      </c>
      <c r="Z519" s="252" t="s">
        <v>3340</v>
      </c>
      <c r="AA519" s="252" t="s">
        <v>3340</v>
      </c>
      <c r="AB519" s="252" t="s">
        <v>3670</v>
      </c>
      <c r="AC519" s="252" t="s">
        <v>3340</v>
      </c>
      <c r="AD519" s="449" t="s">
        <v>3340</v>
      </c>
      <c r="AE519" s="252" t="s">
        <v>3340</v>
      </c>
      <c r="AF519" s="217" t="s">
        <v>3340</v>
      </c>
      <c r="AG519" s="255" t="s">
        <v>6123</v>
      </c>
      <c r="AH519" s="255" t="s">
        <v>3340</v>
      </c>
      <c r="AI519" s="252" t="s">
        <v>3340</v>
      </c>
      <c r="AJ519" s="252" t="s">
        <v>7761</v>
      </c>
      <c r="AK519" s="252" t="s">
        <v>3340</v>
      </c>
      <c r="AL519" s="255" t="s">
        <v>6699</v>
      </c>
      <c r="AM519" s="252" t="s">
        <v>3340</v>
      </c>
      <c r="AN519" s="252" t="s">
        <v>3340</v>
      </c>
    </row>
    <row r="520" spans="1:40">
      <c r="A520" s="252" t="s">
        <v>8319</v>
      </c>
      <c r="B520" s="252" t="s">
        <v>8369</v>
      </c>
      <c r="C520" s="252" t="s">
        <v>8319</v>
      </c>
      <c r="D520" s="252" t="s">
        <v>8369</v>
      </c>
      <c r="E520" s="252" t="s">
        <v>8370</v>
      </c>
      <c r="F520" s="81" t="s">
        <v>6700</v>
      </c>
      <c r="G520" s="252" t="s">
        <v>6701</v>
      </c>
      <c r="H520" s="252" t="s">
        <v>8322</v>
      </c>
      <c r="I520" s="411">
        <v>42783</v>
      </c>
      <c r="J520" s="252" t="s">
        <v>6702</v>
      </c>
      <c r="K520" s="34" t="s">
        <v>6703</v>
      </c>
      <c r="L520" s="256" t="s">
        <v>3469</v>
      </c>
      <c r="M520" s="252" t="s">
        <v>6704</v>
      </c>
      <c r="N520" s="252" t="s">
        <v>6704</v>
      </c>
      <c r="O520" s="252" t="s">
        <v>8323</v>
      </c>
      <c r="P520" s="252" t="s">
        <v>3670</v>
      </c>
      <c r="Q520" s="252" t="s">
        <v>6705</v>
      </c>
      <c r="R520" s="252" t="s">
        <v>3340</v>
      </c>
      <c r="S520" s="252" t="s">
        <v>3340</v>
      </c>
      <c r="T520" s="252" t="s">
        <v>3340</v>
      </c>
      <c r="U520" s="252" t="s">
        <v>3340</v>
      </c>
      <c r="V520" s="252" t="s">
        <v>3330</v>
      </c>
      <c r="W520" s="252" t="s">
        <v>3340</v>
      </c>
      <c r="X520" s="252" t="s">
        <v>3340</v>
      </c>
      <c r="Y520" s="252" t="s">
        <v>3340</v>
      </c>
      <c r="Z520" s="252" t="s">
        <v>3340</v>
      </c>
      <c r="AA520" s="252" t="s">
        <v>3340</v>
      </c>
      <c r="AB520" s="252" t="s">
        <v>3670</v>
      </c>
      <c r="AC520" s="252" t="s">
        <v>3835</v>
      </c>
      <c r="AD520" s="252" t="s">
        <v>3340</v>
      </c>
      <c r="AE520" s="252" t="s">
        <v>3340</v>
      </c>
      <c r="AF520" s="217" t="s">
        <v>3340</v>
      </c>
      <c r="AG520" s="252" t="s">
        <v>6705</v>
      </c>
      <c r="AH520" s="252" t="s">
        <v>3340</v>
      </c>
      <c r="AI520" s="252" t="s">
        <v>3340</v>
      </c>
      <c r="AJ520" s="252" t="s">
        <v>7761</v>
      </c>
      <c r="AK520" s="252" t="s">
        <v>3340</v>
      </c>
      <c r="AL520" s="255" t="s">
        <v>3340</v>
      </c>
      <c r="AM520" s="252" t="s">
        <v>3340</v>
      </c>
      <c r="AN520" s="252" t="s">
        <v>3340</v>
      </c>
    </row>
    <row r="521" spans="1:40">
      <c r="A521" s="252" t="s">
        <v>8371</v>
      </c>
      <c r="B521" s="252" t="s">
        <v>8372</v>
      </c>
      <c r="C521" s="252" t="s">
        <v>8371</v>
      </c>
      <c r="D521" s="252" t="s">
        <v>8372</v>
      </c>
      <c r="E521" s="252" t="s">
        <v>8373</v>
      </c>
      <c r="F521" s="81" t="s">
        <v>5747</v>
      </c>
      <c r="G521" s="252" t="s">
        <v>5748</v>
      </c>
      <c r="H521" s="252" t="s">
        <v>7423</v>
      </c>
      <c r="I521" s="411">
        <v>42790</v>
      </c>
      <c r="J521" s="252" t="s">
        <v>4419</v>
      </c>
      <c r="K521" s="34" t="s">
        <v>8264</v>
      </c>
      <c r="L521" s="256" t="s">
        <v>3469</v>
      </c>
      <c r="M521" s="252" t="s">
        <v>6676</v>
      </c>
      <c r="N521" s="252" t="s">
        <v>4545</v>
      </c>
      <c r="O521" s="252" t="s">
        <v>5072</v>
      </c>
      <c r="P521" s="252" t="s">
        <v>3670</v>
      </c>
      <c r="Q521" s="252" t="s">
        <v>6698</v>
      </c>
      <c r="R521" s="252" t="s">
        <v>5751</v>
      </c>
      <c r="S521" s="252" t="s">
        <v>3340</v>
      </c>
      <c r="T521" s="252" t="s">
        <v>3340</v>
      </c>
      <c r="U521" s="252" t="s">
        <v>3340</v>
      </c>
      <c r="V521" s="252" t="s">
        <v>3330</v>
      </c>
      <c r="W521" s="252" t="s">
        <v>3340</v>
      </c>
      <c r="X521" s="252" t="s">
        <v>3340</v>
      </c>
      <c r="Y521" s="252" t="s">
        <v>3340</v>
      </c>
      <c r="Z521" s="252" t="s">
        <v>3340</v>
      </c>
      <c r="AA521" s="252" t="s">
        <v>3340</v>
      </c>
      <c r="AB521" s="252" t="s">
        <v>3670</v>
      </c>
      <c r="AC521" s="252" t="s">
        <v>3835</v>
      </c>
      <c r="AD521" s="252" t="s">
        <v>3340</v>
      </c>
      <c r="AE521" s="217" t="s">
        <v>3340</v>
      </c>
      <c r="AF521" s="217" t="s">
        <v>3340</v>
      </c>
      <c r="AG521" s="252" t="s">
        <v>3340</v>
      </c>
      <c r="AH521" s="252" t="s">
        <v>3340</v>
      </c>
      <c r="AI521" s="252" t="s">
        <v>3340</v>
      </c>
      <c r="AJ521" s="252" t="s">
        <v>6765</v>
      </c>
      <c r="AK521" s="252" t="s">
        <v>3340</v>
      </c>
      <c r="AL521" s="255" t="s">
        <v>5755</v>
      </c>
      <c r="AM521" s="252" t="s">
        <v>3340</v>
      </c>
      <c r="AN521" s="252" t="s">
        <v>3340</v>
      </c>
    </row>
    <row r="522" spans="1:40">
      <c r="A522" s="252" t="s">
        <v>8374</v>
      </c>
      <c r="B522" s="252" t="s">
        <v>8375</v>
      </c>
      <c r="C522" s="252" t="s">
        <v>8374</v>
      </c>
      <c r="D522" s="252" t="s">
        <v>8375</v>
      </c>
      <c r="E522" s="252" t="s">
        <v>8376</v>
      </c>
      <c r="F522" s="81" t="s">
        <v>5747</v>
      </c>
      <c r="G522" s="252" t="s">
        <v>5748</v>
      </c>
      <c r="H522" s="252" t="s">
        <v>7423</v>
      </c>
      <c r="I522" s="411">
        <v>42790</v>
      </c>
      <c r="J522" s="252" t="s">
        <v>4419</v>
      </c>
      <c r="K522" s="34" t="s">
        <v>8264</v>
      </c>
      <c r="L522" s="256" t="s">
        <v>3469</v>
      </c>
      <c r="M522" s="252" t="s">
        <v>6676</v>
      </c>
      <c r="N522" s="252" t="s">
        <v>4545</v>
      </c>
      <c r="O522" s="252" t="s">
        <v>5072</v>
      </c>
      <c r="P522" s="252" t="s">
        <v>3670</v>
      </c>
      <c r="Q522" s="252" t="s">
        <v>6705</v>
      </c>
      <c r="R522" s="252" t="s">
        <v>5752</v>
      </c>
      <c r="S522" s="252" t="s">
        <v>3340</v>
      </c>
      <c r="T522" s="252" t="s">
        <v>3340</v>
      </c>
      <c r="U522" s="252" t="s">
        <v>3340</v>
      </c>
      <c r="V522" s="252" t="s">
        <v>3330</v>
      </c>
      <c r="W522" s="252" t="s">
        <v>3340</v>
      </c>
      <c r="X522" s="252" t="s">
        <v>3340</v>
      </c>
      <c r="Y522" s="252" t="s">
        <v>3340</v>
      </c>
      <c r="Z522" s="252" t="s">
        <v>3340</v>
      </c>
      <c r="AA522" s="252" t="s">
        <v>3340</v>
      </c>
      <c r="AB522" s="252" t="s">
        <v>3670</v>
      </c>
      <c r="AC522" s="252" t="s">
        <v>3835</v>
      </c>
      <c r="AD522" s="252" t="s">
        <v>3340</v>
      </c>
      <c r="AE522" s="217" t="s">
        <v>3340</v>
      </c>
      <c r="AF522" s="217" t="s">
        <v>3340</v>
      </c>
      <c r="AG522" s="252" t="s">
        <v>3340</v>
      </c>
      <c r="AH522" s="252" t="s">
        <v>3340</v>
      </c>
      <c r="AI522" s="252" t="s">
        <v>3340</v>
      </c>
      <c r="AJ522" s="252" t="s">
        <v>6765</v>
      </c>
      <c r="AK522" s="252" t="s">
        <v>3340</v>
      </c>
      <c r="AL522" s="255" t="s">
        <v>5755</v>
      </c>
      <c r="AM522" s="252" t="s">
        <v>3340</v>
      </c>
      <c r="AN522" s="252" t="s">
        <v>3340</v>
      </c>
    </row>
    <row r="523" spans="1:40">
      <c r="A523" s="252" t="s">
        <v>8377</v>
      </c>
      <c r="B523" s="252" t="s">
        <v>8378</v>
      </c>
      <c r="C523" s="252" t="s">
        <v>8377</v>
      </c>
      <c r="D523" s="252" t="s">
        <v>8378</v>
      </c>
      <c r="E523" s="252" t="s">
        <v>8379</v>
      </c>
      <c r="F523" s="81" t="s">
        <v>5747</v>
      </c>
      <c r="G523" s="252" t="s">
        <v>5748</v>
      </c>
      <c r="H523" s="252" t="s">
        <v>7423</v>
      </c>
      <c r="I523" s="411">
        <v>42790</v>
      </c>
      <c r="J523" s="252" t="s">
        <v>4419</v>
      </c>
      <c r="K523" s="34" t="s">
        <v>8264</v>
      </c>
      <c r="L523" s="256" t="s">
        <v>3469</v>
      </c>
      <c r="M523" s="252" t="s">
        <v>6676</v>
      </c>
      <c r="N523" s="252" t="s">
        <v>4545</v>
      </c>
      <c r="O523" s="252" t="s">
        <v>5072</v>
      </c>
      <c r="P523" s="252" t="s">
        <v>3670</v>
      </c>
      <c r="Q523" s="252" t="s">
        <v>6698</v>
      </c>
      <c r="R523" s="252" t="s">
        <v>5751</v>
      </c>
      <c r="S523" s="252" t="s">
        <v>3340</v>
      </c>
      <c r="T523" s="252" t="s">
        <v>3340</v>
      </c>
      <c r="U523" s="252" t="s">
        <v>3340</v>
      </c>
      <c r="V523" s="252" t="s">
        <v>3330</v>
      </c>
      <c r="W523" s="252" t="s">
        <v>3340</v>
      </c>
      <c r="X523" s="252" t="s">
        <v>3340</v>
      </c>
      <c r="Y523" s="252" t="s">
        <v>3340</v>
      </c>
      <c r="Z523" s="252" t="s">
        <v>3340</v>
      </c>
      <c r="AA523" s="252" t="s">
        <v>3340</v>
      </c>
      <c r="AB523" s="252" t="s">
        <v>3670</v>
      </c>
      <c r="AC523" s="252" t="s">
        <v>3835</v>
      </c>
      <c r="AD523" s="252" t="s">
        <v>3340</v>
      </c>
      <c r="AE523" s="217" t="s">
        <v>3340</v>
      </c>
      <c r="AF523" s="217" t="s">
        <v>3340</v>
      </c>
      <c r="AG523" s="252" t="s">
        <v>3340</v>
      </c>
      <c r="AH523" s="252" t="s">
        <v>3340</v>
      </c>
      <c r="AI523" s="252" t="s">
        <v>3340</v>
      </c>
      <c r="AJ523" s="252" t="s">
        <v>6765</v>
      </c>
      <c r="AK523" s="252" t="s">
        <v>5753</v>
      </c>
      <c r="AL523" s="255" t="s">
        <v>5756</v>
      </c>
      <c r="AM523" s="252" t="s">
        <v>3340</v>
      </c>
      <c r="AN523" s="252" t="s">
        <v>3340</v>
      </c>
    </row>
    <row r="524" spans="1:40">
      <c r="A524" s="252" t="s">
        <v>8380</v>
      </c>
      <c r="B524" s="252" t="s">
        <v>8381</v>
      </c>
      <c r="C524" s="252" t="s">
        <v>8380</v>
      </c>
      <c r="D524" s="252" t="s">
        <v>8381</v>
      </c>
      <c r="E524" s="252" t="s">
        <v>8382</v>
      </c>
      <c r="F524" s="81" t="s">
        <v>5747</v>
      </c>
      <c r="G524" s="252" t="s">
        <v>5748</v>
      </c>
      <c r="H524" s="252" t="s">
        <v>7423</v>
      </c>
      <c r="I524" s="411">
        <v>42790</v>
      </c>
      <c r="J524" s="252" t="s">
        <v>4419</v>
      </c>
      <c r="K524" s="34" t="s">
        <v>8264</v>
      </c>
      <c r="L524" s="256" t="s">
        <v>3469</v>
      </c>
      <c r="M524" s="252" t="s">
        <v>6676</v>
      </c>
      <c r="N524" s="252" t="s">
        <v>4545</v>
      </c>
      <c r="O524" s="252" t="s">
        <v>5072</v>
      </c>
      <c r="P524" s="252" t="s">
        <v>3670</v>
      </c>
      <c r="Q524" s="252" t="s">
        <v>6705</v>
      </c>
      <c r="R524" s="252" t="s">
        <v>5752</v>
      </c>
      <c r="S524" s="252" t="s">
        <v>3340</v>
      </c>
      <c r="T524" s="252" t="s">
        <v>3340</v>
      </c>
      <c r="U524" s="252" t="s">
        <v>3340</v>
      </c>
      <c r="V524" s="252" t="s">
        <v>3330</v>
      </c>
      <c r="W524" s="252" t="s">
        <v>3340</v>
      </c>
      <c r="X524" s="252" t="s">
        <v>3340</v>
      </c>
      <c r="Y524" s="252" t="s">
        <v>3340</v>
      </c>
      <c r="Z524" s="252" t="s">
        <v>3340</v>
      </c>
      <c r="AA524" s="252" t="s">
        <v>3340</v>
      </c>
      <c r="AB524" s="252" t="s">
        <v>3670</v>
      </c>
      <c r="AC524" s="252" t="s">
        <v>3835</v>
      </c>
      <c r="AD524" s="252" t="s">
        <v>3340</v>
      </c>
      <c r="AE524" s="217" t="s">
        <v>3340</v>
      </c>
      <c r="AF524" s="217" t="s">
        <v>3340</v>
      </c>
      <c r="AG524" s="252" t="s">
        <v>3340</v>
      </c>
      <c r="AH524" s="252" t="s">
        <v>3340</v>
      </c>
      <c r="AI524" s="252" t="s">
        <v>3340</v>
      </c>
      <c r="AJ524" s="252" t="s">
        <v>6765</v>
      </c>
      <c r="AK524" s="252" t="s">
        <v>5753</v>
      </c>
      <c r="AL524" s="255" t="s">
        <v>5756</v>
      </c>
      <c r="AM524" s="252" t="s">
        <v>3340</v>
      </c>
      <c r="AN524" s="252" t="s">
        <v>3340</v>
      </c>
    </row>
    <row r="525" spans="1:40">
      <c r="A525" s="252" t="s">
        <v>8383</v>
      </c>
      <c r="B525" s="252" t="s">
        <v>8384</v>
      </c>
      <c r="C525" s="252" t="s">
        <v>8383</v>
      </c>
      <c r="D525" s="252" t="s">
        <v>8384</v>
      </c>
      <c r="E525" s="252" t="s">
        <v>8385</v>
      </c>
      <c r="F525" s="81" t="s">
        <v>6109</v>
      </c>
      <c r="G525" s="252" t="s">
        <v>6104</v>
      </c>
      <c r="H525" s="252" t="s">
        <v>7413</v>
      </c>
      <c r="I525" s="411">
        <v>42858</v>
      </c>
      <c r="J525" s="252" t="s">
        <v>3953</v>
      </c>
      <c r="K525" s="34" t="s">
        <v>2513</v>
      </c>
      <c r="L525" s="256" t="s">
        <v>3469</v>
      </c>
      <c r="M525" s="252" t="s">
        <v>6676</v>
      </c>
      <c r="N525" s="252" t="s">
        <v>3696</v>
      </c>
      <c r="O525" s="252" t="s">
        <v>3339</v>
      </c>
      <c r="P525" s="252" t="s">
        <v>3670</v>
      </c>
      <c r="Q525" s="252" t="s">
        <v>6115</v>
      </c>
      <c r="R525" s="252" t="s">
        <v>3340</v>
      </c>
      <c r="S525" s="252" t="s">
        <v>3340</v>
      </c>
      <c r="T525" s="252" t="s">
        <v>3340</v>
      </c>
      <c r="U525" s="252" t="s">
        <v>3340</v>
      </c>
      <c r="V525" s="252" t="s">
        <v>3340</v>
      </c>
      <c r="W525" s="252" t="s">
        <v>3340</v>
      </c>
      <c r="X525" s="252" t="s">
        <v>3340</v>
      </c>
      <c r="Y525" s="252" t="s">
        <v>3340</v>
      </c>
      <c r="Z525" s="252" t="s">
        <v>3340</v>
      </c>
      <c r="AA525" s="252" t="s">
        <v>3340</v>
      </c>
      <c r="AB525" s="252" t="s">
        <v>3340</v>
      </c>
      <c r="AC525" s="252" t="s">
        <v>3836</v>
      </c>
      <c r="AD525" s="252" t="s">
        <v>3340</v>
      </c>
      <c r="AE525" s="217" t="s">
        <v>3340</v>
      </c>
      <c r="AF525" s="217" t="s">
        <v>3340</v>
      </c>
      <c r="AG525" s="252" t="s">
        <v>3340</v>
      </c>
      <c r="AH525" s="252" t="s">
        <v>3340</v>
      </c>
      <c r="AI525" s="252" t="s">
        <v>3340</v>
      </c>
      <c r="AJ525" s="252" t="s">
        <v>6766</v>
      </c>
      <c r="AK525" s="252" t="s">
        <v>3340</v>
      </c>
      <c r="AL525" s="255" t="s">
        <v>3340</v>
      </c>
      <c r="AM525" s="252" t="s">
        <v>3340</v>
      </c>
      <c r="AN525" s="252" t="s">
        <v>3340</v>
      </c>
    </row>
    <row r="526" spans="1:40">
      <c r="A526" s="252" t="s">
        <v>8386</v>
      </c>
      <c r="B526" s="252" t="s">
        <v>8387</v>
      </c>
      <c r="C526" s="252" t="s">
        <v>8386</v>
      </c>
      <c r="D526" s="252" t="s">
        <v>8387</v>
      </c>
      <c r="E526" s="252" t="s">
        <v>8388</v>
      </c>
      <c r="F526" s="81" t="s">
        <v>6109</v>
      </c>
      <c r="G526" s="252" t="s">
        <v>6104</v>
      </c>
      <c r="H526" s="252" t="s">
        <v>7413</v>
      </c>
      <c r="I526" s="411">
        <v>42858</v>
      </c>
      <c r="J526" s="252" t="s">
        <v>3953</v>
      </c>
      <c r="K526" s="34" t="s">
        <v>2513</v>
      </c>
      <c r="L526" s="256" t="s">
        <v>3469</v>
      </c>
      <c r="M526" s="252" t="s">
        <v>6676</v>
      </c>
      <c r="N526" s="252" t="s">
        <v>3692</v>
      </c>
      <c r="O526" s="252" t="s">
        <v>7718</v>
      </c>
      <c r="P526" s="252" t="s">
        <v>3670</v>
      </c>
      <c r="Q526" s="252" t="s">
        <v>6115</v>
      </c>
      <c r="R526" s="252" t="s">
        <v>3340</v>
      </c>
      <c r="S526" s="252" t="s">
        <v>3340</v>
      </c>
      <c r="T526" s="252" t="s">
        <v>3340</v>
      </c>
      <c r="U526" s="252" t="s">
        <v>3340</v>
      </c>
      <c r="V526" s="252" t="s">
        <v>3340</v>
      </c>
      <c r="W526" s="252" t="s">
        <v>3340</v>
      </c>
      <c r="X526" s="252" t="s">
        <v>3340</v>
      </c>
      <c r="Y526" s="252" t="s">
        <v>3340</v>
      </c>
      <c r="Z526" s="252" t="s">
        <v>6116</v>
      </c>
      <c r="AA526" s="252" t="s">
        <v>10620</v>
      </c>
      <c r="AB526" s="252" t="s">
        <v>3340</v>
      </c>
      <c r="AC526" s="252" t="s">
        <v>3835</v>
      </c>
      <c r="AD526" s="252" t="s">
        <v>3340</v>
      </c>
      <c r="AE526" s="217" t="s">
        <v>3340</v>
      </c>
      <c r="AF526" s="217" t="s">
        <v>3340</v>
      </c>
      <c r="AG526" s="252" t="s">
        <v>3340</v>
      </c>
      <c r="AH526" s="252" t="s">
        <v>3340</v>
      </c>
      <c r="AI526" s="252" t="s">
        <v>3340</v>
      </c>
      <c r="AJ526" s="252" t="s">
        <v>6765</v>
      </c>
      <c r="AK526" s="252" t="s">
        <v>3340</v>
      </c>
      <c r="AL526" s="255" t="s">
        <v>3340</v>
      </c>
      <c r="AM526" s="252" t="s">
        <v>3340</v>
      </c>
      <c r="AN526" s="252" t="s">
        <v>3340</v>
      </c>
    </row>
    <row r="527" spans="1:40">
      <c r="A527" s="252" t="s">
        <v>8389</v>
      </c>
      <c r="B527" s="252" t="s">
        <v>8390</v>
      </c>
      <c r="C527" s="252" t="s">
        <v>8389</v>
      </c>
      <c r="D527" s="252" t="s">
        <v>8390</v>
      </c>
      <c r="E527" s="252" t="s">
        <v>8391</v>
      </c>
      <c r="F527" s="81" t="s">
        <v>6750</v>
      </c>
      <c r="G527" s="252" t="s">
        <v>6751</v>
      </c>
      <c r="H527" s="252" t="s">
        <v>8286</v>
      </c>
      <c r="I527" s="411">
        <v>42894</v>
      </c>
      <c r="J527" s="252" t="s">
        <v>6180</v>
      </c>
      <c r="K527" s="34" t="s">
        <v>6181</v>
      </c>
      <c r="L527" s="256" t="s">
        <v>3469</v>
      </c>
      <c r="M527" s="252" t="s">
        <v>6676</v>
      </c>
      <c r="N527" s="252" t="s">
        <v>5676</v>
      </c>
      <c r="O527" s="252" t="s">
        <v>8051</v>
      </c>
      <c r="P527" s="252" t="s">
        <v>3669</v>
      </c>
      <c r="Q527" s="252" t="s">
        <v>6584</v>
      </c>
      <c r="R527" s="252" t="s">
        <v>6585</v>
      </c>
      <c r="S527" s="252" t="s">
        <v>3340</v>
      </c>
      <c r="T527" s="252" t="s">
        <v>3340</v>
      </c>
      <c r="U527" s="252" t="s">
        <v>3340</v>
      </c>
      <c r="V527" s="252" t="s">
        <v>3330</v>
      </c>
      <c r="W527" s="252" t="s">
        <v>3340</v>
      </c>
      <c r="X527" s="252" t="s">
        <v>3340</v>
      </c>
      <c r="Y527" s="252" t="s">
        <v>3340</v>
      </c>
      <c r="Z527" s="252" t="s">
        <v>3340</v>
      </c>
      <c r="AA527" s="252" t="s">
        <v>3340</v>
      </c>
      <c r="AB527" s="252" t="s">
        <v>3670</v>
      </c>
      <c r="AC527" s="252" t="s">
        <v>3835</v>
      </c>
      <c r="AD527" s="449" t="s">
        <v>3340</v>
      </c>
      <c r="AE527" s="252" t="s">
        <v>3340</v>
      </c>
      <c r="AF527" s="217" t="s">
        <v>3340</v>
      </c>
      <c r="AG527" s="255" t="s">
        <v>6541</v>
      </c>
      <c r="AH527" s="255" t="s">
        <v>3340</v>
      </c>
      <c r="AI527" s="252" t="s">
        <v>3340</v>
      </c>
      <c r="AJ527" s="252" t="s">
        <v>6765</v>
      </c>
      <c r="AK527" s="252" t="s">
        <v>3340</v>
      </c>
      <c r="AL527" s="255" t="s">
        <v>3340</v>
      </c>
      <c r="AM527" s="252" t="s">
        <v>3340</v>
      </c>
      <c r="AN527" s="252" t="s">
        <v>3340</v>
      </c>
    </row>
    <row r="528" spans="1:40">
      <c r="A528" s="252" t="s">
        <v>8392</v>
      </c>
      <c r="B528" s="252" t="s">
        <v>8393</v>
      </c>
      <c r="C528" s="252" t="s">
        <v>8392</v>
      </c>
      <c r="D528" s="252" t="s">
        <v>8393</v>
      </c>
      <c r="E528" s="252" t="s">
        <v>8394</v>
      </c>
      <c r="F528" s="81" t="s">
        <v>6750</v>
      </c>
      <c r="G528" s="252" t="s">
        <v>6751</v>
      </c>
      <c r="H528" s="252" t="s">
        <v>8312</v>
      </c>
      <c r="I528" s="411">
        <v>42894</v>
      </c>
      <c r="J528" s="252" t="s">
        <v>6752</v>
      </c>
      <c r="K528" s="34" t="s">
        <v>6181</v>
      </c>
      <c r="L528" s="256" t="s">
        <v>3469</v>
      </c>
      <c r="M528" s="252" t="s">
        <v>6676</v>
      </c>
      <c r="N528" s="252" t="s">
        <v>6753</v>
      </c>
      <c r="O528" s="252" t="s">
        <v>3328</v>
      </c>
      <c r="P528" s="252" t="s">
        <v>3669</v>
      </c>
      <c r="Q528" s="252" t="s">
        <v>6754</v>
      </c>
      <c r="R528" s="252" t="s">
        <v>6755</v>
      </c>
      <c r="S528" s="252" t="s">
        <v>3340</v>
      </c>
      <c r="T528" s="252" t="s">
        <v>3340</v>
      </c>
      <c r="U528" s="252" t="s">
        <v>3340</v>
      </c>
      <c r="V528" s="252" t="s">
        <v>3330</v>
      </c>
      <c r="W528" s="252" t="s">
        <v>3340</v>
      </c>
      <c r="X528" s="252" t="s">
        <v>3340</v>
      </c>
      <c r="Y528" s="252" t="s">
        <v>3340</v>
      </c>
      <c r="Z528" s="252" t="s">
        <v>3340</v>
      </c>
      <c r="AA528" s="252" t="s">
        <v>3340</v>
      </c>
      <c r="AB528" s="252" t="s">
        <v>3669</v>
      </c>
      <c r="AC528" s="252" t="s">
        <v>3835</v>
      </c>
      <c r="AD528" s="252" t="s">
        <v>3340</v>
      </c>
      <c r="AE528" s="252" t="s">
        <v>3340</v>
      </c>
      <c r="AF528" s="217" t="s">
        <v>3340</v>
      </c>
      <c r="AG528" s="252" t="s">
        <v>6756</v>
      </c>
      <c r="AH528" s="252" t="s">
        <v>3340</v>
      </c>
      <c r="AI528" s="252" t="s">
        <v>3340</v>
      </c>
      <c r="AJ528" s="252" t="s">
        <v>6765</v>
      </c>
      <c r="AK528" s="252" t="s">
        <v>3340</v>
      </c>
      <c r="AL528" s="255" t="s">
        <v>3340</v>
      </c>
      <c r="AM528" s="252" t="s">
        <v>3340</v>
      </c>
      <c r="AN528" s="252" t="s">
        <v>3340</v>
      </c>
    </row>
    <row r="529" spans="1:40">
      <c r="A529" s="252" t="s">
        <v>8395</v>
      </c>
      <c r="B529" s="252" t="s">
        <v>8396</v>
      </c>
      <c r="C529" s="252" t="s">
        <v>8395</v>
      </c>
      <c r="D529" s="252" t="s">
        <v>8396</v>
      </c>
      <c r="E529" s="252" t="s">
        <v>8397</v>
      </c>
      <c r="F529" s="81" t="s">
        <v>6750</v>
      </c>
      <c r="G529" s="252" t="s">
        <v>6751</v>
      </c>
      <c r="H529" s="252" t="s">
        <v>8312</v>
      </c>
      <c r="I529" s="411">
        <v>42894</v>
      </c>
      <c r="J529" s="252" t="s">
        <v>6752</v>
      </c>
      <c r="K529" s="34" t="s">
        <v>6181</v>
      </c>
      <c r="L529" s="256" t="s">
        <v>3469</v>
      </c>
      <c r="M529" s="252" t="s">
        <v>6676</v>
      </c>
      <c r="N529" s="252" t="s">
        <v>6753</v>
      </c>
      <c r="O529" s="252" t="s">
        <v>3328</v>
      </c>
      <c r="P529" s="252" t="s">
        <v>3669</v>
      </c>
      <c r="Q529" s="252" t="s">
        <v>6757</v>
      </c>
      <c r="R529" s="252" t="s">
        <v>6755</v>
      </c>
      <c r="S529" s="252" t="s">
        <v>3340</v>
      </c>
      <c r="T529" s="252" t="s">
        <v>3340</v>
      </c>
      <c r="U529" s="252" t="s">
        <v>3340</v>
      </c>
      <c r="V529" s="252" t="s">
        <v>3330</v>
      </c>
      <c r="W529" s="252" t="s">
        <v>3340</v>
      </c>
      <c r="X529" s="252" t="s">
        <v>3340</v>
      </c>
      <c r="Y529" s="252" t="s">
        <v>3340</v>
      </c>
      <c r="Z529" s="252" t="s">
        <v>3340</v>
      </c>
      <c r="AA529" s="252" t="s">
        <v>3340</v>
      </c>
      <c r="AB529" s="252" t="s">
        <v>3669</v>
      </c>
      <c r="AC529" s="252" t="s">
        <v>3835</v>
      </c>
      <c r="AD529" s="252" t="s">
        <v>3340</v>
      </c>
      <c r="AE529" s="252" t="s">
        <v>3340</v>
      </c>
      <c r="AF529" s="217" t="s">
        <v>3340</v>
      </c>
      <c r="AG529" s="252" t="s">
        <v>6756</v>
      </c>
      <c r="AH529" s="252" t="s">
        <v>3340</v>
      </c>
      <c r="AI529" s="252" t="s">
        <v>3340</v>
      </c>
      <c r="AJ529" s="252" t="s">
        <v>6765</v>
      </c>
      <c r="AK529" s="252" t="s">
        <v>3340</v>
      </c>
      <c r="AL529" s="255" t="s">
        <v>3340</v>
      </c>
      <c r="AM529" s="252" t="s">
        <v>3340</v>
      </c>
      <c r="AN529" s="252" t="s">
        <v>3340</v>
      </c>
    </row>
    <row r="530" spans="1:40">
      <c r="A530" s="253" t="s">
        <v>7616</v>
      </c>
      <c r="B530" s="253" t="s">
        <v>8398</v>
      </c>
      <c r="C530" s="253" t="s">
        <v>7616</v>
      </c>
      <c r="D530" s="380" t="s">
        <v>8398</v>
      </c>
      <c r="E530" s="252" t="s">
        <v>8399</v>
      </c>
      <c r="F530" s="81" t="s">
        <v>3672</v>
      </c>
      <c r="G530" s="253" t="s">
        <v>6072</v>
      </c>
      <c r="H530" s="252" t="s">
        <v>8400</v>
      </c>
      <c r="I530" s="411">
        <v>42895</v>
      </c>
      <c r="J530" s="252" t="s">
        <v>4426</v>
      </c>
      <c r="K530" s="493" t="s">
        <v>6056</v>
      </c>
      <c r="L530" s="256" t="s">
        <v>3469</v>
      </c>
      <c r="M530" s="252" t="s">
        <v>6676</v>
      </c>
      <c r="N530" s="252" t="s">
        <v>4426</v>
      </c>
      <c r="O530" s="252" t="s">
        <v>5072</v>
      </c>
      <c r="P530" s="252" t="s">
        <v>3670</v>
      </c>
      <c r="Q530" s="252" t="s">
        <v>4502</v>
      </c>
      <c r="R530" s="252" t="s">
        <v>6073</v>
      </c>
      <c r="S530" s="252" t="s">
        <v>3340</v>
      </c>
      <c r="T530" s="252" t="s">
        <v>3340</v>
      </c>
      <c r="U530" s="252" t="s">
        <v>3340</v>
      </c>
      <c r="V530" s="252" t="s">
        <v>3330</v>
      </c>
      <c r="W530" s="252" t="s">
        <v>3340</v>
      </c>
      <c r="X530" s="252">
        <v>250</v>
      </c>
      <c r="Y530" s="252" t="s">
        <v>3340</v>
      </c>
      <c r="Z530" s="252" t="s">
        <v>3340</v>
      </c>
      <c r="AA530" s="252" t="s">
        <v>3340</v>
      </c>
      <c r="AB530" s="252" t="s">
        <v>3340</v>
      </c>
      <c r="AC530" s="252" t="s">
        <v>3835</v>
      </c>
      <c r="AD530" s="401" t="s">
        <v>3340</v>
      </c>
      <c r="AE530" s="217" t="s">
        <v>3340</v>
      </c>
      <c r="AF530" s="217" t="s">
        <v>3340</v>
      </c>
      <c r="AG530" s="255" t="s">
        <v>4503</v>
      </c>
      <c r="AH530" s="255" t="s">
        <v>4429</v>
      </c>
      <c r="AI530" s="252" t="s">
        <v>4502</v>
      </c>
      <c r="AJ530" s="252" t="s">
        <v>6765</v>
      </c>
      <c r="AK530" s="217" t="s">
        <v>3340</v>
      </c>
      <c r="AL530" s="255" t="s">
        <v>1289</v>
      </c>
      <c r="AM530" s="252" t="s">
        <v>3340</v>
      </c>
      <c r="AN530" s="252" t="s">
        <v>3340</v>
      </c>
    </row>
    <row r="531" spans="1:40">
      <c r="A531" s="252" t="s">
        <v>8401</v>
      </c>
      <c r="B531" s="252" t="s">
        <v>8402</v>
      </c>
      <c r="C531" s="252" t="s">
        <v>8401</v>
      </c>
      <c r="D531" s="252" t="s">
        <v>8402</v>
      </c>
      <c r="E531" s="252" t="s">
        <v>6073</v>
      </c>
      <c r="F531" s="81" t="s">
        <v>3672</v>
      </c>
      <c r="G531" s="252" t="s">
        <v>6081</v>
      </c>
      <c r="H531" s="252" t="s">
        <v>8400</v>
      </c>
      <c r="I531" s="411">
        <v>42895</v>
      </c>
      <c r="J531" s="252" t="s">
        <v>4426</v>
      </c>
      <c r="K531" s="34" t="s">
        <v>6056</v>
      </c>
      <c r="L531" s="256" t="s">
        <v>3469</v>
      </c>
      <c r="M531" s="252" t="s">
        <v>6676</v>
      </c>
      <c r="N531" s="252" t="s">
        <v>3696</v>
      </c>
      <c r="O531" s="252" t="s">
        <v>3339</v>
      </c>
      <c r="P531" s="252" t="s">
        <v>3670</v>
      </c>
      <c r="Q531" s="252" t="s">
        <v>4502</v>
      </c>
      <c r="R531" s="252" t="s">
        <v>3340</v>
      </c>
      <c r="S531" s="252" t="s">
        <v>3340</v>
      </c>
      <c r="T531" s="252" t="s">
        <v>3340</v>
      </c>
      <c r="U531" s="252" t="s">
        <v>3340</v>
      </c>
      <c r="V531" s="252" t="s">
        <v>3330</v>
      </c>
      <c r="W531" s="252" t="s">
        <v>3340</v>
      </c>
      <c r="X531" s="252">
        <v>250</v>
      </c>
      <c r="Y531" s="252" t="s">
        <v>3340</v>
      </c>
      <c r="Z531" s="252" t="s">
        <v>3340</v>
      </c>
      <c r="AA531" s="252" t="s">
        <v>3340</v>
      </c>
      <c r="AB531" s="252" t="s">
        <v>3340</v>
      </c>
      <c r="AC531" s="252" t="s">
        <v>3836</v>
      </c>
      <c r="AD531" s="217" t="s">
        <v>3340</v>
      </c>
      <c r="AE531" s="217" t="s">
        <v>3340</v>
      </c>
      <c r="AF531" s="217" t="s">
        <v>3340</v>
      </c>
      <c r="AG531" s="252" t="s">
        <v>4503</v>
      </c>
      <c r="AH531" s="252" t="s">
        <v>4429</v>
      </c>
      <c r="AI531" s="252" t="s">
        <v>4502</v>
      </c>
      <c r="AJ531" s="252" t="s">
        <v>6766</v>
      </c>
      <c r="AK531" s="217" t="s">
        <v>3340</v>
      </c>
      <c r="AL531" s="255" t="s">
        <v>1289</v>
      </c>
      <c r="AM531" s="252" t="s">
        <v>3340</v>
      </c>
      <c r="AN531" s="252" t="s">
        <v>3340</v>
      </c>
    </row>
    <row r="532" spans="1:40">
      <c r="A532" s="252" t="s">
        <v>8403</v>
      </c>
      <c r="B532" s="252" t="s">
        <v>8404</v>
      </c>
      <c r="C532" s="252" t="s">
        <v>8403</v>
      </c>
      <c r="D532" s="252" t="s">
        <v>8404</v>
      </c>
      <c r="E532" s="252" t="s">
        <v>8405</v>
      </c>
      <c r="F532" s="81" t="s">
        <v>6090</v>
      </c>
      <c r="G532" s="252" t="s">
        <v>6091</v>
      </c>
      <c r="H532" s="252" t="s">
        <v>8400</v>
      </c>
      <c r="I532" s="411">
        <v>42895</v>
      </c>
      <c r="J532" s="252" t="s">
        <v>4426</v>
      </c>
      <c r="K532" s="34" t="s">
        <v>3340</v>
      </c>
      <c r="L532" s="256" t="s">
        <v>3469</v>
      </c>
      <c r="M532" s="252" t="s">
        <v>6676</v>
      </c>
      <c r="N532" s="252" t="s">
        <v>4426</v>
      </c>
      <c r="O532" s="252" t="s">
        <v>5072</v>
      </c>
      <c r="P532" s="252" t="s">
        <v>3670</v>
      </c>
      <c r="Q532" s="252" t="s">
        <v>6092</v>
      </c>
      <c r="R532" s="252" t="s">
        <v>3340</v>
      </c>
      <c r="S532" s="252" t="s">
        <v>3340</v>
      </c>
      <c r="T532" s="252" t="s">
        <v>3340</v>
      </c>
      <c r="U532" s="252" t="s">
        <v>3340</v>
      </c>
      <c r="V532" s="252" t="s">
        <v>3330</v>
      </c>
      <c r="W532" s="252" t="s">
        <v>3340</v>
      </c>
      <c r="X532" s="252">
        <v>250</v>
      </c>
      <c r="Y532" s="252" t="s">
        <v>3340</v>
      </c>
      <c r="Z532" s="252" t="s">
        <v>3340</v>
      </c>
      <c r="AA532" s="252" t="s">
        <v>3340</v>
      </c>
      <c r="AB532" s="252" t="s">
        <v>3340</v>
      </c>
      <c r="AC532" s="252" t="s">
        <v>3835</v>
      </c>
      <c r="AD532" s="217" t="s">
        <v>3340</v>
      </c>
      <c r="AE532" s="217" t="s">
        <v>3340</v>
      </c>
      <c r="AF532" s="217" t="s">
        <v>3340</v>
      </c>
      <c r="AG532" s="252" t="s">
        <v>6093</v>
      </c>
      <c r="AH532" s="252" t="s">
        <v>4429</v>
      </c>
      <c r="AI532" s="252" t="s">
        <v>6092</v>
      </c>
      <c r="AJ532" s="252" t="s">
        <v>6765</v>
      </c>
      <c r="AK532" s="217" t="s">
        <v>3340</v>
      </c>
      <c r="AL532" s="255" t="s">
        <v>1289</v>
      </c>
      <c r="AM532" s="252" t="s">
        <v>3340</v>
      </c>
      <c r="AN532" s="252" t="s">
        <v>3340</v>
      </c>
    </row>
    <row r="533" spans="1:40">
      <c r="A533" s="252" t="s">
        <v>8406</v>
      </c>
      <c r="B533" s="252" t="s">
        <v>8407</v>
      </c>
      <c r="C533" s="252" t="s">
        <v>8406</v>
      </c>
      <c r="D533" s="252" t="s">
        <v>8407</v>
      </c>
      <c r="E533" s="252" t="s">
        <v>8408</v>
      </c>
      <c r="F533" s="81" t="s">
        <v>6094</v>
      </c>
      <c r="G533" s="252" t="s">
        <v>6091</v>
      </c>
      <c r="H533" s="252" t="s">
        <v>8400</v>
      </c>
      <c r="I533" s="411">
        <v>42895</v>
      </c>
      <c r="J533" s="252" t="s">
        <v>4426</v>
      </c>
      <c r="K533" s="34" t="s">
        <v>3340</v>
      </c>
      <c r="L533" s="256" t="s">
        <v>3469</v>
      </c>
      <c r="M533" s="252" t="s">
        <v>6676</v>
      </c>
      <c r="N533" s="252" t="s">
        <v>4426</v>
      </c>
      <c r="O533" s="252" t="s">
        <v>5072</v>
      </c>
      <c r="P533" s="252" t="s">
        <v>3670</v>
      </c>
      <c r="Q533" s="252" t="s">
        <v>6095</v>
      </c>
      <c r="R533" s="252" t="s">
        <v>3340</v>
      </c>
      <c r="S533" s="252" t="s">
        <v>3340</v>
      </c>
      <c r="T533" s="252" t="s">
        <v>3340</v>
      </c>
      <c r="U533" s="252" t="s">
        <v>3340</v>
      </c>
      <c r="V533" s="252" t="s">
        <v>3330</v>
      </c>
      <c r="W533" s="252" t="s">
        <v>3340</v>
      </c>
      <c r="X533" s="252">
        <v>250</v>
      </c>
      <c r="Y533" s="252" t="s">
        <v>3340</v>
      </c>
      <c r="Z533" s="252" t="s">
        <v>3340</v>
      </c>
      <c r="AA533" s="252" t="s">
        <v>3340</v>
      </c>
      <c r="AB533" s="252" t="s">
        <v>3340</v>
      </c>
      <c r="AC533" s="252" t="s">
        <v>3835</v>
      </c>
      <c r="AD533" s="401" t="s">
        <v>3340</v>
      </c>
      <c r="AE533" s="217" t="s">
        <v>3340</v>
      </c>
      <c r="AF533" s="217" t="s">
        <v>3340</v>
      </c>
      <c r="AG533" s="255" t="s">
        <v>6096</v>
      </c>
      <c r="AH533" s="255" t="s">
        <v>4429</v>
      </c>
      <c r="AI533" s="252" t="s">
        <v>6095</v>
      </c>
      <c r="AJ533" s="252" t="s">
        <v>6765</v>
      </c>
      <c r="AK533" s="217" t="s">
        <v>3340</v>
      </c>
      <c r="AL533" s="255" t="s">
        <v>1289</v>
      </c>
      <c r="AM533" s="252" t="s">
        <v>3340</v>
      </c>
      <c r="AN533" s="252" t="s">
        <v>3340</v>
      </c>
    </row>
    <row r="534" spans="1:40">
      <c r="A534" s="252" t="s">
        <v>8409</v>
      </c>
      <c r="B534" s="252" t="s">
        <v>8410</v>
      </c>
      <c r="C534" s="252" t="s">
        <v>8409</v>
      </c>
      <c r="D534" s="252" t="s">
        <v>8410</v>
      </c>
      <c r="E534" s="252" t="s">
        <v>8411</v>
      </c>
      <c r="F534" s="81" t="s">
        <v>6097</v>
      </c>
      <c r="G534" s="252" t="s">
        <v>6091</v>
      </c>
      <c r="H534" s="252" t="s">
        <v>8400</v>
      </c>
      <c r="I534" s="411">
        <v>42895</v>
      </c>
      <c r="J534" s="252" t="s">
        <v>4426</v>
      </c>
      <c r="K534" s="34" t="s">
        <v>3340</v>
      </c>
      <c r="L534" s="256" t="s">
        <v>3469</v>
      </c>
      <c r="M534" s="252" t="s">
        <v>6676</v>
      </c>
      <c r="N534" s="252" t="s">
        <v>4426</v>
      </c>
      <c r="O534" s="252" t="s">
        <v>5072</v>
      </c>
      <c r="P534" s="252" t="s">
        <v>3670</v>
      </c>
      <c r="Q534" s="252" t="s">
        <v>6098</v>
      </c>
      <c r="R534" s="252" t="s">
        <v>3340</v>
      </c>
      <c r="S534" s="252" t="s">
        <v>3340</v>
      </c>
      <c r="T534" s="252" t="s">
        <v>3340</v>
      </c>
      <c r="U534" s="252" t="s">
        <v>3340</v>
      </c>
      <c r="V534" s="252" t="s">
        <v>3330</v>
      </c>
      <c r="W534" s="252" t="s">
        <v>3340</v>
      </c>
      <c r="X534" s="252">
        <v>250</v>
      </c>
      <c r="Y534" s="252" t="s">
        <v>3340</v>
      </c>
      <c r="Z534" s="252" t="s">
        <v>3340</v>
      </c>
      <c r="AA534" s="252" t="s">
        <v>3340</v>
      </c>
      <c r="AB534" s="252" t="s">
        <v>3340</v>
      </c>
      <c r="AC534" s="252" t="s">
        <v>3835</v>
      </c>
      <c r="AD534" s="217" t="s">
        <v>3340</v>
      </c>
      <c r="AE534" s="217" t="s">
        <v>3340</v>
      </c>
      <c r="AF534" s="217" t="s">
        <v>3340</v>
      </c>
      <c r="AG534" s="252" t="s">
        <v>6099</v>
      </c>
      <c r="AH534" s="252" t="s">
        <v>4429</v>
      </c>
      <c r="AI534" s="252" t="s">
        <v>6098</v>
      </c>
      <c r="AJ534" s="252" t="s">
        <v>6765</v>
      </c>
      <c r="AK534" s="217" t="s">
        <v>3340</v>
      </c>
      <c r="AL534" s="255" t="s">
        <v>1289</v>
      </c>
      <c r="AM534" s="252" t="s">
        <v>3340</v>
      </c>
      <c r="AN534" s="252" t="s">
        <v>3340</v>
      </c>
    </row>
    <row r="535" spans="1:40">
      <c r="A535" s="252" t="s">
        <v>8412</v>
      </c>
      <c r="B535" s="252" t="s">
        <v>8413</v>
      </c>
      <c r="C535" s="252" t="s">
        <v>8412</v>
      </c>
      <c r="D535" s="252" t="s">
        <v>8413</v>
      </c>
      <c r="E535" s="252" t="s">
        <v>8414</v>
      </c>
      <c r="F535" s="81" t="s">
        <v>6100</v>
      </c>
      <c r="G535" s="252" t="s">
        <v>6091</v>
      </c>
      <c r="H535" s="252" t="s">
        <v>8400</v>
      </c>
      <c r="I535" s="411">
        <v>42895</v>
      </c>
      <c r="J535" s="252" t="s">
        <v>4426</v>
      </c>
      <c r="K535" s="34" t="s">
        <v>3340</v>
      </c>
      <c r="L535" s="256" t="s">
        <v>3469</v>
      </c>
      <c r="M535" s="252" t="s">
        <v>6676</v>
      </c>
      <c r="N535" s="252" t="s">
        <v>4426</v>
      </c>
      <c r="O535" s="252" t="s">
        <v>5072</v>
      </c>
      <c r="P535" s="252" t="s">
        <v>3670</v>
      </c>
      <c r="Q535" s="252" t="s">
        <v>6101</v>
      </c>
      <c r="R535" s="252" t="s">
        <v>3340</v>
      </c>
      <c r="S535" s="252" t="s">
        <v>3340</v>
      </c>
      <c r="T535" s="252" t="s">
        <v>3340</v>
      </c>
      <c r="U535" s="252" t="s">
        <v>3340</v>
      </c>
      <c r="V535" s="252" t="s">
        <v>3330</v>
      </c>
      <c r="W535" s="252" t="s">
        <v>3340</v>
      </c>
      <c r="X535" s="252">
        <v>250</v>
      </c>
      <c r="Y535" s="252" t="s">
        <v>3340</v>
      </c>
      <c r="Z535" s="252" t="s">
        <v>3340</v>
      </c>
      <c r="AA535" s="252" t="s">
        <v>3340</v>
      </c>
      <c r="AB535" s="252" t="s">
        <v>3340</v>
      </c>
      <c r="AC535" s="252" t="s">
        <v>3835</v>
      </c>
      <c r="AD535" s="217" t="s">
        <v>3340</v>
      </c>
      <c r="AE535" s="217" t="s">
        <v>3340</v>
      </c>
      <c r="AF535" s="217" t="s">
        <v>3340</v>
      </c>
      <c r="AG535" s="252" t="s">
        <v>6099</v>
      </c>
      <c r="AH535" s="252" t="s">
        <v>4429</v>
      </c>
      <c r="AI535" s="252" t="s">
        <v>6098</v>
      </c>
      <c r="AJ535" s="252" t="s">
        <v>6765</v>
      </c>
      <c r="AK535" s="217" t="s">
        <v>6102</v>
      </c>
      <c r="AL535" s="255" t="s">
        <v>6103</v>
      </c>
      <c r="AM535" s="252" t="s">
        <v>3340</v>
      </c>
      <c r="AN535" s="252" t="s">
        <v>3340</v>
      </c>
    </row>
    <row r="536" spans="1:40">
      <c r="A536" s="252" t="s">
        <v>8415</v>
      </c>
      <c r="B536" s="252" t="s">
        <v>8416</v>
      </c>
      <c r="C536" s="252" t="s">
        <v>8415</v>
      </c>
      <c r="D536" s="252" t="s">
        <v>8416</v>
      </c>
      <c r="E536" s="252" t="s">
        <v>8417</v>
      </c>
      <c r="F536" s="81" t="s">
        <v>6127</v>
      </c>
      <c r="G536" s="252" t="s">
        <v>6128</v>
      </c>
      <c r="H536" s="252" t="s">
        <v>7543</v>
      </c>
      <c r="I536" s="411">
        <v>42895</v>
      </c>
      <c r="J536" s="252" t="s">
        <v>4425</v>
      </c>
      <c r="K536" s="34" t="s">
        <v>6056</v>
      </c>
      <c r="L536" s="256" t="s">
        <v>3469</v>
      </c>
      <c r="M536" s="252" t="s">
        <v>6676</v>
      </c>
      <c r="N536" s="252" t="s">
        <v>6129</v>
      </c>
      <c r="O536" s="252" t="s">
        <v>7189</v>
      </c>
      <c r="P536" s="252" t="s">
        <v>3670</v>
      </c>
      <c r="Q536" s="252" t="s">
        <v>6130</v>
      </c>
      <c r="R536" s="252" t="s">
        <v>3340</v>
      </c>
      <c r="S536" s="252" t="s">
        <v>3340</v>
      </c>
      <c r="T536" s="252" t="s">
        <v>3340</v>
      </c>
      <c r="U536" s="252" t="s">
        <v>3340</v>
      </c>
      <c r="V536" s="252" t="s">
        <v>3330</v>
      </c>
      <c r="W536" s="252" t="s">
        <v>3340</v>
      </c>
      <c r="X536" s="252">
        <v>250</v>
      </c>
      <c r="Y536" s="252" t="s">
        <v>3340</v>
      </c>
      <c r="Z536" s="252" t="s">
        <v>3340</v>
      </c>
      <c r="AA536" s="252" t="s">
        <v>3340</v>
      </c>
      <c r="AB536" s="252" t="s">
        <v>3340</v>
      </c>
      <c r="AC536" s="252" t="s">
        <v>3835</v>
      </c>
      <c r="AD536" s="401" t="s">
        <v>3340</v>
      </c>
      <c r="AE536" s="217" t="s">
        <v>3340</v>
      </c>
      <c r="AF536" s="217" t="s">
        <v>3340</v>
      </c>
      <c r="AG536" s="255" t="s">
        <v>6131</v>
      </c>
      <c r="AH536" s="255" t="s">
        <v>3340</v>
      </c>
      <c r="AI536" s="252" t="s">
        <v>6130</v>
      </c>
      <c r="AJ536" s="252" t="s">
        <v>6765</v>
      </c>
      <c r="AK536" s="217" t="s">
        <v>3340</v>
      </c>
      <c r="AL536" s="255" t="s">
        <v>1289</v>
      </c>
      <c r="AM536" s="252" t="s">
        <v>3340</v>
      </c>
      <c r="AN536" s="252" t="s">
        <v>3340</v>
      </c>
    </row>
    <row r="537" spans="1:40">
      <c r="A537" s="252" t="s">
        <v>7616</v>
      </c>
      <c r="B537" s="252" t="s">
        <v>8418</v>
      </c>
      <c r="C537" s="252" t="s">
        <v>7616</v>
      </c>
      <c r="D537" s="252" t="s">
        <v>8418</v>
      </c>
      <c r="E537" s="252" t="s">
        <v>8419</v>
      </c>
      <c r="F537" s="81" t="s">
        <v>6071</v>
      </c>
      <c r="G537" s="252" t="s">
        <v>6072</v>
      </c>
      <c r="H537" s="252" t="s">
        <v>8400</v>
      </c>
      <c r="I537" s="411">
        <v>42895</v>
      </c>
      <c r="J537" s="252" t="s">
        <v>4426</v>
      </c>
      <c r="K537" s="34" t="s">
        <v>6056</v>
      </c>
      <c r="L537" s="256" t="s">
        <v>3469</v>
      </c>
      <c r="M537" s="252" t="s">
        <v>6676</v>
      </c>
      <c r="N537" s="252" t="s">
        <v>4426</v>
      </c>
      <c r="O537" s="252" t="s">
        <v>5072</v>
      </c>
      <c r="P537" s="252" t="s">
        <v>3670</v>
      </c>
      <c r="Q537" s="252" t="s">
        <v>4502</v>
      </c>
      <c r="R537" s="252" t="s">
        <v>6073</v>
      </c>
      <c r="S537" s="252" t="s">
        <v>3340</v>
      </c>
      <c r="T537" s="252" t="s">
        <v>3340</v>
      </c>
      <c r="U537" s="252" t="s">
        <v>3340</v>
      </c>
      <c r="V537" s="252" t="s">
        <v>3330</v>
      </c>
      <c r="W537" s="252" t="s">
        <v>3340</v>
      </c>
      <c r="X537" s="252">
        <v>250</v>
      </c>
      <c r="Y537" s="252" t="s">
        <v>3340</v>
      </c>
      <c r="Z537" s="252" t="s">
        <v>3340</v>
      </c>
      <c r="AA537" s="252" t="s">
        <v>3340</v>
      </c>
      <c r="AB537" s="252" t="s">
        <v>3340</v>
      </c>
      <c r="AC537" s="252" t="s">
        <v>3835</v>
      </c>
      <c r="AD537" s="217" t="s">
        <v>3340</v>
      </c>
      <c r="AE537" s="217" t="s">
        <v>3340</v>
      </c>
      <c r="AF537" s="217" t="s">
        <v>3340</v>
      </c>
      <c r="AG537" s="252" t="s">
        <v>4503</v>
      </c>
      <c r="AH537" s="252" t="s">
        <v>4429</v>
      </c>
      <c r="AI537" s="252" t="s">
        <v>4502</v>
      </c>
      <c r="AJ537" s="252" t="s">
        <v>6765</v>
      </c>
      <c r="AK537" s="217" t="s">
        <v>3340</v>
      </c>
      <c r="AL537" s="255" t="s">
        <v>1289</v>
      </c>
      <c r="AM537" s="252" t="s">
        <v>3340</v>
      </c>
      <c r="AN537" s="252" t="s">
        <v>3340</v>
      </c>
    </row>
    <row r="538" spans="1:40">
      <c r="A538" s="252" t="s">
        <v>7616</v>
      </c>
      <c r="B538" s="252" t="s">
        <v>8420</v>
      </c>
      <c r="C538" s="252" t="s">
        <v>7616</v>
      </c>
      <c r="D538" s="252" t="s">
        <v>8420</v>
      </c>
      <c r="E538" s="252" t="s">
        <v>8421</v>
      </c>
      <c r="F538" s="81" t="s">
        <v>6074</v>
      </c>
      <c r="G538" s="252" t="s">
        <v>6072</v>
      </c>
      <c r="H538" s="252" t="s">
        <v>8400</v>
      </c>
      <c r="I538" s="411">
        <v>42895</v>
      </c>
      <c r="J538" s="252" t="s">
        <v>4426</v>
      </c>
      <c r="K538" s="34" t="s">
        <v>6056</v>
      </c>
      <c r="L538" s="256" t="s">
        <v>3469</v>
      </c>
      <c r="M538" s="252" t="s">
        <v>6676</v>
      </c>
      <c r="N538" s="252" t="s">
        <v>4426</v>
      </c>
      <c r="O538" s="252" t="s">
        <v>5072</v>
      </c>
      <c r="P538" s="252" t="s">
        <v>3670</v>
      </c>
      <c r="Q538" s="252" t="s">
        <v>4502</v>
      </c>
      <c r="R538" s="252" t="s">
        <v>6073</v>
      </c>
      <c r="S538" s="252" t="s">
        <v>3340</v>
      </c>
      <c r="T538" s="252" t="s">
        <v>3340</v>
      </c>
      <c r="U538" s="252" t="s">
        <v>3340</v>
      </c>
      <c r="V538" s="252" t="s">
        <v>3330</v>
      </c>
      <c r="W538" s="252" t="s">
        <v>3340</v>
      </c>
      <c r="X538" s="252">
        <v>250</v>
      </c>
      <c r="Y538" s="252" t="s">
        <v>3340</v>
      </c>
      <c r="Z538" s="252" t="s">
        <v>3340</v>
      </c>
      <c r="AA538" s="252" t="s">
        <v>3340</v>
      </c>
      <c r="AB538" s="252" t="s">
        <v>3340</v>
      </c>
      <c r="AC538" s="252" t="s">
        <v>3835</v>
      </c>
      <c r="AD538" s="217" t="s">
        <v>3340</v>
      </c>
      <c r="AE538" s="217" t="s">
        <v>3340</v>
      </c>
      <c r="AF538" s="217" t="s">
        <v>3340</v>
      </c>
      <c r="AG538" s="252" t="s">
        <v>4503</v>
      </c>
      <c r="AH538" s="252" t="s">
        <v>4429</v>
      </c>
      <c r="AI538" s="252" t="s">
        <v>4502</v>
      </c>
      <c r="AJ538" s="252" t="s">
        <v>6765</v>
      </c>
      <c r="AK538" s="217" t="s">
        <v>3340</v>
      </c>
      <c r="AL538" s="255" t="s">
        <v>1289</v>
      </c>
      <c r="AM538" s="252" t="s">
        <v>3340</v>
      </c>
      <c r="AN538" s="252" t="s">
        <v>3340</v>
      </c>
    </row>
    <row r="539" spans="1:40">
      <c r="A539" s="252" t="s">
        <v>7616</v>
      </c>
      <c r="B539" s="252" t="s">
        <v>8422</v>
      </c>
      <c r="C539" s="252" t="s">
        <v>7616</v>
      </c>
      <c r="D539" s="252" t="s">
        <v>8422</v>
      </c>
      <c r="E539" s="252" t="s">
        <v>8423</v>
      </c>
      <c r="F539" s="81" t="s">
        <v>6075</v>
      </c>
      <c r="G539" s="252" t="s">
        <v>6072</v>
      </c>
      <c r="H539" s="252" t="s">
        <v>8400</v>
      </c>
      <c r="I539" s="411">
        <v>42895</v>
      </c>
      <c r="J539" s="252" t="s">
        <v>4426</v>
      </c>
      <c r="K539" s="34" t="s">
        <v>6056</v>
      </c>
      <c r="L539" s="256" t="s">
        <v>3469</v>
      </c>
      <c r="M539" s="252" t="s">
        <v>6676</v>
      </c>
      <c r="N539" s="252" t="s">
        <v>4426</v>
      </c>
      <c r="O539" s="252" t="s">
        <v>5072</v>
      </c>
      <c r="P539" s="252" t="s">
        <v>3670</v>
      </c>
      <c r="Q539" s="252" t="s">
        <v>4502</v>
      </c>
      <c r="R539" s="252" t="s">
        <v>6073</v>
      </c>
      <c r="S539" s="252" t="s">
        <v>3340</v>
      </c>
      <c r="T539" s="252" t="s">
        <v>3340</v>
      </c>
      <c r="U539" s="252" t="s">
        <v>3340</v>
      </c>
      <c r="V539" s="252" t="s">
        <v>3330</v>
      </c>
      <c r="W539" s="252" t="s">
        <v>3340</v>
      </c>
      <c r="X539" s="252">
        <v>250</v>
      </c>
      <c r="Y539" s="252" t="s">
        <v>3340</v>
      </c>
      <c r="Z539" s="252" t="s">
        <v>3340</v>
      </c>
      <c r="AA539" s="252" t="s">
        <v>3340</v>
      </c>
      <c r="AB539" s="252" t="s">
        <v>3340</v>
      </c>
      <c r="AC539" s="252" t="s">
        <v>3835</v>
      </c>
      <c r="AD539" s="401" t="s">
        <v>3340</v>
      </c>
      <c r="AE539" s="217" t="s">
        <v>3340</v>
      </c>
      <c r="AF539" s="217" t="s">
        <v>3340</v>
      </c>
      <c r="AG539" s="255" t="s">
        <v>4503</v>
      </c>
      <c r="AH539" s="255" t="s">
        <v>4429</v>
      </c>
      <c r="AI539" s="252" t="s">
        <v>4502</v>
      </c>
      <c r="AJ539" s="252" t="s">
        <v>6765</v>
      </c>
      <c r="AK539" s="217" t="s">
        <v>3340</v>
      </c>
      <c r="AL539" s="255" t="s">
        <v>1289</v>
      </c>
      <c r="AM539" s="252" t="s">
        <v>3340</v>
      </c>
      <c r="AN539" s="252" t="s">
        <v>3340</v>
      </c>
    </row>
    <row r="540" spans="1:40">
      <c r="A540" s="252" t="s">
        <v>7616</v>
      </c>
      <c r="B540" s="252" t="s">
        <v>8424</v>
      </c>
      <c r="C540" s="252" t="s">
        <v>7616</v>
      </c>
      <c r="D540" s="252" t="s">
        <v>8424</v>
      </c>
      <c r="E540" s="252" t="s">
        <v>8425</v>
      </c>
      <c r="F540" s="81" t="s">
        <v>6076</v>
      </c>
      <c r="G540" s="252" t="s">
        <v>6072</v>
      </c>
      <c r="H540" s="252" t="s">
        <v>8400</v>
      </c>
      <c r="I540" s="411">
        <v>42895</v>
      </c>
      <c r="J540" s="252" t="s">
        <v>4426</v>
      </c>
      <c r="K540" s="34" t="s">
        <v>6056</v>
      </c>
      <c r="L540" s="256" t="s">
        <v>3469</v>
      </c>
      <c r="M540" s="252" t="s">
        <v>6676</v>
      </c>
      <c r="N540" s="252" t="s">
        <v>4426</v>
      </c>
      <c r="O540" s="252" t="s">
        <v>5072</v>
      </c>
      <c r="P540" s="252" t="s">
        <v>3670</v>
      </c>
      <c r="Q540" s="252" t="s">
        <v>4502</v>
      </c>
      <c r="R540" s="252" t="s">
        <v>6073</v>
      </c>
      <c r="S540" s="252" t="s">
        <v>3340</v>
      </c>
      <c r="T540" s="252" t="s">
        <v>3340</v>
      </c>
      <c r="U540" s="252" t="s">
        <v>3340</v>
      </c>
      <c r="V540" s="252" t="s">
        <v>3330</v>
      </c>
      <c r="W540" s="252" t="s">
        <v>3340</v>
      </c>
      <c r="X540" s="252">
        <v>250</v>
      </c>
      <c r="Y540" s="252" t="s">
        <v>3340</v>
      </c>
      <c r="Z540" s="252" t="s">
        <v>3340</v>
      </c>
      <c r="AA540" s="252" t="s">
        <v>3340</v>
      </c>
      <c r="AB540" s="252" t="s">
        <v>3340</v>
      </c>
      <c r="AC540" s="252" t="s">
        <v>3835</v>
      </c>
      <c r="AD540" s="217" t="s">
        <v>3340</v>
      </c>
      <c r="AE540" s="217" t="s">
        <v>3340</v>
      </c>
      <c r="AF540" s="217" t="s">
        <v>3340</v>
      </c>
      <c r="AG540" s="252" t="s">
        <v>4503</v>
      </c>
      <c r="AH540" s="252" t="s">
        <v>4429</v>
      </c>
      <c r="AI540" s="252" t="s">
        <v>4502</v>
      </c>
      <c r="AJ540" s="252" t="s">
        <v>6765</v>
      </c>
      <c r="AK540" s="217" t="s">
        <v>3340</v>
      </c>
      <c r="AL540" s="255" t="s">
        <v>1289</v>
      </c>
      <c r="AM540" s="252" t="s">
        <v>3340</v>
      </c>
      <c r="AN540" s="252" t="s">
        <v>3340</v>
      </c>
    </row>
    <row r="541" spans="1:40">
      <c r="A541" s="252" t="s">
        <v>7616</v>
      </c>
      <c r="B541" s="252" t="s">
        <v>8426</v>
      </c>
      <c r="C541" s="252" t="s">
        <v>7616</v>
      </c>
      <c r="D541" s="252" t="s">
        <v>8426</v>
      </c>
      <c r="E541" s="252" t="s">
        <v>8427</v>
      </c>
      <c r="F541" s="81" t="s">
        <v>6077</v>
      </c>
      <c r="G541" s="252" t="s">
        <v>6072</v>
      </c>
      <c r="H541" s="252" t="s">
        <v>8400</v>
      </c>
      <c r="I541" s="411">
        <v>42895</v>
      </c>
      <c r="J541" s="252" t="s">
        <v>4426</v>
      </c>
      <c r="K541" s="34" t="s">
        <v>6056</v>
      </c>
      <c r="L541" s="256" t="s">
        <v>3469</v>
      </c>
      <c r="M541" s="252" t="s">
        <v>6676</v>
      </c>
      <c r="N541" s="252" t="s">
        <v>4426</v>
      </c>
      <c r="O541" s="252" t="s">
        <v>5072</v>
      </c>
      <c r="P541" s="252" t="s">
        <v>3670</v>
      </c>
      <c r="Q541" s="252" t="s">
        <v>4502</v>
      </c>
      <c r="R541" s="252" t="s">
        <v>6073</v>
      </c>
      <c r="S541" s="252" t="s">
        <v>3340</v>
      </c>
      <c r="T541" s="252" t="s">
        <v>3340</v>
      </c>
      <c r="U541" s="252" t="s">
        <v>3340</v>
      </c>
      <c r="V541" s="252" t="s">
        <v>3330</v>
      </c>
      <c r="W541" s="252" t="s">
        <v>3340</v>
      </c>
      <c r="X541" s="252">
        <v>250</v>
      </c>
      <c r="Y541" s="252" t="s">
        <v>3340</v>
      </c>
      <c r="Z541" s="252" t="s">
        <v>3340</v>
      </c>
      <c r="AA541" s="252" t="s">
        <v>3340</v>
      </c>
      <c r="AB541" s="252" t="s">
        <v>3340</v>
      </c>
      <c r="AC541" s="252" t="s">
        <v>3835</v>
      </c>
      <c r="AD541" s="401" t="s">
        <v>3340</v>
      </c>
      <c r="AE541" s="217" t="s">
        <v>3340</v>
      </c>
      <c r="AF541" s="217" t="s">
        <v>3340</v>
      </c>
      <c r="AG541" s="255" t="s">
        <v>4503</v>
      </c>
      <c r="AH541" s="255" t="s">
        <v>4429</v>
      </c>
      <c r="AI541" s="252" t="s">
        <v>4502</v>
      </c>
      <c r="AJ541" s="252" t="s">
        <v>6765</v>
      </c>
      <c r="AK541" s="217" t="s">
        <v>3340</v>
      </c>
      <c r="AL541" s="255" t="s">
        <v>1289</v>
      </c>
      <c r="AM541" s="252" t="s">
        <v>3340</v>
      </c>
      <c r="AN541" s="252" t="s">
        <v>3340</v>
      </c>
    </row>
    <row r="542" spans="1:40">
      <c r="A542" s="252" t="s">
        <v>7616</v>
      </c>
      <c r="B542" s="252" t="s">
        <v>8428</v>
      </c>
      <c r="C542" s="252" t="s">
        <v>7616</v>
      </c>
      <c r="D542" s="252" t="s">
        <v>8428</v>
      </c>
      <c r="E542" s="252" t="s">
        <v>8429</v>
      </c>
      <c r="F542" s="81" t="s">
        <v>6078</v>
      </c>
      <c r="G542" s="252" t="s">
        <v>6072</v>
      </c>
      <c r="H542" s="252" t="s">
        <v>8400</v>
      </c>
      <c r="I542" s="411">
        <v>42895</v>
      </c>
      <c r="J542" s="252" t="s">
        <v>4426</v>
      </c>
      <c r="K542" s="34" t="s">
        <v>6056</v>
      </c>
      <c r="L542" s="256" t="s">
        <v>3469</v>
      </c>
      <c r="M542" s="252" t="s">
        <v>6676</v>
      </c>
      <c r="N542" s="252" t="s">
        <v>4426</v>
      </c>
      <c r="O542" s="252" t="s">
        <v>5072</v>
      </c>
      <c r="P542" s="252" t="s">
        <v>3670</v>
      </c>
      <c r="Q542" s="252" t="s">
        <v>4502</v>
      </c>
      <c r="R542" s="252" t="s">
        <v>6073</v>
      </c>
      <c r="S542" s="252" t="s">
        <v>3340</v>
      </c>
      <c r="T542" s="252" t="s">
        <v>3340</v>
      </c>
      <c r="U542" s="252" t="s">
        <v>3340</v>
      </c>
      <c r="V542" s="252" t="s">
        <v>3330</v>
      </c>
      <c r="W542" s="252" t="s">
        <v>3340</v>
      </c>
      <c r="X542" s="252">
        <v>250</v>
      </c>
      <c r="Y542" s="252" t="s">
        <v>3340</v>
      </c>
      <c r="Z542" s="252" t="s">
        <v>3340</v>
      </c>
      <c r="AA542" s="252" t="s">
        <v>3340</v>
      </c>
      <c r="AB542" s="252" t="s">
        <v>3340</v>
      </c>
      <c r="AC542" s="252" t="s">
        <v>3835</v>
      </c>
      <c r="AD542" s="217" t="s">
        <v>3340</v>
      </c>
      <c r="AE542" s="217" t="s">
        <v>3340</v>
      </c>
      <c r="AF542" s="217" t="s">
        <v>3340</v>
      </c>
      <c r="AG542" s="252" t="s">
        <v>4503</v>
      </c>
      <c r="AH542" s="252" t="s">
        <v>4429</v>
      </c>
      <c r="AI542" s="252" t="s">
        <v>4502</v>
      </c>
      <c r="AJ542" s="252" t="s">
        <v>6765</v>
      </c>
      <c r="AK542" s="217" t="s">
        <v>3340</v>
      </c>
      <c r="AL542" s="255" t="s">
        <v>1289</v>
      </c>
      <c r="AM542" s="252" t="s">
        <v>3340</v>
      </c>
      <c r="AN542" s="252" t="s">
        <v>3340</v>
      </c>
    </row>
    <row r="543" spans="1:40">
      <c r="A543" s="252" t="s">
        <v>8401</v>
      </c>
      <c r="B543" s="252" t="s">
        <v>8430</v>
      </c>
      <c r="C543" s="252" t="s">
        <v>8401</v>
      </c>
      <c r="D543" s="252" t="s">
        <v>8430</v>
      </c>
      <c r="E543" s="252" t="s">
        <v>8431</v>
      </c>
      <c r="F543" s="81" t="s">
        <v>6080</v>
      </c>
      <c r="G543" s="252" t="s">
        <v>6081</v>
      </c>
      <c r="H543" s="252" t="s">
        <v>8400</v>
      </c>
      <c r="I543" s="411">
        <v>42895</v>
      </c>
      <c r="J543" s="252" t="s">
        <v>4426</v>
      </c>
      <c r="K543" s="34" t="s">
        <v>6056</v>
      </c>
      <c r="L543" s="256" t="s">
        <v>3469</v>
      </c>
      <c r="M543" s="252" t="s">
        <v>6676</v>
      </c>
      <c r="N543" s="252" t="s">
        <v>3696</v>
      </c>
      <c r="O543" s="252" t="s">
        <v>3339</v>
      </c>
      <c r="P543" s="252" t="s">
        <v>3670</v>
      </c>
      <c r="Q543" s="252" t="s">
        <v>4502</v>
      </c>
      <c r="R543" s="252" t="s">
        <v>3340</v>
      </c>
      <c r="S543" s="252" t="s">
        <v>3340</v>
      </c>
      <c r="T543" s="252" t="s">
        <v>3340</v>
      </c>
      <c r="U543" s="252" t="s">
        <v>3340</v>
      </c>
      <c r="V543" s="252" t="s">
        <v>3330</v>
      </c>
      <c r="W543" s="252" t="s">
        <v>3340</v>
      </c>
      <c r="X543" s="252">
        <v>250</v>
      </c>
      <c r="Y543" s="252" t="s">
        <v>3340</v>
      </c>
      <c r="Z543" s="252" t="s">
        <v>3340</v>
      </c>
      <c r="AA543" s="252" t="s">
        <v>3340</v>
      </c>
      <c r="AB543" s="252" t="s">
        <v>3340</v>
      </c>
      <c r="AC543" s="252" t="s">
        <v>3836</v>
      </c>
      <c r="AD543" s="401" t="s">
        <v>3340</v>
      </c>
      <c r="AE543" s="217" t="s">
        <v>3340</v>
      </c>
      <c r="AF543" s="217" t="s">
        <v>3340</v>
      </c>
      <c r="AG543" s="255" t="s">
        <v>4503</v>
      </c>
      <c r="AH543" s="255" t="s">
        <v>4429</v>
      </c>
      <c r="AI543" s="252" t="s">
        <v>4502</v>
      </c>
      <c r="AJ543" s="252" t="s">
        <v>6766</v>
      </c>
      <c r="AK543" s="217" t="s">
        <v>3340</v>
      </c>
      <c r="AL543" s="255" t="s">
        <v>1289</v>
      </c>
      <c r="AM543" s="252" t="s">
        <v>3340</v>
      </c>
      <c r="AN543" s="252" t="s">
        <v>3340</v>
      </c>
    </row>
    <row r="544" spans="1:40">
      <c r="A544" s="252" t="s">
        <v>8401</v>
      </c>
      <c r="B544" s="252" t="s">
        <v>8432</v>
      </c>
      <c r="C544" s="252" t="s">
        <v>8401</v>
      </c>
      <c r="D544" s="252" t="s">
        <v>8432</v>
      </c>
      <c r="E544" s="252" t="s">
        <v>8433</v>
      </c>
      <c r="F544" s="81" t="s">
        <v>6082</v>
      </c>
      <c r="G544" s="252" t="s">
        <v>6081</v>
      </c>
      <c r="H544" s="252" t="s">
        <v>8400</v>
      </c>
      <c r="I544" s="411">
        <v>42895</v>
      </c>
      <c r="J544" s="252" t="s">
        <v>4426</v>
      </c>
      <c r="K544" s="34" t="s">
        <v>6056</v>
      </c>
      <c r="L544" s="256" t="s">
        <v>3469</v>
      </c>
      <c r="M544" s="252" t="s">
        <v>6676</v>
      </c>
      <c r="N544" s="252" t="s">
        <v>3696</v>
      </c>
      <c r="O544" s="252" t="s">
        <v>3339</v>
      </c>
      <c r="P544" s="252" t="s">
        <v>3670</v>
      </c>
      <c r="Q544" s="252" t="s">
        <v>4502</v>
      </c>
      <c r="R544" s="252" t="s">
        <v>3340</v>
      </c>
      <c r="S544" s="252" t="s">
        <v>3340</v>
      </c>
      <c r="T544" s="252" t="s">
        <v>3340</v>
      </c>
      <c r="U544" s="252" t="s">
        <v>3340</v>
      </c>
      <c r="V544" s="252" t="s">
        <v>3330</v>
      </c>
      <c r="W544" s="252" t="s">
        <v>3340</v>
      </c>
      <c r="X544" s="252">
        <v>250</v>
      </c>
      <c r="Y544" s="252" t="s">
        <v>3340</v>
      </c>
      <c r="Z544" s="252" t="s">
        <v>3340</v>
      </c>
      <c r="AA544" s="252" t="s">
        <v>3340</v>
      </c>
      <c r="AB544" s="252" t="s">
        <v>3340</v>
      </c>
      <c r="AC544" s="252" t="s">
        <v>3836</v>
      </c>
      <c r="AD544" s="217" t="s">
        <v>3340</v>
      </c>
      <c r="AE544" s="217" t="s">
        <v>3340</v>
      </c>
      <c r="AF544" s="217" t="s">
        <v>3340</v>
      </c>
      <c r="AG544" s="252" t="s">
        <v>4503</v>
      </c>
      <c r="AH544" s="252" t="s">
        <v>4429</v>
      </c>
      <c r="AI544" s="252" t="s">
        <v>4502</v>
      </c>
      <c r="AJ544" s="252" t="s">
        <v>6766</v>
      </c>
      <c r="AK544" s="217" t="s">
        <v>3340</v>
      </c>
      <c r="AL544" s="255" t="s">
        <v>1289</v>
      </c>
      <c r="AM544" s="252" t="s">
        <v>3340</v>
      </c>
      <c r="AN544" s="252" t="s">
        <v>3340</v>
      </c>
    </row>
    <row r="545" spans="1:40">
      <c r="A545" s="252" t="s">
        <v>8401</v>
      </c>
      <c r="B545" s="252" t="s">
        <v>8434</v>
      </c>
      <c r="C545" s="252" t="s">
        <v>8401</v>
      </c>
      <c r="D545" s="252" t="s">
        <v>8434</v>
      </c>
      <c r="E545" s="252" t="s">
        <v>8435</v>
      </c>
      <c r="F545" s="81" t="s">
        <v>6083</v>
      </c>
      <c r="G545" s="252" t="s">
        <v>6081</v>
      </c>
      <c r="H545" s="252" t="s">
        <v>8400</v>
      </c>
      <c r="I545" s="411">
        <v>42895</v>
      </c>
      <c r="J545" s="252" t="s">
        <v>4426</v>
      </c>
      <c r="K545" s="34" t="s">
        <v>6056</v>
      </c>
      <c r="L545" s="256" t="s">
        <v>3469</v>
      </c>
      <c r="M545" s="252" t="s">
        <v>6676</v>
      </c>
      <c r="N545" s="252" t="s">
        <v>3696</v>
      </c>
      <c r="O545" s="252" t="s">
        <v>3339</v>
      </c>
      <c r="P545" s="252" t="s">
        <v>3670</v>
      </c>
      <c r="Q545" s="252" t="s">
        <v>4502</v>
      </c>
      <c r="R545" s="252" t="s">
        <v>3340</v>
      </c>
      <c r="S545" s="252" t="s">
        <v>3340</v>
      </c>
      <c r="T545" s="252" t="s">
        <v>3340</v>
      </c>
      <c r="U545" s="252" t="s">
        <v>3340</v>
      </c>
      <c r="V545" s="252" t="s">
        <v>3330</v>
      </c>
      <c r="W545" s="252" t="s">
        <v>3340</v>
      </c>
      <c r="X545" s="252">
        <v>250</v>
      </c>
      <c r="Y545" s="252" t="s">
        <v>3340</v>
      </c>
      <c r="Z545" s="252" t="s">
        <v>3340</v>
      </c>
      <c r="AA545" s="252" t="s">
        <v>3340</v>
      </c>
      <c r="AB545" s="252" t="s">
        <v>3340</v>
      </c>
      <c r="AC545" s="252" t="s">
        <v>3836</v>
      </c>
      <c r="AD545" s="401" t="s">
        <v>3340</v>
      </c>
      <c r="AE545" s="217" t="s">
        <v>3340</v>
      </c>
      <c r="AF545" s="217" t="s">
        <v>3340</v>
      </c>
      <c r="AG545" s="255" t="s">
        <v>4503</v>
      </c>
      <c r="AH545" s="255" t="s">
        <v>4429</v>
      </c>
      <c r="AI545" s="252" t="s">
        <v>4502</v>
      </c>
      <c r="AJ545" s="252" t="s">
        <v>6766</v>
      </c>
      <c r="AK545" s="217" t="s">
        <v>3340</v>
      </c>
      <c r="AL545" s="255" t="s">
        <v>1289</v>
      </c>
      <c r="AM545" s="252" t="s">
        <v>3340</v>
      </c>
      <c r="AN545" s="252" t="s">
        <v>3340</v>
      </c>
    </row>
    <row r="546" spans="1:40">
      <c r="A546" s="252" t="s">
        <v>8401</v>
      </c>
      <c r="B546" s="252" t="s">
        <v>8436</v>
      </c>
      <c r="C546" s="252" t="s">
        <v>8401</v>
      </c>
      <c r="D546" s="252" t="s">
        <v>8436</v>
      </c>
      <c r="E546" s="252" t="s">
        <v>8437</v>
      </c>
      <c r="F546" s="81" t="s">
        <v>6084</v>
      </c>
      <c r="G546" s="252" t="s">
        <v>6081</v>
      </c>
      <c r="H546" s="252" t="s">
        <v>8400</v>
      </c>
      <c r="I546" s="411">
        <v>42895</v>
      </c>
      <c r="J546" s="252" t="s">
        <v>4426</v>
      </c>
      <c r="K546" s="34" t="s">
        <v>6056</v>
      </c>
      <c r="L546" s="256" t="s">
        <v>3469</v>
      </c>
      <c r="M546" s="252" t="s">
        <v>6676</v>
      </c>
      <c r="N546" s="252" t="s">
        <v>3696</v>
      </c>
      <c r="O546" s="252" t="s">
        <v>3339</v>
      </c>
      <c r="P546" s="252" t="s">
        <v>3670</v>
      </c>
      <c r="Q546" s="252" t="s">
        <v>4502</v>
      </c>
      <c r="R546" s="252" t="s">
        <v>3340</v>
      </c>
      <c r="S546" s="252" t="s">
        <v>3340</v>
      </c>
      <c r="T546" s="252" t="s">
        <v>3340</v>
      </c>
      <c r="U546" s="252" t="s">
        <v>3340</v>
      </c>
      <c r="V546" s="252" t="s">
        <v>3330</v>
      </c>
      <c r="W546" s="252" t="s">
        <v>3340</v>
      </c>
      <c r="X546" s="252">
        <v>250</v>
      </c>
      <c r="Y546" s="252" t="s">
        <v>3340</v>
      </c>
      <c r="Z546" s="252" t="s">
        <v>3340</v>
      </c>
      <c r="AA546" s="252" t="s">
        <v>3340</v>
      </c>
      <c r="AB546" s="252" t="s">
        <v>3340</v>
      </c>
      <c r="AC546" s="252" t="s">
        <v>3836</v>
      </c>
      <c r="AD546" s="217" t="s">
        <v>3340</v>
      </c>
      <c r="AE546" s="217" t="s">
        <v>3340</v>
      </c>
      <c r="AF546" s="217" t="s">
        <v>3340</v>
      </c>
      <c r="AG546" s="252" t="s">
        <v>4503</v>
      </c>
      <c r="AH546" s="252" t="s">
        <v>4429</v>
      </c>
      <c r="AI546" s="252" t="s">
        <v>4502</v>
      </c>
      <c r="AJ546" s="252" t="s">
        <v>6766</v>
      </c>
      <c r="AK546" s="217" t="s">
        <v>3340</v>
      </c>
      <c r="AL546" s="255" t="s">
        <v>1289</v>
      </c>
      <c r="AM546" s="252" t="s">
        <v>3340</v>
      </c>
      <c r="AN546" s="252" t="s">
        <v>3340</v>
      </c>
    </row>
    <row r="547" spans="1:40">
      <c r="A547" s="252" t="s">
        <v>7616</v>
      </c>
      <c r="B547" s="252" t="s">
        <v>8438</v>
      </c>
      <c r="C547" s="252" t="s">
        <v>7616</v>
      </c>
      <c r="D547" s="252" t="s">
        <v>8438</v>
      </c>
      <c r="E547" s="252" t="s">
        <v>8439</v>
      </c>
      <c r="F547" s="81" t="s">
        <v>6079</v>
      </c>
      <c r="G547" s="252" t="s">
        <v>6072</v>
      </c>
      <c r="H547" s="252" t="s">
        <v>8400</v>
      </c>
      <c r="I547" s="411">
        <v>42895</v>
      </c>
      <c r="J547" s="252" t="s">
        <v>4426</v>
      </c>
      <c r="K547" s="34" t="s">
        <v>6056</v>
      </c>
      <c r="L547" s="256" t="s">
        <v>3469</v>
      </c>
      <c r="M547" s="252" t="s">
        <v>6676</v>
      </c>
      <c r="N547" s="252" t="s">
        <v>4426</v>
      </c>
      <c r="O547" s="252" t="s">
        <v>5072</v>
      </c>
      <c r="P547" s="252" t="s">
        <v>3670</v>
      </c>
      <c r="Q547" s="252" t="s">
        <v>4502</v>
      </c>
      <c r="R547" s="252" t="s">
        <v>6073</v>
      </c>
      <c r="S547" s="252" t="s">
        <v>3340</v>
      </c>
      <c r="T547" s="252" t="s">
        <v>3340</v>
      </c>
      <c r="U547" s="252" t="s">
        <v>3340</v>
      </c>
      <c r="V547" s="252" t="s">
        <v>3330</v>
      </c>
      <c r="W547" s="252" t="s">
        <v>3340</v>
      </c>
      <c r="X547" s="252">
        <v>250</v>
      </c>
      <c r="Y547" s="252" t="s">
        <v>3340</v>
      </c>
      <c r="Z547" s="252" t="s">
        <v>3340</v>
      </c>
      <c r="AA547" s="252" t="s">
        <v>3340</v>
      </c>
      <c r="AB547" s="252" t="s">
        <v>3340</v>
      </c>
      <c r="AC547" s="252" t="s">
        <v>3835</v>
      </c>
      <c r="AD547" s="401" t="s">
        <v>3340</v>
      </c>
      <c r="AE547" s="217" t="s">
        <v>3340</v>
      </c>
      <c r="AF547" s="217" t="s">
        <v>3340</v>
      </c>
      <c r="AG547" s="255" t="s">
        <v>4503</v>
      </c>
      <c r="AH547" s="255" t="s">
        <v>4429</v>
      </c>
      <c r="AI547" s="252" t="s">
        <v>4502</v>
      </c>
      <c r="AJ547" s="252" t="s">
        <v>6765</v>
      </c>
      <c r="AK547" s="217" t="s">
        <v>3340</v>
      </c>
      <c r="AL547" s="255" t="s">
        <v>1289</v>
      </c>
      <c r="AM547" s="252" t="s">
        <v>3340</v>
      </c>
      <c r="AN547" s="252" t="s">
        <v>3340</v>
      </c>
    </row>
    <row r="548" spans="1:40">
      <c r="A548" s="252" t="s">
        <v>8440</v>
      </c>
      <c r="B548" s="252" t="s">
        <v>8440</v>
      </c>
      <c r="C548" s="252" t="s">
        <v>8440</v>
      </c>
      <c r="D548" s="252" t="s">
        <v>8440</v>
      </c>
      <c r="E548" s="252" t="s">
        <v>8441</v>
      </c>
      <c r="F548" s="262" t="s">
        <v>6570</v>
      </c>
      <c r="G548" s="252" t="s">
        <v>6560</v>
      </c>
      <c r="H548" s="252" t="s">
        <v>8442</v>
      </c>
      <c r="I548" s="411">
        <v>42914</v>
      </c>
      <c r="J548" s="252" t="s">
        <v>6561</v>
      </c>
      <c r="K548" s="34" t="s">
        <v>6568</v>
      </c>
      <c r="L548" s="256" t="s">
        <v>3469</v>
      </c>
      <c r="M548" s="252" t="s">
        <v>6676</v>
      </c>
      <c r="N548" s="252" t="s">
        <v>6563</v>
      </c>
      <c r="O548" s="252" t="s">
        <v>8443</v>
      </c>
      <c r="P548" s="252" t="s">
        <v>3670</v>
      </c>
      <c r="Q548" s="252" t="s">
        <v>6571</v>
      </c>
      <c r="R548" s="252" t="s">
        <v>3340</v>
      </c>
      <c r="S548" s="252" t="s">
        <v>3340</v>
      </c>
      <c r="T548" s="252" t="s">
        <v>3340</v>
      </c>
      <c r="U548" s="252" t="s">
        <v>3340</v>
      </c>
      <c r="V548" s="252" t="s">
        <v>3330</v>
      </c>
      <c r="W548" s="252" t="s">
        <v>3340</v>
      </c>
      <c r="X548" s="252" t="s">
        <v>3340</v>
      </c>
      <c r="Y548" s="252" t="s">
        <v>3340</v>
      </c>
      <c r="Z548" s="252" t="s">
        <v>3340</v>
      </c>
      <c r="AA548" s="252" t="s">
        <v>3340</v>
      </c>
      <c r="AB548" s="252" t="s">
        <v>3670</v>
      </c>
      <c r="AC548" s="252" t="s">
        <v>3835</v>
      </c>
      <c r="AD548" s="252" t="s">
        <v>3340</v>
      </c>
      <c r="AE548" s="217" t="s">
        <v>3340</v>
      </c>
      <c r="AF548" s="217" t="s">
        <v>3340</v>
      </c>
      <c r="AG548" s="217" t="s">
        <v>3340</v>
      </c>
      <c r="AH548" s="217" t="s">
        <v>3340</v>
      </c>
      <c r="AI548" s="217" t="s">
        <v>3340</v>
      </c>
      <c r="AJ548" s="252" t="s">
        <v>6765</v>
      </c>
      <c r="AK548" s="217" t="s">
        <v>3340</v>
      </c>
      <c r="AL548" s="73" t="s">
        <v>3340</v>
      </c>
      <c r="AM548" s="252" t="s">
        <v>3340</v>
      </c>
      <c r="AN548" s="252" t="s">
        <v>3340</v>
      </c>
    </row>
    <row r="549" spans="1:40">
      <c r="A549" s="253" t="s">
        <v>8444</v>
      </c>
      <c r="B549" s="253" t="s">
        <v>8444</v>
      </c>
      <c r="C549" s="253" t="s">
        <v>8444</v>
      </c>
      <c r="D549" s="380" t="s">
        <v>8444</v>
      </c>
      <c r="E549" s="252" t="s">
        <v>8445</v>
      </c>
      <c r="F549" s="262" t="s">
        <v>6567</v>
      </c>
      <c r="G549" s="253" t="s">
        <v>6560</v>
      </c>
      <c r="H549" s="252" t="s">
        <v>8442</v>
      </c>
      <c r="I549" s="411">
        <v>42914</v>
      </c>
      <c r="J549" s="252" t="s">
        <v>6561</v>
      </c>
      <c r="K549" s="493" t="s">
        <v>6568</v>
      </c>
      <c r="L549" s="256" t="s">
        <v>3469</v>
      </c>
      <c r="M549" s="252" t="s">
        <v>6676</v>
      </c>
      <c r="N549" s="252" t="s">
        <v>6563</v>
      </c>
      <c r="O549" s="252" t="s">
        <v>8443</v>
      </c>
      <c r="P549" s="252" t="s">
        <v>3670</v>
      </c>
      <c r="Q549" s="252" t="s">
        <v>6569</v>
      </c>
      <c r="R549" s="252" t="s">
        <v>3340</v>
      </c>
      <c r="S549" s="252" t="s">
        <v>3340</v>
      </c>
      <c r="T549" s="252" t="s">
        <v>3340</v>
      </c>
      <c r="U549" s="252" t="s">
        <v>3340</v>
      </c>
      <c r="V549" s="252" t="s">
        <v>3330</v>
      </c>
      <c r="W549" s="252" t="s">
        <v>3340</v>
      </c>
      <c r="X549" s="252" t="s">
        <v>3340</v>
      </c>
      <c r="Y549" s="252" t="s">
        <v>3340</v>
      </c>
      <c r="Z549" s="252" t="s">
        <v>3340</v>
      </c>
      <c r="AA549" s="252" t="s">
        <v>3340</v>
      </c>
      <c r="AB549" s="252" t="s">
        <v>3670</v>
      </c>
      <c r="AC549" s="252" t="s">
        <v>3835</v>
      </c>
      <c r="AD549" s="449" t="s">
        <v>3340</v>
      </c>
      <c r="AE549" s="217" t="s">
        <v>3340</v>
      </c>
      <c r="AF549" s="217" t="s">
        <v>3340</v>
      </c>
      <c r="AG549" s="73" t="s">
        <v>3340</v>
      </c>
      <c r="AH549" s="73" t="s">
        <v>3340</v>
      </c>
      <c r="AI549" s="217" t="s">
        <v>3340</v>
      </c>
      <c r="AJ549" s="252" t="s">
        <v>6765</v>
      </c>
      <c r="AK549" s="217" t="s">
        <v>3340</v>
      </c>
      <c r="AL549" s="73" t="s">
        <v>3340</v>
      </c>
      <c r="AM549" s="252" t="s">
        <v>3340</v>
      </c>
      <c r="AN549" s="252" t="s">
        <v>3340</v>
      </c>
    </row>
    <row r="550" spans="1:40">
      <c r="A550" s="252" t="s">
        <v>8446</v>
      </c>
      <c r="B550" s="252" t="s">
        <v>8446</v>
      </c>
      <c r="C550" s="252" t="s">
        <v>8446</v>
      </c>
      <c r="D550" s="252" t="s">
        <v>8446</v>
      </c>
      <c r="E550" s="252" t="s">
        <v>8447</v>
      </c>
      <c r="F550" s="262" t="s">
        <v>6565</v>
      </c>
      <c r="G550" s="252" t="s">
        <v>6560</v>
      </c>
      <c r="H550" s="252" t="s">
        <v>8442</v>
      </c>
      <c r="I550" s="411">
        <v>42914</v>
      </c>
      <c r="J550" s="252" t="s">
        <v>6561</v>
      </c>
      <c r="K550" s="34" t="s">
        <v>6562</v>
      </c>
      <c r="L550" s="256" t="s">
        <v>3469</v>
      </c>
      <c r="M550" s="252" t="s">
        <v>6676</v>
      </c>
      <c r="N550" s="252" t="s">
        <v>6563</v>
      </c>
      <c r="O550" s="252" t="s">
        <v>8443</v>
      </c>
      <c r="P550" s="252" t="s">
        <v>3670</v>
      </c>
      <c r="Q550" s="252" t="s">
        <v>6566</v>
      </c>
      <c r="R550" s="252" t="s">
        <v>3340</v>
      </c>
      <c r="S550" s="252" t="s">
        <v>3340</v>
      </c>
      <c r="T550" s="252" t="s">
        <v>3340</v>
      </c>
      <c r="U550" s="252" t="s">
        <v>3340</v>
      </c>
      <c r="V550" s="252" t="s">
        <v>3330</v>
      </c>
      <c r="W550" s="252" t="s">
        <v>3340</v>
      </c>
      <c r="X550" s="252" t="s">
        <v>3340</v>
      </c>
      <c r="Y550" s="252" t="s">
        <v>3340</v>
      </c>
      <c r="Z550" s="252" t="s">
        <v>3340</v>
      </c>
      <c r="AA550" s="252" t="s">
        <v>3340</v>
      </c>
      <c r="AB550" s="252" t="s">
        <v>3670</v>
      </c>
      <c r="AC550" s="252" t="s">
        <v>3835</v>
      </c>
      <c r="AD550" s="252" t="s">
        <v>3340</v>
      </c>
      <c r="AE550" s="217" t="s">
        <v>3340</v>
      </c>
      <c r="AF550" s="217" t="s">
        <v>3340</v>
      </c>
      <c r="AG550" s="217" t="s">
        <v>3340</v>
      </c>
      <c r="AH550" s="217" t="s">
        <v>3340</v>
      </c>
      <c r="AI550" s="217" t="s">
        <v>3340</v>
      </c>
      <c r="AJ550" s="252" t="s">
        <v>6765</v>
      </c>
      <c r="AK550" s="217" t="s">
        <v>3340</v>
      </c>
      <c r="AL550" s="73" t="s">
        <v>3340</v>
      </c>
      <c r="AM550" s="252" t="s">
        <v>3340</v>
      </c>
      <c r="AN550" s="252" t="s">
        <v>3340</v>
      </c>
    </row>
    <row r="551" spans="1:40">
      <c r="A551" s="252" t="s">
        <v>8448</v>
      </c>
      <c r="B551" s="252" t="s">
        <v>8448</v>
      </c>
      <c r="C551" s="252" t="s">
        <v>8448</v>
      </c>
      <c r="D551" s="252" t="s">
        <v>8448</v>
      </c>
      <c r="E551" s="252" t="s">
        <v>8449</v>
      </c>
      <c r="F551" s="262" t="s">
        <v>6559</v>
      </c>
      <c r="G551" s="252" t="s">
        <v>6560</v>
      </c>
      <c r="H551" s="252" t="s">
        <v>8442</v>
      </c>
      <c r="I551" s="411">
        <v>42914</v>
      </c>
      <c r="J551" s="252" t="s">
        <v>6561</v>
      </c>
      <c r="K551" s="34" t="s">
        <v>6562</v>
      </c>
      <c r="L551" s="256" t="s">
        <v>3469</v>
      </c>
      <c r="M551" s="252" t="s">
        <v>6676</v>
      </c>
      <c r="N551" s="252" t="s">
        <v>6563</v>
      </c>
      <c r="O551" s="252" t="s">
        <v>8443</v>
      </c>
      <c r="P551" s="252" t="s">
        <v>3670</v>
      </c>
      <c r="Q551" s="252" t="s">
        <v>6564</v>
      </c>
      <c r="R551" s="252" t="s">
        <v>3340</v>
      </c>
      <c r="S551" s="252" t="s">
        <v>3340</v>
      </c>
      <c r="T551" s="252" t="s">
        <v>3340</v>
      </c>
      <c r="U551" s="252" t="s">
        <v>3340</v>
      </c>
      <c r="V551" s="252" t="s">
        <v>3330</v>
      </c>
      <c r="W551" s="252" t="s">
        <v>3340</v>
      </c>
      <c r="X551" s="252" t="s">
        <v>3340</v>
      </c>
      <c r="Y551" s="252" t="s">
        <v>3340</v>
      </c>
      <c r="Z551" s="252" t="s">
        <v>3340</v>
      </c>
      <c r="AA551" s="252" t="s">
        <v>3340</v>
      </c>
      <c r="AB551" s="252" t="s">
        <v>3670</v>
      </c>
      <c r="AC551" s="252" t="s">
        <v>3835</v>
      </c>
      <c r="AD551" s="252" t="s">
        <v>3340</v>
      </c>
      <c r="AE551" s="217" t="s">
        <v>3340</v>
      </c>
      <c r="AF551" s="217" t="s">
        <v>3340</v>
      </c>
      <c r="AG551" s="217" t="s">
        <v>3340</v>
      </c>
      <c r="AH551" s="217" t="s">
        <v>3340</v>
      </c>
      <c r="AI551" s="217" t="s">
        <v>3340</v>
      </c>
      <c r="AJ551" s="252" t="s">
        <v>6765</v>
      </c>
      <c r="AK551" s="217" t="s">
        <v>3340</v>
      </c>
      <c r="AL551" s="73" t="s">
        <v>3340</v>
      </c>
      <c r="AM551" s="252" t="s">
        <v>3340</v>
      </c>
      <c r="AN551" s="252" t="s">
        <v>3340</v>
      </c>
    </row>
    <row r="552" spans="1:40">
      <c r="A552" s="252" t="s">
        <v>6132</v>
      </c>
      <c r="B552" s="252" t="s">
        <v>6133</v>
      </c>
      <c r="C552" s="252" t="s">
        <v>6132</v>
      </c>
      <c r="D552" s="252" t="s">
        <v>6133</v>
      </c>
      <c r="E552" s="252" t="s">
        <v>6134</v>
      </c>
      <c r="F552" s="81" t="s">
        <v>6135</v>
      </c>
      <c r="G552" s="252" t="s">
        <v>6136</v>
      </c>
      <c r="H552" s="252" t="s">
        <v>7399</v>
      </c>
      <c r="I552" s="411">
        <v>43018</v>
      </c>
      <c r="J552" s="252" t="s">
        <v>4915</v>
      </c>
      <c r="K552" s="34" t="s">
        <v>2513</v>
      </c>
      <c r="L552" s="256" t="s">
        <v>3469</v>
      </c>
      <c r="M552" s="252" t="s">
        <v>6676</v>
      </c>
      <c r="N552" s="252" t="s">
        <v>3836</v>
      </c>
      <c r="O552" s="252" t="s">
        <v>3836</v>
      </c>
      <c r="P552" s="252" t="s">
        <v>3670</v>
      </c>
      <c r="Q552" s="252" t="s">
        <v>3836</v>
      </c>
      <c r="R552" s="252" t="s">
        <v>3340</v>
      </c>
      <c r="S552" s="252" t="s">
        <v>3340</v>
      </c>
      <c r="T552" s="252" t="s">
        <v>3340</v>
      </c>
      <c r="U552" s="252" t="s">
        <v>3340</v>
      </c>
      <c r="V552" s="252" t="s">
        <v>3676</v>
      </c>
      <c r="W552" s="252" t="s">
        <v>3340</v>
      </c>
      <c r="X552" s="252" t="s">
        <v>3340</v>
      </c>
      <c r="Y552" s="252" t="s">
        <v>3340</v>
      </c>
      <c r="Z552" s="252" t="s">
        <v>3340</v>
      </c>
      <c r="AA552" s="252" t="s">
        <v>3340</v>
      </c>
      <c r="AB552" s="252" t="s">
        <v>3340</v>
      </c>
      <c r="AC552" s="252" t="s">
        <v>3835</v>
      </c>
      <c r="AD552" s="252" t="s">
        <v>3340</v>
      </c>
      <c r="AE552" s="252" t="s">
        <v>3340</v>
      </c>
      <c r="AF552" s="217" t="s">
        <v>3340</v>
      </c>
      <c r="AG552" s="252" t="s">
        <v>3340</v>
      </c>
      <c r="AH552" s="252" t="s">
        <v>3340</v>
      </c>
      <c r="AI552" s="252" t="s">
        <v>3340</v>
      </c>
      <c r="AJ552" s="252" t="s">
        <v>6765</v>
      </c>
      <c r="AK552" s="252" t="s">
        <v>3340</v>
      </c>
      <c r="AL552" s="255" t="s">
        <v>3340</v>
      </c>
      <c r="AM552" s="252" t="s">
        <v>3340</v>
      </c>
      <c r="AN552" s="252" t="s">
        <v>3340</v>
      </c>
    </row>
    <row r="553" spans="1:40">
      <c r="A553" s="252" t="s">
        <v>6187</v>
      </c>
      <c r="B553" s="252" t="s">
        <v>6188</v>
      </c>
      <c r="C553" s="252" t="s">
        <v>6187</v>
      </c>
      <c r="D553" s="252" t="s">
        <v>6188</v>
      </c>
      <c r="E553" s="252" t="s">
        <v>6189</v>
      </c>
      <c r="F553" s="262" t="s">
        <v>6190</v>
      </c>
      <c r="G553" s="252" t="s">
        <v>3340</v>
      </c>
      <c r="H553" s="252" t="s">
        <v>8450</v>
      </c>
      <c r="I553" s="411">
        <v>43026</v>
      </c>
      <c r="J553" s="252" t="s">
        <v>6191</v>
      </c>
      <c r="K553" s="34" t="s">
        <v>6192</v>
      </c>
      <c r="L553" s="256" t="s">
        <v>3469</v>
      </c>
      <c r="M553" s="252" t="s">
        <v>6676</v>
      </c>
      <c r="N553" s="252" t="s">
        <v>6193</v>
      </c>
      <c r="O553" s="252" t="s">
        <v>5070</v>
      </c>
      <c r="P553" s="252" t="s">
        <v>3670</v>
      </c>
      <c r="Q553" s="252" t="s">
        <v>6194</v>
      </c>
      <c r="R553" s="252" t="s">
        <v>3340</v>
      </c>
      <c r="S553" s="252" t="s">
        <v>3340</v>
      </c>
      <c r="T553" s="252" t="s">
        <v>3340</v>
      </c>
      <c r="U553" s="252" t="s">
        <v>3340</v>
      </c>
      <c r="V553" s="252" t="s">
        <v>3340</v>
      </c>
      <c r="W553" s="252" t="s">
        <v>3340</v>
      </c>
      <c r="X553" s="252" t="s">
        <v>3340</v>
      </c>
      <c r="Y553" s="252" t="s">
        <v>3340</v>
      </c>
      <c r="Z553" s="252" t="s">
        <v>3340</v>
      </c>
      <c r="AA553" s="252" t="s">
        <v>3340</v>
      </c>
      <c r="AB553" s="252" t="s">
        <v>3670</v>
      </c>
      <c r="AC553" s="252" t="s">
        <v>3835</v>
      </c>
      <c r="AD553" s="252" t="s">
        <v>3340</v>
      </c>
      <c r="AE553" s="252" t="s">
        <v>3340</v>
      </c>
      <c r="AF553" s="217" t="s">
        <v>3340</v>
      </c>
      <c r="AG553" s="252" t="s">
        <v>3340</v>
      </c>
      <c r="AH553" s="252" t="s">
        <v>3340</v>
      </c>
      <c r="AI553" s="252" t="s">
        <v>3340</v>
      </c>
      <c r="AJ553" s="252" t="s">
        <v>6765</v>
      </c>
      <c r="AK553" s="252" t="s">
        <v>3340</v>
      </c>
      <c r="AL553" s="255" t="s">
        <v>3340</v>
      </c>
      <c r="AM553" s="252" t="s">
        <v>3340</v>
      </c>
      <c r="AN553" s="252" t="s">
        <v>3340</v>
      </c>
    </row>
    <row r="554" spans="1:40">
      <c r="A554" s="252" t="s">
        <v>6195</v>
      </c>
      <c r="B554" s="252" t="s">
        <v>6196</v>
      </c>
      <c r="C554" s="252" t="s">
        <v>6195</v>
      </c>
      <c r="D554" s="252" t="s">
        <v>6196</v>
      </c>
      <c r="E554" s="252" t="s">
        <v>6197</v>
      </c>
      <c r="F554" s="262" t="s">
        <v>6190</v>
      </c>
      <c r="G554" s="252" t="s">
        <v>3340</v>
      </c>
      <c r="H554" s="252" t="s">
        <v>8450</v>
      </c>
      <c r="I554" s="411">
        <v>43026</v>
      </c>
      <c r="J554" s="252" t="s">
        <v>6191</v>
      </c>
      <c r="K554" s="34" t="s">
        <v>6192</v>
      </c>
      <c r="L554" s="256" t="s">
        <v>3469</v>
      </c>
      <c r="M554" s="252" t="s">
        <v>6676</v>
      </c>
      <c r="N554" s="252" t="s">
        <v>6193</v>
      </c>
      <c r="O554" s="252" t="s">
        <v>5070</v>
      </c>
      <c r="P554" s="252" t="s">
        <v>3670</v>
      </c>
      <c r="Q554" s="252" t="s">
        <v>6198</v>
      </c>
      <c r="R554" s="252" t="s">
        <v>3340</v>
      </c>
      <c r="S554" s="252" t="s">
        <v>3340</v>
      </c>
      <c r="T554" s="252" t="s">
        <v>3340</v>
      </c>
      <c r="U554" s="252" t="s">
        <v>3340</v>
      </c>
      <c r="V554" s="252" t="s">
        <v>3340</v>
      </c>
      <c r="W554" s="252" t="s">
        <v>3340</v>
      </c>
      <c r="X554" s="252" t="s">
        <v>3340</v>
      </c>
      <c r="Y554" s="252" t="s">
        <v>3340</v>
      </c>
      <c r="Z554" s="252" t="s">
        <v>3340</v>
      </c>
      <c r="AA554" s="252" t="s">
        <v>3340</v>
      </c>
      <c r="AB554" s="252" t="s">
        <v>3670</v>
      </c>
      <c r="AC554" s="252" t="s">
        <v>3835</v>
      </c>
      <c r="AD554" s="252" t="s">
        <v>3340</v>
      </c>
      <c r="AE554" s="252" t="s">
        <v>3340</v>
      </c>
      <c r="AF554" s="217" t="s">
        <v>3340</v>
      </c>
      <c r="AG554" s="252" t="s">
        <v>3340</v>
      </c>
      <c r="AH554" s="252" t="s">
        <v>3340</v>
      </c>
      <c r="AI554" s="252" t="s">
        <v>3340</v>
      </c>
      <c r="AJ554" s="252" t="s">
        <v>6765</v>
      </c>
      <c r="AK554" s="252" t="s">
        <v>3340</v>
      </c>
      <c r="AL554" s="255" t="s">
        <v>3340</v>
      </c>
      <c r="AM554" s="252" t="s">
        <v>3340</v>
      </c>
      <c r="AN554" s="252" t="s">
        <v>3340</v>
      </c>
    </row>
    <row r="555" spans="1:40">
      <c r="A555" s="252" t="s">
        <v>6199</v>
      </c>
      <c r="B555" s="252" t="s">
        <v>6200</v>
      </c>
      <c r="C555" s="252" t="s">
        <v>6199</v>
      </c>
      <c r="D555" s="252" t="s">
        <v>6200</v>
      </c>
      <c r="E555" s="252" t="s">
        <v>6201</v>
      </c>
      <c r="F555" s="262" t="s">
        <v>6202</v>
      </c>
      <c r="G555" s="252" t="s">
        <v>3340</v>
      </c>
      <c r="H555" s="252" t="s">
        <v>8450</v>
      </c>
      <c r="I555" s="411">
        <v>43026</v>
      </c>
      <c r="J555" s="252" t="s">
        <v>6191</v>
      </c>
      <c r="K555" s="34" t="s">
        <v>6192</v>
      </c>
      <c r="L555" s="256" t="s">
        <v>3469</v>
      </c>
      <c r="M555" s="252" t="s">
        <v>6676</v>
      </c>
      <c r="N555" s="252" t="s">
        <v>6193</v>
      </c>
      <c r="O555" s="252" t="s">
        <v>5070</v>
      </c>
      <c r="P555" s="252" t="s">
        <v>3670</v>
      </c>
      <c r="Q555" s="252" t="s">
        <v>6203</v>
      </c>
      <c r="R555" s="252" t="s">
        <v>3340</v>
      </c>
      <c r="S555" s="252" t="s">
        <v>3340</v>
      </c>
      <c r="T555" s="252" t="s">
        <v>3340</v>
      </c>
      <c r="U555" s="252" t="s">
        <v>3340</v>
      </c>
      <c r="V555" s="252" t="s">
        <v>3340</v>
      </c>
      <c r="W555" s="252" t="s">
        <v>3340</v>
      </c>
      <c r="X555" s="252" t="s">
        <v>3340</v>
      </c>
      <c r="Y555" s="252" t="s">
        <v>3340</v>
      </c>
      <c r="Z555" s="252" t="s">
        <v>3340</v>
      </c>
      <c r="AA555" s="252" t="s">
        <v>3340</v>
      </c>
      <c r="AB555" s="252" t="s">
        <v>3670</v>
      </c>
      <c r="AC555" s="252" t="s">
        <v>3835</v>
      </c>
      <c r="AD555" s="252" t="s">
        <v>3340</v>
      </c>
      <c r="AE555" s="252" t="s">
        <v>3340</v>
      </c>
      <c r="AF555" s="217" t="s">
        <v>3340</v>
      </c>
      <c r="AG555" s="252" t="s">
        <v>3340</v>
      </c>
      <c r="AH555" s="252" t="s">
        <v>3340</v>
      </c>
      <c r="AI555" s="252" t="s">
        <v>3340</v>
      </c>
      <c r="AJ555" s="252" t="s">
        <v>6765</v>
      </c>
      <c r="AK555" s="252" t="s">
        <v>3340</v>
      </c>
      <c r="AL555" s="255" t="s">
        <v>3340</v>
      </c>
      <c r="AM555" s="252" t="s">
        <v>3340</v>
      </c>
      <c r="AN555" s="252" t="s">
        <v>3340</v>
      </c>
    </row>
    <row r="556" spans="1:40">
      <c r="A556" s="252" t="s">
        <v>6204</v>
      </c>
      <c r="B556" s="252" t="s">
        <v>6205</v>
      </c>
      <c r="C556" s="252" t="s">
        <v>6204</v>
      </c>
      <c r="D556" s="252" t="s">
        <v>6205</v>
      </c>
      <c r="E556" s="252" t="s">
        <v>6206</v>
      </c>
      <c r="F556" s="262" t="s">
        <v>6202</v>
      </c>
      <c r="G556" s="252" t="s">
        <v>3340</v>
      </c>
      <c r="H556" s="252" t="s">
        <v>8450</v>
      </c>
      <c r="I556" s="411">
        <v>43026</v>
      </c>
      <c r="J556" s="252" t="s">
        <v>6191</v>
      </c>
      <c r="K556" s="34" t="s">
        <v>6192</v>
      </c>
      <c r="L556" s="256" t="s">
        <v>3469</v>
      </c>
      <c r="M556" s="252" t="s">
        <v>6676</v>
      </c>
      <c r="N556" s="252" t="s">
        <v>6193</v>
      </c>
      <c r="O556" s="252" t="s">
        <v>5070</v>
      </c>
      <c r="P556" s="252" t="s">
        <v>3670</v>
      </c>
      <c r="Q556" s="252" t="s">
        <v>6207</v>
      </c>
      <c r="R556" s="252" t="s">
        <v>3340</v>
      </c>
      <c r="S556" s="252" t="s">
        <v>3340</v>
      </c>
      <c r="T556" s="252" t="s">
        <v>3340</v>
      </c>
      <c r="U556" s="252" t="s">
        <v>3340</v>
      </c>
      <c r="V556" s="252" t="s">
        <v>3340</v>
      </c>
      <c r="W556" s="252" t="s">
        <v>3340</v>
      </c>
      <c r="X556" s="252" t="s">
        <v>3340</v>
      </c>
      <c r="Y556" s="252" t="s">
        <v>3340</v>
      </c>
      <c r="Z556" s="252" t="s">
        <v>3340</v>
      </c>
      <c r="AA556" s="252" t="s">
        <v>3340</v>
      </c>
      <c r="AB556" s="252" t="s">
        <v>3670</v>
      </c>
      <c r="AC556" s="252" t="s">
        <v>3835</v>
      </c>
      <c r="AD556" s="252" t="s">
        <v>3340</v>
      </c>
      <c r="AE556" s="252" t="s">
        <v>3340</v>
      </c>
      <c r="AF556" s="217" t="s">
        <v>3340</v>
      </c>
      <c r="AG556" s="252" t="s">
        <v>3340</v>
      </c>
      <c r="AH556" s="252" t="s">
        <v>3340</v>
      </c>
      <c r="AI556" s="252" t="s">
        <v>3340</v>
      </c>
      <c r="AJ556" s="252" t="s">
        <v>6765</v>
      </c>
      <c r="AK556" s="252" t="s">
        <v>3340</v>
      </c>
      <c r="AL556" s="255" t="s">
        <v>3340</v>
      </c>
      <c r="AM556" s="252" t="s">
        <v>3340</v>
      </c>
      <c r="AN556" s="252" t="s">
        <v>3340</v>
      </c>
    </row>
    <row r="557" spans="1:40">
      <c r="A557" s="252" t="s">
        <v>6187</v>
      </c>
      <c r="B557" s="252" t="s">
        <v>6208</v>
      </c>
      <c r="C557" s="252" t="s">
        <v>6187</v>
      </c>
      <c r="D557" s="252" t="s">
        <v>6208</v>
      </c>
      <c r="E557" s="252" t="s">
        <v>6209</v>
      </c>
      <c r="F557" s="262" t="s">
        <v>6202</v>
      </c>
      <c r="G557" s="252" t="s">
        <v>3340</v>
      </c>
      <c r="H557" s="252" t="s">
        <v>8450</v>
      </c>
      <c r="I557" s="411">
        <v>43026</v>
      </c>
      <c r="J557" s="252" t="s">
        <v>6191</v>
      </c>
      <c r="K557" s="34" t="s">
        <v>6192</v>
      </c>
      <c r="L557" s="256" t="s">
        <v>3469</v>
      </c>
      <c r="M557" s="252" t="s">
        <v>6676</v>
      </c>
      <c r="N557" s="252" t="s">
        <v>6193</v>
      </c>
      <c r="O557" s="252" t="s">
        <v>5070</v>
      </c>
      <c r="P557" s="252" t="s">
        <v>3670</v>
      </c>
      <c r="Q557" s="252" t="s">
        <v>6194</v>
      </c>
      <c r="R557" s="252" t="s">
        <v>3340</v>
      </c>
      <c r="S557" s="252" t="s">
        <v>3340</v>
      </c>
      <c r="T557" s="252" t="s">
        <v>3340</v>
      </c>
      <c r="U557" s="252" t="s">
        <v>3340</v>
      </c>
      <c r="V557" s="252" t="s">
        <v>3340</v>
      </c>
      <c r="W557" s="252" t="s">
        <v>3340</v>
      </c>
      <c r="X557" s="252" t="s">
        <v>3340</v>
      </c>
      <c r="Y557" s="252" t="s">
        <v>3340</v>
      </c>
      <c r="Z557" s="252" t="s">
        <v>3340</v>
      </c>
      <c r="AA557" s="252" t="s">
        <v>3340</v>
      </c>
      <c r="AB557" s="252" t="s">
        <v>3670</v>
      </c>
      <c r="AC557" s="252" t="s">
        <v>3835</v>
      </c>
      <c r="AD557" s="252" t="s">
        <v>3340</v>
      </c>
      <c r="AE557" s="252" t="s">
        <v>3340</v>
      </c>
      <c r="AF557" s="217" t="s">
        <v>3340</v>
      </c>
      <c r="AG557" s="252" t="s">
        <v>3340</v>
      </c>
      <c r="AH557" s="252" t="s">
        <v>3340</v>
      </c>
      <c r="AI557" s="252" t="s">
        <v>3340</v>
      </c>
      <c r="AJ557" s="252" t="s">
        <v>6765</v>
      </c>
      <c r="AK557" s="252" t="s">
        <v>3340</v>
      </c>
      <c r="AL557" s="255" t="s">
        <v>3340</v>
      </c>
      <c r="AM557" s="252" t="s">
        <v>3340</v>
      </c>
      <c r="AN557" s="252" t="s">
        <v>3340</v>
      </c>
    </row>
    <row r="558" spans="1:40">
      <c r="A558" s="252" t="s">
        <v>6210</v>
      </c>
      <c r="B558" s="252" t="s">
        <v>6211</v>
      </c>
      <c r="C558" s="252" t="s">
        <v>6210</v>
      </c>
      <c r="D558" s="252" t="s">
        <v>6211</v>
      </c>
      <c r="E558" s="252" t="s">
        <v>6212</v>
      </c>
      <c r="F558" s="262" t="s">
        <v>6202</v>
      </c>
      <c r="G558" s="252" t="s">
        <v>3340</v>
      </c>
      <c r="H558" s="252" t="s">
        <v>8450</v>
      </c>
      <c r="I558" s="411">
        <v>43026</v>
      </c>
      <c r="J558" s="252" t="s">
        <v>6191</v>
      </c>
      <c r="K558" s="34" t="s">
        <v>6192</v>
      </c>
      <c r="L558" s="256" t="s">
        <v>3469</v>
      </c>
      <c r="M558" s="252" t="s">
        <v>6676</v>
      </c>
      <c r="N558" s="252" t="s">
        <v>6193</v>
      </c>
      <c r="O558" s="252" t="s">
        <v>5070</v>
      </c>
      <c r="P558" s="252" t="s">
        <v>3670</v>
      </c>
      <c r="Q558" s="252" t="s">
        <v>6213</v>
      </c>
      <c r="R558" s="252" t="s">
        <v>3340</v>
      </c>
      <c r="S558" s="252" t="s">
        <v>3340</v>
      </c>
      <c r="T558" s="252" t="s">
        <v>3340</v>
      </c>
      <c r="U558" s="252" t="s">
        <v>3340</v>
      </c>
      <c r="V558" s="252" t="s">
        <v>3340</v>
      </c>
      <c r="W558" s="252" t="s">
        <v>3340</v>
      </c>
      <c r="X558" s="252" t="s">
        <v>3340</v>
      </c>
      <c r="Y558" s="252" t="s">
        <v>3340</v>
      </c>
      <c r="Z558" s="252" t="s">
        <v>3340</v>
      </c>
      <c r="AA558" s="252" t="s">
        <v>3340</v>
      </c>
      <c r="AB558" s="252" t="s">
        <v>3670</v>
      </c>
      <c r="AC558" s="252" t="s">
        <v>3835</v>
      </c>
      <c r="AD558" s="252" t="s">
        <v>3340</v>
      </c>
      <c r="AE558" s="252" t="s">
        <v>3340</v>
      </c>
      <c r="AF558" s="217" t="s">
        <v>3340</v>
      </c>
      <c r="AG558" s="252" t="s">
        <v>3340</v>
      </c>
      <c r="AH558" s="252" t="s">
        <v>3340</v>
      </c>
      <c r="AI558" s="252" t="s">
        <v>3340</v>
      </c>
      <c r="AJ558" s="252" t="s">
        <v>6765</v>
      </c>
      <c r="AK558" s="252" t="s">
        <v>3340</v>
      </c>
      <c r="AL558" s="255" t="s">
        <v>3340</v>
      </c>
      <c r="AM558" s="252" t="s">
        <v>3340</v>
      </c>
      <c r="AN558" s="252" t="s">
        <v>3340</v>
      </c>
    </row>
    <row r="559" spans="1:40">
      <c r="A559" s="252" t="s">
        <v>6214</v>
      </c>
      <c r="B559" s="252" t="s">
        <v>6215</v>
      </c>
      <c r="C559" s="252" t="s">
        <v>6214</v>
      </c>
      <c r="D559" s="252" t="s">
        <v>6215</v>
      </c>
      <c r="E559" s="252" t="s">
        <v>6216</v>
      </c>
      <c r="F559" s="262" t="s">
        <v>6202</v>
      </c>
      <c r="G559" s="252" t="s">
        <v>3340</v>
      </c>
      <c r="H559" s="252" t="s">
        <v>8450</v>
      </c>
      <c r="I559" s="411">
        <v>43026</v>
      </c>
      <c r="J559" s="252" t="s">
        <v>6191</v>
      </c>
      <c r="K559" s="34" t="s">
        <v>6192</v>
      </c>
      <c r="L559" s="256" t="s">
        <v>3469</v>
      </c>
      <c r="M559" s="252" t="s">
        <v>6676</v>
      </c>
      <c r="N559" s="252" t="s">
        <v>6193</v>
      </c>
      <c r="O559" s="252" t="s">
        <v>5070</v>
      </c>
      <c r="P559" s="252" t="s">
        <v>3670</v>
      </c>
      <c r="Q559" s="252" t="s">
        <v>6217</v>
      </c>
      <c r="R559" s="252" t="s">
        <v>3340</v>
      </c>
      <c r="S559" s="252" t="s">
        <v>3340</v>
      </c>
      <c r="T559" s="252" t="s">
        <v>3340</v>
      </c>
      <c r="U559" s="252" t="s">
        <v>3340</v>
      </c>
      <c r="V559" s="252" t="s">
        <v>3340</v>
      </c>
      <c r="W559" s="252" t="s">
        <v>3340</v>
      </c>
      <c r="X559" s="252" t="s">
        <v>3340</v>
      </c>
      <c r="Y559" s="252" t="s">
        <v>3340</v>
      </c>
      <c r="Z559" s="252" t="s">
        <v>3340</v>
      </c>
      <c r="AA559" s="252" t="s">
        <v>3340</v>
      </c>
      <c r="AB559" s="252" t="s">
        <v>3670</v>
      </c>
      <c r="AC559" s="252" t="s">
        <v>3835</v>
      </c>
      <c r="AD559" s="252" t="s">
        <v>3340</v>
      </c>
      <c r="AE559" s="252" t="s">
        <v>3340</v>
      </c>
      <c r="AF559" s="217" t="s">
        <v>3340</v>
      </c>
      <c r="AG559" s="252" t="s">
        <v>3340</v>
      </c>
      <c r="AH559" s="252" t="s">
        <v>3340</v>
      </c>
      <c r="AI559" s="252" t="s">
        <v>3340</v>
      </c>
      <c r="AJ559" s="252" t="s">
        <v>6765</v>
      </c>
      <c r="AK559" s="252" t="s">
        <v>3340</v>
      </c>
      <c r="AL559" s="255" t="s">
        <v>3340</v>
      </c>
      <c r="AM559" s="252" t="s">
        <v>3340</v>
      </c>
      <c r="AN559" s="252" t="s">
        <v>3340</v>
      </c>
    </row>
    <row r="560" spans="1:40">
      <c r="A560" s="252" t="s">
        <v>6204</v>
      </c>
      <c r="B560" s="252" t="s">
        <v>6205</v>
      </c>
      <c r="C560" s="252" t="s">
        <v>6204</v>
      </c>
      <c r="D560" s="252" t="s">
        <v>6205</v>
      </c>
      <c r="E560" s="252" t="s">
        <v>6206</v>
      </c>
      <c r="F560" s="262" t="s">
        <v>6202</v>
      </c>
      <c r="G560" s="252" t="s">
        <v>3340</v>
      </c>
      <c r="H560" s="252" t="s">
        <v>8450</v>
      </c>
      <c r="I560" s="411">
        <v>43026</v>
      </c>
      <c r="J560" s="252" t="s">
        <v>6191</v>
      </c>
      <c r="K560" s="34" t="s">
        <v>6192</v>
      </c>
      <c r="L560" s="256" t="s">
        <v>3469</v>
      </c>
      <c r="M560" s="252" t="s">
        <v>6676</v>
      </c>
      <c r="N560" s="252" t="s">
        <v>6193</v>
      </c>
      <c r="O560" s="252" t="s">
        <v>5070</v>
      </c>
      <c r="P560" s="252" t="s">
        <v>3670</v>
      </c>
      <c r="Q560" s="252" t="s">
        <v>6207</v>
      </c>
      <c r="R560" s="252" t="s">
        <v>3340</v>
      </c>
      <c r="S560" s="252" t="s">
        <v>3340</v>
      </c>
      <c r="T560" s="252" t="s">
        <v>3340</v>
      </c>
      <c r="U560" s="252" t="s">
        <v>3340</v>
      </c>
      <c r="V560" s="252" t="s">
        <v>3340</v>
      </c>
      <c r="W560" s="252" t="s">
        <v>3340</v>
      </c>
      <c r="X560" s="252" t="s">
        <v>3340</v>
      </c>
      <c r="Y560" s="252" t="s">
        <v>3340</v>
      </c>
      <c r="Z560" s="252" t="s">
        <v>3340</v>
      </c>
      <c r="AA560" s="252" t="s">
        <v>3340</v>
      </c>
      <c r="AB560" s="252" t="s">
        <v>3670</v>
      </c>
      <c r="AC560" s="252" t="s">
        <v>3835</v>
      </c>
      <c r="AD560" s="252" t="s">
        <v>3340</v>
      </c>
      <c r="AE560" s="252" t="s">
        <v>3340</v>
      </c>
      <c r="AF560" s="217" t="s">
        <v>3340</v>
      </c>
      <c r="AG560" s="252" t="s">
        <v>3340</v>
      </c>
      <c r="AH560" s="252" t="s">
        <v>3340</v>
      </c>
      <c r="AI560" s="252" t="s">
        <v>3340</v>
      </c>
      <c r="AJ560" s="252" t="s">
        <v>6765</v>
      </c>
      <c r="AK560" s="252" t="s">
        <v>3340</v>
      </c>
      <c r="AL560" s="255" t="s">
        <v>3340</v>
      </c>
      <c r="AM560" s="252" t="s">
        <v>3340</v>
      </c>
      <c r="AN560" s="252" t="s">
        <v>3340</v>
      </c>
    </row>
    <row r="561" spans="1:40">
      <c r="A561" s="252" t="s">
        <v>6218</v>
      </c>
      <c r="B561" s="252" t="s">
        <v>6219</v>
      </c>
      <c r="C561" s="252" t="s">
        <v>6218</v>
      </c>
      <c r="D561" s="252" t="s">
        <v>6219</v>
      </c>
      <c r="E561" s="252" t="s">
        <v>6220</v>
      </c>
      <c r="F561" s="262" t="s">
        <v>6221</v>
      </c>
      <c r="G561" s="252" t="s">
        <v>3340</v>
      </c>
      <c r="H561" s="252" t="s">
        <v>8450</v>
      </c>
      <c r="I561" s="411">
        <v>43026</v>
      </c>
      <c r="J561" s="252" t="s">
        <v>6191</v>
      </c>
      <c r="K561" s="34" t="s">
        <v>6192</v>
      </c>
      <c r="L561" s="256" t="s">
        <v>3469</v>
      </c>
      <c r="M561" s="252" t="s">
        <v>6676</v>
      </c>
      <c r="N561" s="252" t="s">
        <v>3696</v>
      </c>
      <c r="O561" s="252" t="s">
        <v>3339</v>
      </c>
      <c r="P561" s="252" t="s">
        <v>3670</v>
      </c>
      <c r="Q561" s="252" t="s">
        <v>6194</v>
      </c>
      <c r="R561" s="252" t="s">
        <v>3340</v>
      </c>
      <c r="S561" s="252" t="s">
        <v>3340</v>
      </c>
      <c r="T561" s="252" t="s">
        <v>3340</v>
      </c>
      <c r="U561" s="252" t="s">
        <v>3340</v>
      </c>
      <c r="V561" s="252" t="s">
        <v>3340</v>
      </c>
      <c r="W561" s="252" t="s">
        <v>3340</v>
      </c>
      <c r="X561" s="252" t="s">
        <v>3340</v>
      </c>
      <c r="Y561" s="252" t="s">
        <v>3340</v>
      </c>
      <c r="Z561" s="252" t="s">
        <v>3340</v>
      </c>
      <c r="AA561" s="252" t="s">
        <v>3340</v>
      </c>
      <c r="AB561" s="252" t="s">
        <v>3670</v>
      </c>
      <c r="AC561" s="252" t="s">
        <v>3670</v>
      </c>
      <c r="AD561" s="252" t="s">
        <v>3340</v>
      </c>
      <c r="AE561" s="252" t="s">
        <v>3340</v>
      </c>
      <c r="AF561" s="217" t="s">
        <v>3340</v>
      </c>
      <c r="AG561" s="252" t="s">
        <v>3340</v>
      </c>
      <c r="AH561" s="252" t="s">
        <v>3340</v>
      </c>
      <c r="AI561" s="252" t="s">
        <v>3340</v>
      </c>
      <c r="AJ561" s="252" t="s">
        <v>6766</v>
      </c>
      <c r="AK561" s="252" t="s">
        <v>3340</v>
      </c>
      <c r="AL561" s="255" t="s">
        <v>3340</v>
      </c>
      <c r="AM561" s="252" t="s">
        <v>3340</v>
      </c>
      <c r="AN561" s="252" t="s">
        <v>3340</v>
      </c>
    </row>
    <row r="562" spans="1:40">
      <c r="A562" s="252" t="s">
        <v>6222</v>
      </c>
      <c r="B562" s="252" t="s">
        <v>6223</v>
      </c>
      <c r="C562" s="252" t="s">
        <v>6222</v>
      </c>
      <c r="D562" s="252" t="s">
        <v>6223</v>
      </c>
      <c r="E562" s="252" t="s">
        <v>6224</v>
      </c>
      <c r="F562" s="262" t="s">
        <v>6221</v>
      </c>
      <c r="G562" s="252" t="s">
        <v>3340</v>
      </c>
      <c r="H562" s="252" t="s">
        <v>8450</v>
      </c>
      <c r="I562" s="411">
        <v>43026</v>
      </c>
      <c r="J562" s="252" t="s">
        <v>6191</v>
      </c>
      <c r="K562" s="34" t="s">
        <v>6192</v>
      </c>
      <c r="L562" s="256" t="s">
        <v>3469</v>
      </c>
      <c r="M562" s="252" t="s">
        <v>6676</v>
      </c>
      <c r="N562" s="252" t="s">
        <v>3360</v>
      </c>
      <c r="O562" s="252" t="s">
        <v>10604</v>
      </c>
      <c r="P562" s="252" t="s">
        <v>3670</v>
      </c>
      <c r="Q562" s="252" t="s">
        <v>6194</v>
      </c>
      <c r="R562" s="252" t="s">
        <v>6220</v>
      </c>
      <c r="S562" s="252" t="s">
        <v>3340</v>
      </c>
      <c r="T562" s="252" t="s">
        <v>3340</v>
      </c>
      <c r="U562" s="252" t="s">
        <v>3340</v>
      </c>
      <c r="V562" s="252" t="s">
        <v>3340</v>
      </c>
      <c r="W562" s="252" t="s">
        <v>3340</v>
      </c>
      <c r="X562" s="252" t="s">
        <v>3340</v>
      </c>
      <c r="Y562" s="252" t="s">
        <v>3340</v>
      </c>
      <c r="Z562" s="252" t="s">
        <v>3340</v>
      </c>
      <c r="AA562" s="252" t="s">
        <v>3340</v>
      </c>
      <c r="AB562" s="252" t="s">
        <v>3670</v>
      </c>
      <c r="AC562" s="252" t="s">
        <v>3835</v>
      </c>
      <c r="AD562" s="252" t="s">
        <v>3340</v>
      </c>
      <c r="AE562" s="252" t="s">
        <v>3340</v>
      </c>
      <c r="AF562" s="217" t="s">
        <v>3340</v>
      </c>
      <c r="AG562" s="252" t="s">
        <v>3340</v>
      </c>
      <c r="AH562" s="252" t="s">
        <v>3340</v>
      </c>
      <c r="AI562" s="252" t="s">
        <v>3340</v>
      </c>
      <c r="AJ562" s="252" t="s">
        <v>6765</v>
      </c>
      <c r="AK562" s="252" t="s">
        <v>3340</v>
      </c>
      <c r="AL562" s="255" t="s">
        <v>3340</v>
      </c>
      <c r="AM562" s="252" t="s">
        <v>3340</v>
      </c>
      <c r="AN562" s="252" t="s">
        <v>3340</v>
      </c>
    </row>
    <row r="563" spans="1:40">
      <c r="A563" s="252" t="s">
        <v>6228</v>
      </c>
      <c r="B563" s="252" t="s">
        <v>6229</v>
      </c>
      <c r="C563" s="252" t="s">
        <v>6228</v>
      </c>
      <c r="D563" s="252" t="s">
        <v>6229</v>
      </c>
      <c r="E563" s="252" t="s">
        <v>6230</v>
      </c>
      <c r="F563" s="262" t="s">
        <v>6221</v>
      </c>
      <c r="G563" s="252" t="s">
        <v>3340</v>
      </c>
      <c r="H563" s="252" t="s">
        <v>8450</v>
      </c>
      <c r="I563" s="411">
        <v>43026</v>
      </c>
      <c r="J563" s="252" t="s">
        <v>6191</v>
      </c>
      <c r="K563" s="34" t="s">
        <v>6192</v>
      </c>
      <c r="L563" s="256" t="s">
        <v>3469</v>
      </c>
      <c r="M563" s="252" t="s">
        <v>6676</v>
      </c>
      <c r="N563" s="252" t="s">
        <v>3696</v>
      </c>
      <c r="O563" s="252" t="s">
        <v>3339</v>
      </c>
      <c r="P563" s="252" t="s">
        <v>3670</v>
      </c>
      <c r="Q563" s="252" t="s">
        <v>6207</v>
      </c>
      <c r="R563" s="252" t="s">
        <v>3340</v>
      </c>
      <c r="S563" s="252" t="s">
        <v>3340</v>
      </c>
      <c r="T563" s="252" t="s">
        <v>3340</v>
      </c>
      <c r="U563" s="252" t="s">
        <v>3340</v>
      </c>
      <c r="V563" s="252" t="s">
        <v>3340</v>
      </c>
      <c r="W563" s="252" t="s">
        <v>3340</v>
      </c>
      <c r="X563" s="252" t="s">
        <v>3340</v>
      </c>
      <c r="Y563" s="252" t="s">
        <v>3340</v>
      </c>
      <c r="Z563" s="252" t="s">
        <v>3340</v>
      </c>
      <c r="AA563" s="252" t="s">
        <v>3340</v>
      </c>
      <c r="AB563" s="252" t="s">
        <v>3670</v>
      </c>
      <c r="AC563" s="252" t="s">
        <v>3670</v>
      </c>
      <c r="AD563" s="252" t="s">
        <v>3340</v>
      </c>
      <c r="AE563" s="252" t="s">
        <v>3340</v>
      </c>
      <c r="AF563" s="217" t="s">
        <v>3340</v>
      </c>
      <c r="AG563" s="252" t="s">
        <v>3340</v>
      </c>
      <c r="AH563" s="252" t="s">
        <v>3340</v>
      </c>
      <c r="AI563" s="252" t="s">
        <v>3340</v>
      </c>
      <c r="AJ563" s="252" t="s">
        <v>6766</v>
      </c>
      <c r="AK563" s="252" t="s">
        <v>3340</v>
      </c>
      <c r="AL563" s="255" t="s">
        <v>3340</v>
      </c>
      <c r="AM563" s="252" t="s">
        <v>3340</v>
      </c>
      <c r="AN563" s="252" t="s">
        <v>3340</v>
      </c>
    </row>
    <row r="564" spans="1:40">
      <c r="A564" s="252" t="s">
        <v>6231</v>
      </c>
      <c r="B564" s="252" t="s">
        <v>6232</v>
      </c>
      <c r="C564" s="252" t="s">
        <v>6231</v>
      </c>
      <c r="D564" s="252" t="s">
        <v>6232</v>
      </c>
      <c r="E564" s="252" t="s">
        <v>6233</v>
      </c>
      <c r="F564" s="262" t="s">
        <v>6221</v>
      </c>
      <c r="G564" s="252" t="s">
        <v>3340</v>
      </c>
      <c r="H564" s="252" t="s">
        <v>8450</v>
      </c>
      <c r="I564" s="411">
        <v>43026</v>
      </c>
      <c r="J564" s="252" t="s">
        <v>6191</v>
      </c>
      <c r="K564" s="34" t="s">
        <v>6192</v>
      </c>
      <c r="L564" s="256" t="s">
        <v>3469</v>
      </c>
      <c r="M564" s="252" t="s">
        <v>6676</v>
      </c>
      <c r="N564" s="252" t="s">
        <v>3360</v>
      </c>
      <c r="O564" s="252" t="s">
        <v>10604</v>
      </c>
      <c r="P564" s="252" t="s">
        <v>3670</v>
      </c>
      <c r="Q564" s="252" t="s">
        <v>6207</v>
      </c>
      <c r="R564" s="252" t="s">
        <v>6230</v>
      </c>
      <c r="S564" s="252" t="s">
        <v>3340</v>
      </c>
      <c r="T564" s="252" t="s">
        <v>3340</v>
      </c>
      <c r="U564" s="252" t="s">
        <v>3340</v>
      </c>
      <c r="V564" s="252" t="s">
        <v>3340</v>
      </c>
      <c r="W564" s="252" t="s">
        <v>3340</v>
      </c>
      <c r="X564" s="252" t="s">
        <v>3340</v>
      </c>
      <c r="Y564" s="252" t="s">
        <v>3340</v>
      </c>
      <c r="Z564" s="252" t="s">
        <v>3340</v>
      </c>
      <c r="AA564" s="252" t="s">
        <v>3340</v>
      </c>
      <c r="AB564" s="252" t="s">
        <v>3670</v>
      </c>
      <c r="AC564" s="252" t="s">
        <v>3835</v>
      </c>
      <c r="AD564" s="252" t="s">
        <v>3340</v>
      </c>
      <c r="AE564" s="252" t="s">
        <v>3340</v>
      </c>
      <c r="AF564" s="217" t="s">
        <v>3340</v>
      </c>
      <c r="AG564" s="252" t="s">
        <v>3340</v>
      </c>
      <c r="AH564" s="252" t="s">
        <v>3340</v>
      </c>
      <c r="AI564" s="252" t="s">
        <v>3340</v>
      </c>
      <c r="AJ564" s="252" t="s">
        <v>6765</v>
      </c>
      <c r="AK564" s="252" t="s">
        <v>3340</v>
      </c>
      <c r="AL564" s="255" t="s">
        <v>3340</v>
      </c>
      <c r="AM564" s="252" t="s">
        <v>3340</v>
      </c>
      <c r="AN564" s="252" t="s">
        <v>3340</v>
      </c>
    </row>
    <row r="565" spans="1:40">
      <c r="A565" s="252" t="s">
        <v>6238</v>
      </c>
      <c r="B565" s="252" t="s">
        <v>6239</v>
      </c>
      <c r="C565" s="252" t="s">
        <v>6238</v>
      </c>
      <c r="D565" s="252" t="s">
        <v>6239</v>
      </c>
      <c r="E565" s="252" t="s">
        <v>6240</v>
      </c>
      <c r="F565" s="262" t="s">
        <v>6221</v>
      </c>
      <c r="G565" s="252" t="s">
        <v>3340</v>
      </c>
      <c r="H565" s="252" t="s">
        <v>8450</v>
      </c>
      <c r="I565" s="411">
        <v>43026</v>
      </c>
      <c r="J565" s="252" t="s">
        <v>6191</v>
      </c>
      <c r="K565" s="34" t="s">
        <v>6192</v>
      </c>
      <c r="L565" s="256" t="s">
        <v>3469</v>
      </c>
      <c r="M565" s="252" t="s">
        <v>6676</v>
      </c>
      <c r="N565" s="252" t="s">
        <v>3696</v>
      </c>
      <c r="O565" s="252" t="s">
        <v>3339</v>
      </c>
      <c r="P565" s="252" t="s">
        <v>3670</v>
      </c>
      <c r="Q565" s="252" t="s">
        <v>6213</v>
      </c>
      <c r="R565" s="252" t="s">
        <v>3340</v>
      </c>
      <c r="S565" s="252" t="s">
        <v>3340</v>
      </c>
      <c r="T565" s="252" t="s">
        <v>3340</v>
      </c>
      <c r="U565" s="252" t="s">
        <v>3340</v>
      </c>
      <c r="V565" s="252" t="s">
        <v>3340</v>
      </c>
      <c r="W565" s="252" t="s">
        <v>3340</v>
      </c>
      <c r="X565" s="252" t="s">
        <v>3340</v>
      </c>
      <c r="Y565" s="252" t="s">
        <v>3340</v>
      </c>
      <c r="Z565" s="252" t="s">
        <v>3340</v>
      </c>
      <c r="AA565" s="252" t="s">
        <v>3340</v>
      </c>
      <c r="AB565" s="252" t="s">
        <v>3670</v>
      </c>
      <c r="AC565" s="252" t="s">
        <v>3670</v>
      </c>
      <c r="AD565" s="252" t="s">
        <v>3340</v>
      </c>
      <c r="AE565" s="252" t="s">
        <v>3340</v>
      </c>
      <c r="AF565" s="217" t="s">
        <v>3340</v>
      </c>
      <c r="AG565" s="252" t="s">
        <v>3340</v>
      </c>
      <c r="AH565" s="252" t="s">
        <v>3340</v>
      </c>
      <c r="AI565" s="252" t="s">
        <v>3340</v>
      </c>
      <c r="AJ565" s="252" t="s">
        <v>6766</v>
      </c>
      <c r="AK565" s="252" t="s">
        <v>3340</v>
      </c>
      <c r="AL565" s="255" t="s">
        <v>3340</v>
      </c>
      <c r="AM565" s="252" t="s">
        <v>3340</v>
      </c>
      <c r="AN565" s="252" t="s">
        <v>3340</v>
      </c>
    </row>
    <row r="566" spans="1:40">
      <c r="A566" s="252" t="s">
        <v>6241</v>
      </c>
      <c r="B566" s="252" t="s">
        <v>6242</v>
      </c>
      <c r="C566" s="252" t="s">
        <v>6241</v>
      </c>
      <c r="D566" s="252" t="s">
        <v>6242</v>
      </c>
      <c r="E566" s="252" t="s">
        <v>6243</v>
      </c>
      <c r="F566" s="262" t="s">
        <v>6221</v>
      </c>
      <c r="G566" s="252" t="s">
        <v>3340</v>
      </c>
      <c r="H566" s="252" t="s">
        <v>8450</v>
      </c>
      <c r="I566" s="411">
        <v>43026</v>
      </c>
      <c r="J566" s="252" t="s">
        <v>6191</v>
      </c>
      <c r="K566" s="34" t="s">
        <v>6192</v>
      </c>
      <c r="L566" s="256" t="s">
        <v>3469</v>
      </c>
      <c r="M566" s="252" t="s">
        <v>6676</v>
      </c>
      <c r="N566" s="252" t="s">
        <v>3360</v>
      </c>
      <c r="O566" s="252" t="s">
        <v>10604</v>
      </c>
      <c r="P566" s="252" t="s">
        <v>3670</v>
      </c>
      <c r="Q566" s="252" t="s">
        <v>6213</v>
      </c>
      <c r="R566" s="252" t="s">
        <v>6240</v>
      </c>
      <c r="S566" s="252" t="s">
        <v>3340</v>
      </c>
      <c r="T566" s="252" t="s">
        <v>3340</v>
      </c>
      <c r="U566" s="252" t="s">
        <v>3340</v>
      </c>
      <c r="V566" s="252" t="s">
        <v>3340</v>
      </c>
      <c r="W566" s="252" t="s">
        <v>3340</v>
      </c>
      <c r="X566" s="252" t="s">
        <v>3340</v>
      </c>
      <c r="Y566" s="252" t="s">
        <v>3340</v>
      </c>
      <c r="Z566" s="252" t="s">
        <v>3340</v>
      </c>
      <c r="AA566" s="252" t="s">
        <v>3340</v>
      </c>
      <c r="AB566" s="252" t="s">
        <v>3670</v>
      </c>
      <c r="AC566" s="252" t="s">
        <v>3835</v>
      </c>
      <c r="AD566" s="252" t="s">
        <v>3340</v>
      </c>
      <c r="AE566" s="252" t="s">
        <v>3340</v>
      </c>
      <c r="AF566" s="217" t="s">
        <v>3340</v>
      </c>
      <c r="AG566" s="252" t="s">
        <v>3340</v>
      </c>
      <c r="AH566" s="252" t="s">
        <v>3340</v>
      </c>
      <c r="AI566" s="252" t="s">
        <v>3340</v>
      </c>
      <c r="AJ566" s="252" t="s">
        <v>6765</v>
      </c>
      <c r="AK566" s="252" t="s">
        <v>3340</v>
      </c>
      <c r="AL566" s="255" t="s">
        <v>3340</v>
      </c>
      <c r="AM566" s="252" t="s">
        <v>3340</v>
      </c>
      <c r="AN566" s="252" t="s">
        <v>3340</v>
      </c>
    </row>
    <row r="567" spans="1:40">
      <c r="A567" s="252" t="s">
        <v>6247</v>
      </c>
      <c r="B567" s="252" t="s">
        <v>6248</v>
      </c>
      <c r="C567" s="252" t="s">
        <v>6247</v>
      </c>
      <c r="D567" s="252" t="s">
        <v>6248</v>
      </c>
      <c r="E567" s="252" t="s">
        <v>6249</v>
      </c>
      <c r="F567" s="262" t="s">
        <v>6221</v>
      </c>
      <c r="G567" s="252" t="s">
        <v>3340</v>
      </c>
      <c r="H567" s="252" t="s">
        <v>8450</v>
      </c>
      <c r="I567" s="411">
        <v>43026</v>
      </c>
      <c r="J567" s="252" t="s">
        <v>6191</v>
      </c>
      <c r="K567" s="34" t="s">
        <v>6192</v>
      </c>
      <c r="L567" s="256" t="s">
        <v>3469</v>
      </c>
      <c r="M567" s="252" t="s">
        <v>6676</v>
      </c>
      <c r="N567" s="252" t="s">
        <v>3696</v>
      </c>
      <c r="O567" s="252" t="s">
        <v>3339</v>
      </c>
      <c r="P567" s="252" t="s">
        <v>3670</v>
      </c>
      <c r="Q567" s="252" t="s">
        <v>6217</v>
      </c>
      <c r="R567" s="252" t="s">
        <v>3340</v>
      </c>
      <c r="S567" s="252" t="s">
        <v>3340</v>
      </c>
      <c r="T567" s="252" t="s">
        <v>3340</v>
      </c>
      <c r="U567" s="252" t="s">
        <v>3340</v>
      </c>
      <c r="V567" s="252" t="s">
        <v>3340</v>
      </c>
      <c r="W567" s="252" t="s">
        <v>3340</v>
      </c>
      <c r="X567" s="252" t="s">
        <v>3340</v>
      </c>
      <c r="Y567" s="252" t="s">
        <v>3340</v>
      </c>
      <c r="Z567" s="252" t="s">
        <v>3340</v>
      </c>
      <c r="AA567" s="252" t="s">
        <v>3340</v>
      </c>
      <c r="AB567" s="252" t="s">
        <v>3670</v>
      </c>
      <c r="AC567" s="252" t="s">
        <v>3670</v>
      </c>
      <c r="AD567" s="252" t="s">
        <v>3340</v>
      </c>
      <c r="AE567" s="252" t="s">
        <v>3340</v>
      </c>
      <c r="AF567" s="217" t="s">
        <v>3340</v>
      </c>
      <c r="AG567" s="252" t="s">
        <v>3340</v>
      </c>
      <c r="AH567" s="252" t="s">
        <v>3340</v>
      </c>
      <c r="AI567" s="252" t="s">
        <v>3340</v>
      </c>
      <c r="AJ567" s="252" t="s">
        <v>6766</v>
      </c>
      <c r="AK567" s="252" t="s">
        <v>3340</v>
      </c>
      <c r="AL567" s="255" t="s">
        <v>3340</v>
      </c>
      <c r="AM567" s="252" t="s">
        <v>3340</v>
      </c>
      <c r="AN567" s="252" t="s">
        <v>3340</v>
      </c>
    </row>
    <row r="568" spans="1:40">
      <c r="A568" s="252" t="s">
        <v>6250</v>
      </c>
      <c r="B568" s="252" t="s">
        <v>6251</v>
      </c>
      <c r="C568" s="252" t="s">
        <v>6250</v>
      </c>
      <c r="D568" s="252" t="s">
        <v>6251</v>
      </c>
      <c r="E568" s="252" t="s">
        <v>6252</v>
      </c>
      <c r="F568" s="262" t="s">
        <v>6221</v>
      </c>
      <c r="G568" s="252" t="s">
        <v>3340</v>
      </c>
      <c r="H568" s="252" t="s">
        <v>8450</v>
      </c>
      <c r="I568" s="411">
        <v>43026</v>
      </c>
      <c r="J568" s="252" t="s">
        <v>6191</v>
      </c>
      <c r="K568" s="34" t="s">
        <v>6192</v>
      </c>
      <c r="L568" s="256" t="s">
        <v>3469</v>
      </c>
      <c r="M568" s="252" t="s">
        <v>6676</v>
      </c>
      <c r="N568" s="252" t="s">
        <v>3360</v>
      </c>
      <c r="O568" s="252" t="s">
        <v>10604</v>
      </c>
      <c r="P568" s="252" t="s">
        <v>3670</v>
      </c>
      <c r="Q568" s="252" t="s">
        <v>6217</v>
      </c>
      <c r="R568" s="252" t="s">
        <v>6249</v>
      </c>
      <c r="S568" s="252" t="s">
        <v>3340</v>
      </c>
      <c r="T568" s="252" t="s">
        <v>3340</v>
      </c>
      <c r="U568" s="252" t="s">
        <v>3340</v>
      </c>
      <c r="V568" s="252" t="s">
        <v>3340</v>
      </c>
      <c r="W568" s="252" t="s">
        <v>3340</v>
      </c>
      <c r="X568" s="252" t="s">
        <v>3340</v>
      </c>
      <c r="Y568" s="252" t="s">
        <v>3340</v>
      </c>
      <c r="Z568" s="252" t="s">
        <v>3340</v>
      </c>
      <c r="AA568" s="252" t="s">
        <v>3340</v>
      </c>
      <c r="AB568" s="252" t="s">
        <v>3670</v>
      </c>
      <c r="AC568" s="252" t="s">
        <v>3835</v>
      </c>
      <c r="AD568" s="449" t="s">
        <v>3340</v>
      </c>
      <c r="AE568" s="252" t="s">
        <v>3340</v>
      </c>
      <c r="AF568" s="217" t="s">
        <v>3340</v>
      </c>
      <c r="AG568" s="255" t="s">
        <v>3340</v>
      </c>
      <c r="AH568" s="255" t="s">
        <v>3340</v>
      </c>
      <c r="AI568" s="252" t="s">
        <v>3340</v>
      </c>
      <c r="AJ568" s="252" t="s">
        <v>6765</v>
      </c>
      <c r="AK568" s="252" t="s">
        <v>3340</v>
      </c>
      <c r="AL568" s="255" t="s">
        <v>3340</v>
      </c>
      <c r="AM568" s="252" t="s">
        <v>3340</v>
      </c>
      <c r="AN568" s="252" t="s">
        <v>3340</v>
      </c>
    </row>
    <row r="569" spans="1:40">
      <c r="A569" s="252" t="s">
        <v>6244</v>
      </c>
      <c r="B569" s="252" t="s">
        <v>6245</v>
      </c>
      <c r="C569" s="252" t="s">
        <v>6244</v>
      </c>
      <c r="D569" s="252" t="s">
        <v>6245</v>
      </c>
      <c r="E569" s="252" t="s">
        <v>6246</v>
      </c>
      <c r="F569" s="262" t="s">
        <v>6221</v>
      </c>
      <c r="G569" s="252" t="s">
        <v>3340</v>
      </c>
      <c r="H569" s="252" t="s">
        <v>8450</v>
      </c>
      <c r="I569" s="411">
        <v>43026</v>
      </c>
      <c r="J569" s="252" t="s">
        <v>6191</v>
      </c>
      <c r="K569" s="34" t="s">
        <v>6192</v>
      </c>
      <c r="L569" s="256" t="s">
        <v>3469</v>
      </c>
      <c r="M569" s="252" t="s">
        <v>6676</v>
      </c>
      <c r="N569" s="252" t="s">
        <v>3327</v>
      </c>
      <c r="O569" s="252" t="s">
        <v>3328</v>
      </c>
      <c r="P569" s="252" t="s">
        <v>3670</v>
      </c>
      <c r="Q569" s="252" t="s">
        <v>6213</v>
      </c>
      <c r="R569" s="252" t="s">
        <v>6240</v>
      </c>
      <c r="S569" s="252" t="s">
        <v>3340</v>
      </c>
      <c r="T569" s="252" t="s">
        <v>3340</v>
      </c>
      <c r="U569" s="252" t="s">
        <v>3340</v>
      </c>
      <c r="V569" s="252" t="s">
        <v>3340</v>
      </c>
      <c r="W569" s="252" t="s">
        <v>3340</v>
      </c>
      <c r="X569" s="252" t="s">
        <v>3340</v>
      </c>
      <c r="Y569" s="252" t="s">
        <v>3340</v>
      </c>
      <c r="Z569" s="252" t="s">
        <v>10621</v>
      </c>
      <c r="AA569" s="252" t="s">
        <v>10622</v>
      </c>
      <c r="AB569" s="252" t="s">
        <v>3669</v>
      </c>
      <c r="AC569" s="252" t="s">
        <v>3835</v>
      </c>
      <c r="AD569" s="217" t="s">
        <v>5615</v>
      </c>
      <c r="AE569" s="217" t="s">
        <v>6058</v>
      </c>
      <c r="AF569" s="217" t="s">
        <v>3340</v>
      </c>
      <c r="AG569" s="252" t="s">
        <v>3340</v>
      </c>
      <c r="AH569" s="252" t="s">
        <v>3340</v>
      </c>
      <c r="AI569" s="252" t="s">
        <v>3340</v>
      </c>
      <c r="AJ569" s="252" t="s">
        <v>6765</v>
      </c>
      <c r="AK569" s="252" t="s">
        <v>3340</v>
      </c>
      <c r="AL569" s="255" t="s">
        <v>3340</v>
      </c>
      <c r="AM569" s="252" t="s">
        <v>3340</v>
      </c>
      <c r="AN569" s="252" t="s">
        <v>3340</v>
      </c>
    </row>
    <row r="570" spans="1:40">
      <c r="A570" s="252" t="s">
        <v>6256</v>
      </c>
      <c r="B570" s="252" t="s">
        <v>6257</v>
      </c>
      <c r="C570" s="252" t="s">
        <v>6256</v>
      </c>
      <c r="D570" s="252" t="s">
        <v>6257</v>
      </c>
      <c r="E570" s="252" t="s">
        <v>6258</v>
      </c>
      <c r="F570" s="262" t="s">
        <v>6221</v>
      </c>
      <c r="G570" s="252" t="s">
        <v>3340</v>
      </c>
      <c r="H570" s="252" t="s">
        <v>8450</v>
      </c>
      <c r="I570" s="411">
        <v>43026</v>
      </c>
      <c r="J570" s="252" t="s">
        <v>6191</v>
      </c>
      <c r="K570" s="34" t="s">
        <v>6192</v>
      </c>
      <c r="L570" s="256" t="s">
        <v>3469</v>
      </c>
      <c r="M570" s="252" t="s">
        <v>6676</v>
      </c>
      <c r="N570" s="252" t="s">
        <v>6193</v>
      </c>
      <c r="O570" s="252" t="s">
        <v>5070</v>
      </c>
      <c r="P570" s="252" t="s">
        <v>3670</v>
      </c>
      <c r="Q570" s="252" t="s">
        <v>6259</v>
      </c>
      <c r="R570" s="252" t="s">
        <v>3340</v>
      </c>
      <c r="S570" s="252" t="s">
        <v>3340</v>
      </c>
      <c r="T570" s="252" t="s">
        <v>3340</v>
      </c>
      <c r="U570" s="252" t="s">
        <v>3340</v>
      </c>
      <c r="V570" s="252" t="s">
        <v>3340</v>
      </c>
      <c r="W570" s="252" t="s">
        <v>3340</v>
      </c>
      <c r="X570" s="252" t="s">
        <v>3340</v>
      </c>
      <c r="Y570" s="252" t="s">
        <v>3340</v>
      </c>
      <c r="Z570" s="252" t="s">
        <v>3340</v>
      </c>
      <c r="AA570" s="252" t="s">
        <v>3340</v>
      </c>
      <c r="AB570" s="252" t="s">
        <v>3670</v>
      </c>
      <c r="AC570" s="252" t="s">
        <v>3835</v>
      </c>
      <c r="AD570" s="449" t="s">
        <v>3340</v>
      </c>
      <c r="AE570" s="252" t="s">
        <v>3340</v>
      </c>
      <c r="AF570" s="217" t="s">
        <v>3340</v>
      </c>
      <c r="AG570" s="255" t="s">
        <v>3340</v>
      </c>
      <c r="AH570" s="255" t="s">
        <v>3340</v>
      </c>
      <c r="AI570" s="252" t="s">
        <v>3340</v>
      </c>
      <c r="AJ570" s="252" t="s">
        <v>6765</v>
      </c>
      <c r="AK570" s="252" t="s">
        <v>3340</v>
      </c>
      <c r="AL570" s="255" t="s">
        <v>3340</v>
      </c>
      <c r="AM570" s="252" t="s">
        <v>3340</v>
      </c>
      <c r="AN570" s="252" t="s">
        <v>3340</v>
      </c>
    </row>
    <row r="571" spans="1:40">
      <c r="A571" s="252" t="s">
        <v>6187</v>
      </c>
      <c r="B571" s="252" t="s">
        <v>6260</v>
      </c>
      <c r="C571" s="252" t="s">
        <v>6187</v>
      </c>
      <c r="D571" s="252" t="s">
        <v>6260</v>
      </c>
      <c r="E571" s="252" t="s">
        <v>6261</v>
      </c>
      <c r="F571" s="262" t="s">
        <v>6221</v>
      </c>
      <c r="G571" s="252" t="s">
        <v>3340</v>
      </c>
      <c r="H571" s="252" t="s">
        <v>8450</v>
      </c>
      <c r="I571" s="411">
        <v>43026</v>
      </c>
      <c r="J571" s="252" t="s">
        <v>6191</v>
      </c>
      <c r="K571" s="34" t="s">
        <v>6192</v>
      </c>
      <c r="L571" s="256" t="s">
        <v>3469</v>
      </c>
      <c r="M571" s="252" t="s">
        <v>6676</v>
      </c>
      <c r="N571" s="252" t="s">
        <v>6193</v>
      </c>
      <c r="O571" s="252" t="s">
        <v>5070</v>
      </c>
      <c r="P571" s="252" t="s">
        <v>3670</v>
      </c>
      <c r="Q571" s="252" t="s">
        <v>6194</v>
      </c>
      <c r="R571" s="252" t="s">
        <v>3340</v>
      </c>
      <c r="S571" s="252" t="s">
        <v>3340</v>
      </c>
      <c r="T571" s="252" t="s">
        <v>3340</v>
      </c>
      <c r="U571" s="252" t="s">
        <v>3340</v>
      </c>
      <c r="V571" s="252" t="s">
        <v>3340</v>
      </c>
      <c r="W571" s="252" t="s">
        <v>3340</v>
      </c>
      <c r="X571" s="252" t="s">
        <v>3340</v>
      </c>
      <c r="Y571" s="252" t="s">
        <v>3340</v>
      </c>
      <c r="Z571" s="252" t="s">
        <v>3340</v>
      </c>
      <c r="AA571" s="252" t="s">
        <v>3340</v>
      </c>
      <c r="AB571" s="252" t="s">
        <v>3670</v>
      </c>
      <c r="AC571" s="252" t="s">
        <v>3835</v>
      </c>
      <c r="AD571" s="252" t="s">
        <v>3340</v>
      </c>
      <c r="AE571" s="252" t="s">
        <v>3340</v>
      </c>
      <c r="AF571" s="217" t="s">
        <v>3340</v>
      </c>
      <c r="AG571" s="252" t="s">
        <v>3340</v>
      </c>
      <c r="AH571" s="252" t="s">
        <v>3340</v>
      </c>
      <c r="AI571" s="252" t="s">
        <v>3340</v>
      </c>
      <c r="AJ571" s="252" t="s">
        <v>6765</v>
      </c>
      <c r="AK571" s="252" t="s">
        <v>3340</v>
      </c>
      <c r="AL571" s="255" t="s">
        <v>3340</v>
      </c>
      <c r="AM571" s="252" t="s">
        <v>3340</v>
      </c>
      <c r="AN571" s="252" t="s">
        <v>3340</v>
      </c>
    </row>
    <row r="572" spans="1:40">
      <c r="A572" s="253" t="s">
        <v>6262</v>
      </c>
      <c r="B572" s="252" t="s">
        <v>6263</v>
      </c>
      <c r="C572" s="253" t="s">
        <v>6262</v>
      </c>
      <c r="D572" s="380" t="s">
        <v>6263</v>
      </c>
      <c r="E572" s="252" t="s">
        <v>6264</v>
      </c>
      <c r="F572" s="262" t="s">
        <v>6221</v>
      </c>
      <c r="G572" s="253" t="s">
        <v>3340</v>
      </c>
      <c r="H572" s="252" t="s">
        <v>8450</v>
      </c>
      <c r="I572" s="411">
        <v>43026</v>
      </c>
      <c r="J572" s="252" t="s">
        <v>6191</v>
      </c>
      <c r="K572" s="493" t="s">
        <v>6192</v>
      </c>
      <c r="L572" s="256" t="s">
        <v>3469</v>
      </c>
      <c r="M572" s="252" t="s">
        <v>6676</v>
      </c>
      <c r="N572" s="252" t="s">
        <v>6193</v>
      </c>
      <c r="O572" s="252" t="s">
        <v>5070</v>
      </c>
      <c r="P572" s="252" t="s">
        <v>3670</v>
      </c>
      <c r="Q572" s="252" t="s">
        <v>6265</v>
      </c>
      <c r="R572" s="252" t="s">
        <v>3340</v>
      </c>
      <c r="S572" s="252" t="s">
        <v>3340</v>
      </c>
      <c r="T572" s="252" t="s">
        <v>3340</v>
      </c>
      <c r="U572" s="252" t="s">
        <v>3340</v>
      </c>
      <c r="V572" s="252" t="s">
        <v>3340</v>
      </c>
      <c r="W572" s="252" t="s">
        <v>3340</v>
      </c>
      <c r="X572" s="252" t="s">
        <v>3340</v>
      </c>
      <c r="Y572" s="252" t="s">
        <v>3340</v>
      </c>
      <c r="Z572" s="252" t="s">
        <v>3340</v>
      </c>
      <c r="AA572" s="252" t="s">
        <v>3340</v>
      </c>
      <c r="AB572" s="252" t="s">
        <v>3670</v>
      </c>
      <c r="AC572" s="252" t="s">
        <v>3835</v>
      </c>
      <c r="AD572" s="449" t="s">
        <v>3340</v>
      </c>
      <c r="AE572" s="252" t="s">
        <v>3340</v>
      </c>
      <c r="AF572" s="217" t="s">
        <v>3340</v>
      </c>
      <c r="AG572" s="255" t="s">
        <v>3340</v>
      </c>
      <c r="AH572" s="255" t="s">
        <v>3340</v>
      </c>
      <c r="AI572" s="252" t="s">
        <v>3340</v>
      </c>
      <c r="AJ572" s="252" t="s">
        <v>6765</v>
      </c>
      <c r="AK572" s="252" t="s">
        <v>3340</v>
      </c>
      <c r="AL572" s="255" t="s">
        <v>3340</v>
      </c>
      <c r="AM572" s="252" t="s">
        <v>3340</v>
      </c>
      <c r="AN572" s="252" t="s">
        <v>3340</v>
      </c>
    </row>
    <row r="573" spans="1:40">
      <c r="A573" s="252" t="s">
        <v>6204</v>
      </c>
      <c r="B573" s="252" t="s">
        <v>6266</v>
      </c>
      <c r="C573" s="252" t="s">
        <v>6204</v>
      </c>
      <c r="D573" s="252" t="s">
        <v>6266</v>
      </c>
      <c r="E573" s="252" t="s">
        <v>6267</v>
      </c>
      <c r="F573" s="262" t="s">
        <v>6221</v>
      </c>
      <c r="G573" s="252" t="s">
        <v>3340</v>
      </c>
      <c r="H573" s="252" t="s">
        <v>8450</v>
      </c>
      <c r="I573" s="411">
        <v>43026</v>
      </c>
      <c r="J573" s="252" t="s">
        <v>6191</v>
      </c>
      <c r="K573" s="34" t="s">
        <v>6192</v>
      </c>
      <c r="L573" s="256" t="s">
        <v>3469</v>
      </c>
      <c r="M573" s="252" t="s">
        <v>6676</v>
      </c>
      <c r="N573" s="252" t="s">
        <v>6193</v>
      </c>
      <c r="O573" s="252" t="s">
        <v>5070</v>
      </c>
      <c r="P573" s="252" t="s">
        <v>3670</v>
      </c>
      <c r="Q573" s="252" t="s">
        <v>6207</v>
      </c>
      <c r="R573" s="252" t="s">
        <v>3340</v>
      </c>
      <c r="S573" s="252" t="s">
        <v>3340</v>
      </c>
      <c r="T573" s="252" t="s">
        <v>3340</v>
      </c>
      <c r="U573" s="252" t="s">
        <v>3340</v>
      </c>
      <c r="V573" s="252" t="s">
        <v>3340</v>
      </c>
      <c r="W573" s="252" t="s">
        <v>3340</v>
      </c>
      <c r="X573" s="252" t="s">
        <v>3340</v>
      </c>
      <c r="Y573" s="252" t="s">
        <v>3340</v>
      </c>
      <c r="Z573" s="252" t="s">
        <v>3340</v>
      </c>
      <c r="AA573" s="252" t="s">
        <v>3340</v>
      </c>
      <c r="AB573" s="252" t="s">
        <v>3670</v>
      </c>
      <c r="AC573" s="252" t="s">
        <v>3835</v>
      </c>
      <c r="AD573" s="252" t="s">
        <v>3340</v>
      </c>
      <c r="AE573" s="252" t="s">
        <v>3340</v>
      </c>
      <c r="AF573" s="217" t="s">
        <v>3340</v>
      </c>
      <c r="AG573" s="252" t="s">
        <v>3340</v>
      </c>
      <c r="AH573" s="252" t="s">
        <v>3340</v>
      </c>
      <c r="AI573" s="252" t="s">
        <v>3340</v>
      </c>
      <c r="AJ573" s="252" t="s">
        <v>6765</v>
      </c>
      <c r="AK573" s="252" t="s">
        <v>3340</v>
      </c>
      <c r="AL573" s="255" t="s">
        <v>3340</v>
      </c>
      <c r="AM573" s="252" t="s">
        <v>3340</v>
      </c>
      <c r="AN573" s="252" t="s">
        <v>3340</v>
      </c>
    </row>
    <row r="574" spans="1:40">
      <c r="A574" s="252" t="s">
        <v>6234</v>
      </c>
      <c r="B574" s="252" t="s">
        <v>6235</v>
      </c>
      <c r="C574" s="253" t="s">
        <v>6234</v>
      </c>
      <c r="D574" s="380" t="s">
        <v>6235</v>
      </c>
      <c r="E574" s="252" t="s">
        <v>6236</v>
      </c>
      <c r="F574" s="262" t="s">
        <v>6221</v>
      </c>
      <c r="G574" s="253" t="s">
        <v>3340</v>
      </c>
      <c r="H574" s="252" t="s">
        <v>8450</v>
      </c>
      <c r="I574" s="411">
        <v>43026</v>
      </c>
      <c r="J574" s="252" t="s">
        <v>6191</v>
      </c>
      <c r="K574" s="493" t="s">
        <v>6192</v>
      </c>
      <c r="L574" s="256" t="s">
        <v>3469</v>
      </c>
      <c r="M574" s="252" t="s">
        <v>6676</v>
      </c>
      <c r="N574" s="252" t="s">
        <v>6237</v>
      </c>
      <c r="O574" s="252" t="s">
        <v>3328</v>
      </c>
      <c r="P574" s="252" t="s">
        <v>3670</v>
      </c>
      <c r="Q574" s="252" t="s">
        <v>6207</v>
      </c>
      <c r="R574" s="252" t="s">
        <v>6230</v>
      </c>
      <c r="S574" s="252" t="s">
        <v>3340</v>
      </c>
      <c r="T574" s="252" t="s">
        <v>3340</v>
      </c>
      <c r="U574" s="252" t="s">
        <v>3340</v>
      </c>
      <c r="V574" s="252" t="s">
        <v>3340</v>
      </c>
      <c r="W574" s="252" t="s">
        <v>3340</v>
      </c>
      <c r="X574" s="252" t="s">
        <v>3340</v>
      </c>
      <c r="Y574" s="252" t="s">
        <v>3340</v>
      </c>
      <c r="Z574" s="252" t="s">
        <v>10623</v>
      </c>
      <c r="AA574" s="252" t="s">
        <v>10624</v>
      </c>
      <c r="AB574" s="252" t="s">
        <v>3669</v>
      </c>
      <c r="AC574" s="252" t="s">
        <v>3835</v>
      </c>
      <c r="AD574" s="401" t="s">
        <v>5615</v>
      </c>
      <c r="AE574" s="217" t="s">
        <v>6058</v>
      </c>
      <c r="AF574" s="217" t="s">
        <v>3340</v>
      </c>
      <c r="AG574" s="255" t="s">
        <v>3340</v>
      </c>
      <c r="AH574" s="255" t="s">
        <v>3340</v>
      </c>
      <c r="AI574" s="252" t="s">
        <v>3340</v>
      </c>
      <c r="AJ574" s="252" t="s">
        <v>6765</v>
      </c>
      <c r="AK574" s="252" t="s">
        <v>3340</v>
      </c>
      <c r="AL574" s="255" t="s">
        <v>3340</v>
      </c>
      <c r="AM574" s="252" t="s">
        <v>3340</v>
      </c>
      <c r="AN574" s="252" t="s">
        <v>3340</v>
      </c>
    </row>
    <row r="575" spans="1:40">
      <c r="A575" s="252" t="s">
        <v>6225</v>
      </c>
      <c r="B575" s="252" t="s">
        <v>6226</v>
      </c>
      <c r="C575" s="252" t="s">
        <v>6225</v>
      </c>
      <c r="D575" s="252" t="s">
        <v>6226</v>
      </c>
      <c r="E575" s="252" t="s">
        <v>6227</v>
      </c>
      <c r="F575" s="262" t="s">
        <v>6221</v>
      </c>
      <c r="G575" s="252" t="s">
        <v>3340</v>
      </c>
      <c r="H575" s="252" t="s">
        <v>8450</v>
      </c>
      <c r="I575" s="411">
        <v>43026</v>
      </c>
      <c r="J575" s="252" t="s">
        <v>6191</v>
      </c>
      <c r="K575" s="34" t="s">
        <v>6192</v>
      </c>
      <c r="L575" s="256" t="s">
        <v>3469</v>
      </c>
      <c r="M575" s="252" t="s">
        <v>6676</v>
      </c>
      <c r="N575" s="252" t="s">
        <v>3327</v>
      </c>
      <c r="O575" s="252" t="s">
        <v>3328</v>
      </c>
      <c r="P575" s="252" t="s">
        <v>3670</v>
      </c>
      <c r="Q575" s="252" t="s">
        <v>6194</v>
      </c>
      <c r="R575" s="252" t="s">
        <v>6220</v>
      </c>
      <c r="S575" s="252" t="s">
        <v>3340</v>
      </c>
      <c r="T575" s="252" t="s">
        <v>3340</v>
      </c>
      <c r="U575" s="252" t="s">
        <v>3340</v>
      </c>
      <c r="V575" s="252" t="s">
        <v>3340</v>
      </c>
      <c r="W575" s="252" t="s">
        <v>3340</v>
      </c>
      <c r="X575" s="252" t="s">
        <v>3340</v>
      </c>
      <c r="Y575" s="252" t="s">
        <v>3340</v>
      </c>
      <c r="Z575" s="252" t="s">
        <v>10625</v>
      </c>
      <c r="AA575" s="252" t="s">
        <v>10626</v>
      </c>
      <c r="AB575" s="252" t="s">
        <v>3669</v>
      </c>
      <c r="AC575" s="252" t="s">
        <v>3835</v>
      </c>
      <c r="AD575" s="217" t="s">
        <v>5615</v>
      </c>
      <c r="AE575" s="217" t="s">
        <v>6058</v>
      </c>
      <c r="AF575" s="217" t="s">
        <v>3340</v>
      </c>
      <c r="AG575" s="252" t="s">
        <v>3340</v>
      </c>
      <c r="AH575" s="252" t="s">
        <v>3340</v>
      </c>
      <c r="AI575" s="252" t="s">
        <v>3340</v>
      </c>
      <c r="AJ575" s="252" t="s">
        <v>6765</v>
      </c>
      <c r="AK575" s="252" t="s">
        <v>3340</v>
      </c>
      <c r="AL575" s="255" t="s">
        <v>3340</v>
      </c>
      <c r="AM575" s="252" t="s">
        <v>3340</v>
      </c>
      <c r="AN575" s="252" t="s">
        <v>3340</v>
      </c>
    </row>
    <row r="576" spans="1:40">
      <c r="A576" s="252" t="s">
        <v>6253</v>
      </c>
      <c r="B576" s="252" t="s">
        <v>6254</v>
      </c>
      <c r="C576" s="252" t="s">
        <v>6253</v>
      </c>
      <c r="D576" s="252" t="s">
        <v>6254</v>
      </c>
      <c r="E576" s="252" t="s">
        <v>6255</v>
      </c>
      <c r="F576" s="262" t="s">
        <v>6221</v>
      </c>
      <c r="G576" s="252" t="s">
        <v>3340</v>
      </c>
      <c r="H576" s="252" t="s">
        <v>8450</v>
      </c>
      <c r="I576" s="411">
        <v>43026</v>
      </c>
      <c r="J576" s="252" t="s">
        <v>6191</v>
      </c>
      <c r="K576" s="34" t="s">
        <v>6192</v>
      </c>
      <c r="L576" s="256" t="s">
        <v>3469</v>
      </c>
      <c r="M576" s="252" t="s">
        <v>6676</v>
      </c>
      <c r="N576" s="252" t="s">
        <v>3327</v>
      </c>
      <c r="O576" s="252" t="s">
        <v>3328</v>
      </c>
      <c r="P576" s="252" t="s">
        <v>3670</v>
      </c>
      <c r="Q576" s="252" t="s">
        <v>6217</v>
      </c>
      <c r="R576" s="252" t="s">
        <v>6249</v>
      </c>
      <c r="S576" s="252" t="s">
        <v>3340</v>
      </c>
      <c r="T576" s="252" t="s">
        <v>3340</v>
      </c>
      <c r="U576" s="252" t="s">
        <v>3340</v>
      </c>
      <c r="V576" s="252" t="s">
        <v>3340</v>
      </c>
      <c r="W576" s="252" t="s">
        <v>3340</v>
      </c>
      <c r="X576" s="252" t="s">
        <v>3340</v>
      </c>
      <c r="Y576" s="252" t="s">
        <v>3340</v>
      </c>
      <c r="Z576" s="252" t="s">
        <v>3340</v>
      </c>
      <c r="AA576" s="252" t="s">
        <v>3340</v>
      </c>
      <c r="AB576" s="252" t="s">
        <v>3669</v>
      </c>
      <c r="AC576" s="252" t="s">
        <v>3835</v>
      </c>
      <c r="AD576" s="449" t="s">
        <v>5615</v>
      </c>
      <c r="AE576" s="252">
        <v>9.9999999999999995E-8</v>
      </c>
      <c r="AF576" s="217" t="s">
        <v>3340</v>
      </c>
      <c r="AG576" s="255" t="s">
        <v>3340</v>
      </c>
      <c r="AH576" s="255" t="s">
        <v>3340</v>
      </c>
      <c r="AI576" s="252" t="s">
        <v>3340</v>
      </c>
      <c r="AJ576" s="252" t="s">
        <v>6765</v>
      </c>
      <c r="AK576" s="252" t="s">
        <v>3340</v>
      </c>
      <c r="AL576" s="255" t="s">
        <v>3340</v>
      </c>
      <c r="AM576" s="252" t="s">
        <v>3340</v>
      </c>
      <c r="AN576" s="252" t="s">
        <v>3340</v>
      </c>
    </row>
    <row r="577" spans="1:40">
      <c r="A577" s="252" t="s">
        <v>6307</v>
      </c>
      <c r="B577" s="252" t="s">
        <v>6308</v>
      </c>
      <c r="C577" s="252" t="s">
        <v>6307</v>
      </c>
      <c r="D577" s="252" t="s">
        <v>6308</v>
      </c>
      <c r="E577" s="252" t="s">
        <v>6309</v>
      </c>
      <c r="F577" s="262" t="s">
        <v>6270</v>
      </c>
      <c r="G577" s="252" t="s">
        <v>3340</v>
      </c>
      <c r="H577" s="252" t="s">
        <v>8450</v>
      </c>
      <c r="I577" s="411">
        <v>43026</v>
      </c>
      <c r="J577" s="252" t="s">
        <v>6191</v>
      </c>
      <c r="K577" s="34" t="s">
        <v>6192</v>
      </c>
      <c r="L577" s="256" t="s">
        <v>3469</v>
      </c>
      <c r="M577" s="252" t="s">
        <v>6676</v>
      </c>
      <c r="N577" s="252" t="s">
        <v>3327</v>
      </c>
      <c r="O577" s="252" t="s">
        <v>3328</v>
      </c>
      <c r="P577" s="252" t="s">
        <v>3670</v>
      </c>
      <c r="Q577" s="252" t="s">
        <v>6306</v>
      </c>
      <c r="R577" s="252" t="s">
        <v>6305</v>
      </c>
      <c r="S577" s="252" t="s">
        <v>3340</v>
      </c>
      <c r="T577" s="252" t="s">
        <v>3340</v>
      </c>
      <c r="U577" s="252" t="s">
        <v>3340</v>
      </c>
      <c r="V577" s="252" t="s">
        <v>3340</v>
      </c>
      <c r="W577" s="252" t="s">
        <v>3340</v>
      </c>
      <c r="X577" s="252" t="s">
        <v>3340</v>
      </c>
      <c r="Y577" s="252" t="s">
        <v>3340</v>
      </c>
      <c r="Z577" s="252" t="s">
        <v>3340</v>
      </c>
      <c r="AA577" s="252" t="s">
        <v>3340</v>
      </c>
      <c r="AB577" s="252" t="s">
        <v>3669</v>
      </c>
      <c r="AC577" s="252" t="s">
        <v>3835</v>
      </c>
      <c r="AD577" s="252" t="s">
        <v>5615</v>
      </c>
      <c r="AE577" s="252">
        <v>9.9999999999999995E-8</v>
      </c>
      <c r="AF577" s="217" t="s">
        <v>3340</v>
      </c>
      <c r="AG577" s="252" t="s">
        <v>3340</v>
      </c>
      <c r="AH577" s="252" t="s">
        <v>3340</v>
      </c>
      <c r="AI577" s="252" t="s">
        <v>3340</v>
      </c>
      <c r="AJ577" s="252" t="s">
        <v>6765</v>
      </c>
      <c r="AK577" s="252" t="s">
        <v>3340</v>
      </c>
      <c r="AL577" s="255" t="s">
        <v>3340</v>
      </c>
      <c r="AM577" s="252" t="s">
        <v>3340</v>
      </c>
      <c r="AN577" s="252" t="s">
        <v>3340</v>
      </c>
    </row>
    <row r="578" spans="1:40">
      <c r="A578" s="252" t="s">
        <v>6218</v>
      </c>
      <c r="B578" s="252" t="s">
        <v>6268</v>
      </c>
      <c r="C578" s="253" t="s">
        <v>6218</v>
      </c>
      <c r="D578" s="380" t="s">
        <v>6268</v>
      </c>
      <c r="E578" s="252" t="s">
        <v>6269</v>
      </c>
      <c r="F578" s="262" t="s">
        <v>6270</v>
      </c>
      <c r="G578" s="253" t="s">
        <v>3340</v>
      </c>
      <c r="H578" s="252" t="s">
        <v>8450</v>
      </c>
      <c r="I578" s="411">
        <v>43026</v>
      </c>
      <c r="J578" s="252" t="s">
        <v>6191</v>
      </c>
      <c r="K578" s="493" t="s">
        <v>6192</v>
      </c>
      <c r="L578" s="256" t="s">
        <v>3469</v>
      </c>
      <c r="M578" s="252" t="s">
        <v>6676</v>
      </c>
      <c r="N578" s="252" t="s">
        <v>3696</v>
      </c>
      <c r="O578" s="252" t="s">
        <v>3339</v>
      </c>
      <c r="P578" s="252" t="s">
        <v>3670</v>
      </c>
      <c r="Q578" s="252" t="s">
        <v>6194</v>
      </c>
      <c r="R578" s="252" t="s">
        <v>3340</v>
      </c>
      <c r="S578" s="252" t="s">
        <v>3340</v>
      </c>
      <c r="T578" s="252" t="s">
        <v>3340</v>
      </c>
      <c r="U578" s="252" t="s">
        <v>3340</v>
      </c>
      <c r="V578" s="252" t="s">
        <v>3340</v>
      </c>
      <c r="W578" s="252" t="s">
        <v>3340</v>
      </c>
      <c r="X578" s="252" t="s">
        <v>3340</v>
      </c>
      <c r="Y578" s="252" t="s">
        <v>3340</v>
      </c>
      <c r="Z578" s="252" t="s">
        <v>3340</v>
      </c>
      <c r="AA578" s="252" t="s">
        <v>3340</v>
      </c>
      <c r="AB578" s="252" t="s">
        <v>3670</v>
      </c>
      <c r="AC578" s="252" t="s">
        <v>3670</v>
      </c>
      <c r="AD578" s="449" t="s">
        <v>3340</v>
      </c>
      <c r="AE578" s="252" t="s">
        <v>3340</v>
      </c>
      <c r="AF578" s="217" t="s">
        <v>3340</v>
      </c>
      <c r="AG578" s="255" t="s">
        <v>3340</v>
      </c>
      <c r="AH578" s="255" t="s">
        <v>3340</v>
      </c>
      <c r="AI578" s="252" t="s">
        <v>3340</v>
      </c>
      <c r="AJ578" s="252" t="s">
        <v>6766</v>
      </c>
      <c r="AK578" s="252" t="s">
        <v>3340</v>
      </c>
      <c r="AL578" s="255" t="s">
        <v>3340</v>
      </c>
      <c r="AM578" s="252" t="s">
        <v>3340</v>
      </c>
      <c r="AN578" s="252" t="s">
        <v>3340</v>
      </c>
    </row>
    <row r="579" spans="1:40">
      <c r="A579" s="252" t="s">
        <v>6271</v>
      </c>
      <c r="B579" s="252" t="s">
        <v>6272</v>
      </c>
      <c r="C579" s="252" t="s">
        <v>6271</v>
      </c>
      <c r="D579" s="252" t="s">
        <v>6272</v>
      </c>
      <c r="E579" s="252" t="s">
        <v>6273</v>
      </c>
      <c r="F579" s="262" t="s">
        <v>6270</v>
      </c>
      <c r="G579" s="252" t="s">
        <v>3340</v>
      </c>
      <c r="H579" s="252" t="s">
        <v>8450</v>
      </c>
      <c r="I579" s="411">
        <v>43026</v>
      </c>
      <c r="J579" s="252" t="s">
        <v>6191</v>
      </c>
      <c r="K579" s="34" t="s">
        <v>6192</v>
      </c>
      <c r="L579" s="256" t="s">
        <v>3469</v>
      </c>
      <c r="M579" s="252" t="s">
        <v>6676</v>
      </c>
      <c r="N579" s="252" t="s">
        <v>3712</v>
      </c>
      <c r="O579" s="252" t="s">
        <v>3713</v>
      </c>
      <c r="P579" s="252" t="s">
        <v>3670</v>
      </c>
      <c r="Q579" s="252" t="s">
        <v>6194</v>
      </c>
      <c r="R579" s="252" t="s">
        <v>6269</v>
      </c>
      <c r="S579" s="252" t="s">
        <v>3340</v>
      </c>
      <c r="T579" s="252" t="s">
        <v>3340</v>
      </c>
      <c r="U579" s="252" t="s">
        <v>3340</v>
      </c>
      <c r="V579" s="252" t="s">
        <v>3340</v>
      </c>
      <c r="W579" s="252" t="s">
        <v>3340</v>
      </c>
      <c r="X579" s="252" t="s">
        <v>3340</v>
      </c>
      <c r="Y579" s="252" t="s">
        <v>3340</v>
      </c>
      <c r="Z579" s="252" t="s">
        <v>3340</v>
      </c>
      <c r="AA579" s="252" t="s">
        <v>3340</v>
      </c>
      <c r="AB579" s="252" t="s">
        <v>3670</v>
      </c>
      <c r="AC579" s="252" t="s">
        <v>3835</v>
      </c>
      <c r="AD579" s="252" t="s">
        <v>3340</v>
      </c>
      <c r="AE579" s="252" t="s">
        <v>3340</v>
      </c>
      <c r="AF579" s="217" t="s">
        <v>3340</v>
      </c>
      <c r="AG579" s="252" t="s">
        <v>3340</v>
      </c>
      <c r="AH579" s="252" t="s">
        <v>3340</v>
      </c>
      <c r="AI579" s="252" t="s">
        <v>3340</v>
      </c>
      <c r="AJ579" s="252" t="s">
        <v>6765</v>
      </c>
      <c r="AK579" s="252" t="s">
        <v>3340</v>
      </c>
      <c r="AL579" s="255" t="s">
        <v>3340</v>
      </c>
      <c r="AM579" s="252" t="s">
        <v>3340</v>
      </c>
      <c r="AN579" s="252" t="s">
        <v>3340</v>
      </c>
    </row>
    <row r="580" spans="1:40">
      <c r="A580" s="252" t="s">
        <v>6274</v>
      </c>
      <c r="B580" s="252" t="s">
        <v>6275</v>
      </c>
      <c r="C580" s="253" t="s">
        <v>6274</v>
      </c>
      <c r="D580" s="380" t="s">
        <v>6275</v>
      </c>
      <c r="E580" s="252" t="s">
        <v>6276</v>
      </c>
      <c r="F580" s="262" t="s">
        <v>6270</v>
      </c>
      <c r="G580" s="253" t="s">
        <v>3340</v>
      </c>
      <c r="H580" s="252" t="s">
        <v>8450</v>
      </c>
      <c r="I580" s="411">
        <v>43026</v>
      </c>
      <c r="J580" s="252" t="s">
        <v>6191</v>
      </c>
      <c r="K580" s="493" t="s">
        <v>6192</v>
      </c>
      <c r="L580" s="256" t="s">
        <v>3469</v>
      </c>
      <c r="M580" s="252" t="s">
        <v>6676</v>
      </c>
      <c r="N580" s="252" t="s">
        <v>3696</v>
      </c>
      <c r="O580" s="252" t="s">
        <v>3339</v>
      </c>
      <c r="P580" s="252" t="s">
        <v>3670</v>
      </c>
      <c r="Q580" s="252" t="s">
        <v>6198</v>
      </c>
      <c r="R580" s="252" t="s">
        <v>3340</v>
      </c>
      <c r="S580" s="252" t="s">
        <v>3340</v>
      </c>
      <c r="T580" s="252" t="s">
        <v>3340</v>
      </c>
      <c r="U580" s="252" t="s">
        <v>3340</v>
      </c>
      <c r="V580" s="252" t="s">
        <v>3340</v>
      </c>
      <c r="W580" s="252" t="s">
        <v>3340</v>
      </c>
      <c r="X580" s="252" t="s">
        <v>3340</v>
      </c>
      <c r="Y580" s="252" t="s">
        <v>3340</v>
      </c>
      <c r="Z580" s="252" t="s">
        <v>3340</v>
      </c>
      <c r="AA580" s="252" t="s">
        <v>3340</v>
      </c>
      <c r="AB580" s="252" t="s">
        <v>3670</v>
      </c>
      <c r="AC580" s="252" t="s">
        <v>3670</v>
      </c>
      <c r="AD580" s="449" t="s">
        <v>3340</v>
      </c>
      <c r="AE580" s="252" t="s">
        <v>3340</v>
      </c>
      <c r="AF580" s="217" t="s">
        <v>3340</v>
      </c>
      <c r="AG580" s="255" t="s">
        <v>3340</v>
      </c>
      <c r="AH580" s="255" t="s">
        <v>3340</v>
      </c>
      <c r="AI580" s="252" t="s">
        <v>3340</v>
      </c>
      <c r="AJ580" s="252" t="s">
        <v>6766</v>
      </c>
      <c r="AK580" s="252" t="s">
        <v>3340</v>
      </c>
      <c r="AL580" s="255" t="s">
        <v>3340</v>
      </c>
      <c r="AM580" s="252" t="s">
        <v>3340</v>
      </c>
      <c r="AN580" s="252" t="s">
        <v>3340</v>
      </c>
    </row>
    <row r="581" spans="1:40">
      <c r="A581" s="253" t="s">
        <v>6287</v>
      </c>
      <c r="B581" s="253" t="s">
        <v>6288</v>
      </c>
      <c r="C581" s="253" t="s">
        <v>6287</v>
      </c>
      <c r="D581" s="380" t="s">
        <v>6288</v>
      </c>
      <c r="E581" s="252" t="s">
        <v>6289</v>
      </c>
      <c r="F581" s="262" t="s">
        <v>6270</v>
      </c>
      <c r="G581" s="253" t="s">
        <v>3340</v>
      </c>
      <c r="H581" s="252" t="s">
        <v>8450</v>
      </c>
      <c r="I581" s="411">
        <v>43026</v>
      </c>
      <c r="J581" s="252" t="s">
        <v>6191</v>
      </c>
      <c r="K581" s="493" t="s">
        <v>6192</v>
      </c>
      <c r="L581" s="256" t="s">
        <v>3469</v>
      </c>
      <c r="M581" s="252" t="s">
        <v>6676</v>
      </c>
      <c r="N581" s="252" t="s">
        <v>3327</v>
      </c>
      <c r="O581" s="252" t="s">
        <v>3328</v>
      </c>
      <c r="P581" s="252" t="s">
        <v>3670</v>
      </c>
      <c r="Q581" s="252" t="s">
        <v>6286</v>
      </c>
      <c r="R581" s="252" t="s">
        <v>6285</v>
      </c>
      <c r="S581" s="252" t="s">
        <v>3340</v>
      </c>
      <c r="T581" s="252" t="s">
        <v>3340</v>
      </c>
      <c r="U581" s="252" t="s">
        <v>3340</v>
      </c>
      <c r="V581" s="252" t="s">
        <v>3340</v>
      </c>
      <c r="W581" s="252" t="s">
        <v>3340</v>
      </c>
      <c r="X581" s="252" t="s">
        <v>3340</v>
      </c>
      <c r="Y581" s="252" t="s">
        <v>3340</v>
      </c>
      <c r="Z581" s="252" t="s">
        <v>10627</v>
      </c>
      <c r="AA581" s="252" t="s">
        <v>10628</v>
      </c>
      <c r="AB581" s="252" t="s">
        <v>3669</v>
      </c>
      <c r="AC581" s="252" t="s">
        <v>3835</v>
      </c>
      <c r="AD581" s="217" t="s">
        <v>5615</v>
      </c>
      <c r="AE581" s="217" t="s">
        <v>6058</v>
      </c>
      <c r="AF581" s="217" t="s">
        <v>3340</v>
      </c>
      <c r="AG581" s="252" t="s">
        <v>3340</v>
      </c>
      <c r="AH581" s="252" t="s">
        <v>3340</v>
      </c>
      <c r="AI581" s="252" t="s">
        <v>3340</v>
      </c>
      <c r="AJ581" s="252" t="s">
        <v>6765</v>
      </c>
      <c r="AK581" s="252" t="s">
        <v>3340</v>
      </c>
      <c r="AL581" s="255" t="s">
        <v>3340</v>
      </c>
      <c r="AM581" s="252" t="s">
        <v>3340</v>
      </c>
      <c r="AN581" s="252" t="s">
        <v>3340</v>
      </c>
    </row>
    <row r="582" spans="1:40">
      <c r="A582" s="252" t="s">
        <v>6280</v>
      </c>
      <c r="B582" s="252" t="s">
        <v>6281</v>
      </c>
      <c r="C582" s="252" t="s">
        <v>6280</v>
      </c>
      <c r="D582" s="252" t="s">
        <v>6281</v>
      </c>
      <c r="E582" s="252" t="s">
        <v>6282</v>
      </c>
      <c r="F582" s="262" t="s">
        <v>6270</v>
      </c>
      <c r="G582" s="252" t="s">
        <v>3340</v>
      </c>
      <c r="H582" s="252" t="s">
        <v>8450</v>
      </c>
      <c r="I582" s="411">
        <v>43026</v>
      </c>
      <c r="J582" s="252" t="s">
        <v>6191</v>
      </c>
      <c r="K582" s="34" t="s">
        <v>6192</v>
      </c>
      <c r="L582" s="256" t="s">
        <v>3469</v>
      </c>
      <c r="M582" s="252" t="s">
        <v>6676</v>
      </c>
      <c r="N582" s="252" t="s">
        <v>3712</v>
      </c>
      <c r="O582" s="252" t="s">
        <v>3713</v>
      </c>
      <c r="P582" s="252" t="s">
        <v>3670</v>
      </c>
      <c r="Q582" s="252" t="s">
        <v>6198</v>
      </c>
      <c r="R582" s="252" t="s">
        <v>6276</v>
      </c>
      <c r="S582" s="252" t="s">
        <v>3340</v>
      </c>
      <c r="T582" s="252" t="s">
        <v>3340</v>
      </c>
      <c r="U582" s="252" t="s">
        <v>3340</v>
      </c>
      <c r="V582" s="252" t="s">
        <v>3340</v>
      </c>
      <c r="W582" s="252" t="s">
        <v>3340</v>
      </c>
      <c r="X582" s="252" t="s">
        <v>3340</v>
      </c>
      <c r="Y582" s="252" t="s">
        <v>3340</v>
      </c>
      <c r="Z582" s="252" t="s">
        <v>3340</v>
      </c>
      <c r="AA582" s="252" t="s">
        <v>3340</v>
      </c>
      <c r="AB582" s="252" t="s">
        <v>3670</v>
      </c>
      <c r="AC582" s="252" t="s">
        <v>3835</v>
      </c>
      <c r="AD582" s="449" t="s">
        <v>3340</v>
      </c>
      <c r="AE582" s="252" t="s">
        <v>3340</v>
      </c>
      <c r="AF582" s="217" t="s">
        <v>3340</v>
      </c>
      <c r="AG582" s="255" t="s">
        <v>3340</v>
      </c>
      <c r="AH582" s="255" t="s">
        <v>3340</v>
      </c>
      <c r="AI582" s="252" t="s">
        <v>3340</v>
      </c>
      <c r="AJ582" s="252" t="s">
        <v>6765</v>
      </c>
      <c r="AK582" s="252" t="s">
        <v>3340</v>
      </c>
      <c r="AL582" s="255" t="s">
        <v>3340</v>
      </c>
      <c r="AM582" s="252" t="s">
        <v>3340</v>
      </c>
      <c r="AN582" s="252" t="s">
        <v>3340</v>
      </c>
    </row>
    <row r="583" spans="1:40">
      <c r="A583" s="253" t="s">
        <v>6283</v>
      </c>
      <c r="B583" s="253" t="s">
        <v>6284</v>
      </c>
      <c r="C583" s="253" t="s">
        <v>6283</v>
      </c>
      <c r="D583" s="380" t="s">
        <v>6284</v>
      </c>
      <c r="E583" s="252" t="s">
        <v>6285</v>
      </c>
      <c r="F583" s="262" t="s">
        <v>6270</v>
      </c>
      <c r="G583" s="253" t="s">
        <v>3340</v>
      </c>
      <c r="H583" s="252" t="s">
        <v>8450</v>
      </c>
      <c r="I583" s="411">
        <v>43026</v>
      </c>
      <c r="J583" s="252" t="s">
        <v>6191</v>
      </c>
      <c r="K583" s="493" t="s">
        <v>6192</v>
      </c>
      <c r="L583" s="256" t="s">
        <v>3469</v>
      </c>
      <c r="M583" s="252" t="s">
        <v>6676</v>
      </c>
      <c r="N583" s="252" t="s">
        <v>3696</v>
      </c>
      <c r="O583" s="252" t="s">
        <v>3339</v>
      </c>
      <c r="P583" s="252" t="s">
        <v>3670</v>
      </c>
      <c r="Q583" s="252" t="s">
        <v>6286</v>
      </c>
      <c r="R583" s="252" t="s">
        <v>3340</v>
      </c>
      <c r="S583" s="252" t="s">
        <v>3340</v>
      </c>
      <c r="T583" s="252" t="s">
        <v>3340</v>
      </c>
      <c r="U583" s="252" t="s">
        <v>3340</v>
      </c>
      <c r="V583" s="252" t="s">
        <v>3340</v>
      </c>
      <c r="W583" s="252" t="s">
        <v>3340</v>
      </c>
      <c r="X583" s="252" t="s">
        <v>3340</v>
      </c>
      <c r="Y583" s="252" t="s">
        <v>3340</v>
      </c>
      <c r="Z583" s="252" t="s">
        <v>3340</v>
      </c>
      <c r="AA583" s="252" t="s">
        <v>3340</v>
      </c>
      <c r="AB583" s="252" t="s">
        <v>3670</v>
      </c>
      <c r="AC583" s="252" t="s">
        <v>3670</v>
      </c>
      <c r="AD583" s="252" t="s">
        <v>3340</v>
      </c>
      <c r="AE583" s="252" t="s">
        <v>3340</v>
      </c>
      <c r="AF583" s="217" t="s">
        <v>3340</v>
      </c>
      <c r="AG583" s="252" t="s">
        <v>3340</v>
      </c>
      <c r="AH583" s="252" t="s">
        <v>3340</v>
      </c>
      <c r="AI583" s="252" t="s">
        <v>3340</v>
      </c>
      <c r="AJ583" s="252" t="s">
        <v>6766</v>
      </c>
      <c r="AK583" s="252" t="s">
        <v>3340</v>
      </c>
      <c r="AL583" s="255" t="s">
        <v>3340</v>
      </c>
      <c r="AM583" s="252" t="s">
        <v>3340</v>
      </c>
      <c r="AN583" s="252" t="s">
        <v>3340</v>
      </c>
    </row>
    <row r="584" spans="1:40">
      <c r="A584" s="253" t="s">
        <v>6290</v>
      </c>
      <c r="B584" s="253" t="s">
        <v>6291</v>
      </c>
      <c r="C584" s="253" t="s">
        <v>6290</v>
      </c>
      <c r="D584" s="380" t="s">
        <v>6291</v>
      </c>
      <c r="E584" s="252" t="s">
        <v>6292</v>
      </c>
      <c r="F584" s="262" t="s">
        <v>6270</v>
      </c>
      <c r="G584" s="253" t="s">
        <v>3340</v>
      </c>
      <c r="H584" s="252" t="s">
        <v>8450</v>
      </c>
      <c r="I584" s="411">
        <v>43026</v>
      </c>
      <c r="J584" s="252" t="s">
        <v>6191</v>
      </c>
      <c r="K584" s="493" t="s">
        <v>6192</v>
      </c>
      <c r="L584" s="256" t="s">
        <v>3469</v>
      </c>
      <c r="M584" s="252" t="s">
        <v>6676</v>
      </c>
      <c r="N584" s="252" t="s">
        <v>3360</v>
      </c>
      <c r="O584" s="252" t="s">
        <v>10604</v>
      </c>
      <c r="P584" s="252" t="s">
        <v>3670</v>
      </c>
      <c r="Q584" s="252" t="s">
        <v>6286</v>
      </c>
      <c r="R584" s="252" t="s">
        <v>6285</v>
      </c>
      <c r="S584" s="252" t="s">
        <v>3340</v>
      </c>
      <c r="T584" s="252" t="s">
        <v>3340</v>
      </c>
      <c r="U584" s="252" t="s">
        <v>3340</v>
      </c>
      <c r="V584" s="252" t="s">
        <v>3340</v>
      </c>
      <c r="W584" s="252" t="s">
        <v>3340</v>
      </c>
      <c r="X584" s="252" t="s">
        <v>3340</v>
      </c>
      <c r="Y584" s="252" t="s">
        <v>3340</v>
      </c>
      <c r="Z584" s="252" t="s">
        <v>3340</v>
      </c>
      <c r="AA584" s="252" t="s">
        <v>3340</v>
      </c>
      <c r="AB584" s="252" t="s">
        <v>3670</v>
      </c>
      <c r="AC584" s="252" t="s">
        <v>3835</v>
      </c>
      <c r="AD584" s="449" t="s">
        <v>3340</v>
      </c>
      <c r="AE584" s="252" t="s">
        <v>3340</v>
      </c>
      <c r="AF584" s="217" t="s">
        <v>3340</v>
      </c>
      <c r="AG584" s="255" t="s">
        <v>3340</v>
      </c>
      <c r="AH584" s="255" t="s">
        <v>3340</v>
      </c>
      <c r="AI584" s="252" t="s">
        <v>3340</v>
      </c>
      <c r="AJ584" s="252" t="s">
        <v>6765</v>
      </c>
      <c r="AK584" s="252" t="s">
        <v>3340</v>
      </c>
      <c r="AL584" s="255" t="s">
        <v>3340</v>
      </c>
      <c r="AM584" s="252" t="s">
        <v>3340</v>
      </c>
      <c r="AN584" s="252" t="s">
        <v>3340</v>
      </c>
    </row>
    <row r="585" spans="1:40">
      <c r="A585" s="253" t="s">
        <v>6293</v>
      </c>
      <c r="B585" s="253" t="s">
        <v>6294</v>
      </c>
      <c r="C585" s="253" t="s">
        <v>6293</v>
      </c>
      <c r="D585" s="380" t="s">
        <v>6294</v>
      </c>
      <c r="E585" s="252" t="s">
        <v>6295</v>
      </c>
      <c r="F585" s="262" t="s">
        <v>6270</v>
      </c>
      <c r="G585" s="253" t="s">
        <v>3340</v>
      </c>
      <c r="H585" s="252" t="s">
        <v>8450</v>
      </c>
      <c r="I585" s="411">
        <v>43026</v>
      </c>
      <c r="J585" s="252" t="s">
        <v>6191</v>
      </c>
      <c r="K585" s="493" t="s">
        <v>6192</v>
      </c>
      <c r="L585" s="256" t="s">
        <v>3469</v>
      </c>
      <c r="M585" s="252" t="s">
        <v>6676</v>
      </c>
      <c r="N585" s="252" t="s">
        <v>3696</v>
      </c>
      <c r="O585" s="252" t="s">
        <v>3339</v>
      </c>
      <c r="P585" s="252" t="s">
        <v>3670</v>
      </c>
      <c r="Q585" s="252" t="s">
        <v>6296</v>
      </c>
      <c r="R585" s="252" t="s">
        <v>3340</v>
      </c>
      <c r="S585" s="252" t="s">
        <v>3340</v>
      </c>
      <c r="T585" s="252" t="s">
        <v>3340</v>
      </c>
      <c r="U585" s="252" t="s">
        <v>3340</v>
      </c>
      <c r="V585" s="252" t="s">
        <v>3340</v>
      </c>
      <c r="W585" s="252" t="s">
        <v>3340</v>
      </c>
      <c r="X585" s="252" t="s">
        <v>3340</v>
      </c>
      <c r="Y585" s="252" t="s">
        <v>3340</v>
      </c>
      <c r="Z585" s="252" t="s">
        <v>3340</v>
      </c>
      <c r="AA585" s="252" t="s">
        <v>3340</v>
      </c>
      <c r="AB585" s="252" t="s">
        <v>3670</v>
      </c>
      <c r="AC585" s="252" t="s">
        <v>3670</v>
      </c>
      <c r="AD585" s="252" t="s">
        <v>3340</v>
      </c>
      <c r="AE585" s="252" t="s">
        <v>3340</v>
      </c>
      <c r="AF585" s="217" t="s">
        <v>3340</v>
      </c>
      <c r="AG585" s="252" t="s">
        <v>3340</v>
      </c>
      <c r="AH585" s="252" t="s">
        <v>3340</v>
      </c>
      <c r="AI585" s="252" t="s">
        <v>3340</v>
      </c>
      <c r="AJ585" s="252" t="s">
        <v>6766</v>
      </c>
      <c r="AK585" s="252" t="s">
        <v>3340</v>
      </c>
      <c r="AL585" s="255" t="s">
        <v>3340</v>
      </c>
      <c r="AM585" s="252" t="s">
        <v>3340</v>
      </c>
      <c r="AN585" s="252" t="s">
        <v>3340</v>
      </c>
    </row>
    <row r="586" spans="1:40">
      <c r="A586" s="252" t="s">
        <v>6300</v>
      </c>
      <c r="B586" s="252" t="s">
        <v>6301</v>
      </c>
      <c r="C586" s="253" t="s">
        <v>6300</v>
      </c>
      <c r="D586" s="380" t="s">
        <v>6301</v>
      </c>
      <c r="E586" s="252" t="s">
        <v>6302</v>
      </c>
      <c r="F586" s="262" t="s">
        <v>6270</v>
      </c>
      <c r="G586" s="253" t="s">
        <v>3340</v>
      </c>
      <c r="H586" s="252" t="s">
        <v>8450</v>
      </c>
      <c r="I586" s="411">
        <v>43026</v>
      </c>
      <c r="J586" s="252" t="s">
        <v>6191</v>
      </c>
      <c r="K586" s="493" t="s">
        <v>6192</v>
      </c>
      <c r="L586" s="256" t="s">
        <v>3469</v>
      </c>
      <c r="M586" s="252" t="s">
        <v>6676</v>
      </c>
      <c r="N586" s="252" t="s">
        <v>3360</v>
      </c>
      <c r="O586" s="252" t="s">
        <v>10604</v>
      </c>
      <c r="P586" s="252" t="s">
        <v>3670</v>
      </c>
      <c r="Q586" s="252" t="s">
        <v>6296</v>
      </c>
      <c r="R586" s="252" t="s">
        <v>6295</v>
      </c>
      <c r="S586" s="252" t="s">
        <v>3340</v>
      </c>
      <c r="T586" s="252" t="s">
        <v>3340</v>
      </c>
      <c r="U586" s="252" t="s">
        <v>3340</v>
      </c>
      <c r="V586" s="252" t="s">
        <v>3340</v>
      </c>
      <c r="W586" s="252" t="s">
        <v>3340</v>
      </c>
      <c r="X586" s="252" t="s">
        <v>3340</v>
      </c>
      <c r="Y586" s="252" t="s">
        <v>3340</v>
      </c>
      <c r="Z586" s="252" t="s">
        <v>3340</v>
      </c>
      <c r="AA586" s="252" t="s">
        <v>3340</v>
      </c>
      <c r="AB586" s="252" t="s">
        <v>3670</v>
      </c>
      <c r="AC586" s="252" t="s">
        <v>3835</v>
      </c>
      <c r="AD586" s="449" t="s">
        <v>3340</v>
      </c>
      <c r="AE586" s="252" t="s">
        <v>3340</v>
      </c>
      <c r="AF586" s="217" t="s">
        <v>3340</v>
      </c>
      <c r="AG586" s="255" t="s">
        <v>3340</v>
      </c>
      <c r="AH586" s="255" t="s">
        <v>3340</v>
      </c>
      <c r="AI586" s="252" t="s">
        <v>3340</v>
      </c>
      <c r="AJ586" s="252" t="s">
        <v>6765</v>
      </c>
      <c r="AK586" s="252" t="s">
        <v>3340</v>
      </c>
      <c r="AL586" s="255" t="s">
        <v>3340</v>
      </c>
      <c r="AM586" s="252" t="s">
        <v>3340</v>
      </c>
      <c r="AN586" s="252" t="s">
        <v>3340</v>
      </c>
    </row>
    <row r="587" spans="1:40">
      <c r="A587" s="252" t="s">
        <v>6303</v>
      </c>
      <c r="B587" s="252" t="s">
        <v>6304</v>
      </c>
      <c r="C587" s="253" t="s">
        <v>6303</v>
      </c>
      <c r="D587" s="380" t="s">
        <v>6304</v>
      </c>
      <c r="E587" s="252" t="s">
        <v>6305</v>
      </c>
      <c r="F587" s="262" t="s">
        <v>6270</v>
      </c>
      <c r="G587" s="253" t="s">
        <v>3340</v>
      </c>
      <c r="H587" s="252" t="s">
        <v>8450</v>
      </c>
      <c r="I587" s="411">
        <v>43026</v>
      </c>
      <c r="J587" s="252" t="s">
        <v>6191</v>
      </c>
      <c r="K587" s="493" t="s">
        <v>6192</v>
      </c>
      <c r="L587" s="256" t="s">
        <v>3469</v>
      </c>
      <c r="M587" s="252" t="s">
        <v>6676</v>
      </c>
      <c r="N587" s="252" t="s">
        <v>3696</v>
      </c>
      <c r="O587" s="252" t="s">
        <v>3339</v>
      </c>
      <c r="P587" s="252" t="s">
        <v>3670</v>
      </c>
      <c r="Q587" s="252" t="s">
        <v>6306</v>
      </c>
      <c r="R587" s="252" t="s">
        <v>3340</v>
      </c>
      <c r="S587" s="252" t="s">
        <v>3340</v>
      </c>
      <c r="T587" s="252" t="s">
        <v>3340</v>
      </c>
      <c r="U587" s="252" t="s">
        <v>3340</v>
      </c>
      <c r="V587" s="252" t="s">
        <v>3340</v>
      </c>
      <c r="W587" s="252" t="s">
        <v>3340</v>
      </c>
      <c r="X587" s="252" t="s">
        <v>3340</v>
      </c>
      <c r="Y587" s="252" t="s">
        <v>3340</v>
      </c>
      <c r="Z587" s="252" t="s">
        <v>3340</v>
      </c>
      <c r="AA587" s="252" t="s">
        <v>3340</v>
      </c>
      <c r="AB587" s="252" t="s">
        <v>3670</v>
      </c>
      <c r="AC587" s="252" t="s">
        <v>3670</v>
      </c>
      <c r="AD587" s="252" t="s">
        <v>3340</v>
      </c>
      <c r="AE587" s="252" t="s">
        <v>3340</v>
      </c>
      <c r="AF587" s="217" t="s">
        <v>3340</v>
      </c>
      <c r="AG587" s="252" t="s">
        <v>3340</v>
      </c>
      <c r="AH587" s="252" t="s">
        <v>3340</v>
      </c>
      <c r="AI587" s="252" t="s">
        <v>3340</v>
      </c>
      <c r="AJ587" s="252" t="s">
        <v>6766</v>
      </c>
      <c r="AK587" s="252" t="s">
        <v>3340</v>
      </c>
      <c r="AL587" s="255" t="s">
        <v>3340</v>
      </c>
      <c r="AM587" s="252" t="s">
        <v>3340</v>
      </c>
      <c r="AN587" s="252" t="s">
        <v>3340</v>
      </c>
    </row>
    <row r="588" spans="1:40">
      <c r="A588" s="252" t="s">
        <v>6297</v>
      </c>
      <c r="B588" s="252" t="s">
        <v>6298</v>
      </c>
      <c r="C588" s="253" t="s">
        <v>6297</v>
      </c>
      <c r="D588" s="380" t="s">
        <v>6298</v>
      </c>
      <c r="E588" s="252" t="s">
        <v>6299</v>
      </c>
      <c r="F588" s="262" t="s">
        <v>6270</v>
      </c>
      <c r="G588" s="253" t="s">
        <v>3340</v>
      </c>
      <c r="H588" s="252" t="s">
        <v>8450</v>
      </c>
      <c r="I588" s="411">
        <v>43026</v>
      </c>
      <c r="J588" s="252" t="s">
        <v>6191</v>
      </c>
      <c r="K588" s="493" t="s">
        <v>6192</v>
      </c>
      <c r="L588" s="256" t="s">
        <v>3469</v>
      </c>
      <c r="M588" s="252" t="s">
        <v>6676</v>
      </c>
      <c r="N588" s="252" t="s">
        <v>3327</v>
      </c>
      <c r="O588" s="252" t="s">
        <v>3328</v>
      </c>
      <c r="P588" s="252" t="s">
        <v>3670</v>
      </c>
      <c r="Q588" s="252" t="s">
        <v>6296</v>
      </c>
      <c r="R588" s="252" t="s">
        <v>6295</v>
      </c>
      <c r="S588" s="252" t="s">
        <v>3340</v>
      </c>
      <c r="T588" s="252" t="s">
        <v>3340</v>
      </c>
      <c r="U588" s="252" t="s">
        <v>3340</v>
      </c>
      <c r="V588" s="252" t="s">
        <v>3340</v>
      </c>
      <c r="W588" s="252" t="s">
        <v>3340</v>
      </c>
      <c r="X588" s="252" t="s">
        <v>3340</v>
      </c>
      <c r="Y588" s="252" t="s">
        <v>3340</v>
      </c>
      <c r="Z588" s="252" t="s">
        <v>10629</v>
      </c>
      <c r="AA588" s="252" t="s">
        <v>10630</v>
      </c>
      <c r="AB588" s="252" t="s">
        <v>3669</v>
      </c>
      <c r="AC588" s="252" t="s">
        <v>3835</v>
      </c>
      <c r="AD588" s="401" t="s">
        <v>5615</v>
      </c>
      <c r="AE588" s="217" t="s">
        <v>6058</v>
      </c>
      <c r="AF588" s="217" t="s">
        <v>3340</v>
      </c>
      <c r="AG588" s="255" t="s">
        <v>3340</v>
      </c>
      <c r="AH588" s="255" t="s">
        <v>3340</v>
      </c>
      <c r="AI588" s="252" t="s">
        <v>3340</v>
      </c>
      <c r="AJ588" s="252" t="s">
        <v>6765</v>
      </c>
      <c r="AK588" s="252" t="s">
        <v>3340</v>
      </c>
      <c r="AL588" s="255" t="s">
        <v>3340</v>
      </c>
      <c r="AM588" s="252" t="s">
        <v>3340</v>
      </c>
      <c r="AN588" s="252" t="s">
        <v>3340</v>
      </c>
    </row>
    <row r="589" spans="1:40">
      <c r="A589" s="252" t="s">
        <v>6310</v>
      </c>
      <c r="B589" s="252" t="s">
        <v>6311</v>
      </c>
      <c r="C589" s="253" t="s">
        <v>6310</v>
      </c>
      <c r="D589" s="380" t="s">
        <v>6311</v>
      </c>
      <c r="E589" s="252" t="s">
        <v>6312</v>
      </c>
      <c r="F589" s="262" t="s">
        <v>6270</v>
      </c>
      <c r="G589" s="253" t="s">
        <v>3340</v>
      </c>
      <c r="H589" s="252" t="s">
        <v>8450</v>
      </c>
      <c r="I589" s="411">
        <v>43026</v>
      </c>
      <c r="J589" s="252" t="s">
        <v>6191</v>
      </c>
      <c r="K589" s="493" t="s">
        <v>6192</v>
      </c>
      <c r="L589" s="256" t="s">
        <v>3469</v>
      </c>
      <c r="M589" s="252" t="s">
        <v>6676</v>
      </c>
      <c r="N589" s="252" t="s">
        <v>3360</v>
      </c>
      <c r="O589" s="252" t="s">
        <v>10604</v>
      </c>
      <c r="P589" s="252" t="s">
        <v>3670</v>
      </c>
      <c r="Q589" s="252" t="s">
        <v>6306</v>
      </c>
      <c r="R589" s="252" t="s">
        <v>6305</v>
      </c>
      <c r="S589" s="252" t="s">
        <v>3340</v>
      </c>
      <c r="T589" s="252" t="s">
        <v>3340</v>
      </c>
      <c r="U589" s="252" t="s">
        <v>3340</v>
      </c>
      <c r="V589" s="252" t="s">
        <v>3340</v>
      </c>
      <c r="W589" s="252" t="s">
        <v>3340</v>
      </c>
      <c r="X589" s="252" t="s">
        <v>3340</v>
      </c>
      <c r="Y589" s="252" t="s">
        <v>3340</v>
      </c>
      <c r="Z589" s="252" t="s">
        <v>3340</v>
      </c>
      <c r="AA589" s="252" t="s">
        <v>3340</v>
      </c>
      <c r="AB589" s="252" t="s">
        <v>3670</v>
      </c>
      <c r="AC589" s="252" t="s">
        <v>3835</v>
      </c>
      <c r="AD589" s="252" t="s">
        <v>3340</v>
      </c>
      <c r="AE589" s="252" t="s">
        <v>3340</v>
      </c>
      <c r="AF589" s="217" t="s">
        <v>3340</v>
      </c>
      <c r="AG589" s="252" t="s">
        <v>3340</v>
      </c>
      <c r="AH589" s="252" t="s">
        <v>3340</v>
      </c>
      <c r="AI589" s="252" t="s">
        <v>3340</v>
      </c>
      <c r="AJ589" s="252" t="s">
        <v>6765</v>
      </c>
      <c r="AK589" s="252" t="s">
        <v>3340</v>
      </c>
      <c r="AL589" s="255" t="s">
        <v>3340</v>
      </c>
      <c r="AM589" s="252" t="s">
        <v>3340</v>
      </c>
      <c r="AN589" s="252" t="s">
        <v>3340</v>
      </c>
    </row>
    <row r="590" spans="1:40">
      <c r="A590" s="252" t="s">
        <v>6313</v>
      </c>
      <c r="B590" s="252" t="s">
        <v>6314</v>
      </c>
      <c r="C590" s="252" t="s">
        <v>6313</v>
      </c>
      <c r="D590" s="252" t="s">
        <v>6314</v>
      </c>
      <c r="E590" s="252" t="s">
        <v>6315</v>
      </c>
      <c r="F590" s="262" t="s">
        <v>6270</v>
      </c>
      <c r="G590" s="252" t="s">
        <v>3340</v>
      </c>
      <c r="H590" s="252" t="s">
        <v>8450</v>
      </c>
      <c r="I590" s="411">
        <v>43026</v>
      </c>
      <c r="J590" s="252" t="s">
        <v>6191</v>
      </c>
      <c r="K590" s="34" t="s">
        <v>6192</v>
      </c>
      <c r="L590" s="256" t="s">
        <v>3469</v>
      </c>
      <c r="M590" s="252" t="s">
        <v>6676</v>
      </c>
      <c r="N590" s="252" t="s">
        <v>3696</v>
      </c>
      <c r="O590" s="252" t="s">
        <v>3339</v>
      </c>
      <c r="P590" s="252" t="s">
        <v>3670</v>
      </c>
      <c r="Q590" s="252" t="s">
        <v>6316</v>
      </c>
      <c r="R590" s="252" t="s">
        <v>3340</v>
      </c>
      <c r="S590" s="252" t="s">
        <v>3340</v>
      </c>
      <c r="T590" s="252" t="s">
        <v>3340</v>
      </c>
      <c r="U590" s="252" t="s">
        <v>3340</v>
      </c>
      <c r="V590" s="252" t="s">
        <v>3340</v>
      </c>
      <c r="W590" s="252" t="s">
        <v>3340</v>
      </c>
      <c r="X590" s="252" t="s">
        <v>3340</v>
      </c>
      <c r="Y590" s="252" t="s">
        <v>3340</v>
      </c>
      <c r="Z590" s="252" t="s">
        <v>3340</v>
      </c>
      <c r="AA590" s="252" t="s">
        <v>3340</v>
      </c>
      <c r="AB590" s="252" t="s">
        <v>3670</v>
      </c>
      <c r="AC590" s="252" t="s">
        <v>3670</v>
      </c>
      <c r="AD590" s="449" t="s">
        <v>3340</v>
      </c>
      <c r="AE590" s="252" t="s">
        <v>3340</v>
      </c>
      <c r="AF590" s="217" t="s">
        <v>3340</v>
      </c>
      <c r="AG590" s="255" t="s">
        <v>3340</v>
      </c>
      <c r="AH590" s="255" t="s">
        <v>3340</v>
      </c>
      <c r="AI590" s="252" t="s">
        <v>3340</v>
      </c>
      <c r="AJ590" s="252" t="s">
        <v>6766</v>
      </c>
      <c r="AK590" s="252" t="s">
        <v>3340</v>
      </c>
      <c r="AL590" s="255" t="s">
        <v>3340</v>
      </c>
      <c r="AM590" s="252" t="s">
        <v>3340</v>
      </c>
      <c r="AN590" s="252" t="s">
        <v>3340</v>
      </c>
    </row>
    <row r="591" spans="1:40">
      <c r="A591" s="252" t="s">
        <v>6317</v>
      </c>
      <c r="B591" s="252" t="s">
        <v>6318</v>
      </c>
      <c r="C591" s="253" t="s">
        <v>6317</v>
      </c>
      <c r="D591" s="380" t="s">
        <v>6318</v>
      </c>
      <c r="E591" s="252" t="s">
        <v>6319</v>
      </c>
      <c r="F591" s="262" t="s">
        <v>6270</v>
      </c>
      <c r="G591" s="253" t="s">
        <v>3340</v>
      </c>
      <c r="H591" s="252" t="s">
        <v>8450</v>
      </c>
      <c r="I591" s="411">
        <v>43026</v>
      </c>
      <c r="J591" s="252" t="s">
        <v>6191</v>
      </c>
      <c r="K591" s="493" t="s">
        <v>6192</v>
      </c>
      <c r="L591" s="256" t="s">
        <v>3469</v>
      </c>
      <c r="M591" s="252" t="s">
        <v>6676</v>
      </c>
      <c r="N591" s="252" t="s">
        <v>3327</v>
      </c>
      <c r="O591" s="252" t="s">
        <v>3328</v>
      </c>
      <c r="P591" s="252" t="s">
        <v>3670</v>
      </c>
      <c r="Q591" s="252" t="s">
        <v>6316</v>
      </c>
      <c r="R591" s="252" t="s">
        <v>6315</v>
      </c>
      <c r="S591" s="252" t="s">
        <v>3340</v>
      </c>
      <c r="T591" s="252" t="s">
        <v>3340</v>
      </c>
      <c r="U591" s="252" t="s">
        <v>3340</v>
      </c>
      <c r="V591" s="252" t="s">
        <v>3340</v>
      </c>
      <c r="W591" s="252" t="s">
        <v>3340</v>
      </c>
      <c r="X591" s="252" t="s">
        <v>3340</v>
      </c>
      <c r="Y591" s="252" t="s">
        <v>3340</v>
      </c>
      <c r="Z591" s="252" t="s">
        <v>10631</v>
      </c>
      <c r="AA591" s="252" t="s">
        <v>10632</v>
      </c>
      <c r="AB591" s="252" t="s">
        <v>3669</v>
      </c>
      <c r="AC591" s="252" t="s">
        <v>3835</v>
      </c>
      <c r="AD591" s="217" t="s">
        <v>5615</v>
      </c>
      <c r="AE591" s="217" t="s">
        <v>6058</v>
      </c>
      <c r="AF591" s="217" t="s">
        <v>3340</v>
      </c>
      <c r="AG591" s="252" t="s">
        <v>3340</v>
      </c>
      <c r="AH591" s="252" t="s">
        <v>3340</v>
      </c>
      <c r="AI591" s="252" t="s">
        <v>3340</v>
      </c>
      <c r="AJ591" s="252" t="s">
        <v>6765</v>
      </c>
      <c r="AK591" s="252" t="s">
        <v>3340</v>
      </c>
      <c r="AL591" s="255" t="s">
        <v>3340</v>
      </c>
      <c r="AM591" s="252" t="s">
        <v>3340</v>
      </c>
      <c r="AN591" s="252" t="s">
        <v>3340</v>
      </c>
    </row>
    <row r="592" spans="1:40">
      <c r="A592" s="252" t="s">
        <v>6320</v>
      </c>
      <c r="B592" s="252" t="s">
        <v>6321</v>
      </c>
      <c r="C592" s="253" t="s">
        <v>6320</v>
      </c>
      <c r="D592" s="380" t="s">
        <v>6321</v>
      </c>
      <c r="E592" s="252" t="s">
        <v>6322</v>
      </c>
      <c r="F592" s="262" t="s">
        <v>6270</v>
      </c>
      <c r="G592" s="253" t="s">
        <v>3340</v>
      </c>
      <c r="H592" s="252" t="s">
        <v>8450</v>
      </c>
      <c r="I592" s="411">
        <v>43026</v>
      </c>
      <c r="J592" s="252" t="s">
        <v>6191</v>
      </c>
      <c r="K592" s="493" t="s">
        <v>6192</v>
      </c>
      <c r="L592" s="256" t="s">
        <v>3469</v>
      </c>
      <c r="M592" s="252" t="s">
        <v>6676</v>
      </c>
      <c r="N592" s="252" t="s">
        <v>3696</v>
      </c>
      <c r="O592" s="252" t="s">
        <v>3339</v>
      </c>
      <c r="P592" s="252" t="s">
        <v>3670</v>
      </c>
      <c r="Q592" s="252" t="s">
        <v>6323</v>
      </c>
      <c r="R592" s="252" t="s">
        <v>3340</v>
      </c>
      <c r="S592" s="252" t="s">
        <v>3340</v>
      </c>
      <c r="T592" s="252" t="s">
        <v>3340</v>
      </c>
      <c r="U592" s="252" t="s">
        <v>3340</v>
      </c>
      <c r="V592" s="252" t="s">
        <v>3340</v>
      </c>
      <c r="W592" s="252" t="s">
        <v>3340</v>
      </c>
      <c r="X592" s="252" t="s">
        <v>3340</v>
      </c>
      <c r="Y592" s="252" t="s">
        <v>3340</v>
      </c>
      <c r="Z592" s="252" t="s">
        <v>3340</v>
      </c>
      <c r="AA592" s="252" t="s">
        <v>3340</v>
      </c>
      <c r="AB592" s="252" t="s">
        <v>3670</v>
      </c>
      <c r="AC592" s="252" t="s">
        <v>3670</v>
      </c>
      <c r="AD592" s="449" t="s">
        <v>3340</v>
      </c>
      <c r="AE592" s="252" t="s">
        <v>3340</v>
      </c>
      <c r="AF592" s="217" t="s">
        <v>3340</v>
      </c>
      <c r="AG592" s="255" t="s">
        <v>3340</v>
      </c>
      <c r="AH592" s="255" t="s">
        <v>3340</v>
      </c>
      <c r="AI592" s="252" t="s">
        <v>3340</v>
      </c>
      <c r="AJ592" s="252" t="s">
        <v>6766</v>
      </c>
      <c r="AK592" s="252" t="s">
        <v>3340</v>
      </c>
      <c r="AL592" s="255" t="s">
        <v>3340</v>
      </c>
      <c r="AM592" s="252" t="s">
        <v>3340</v>
      </c>
      <c r="AN592" s="252" t="s">
        <v>3340</v>
      </c>
    </row>
    <row r="593" spans="1:40">
      <c r="A593" s="252" t="s">
        <v>6277</v>
      </c>
      <c r="B593" s="252" t="s">
        <v>6278</v>
      </c>
      <c r="C593" s="253" t="s">
        <v>6277</v>
      </c>
      <c r="D593" s="380" t="s">
        <v>6278</v>
      </c>
      <c r="E593" s="252" t="s">
        <v>6279</v>
      </c>
      <c r="F593" s="262" t="s">
        <v>6270</v>
      </c>
      <c r="G593" s="253" t="s">
        <v>3340</v>
      </c>
      <c r="H593" s="252" t="s">
        <v>8450</v>
      </c>
      <c r="I593" s="411">
        <v>43026</v>
      </c>
      <c r="J593" s="252" t="s">
        <v>6191</v>
      </c>
      <c r="K593" s="493" t="s">
        <v>6192</v>
      </c>
      <c r="L593" s="256" t="s">
        <v>3469</v>
      </c>
      <c r="M593" s="252" t="s">
        <v>6676</v>
      </c>
      <c r="N593" s="252" t="s">
        <v>3327</v>
      </c>
      <c r="O593" s="252" t="s">
        <v>3328</v>
      </c>
      <c r="P593" s="252" t="s">
        <v>3670</v>
      </c>
      <c r="Q593" s="252" t="s">
        <v>6198</v>
      </c>
      <c r="R593" s="252" t="s">
        <v>6276</v>
      </c>
      <c r="S593" s="252" t="s">
        <v>3340</v>
      </c>
      <c r="T593" s="252" t="s">
        <v>3340</v>
      </c>
      <c r="U593" s="252" t="s">
        <v>3340</v>
      </c>
      <c r="V593" s="252" t="s">
        <v>3340</v>
      </c>
      <c r="W593" s="252" t="s">
        <v>3340</v>
      </c>
      <c r="X593" s="252" t="s">
        <v>3340</v>
      </c>
      <c r="Y593" s="252" t="s">
        <v>3340</v>
      </c>
      <c r="Z593" s="252" t="s">
        <v>10633</v>
      </c>
      <c r="AA593" s="252" t="s">
        <v>10634</v>
      </c>
      <c r="AB593" s="252" t="s">
        <v>3669</v>
      </c>
      <c r="AC593" s="252" t="s">
        <v>3835</v>
      </c>
      <c r="AD593" s="217" t="s">
        <v>5615</v>
      </c>
      <c r="AE593" s="217" t="s">
        <v>6058</v>
      </c>
      <c r="AF593" s="217" t="s">
        <v>3340</v>
      </c>
      <c r="AG593" s="252" t="s">
        <v>3340</v>
      </c>
      <c r="AH593" s="252" t="s">
        <v>3340</v>
      </c>
      <c r="AI593" s="252" t="s">
        <v>3340</v>
      </c>
      <c r="AJ593" s="252" t="s">
        <v>6765</v>
      </c>
      <c r="AK593" s="252" t="s">
        <v>3340</v>
      </c>
      <c r="AL593" s="255" t="s">
        <v>3340</v>
      </c>
      <c r="AM593" s="252" t="s">
        <v>3340</v>
      </c>
      <c r="AN593" s="252" t="s">
        <v>3340</v>
      </c>
    </row>
    <row r="594" spans="1:40">
      <c r="A594" s="252" t="s">
        <v>6324</v>
      </c>
      <c r="B594" s="252" t="s">
        <v>6325</v>
      </c>
      <c r="C594" s="252" t="s">
        <v>6324</v>
      </c>
      <c r="D594" s="252" t="s">
        <v>6325</v>
      </c>
      <c r="E594" s="252" t="s">
        <v>6326</v>
      </c>
      <c r="F594" s="262" t="s">
        <v>6270</v>
      </c>
      <c r="G594" s="252" t="s">
        <v>3340</v>
      </c>
      <c r="H594" s="252" t="s">
        <v>8450</v>
      </c>
      <c r="I594" s="411">
        <v>43026</v>
      </c>
      <c r="J594" s="252" t="s">
        <v>6191</v>
      </c>
      <c r="K594" s="34" t="s">
        <v>6192</v>
      </c>
      <c r="L594" s="256" t="s">
        <v>3469</v>
      </c>
      <c r="M594" s="252" t="s">
        <v>6676</v>
      </c>
      <c r="N594" s="252" t="s">
        <v>3327</v>
      </c>
      <c r="O594" s="252" t="s">
        <v>3328</v>
      </c>
      <c r="P594" s="252" t="s">
        <v>3670</v>
      </c>
      <c r="Q594" s="252" t="s">
        <v>6323</v>
      </c>
      <c r="R594" s="252" t="s">
        <v>6322</v>
      </c>
      <c r="S594" s="252" t="s">
        <v>3340</v>
      </c>
      <c r="T594" s="252" t="s">
        <v>3340</v>
      </c>
      <c r="U594" s="252" t="s">
        <v>3340</v>
      </c>
      <c r="V594" s="252" t="s">
        <v>3340</v>
      </c>
      <c r="W594" s="252" t="s">
        <v>3340</v>
      </c>
      <c r="X594" s="252" t="s">
        <v>3340</v>
      </c>
      <c r="Y594" s="252" t="s">
        <v>3340</v>
      </c>
      <c r="Z594" s="252" t="s">
        <v>10635</v>
      </c>
      <c r="AA594" s="252" t="s">
        <v>10636</v>
      </c>
      <c r="AB594" s="252" t="s">
        <v>3669</v>
      </c>
      <c r="AC594" s="252" t="s">
        <v>3835</v>
      </c>
      <c r="AD594" s="401" t="s">
        <v>5615</v>
      </c>
      <c r="AE594" s="217" t="s">
        <v>6058</v>
      </c>
      <c r="AF594" s="217" t="s">
        <v>3340</v>
      </c>
      <c r="AG594" s="255" t="s">
        <v>3340</v>
      </c>
      <c r="AH594" s="255" t="s">
        <v>3340</v>
      </c>
      <c r="AI594" s="252" t="s">
        <v>3340</v>
      </c>
      <c r="AJ594" s="252" t="s">
        <v>6765</v>
      </c>
      <c r="AK594" s="252" t="s">
        <v>3340</v>
      </c>
      <c r="AL594" s="255" t="s">
        <v>3340</v>
      </c>
      <c r="AM594" s="252" t="s">
        <v>3340</v>
      </c>
      <c r="AN594" s="252" t="s">
        <v>3340</v>
      </c>
    </row>
    <row r="595" spans="1:40">
      <c r="A595" s="252" t="s">
        <v>6327</v>
      </c>
      <c r="B595" s="252" t="s">
        <v>6328</v>
      </c>
      <c r="C595" s="253" t="s">
        <v>6327</v>
      </c>
      <c r="D595" s="380" t="s">
        <v>6328</v>
      </c>
      <c r="E595" s="252" t="s">
        <v>6329</v>
      </c>
      <c r="F595" s="262" t="s">
        <v>6330</v>
      </c>
      <c r="G595" s="253" t="s">
        <v>3340</v>
      </c>
      <c r="H595" s="252" t="s">
        <v>8450</v>
      </c>
      <c r="I595" s="411">
        <v>43026</v>
      </c>
      <c r="J595" s="252" t="s">
        <v>6191</v>
      </c>
      <c r="K595" s="493" t="s">
        <v>6192</v>
      </c>
      <c r="L595" s="256" t="s">
        <v>3469</v>
      </c>
      <c r="M595" s="252" t="s">
        <v>6676</v>
      </c>
      <c r="N595" s="252" t="s">
        <v>3696</v>
      </c>
      <c r="O595" s="252" t="s">
        <v>3339</v>
      </c>
      <c r="P595" s="252" t="s">
        <v>3670</v>
      </c>
      <c r="Q595" s="252" t="s">
        <v>6331</v>
      </c>
      <c r="R595" s="252" t="s">
        <v>3340</v>
      </c>
      <c r="S595" s="252" t="s">
        <v>3340</v>
      </c>
      <c r="T595" s="252" t="s">
        <v>3340</v>
      </c>
      <c r="U595" s="252" t="s">
        <v>3340</v>
      </c>
      <c r="V595" s="252" t="s">
        <v>3340</v>
      </c>
      <c r="W595" s="252" t="s">
        <v>3340</v>
      </c>
      <c r="X595" s="252" t="s">
        <v>3340</v>
      </c>
      <c r="Y595" s="252" t="s">
        <v>3340</v>
      </c>
      <c r="Z595" s="252" t="s">
        <v>3340</v>
      </c>
      <c r="AA595" s="252" t="s">
        <v>3340</v>
      </c>
      <c r="AB595" s="252" t="s">
        <v>3670</v>
      </c>
      <c r="AC595" s="252" t="s">
        <v>3670</v>
      </c>
      <c r="AD595" s="252" t="s">
        <v>3340</v>
      </c>
      <c r="AE595" s="252" t="s">
        <v>3340</v>
      </c>
      <c r="AF595" s="217" t="s">
        <v>3340</v>
      </c>
      <c r="AG595" s="252" t="s">
        <v>3340</v>
      </c>
      <c r="AH595" s="252" t="s">
        <v>3340</v>
      </c>
      <c r="AI595" s="252" t="s">
        <v>3340</v>
      </c>
      <c r="AJ595" s="252" t="s">
        <v>6766</v>
      </c>
      <c r="AK595" s="252" t="s">
        <v>3340</v>
      </c>
      <c r="AL595" s="255" t="s">
        <v>3340</v>
      </c>
      <c r="AM595" s="252" t="s">
        <v>3340</v>
      </c>
      <c r="AN595" s="252" t="s">
        <v>3340</v>
      </c>
    </row>
    <row r="596" spans="1:40">
      <c r="A596" s="252" t="s">
        <v>6335</v>
      </c>
      <c r="B596" s="252" t="s">
        <v>6336</v>
      </c>
      <c r="C596" s="252" t="s">
        <v>6335</v>
      </c>
      <c r="D596" s="252" t="s">
        <v>6336</v>
      </c>
      <c r="E596" s="252" t="s">
        <v>6337</v>
      </c>
      <c r="F596" s="262" t="s">
        <v>6330</v>
      </c>
      <c r="G596" s="252" t="s">
        <v>3340</v>
      </c>
      <c r="H596" s="252" t="s">
        <v>8450</v>
      </c>
      <c r="I596" s="411">
        <v>43026</v>
      </c>
      <c r="J596" s="252" t="s">
        <v>6191</v>
      </c>
      <c r="K596" s="34" t="s">
        <v>6192</v>
      </c>
      <c r="L596" s="256" t="s">
        <v>3469</v>
      </c>
      <c r="M596" s="252" t="s">
        <v>6676</v>
      </c>
      <c r="N596" s="252" t="s">
        <v>3696</v>
      </c>
      <c r="O596" s="252" t="s">
        <v>3339</v>
      </c>
      <c r="P596" s="252" t="s">
        <v>3670</v>
      </c>
      <c r="Q596" s="252" t="s">
        <v>6338</v>
      </c>
      <c r="R596" s="252" t="s">
        <v>3340</v>
      </c>
      <c r="S596" s="252" t="s">
        <v>3340</v>
      </c>
      <c r="T596" s="252" t="s">
        <v>3340</v>
      </c>
      <c r="U596" s="252" t="s">
        <v>3340</v>
      </c>
      <c r="V596" s="252" t="s">
        <v>3340</v>
      </c>
      <c r="W596" s="252" t="s">
        <v>3340</v>
      </c>
      <c r="X596" s="252" t="s">
        <v>3340</v>
      </c>
      <c r="Y596" s="252" t="s">
        <v>3340</v>
      </c>
      <c r="Z596" s="252" t="s">
        <v>3340</v>
      </c>
      <c r="AA596" s="252" t="s">
        <v>3340</v>
      </c>
      <c r="AB596" s="252" t="s">
        <v>3670</v>
      </c>
      <c r="AC596" s="252" t="s">
        <v>3670</v>
      </c>
      <c r="AD596" s="449" t="s">
        <v>3340</v>
      </c>
      <c r="AE596" s="252" t="s">
        <v>3340</v>
      </c>
      <c r="AF596" s="217" t="s">
        <v>3340</v>
      </c>
      <c r="AG596" s="255" t="s">
        <v>3340</v>
      </c>
      <c r="AH596" s="255" t="s">
        <v>3340</v>
      </c>
      <c r="AI596" s="252" t="s">
        <v>3340</v>
      </c>
      <c r="AJ596" s="252" t="s">
        <v>6766</v>
      </c>
      <c r="AK596" s="252" t="s">
        <v>3340</v>
      </c>
      <c r="AL596" s="255" t="s">
        <v>3340</v>
      </c>
      <c r="AM596" s="252" t="s">
        <v>3340</v>
      </c>
      <c r="AN596" s="252" t="s">
        <v>3340</v>
      </c>
    </row>
    <row r="597" spans="1:40">
      <c r="A597" s="252" t="s">
        <v>6339</v>
      </c>
      <c r="B597" s="252" t="s">
        <v>6340</v>
      </c>
      <c r="C597" s="253" t="s">
        <v>6339</v>
      </c>
      <c r="D597" s="380" t="s">
        <v>6340</v>
      </c>
      <c r="E597" s="252" t="s">
        <v>6341</v>
      </c>
      <c r="F597" s="262" t="s">
        <v>6330</v>
      </c>
      <c r="G597" s="253" t="s">
        <v>3340</v>
      </c>
      <c r="H597" s="252" t="s">
        <v>8450</v>
      </c>
      <c r="I597" s="411">
        <v>43026</v>
      </c>
      <c r="J597" s="252" t="s">
        <v>6191</v>
      </c>
      <c r="K597" s="493" t="s">
        <v>6192</v>
      </c>
      <c r="L597" s="256" t="s">
        <v>3469</v>
      </c>
      <c r="M597" s="252" t="s">
        <v>6676</v>
      </c>
      <c r="N597" s="252" t="s">
        <v>3327</v>
      </c>
      <c r="O597" s="252" t="s">
        <v>3328</v>
      </c>
      <c r="P597" s="252" t="s">
        <v>3670</v>
      </c>
      <c r="Q597" s="252" t="s">
        <v>6338</v>
      </c>
      <c r="R597" s="252" t="s">
        <v>6337</v>
      </c>
      <c r="S597" s="252" t="s">
        <v>3340</v>
      </c>
      <c r="T597" s="252" t="s">
        <v>3340</v>
      </c>
      <c r="U597" s="252" t="s">
        <v>3340</v>
      </c>
      <c r="V597" s="252" t="s">
        <v>3340</v>
      </c>
      <c r="W597" s="252" t="s">
        <v>3340</v>
      </c>
      <c r="X597" s="252" t="s">
        <v>3340</v>
      </c>
      <c r="Y597" s="252" t="s">
        <v>3340</v>
      </c>
      <c r="Z597" s="252" t="s">
        <v>10637</v>
      </c>
      <c r="AA597" s="252" t="s">
        <v>10638</v>
      </c>
      <c r="AB597" s="252" t="s">
        <v>3669</v>
      </c>
      <c r="AC597" s="252" t="s">
        <v>3835</v>
      </c>
      <c r="AD597" s="217" t="s">
        <v>5615</v>
      </c>
      <c r="AE597" s="217" t="s">
        <v>6058</v>
      </c>
      <c r="AF597" s="217" t="s">
        <v>3340</v>
      </c>
      <c r="AG597" s="252" t="s">
        <v>3340</v>
      </c>
      <c r="AH597" s="252" t="s">
        <v>3340</v>
      </c>
      <c r="AI597" s="252" t="s">
        <v>3340</v>
      </c>
      <c r="AJ597" s="252" t="s">
        <v>6765</v>
      </c>
      <c r="AK597" s="252" t="s">
        <v>3340</v>
      </c>
      <c r="AL597" s="255" t="s">
        <v>3340</v>
      </c>
      <c r="AM597" s="252" t="s">
        <v>3340</v>
      </c>
      <c r="AN597" s="252" t="s">
        <v>3340</v>
      </c>
    </row>
    <row r="598" spans="1:40">
      <c r="A598" s="252" t="s">
        <v>6332</v>
      </c>
      <c r="B598" s="252" t="s">
        <v>6333</v>
      </c>
      <c r="C598" s="252" t="s">
        <v>6332</v>
      </c>
      <c r="D598" s="252" t="s">
        <v>6333</v>
      </c>
      <c r="E598" s="252" t="s">
        <v>6334</v>
      </c>
      <c r="F598" s="262" t="s">
        <v>6330</v>
      </c>
      <c r="G598" s="252" t="s">
        <v>3340</v>
      </c>
      <c r="H598" s="252" t="s">
        <v>8450</v>
      </c>
      <c r="I598" s="411">
        <v>43026</v>
      </c>
      <c r="J598" s="252" t="s">
        <v>6191</v>
      </c>
      <c r="K598" s="34" t="s">
        <v>6192</v>
      </c>
      <c r="L598" s="256" t="s">
        <v>3469</v>
      </c>
      <c r="M598" s="252" t="s">
        <v>6676</v>
      </c>
      <c r="N598" s="252" t="s">
        <v>3327</v>
      </c>
      <c r="O598" s="252" t="s">
        <v>3328</v>
      </c>
      <c r="P598" s="252" t="s">
        <v>3670</v>
      </c>
      <c r="Q598" s="252" t="s">
        <v>6331</v>
      </c>
      <c r="R598" s="252" t="s">
        <v>6329</v>
      </c>
      <c r="S598" s="252" t="s">
        <v>3340</v>
      </c>
      <c r="T598" s="252" t="s">
        <v>3340</v>
      </c>
      <c r="U598" s="252" t="s">
        <v>3340</v>
      </c>
      <c r="V598" s="252" t="s">
        <v>3340</v>
      </c>
      <c r="W598" s="252" t="s">
        <v>3340</v>
      </c>
      <c r="X598" s="252" t="s">
        <v>3340</v>
      </c>
      <c r="Y598" s="252" t="s">
        <v>3340</v>
      </c>
      <c r="Z598" s="252" t="s">
        <v>10639</v>
      </c>
      <c r="AA598" s="252" t="s">
        <v>10640</v>
      </c>
      <c r="AB598" s="252" t="s">
        <v>3669</v>
      </c>
      <c r="AC598" s="252" t="s">
        <v>3835</v>
      </c>
      <c r="AD598" s="401" t="s">
        <v>5615</v>
      </c>
      <c r="AE598" s="217" t="s">
        <v>6058</v>
      </c>
      <c r="AF598" s="217" t="s">
        <v>3340</v>
      </c>
      <c r="AG598" s="252" t="s">
        <v>3340</v>
      </c>
      <c r="AH598" s="252" t="s">
        <v>3340</v>
      </c>
      <c r="AI598" s="252" t="s">
        <v>3340</v>
      </c>
      <c r="AJ598" s="252" t="s">
        <v>6765</v>
      </c>
      <c r="AK598" s="252" t="s">
        <v>3340</v>
      </c>
      <c r="AL598" s="255" t="s">
        <v>3340</v>
      </c>
      <c r="AM598" s="252" t="s">
        <v>3340</v>
      </c>
      <c r="AN598" s="252" t="s">
        <v>3340</v>
      </c>
    </row>
    <row r="599" spans="1:40">
      <c r="A599" s="252" t="s">
        <v>6357</v>
      </c>
      <c r="B599" s="252" t="s">
        <v>6358</v>
      </c>
      <c r="C599" s="253" t="s">
        <v>6357</v>
      </c>
      <c r="D599" s="380" t="s">
        <v>6358</v>
      </c>
      <c r="E599" s="252" t="s">
        <v>6359</v>
      </c>
      <c r="F599" s="262" t="s">
        <v>6330</v>
      </c>
      <c r="G599" s="253" t="s">
        <v>3340</v>
      </c>
      <c r="H599" s="252" t="s">
        <v>8450</v>
      </c>
      <c r="I599" s="411">
        <v>43026</v>
      </c>
      <c r="J599" s="252" t="s">
        <v>6191</v>
      </c>
      <c r="K599" s="493" t="s">
        <v>6192</v>
      </c>
      <c r="L599" s="256" t="s">
        <v>3469</v>
      </c>
      <c r="M599" s="252" t="s">
        <v>6676</v>
      </c>
      <c r="N599" s="252" t="s">
        <v>6360</v>
      </c>
      <c r="O599" s="252" t="s">
        <v>5072</v>
      </c>
      <c r="P599" s="252" t="s">
        <v>3670</v>
      </c>
      <c r="Q599" s="252" t="s">
        <v>6361</v>
      </c>
      <c r="R599" s="252" t="s">
        <v>6362</v>
      </c>
      <c r="S599" s="252" t="s">
        <v>3340</v>
      </c>
      <c r="T599" s="252" t="s">
        <v>3340</v>
      </c>
      <c r="U599" s="252" t="s">
        <v>3340</v>
      </c>
      <c r="V599" s="252" t="s">
        <v>3340</v>
      </c>
      <c r="W599" s="252" t="s">
        <v>3340</v>
      </c>
      <c r="X599" s="252" t="s">
        <v>3340</v>
      </c>
      <c r="Y599" s="252" t="s">
        <v>3340</v>
      </c>
      <c r="Z599" s="252" t="s">
        <v>3340</v>
      </c>
      <c r="AA599" s="252" t="s">
        <v>3340</v>
      </c>
      <c r="AB599" s="252" t="s">
        <v>3670</v>
      </c>
      <c r="AC599" s="252" t="s">
        <v>3835</v>
      </c>
      <c r="AD599" s="252" t="s">
        <v>3340</v>
      </c>
      <c r="AE599" s="252" t="s">
        <v>3340</v>
      </c>
      <c r="AF599" s="217" t="s">
        <v>3340</v>
      </c>
      <c r="AG599" s="252" t="s">
        <v>3340</v>
      </c>
      <c r="AH599" s="252" t="s">
        <v>3340</v>
      </c>
      <c r="AI599" s="252" t="s">
        <v>3340</v>
      </c>
      <c r="AJ599" s="252" t="s">
        <v>6765</v>
      </c>
      <c r="AK599" s="252" t="s">
        <v>3340</v>
      </c>
      <c r="AL599" s="255" t="s">
        <v>3340</v>
      </c>
      <c r="AM599" s="252" t="s">
        <v>3340</v>
      </c>
      <c r="AN599" s="252" t="s">
        <v>3340</v>
      </c>
    </row>
    <row r="600" spans="1:40">
      <c r="A600" s="253" t="s">
        <v>6363</v>
      </c>
      <c r="B600" s="253" t="s">
        <v>6364</v>
      </c>
      <c r="C600" s="256" t="s">
        <v>6363</v>
      </c>
      <c r="D600" s="684" t="s">
        <v>6364</v>
      </c>
      <c r="E600" s="381" t="s">
        <v>6365</v>
      </c>
      <c r="F600" s="383" t="s">
        <v>6330</v>
      </c>
      <c r="G600" s="494" t="s">
        <v>3340</v>
      </c>
      <c r="H600" s="374" t="s">
        <v>8450</v>
      </c>
      <c r="I600" s="685">
        <v>43026</v>
      </c>
      <c r="J600" s="252" t="s">
        <v>6191</v>
      </c>
      <c r="K600" s="495" t="s">
        <v>6192</v>
      </c>
      <c r="L600" s="391" t="s">
        <v>3469</v>
      </c>
      <c r="M600" s="391" t="s">
        <v>6676</v>
      </c>
      <c r="N600" s="252" t="s">
        <v>6360</v>
      </c>
      <c r="O600" s="252" t="s">
        <v>5072</v>
      </c>
      <c r="P600" s="252" t="s">
        <v>3670</v>
      </c>
      <c r="Q600" s="252" t="s">
        <v>6366</v>
      </c>
      <c r="R600" s="252" t="s">
        <v>6367</v>
      </c>
      <c r="S600" s="252" t="s">
        <v>3340</v>
      </c>
      <c r="T600" s="252" t="s">
        <v>3340</v>
      </c>
      <c r="U600" s="252" t="s">
        <v>3340</v>
      </c>
      <c r="V600" s="252" t="s">
        <v>3340</v>
      </c>
      <c r="W600" s="252" t="s">
        <v>3340</v>
      </c>
      <c r="X600" s="252" t="s">
        <v>3340</v>
      </c>
      <c r="Y600" s="252" t="s">
        <v>3340</v>
      </c>
      <c r="Z600" s="252" t="s">
        <v>3340</v>
      </c>
      <c r="AA600" s="252" t="s">
        <v>3340</v>
      </c>
      <c r="AB600" s="252" t="s">
        <v>3670</v>
      </c>
      <c r="AC600" s="252" t="s">
        <v>3835</v>
      </c>
      <c r="AD600" s="252" t="s">
        <v>3340</v>
      </c>
      <c r="AE600" s="252" t="s">
        <v>3340</v>
      </c>
      <c r="AF600" s="217" t="s">
        <v>3340</v>
      </c>
      <c r="AG600" s="252" t="s">
        <v>3340</v>
      </c>
      <c r="AH600" s="252" t="s">
        <v>3340</v>
      </c>
      <c r="AI600" s="252" t="s">
        <v>3340</v>
      </c>
      <c r="AJ600" s="252" t="s">
        <v>6765</v>
      </c>
      <c r="AK600" s="255" t="s">
        <v>3340</v>
      </c>
      <c r="AL600" s="255" t="s">
        <v>3340</v>
      </c>
      <c r="AM600" s="252" t="s">
        <v>3340</v>
      </c>
      <c r="AN600" s="252" t="s">
        <v>3340</v>
      </c>
    </row>
    <row r="601" spans="1:40">
      <c r="A601" s="253" t="s">
        <v>6368</v>
      </c>
      <c r="B601" s="253" t="s">
        <v>6369</v>
      </c>
      <c r="C601" s="256" t="s">
        <v>6368</v>
      </c>
      <c r="D601" s="684" t="s">
        <v>6369</v>
      </c>
      <c r="E601" s="381" t="s">
        <v>6370</v>
      </c>
      <c r="F601" s="383" t="s">
        <v>6330</v>
      </c>
      <c r="G601" s="391" t="s">
        <v>3340</v>
      </c>
      <c r="H601" s="374" t="s">
        <v>8450</v>
      </c>
      <c r="I601" s="685">
        <v>43026</v>
      </c>
      <c r="J601" s="252" t="s">
        <v>6191</v>
      </c>
      <c r="K601" s="495" t="s">
        <v>6192</v>
      </c>
      <c r="L601" s="391" t="s">
        <v>3469</v>
      </c>
      <c r="M601" s="391" t="s">
        <v>6676</v>
      </c>
      <c r="N601" s="252" t="s">
        <v>3696</v>
      </c>
      <c r="O601" s="252" t="s">
        <v>3339</v>
      </c>
      <c r="P601" s="252" t="s">
        <v>3670</v>
      </c>
      <c r="Q601" s="252" t="s">
        <v>6371</v>
      </c>
      <c r="R601" s="252" t="s">
        <v>3340</v>
      </c>
      <c r="S601" s="252" t="s">
        <v>3340</v>
      </c>
      <c r="T601" s="252" t="s">
        <v>3340</v>
      </c>
      <c r="U601" s="252" t="s">
        <v>3340</v>
      </c>
      <c r="V601" s="252" t="s">
        <v>3340</v>
      </c>
      <c r="W601" s="252" t="s">
        <v>3340</v>
      </c>
      <c r="X601" s="252" t="s">
        <v>3340</v>
      </c>
      <c r="Y601" s="252" t="s">
        <v>3340</v>
      </c>
      <c r="Z601" s="252" t="s">
        <v>3340</v>
      </c>
      <c r="AA601" s="252" t="s">
        <v>3340</v>
      </c>
      <c r="AB601" s="252" t="s">
        <v>3670</v>
      </c>
      <c r="AC601" s="252" t="s">
        <v>3670</v>
      </c>
      <c r="AD601" s="252" t="s">
        <v>3340</v>
      </c>
      <c r="AE601" s="252" t="s">
        <v>3340</v>
      </c>
      <c r="AF601" s="217" t="s">
        <v>3340</v>
      </c>
      <c r="AG601" s="252" t="s">
        <v>3340</v>
      </c>
      <c r="AH601" s="252" t="s">
        <v>3340</v>
      </c>
      <c r="AI601" s="252" t="s">
        <v>3340</v>
      </c>
      <c r="AJ601" s="252" t="s">
        <v>6766</v>
      </c>
      <c r="AK601" s="252" t="s">
        <v>3340</v>
      </c>
      <c r="AL601" s="255" t="s">
        <v>3340</v>
      </c>
      <c r="AM601" s="252" t="s">
        <v>3340</v>
      </c>
      <c r="AN601" s="252" t="s">
        <v>3340</v>
      </c>
    </row>
    <row r="602" spans="1:40">
      <c r="A602" s="253" t="s">
        <v>6372</v>
      </c>
      <c r="B602" s="253" t="s">
        <v>6373</v>
      </c>
      <c r="C602" s="256" t="s">
        <v>6372</v>
      </c>
      <c r="D602" s="684" t="s">
        <v>6373</v>
      </c>
      <c r="E602" s="381" t="s">
        <v>6374</v>
      </c>
      <c r="F602" s="383" t="s">
        <v>6330</v>
      </c>
      <c r="G602" s="391" t="s">
        <v>3340</v>
      </c>
      <c r="H602" s="374" t="s">
        <v>8450</v>
      </c>
      <c r="I602" s="685">
        <v>43026</v>
      </c>
      <c r="J602" s="252" t="s">
        <v>6191</v>
      </c>
      <c r="K602" s="495" t="s">
        <v>6192</v>
      </c>
      <c r="L602" s="391" t="s">
        <v>3469</v>
      </c>
      <c r="M602" s="391" t="s">
        <v>6676</v>
      </c>
      <c r="N602" s="252" t="s">
        <v>6360</v>
      </c>
      <c r="O602" s="252" t="s">
        <v>5072</v>
      </c>
      <c r="P602" s="252" t="s">
        <v>3670</v>
      </c>
      <c r="Q602" s="252" t="s">
        <v>6371</v>
      </c>
      <c r="R602" s="252" t="s">
        <v>6370</v>
      </c>
      <c r="S602" s="252" t="s">
        <v>3340</v>
      </c>
      <c r="T602" s="252" t="s">
        <v>3340</v>
      </c>
      <c r="U602" s="252" t="s">
        <v>3340</v>
      </c>
      <c r="V602" s="252" t="s">
        <v>3340</v>
      </c>
      <c r="W602" s="252" t="s">
        <v>3340</v>
      </c>
      <c r="X602" s="252" t="s">
        <v>3340</v>
      </c>
      <c r="Y602" s="252" t="s">
        <v>3340</v>
      </c>
      <c r="Z602" s="252" t="s">
        <v>3340</v>
      </c>
      <c r="AA602" s="252" t="s">
        <v>3340</v>
      </c>
      <c r="AB602" s="252" t="s">
        <v>3670</v>
      </c>
      <c r="AC602" s="252" t="s">
        <v>3835</v>
      </c>
      <c r="AD602" s="252" t="s">
        <v>3340</v>
      </c>
      <c r="AE602" s="252" t="s">
        <v>3340</v>
      </c>
      <c r="AF602" s="217" t="s">
        <v>3340</v>
      </c>
      <c r="AG602" s="252" t="s">
        <v>3340</v>
      </c>
      <c r="AH602" s="252" t="s">
        <v>3340</v>
      </c>
      <c r="AI602" s="252" t="s">
        <v>3340</v>
      </c>
      <c r="AJ602" s="252" t="s">
        <v>6765</v>
      </c>
      <c r="AK602" s="252" t="s">
        <v>3340</v>
      </c>
      <c r="AL602" s="255" t="s">
        <v>3340</v>
      </c>
      <c r="AM602" s="252" t="s">
        <v>3340</v>
      </c>
      <c r="AN602" s="252" t="s">
        <v>3340</v>
      </c>
    </row>
    <row r="603" spans="1:40">
      <c r="A603" s="253" t="s">
        <v>6327</v>
      </c>
      <c r="B603" s="253" t="s">
        <v>6375</v>
      </c>
      <c r="C603" s="256" t="s">
        <v>6327</v>
      </c>
      <c r="D603" s="684" t="s">
        <v>6375</v>
      </c>
      <c r="E603" s="381" t="s">
        <v>6376</v>
      </c>
      <c r="F603" s="383" t="s">
        <v>6377</v>
      </c>
      <c r="G603" s="391" t="s">
        <v>3340</v>
      </c>
      <c r="H603" s="374" t="s">
        <v>8450</v>
      </c>
      <c r="I603" s="685">
        <v>43026</v>
      </c>
      <c r="J603" s="252" t="s">
        <v>6191</v>
      </c>
      <c r="K603" s="495" t="s">
        <v>6192</v>
      </c>
      <c r="L603" s="391" t="s">
        <v>3469</v>
      </c>
      <c r="M603" s="391" t="s">
        <v>6676</v>
      </c>
      <c r="N603" s="252" t="s">
        <v>3696</v>
      </c>
      <c r="O603" s="252" t="s">
        <v>3339</v>
      </c>
      <c r="P603" s="252" t="s">
        <v>3670</v>
      </c>
      <c r="Q603" s="252" t="s">
        <v>6331</v>
      </c>
      <c r="R603" s="252" t="s">
        <v>3340</v>
      </c>
      <c r="S603" s="252" t="s">
        <v>3340</v>
      </c>
      <c r="T603" s="252" t="s">
        <v>3340</v>
      </c>
      <c r="U603" s="252" t="s">
        <v>3340</v>
      </c>
      <c r="V603" s="252" t="s">
        <v>3340</v>
      </c>
      <c r="W603" s="252" t="s">
        <v>3340</v>
      </c>
      <c r="X603" s="252" t="s">
        <v>3340</v>
      </c>
      <c r="Y603" s="252" t="s">
        <v>3340</v>
      </c>
      <c r="Z603" s="252" t="s">
        <v>3340</v>
      </c>
      <c r="AA603" s="252" t="s">
        <v>3340</v>
      </c>
      <c r="AB603" s="252" t="s">
        <v>3670</v>
      </c>
      <c r="AC603" s="252" t="s">
        <v>3670</v>
      </c>
      <c r="AD603" s="252" t="s">
        <v>3340</v>
      </c>
      <c r="AE603" s="252" t="s">
        <v>3340</v>
      </c>
      <c r="AF603" s="217" t="s">
        <v>3340</v>
      </c>
      <c r="AG603" s="252" t="s">
        <v>3340</v>
      </c>
      <c r="AH603" s="252" t="s">
        <v>3340</v>
      </c>
      <c r="AI603" s="252" t="s">
        <v>3340</v>
      </c>
      <c r="AJ603" s="252" t="s">
        <v>6766</v>
      </c>
      <c r="AK603" s="252" t="s">
        <v>3340</v>
      </c>
      <c r="AL603" s="255" t="s">
        <v>3340</v>
      </c>
      <c r="AM603" s="252" t="s">
        <v>3340</v>
      </c>
      <c r="AN603" s="252" t="s">
        <v>3340</v>
      </c>
    </row>
    <row r="604" spans="1:40">
      <c r="A604" s="253" t="s">
        <v>6378</v>
      </c>
      <c r="B604" s="253" t="s">
        <v>6379</v>
      </c>
      <c r="C604" s="256" t="s">
        <v>6378</v>
      </c>
      <c r="D604" s="684" t="s">
        <v>6379</v>
      </c>
      <c r="E604" s="381" t="s">
        <v>6380</v>
      </c>
      <c r="F604" s="383" t="s">
        <v>6377</v>
      </c>
      <c r="G604" s="391" t="s">
        <v>3340</v>
      </c>
      <c r="H604" s="374" t="s">
        <v>8450</v>
      </c>
      <c r="I604" s="685">
        <v>43026</v>
      </c>
      <c r="J604" s="252" t="s">
        <v>6191</v>
      </c>
      <c r="K604" s="495" t="s">
        <v>6192</v>
      </c>
      <c r="L604" s="391" t="s">
        <v>3469</v>
      </c>
      <c r="M604" s="391" t="s">
        <v>6676</v>
      </c>
      <c r="N604" s="252" t="s">
        <v>6381</v>
      </c>
      <c r="O604" s="252" t="s">
        <v>5072</v>
      </c>
      <c r="P604" s="252" t="s">
        <v>3670</v>
      </c>
      <c r="Q604" s="252" t="s">
        <v>6331</v>
      </c>
      <c r="R604" s="252" t="s">
        <v>6376</v>
      </c>
      <c r="S604" s="252" t="s">
        <v>3340</v>
      </c>
      <c r="T604" s="252" t="s">
        <v>3340</v>
      </c>
      <c r="U604" s="252" t="s">
        <v>3340</v>
      </c>
      <c r="V604" s="252" t="s">
        <v>3340</v>
      </c>
      <c r="W604" s="252" t="s">
        <v>3340</v>
      </c>
      <c r="X604" s="252" t="s">
        <v>3340</v>
      </c>
      <c r="Y604" s="252" t="s">
        <v>3340</v>
      </c>
      <c r="Z604" s="252" t="s">
        <v>3340</v>
      </c>
      <c r="AA604" s="252" t="s">
        <v>3340</v>
      </c>
      <c r="AB604" s="252" t="s">
        <v>3670</v>
      </c>
      <c r="AC604" s="252" t="s">
        <v>3835</v>
      </c>
      <c r="AD604" s="252" t="s">
        <v>3340</v>
      </c>
      <c r="AE604" s="252" t="s">
        <v>3340</v>
      </c>
      <c r="AF604" s="217" t="s">
        <v>3340</v>
      </c>
      <c r="AG604" s="252" t="s">
        <v>3340</v>
      </c>
      <c r="AH604" s="252" t="s">
        <v>3340</v>
      </c>
      <c r="AI604" s="252" t="s">
        <v>3340</v>
      </c>
      <c r="AJ604" s="252" t="s">
        <v>6765</v>
      </c>
      <c r="AK604" s="252" t="s">
        <v>3340</v>
      </c>
      <c r="AL604" s="255" t="s">
        <v>3340</v>
      </c>
      <c r="AM604" s="252" t="s">
        <v>3340</v>
      </c>
      <c r="AN604" s="252" t="s">
        <v>3340</v>
      </c>
    </row>
    <row r="605" spans="1:40">
      <c r="A605" s="253" t="s">
        <v>6382</v>
      </c>
      <c r="B605" s="253" t="s">
        <v>6383</v>
      </c>
      <c r="C605" s="256" t="s">
        <v>6382</v>
      </c>
      <c r="D605" s="684" t="s">
        <v>6383</v>
      </c>
      <c r="E605" s="381" t="s">
        <v>6384</v>
      </c>
      <c r="F605" s="383" t="s">
        <v>6377</v>
      </c>
      <c r="G605" s="391" t="s">
        <v>3340</v>
      </c>
      <c r="H605" s="374" t="s">
        <v>8450</v>
      </c>
      <c r="I605" s="685">
        <v>43026</v>
      </c>
      <c r="J605" s="252" t="s">
        <v>6191</v>
      </c>
      <c r="K605" s="495" t="s">
        <v>6192</v>
      </c>
      <c r="L605" s="391" t="s">
        <v>3469</v>
      </c>
      <c r="M605" s="391" t="s">
        <v>6676</v>
      </c>
      <c r="N605" s="252" t="s">
        <v>6385</v>
      </c>
      <c r="O605" s="252" t="s">
        <v>5072</v>
      </c>
      <c r="P605" s="252" t="s">
        <v>3670</v>
      </c>
      <c r="Q605" s="252" t="s">
        <v>6331</v>
      </c>
      <c r="R605" s="252" t="s">
        <v>6376</v>
      </c>
      <c r="S605" s="252" t="s">
        <v>3340</v>
      </c>
      <c r="T605" s="252" t="s">
        <v>3340</v>
      </c>
      <c r="U605" s="252" t="s">
        <v>3340</v>
      </c>
      <c r="V605" s="252" t="s">
        <v>3340</v>
      </c>
      <c r="W605" s="252" t="s">
        <v>3340</v>
      </c>
      <c r="X605" s="252" t="s">
        <v>3340</v>
      </c>
      <c r="Y605" s="252" t="s">
        <v>3340</v>
      </c>
      <c r="Z605" s="252" t="s">
        <v>3340</v>
      </c>
      <c r="AA605" s="252" t="s">
        <v>3340</v>
      </c>
      <c r="AB605" s="252" t="s">
        <v>3670</v>
      </c>
      <c r="AC605" s="252" t="s">
        <v>3835</v>
      </c>
      <c r="AD605" s="252" t="s">
        <v>3340</v>
      </c>
      <c r="AE605" s="252" t="s">
        <v>3340</v>
      </c>
      <c r="AF605" s="217" t="s">
        <v>3340</v>
      </c>
      <c r="AG605" s="252" t="s">
        <v>3340</v>
      </c>
      <c r="AH605" s="252" t="s">
        <v>3340</v>
      </c>
      <c r="AI605" s="252" t="s">
        <v>3340</v>
      </c>
      <c r="AJ605" s="252" t="s">
        <v>6765</v>
      </c>
      <c r="AK605" s="252" t="s">
        <v>3340</v>
      </c>
      <c r="AL605" s="255" t="s">
        <v>3340</v>
      </c>
      <c r="AM605" s="252" t="s">
        <v>3340</v>
      </c>
      <c r="AN605" s="252" t="s">
        <v>3340</v>
      </c>
    </row>
    <row r="606" spans="1:40">
      <c r="A606" s="253" t="s">
        <v>6386</v>
      </c>
      <c r="B606" s="253" t="s">
        <v>6387</v>
      </c>
      <c r="C606" s="256" t="s">
        <v>6386</v>
      </c>
      <c r="D606" s="684" t="s">
        <v>6387</v>
      </c>
      <c r="E606" s="381" t="s">
        <v>6362</v>
      </c>
      <c r="F606" s="383" t="s">
        <v>6377</v>
      </c>
      <c r="G606" s="494" t="s">
        <v>3340</v>
      </c>
      <c r="H606" s="374" t="s">
        <v>8450</v>
      </c>
      <c r="I606" s="685">
        <v>43026</v>
      </c>
      <c r="J606" s="252" t="s">
        <v>6191</v>
      </c>
      <c r="K606" s="496" t="s">
        <v>6192</v>
      </c>
      <c r="L606" s="391" t="s">
        <v>3469</v>
      </c>
      <c r="M606" s="391" t="s">
        <v>6676</v>
      </c>
      <c r="N606" s="252" t="s">
        <v>3696</v>
      </c>
      <c r="O606" s="252" t="s">
        <v>3339</v>
      </c>
      <c r="P606" s="252" t="s">
        <v>3670</v>
      </c>
      <c r="Q606" s="252" t="s">
        <v>6361</v>
      </c>
      <c r="R606" s="252" t="s">
        <v>3340</v>
      </c>
      <c r="S606" s="252" t="s">
        <v>3340</v>
      </c>
      <c r="T606" s="252" t="s">
        <v>3340</v>
      </c>
      <c r="U606" s="252" t="s">
        <v>3340</v>
      </c>
      <c r="V606" s="252" t="s">
        <v>3340</v>
      </c>
      <c r="W606" s="252" t="s">
        <v>3340</v>
      </c>
      <c r="X606" s="252" t="s">
        <v>3340</v>
      </c>
      <c r="Y606" s="252" t="s">
        <v>3340</v>
      </c>
      <c r="Z606" s="252" t="s">
        <v>3340</v>
      </c>
      <c r="AA606" s="252" t="s">
        <v>3340</v>
      </c>
      <c r="AB606" s="252" t="s">
        <v>3670</v>
      </c>
      <c r="AC606" s="252" t="s">
        <v>3670</v>
      </c>
      <c r="AD606" s="252" t="s">
        <v>3340</v>
      </c>
      <c r="AE606" s="252" t="s">
        <v>3340</v>
      </c>
      <c r="AF606" s="217" t="s">
        <v>3340</v>
      </c>
      <c r="AG606" s="252" t="s">
        <v>3340</v>
      </c>
      <c r="AH606" s="252" t="s">
        <v>3340</v>
      </c>
      <c r="AI606" s="252" t="s">
        <v>3340</v>
      </c>
      <c r="AJ606" s="252" t="s">
        <v>6766</v>
      </c>
      <c r="AK606" s="255" t="s">
        <v>3340</v>
      </c>
      <c r="AL606" s="255" t="s">
        <v>3340</v>
      </c>
      <c r="AM606" s="252" t="s">
        <v>3340</v>
      </c>
      <c r="AN606" s="252" t="s">
        <v>3340</v>
      </c>
    </row>
    <row r="607" spans="1:40">
      <c r="A607" s="253" t="s">
        <v>6388</v>
      </c>
      <c r="B607" s="253" t="s">
        <v>6389</v>
      </c>
      <c r="C607" s="256" t="s">
        <v>6388</v>
      </c>
      <c r="D607" s="684" t="s">
        <v>6389</v>
      </c>
      <c r="E607" s="381" t="s">
        <v>6390</v>
      </c>
      <c r="F607" s="383" t="s">
        <v>6377</v>
      </c>
      <c r="G607" s="391" t="s">
        <v>3340</v>
      </c>
      <c r="H607" s="374" t="s">
        <v>8450</v>
      </c>
      <c r="I607" s="685">
        <v>43026</v>
      </c>
      <c r="J607" s="252" t="s">
        <v>6191</v>
      </c>
      <c r="K607" s="496" t="s">
        <v>6192</v>
      </c>
      <c r="L607" s="391" t="s">
        <v>3469</v>
      </c>
      <c r="M607" s="391" t="s">
        <v>6676</v>
      </c>
      <c r="N607" s="252" t="s">
        <v>6381</v>
      </c>
      <c r="O607" s="252" t="s">
        <v>5072</v>
      </c>
      <c r="P607" s="252" t="s">
        <v>3670</v>
      </c>
      <c r="Q607" s="252" t="s">
        <v>6361</v>
      </c>
      <c r="R607" s="252" t="s">
        <v>6367</v>
      </c>
      <c r="S607" s="252" t="s">
        <v>3340</v>
      </c>
      <c r="T607" s="252" t="s">
        <v>3340</v>
      </c>
      <c r="U607" s="252" t="s">
        <v>3340</v>
      </c>
      <c r="V607" s="252" t="s">
        <v>3340</v>
      </c>
      <c r="W607" s="252" t="s">
        <v>3340</v>
      </c>
      <c r="X607" s="252" t="s">
        <v>3340</v>
      </c>
      <c r="Y607" s="252" t="s">
        <v>3340</v>
      </c>
      <c r="Z607" s="252" t="s">
        <v>3340</v>
      </c>
      <c r="AA607" s="252" t="s">
        <v>3340</v>
      </c>
      <c r="AB607" s="252" t="s">
        <v>3670</v>
      </c>
      <c r="AC607" s="252" t="s">
        <v>3835</v>
      </c>
      <c r="AD607" s="252" t="s">
        <v>3340</v>
      </c>
      <c r="AE607" s="252" t="s">
        <v>3340</v>
      </c>
      <c r="AF607" s="217" t="s">
        <v>3340</v>
      </c>
      <c r="AG607" s="252" t="s">
        <v>3340</v>
      </c>
      <c r="AH607" s="252" t="s">
        <v>3340</v>
      </c>
      <c r="AI607" s="252" t="s">
        <v>3340</v>
      </c>
      <c r="AJ607" s="252" t="s">
        <v>6765</v>
      </c>
      <c r="AK607" s="252" t="s">
        <v>3340</v>
      </c>
      <c r="AL607" s="255" t="s">
        <v>3340</v>
      </c>
      <c r="AM607" s="252" t="s">
        <v>3340</v>
      </c>
      <c r="AN607" s="252" t="s">
        <v>3340</v>
      </c>
    </row>
    <row r="608" spans="1:40">
      <c r="A608" s="253" t="s">
        <v>6391</v>
      </c>
      <c r="B608" s="253" t="s">
        <v>6392</v>
      </c>
      <c r="C608" s="256" t="s">
        <v>6391</v>
      </c>
      <c r="D608" s="684" t="s">
        <v>6392</v>
      </c>
      <c r="E608" s="381" t="s">
        <v>6393</v>
      </c>
      <c r="F608" s="383" t="s">
        <v>6377</v>
      </c>
      <c r="G608" s="391" t="s">
        <v>3340</v>
      </c>
      <c r="H608" s="374" t="s">
        <v>8450</v>
      </c>
      <c r="I608" s="685">
        <v>43026</v>
      </c>
      <c r="J608" s="252" t="s">
        <v>6191</v>
      </c>
      <c r="K608" s="496" t="s">
        <v>6192</v>
      </c>
      <c r="L608" s="391" t="s">
        <v>3469</v>
      </c>
      <c r="M608" s="391" t="s">
        <v>6676</v>
      </c>
      <c r="N608" s="252" t="s">
        <v>6385</v>
      </c>
      <c r="O608" s="252" t="s">
        <v>5072</v>
      </c>
      <c r="P608" s="252" t="s">
        <v>3670</v>
      </c>
      <c r="Q608" s="252" t="s">
        <v>6361</v>
      </c>
      <c r="R608" s="252" t="s">
        <v>6367</v>
      </c>
      <c r="S608" s="252" t="s">
        <v>3340</v>
      </c>
      <c r="T608" s="252" t="s">
        <v>3340</v>
      </c>
      <c r="U608" s="252" t="s">
        <v>3340</v>
      </c>
      <c r="V608" s="252" t="s">
        <v>3340</v>
      </c>
      <c r="W608" s="252" t="s">
        <v>3340</v>
      </c>
      <c r="X608" s="252" t="s">
        <v>3340</v>
      </c>
      <c r="Y608" s="252" t="s">
        <v>3340</v>
      </c>
      <c r="Z608" s="252" t="s">
        <v>3340</v>
      </c>
      <c r="AA608" s="252" t="s">
        <v>3340</v>
      </c>
      <c r="AB608" s="252" t="s">
        <v>3670</v>
      </c>
      <c r="AC608" s="252" t="s">
        <v>3835</v>
      </c>
      <c r="AD608" s="252" t="s">
        <v>3340</v>
      </c>
      <c r="AE608" s="252" t="s">
        <v>3340</v>
      </c>
      <c r="AF608" s="217" t="s">
        <v>3340</v>
      </c>
      <c r="AG608" s="252" t="s">
        <v>3340</v>
      </c>
      <c r="AH608" s="252" t="s">
        <v>3340</v>
      </c>
      <c r="AI608" s="252" t="s">
        <v>3340</v>
      </c>
      <c r="AJ608" s="252" t="s">
        <v>6765</v>
      </c>
      <c r="AK608" s="252" t="s">
        <v>3340</v>
      </c>
      <c r="AL608" s="255" t="s">
        <v>3340</v>
      </c>
      <c r="AM608" s="252" t="s">
        <v>3340</v>
      </c>
      <c r="AN608" s="252" t="s">
        <v>3340</v>
      </c>
    </row>
    <row r="609" spans="1:40">
      <c r="A609" s="253" t="s">
        <v>6335</v>
      </c>
      <c r="B609" s="253" t="s">
        <v>6394</v>
      </c>
      <c r="C609" s="256" t="s">
        <v>6335</v>
      </c>
      <c r="D609" s="684" t="s">
        <v>6394</v>
      </c>
      <c r="E609" s="381" t="s">
        <v>6395</v>
      </c>
      <c r="F609" s="383" t="s">
        <v>6377</v>
      </c>
      <c r="G609" s="391" t="s">
        <v>3340</v>
      </c>
      <c r="H609" s="374" t="s">
        <v>8450</v>
      </c>
      <c r="I609" s="685">
        <v>43026</v>
      </c>
      <c r="J609" s="252" t="s">
        <v>6191</v>
      </c>
      <c r="K609" s="496" t="s">
        <v>6192</v>
      </c>
      <c r="L609" s="391" t="s">
        <v>3469</v>
      </c>
      <c r="M609" s="391" t="s">
        <v>6676</v>
      </c>
      <c r="N609" s="252" t="s">
        <v>3696</v>
      </c>
      <c r="O609" s="252" t="s">
        <v>3339</v>
      </c>
      <c r="P609" s="252" t="s">
        <v>3670</v>
      </c>
      <c r="Q609" s="252" t="s">
        <v>6338</v>
      </c>
      <c r="R609" s="252" t="s">
        <v>3340</v>
      </c>
      <c r="S609" s="252" t="s">
        <v>3340</v>
      </c>
      <c r="T609" s="252" t="s">
        <v>3340</v>
      </c>
      <c r="U609" s="252" t="s">
        <v>3340</v>
      </c>
      <c r="V609" s="252" t="s">
        <v>3340</v>
      </c>
      <c r="W609" s="252" t="s">
        <v>3340</v>
      </c>
      <c r="X609" s="252" t="s">
        <v>3340</v>
      </c>
      <c r="Y609" s="252" t="s">
        <v>3340</v>
      </c>
      <c r="Z609" s="252" t="s">
        <v>3340</v>
      </c>
      <c r="AA609" s="252" t="s">
        <v>3340</v>
      </c>
      <c r="AB609" s="252" t="s">
        <v>3670</v>
      </c>
      <c r="AC609" s="252" t="s">
        <v>3670</v>
      </c>
      <c r="AD609" s="252" t="s">
        <v>3340</v>
      </c>
      <c r="AE609" s="252" t="s">
        <v>3340</v>
      </c>
      <c r="AF609" s="217" t="s">
        <v>3340</v>
      </c>
      <c r="AG609" s="252" t="s">
        <v>3340</v>
      </c>
      <c r="AH609" s="252" t="s">
        <v>3340</v>
      </c>
      <c r="AI609" s="252" t="s">
        <v>3340</v>
      </c>
      <c r="AJ609" s="252" t="s">
        <v>6766</v>
      </c>
      <c r="AK609" s="252" t="s">
        <v>3340</v>
      </c>
      <c r="AL609" s="255" t="s">
        <v>3340</v>
      </c>
      <c r="AM609" s="252" t="s">
        <v>3340</v>
      </c>
      <c r="AN609" s="252" t="s">
        <v>3340</v>
      </c>
    </row>
    <row r="610" spans="1:40">
      <c r="A610" s="253" t="s">
        <v>6396</v>
      </c>
      <c r="B610" s="253" t="s">
        <v>6397</v>
      </c>
      <c r="C610" s="256" t="s">
        <v>6396</v>
      </c>
      <c r="D610" s="684" t="s">
        <v>6397</v>
      </c>
      <c r="E610" s="381" t="s">
        <v>6398</v>
      </c>
      <c r="F610" s="383" t="s">
        <v>6377</v>
      </c>
      <c r="G610" s="391" t="s">
        <v>3340</v>
      </c>
      <c r="H610" s="374" t="s">
        <v>8450</v>
      </c>
      <c r="I610" s="685">
        <v>43026</v>
      </c>
      <c r="J610" s="252" t="s">
        <v>6191</v>
      </c>
      <c r="K610" s="496" t="s">
        <v>6192</v>
      </c>
      <c r="L610" s="391" t="s">
        <v>3469</v>
      </c>
      <c r="M610" s="391" t="s">
        <v>6676</v>
      </c>
      <c r="N610" s="252" t="s">
        <v>6381</v>
      </c>
      <c r="O610" s="252" t="s">
        <v>5072</v>
      </c>
      <c r="P610" s="252" t="s">
        <v>3670</v>
      </c>
      <c r="Q610" s="252" t="s">
        <v>6338</v>
      </c>
      <c r="R610" s="252" t="s">
        <v>6395</v>
      </c>
      <c r="S610" s="252" t="s">
        <v>3340</v>
      </c>
      <c r="T610" s="252" t="s">
        <v>3340</v>
      </c>
      <c r="U610" s="252" t="s">
        <v>3340</v>
      </c>
      <c r="V610" s="252" t="s">
        <v>3340</v>
      </c>
      <c r="W610" s="252" t="s">
        <v>3340</v>
      </c>
      <c r="X610" s="252" t="s">
        <v>3340</v>
      </c>
      <c r="Y610" s="252" t="s">
        <v>3340</v>
      </c>
      <c r="Z610" s="252" t="s">
        <v>3340</v>
      </c>
      <c r="AA610" s="252" t="s">
        <v>3340</v>
      </c>
      <c r="AB610" s="252" t="s">
        <v>3670</v>
      </c>
      <c r="AC610" s="252" t="s">
        <v>3835</v>
      </c>
      <c r="AD610" s="252" t="s">
        <v>3340</v>
      </c>
      <c r="AE610" s="252" t="s">
        <v>3340</v>
      </c>
      <c r="AF610" s="217" t="s">
        <v>3340</v>
      </c>
      <c r="AG610" s="252" t="s">
        <v>3340</v>
      </c>
      <c r="AH610" s="252" t="s">
        <v>3340</v>
      </c>
      <c r="AI610" s="252" t="s">
        <v>3340</v>
      </c>
      <c r="AJ610" s="252" t="s">
        <v>6765</v>
      </c>
      <c r="AK610" s="252" t="s">
        <v>3340</v>
      </c>
      <c r="AL610" s="255" t="s">
        <v>3340</v>
      </c>
      <c r="AM610" s="252" t="s">
        <v>3340</v>
      </c>
      <c r="AN610" s="252" t="s">
        <v>3340</v>
      </c>
    </row>
    <row r="611" spans="1:40">
      <c r="A611" s="253" t="s">
        <v>6399</v>
      </c>
      <c r="B611" s="253" t="s">
        <v>6400</v>
      </c>
      <c r="C611" s="256" t="s">
        <v>6399</v>
      </c>
      <c r="D611" s="684" t="s">
        <v>6400</v>
      </c>
      <c r="E611" s="381" t="s">
        <v>6367</v>
      </c>
      <c r="F611" s="383" t="s">
        <v>6377</v>
      </c>
      <c r="G611" s="391" t="s">
        <v>3340</v>
      </c>
      <c r="H611" s="374" t="s">
        <v>8450</v>
      </c>
      <c r="I611" s="685">
        <v>43026</v>
      </c>
      <c r="J611" s="252" t="s">
        <v>6191</v>
      </c>
      <c r="K611" s="496" t="s">
        <v>6192</v>
      </c>
      <c r="L611" s="391" t="s">
        <v>3469</v>
      </c>
      <c r="M611" s="391" t="s">
        <v>6676</v>
      </c>
      <c r="N611" s="252" t="s">
        <v>3696</v>
      </c>
      <c r="O611" s="252" t="s">
        <v>3339</v>
      </c>
      <c r="P611" s="252" t="s">
        <v>3670</v>
      </c>
      <c r="Q611" s="252" t="s">
        <v>6366</v>
      </c>
      <c r="R611" s="252" t="s">
        <v>3340</v>
      </c>
      <c r="S611" s="252" t="s">
        <v>3340</v>
      </c>
      <c r="T611" s="252" t="s">
        <v>3340</v>
      </c>
      <c r="U611" s="252" t="s">
        <v>3340</v>
      </c>
      <c r="V611" s="252" t="s">
        <v>3340</v>
      </c>
      <c r="W611" s="252" t="s">
        <v>3340</v>
      </c>
      <c r="X611" s="252" t="s">
        <v>3340</v>
      </c>
      <c r="Y611" s="252" t="s">
        <v>3340</v>
      </c>
      <c r="Z611" s="252" t="s">
        <v>3340</v>
      </c>
      <c r="AA611" s="252" t="s">
        <v>3340</v>
      </c>
      <c r="AB611" s="252" t="s">
        <v>3670</v>
      </c>
      <c r="AC611" s="252" t="s">
        <v>3670</v>
      </c>
      <c r="AD611" s="252" t="s">
        <v>3340</v>
      </c>
      <c r="AE611" s="252" t="s">
        <v>3340</v>
      </c>
      <c r="AF611" s="217" t="s">
        <v>3340</v>
      </c>
      <c r="AG611" s="252" t="s">
        <v>3340</v>
      </c>
      <c r="AH611" s="252" t="s">
        <v>3340</v>
      </c>
      <c r="AI611" s="252" t="s">
        <v>3340</v>
      </c>
      <c r="AJ611" s="252" t="s">
        <v>6766</v>
      </c>
      <c r="AK611" s="252" t="s">
        <v>3340</v>
      </c>
      <c r="AL611" s="255" t="s">
        <v>3340</v>
      </c>
      <c r="AM611" s="252" t="s">
        <v>3340</v>
      </c>
      <c r="AN611" s="252" t="s">
        <v>3340</v>
      </c>
    </row>
    <row r="612" spans="1:40">
      <c r="A612" s="253" t="s">
        <v>6401</v>
      </c>
      <c r="B612" s="253" t="s">
        <v>6402</v>
      </c>
      <c r="C612" s="256" t="s">
        <v>6401</v>
      </c>
      <c r="D612" s="493" t="s">
        <v>6402</v>
      </c>
      <c r="E612" s="381" t="s">
        <v>6403</v>
      </c>
      <c r="F612" s="383" t="s">
        <v>6377</v>
      </c>
      <c r="G612" s="252" t="s">
        <v>3340</v>
      </c>
      <c r="H612" s="374" t="s">
        <v>8450</v>
      </c>
      <c r="I612" s="411">
        <v>43026</v>
      </c>
      <c r="J612" s="252" t="s">
        <v>6191</v>
      </c>
      <c r="K612" s="34" t="s">
        <v>6192</v>
      </c>
      <c r="L612" s="255" t="s">
        <v>3469</v>
      </c>
      <c r="M612" s="252" t="s">
        <v>6676</v>
      </c>
      <c r="N612" s="252" t="s">
        <v>6381</v>
      </c>
      <c r="O612" s="252" t="s">
        <v>5072</v>
      </c>
      <c r="P612" s="252" t="s">
        <v>3670</v>
      </c>
      <c r="Q612" s="252" t="s">
        <v>6366</v>
      </c>
      <c r="R612" s="252" t="s">
        <v>6367</v>
      </c>
      <c r="S612" s="252" t="s">
        <v>3340</v>
      </c>
      <c r="T612" s="252" t="s">
        <v>3340</v>
      </c>
      <c r="U612" s="252" t="s">
        <v>3340</v>
      </c>
      <c r="V612" s="252" t="s">
        <v>3340</v>
      </c>
      <c r="W612" s="252" t="s">
        <v>3340</v>
      </c>
      <c r="X612" s="252" t="s">
        <v>3340</v>
      </c>
      <c r="Y612" s="252" t="s">
        <v>3340</v>
      </c>
      <c r="Z612" s="252" t="s">
        <v>3340</v>
      </c>
      <c r="AA612" s="252" t="s">
        <v>3340</v>
      </c>
      <c r="AB612" s="252" t="s">
        <v>3670</v>
      </c>
      <c r="AC612" s="252" t="s">
        <v>3835</v>
      </c>
      <c r="AD612" s="391" t="s">
        <v>3340</v>
      </c>
      <c r="AE612" s="252" t="s">
        <v>3340</v>
      </c>
      <c r="AF612" s="217" t="s">
        <v>3340</v>
      </c>
      <c r="AG612" s="252" t="s">
        <v>3340</v>
      </c>
      <c r="AH612" s="252" t="s">
        <v>3340</v>
      </c>
      <c r="AI612" s="255" t="s">
        <v>3340</v>
      </c>
      <c r="AJ612" s="252" t="s">
        <v>6765</v>
      </c>
      <c r="AK612" s="252" t="s">
        <v>3340</v>
      </c>
      <c r="AL612" s="255" t="s">
        <v>3340</v>
      </c>
      <c r="AM612" s="422" t="s">
        <v>4650</v>
      </c>
      <c r="AN612" s="374" t="s">
        <v>6</v>
      </c>
    </row>
    <row r="613" spans="1:40">
      <c r="A613" s="253" t="s">
        <v>6342</v>
      </c>
      <c r="B613" s="253" t="s">
        <v>6343</v>
      </c>
      <c r="C613" s="256" t="s">
        <v>6342</v>
      </c>
      <c r="D613" s="493" t="s">
        <v>6343</v>
      </c>
      <c r="E613" s="381" t="s">
        <v>6344</v>
      </c>
      <c r="F613" s="383" t="s">
        <v>6345</v>
      </c>
      <c r="G613" s="252" t="s">
        <v>3340</v>
      </c>
      <c r="H613" s="374" t="s">
        <v>8450</v>
      </c>
      <c r="I613" s="411">
        <v>43026</v>
      </c>
      <c r="J613" s="252" t="s">
        <v>6191</v>
      </c>
      <c r="K613" s="34" t="s">
        <v>6192</v>
      </c>
      <c r="L613" s="255" t="s">
        <v>3469</v>
      </c>
      <c r="M613" s="252" t="s">
        <v>6676</v>
      </c>
      <c r="N613" s="252" t="s">
        <v>3696</v>
      </c>
      <c r="O613" s="252" t="s">
        <v>3339</v>
      </c>
      <c r="P613" s="252" t="s">
        <v>3670</v>
      </c>
      <c r="Q613" s="252" t="s">
        <v>6346</v>
      </c>
      <c r="R613" s="252" t="s">
        <v>3340</v>
      </c>
      <c r="S613" s="252" t="s">
        <v>3340</v>
      </c>
      <c r="T613" s="252" t="s">
        <v>3340</v>
      </c>
      <c r="U613" s="252" t="s">
        <v>3340</v>
      </c>
      <c r="V613" s="252" t="s">
        <v>3340</v>
      </c>
      <c r="W613" s="252" t="s">
        <v>3340</v>
      </c>
      <c r="X613" s="252" t="s">
        <v>3340</v>
      </c>
      <c r="Y613" s="252" t="s">
        <v>3340</v>
      </c>
      <c r="Z613" s="252" t="s">
        <v>3340</v>
      </c>
      <c r="AA613" s="252" t="s">
        <v>3340</v>
      </c>
      <c r="AB613" s="252" t="s">
        <v>3670</v>
      </c>
      <c r="AC613" s="252" t="s">
        <v>3670</v>
      </c>
      <c r="AD613" s="391" t="s">
        <v>3340</v>
      </c>
      <c r="AE613" s="252" t="s">
        <v>3340</v>
      </c>
      <c r="AF613" s="217" t="s">
        <v>3340</v>
      </c>
      <c r="AG613" s="252" t="s">
        <v>3340</v>
      </c>
      <c r="AH613" s="252" t="s">
        <v>3340</v>
      </c>
      <c r="AI613" s="255" t="s">
        <v>3340</v>
      </c>
      <c r="AJ613" s="252" t="s">
        <v>6766</v>
      </c>
      <c r="AK613" s="252" t="s">
        <v>3340</v>
      </c>
      <c r="AL613" s="255" t="s">
        <v>3340</v>
      </c>
      <c r="AM613" s="422" t="s">
        <v>4650</v>
      </c>
      <c r="AN613" s="374" t="s">
        <v>5743</v>
      </c>
    </row>
    <row r="614" spans="1:40">
      <c r="A614" s="253" t="s">
        <v>6350</v>
      </c>
      <c r="B614" s="253" t="s">
        <v>6351</v>
      </c>
      <c r="C614" s="256" t="s">
        <v>6350</v>
      </c>
      <c r="D614" s="493" t="s">
        <v>6351</v>
      </c>
      <c r="E614" s="381" t="s">
        <v>6352</v>
      </c>
      <c r="F614" s="383" t="s">
        <v>6345</v>
      </c>
      <c r="G614" s="252" t="s">
        <v>3340</v>
      </c>
      <c r="H614" s="374" t="s">
        <v>8450</v>
      </c>
      <c r="I614" s="411">
        <v>43026</v>
      </c>
      <c r="J614" s="252" t="s">
        <v>6191</v>
      </c>
      <c r="K614" s="34" t="s">
        <v>6192</v>
      </c>
      <c r="L614" s="255" t="s">
        <v>3469</v>
      </c>
      <c r="M614" s="252" t="s">
        <v>6676</v>
      </c>
      <c r="N614" s="252" t="s">
        <v>3696</v>
      </c>
      <c r="O614" s="252" t="s">
        <v>3339</v>
      </c>
      <c r="P614" s="252" t="s">
        <v>3670</v>
      </c>
      <c r="Q614" s="252" t="s">
        <v>6353</v>
      </c>
      <c r="R614" s="252" t="s">
        <v>3340</v>
      </c>
      <c r="S614" s="252" t="s">
        <v>3340</v>
      </c>
      <c r="T614" s="252" t="s">
        <v>3340</v>
      </c>
      <c r="U614" s="252" t="s">
        <v>3340</v>
      </c>
      <c r="V614" s="252" t="s">
        <v>3340</v>
      </c>
      <c r="W614" s="252" t="s">
        <v>3340</v>
      </c>
      <c r="X614" s="252" t="s">
        <v>3340</v>
      </c>
      <c r="Y614" s="252" t="s">
        <v>3340</v>
      </c>
      <c r="Z614" s="252" t="s">
        <v>3340</v>
      </c>
      <c r="AA614" s="252" t="s">
        <v>3340</v>
      </c>
      <c r="AB614" s="252" t="s">
        <v>3670</v>
      </c>
      <c r="AC614" s="252" t="s">
        <v>3670</v>
      </c>
      <c r="AD614" s="391" t="s">
        <v>3340</v>
      </c>
      <c r="AE614" s="252" t="s">
        <v>3340</v>
      </c>
      <c r="AF614" s="217" t="s">
        <v>3340</v>
      </c>
      <c r="AG614" s="252" t="s">
        <v>3340</v>
      </c>
      <c r="AH614" s="252" t="s">
        <v>3340</v>
      </c>
      <c r="AI614" s="255" t="s">
        <v>3340</v>
      </c>
      <c r="AJ614" s="252" t="s">
        <v>6766</v>
      </c>
      <c r="AK614" s="252" t="s">
        <v>3340</v>
      </c>
      <c r="AL614" s="255" t="s">
        <v>3340</v>
      </c>
      <c r="AM614" s="422" t="s">
        <v>4650</v>
      </c>
      <c r="AN614" s="374" t="s">
        <v>6</v>
      </c>
    </row>
    <row r="615" spans="1:40">
      <c r="A615" s="253" t="s">
        <v>6404</v>
      </c>
      <c r="B615" s="253" t="s">
        <v>6405</v>
      </c>
      <c r="C615" s="256" t="s">
        <v>6404</v>
      </c>
      <c r="D615" s="493" t="s">
        <v>6405</v>
      </c>
      <c r="E615" s="381" t="s">
        <v>6406</v>
      </c>
      <c r="F615" s="383" t="s">
        <v>6345</v>
      </c>
      <c r="G615" s="252" t="s">
        <v>3340</v>
      </c>
      <c r="H615" s="374" t="s">
        <v>8450</v>
      </c>
      <c r="I615" s="411">
        <v>43026</v>
      </c>
      <c r="J615" s="252" t="s">
        <v>6191</v>
      </c>
      <c r="K615" s="34" t="s">
        <v>6192</v>
      </c>
      <c r="L615" s="255" t="s">
        <v>3469</v>
      </c>
      <c r="M615" s="252" t="s">
        <v>6676</v>
      </c>
      <c r="N615" s="252" t="s">
        <v>6381</v>
      </c>
      <c r="O615" s="252" t="s">
        <v>5072</v>
      </c>
      <c r="P615" s="252" t="s">
        <v>3670</v>
      </c>
      <c r="Q615" s="252" t="s">
        <v>6346</v>
      </c>
      <c r="R615" s="252" t="s">
        <v>6344</v>
      </c>
      <c r="S615" s="252" t="s">
        <v>3340</v>
      </c>
      <c r="T615" s="252" t="s">
        <v>3340</v>
      </c>
      <c r="U615" s="252" t="s">
        <v>3340</v>
      </c>
      <c r="V615" s="252" t="s">
        <v>3340</v>
      </c>
      <c r="W615" s="252" t="s">
        <v>3340</v>
      </c>
      <c r="X615" s="252" t="s">
        <v>3340</v>
      </c>
      <c r="Y615" s="252" t="s">
        <v>3340</v>
      </c>
      <c r="Z615" s="252" t="s">
        <v>3340</v>
      </c>
      <c r="AA615" s="252" t="s">
        <v>3340</v>
      </c>
      <c r="AB615" s="252" t="s">
        <v>3670</v>
      </c>
      <c r="AC615" s="252" t="s">
        <v>3835</v>
      </c>
      <c r="AD615" s="651" t="s">
        <v>5627</v>
      </c>
      <c r="AE615" s="217" t="s">
        <v>6062</v>
      </c>
      <c r="AF615" s="217" t="s">
        <v>3340</v>
      </c>
      <c r="AG615" s="252" t="s">
        <v>3340</v>
      </c>
      <c r="AH615" s="252" t="s">
        <v>3340</v>
      </c>
      <c r="AI615" s="255" t="s">
        <v>3340</v>
      </c>
      <c r="AJ615" s="252" t="s">
        <v>6765</v>
      </c>
      <c r="AK615" s="252" t="s">
        <v>3340</v>
      </c>
      <c r="AL615" s="255" t="s">
        <v>3340</v>
      </c>
      <c r="AM615" s="422" t="s">
        <v>4650</v>
      </c>
      <c r="AN615" s="374" t="s">
        <v>5743</v>
      </c>
    </row>
    <row r="616" spans="1:40">
      <c r="A616" s="253" t="s">
        <v>6407</v>
      </c>
      <c r="B616" s="253" t="s">
        <v>6408</v>
      </c>
      <c r="C616" s="256" t="s">
        <v>6407</v>
      </c>
      <c r="D616" s="493" t="s">
        <v>6408</v>
      </c>
      <c r="E616" s="381" t="s">
        <v>6409</v>
      </c>
      <c r="F616" s="383" t="s">
        <v>6345</v>
      </c>
      <c r="G616" s="251" t="s">
        <v>3340</v>
      </c>
      <c r="H616" s="374" t="s">
        <v>8450</v>
      </c>
      <c r="I616" s="411">
        <v>43026</v>
      </c>
      <c r="J616" s="252" t="s">
        <v>6191</v>
      </c>
      <c r="K616" s="34" t="s">
        <v>6192</v>
      </c>
      <c r="L616" s="255" t="s">
        <v>3469</v>
      </c>
      <c r="M616" s="252" t="s">
        <v>6676</v>
      </c>
      <c r="N616" s="252" t="s">
        <v>6381</v>
      </c>
      <c r="O616" s="252" t="s">
        <v>5072</v>
      </c>
      <c r="P616" s="252" t="s">
        <v>3670</v>
      </c>
      <c r="Q616" s="252" t="s">
        <v>6353</v>
      </c>
      <c r="R616" s="252" t="s">
        <v>6352</v>
      </c>
      <c r="S616" s="252" t="s">
        <v>3340</v>
      </c>
      <c r="T616" s="252" t="s">
        <v>3340</v>
      </c>
      <c r="U616" s="252" t="s">
        <v>3340</v>
      </c>
      <c r="V616" s="252" t="s">
        <v>3340</v>
      </c>
      <c r="W616" s="252" t="s">
        <v>3340</v>
      </c>
      <c r="X616" s="252" t="s">
        <v>3340</v>
      </c>
      <c r="Y616" s="252" t="s">
        <v>3340</v>
      </c>
      <c r="Z616" s="252" t="s">
        <v>3340</v>
      </c>
      <c r="AA616" s="252" t="s">
        <v>3340</v>
      </c>
      <c r="AB616" s="252" t="s">
        <v>3670</v>
      </c>
      <c r="AC616" s="252" t="s">
        <v>3835</v>
      </c>
      <c r="AD616" s="651" t="s">
        <v>5615</v>
      </c>
      <c r="AE616" s="217" t="s">
        <v>6058</v>
      </c>
      <c r="AF616" s="217" t="s">
        <v>3340</v>
      </c>
      <c r="AG616" s="449" t="s">
        <v>3340</v>
      </c>
      <c r="AH616" s="255" t="s">
        <v>3340</v>
      </c>
      <c r="AI616" s="255" t="s">
        <v>3340</v>
      </c>
      <c r="AJ616" s="252" t="s">
        <v>6765</v>
      </c>
      <c r="AK616" s="255" t="s">
        <v>3340</v>
      </c>
      <c r="AL616" s="255" t="s">
        <v>3340</v>
      </c>
      <c r="AM616" s="422" t="s">
        <v>4650</v>
      </c>
      <c r="AN616" s="374" t="s">
        <v>6</v>
      </c>
    </row>
    <row r="617" spans="1:40">
      <c r="A617" s="253" t="s">
        <v>6410</v>
      </c>
      <c r="B617" s="253" t="s">
        <v>6411</v>
      </c>
      <c r="C617" s="256" t="s">
        <v>6410</v>
      </c>
      <c r="D617" s="493" t="s">
        <v>6411</v>
      </c>
      <c r="E617" s="381" t="s">
        <v>6412</v>
      </c>
      <c r="F617" s="383" t="s">
        <v>6345</v>
      </c>
      <c r="G617" s="251" t="s">
        <v>3340</v>
      </c>
      <c r="H617" s="374" t="s">
        <v>8450</v>
      </c>
      <c r="I617" s="411">
        <v>43026</v>
      </c>
      <c r="J617" s="252" t="s">
        <v>6191</v>
      </c>
      <c r="K617" s="34" t="s">
        <v>6192</v>
      </c>
      <c r="L617" s="255" t="s">
        <v>3469</v>
      </c>
      <c r="M617" s="252" t="s">
        <v>6676</v>
      </c>
      <c r="N617" s="252" t="s">
        <v>3696</v>
      </c>
      <c r="O617" s="252" t="s">
        <v>3339</v>
      </c>
      <c r="P617" s="252" t="s">
        <v>3670</v>
      </c>
      <c r="Q617" s="252" t="s">
        <v>6413</v>
      </c>
      <c r="R617" s="252" t="s">
        <v>3340</v>
      </c>
      <c r="S617" s="252" t="s">
        <v>3340</v>
      </c>
      <c r="T617" s="252" t="s">
        <v>3340</v>
      </c>
      <c r="U617" s="252" t="s">
        <v>3340</v>
      </c>
      <c r="V617" s="252" t="s">
        <v>3340</v>
      </c>
      <c r="W617" s="252" t="s">
        <v>3340</v>
      </c>
      <c r="X617" s="252" t="s">
        <v>3340</v>
      </c>
      <c r="Y617" s="252" t="s">
        <v>3340</v>
      </c>
      <c r="Z617" s="252" t="s">
        <v>3340</v>
      </c>
      <c r="AA617" s="252" t="s">
        <v>3340</v>
      </c>
      <c r="AB617" s="252" t="s">
        <v>3670</v>
      </c>
      <c r="AC617" s="252" t="s">
        <v>3670</v>
      </c>
      <c r="AD617" s="391" t="s">
        <v>3340</v>
      </c>
      <c r="AE617" s="252" t="s">
        <v>3340</v>
      </c>
      <c r="AF617" s="217" t="s">
        <v>3340</v>
      </c>
      <c r="AG617" s="449" t="s">
        <v>3340</v>
      </c>
      <c r="AH617" s="255" t="s">
        <v>3340</v>
      </c>
      <c r="AI617" s="255" t="s">
        <v>3340</v>
      </c>
      <c r="AJ617" s="252" t="s">
        <v>6766</v>
      </c>
      <c r="AK617" s="255" t="s">
        <v>3340</v>
      </c>
      <c r="AL617" s="255" t="s">
        <v>3340</v>
      </c>
      <c r="AM617" s="422" t="s">
        <v>4650</v>
      </c>
      <c r="AN617" s="374" t="s">
        <v>5743</v>
      </c>
    </row>
    <row r="618" spans="1:40">
      <c r="A618" s="253" t="s">
        <v>6414</v>
      </c>
      <c r="B618" s="253" t="s">
        <v>6415</v>
      </c>
      <c r="C618" s="256" t="s">
        <v>6414</v>
      </c>
      <c r="D618" s="493" t="s">
        <v>6415</v>
      </c>
      <c r="E618" s="381" t="s">
        <v>6416</v>
      </c>
      <c r="F618" s="383" t="s">
        <v>6345</v>
      </c>
      <c r="G618" s="251" t="s">
        <v>3340</v>
      </c>
      <c r="H618" s="374" t="s">
        <v>8450</v>
      </c>
      <c r="I618" s="411">
        <v>43026</v>
      </c>
      <c r="J618" s="252" t="s">
        <v>6191</v>
      </c>
      <c r="K618" s="34" t="s">
        <v>6192</v>
      </c>
      <c r="L618" s="255" t="s">
        <v>3469</v>
      </c>
      <c r="M618" s="252" t="s">
        <v>6676</v>
      </c>
      <c r="N618" s="252" t="s">
        <v>6381</v>
      </c>
      <c r="O618" s="252" t="s">
        <v>5072</v>
      </c>
      <c r="P618" s="252" t="s">
        <v>3670</v>
      </c>
      <c r="Q618" s="252" t="s">
        <v>6413</v>
      </c>
      <c r="R618" s="252" t="s">
        <v>6412</v>
      </c>
      <c r="S618" s="252" t="s">
        <v>3340</v>
      </c>
      <c r="T618" s="252" t="s">
        <v>3340</v>
      </c>
      <c r="U618" s="252" t="s">
        <v>3340</v>
      </c>
      <c r="V618" s="252" t="s">
        <v>3340</v>
      </c>
      <c r="W618" s="252" t="s">
        <v>3340</v>
      </c>
      <c r="X618" s="252" t="s">
        <v>3340</v>
      </c>
      <c r="Y618" s="252" t="s">
        <v>3340</v>
      </c>
      <c r="Z618" s="252" t="s">
        <v>3340</v>
      </c>
      <c r="AA618" s="252" t="s">
        <v>3340</v>
      </c>
      <c r="AB618" s="252" t="s">
        <v>3670</v>
      </c>
      <c r="AC618" s="252" t="s">
        <v>3835</v>
      </c>
      <c r="AD618" s="217" t="s">
        <v>5627</v>
      </c>
      <c r="AE618" s="217" t="s">
        <v>6062</v>
      </c>
      <c r="AF618" s="217" t="s">
        <v>3340</v>
      </c>
      <c r="AG618" s="449" t="s">
        <v>3340</v>
      </c>
      <c r="AH618" s="255" t="s">
        <v>3340</v>
      </c>
      <c r="AI618" s="252" t="s">
        <v>3340</v>
      </c>
      <c r="AJ618" s="252" t="s">
        <v>6765</v>
      </c>
      <c r="AK618" s="255" t="s">
        <v>3340</v>
      </c>
      <c r="AL618" s="255" t="s">
        <v>3340</v>
      </c>
      <c r="AM618" s="422" t="s">
        <v>4650</v>
      </c>
      <c r="AN618" s="374" t="s">
        <v>6</v>
      </c>
    </row>
    <row r="619" spans="1:40">
      <c r="A619" s="253" t="s">
        <v>6347</v>
      </c>
      <c r="B619" s="253" t="s">
        <v>6348</v>
      </c>
      <c r="C619" s="256" t="s">
        <v>6347</v>
      </c>
      <c r="D619" s="493" t="s">
        <v>6348</v>
      </c>
      <c r="E619" s="381" t="s">
        <v>6349</v>
      </c>
      <c r="F619" s="383" t="s">
        <v>6345</v>
      </c>
      <c r="G619" s="252" t="s">
        <v>3340</v>
      </c>
      <c r="H619" s="374" t="s">
        <v>8450</v>
      </c>
      <c r="I619" s="411">
        <v>43026</v>
      </c>
      <c r="J619" s="252" t="s">
        <v>6191</v>
      </c>
      <c r="K619" s="34" t="s">
        <v>6192</v>
      </c>
      <c r="L619" s="255" t="s">
        <v>3469</v>
      </c>
      <c r="M619" s="252" t="s">
        <v>6676</v>
      </c>
      <c r="N619" s="252" t="s">
        <v>3327</v>
      </c>
      <c r="O619" s="252" t="s">
        <v>3328</v>
      </c>
      <c r="P619" s="252" t="s">
        <v>3670</v>
      </c>
      <c r="Q619" s="252" t="s">
        <v>6346</v>
      </c>
      <c r="R619" s="252" t="s">
        <v>6344</v>
      </c>
      <c r="S619" s="252" t="s">
        <v>3340</v>
      </c>
      <c r="T619" s="252" t="s">
        <v>3340</v>
      </c>
      <c r="U619" s="252" t="s">
        <v>3340</v>
      </c>
      <c r="V619" s="252" t="s">
        <v>3340</v>
      </c>
      <c r="W619" s="252" t="s">
        <v>3340</v>
      </c>
      <c r="X619" s="252" t="s">
        <v>3340</v>
      </c>
      <c r="Y619" s="252" t="s">
        <v>3340</v>
      </c>
      <c r="Z619" s="252" t="s">
        <v>10641</v>
      </c>
      <c r="AA619" s="252" t="s">
        <v>10642</v>
      </c>
      <c r="AB619" s="252" t="s">
        <v>3669</v>
      </c>
      <c r="AC619" s="252" t="s">
        <v>3835</v>
      </c>
      <c r="AD619" s="217" t="s">
        <v>5615</v>
      </c>
      <c r="AE619" s="217" t="s">
        <v>6058</v>
      </c>
      <c r="AF619" s="217" t="s">
        <v>3340</v>
      </c>
      <c r="AG619" s="252" t="s">
        <v>3340</v>
      </c>
      <c r="AH619" s="252" t="s">
        <v>3340</v>
      </c>
      <c r="AI619" s="252" t="s">
        <v>3340</v>
      </c>
      <c r="AJ619" s="252" t="s">
        <v>6765</v>
      </c>
      <c r="AK619" s="252" t="s">
        <v>3340</v>
      </c>
      <c r="AL619" s="255" t="s">
        <v>3340</v>
      </c>
      <c r="AM619" s="252" t="s">
        <v>3340</v>
      </c>
      <c r="AN619" s="252" t="s">
        <v>3340</v>
      </c>
    </row>
    <row r="620" spans="1:40">
      <c r="A620" s="253" t="s">
        <v>6354</v>
      </c>
      <c r="B620" s="253" t="s">
        <v>6355</v>
      </c>
      <c r="C620" s="256" t="s">
        <v>6354</v>
      </c>
      <c r="D620" s="493" t="s">
        <v>6355</v>
      </c>
      <c r="E620" s="381" t="s">
        <v>6356</v>
      </c>
      <c r="F620" s="383" t="s">
        <v>6345</v>
      </c>
      <c r="G620" s="252" t="s">
        <v>3340</v>
      </c>
      <c r="H620" s="374" t="s">
        <v>8450</v>
      </c>
      <c r="I620" s="411">
        <v>43026</v>
      </c>
      <c r="J620" s="252" t="s">
        <v>6191</v>
      </c>
      <c r="K620" s="34" t="s">
        <v>6192</v>
      </c>
      <c r="L620" s="255" t="s">
        <v>3469</v>
      </c>
      <c r="M620" s="252" t="s">
        <v>6676</v>
      </c>
      <c r="N620" s="252" t="s">
        <v>3327</v>
      </c>
      <c r="O620" s="252" t="s">
        <v>3328</v>
      </c>
      <c r="P620" s="252" t="s">
        <v>3670</v>
      </c>
      <c r="Q620" s="252" t="s">
        <v>6353</v>
      </c>
      <c r="R620" s="252" t="s">
        <v>6352</v>
      </c>
      <c r="S620" s="252" t="s">
        <v>3340</v>
      </c>
      <c r="T620" s="252" t="s">
        <v>3340</v>
      </c>
      <c r="U620" s="252" t="s">
        <v>3340</v>
      </c>
      <c r="V620" s="252" t="s">
        <v>3340</v>
      </c>
      <c r="W620" s="252" t="s">
        <v>3340</v>
      </c>
      <c r="X620" s="252" t="s">
        <v>3340</v>
      </c>
      <c r="Y620" s="252" t="s">
        <v>3340</v>
      </c>
      <c r="Z620" s="252" t="s">
        <v>10643</v>
      </c>
      <c r="AA620" s="252" t="s">
        <v>10644</v>
      </c>
      <c r="AB620" s="252" t="s">
        <v>3669</v>
      </c>
      <c r="AC620" s="252" t="s">
        <v>3835</v>
      </c>
      <c r="AD620" s="217" t="s">
        <v>5615</v>
      </c>
      <c r="AE620" s="217" t="s">
        <v>6058</v>
      </c>
      <c r="AF620" s="217" t="s">
        <v>3340</v>
      </c>
      <c r="AG620" s="252" t="s">
        <v>3340</v>
      </c>
      <c r="AH620" s="252" t="s">
        <v>3340</v>
      </c>
      <c r="AI620" s="252" t="s">
        <v>3340</v>
      </c>
      <c r="AJ620" s="252" t="s">
        <v>6765</v>
      </c>
      <c r="AK620" s="252" t="s">
        <v>3340</v>
      </c>
      <c r="AL620" s="255" t="s">
        <v>3340</v>
      </c>
      <c r="AM620" s="252" t="s">
        <v>3340</v>
      </c>
      <c r="AN620" s="252" t="s">
        <v>3340</v>
      </c>
    </row>
    <row r="621" spans="1:40">
      <c r="A621" s="253" t="s">
        <v>6432</v>
      </c>
      <c r="B621" s="253" t="s">
        <v>6433</v>
      </c>
      <c r="C621" s="256" t="s">
        <v>6432</v>
      </c>
      <c r="D621" s="684" t="s">
        <v>6433</v>
      </c>
      <c r="E621" s="381" t="s">
        <v>6434</v>
      </c>
      <c r="F621" s="383" t="s">
        <v>6420</v>
      </c>
      <c r="G621" s="494" t="s">
        <v>3340</v>
      </c>
      <c r="H621" s="374" t="s">
        <v>8450</v>
      </c>
      <c r="I621" s="685">
        <v>43026</v>
      </c>
      <c r="J621" s="252" t="s">
        <v>6191</v>
      </c>
      <c r="K621" s="495" t="s">
        <v>6192</v>
      </c>
      <c r="L621" s="391" t="s">
        <v>3469</v>
      </c>
      <c r="M621" s="391" t="s">
        <v>6676</v>
      </c>
      <c r="N621" s="252" t="s">
        <v>3327</v>
      </c>
      <c r="O621" s="252" t="s">
        <v>3328</v>
      </c>
      <c r="P621" s="252" t="s">
        <v>3670</v>
      </c>
      <c r="Q621" s="252" t="s">
        <v>6435</v>
      </c>
      <c r="R621" s="252" t="s">
        <v>6436</v>
      </c>
      <c r="S621" s="252" t="s">
        <v>3340</v>
      </c>
      <c r="T621" s="252" t="s">
        <v>3340</v>
      </c>
      <c r="U621" s="252" t="s">
        <v>3340</v>
      </c>
      <c r="V621" s="252" t="s">
        <v>3340</v>
      </c>
      <c r="W621" s="252" t="s">
        <v>3340</v>
      </c>
      <c r="X621" s="252" t="s">
        <v>3340</v>
      </c>
      <c r="Y621" s="252" t="s">
        <v>3340</v>
      </c>
      <c r="Z621" s="252" t="s">
        <v>3340</v>
      </c>
      <c r="AA621" s="252" t="s">
        <v>3340</v>
      </c>
      <c r="AB621" s="252" t="s">
        <v>3669</v>
      </c>
      <c r="AC621" s="252" t="s">
        <v>3835</v>
      </c>
      <c r="AD621" s="252" t="s">
        <v>3340</v>
      </c>
      <c r="AE621" s="252" t="s">
        <v>3340</v>
      </c>
      <c r="AF621" s="217" t="s">
        <v>3340</v>
      </c>
      <c r="AG621" s="252" t="s">
        <v>3340</v>
      </c>
      <c r="AH621" s="252" t="s">
        <v>3340</v>
      </c>
      <c r="AI621" s="252" t="s">
        <v>3340</v>
      </c>
      <c r="AJ621" s="252" t="s">
        <v>6765</v>
      </c>
      <c r="AK621" s="255" t="s">
        <v>3340</v>
      </c>
      <c r="AL621" s="255" t="s">
        <v>3340</v>
      </c>
      <c r="AM621" s="252" t="s">
        <v>3340</v>
      </c>
      <c r="AN621" s="252" t="s">
        <v>3340</v>
      </c>
    </row>
    <row r="622" spans="1:40">
      <c r="A622" s="253" t="s">
        <v>6439</v>
      </c>
      <c r="B622" s="253" t="s">
        <v>6440</v>
      </c>
      <c r="C622" s="256" t="s">
        <v>6439</v>
      </c>
      <c r="D622" s="684" t="s">
        <v>6440</v>
      </c>
      <c r="E622" s="381" t="s">
        <v>6441</v>
      </c>
      <c r="F622" s="383" t="s">
        <v>6420</v>
      </c>
      <c r="G622" s="494" t="s">
        <v>3340</v>
      </c>
      <c r="H622" s="374" t="s">
        <v>8450</v>
      </c>
      <c r="I622" s="685">
        <v>43026</v>
      </c>
      <c r="J622" s="252" t="s">
        <v>6191</v>
      </c>
      <c r="K622" s="496" t="s">
        <v>6192</v>
      </c>
      <c r="L622" s="391" t="s">
        <v>3469</v>
      </c>
      <c r="M622" s="391" t="s">
        <v>6676</v>
      </c>
      <c r="N622" s="252" t="s">
        <v>3327</v>
      </c>
      <c r="O622" s="252" t="s">
        <v>3328</v>
      </c>
      <c r="P622" s="252" t="s">
        <v>3670</v>
      </c>
      <c r="Q622" s="252" t="s">
        <v>6442</v>
      </c>
      <c r="R622" s="252" t="s">
        <v>6443</v>
      </c>
      <c r="S622" s="252" t="s">
        <v>3340</v>
      </c>
      <c r="T622" s="252" t="s">
        <v>3340</v>
      </c>
      <c r="U622" s="252" t="s">
        <v>3340</v>
      </c>
      <c r="V622" s="252" t="s">
        <v>3340</v>
      </c>
      <c r="W622" s="252" t="s">
        <v>3340</v>
      </c>
      <c r="X622" s="252" t="s">
        <v>3340</v>
      </c>
      <c r="Y622" s="252" t="s">
        <v>3340</v>
      </c>
      <c r="Z622" s="252" t="s">
        <v>3340</v>
      </c>
      <c r="AA622" s="252" t="s">
        <v>3340</v>
      </c>
      <c r="AB622" s="252" t="s">
        <v>3669</v>
      </c>
      <c r="AC622" s="252" t="s">
        <v>3835</v>
      </c>
      <c r="AD622" s="252" t="s">
        <v>3340</v>
      </c>
      <c r="AE622" s="252" t="s">
        <v>3340</v>
      </c>
      <c r="AF622" s="217" t="s">
        <v>3340</v>
      </c>
      <c r="AG622" s="252" t="s">
        <v>3340</v>
      </c>
      <c r="AH622" s="252" t="s">
        <v>3340</v>
      </c>
      <c r="AI622" s="252" t="s">
        <v>3340</v>
      </c>
      <c r="AJ622" s="252" t="s">
        <v>6765</v>
      </c>
      <c r="AK622" s="255" t="s">
        <v>3340</v>
      </c>
      <c r="AL622" s="255" t="s">
        <v>3340</v>
      </c>
      <c r="AM622" s="252" t="s">
        <v>3340</v>
      </c>
      <c r="AN622" s="252" t="s">
        <v>3340</v>
      </c>
    </row>
    <row r="623" spans="1:40">
      <c r="A623" s="253" t="s">
        <v>6417</v>
      </c>
      <c r="B623" s="253" t="s">
        <v>6418</v>
      </c>
      <c r="C623" s="256" t="s">
        <v>6417</v>
      </c>
      <c r="D623" s="684" t="s">
        <v>6418</v>
      </c>
      <c r="E623" s="381" t="s">
        <v>6419</v>
      </c>
      <c r="F623" s="383" t="s">
        <v>6420</v>
      </c>
      <c r="G623" s="251" t="s">
        <v>3340</v>
      </c>
      <c r="H623" s="374" t="s">
        <v>8450</v>
      </c>
      <c r="I623" s="411">
        <v>43026</v>
      </c>
      <c r="J623" s="252" t="s">
        <v>6191</v>
      </c>
      <c r="K623" s="34" t="s">
        <v>6192</v>
      </c>
      <c r="L623" s="255" t="s">
        <v>3469</v>
      </c>
      <c r="M623" s="252" t="s">
        <v>6676</v>
      </c>
      <c r="N623" s="252" t="s">
        <v>3327</v>
      </c>
      <c r="O623" s="252" t="s">
        <v>3328</v>
      </c>
      <c r="P623" s="252" t="s">
        <v>3670</v>
      </c>
      <c r="Q623" s="252" t="s">
        <v>6421</v>
      </c>
      <c r="R623" s="252" t="s">
        <v>6422</v>
      </c>
      <c r="S623" s="252" t="s">
        <v>3340</v>
      </c>
      <c r="T623" s="252" t="s">
        <v>3340</v>
      </c>
      <c r="U623" s="252" t="s">
        <v>3340</v>
      </c>
      <c r="V623" s="252" t="s">
        <v>3340</v>
      </c>
      <c r="W623" s="252" t="s">
        <v>3340</v>
      </c>
      <c r="X623" s="252" t="s">
        <v>3340</v>
      </c>
      <c r="Y623" s="252" t="s">
        <v>3340</v>
      </c>
      <c r="Z623" s="252" t="s">
        <v>10645</v>
      </c>
      <c r="AA623" s="252" t="s">
        <v>10646</v>
      </c>
      <c r="AB623" s="252" t="s">
        <v>3669</v>
      </c>
      <c r="AC623" s="252" t="s">
        <v>3835</v>
      </c>
      <c r="AD623" s="651" t="s">
        <v>5615</v>
      </c>
      <c r="AE623" s="217" t="s">
        <v>6058</v>
      </c>
      <c r="AF623" s="217" t="s">
        <v>3340</v>
      </c>
      <c r="AG623" s="449" t="s">
        <v>3340</v>
      </c>
      <c r="AH623" s="255" t="s">
        <v>3340</v>
      </c>
      <c r="AI623" s="255" t="s">
        <v>3340</v>
      </c>
      <c r="AJ623" s="252" t="s">
        <v>6765</v>
      </c>
      <c r="AK623" s="255" t="s">
        <v>3340</v>
      </c>
      <c r="AL623" s="255" t="s">
        <v>3340</v>
      </c>
      <c r="AM623" s="422" t="s">
        <v>4650</v>
      </c>
      <c r="AN623" s="374" t="s">
        <v>6</v>
      </c>
    </row>
    <row r="624" spans="1:40">
      <c r="A624" s="253" t="s">
        <v>6425</v>
      </c>
      <c r="B624" s="253" t="s">
        <v>6426</v>
      </c>
      <c r="C624" s="256" t="s">
        <v>6425</v>
      </c>
      <c r="D624" s="684" t="s">
        <v>6426</v>
      </c>
      <c r="E624" s="381" t="s">
        <v>6427</v>
      </c>
      <c r="F624" s="383" t="s">
        <v>6420</v>
      </c>
      <c r="G624" s="251" t="s">
        <v>3340</v>
      </c>
      <c r="H624" s="374" t="s">
        <v>8450</v>
      </c>
      <c r="I624" s="411">
        <v>43026</v>
      </c>
      <c r="J624" s="252" t="s">
        <v>6191</v>
      </c>
      <c r="K624" s="34" t="s">
        <v>6192</v>
      </c>
      <c r="L624" s="255" t="s">
        <v>3469</v>
      </c>
      <c r="M624" s="252" t="s">
        <v>6676</v>
      </c>
      <c r="N624" s="252" t="s">
        <v>3327</v>
      </c>
      <c r="O624" s="252" t="s">
        <v>3328</v>
      </c>
      <c r="P624" s="252" t="s">
        <v>3670</v>
      </c>
      <c r="Q624" s="252" t="s">
        <v>6428</v>
      </c>
      <c r="R624" s="252" t="s">
        <v>6429</v>
      </c>
      <c r="S624" s="252" t="s">
        <v>3340</v>
      </c>
      <c r="T624" s="252" t="s">
        <v>3340</v>
      </c>
      <c r="U624" s="252" t="s">
        <v>3340</v>
      </c>
      <c r="V624" s="252" t="s">
        <v>3340</v>
      </c>
      <c r="W624" s="252" t="s">
        <v>3340</v>
      </c>
      <c r="X624" s="252" t="s">
        <v>3340</v>
      </c>
      <c r="Y624" s="252" t="s">
        <v>3340</v>
      </c>
      <c r="Z624" s="252" t="s">
        <v>10647</v>
      </c>
      <c r="AA624" s="252" t="s">
        <v>10648</v>
      </c>
      <c r="AB624" s="252" t="s">
        <v>3669</v>
      </c>
      <c r="AC624" s="252" t="s">
        <v>3835</v>
      </c>
      <c r="AD624" s="651" t="s">
        <v>5615</v>
      </c>
      <c r="AE624" s="217" t="s">
        <v>6058</v>
      </c>
      <c r="AF624" s="217" t="s">
        <v>3340</v>
      </c>
      <c r="AG624" s="449" t="s">
        <v>3340</v>
      </c>
      <c r="AH624" s="255" t="s">
        <v>3340</v>
      </c>
      <c r="AI624" s="255" t="s">
        <v>3340</v>
      </c>
      <c r="AJ624" s="252" t="s">
        <v>6765</v>
      </c>
      <c r="AK624" s="255" t="s">
        <v>3340</v>
      </c>
      <c r="AL624" s="255" t="s">
        <v>3340</v>
      </c>
      <c r="AM624" s="422" t="s">
        <v>4650</v>
      </c>
      <c r="AN624" s="374" t="s">
        <v>5743</v>
      </c>
    </row>
    <row r="625" spans="1:40">
      <c r="A625" s="253" t="s">
        <v>6423</v>
      </c>
      <c r="B625" s="253" t="s">
        <v>6424</v>
      </c>
      <c r="C625" s="256" t="s">
        <v>6423</v>
      </c>
      <c r="D625" s="684" t="s">
        <v>6424</v>
      </c>
      <c r="E625" s="381" t="s">
        <v>6422</v>
      </c>
      <c r="F625" s="383" t="s">
        <v>6420</v>
      </c>
      <c r="G625" s="251" t="s">
        <v>3340</v>
      </c>
      <c r="H625" s="374" t="s">
        <v>8450</v>
      </c>
      <c r="I625" s="411">
        <v>43026</v>
      </c>
      <c r="J625" s="252" t="s">
        <v>6191</v>
      </c>
      <c r="K625" s="34" t="s">
        <v>6192</v>
      </c>
      <c r="L625" s="255" t="s">
        <v>3469</v>
      </c>
      <c r="M625" s="252" t="s">
        <v>6676</v>
      </c>
      <c r="N625" s="252" t="s">
        <v>3696</v>
      </c>
      <c r="O625" s="252" t="s">
        <v>3339</v>
      </c>
      <c r="P625" s="252" t="s">
        <v>3670</v>
      </c>
      <c r="Q625" s="252" t="s">
        <v>6421</v>
      </c>
      <c r="R625" s="252" t="s">
        <v>3340</v>
      </c>
      <c r="S625" s="252" t="s">
        <v>3340</v>
      </c>
      <c r="T625" s="252" t="s">
        <v>3340</v>
      </c>
      <c r="U625" s="252" t="s">
        <v>3340</v>
      </c>
      <c r="V625" s="252" t="s">
        <v>3340</v>
      </c>
      <c r="W625" s="252" t="s">
        <v>3340</v>
      </c>
      <c r="X625" s="252" t="s">
        <v>3340</v>
      </c>
      <c r="Y625" s="252" t="s">
        <v>3340</v>
      </c>
      <c r="Z625" s="252" t="s">
        <v>3340</v>
      </c>
      <c r="AA625" s="252" t="s">
        <v>3340</v>
      </c>
      <c r="AB625" s="252" t="s">
        <v>3670</v>
      </c>
      <c r="AC625" s="252" t="s">
        <v>3670</v>
      </c>
      <c r="AD625" s="391" t="s">
        <v>3340</v>
      </c>
      <c r="AE625" s="252" t="s">
        <v>3340</v>
      </c>
      <c r="AF625" s="217" t="s">
        <v>3340</v>
      </c>
      <c r="AG625" s="449" t="s">
        <v>3340</v>
      </c>
      <c r="AH625" s="255" t="s">
        <v>3340</v>
      </c>
      <c r="AI625" s="255" t="s">
        <v>3340</v>
      </c>
      <c r="AJ625" s="252" t="s">
        <v>6766</v>
      </c>
      <c r="AK625" s="255" t="s">
        <v>3340</v>
      </c>
      <c r="AL625" s="255" t="s">
        <v>3340</v>
      </c>
      <c r="AM625" s="422" t="s">
        <v>4650</v>
      </c>
      <c r="AN625" s="374" t="s">
        <v>6</v>
      </c>
    </row>
    <row r="626" spans="1:40">
      <c r="A626" s="253" t="s">
        <v>6430</v>
      </c>
      <c r="B626" s="253" t="s">
        <v>6431</v>
      </c>
      <c r="C626" s="256" t="s">
        <v>6430</v>
      </c>
      <c r="D626" s="684" t="s">
        <v>6431</v>
      </c>
      <c r="E626" s="381" t="s">
        <v>6429</v>
      </c>
      <c r="F626" s="383" t="s">
        <v>6420</v>
      </c>
      <c r="G626" s="251" t="s">
        <v>3340</v>
      </c>
      <c r="H626" s="374" t="s">
        <v>8450</v>
      </c>
      <c r="I626" s="411">
        <v>43026</v>
      </c>
      <c r="J626" s="252" t="s">
        <v>6191</v>
      </c>
      <c r="K626" s="34" t="s">
        <v>6192</v>
      </c>
      <c r="L626" s="255" t="s">
        <v>3469</v>
      </c>
      <c r="M626" s="252" t="s">
        <v>6676</v>
      </c>
      <c r="N626" s="252" t="s">
        <v>3696</v>
      </c>
      <c r="O626" s="252" t="s">
        <v>3339</v>
      </c>
      <c r="P626" s="252" t="s">
        <v>3670</v>
      </c>
      <c r="Q626" s="252" t="s">
        <v>6428</v>
      </c>
      <c r="R626" s="252" t="s">
        <v>3340</v>
      </c>
      <c r="S626" s="252" t="s">
        <v>3340</v>
      </c>
      <c r="T626" s="252" t="s">
        <v>3340</v>
      </c>
      <c r="U626" s="252" t="s">
        <v>3340</v>
      </c>
      <c r="V626" s="252" t="s">
        <v>3340</v>
      </c>
      <c r="W626" s="252" t="s">
        <v>3340</v>
      </c>
      <c r="X626" s="252" t="s">
        <v>3340</v>
      </c>
      <c r="Y626" s="252" t="s">
        <v>3340</v>
      </c>
      <c r="Z626" s="252" t="s">
        <v>3340</v>
      </c>
      <c r="AA626" s="252" t="s">
        <v>3340</v>
      </c>
      <c r="AB626" s="252" t="s">
        <v>3670</v>
      </c>
      <c r="AC626" s="252" t="s">
        <v>3670</v>
      </c>
      <c r="AD626" s="391" t="s">
        <v>3340</v>
      </c>
      <c r="AE626" s="252" t="s">
        <v>3340</v>
      </c>
      <c r="AF626" s="217" t="s">
        <v>3340</v>
      </c>
      <c r="AG626" s="449" t="s">
        <v>3340</v>
      </c>
      <c r="AH626" s="255" t="s">
        <v>3340</v>
      </c>
      <c r="AI626" s="255" t="s">
        <v>3340</v>
      </c>
      <c r="AJ626" s="252" t="s">
        <v>6766</v>
      </c>
      <c r="AK626" s="255" t="s">
        <v>3340</v>
      </c>
      <c r="AL626" s="255" t="s">
        <v>3340</v>
      </c>
      <c r="AM626" s="422" t="s">
        <v>4650</v>
      </c>
      <c r="AN626" s="374" t="s">
        <v>5743</v>
      </c>
    </row>
    <row r="627" spans="1:40">
      <c r="A627" s="374" t="s">
        <v>6437</v>
      </c>
      <c r="B627" s="374" t="s">
        <v>6438</v>
      </c>
      <c r="C627" s="374" t="s">
        <v>6437</v>
      </c>
      <c r="D627" s="684" t="s">
        <v>6438</v>
      </c>
      <c r="E627" s="381" t="s">
        <v>6436</v>
      </c>
      <c r="F627" s="383" t="s">
        <v>6420</v>
      </c>
      <c r="G627" s="374" t="s">
        <v>3340</v>
      </c>
      <c r="H627" s="470" t="s">
        <v>8450</v>
      </c>
      <c r="I627" s="674">
        <v>43026</v>
      </c>
      <c r="J627" s="252" t="s">
        <v>6191</v>
      </c>
      <c r="K627" s="477" t="s">
        <v>6192</v>
      </c>
      <c r="L627" s="252" t="s">
        <v>3469</v>
      </c>
      <c r="M627" s="471" t="s">
        <v>6676</v>
      </c>
      <c r="N627" s="256" t="s">
        <v>3696</v>
      </c>
      <c r="O627" s="255" t="s">
        <v>3339</v>
      </c>
      <c r="P627" s="255" t="s">
        <v>3670</v>
      </c>
      <c r="Q627" s="252" t="s">
        <v>6435</v>
      </c>
      <c r="R627" s="255" t="s">
        <v>3340</v>
      </c>
      <c r="S627" s="255" t="s">
        <v>3340</v>
      </c>
      <c r="T627" s="255" t="s">
        <v>3340</v>
      </c>
      <c r="U627" s="255" t="s">
        <v>3340</v>
      </c>
      <c r="V627" s="255" t="s">
        <v>3340</v>
      </c>
      <c r="W627" s="255" t="s">
        <v>3340</v>
      </c>
      <c r="X627" s="255" t="s">
        <v>3340</v>
      </c>
      <c r="Y627" s="255" t="s">
        <v>3340</v>
      </c>
      <c r="Z627" s="255" t="s">
        <v>3340</v>
      </c>
      <c r="AA627" s="255" t="s">
        <v>3340</v>
      </c>
      <c r="AB627" s="255" t="s">
        <v>3670</v>
      </c>
      <c r="AC627" s="223" t="s">
        <v>3670</v>
      </c>
      <c r="AD627" s="476" t="s">
        <v>3340</v>
      </c>
      <c r="AE627" s="252" t="s">
        <v>3340</v>
      </c>
      <c r="AF627" s="73" t="s">
        <v>3340</v>
      </c>
      <c r="AG627" s="255" t="s">
        <v>3340</v>
      </c>
      <c r="AH627" s="255" t="s">
        <v>3340</v>
      </c>
      <c r="AI627" s="255" t="s">
        <v>3340</v>
      </c>
      <c r="AJ627" s="449" t="s">
        <v>6766</v>
      </c>
      <c r="AK627" s="255" t="s">
        <v>3340</v>
      </c>
      <c r="AL627" s="255" t="s">
        <v>3340</v>
      </c>
      <c r="AM627" s="422" t="s">
        <v>5352</v>
      </c>
      <c r="AN627" s="374" t="s">
        <v>6</v>
      </c>
    </row>
    <row r="628" spans="1:40">
      <c r="A628" s="374" t="s">
        <v>6444</v>
      </c>
      <c r="B628" s="374" t="s">
        <v>6445</v>
      </c>
      <c r="C628" s="374" t="s">
        <v>6444</v>
      </c>
      <c r="D628" s="684" t="s">
        <v>6445</v>
      </c>
      <c r="E628" s="381" t="s">
        <v>6443</v>
      </c>
      <c r="F628" s="383" t="s">
        <v>6420</v>
      </c>
      <c r="G628" s="374" t="s">
        <v>3340</v>
      </c>
      <c r="H628" s="470" t="s">
        <v>8450</v>
      </c>
      <c r="I628" s="674">
        <v>43026</v>
      </c>
      <c r="J628" s="252" t="s">
        <v>6191</v>
      </c>
      <c r="K628" s="477" t="s">
        <v>6192</v>
      </c>
      <c r="L628" s="252" t="s">
        <v>3469</v>
      </c>
      <c r="M628" s="471" t="s">
        <v>6676</v>
      </c>
      <c r="N628" s="253" t="s">
        <v>3696</v>
      </c>
      <c r="O628" s="255" t="s">
        <v>3339</v>
      </c>
      <c r="P628" s="255" t="s">
        <v>3670</v>
      </c>
      <c r="Q628" s="252" t="s">
        <v>6442</v>
      </c>
      <c r="R628" s="255" t="s">
        <v>3340</v>
      </c>
      <c r="S628" s="255" t="s">
        <v>3340</v>
      </c>
      <c r="T628" s="255" t="s">
        <v>3340</v>
      </c>
      <c r="U628" s="255" t="s">
        <v>3340</v>
      </c>
      <c r="V628" s="255" t="s">
        <v>3340</v>
      </c>
      <c r="W628" s="255" t="s">
        <v>3340</v>
      </c>
      <c r="X628" s="255" t="s">
        <v>3340</v>
      </c>
      <c r="Y628" s="255" t="s">
        <v>3340</v>
      </c>
      <c r="Z628" s="255" t="s">
        <v>3340</v>
      </c>
      <c r="AA628" s="255" t="s">
        <v>3340</v>
      </c>
      <c r="AB628" s="255" t="s">
        <v>3670</v>
      </c>
      <c r="AC628" s="223" t="s">
        <v>3670</v>
      </c>
      <c r="AD628" s="476" t="s">
        <v>3340</v>
      </c>
      <c r="AE628" s="252" t="s">
        <v>3340</v>
      </c>
      <c r="AF628" s="73" t="s">
        <v>3340</v>
      </c>
      <c r="AG628" s="255" t="s">
        <v>3340</v>
      </c>
      <c r="AH628" s="255" t="s">
        <v>3340</v>
      </c>
      <c r="AI628" s="255" t="s">
        <v>3340</v>
      </c>
      <c r="AJ628" s="449" t="s">
        <v>6766</v>
      </c>
      <c r="AK628" s="255" t="s">
        <v>3340</v>
      </c>
      <c r="AL628" s="255" t="s">
        <v>3340</v>
      </c>
      <c r="AM628" s="422" t="s">
        <v>5352</v>
      </c>
      <c r="AN628" s="374" t="s">
        <v>5738</v>
      </c>
    </row>
    <row r="629" spans="1:40">
      <c r="A629" s="374" t="s">
        <v>6451</v>
      </c>
      <c r="B629" s="374" t="s">
        <v>6452</v>
      </c>
      <c r="C629" s="374" t="s">
        <v>6451</v>
      </c>
      <c r="D629" s="684" t="s">
        <v>6452</v>
      </c>
      <c r="E629" s="381" t="s">
        <v>6450</v>
      </c>
      <c r="F629" s="383" t="s">
        <v>6420</v>
      </c>
      <c r="G629" s="374" t="s">
        <v>3340</v>
      </c>
      <c r="H629" s="470" t="s">
        <v>8450</v>
      </c>
      <c r="I629" s="674">
        <v>43026</v>
      </c>
      <c r="J629" s="252" t="s">
        <v>6191</v>
      </c>
      <c r="K629" s="477" t="s">
        <v>6192</v>
      </c>
      <c r="L629" s="252" t="s">
        <v>3469</v>
      </c>
      <c r="M629" s="471" t="s">
        <v>6676</v>
      </c>
      <c r="N629" s="256" t="s">
        <v>3696</v>
      </c>
      <c r="O629" s="255" t="s">
        <v>3339</v>
      </c>
      <c r="P629" s="255" t="s">
        <v>3670</v>
      </c>
      <c r="Q629" s="252" t="s">
        <v>6449</v>
      </c>
      <c r="R629" s="255" t="s">
        <v>3340</v>
      </c>
      <c r="S629" s="255" t="s">
        <v>3340</v>
      </c>
      <c r="T629" s="255" t="s">
        <v>3340</v>
      </c>
      <c r="U629" s="255" t="s">
        <v>3340</v>
      </c>
      <c r="V629" s="255" t="s">
        <v>3340</v>
      </c>
      <c r="W629" s="255" t="s">
        <v>3340</v>
      </c>
      <c r="X629" s="255" t="s">
        <v>3340</v>
      </c>
      <c r="Y629" s="255" t="s">
        <v>3340</v>
      </c>
      <c r="Z629" s="255" t="s">
        <v>3340</v>
      </c>
      <c r="AA629" s="255" t="s">
        <v>3340</v>
      </c>
      <c r="AB629" s="255" t="s">
        <v>3670</v>
      </c>
      <c r="AC629" s="223" t="s">
        <v>3670</v>
      </c>
      <c r="AD629" s="476" t="s">
        <v>3340</v>
      </c>
      <c r="AE629" s="252" t="s">
        <v>3340</v>
      </c>
      <c r="AF629" s="73" t="s">
        <v>3340</v>
      </c>
      <c r="AG629" s="255" t="s">
        <v>3340</v>
      </c>
      <c r="AH629" s="255" t="s">
        <v>3340</v>
      </c>
      <c r="AI629" s="255" t="s">
        <v>3340</v>
      </c>
      <c r="AJ629" s="449" t="s">
        <v>6766</v>
      </c>
      <c r="AK629" s="255" t="s">
        <v>3340</v>
      </c>
      <c r="AL629" s="255" t="s">
        <v>3340</v>
      </c>
      <c r="AM629" s="422" t="s">
        <v>5352</v>
      </c>
      <c r="AN629" s="374" t="s">
        <v>6</v>
      </c>
    </row>
    <row r="630" spans="1:40">
      <c r="A630" s="374" t="s">
        <v>6458</v>
      </c>
      <c r="B630" s="374" t="s">
        <v>6459</v>
      </c>
      <c r="C630" s="374" t="s">
        <v>6458</v>
      </c>
      <c r="D630" s="684" t="s">
        <v>6459</v>
      </c>
      <c r="E630" s="381" t="s">
        <v>6457</v>
      </c>
      <c r="F630" s="383" t="s">
        <v>6420</v>
      </c>
      <c r="G630" s="374" t="s">
        <v>3340</v>
      </c>
      <c r="H630" s="470" t="s">
        <v>8450</v>
      </c>
      <c r="I630" s="674">
        <v>43026</v>
      </c>
      <c r="J630" s="252" t="s">
        <v>6191</v>
      </c>
      <c r="K630" s="477" t="s">
        <v>6192</v>
      </c>
      <c r="L630" s="252" t="s">
        <v>3469</v>
      </c>
      <c r="M630" s="471" t="s">
        <v>6676</v>
      </c>
      <c r="N630" s="253" t="s">
        <v>3696</v>
      </c>
      <c r="O630" s="255" t="s">
        <v>3339</v>
      </c>
      <c r="P630" s="255" t="s">
        <v>3670</v>
      </c>
      <c r="Q630" s="252" t="s">
        <v>6456</v>
      </c>
      <c r="R630" s="255" t="s">
        <v>3340</v>
      </c>
      <c r="S630" s="255" t="s">
        <v>3340</v>
      </c>
      <c r="T630" s="255" t="s">
        <v>3340</v>
      </c>
      <c r="U630" s="255" t="s">
        <v>3340</v>
      </c>
      <c r="V630" s="255" t="s">
        <v>3340</v>
      </c>
      <c r="W630" s="255" t="s">
        <v>3340</v>
      </c>
      <c r="X630" s="255" t="s">
        <v>3340</v>
      </c>
      <c r="Y630" s="255" t="s">
        <v>3340</v>
      </c>
      <c r="Z630" s="255" t="s">
        <v>3340</v>
      </c>
      <c r="AA630" s="255" t="s">
        <v>3340</v>
      </c>
      <c r="AB630" s="255" t="s">
        <v>3670</v>
      </c>
      <c r="AC630" s="223" t="s">
        <v>3670</v>
      </c>
      <c r="AD630" s="476" t="s">
        <v>3340</v>
      </c>
      <c r="AE630" s="252" t="s">
        <v>3340</v>
      </c>
      <c r="AF630" s="73" t="s">
        <v>3340</v>
      </c>
      <c r="AG630" s="255" t="s">
        <v>3340</v>
      </c>
      <c r="AH630" s="255" t="s">
        <v>3340</v>
      </c>
      <c r="AI630" s="255" t="s">
        <v>3340</v>
      </c>
      <c r="AJ630" s="449" t="s">
        <v>6766</v>
      </c>
      <c r="AK630" s="255" t="s">
        <v>3340</v>
      </c>
      <c r="AL630" s="255" t="s">
        <v>3340</v>
      </c>
      <c r="AM630" s="422" t="s">
        <v>5352</v>
      </c>
      <c r="AN630" s="374" t="s">
        <v>5738</v>
      </c>
    </row>
    <row r="631" spans="1:40">
      <c r="A631" s="374" t="s">
        <v>6446</v>
      </c>
      <c r="B631" s="374" t="s">
        <v>6447</v>
      </c>
      <c r="C631" s="374" t="s">
        <v>6446</v>
      </c>
      <c r="D631" s="471" t="s">
        <v>6447</v>
      </c>
      <c r="E631" s="471" t="s">
        <v>6448</v>
      </c>
      <c r="F631" s="485" t="s">
        <v>6420</v>
      </c>
      <c r="G631" s="449" t="s">
        <v>3340</v>
      </c>
      <c r="H631" s="374" t="s">
        <v>8450</v>
      </c>
      <c r="I631" s="674">
        <v>43026</v>
      </c>
      <c r="J631" s="252" t="s">
        <v>6191</v>
      </c>
      <c r="K631" s="497" t="s">
        <v>6192</v>
      </c>
      <c r="L631" s="252" t="s">
        <v>3469</v>
      </c>
      <c r="M631" s="471" t="s">
        <v>6676</v>
      </c>
      <c r="N631" s="252" t="s">
        <v>3327</v>
      </c>
      <c r="O631" s="255" t="s">
        <v>3328</v>
      </c>
      <c r="P631" s="255" t="s">
        <v>3670</v>
      </c>
      <c r="Q631" s="252" t="s">
        <v>6449</v>
      </c>
      <c r="R631" s="255" t="s">
        <v>6450</v>
      </c>
      <c r="S631" s="255" t="s">
        <v>3340</v>
      </c>
      <c r="T631" s="255" t="s">
        <v>3340</v>
      </c>
      <c r="U631" s="255" t="s">
        <v>3340</v>
      </c>
      <c r="V631" s="255" t="s">
        <v>3340</v>
      </c>
      <c r="W631" s="255" t="s">
        <v>3340</v>
      </c>
      <c r="X631" s="255" t="s">
        <v>3340</v>
      </c>
      <c r="Y631" s="255" t="s">
        <v>3340</v>
      </c>
      <c r="Z631" s="255" t="s">
        <v>10649</v>
      </c>
      <c r="AA631" s="255" t="s">
        <v>10650</v>
      </c>
      <c r="AB631" s="255" t="s">
        <v>3669</v>
      </c>
      <c r="AC631" s="252" t="s">
        <v>3835</v>
      </c>
      <c r="AD631" s="651" t="s">
        <v>5615</v>
      </c>
      <c r="AE631" s="217" t="s">
        <v>6058</v>
      </c>
      <c r="AF631" s="73" t="s">
        <v>3340</v>
      </c>
      <c r="AG631" s="449" t="s">
        <v>3340</v>
      </c>
      <c r="AH631" s="255" t="s">
        <v>3340</v>
      </c>
      <c r="AI631" s="255" t="s">
        <v>3340</v>
      </c>
      <c r="AJ631" s="252" t="s">
        <v>6765</v>
      </c>
      <c r="AK631" s="255" t="s">
        <v>3340</v>
      </c>
      <c r="AL631" s="255" t="s">
        <v>3340</v>
      </c>
      <c r="AM631" s="422" t="s">
        <v>4650</v>
      </c>
      <c r="AN631" s="374" t="s">
        <v>6</v>
      </c>
    </row>
    <row r="632" spans="1:40">
      <c r="A632" s="374" t="s">
        <v>6453</v>
      </c>
      <c r="B632" s="374" t="s">
        <v>6454</v>
      </c>
      <c r="C632" s="374" t="s">
        <v>6453</v>
      </c>
      <c r="D632" s="471" t="s">
        <v>6454</v>
      </c>
      <c r="E632" s="471" t="s">
        <v>6455</v>
      </c>
      <c r="F632" s="485" t="s">
        <v>6420</v>
      </c>
      <c r="G632" s="449" t="s">
        <v>3340</v>
      </c>
      <c r="H632" s="374" t="s">
        <v>8450</v>
      </c>
      <c r="I632" s="674">
        <v>43026</v>
      </c>
      <c r="J632" s="252" t="s">
        <v>6191</v>
      </c>
      <c r="K632" s="497" t="s">
        <v>6192</v>
      </c>
      <c r="L632" s="252" t="s">
        <v>3469</v>
      </c>
      <c r="M632" s="471" t="s">
        <v>6676</v>
      </c>
      <c r="N632" s="252" t="s">
        <v>3327</v>
      </c>
      <c r="O632" s="255" t="s">
        <v>3328</v>
      </c>
      <c r="P632" s="255" t="s">
        <v>3670</v>
      </c>
      <c r="Q632" s="252" t="s">
        <v>6456</v>
      </c>
      <c r="R632" s="255" t="s">
        <v>6457</v>
      </c>
      <c r="S632" s="255" t="s">
        <v>3340</v>
      </c>
      <c r="T632" s="255" t="s">
        <v>3340</v>
      </c>
      <c r="U632" s="255" t="s">
        <v>3340</v>
      </c>
      <c r="V632" s="255" t="s">
        <v>3340</v>
      </c>
      <c r="W632" s="255" t="s">
        <v>3340</v>
      </c>
      <c r="X632" s="255" t="s">
        <v>3340</v>
      </c>
      <c r="Y632" s="255" t="s">
        <v>3340</v>
      </c>
      <c r="Z632" s="255" t="s">
        <v>10651</v>
      </c>
      <c r="AA632" s="255" t="s">
        <v>10652</v>
      </c>
      <c r="AB632" s="255" t="s">
        <v>3669</v>
      </c>
      <c r="AC632" s="252" t="s">
        <v>3835</v>
      </c>
      <c r="AD632" s="651" t="s">
        <v>5615</v>
      </c>
      <c r="AE632" s="217" t="s">
        <v>6058</v>
      </c>
      <c r="AF632" s="73" t="s">
        <v>3340</v>
      </c>
      <c r="AG632" s="449" t="s">
        <v>3340</v>
      </c>
      <c r="AH632" s="255" t="s">
        <v>3340</v>
      </c>
      <c r="AI632" s="255" t="s">
        <v>3340</v>
      </c>
      <c r="AJ632" s="252" t="s">
        <v>6765</v>
      </c>
      <c r="AK632" s="255" t="s">
        <v>3340</v>
      </c>
      <c r="AL632" s="255" t="s">
        <v>3340</v>
      </c>
      <c r="AM632" s="422" t="s">
        <v>5742</v>
      </c>
      <c r="AN632" s="374" t="s">
        <v>5743</v>
      </c>
    </row>
    <row r="633" spans="1:40">
      <c r="A633" s="374" t="s">
        <v>6460</v>
      </c>
      <c r="B633" s="374" t="s">
        <v>6461</v>
      </c>
      <c r="C633" s="374" t="s">
        <v>6460</v>
      </c>
      <c r="D633" s="471" t="s">
        <v>6461</v>
      </c>
      <c r="E633" s="471" t="s">
        <v>6462</v>
      </c>
      <c r="F633" s="672" t="s">
        <v>6463</v>
      </c>
      <c r="G633" s="449" t="s">
        <v>3340</v>
      </c>
      <c r="H633" s="374" t="s">
        <v>8450</v>
      </c>
      <c r="I633" s="674">
        <v>43027</v>
      </c>
      <c r="J633" s="252" t="s">
        <v>6191</v>
      </c>
      <c r="K633" s="497" t="s">
        <v>6192</v>
      </c>
      <c r="L633" s="252" t="s">
        <v>3469</v>
      </c>
      <c r="M633" s="471" t="s">
        <v>6676</v>
      </c>
      <c r="N633" s="252" t="s">
        <v>3327</v>
      </c>
      <c r="O633" s="255" t="s">
        <v>3328</v>
      </c>
      <c r="P633" s="255" t="s">
        <v>3670</v>
      </c>
      <c r="Q633" s="252" t="s">
        <v>6464</v>
      </c>
      <c r="R633" s="255" t="s">
        <v>6465</v>
      </c>
      <c r="S633" s="255" t="s">
        <v>3340</v>
      </c>
      <c r="T633" s="255" t="s">
        <v>3340</v>
      </c>
      <c r="U633" s="255" t="s">
        <v>3340</v>
      </c>
      <c r="V633" s="255" t="s">
        <v>3340</v>
      </c>
      <c r="W633" s="255" t="s">
        <v>3340</v>
      </c>
      <c r="X633" s="255" t="s">
        <v>3340</v>
      </c>
      <c r="Y633" s="255" t="s">
        <v>3340</v>
      </c>
      <c r="Z633" s="255" t="s">
        <v>10627</v>
      </c>
      <c r="AA633" s="255" t="s">
        <v>10628</v>
      </c>
      <c r="AB633" s="255" t="s">
        <v>3669</v>
      </c>
      <c r="AC633" s="252" t="s">
        <v>3835</v>
      </c>
      <c r="AD633" s="651" t="s">
        <v>5615</v>
      </c>
      <c r="AE633" s="217" t="s">
        <v>6058</v>
      </c>
      <c r="AF633" s="73" t="s">
        <v>3340</v>
      </c>
      <c r="AG633" s="449" t="s">
        <v>3340</v>
      </c>
      <c r="AH633" s="255" t="s">
        <v>3340</v>
      </c>
      <c r="AI633" s="255" t="s">
        <v>3340</v>
      </c>
      <c r="AJ633" s="252" t="s">
        <v>6765</v>
      </c>
      <c r="AK633" s="255" t="s">
        <v>3340</v>
      </c>
      <c r="AL633" s="255" t="s">
        <v>3340</v>
      </c>
      <c r="AM633" s="422" t="s">
        <v>4650</v>
      </c>
      <c r="AN633" s="374" t="s">
        <v>5743</v>
      </c>
    </row>
    <row r="634" spans="1:40">
      <c r="A634" s="374" t="s">
        <v>6466</v>
      </c>
      <c r="B634" s="374" t="s">
        <v>6467</v>
      </c>
      <c r="C634" s="374" t="s">
        <v>6466</v>
      </c>
      <c r="D634" s="255" t="s">
        <v>6467</v>
      </c>
      <c r="E634" s="255" t="s">
        <v>6465</v>
      </c>
      <c r="F634" s="81" t="s">
        <v>6463</v>
      </c>
      <c r="G634" s="374" t="s">
        <v>3340</v>
      </c>
      <c r="H634" s="374" t="s">
        <v>8450</v>
      </c>
      <c r="I634" s="674">
        <v>43028</v>
      </c>
      <c r="J634" s="252" t="s">
        <v>6191</v>
      </c>
      <c r="K634" s="34" t="s">
        <v>6192</v>
      </c>
      <c r="L634" s="252" t="s">
        <v>3469</v>
      </c>
      <c r="M634" s="395" t="s">
        <v>6676</v>
      </c>
      <c r="N634" s="255" t="s">
        <v>3696</v>
      </c>
      <c r="O634" s="255" t="s">
        <v>3339</v>
      </c>
      <c r="P634" s="255" t="s">
        <v>3670</v>
      </c>
      <c r="Q634" s="252" t="s">
        <v>6464</v>
      </c>
      <c r="R634" s="255" t="s">
        <v>3340</v>
      </c>
      <c r="S634" s="255" t="s">
        <v>3340</v>
      </c>
      <c r="T634" s="255" t="s">
        <v>3340</v>
      </c>
      <c r="U634" s="255" t="s">
        <v>3340</v>
      </c>
      <c r="V634" s="255" t="s">
        <v>3340</v>
      </c>
      <c r="W634" s="255" t="s">
        <v>3340</v>
      </c>
      <c r="X634" s="255" t="s">
        <v>3340</v>
      </c>
      <c r="Y634" s="255" t="s">
        <v>3340</v>
      </c>
      <c r="Z634" s="255" t="s">
        <v>3340</v>
      </c>
      <c r="AA634" s="255" t="s">
        <v>3340</v>
      </c>
      <c r="AB634" s="255" t="s">
        <v>3670</v>
      </c>
      <c r="AC634" s="255" t="s">
        <v>3670</v>
      </c>
      <c r="AD634" s="255" t="s">
        <v>3340</v>
      </c>
      <c r="AE634" s="252" t="s">
        <v>3340</v>
      </c>
      <c r="AF634" s="73" t="s">
        <v>3340</v>
      </c>
      <c r="AG634" s="255" t="s">
        <v>3340</v>
      </c>
      <c r="AH634" s="255" t="s">
        <v>3340</v>
      </c>
      <c r="AI634" s="255" t="s">
        <v>3340</v>
      </c>
      <c r="AJ634" s="255" t="s">
        <v>6766</v>
      </c>
      <c r="AK634" s="255" t="s">
        <v>3340</v>
      </c>
      <c r="AL634" s="255" t="s">
        <v>3340</v>
      </c>
      <c r="AM634" s="73" t="s">
        <v>3340</v>
      </c>
      <c r="AN634" s="73" t="s">
        <v>3340</v>
      </c>
    </row>
    <row r="635" spans="1:40">
      <c r="A635" s="374" t="s">
        <v>6468</v>
      </c>
      <c r="B635" s="374" t="s">
        <v>6469</v>
      </c>
      <c r="C635" s="374" t="s">
        <v>6468</v>
      </c>
      <c r="D635" s="11" t="s">
        <v>6469</v>
      </c>
      <c r="E635" s="255" t="s">
        <v>6470</v>
      </c>
      <c r="F635" s="81" t="s">
        <v>6463</v>
      </c>
      <c r="G635" s="374" t="s">
        <v>3340</v>
      </c>
      <c r="H635" s="374" t="s">
        <v>8450</v>
      </c>
      <c r="I635" s="674">
        <v>43029</v>
      </c>
      <c r="J635" s="252" t="s">
        <v>6191</v>
      </c>
      <c r="K635" s="34" t="s">
        <v>6192</v>
      </c>
      <c r="L635" s="252" t="s">
        <v>3469</v>
      </c>
      <c r="M635" s="395" t="s">
        <v>6676</v>
      </c>
      <c r="N635" s="255" t="s">
        <v>3327</v>
      </c>
      <c r="O635" s="255" t="s">
        <v>3328</v>
      </c>
      <c r="P635" s="255" t="s">
        <v>3670</v>
      </c>
      <c r="Q635" s="252" t="s">
        <v>6471</v>
      </c>
      <c r="R635" s="255" t="s">
        <v>6472</v>
      </c>
      <c r="S635" s="255" t="s">
        <v>3340</v>
      </c>
      <c r="T635" s="255" t="s">
        <v>3340</v>
      </c>
      <c r="U635" s="255" t="s">
        <v>3340</v>
      </c>
      <c r="V635" s="255" t="s">
        <v>3340</v>
      </c>
      <c r="W635" s="255" t="s">
        <v>3340</v>
      </c>
      <c r="X635" s="255" t="s">
        <v>3340</v>
      </c>
      <c r="Y635" s="255" t="s">
        <v>3340</v>
      </c>
      <c r="Z635" s="255" t="s">
        <v>10633</v>
      </c>
      <c r="AA635" s="255" t="s">
        <v>10634</v>
      </c>
      <c r="AB635" s="255" t="s">
        <v>3669</v>
      </c>
      <c r="AC635" s="255" t="s">
        <v>3835</v>
      </c>
      <c r="AD635" s="73" t="s">
        <v>5615</v>
      </c>
      <c r="AE635" s="217" t="s">
        <v>6058</v>
      </c>
      <c r="AF635" s="73" t="s">
        <v>3340</v>
      </c>
      <c r="AG635" s="255" t="s">
        <v>3340</v>
      </c>
      <c r="AH635" s="255" t="s">
        <v>3340</v>
      </c>
      <c r="AI635" s="255" t="s">
        <v>3340</v>
      </c>
      <c r="AJ635" s="255" t="s">
        <v>6765</v>
      </c>
      <c r="AK635" s="255" t="s">
        <v>3340</v>
      </c>
      <c r="AL635" s="255" t="s">
        <v>3340</v>
      </c>
      <c r="AM635" s="73" t="s">
        <v>3340</v>
      </c>
      <c r="AN635" s="73" t="s">
        <v>3340</v>
      </c>
    </row>
    <row r="636" spans="1:40">
      <c r="A636" s="374" t="s">
        <v>6473</v>
      </c>
      <c r="B636" s="374" t="s">
        <v>6474</v>
      </c>
      <c r="C636" s="374" t="s">
        <v>6473</v>
      </c>
      <c r="D636" s="11" t="s">
        <v>6474</v>
      </c>
      <c r="E636" s="255" t="s">
        <v>6472</v>
      </c>
      <c r="F636" s="81" t="s">
        <v>6463</v>
      </c>
      <c r="G636" s="374" t="s">
        <v>3340</v>
      </c>
      <c r="H636" s="374" t="s">
        <v>8450</v>
      </c>
      <c r="I636" s="674">
        <v>43030</v>
      </c>
      <c r="J636" s="252" t="s">
        <v>6191</v>
      </c>
      <c r="K636" s="34" t="s">
        <v>6192</v>
      </c>
      <c r="L636" s="252" t="s">
        <v>3469</v>
      </c>
      <c r="M636" s="255" t="s">
        <v>6676</v>
      </c>
      <c r="N636" s="255" t="s">
        <v>3696</v>
      </c>
      <c r="O636" s="255" t="s">
        <v>3339</v>
      </c>
      <c r="P636" s="255" t="s">
        <v>3670</v>
      </c>
      <c r="Q636" s="252" t="s">
        <v>6471</v>
      </c>
      <c r="R636" s="255" t="s">
        <v>3340</v>
      </c>
      <c r="S636" s="255" t="s">
        <v>3340</v>
      </c>
      <c r="T636" s="255" t="s">
        <v>3340</v>
      </c>
      <c r="U636" s="255" t="s">
        <v>3340</v>
      </c>
      <c r="V636" s="255" t="s">
        <v>3340</v>
      </c>
      <c r="W636" s="255" t="s">
        <v>3340</v>
      </c>
      <c r="X636" s="255" t="s">
        <v>3340</v>
      </c>
      <c r="Y636" s="255" t="s">
        <v>3340</v>
      </c>
      <c r="Z636" s="255" t="s">
        <v>3340</v>
      </c>
      <c r="AA636" s="255" t="s">
        <v>3340</v>
      </c>
      <c r="AB636" s="255" t="s">
        <v>3670</v>
      </c>
      <c r="AC636" s="255" t="s">
        <v>3670</v>
      </c>
      <c r="AD636" s="255" t="s">
        <v>3340</v>
      </c>
      <c r="AE636" s="252" t="s">
        <v>3340</v>
      </c>
      <c r="AF636" s="73" t="s">
        <v>3340</v>
      </c>
      <c r="AG636" s="255" t="s">
        <v>3340</v>
      </c>
      <c r="AH636" s="255" t="s">
        <v>3340</v>
      </c>
      <c r="AI636" s="255" t="s">
        <v>3340</v>
      </c>
      <c r="AJ636" s="255" t="s">
        <v>6766</v>
      </c>
      <c r="AK636" s="255" t="s">
        <v>3340</v>
      </c>
      <c r="AL636" s="255" t="s">
        <v>3340</v>
      </c>
      <c r="AM636" s="73" t="s">
        <v>3340</v>
      </c>
      <c r="AN636" s="73" t="s">
        <v>3340</v>
      </c>
    </row>
    <row r="637" spans="1:40">
      <c r="A637" s="374" t="s">
        <v>6475</v>
      </c>
      <c r="B637" s="374" t="s">
        <v>6476</v>
      </c>
      <c r="C637" s="374" t="s">
        <v>6475</v>
      </c>
      <c r="D637" s="11" t="s">
        <v>6476</v>
      </c>
      <c r="E637" s="255" t="s">
        <v>6477</v>
      </c>
      <c r="F637" s="81" t="s">
        <v>6463</v>
      </c>
      <c r="G637" s="374" t="s">
        <v>3340</v>
      </c>
      <c r="H637" s="374" t="s">
        <v>8450</v>
      </c>
      <c r="I637" s="674">
        <v>43031</v>
      </c>
      <c r="J637" s="252" t="s">
        <v>6191</v>
      </c>
      <c r="K637" s="34" t="s">
        <v>6192</v>
      </c>
      <c r="L637" s="252" t="s">
        <v>3469</v>
      </c>
      <c r="M637" s="255" t="s">
        <v>6676</v>
      </c>
      <c r="N637" s="255" t="s">
        <v>3327</v>
      </c>
      <c r="O637" s="255" t="s">
        <v>3328</v>
      </c>
      <c r="P637" s="255" t="s">
        <v>3670</v>
      </c>
      <c r="Q637" s="252" t="s">
        <v>6478</v>
      </c>
      <c r="R637" s="255" t="s">
        <v>6479</v>
      </c>
      <c r="S637" s="255" t="s">
        <v>3340</v>
      </c>
      <c r="T637" s="255" t="s">
        <v>3340</v>
      </c>
      <c r="U637" s="255" t="s">
        <v>3340</v>
      </c>
      <c r="V637" s="255" t="s">
        <v>3340</v>
      </c>
      <c r="W637" s="255" t="s">
        <v>3340</v>
      </c>
      <c r="X637" s="255" t="s">
        <v>3340</v>
      </c>
      <c r="Y637" s="255" t="s">
        <v>3340</v>
      </c>
      <c r="Z637" s="255" t="s">
        <v>10639</v>
      </c>
      <c r="AA637" s="255" t="s">
        <v>10640</v>
      </c>
      <c r="AB637" s="255" t="s">
        <v>3669</v>
      </c>
      <c r="AC637" s="255" t="s">
        <v>3835</v>
      </c>
      <c r="AD637" s="73" t="s">
        <v>5615</v>
      </c>
      <c r="AE637" s="217" t="s">
        <v>6058</v>
      </c>
      <c r="AF637" s="73" t="s">
        <v>3340</v>
      </c>
      <c r="AG637" s="255" t="s">
        <v>3340</v>
      </c>
      <c r="AH637" s="255" t="s">
        <v>3340</v>
      </c>
      <c r="AI637" s="255" t="s">
        <v>3340</v>
      </c>
      <c r="AJ637" s="255" t="s">
        <v>6765</v>
      </c>
      <c r="AK637" s="255" t="s">
        <v>3340</v>
      </c>
      <c r="AL637" s="255" t="s">
        <v>3340</v>
      </c>
      <c r="AM637" s="73" t="s">
        <v>3340</v>
      </c>
      <c r="AN637" s="73" t="s">
        <v>3340</v>
      </c>
    </row>
    <row r="638" spans="1:40">
      <c r="A638" s="255" t="s">
        <v>6480</v>
      </c>
      <c r="B638" s="255" t="s">
        <v>6481</v>
      </c>
      <c r="C638" s="498" t="s">
        <v>6480</v>
      </c>
      <c r="D638" s="493" t="s">
        <v>6481</v>
      </c>
      <c r="E638" s="255" t="s">
        <v>6479</v>
      </c>
      <c r="F638" s="672" t="s">
        <v>6463</v>
      </c>
      <c r="G638" s="252" t="s">
        <v>3340</v>
      </c>
      <c r="H638" s="470" t="s">
        <v>8450</v>
      </c>
      <c r="I638" s="411">
        <v>43032</v>
      </c>
      <c r="J638" s="252" t="s">
        <v>6191</v>
      </c>
      <c r="K638" s="34" t="s">
        <v>6192</v>
      </c>
      <c r="L638" s="255" t="s">
        <v>3469</v>
      </c>
      <c r="M638" s="252" t="s">
        <v>6676</v>
      </c>
      <c r="N638" s="256" t="s">
        <v>3696</v>
      </c>
      <c r="O638" s="252" t="s">
        <v>3339</v>
      </c>
      <c r="P638" s="252" t="s">
        <v>3670</v>
      </c>
      <c r="Q638" s="252" t="s">
        <v>6478</v>
      </c>
      <c r="R638" s="253" t="s">
        <v>3340</v>
      </c>
      <c r="S638" s="253" t="s">
        <v>3340</v>
      </c>
      <c r="T638" s="253" t="s">
        <v>3340</v>
      </c>
      <c r="U638" s="252" t="s">
        <v>3340</v>
      </c>
      <c r="V638" s="252" t="s">
        <v>3340</v>
      </c>
      <c r="W638" s="252" t="s">
        <v>3340</v>
      </c>
      <c r="X638" s="252" t="s">
        <v>3340</v>
      </c>
      <c r="Y638" s="252" t="s">
        <v>3340</v>
      </c>
      <c r="Z638" s="252" t="s">
        <v>3340</v>
      </c>
      <c r="AA638" s="252" t="s">
        <v>3340</v>
      </c>
      <c r="AB638" s="252" t="s">
        <v>3670</v>
      </c>
      <c r="AC638" s="252" t="s">
        <v>3670</v>
      </c>
      <c r="AD638" s="252" t="s">
        <v>3340</v>
      </c>
      <c r="AE638" s="252" t="s">
        <v>3340</v>
      </c>
      <c r="AF638" s="217" t="s">
        <v>3340</v>
      </c>
      <c r="AG638" s="255" t="s">
        <v>3340</v>
      </c>
      <c r="AH638" s="255" t="s">
        <v>3340</v>
      </c>
      <c r="AI638" s="252" t="s">
        <v>3340</v>
      </c>
      <c r="AJ638" s="266" t="s">
        <v>6766</v>
      </c>
      <c r="AK638" s="374" t="s">
        <v>3340</v>
      </c>
      <c r="AL638" s="255" t="s">
        <v>3340</v>
      </c>
      <c r="AM638" s="266" t="s">
        <v>5352</v>
      </c>
      <c r="AN638" s="266" t="s">
        <v>6</v>
      </c>
    </row>
    <row r="639" spans="1:40">
      <c r="A639" s="255" t="s">
        <v>6482</v>
      </c>
      <c r="B639" s="255" t="s">
        <v>6483</v>
      </c>
      <c r="C639" s="498" t="s">
        <v>6482</v>
      </c>
      <c r="D639" s="493" t="s">
        <v>6483</v>
      </c>
      <c r="E639" s="255" t="s">
        <v>6484</v>
      </c>
      <c r="F639" s="672" t="s">
        <v>6463</v>
      </c>
      <c r="G639" s="252" t="s">
        <v>3340</v>
      </c>
      <c r="H639" s="470" t="s">
        <v>8450</v>
      </c>
      <c r="I639" s="411">
        <v>43033</v>
      </c>
      <c r="J639" s="252" t="s">
        <v>6191</v>
      </c>
      <c r="K639" s="34" t="s">
        <v>6192</v>
      </c>
      <c r="L639" s="255" t="s">
        <v>3469</v>
      </c>
      <c r="M639" s="252" t="s">
        <v>6676</v>
      </c>
      <c r="N639" s="253" t="s">
        <v>3327</v>
      </c>
      <c r="O639" s="252" t="s">
        <v>3328</v>
      </c>
      <c r="P639" s="252" t="s">
        <v>3670</v>
      </c>
      <c r="Q639" s="252" t="s">
        <v>6485</v>
      </c>
      <c r="R639" s="253" t="s">
        <v>6486</v>
      </c>
      <c r="S639" s="253" t="s">
        <v>3340</v>
      </c>
      <c r="T639" s="253" t="s">
        <v>3340</v>
      </c>
      <c r="U639" s="252" t="s">
        <v>3340</v>
      </c>
      <c r="V639" s="252" t="s">
        <v>3340</v>
      </c>
      <c r="W639" s="252" t="s">
        <v>3340</v>
      </c>
      <c r="X639" s="252" t="s">
        <v>3340</v>
      </c>
      <c r="Y639" s="252" t="s">
        <v>3340</v>
      </c>
      <c r="Z639" s="252" t="s">
        <v>10653</v>
      </c>
      <c r="AA639" s="252" t="s">
        <v>10654</v>
      </c>
      <c r="AB639" s="252" t="s">
        <v>3669</v>
      </c>
      <c r="AC639" s="252" t="s">
        <v>3835</v>
      </c>
      <c r="AD639" s="217" t="s">
        <v>5615</v>
      </c>
      <c r="AE639" s="217" t="s">
        <v>6058</v>
      </c>
      <c r="AF639" s="217" t="s">
        <v>3340</v>
      </c>
      <c r="AG639" s="255" t="s">
        <v>3340</v>
      </c>
      <c r="AH639" s="255" t="s">
        <v>3340</v>
      </c>
      <c r="AI639" s="252" t="s">
        <v>3340</v>
      </c>
      <c r="AJ639" s="266" t="s">
        <v>6765</v>
      </c>
      <c r="AK639" s="374" t="s">
        <v>3340</v>
      </c>
      <c r="AL639" s="255" t="s">
        <v>3340</v>
      </c>
      <c r="AM639" s="266" t="s">
        <v>5352</v>
      </c>
      <c r="AN639" s="266" t="s">
        <v>5738</v>
      </c>
    </row>
    <row r="640" spans="1:40">
      <c r="A640" s="136" t="s">
        <v>6487</v>
      </c>
      <c r="B640" s="374" t="s">
        <v>6488</v>
      </c>
      <c r="C640" s="374" t="s">
        <v>6487</v>
      </c>
      <c r="D640" s="493" t="s">
        <v>6488</v>
      </c>
      <c r="E640" s="255" t="s">
        <v>6486</v>
      </c>
      <c r="F640" s="672" t="s">
        <v>6463</v>
      </c>
      <c r="G640" s="374" t="s">
        <v>3340</v>
      </c>
      <c r="H640" s="374" t="s">
        <v>8450</v>
      </c>
      <c r="I640" s="674">
        <v>43034</v>
      </c>
      <c r="J640" s="252" t="s">
        <v>6191</v>
      </c>
      <c r="K640" s="499" t="s">
        <v>6192</v>
      </c>
      <c r="L640" s="252" t="s">
        <v>3469</v>
      </c>
      <c r="M640" s="485" t="s">
        <v>6676</v>
      </c>
      <c r="N640" s="252" t="s">
        <v>3696</v>
      </c>
      <c r="O640" s="252" t="s">
        <v>3339</v>
      </c>
      <c r="P640" s="252" t="s">
        <v>3670</v>
      </c>
      <c r="Q640" s="252" t="s">
        <v>6485</v>
      </c>
      <c r="R640" s="253" t="s">
        <v>3340</v>
      </c>
      <c r="S640" s="253" t="s">
        <v>3340</v>
      </c>
      <c r="T640" s="253" t="s">
        <v>3340</v>
      </c>
      <c r="U640" s="252" t="s">
        <v>3340</v>
      </c>
      <c r="V640" s="252" t="s">
        <v>3340</v>
      </c>
      <c r="W640" s="252" t="s">
        <v>3340</v>
      </c>
      <c r="X640" s="252" t="s">
        <v>3340</v>
      </c>
      <c r="Y640" s="252" t="s">
        <v>3340</v>
      </c>
      <c r="Z640" s="252" t="s">
        <v>3340</v>
      </c>
      <c r="AA640" s="252" t="s">
        <v>3340</v>
      </c>
      <c r="AB640" s="252" t="s">
        <v>3670</v>
      </c>
      <c r="AC640" s="252" t="s">
        <v>3670</v>
      </c>
      <c r="AD640" s="252" t="s">
        <v>3340</v>
      </c>
      <c r="AE640" s="252" t="s">
        <v>3340</v>
      </c>
      <c r="AF640" s="217" t="s">
        <v>3340</v>
      </c>
      <c r="AG640" s="255" t="s">
        <v>3340</v>
      </c>
      <c r="AH640" s="255" t="s">
        <v>3340</v>
      </c>
      <c r="AI640" s="252" t="s">
        <v>3340</v>
      </c>
      <c r="AJ640" s="252" t="s">
        <v>6766</v>
      </c>
      <c r="AK640" s="252" t="s">
        <v>3340</v>
      </c>
      <c r="AL640" s="255" t="s">
        <v>3340</v>
      </c>
      <c r="AM640" s="252" t="s">
        <v>3340</v>
      </c>
      <c r="AN640" s="252" t="s">
        <v>3340</v>
      </c>
    </row>
    <row r="641" spans="1:40">
      <c r="A641" s="136" t="s">
        <v>6489</v>
      </c>
      <c r="B641" s="374" t="s">
        <v>6490</v>
      </c>
      <c r="C641" s="374" t="s">
        <v>6489</v>
      </c>
      <c r="D641" s="493" t="s">
        <v>6490</v>
      </c>
      <c r="E641" s="255" t="s">
        <v>6491</v>
      </c>
      <c r="F641" s="672" t="s">
        <v>6463</v>
      </c>
      <c r="G641" s="374" t="s">
        <v>3340</v>
      </c>
      <c r="H641" s="374" t="s">
        <v>8450</v>
      </c>
      <c r="I641" s="674">
        <v>43035</v>
      </c>
      <c r="J641" s="252" t="s">
        <v>6191</v>
      </c>
      <c r="K641" s="499" t="s">
        <v>6192</v>
      </c>
      <c r="L641" s="252" t="s">
        <v>3469</v>
      </c>
      <c r="M641" s="485" t="s">
        <v>6676</v>
      </c>
      <c r="N641" s="252" t="s">
        <v>3327</v>
      </c>
      <c r="O641" s="252" t="s">
        <v>3328</v>
      </c>
      <c r="P641" s="252" t="s">
        <v>3670</v>
      </c>
      <c r="Q641" s="252" t="s">
        <v>6492</v>
      </c>
      <c r="R641" s="253" t="s">
        <v>6493</v>
      </c>
      <c r="S641" s="253" t="s">
        <v>3340</v>
      </c>
      <c r="T641" s="253" t="s">
        <v>3340</v>
      </c>
      <c r="U641" s="252" t="s">
        <v>3340</v>
      </c>
      <c r="V641" s="252" t="s">
        <v>3340</v>
      </c>
      <c r="W641" s="252" t="s">
        <v>3340</v>
      </c>
      <c r="X641" s="252" t="s">
        <v>3340</v>
      </c>
      <c r="Y641" s="252" t="s">
        <v>3340</v>
      </c>
      <c r="Z641" s="252" t="s">
        <v>10655</v>
      </c>
      <c r="AA641" s="252" t="s">
        <v>10656</v>
      </c>
      <c r="AB641" s="252" t="s">
        <v>3669</v>
      </c>
      <c r="AC641" s="252" t="s">
        <v>3835</v>
      </c>
      <c r="AD641" s="217" t="s">
        <v>5615</v>
      </c>
      <c r="AE641" s="217" t="s">
        <v>6058</v>
      </c>
      <c r="AF641" s="217" t="s">
        <v>3340</v>
      </c>
      <c r="AG641" s="255" t="s">
        <v>3340</v>
      </c>
      <c r="AH641" s="255" t="s">
        <v>3340</v>
      </c>
      <c r="AI641" s="252" t="s">
        <v>3340</v>
      </c>
      <c r="AJ641" s="252" t="s">
        <v>6765</v>
      </c>
      <c r="AK641" s="252" t="s">
        <v>3340</v>
      </c>
      <c r="AL641" s="255" t="s">
        <v>3340</v>
      </c>
      <c r="AM641" s="252" t="s">
        <v>3340</v>
      </c>
      <c r="AN641" s="252" t="s">
        <v>3340</v>
      </c>
    </row>
    <row r="642" spans="1:40">
      <c r="A642" s="136" t="s">
        <v>6494</v>
      </c>
      <c r="B642" s="374" t="s">
        <v>6495</v>
      </c>
      <c r="C642" s="374" t="s">
        <v>6494</v>
      </c>
      <c r="D642" s="493" t="s">
        <v>6495</v>
      </c>
      <c r="E642" s="255" t="s">
        <v>6493</v>
      </c>
      <c r="F642" s="672" t="s">
        <v>6463</v>
      </c>
      <c r="G642" s="374" t="s">
        <v>3340</v>
      </c>
      <c r="H642" s="374" t="s">
        <v>8450</v>
      </c>
      <c r="I642" s="674">
        <v>43036</v>
      </c>
      <c r="J642" s="252" t="s">
        <v>6191</v>
      </c>
      <c r="K642" s="499" t="s">
        <v>6192</v>
      </c>
      <c r="L642" s="252" t="s">
        <v>3469</v>
      </c>
      <c r="M642" s="485" t="s">
        <v>6676</v>
      </c>
      <c r="N642" s="252" t="s">
        <v>3696</v>
      </c>
      <c r="O642" s="252" t="s">
        <v>3339</v>
      </c>
      <c r="P642" s="252" t="s">
        <v>3670</v>
      </c>
      <c r="Q642" s="252" t="s">
        <v>6492</v>
      </c>
      <c r="R642" s="253" t="s">
        <v>3340</v>
      </c>
      <c r="S642" s="253" t="s">
        <v>3340</v>
      </c>
      <c r="T642" s="253" t="s">
        <v>3340</v>
      </c>
      <c r="U642" s="252" t="s">
        <v>3340</v>
      </c>
      <c r="V642" s="252" t="s">
        <v>3340</v>
      </c>
      <c r="W642" s="252" t="s">
        <v>3340</v>
      </c>
      <c r="X642" s="252" t="s">
        <v>3340</v>
      </c>
      <c r="Y642" s="252" t="s">
        <v>3340</v>
      </c>
      <c r="Z642" s="252" t="s">
        <v>3340</v>
      </c>
      <c r="AA642" s="252" t="s">
        <v>3340</v>
      </c>
      <c r="AB642" s="252" t="s">
        <v>3670</v>
      </c>
      <c r="AC642" s="252" t="s">
        <v>3670</v>
      </c>
      <c r="AD642" s="252" t="s">
        <v>3340</v>
      </c>
      <c r="AE642" s="252" t="s">
        <v>3340</v>
      </c>
      <c r="AF642" s="217" t="s">
        <v>3340</v>
      </c>
      <c r="AG642" s="255" t="s">
        <v>3340</v>
      </c>
      <c r="AH642" s="255" t="s">
        <v>3340</v>
      </c>
      <c r="AI642" s="252" t="s">
        <v>3340</v>
      </c>
      <c r="AJ642" s="252" t="s">
        <v>6766</v>
      </c>
      <c r="AK642" s="252" t="s">
        <v>3340</v>
      </c>
      <c r="AL642" s="255" t="s">
        <v>3340</v>
      </c>
      <c r="AM642" s="252" t="s">
        <v>3340</v>
      </c>
      <c r="AN642" s="252" t="s">
        <v>3340</v>
      </c>
    </row>
    <row r="643" spans="1:40">
      <c r="A643" s="136" t="s">
        <v>6496</v>
      </c>
      <c r="B643" s="374" t="s">
        <v>6497</v>
      </c>
      <c r="C643" s="374" t="s">
        <v>6496</v>
      </c>
      <c r="D643" s="493" t="s">
        <v>6497</v>
      </c>
      <c r="E643" s="255" t="s">
        <v>6498</v>
      </c>
      <c r="F643" s="672" t="s">
        <v>6463</v>
      </c>
      <c r="G643" s="374" t="s">
        <v>3340</v>
      </c>
      <c r="H643" s="374" t="s">
        <v>8450</v>
      </c>
      <c r="I643" s="674">
        <v>43037</v>
      </c>
      <c r="J643" s="252" t="s">
        <v>6191</v>
      </c>
      <c r="K643" s="499" t="s">
        <v>6192</v>
      </c>
      <c r="L643" s="252" t="s">
        <v>3469</v>
      </c>
      <c r="M643" s="485" t="s">
        <v>6676</v>
      </c>
      <c r="N643" s="252" t="s">
        <v>3327</v>
      </c>
      <c r="O643" s="252" t="s">
        <v>3328</v>
      </c>
      <c r="P643" s="252" t="s">
        <v>3670</v>
      </c>
      <c r="Q643" s="252" t="s">
        <v>6499</v>
      </c>
      <c r="R643" s="253" t="s">
        <v>6500</v>
      </c>
      <c r="S643" s="253" t="s">
        <v>3340</v>
      </c>
      <c r="T643" s="253" t="s">
        <v>3340</v>
      </c>
      <c r="U643" s="252" t="s">
        <v>3340</v>
      </c>
      <c r="V643" s="252" t="s">
        <v>3340</v>
      </c>
      <c r="W643" s="252" t="s">
        <v>3340</v>
      </c>
      <c r="X643" s="252" t="s">
        <v>3340</v>
      </c>
      <c r="Y643" s="252" t="s">
        <v>3340</v>
      </c>
      <c r="Z643" s="252" t="s">
        <v>10657</v>
      </c>
      <c r="AA643" s="252" t="s">
        <v>10658</v>
      </c>
      <c r="AB643" s="252" t="s">
        <v>3669</v>
      </c>
      <c r="AC643" s="252" t="s">
        <v>3835</v>
      </c>
      <c r="AD643" s="217" t="s">
        <v>5615</v>
      </c>
      <c r="AE643" s="217" t="s">
        <v>6058</v>
      </c>
      <c r="AF643" s="217" t="s">
        <v>3340</v>
      </c>
      <c r="AG643" s="255" t="s">
        <v>3340</v>
      </c>
      <c r="AH643" s="255" t="s">
        <v>3340</v>
      </c>
      <c r="AI643" s="252" t="s">
        <v>3340</v>
      </c>
      <c r="AJ643" s="252" t="s">
        <v>6765</v>
      </c>
      <c r="AK643" s="252" t="s">
        <v>3340</v>
      </c>
      <c r="AL643" s="255" t="s">
        <v>3340</v>
      </c>
      <c r="AM643" s="252" t="s">
        <v>3340</v>
      </c>
      <c r="AN643" s="252" t="s">
        <v>3340</v>
      </c>
    </row>
    <row r="644" spans="1:40">
      <c r="A644" s="288" t="s">
        <v>6501</v>
      </c>
      <c r="B644" s="374" t="s">
        <v>6502</v>
      </c>
      <c r="C644" s="374" t="s">
        <v>6501</v>
      </c>
      <c r="D644" s="493" t="s">
        <v>6502</v>
      </c>
      <c r="E644" s="255" t="s">
        <v>6500</v>
      </c>
      <c r="F644" s="672" t="s">
        <v>6463</v>
      </c>
      <c r="G644" s="374" t="s">
        <v>3340</v>
      </c>
      <c r="H644" s="374" t="s">
        <v>8450</v>
      </c>
      <c r="I644" s="674">
        <v>43038</v>
      </c>
      <c r="J644" s="252" t="s">
        <v>6191</v>
      </c>
      <c r="K644" s="473" t="s">
        <v>6192</v>
      </c>
      <c r="L644" s="252" t="s">
        <v>3469</v>
      </c>
      <c r="M644" s="485" t="s">
        <v>6676</v>
      </c>
      <c r="N644" s="252" t="s">
        <v>3696</v>
      </c>
      <c r="O644" s="252" t="s">
        <v>3339</v>
      </c>
      <c r="P644" s="252" t="s">
        <v>3670</v>
      </c>
      <c r="Q644" s="252" t="s">
        <v>6499</v>
      </c>
      <c r="R644" s="253" t="s">
        <v>3340</v>
      </c>
      <c r="S644" s="253" t="s">
        <v>3340</v>
      </c>
      <c r="T644" s="253" t="s">
        <v>3340</v>
      </c>
      <c r="U644" s="252" t="s">
        <v>3340</v>
      </c>
      <c r="V644" s="252" t="s">
        <v>3340</v>
      </c>
      <c r="W644" s="252" t="s">
        <v>3340</v>
      </c>
      <c r="X644" s="252" t="s">
        <v>3340</v>
      </c>
      <c r="Y644" s="252" t="s">
        <v>3340</v>
      </c>
      <c r="Z644" s="252" t="s">
        <v>3340</v>
      </c>
      <c r="AA644" s="252" t="s">
        <v>3340</v>
      </c>
      <c r="AB644" s="252" t="s">
        <v>3670</v>
      </c>
      <c r="AC644" s="252" t="s">
        <v>3670</v>
      </c>
      <c r="AD644" s="252" t="s">
        <v>3340</v>
      </c>
      <c r="AE644" s="252" t="s">
        <v>3340</v>
      </c>
      <c r="AF644" s="217" t="s">
        <v>3340</v>
      </c>
      <c r="AG644" s="255" t="s">
        <v>3340</v>
      </c>
      <c r="AH644" s="255" t="s">
        <v>3340</v>
      </c>
      <c r="AI644" s="252" t="s">
        <v>3340</v>
      </c>
      <c r="AJ644" s="11" t="s">
        <v>6766</v>
      </c>
      <c r="AK644" s="252" t="s">
        <v>3340</v>
      </c>
      <c r="AL644" s="255" t="s">
        <v>3340</v>
      </c>
      <c r="AM644" s="252" t="s">
        <v>3340</v>
      </c>
      <c r="AN644" s="252" t="s">
        <v>3340</v>
      </c>
    </row>
    <row r="645" spans="1:40">
      <c r="A645" s="288" t="s">
        <v>6503</v>
      </c>
      <c r="B645" s="374" t="s">
        <v>6504</v>
      </c>
      <c r="C645" s="374" t="s">
        <v>6503</v>
      </c>
      <c r="D645" s="493" t="s">
        <v>6504</v>
      </c>
      <c r="E645" s="255" t="s">
        <v>6505</v>
      </c>
      <c r="F645" s="672" t="s">
        <v>6463</v>
      </c>
      <c r="G645" s="374" t="s">
        <v>3340</v>
      </c>
      <c r="H645" s="374" t="s">
        <v>8450</v>
      </c>
      <c r="I645" s="674">
        <v>43039</v>
      </c>
      <c r="J645" s="252" t="s">
        <v>6191</v>
      </c>
      <c r="K645" s="473" t="s">
        <v>6192</v>
      </c>
      <c r="L645" s="252" t="s">
        <v>3469</v>
      </c>
      <c r="M645" s="485" t="s">
        <v>6676</v>
      </c>
      <c r="N645" s="252" t="s">
        <v>3327</v>
      </c>
      <c r="O645" s="252" t="s">
        <v>3328</v>
      </c>
      <c r="P645" s="252" t="s">
        <v>3670</v>
      </c>
      <c r="Q645" s="252" t="s">
        <v>6413</v>
      </c>
      <c r="R645" s="253" t="s">
        <v>6506</v>
      </c>
      <c r="S645" s="253" t="s">
        <v>3340</v>
      </c>
      <c r="T645" s="253" t="s">
        <v>3340</v>
      </c>
      <c r="U645" s="252" t="s">
        <v>3340</v>
      </c>
      <c r="V645" s="252" t="s">
        <v>3340</v>
      </c>
      <c r="W645" s="252" t="s">
        <v>3340</v>
      </c>
      <c r="X645" s="252" t="s">
        <v>3340</v>
      </c>
      <c r="Y645" s="252" t="s">
        <v>3340</v>
      </c>
      <c r="Z645" s="252" t="s">
        <v>10659</v>
      </c>
      <c r="AA645" s="252" t="s">
        <v>10660</v>
      </c>
      <c r="AB645" s="252" t="s">
        <v>3669</v>
      </c>
      <c r="AC645" s="252" t="s">
        <v>3835</v>
      </c>
      <c r="AD645" s="217" t="s">
        <v>5615</v>
      </c>
      <c r="AE645" s="217" t="s">
        <v>6058</v>
      </c>
      <c r="AF645" s="217" t="s">
        <v>3340</v>
      </c>
      <c r="AG645" s="255" t="s">
        <v>3340</v>
      </c>
      <c r="AH645" s="255" t="s">
        <v>3340</v>
      </c>
      <c r="AI645" s="252" t="s">
        <v>3340</v>
      </c>
      <c r="AJ645" s="11" t="s">
        <v>6765</v>
      </c>
      <c r="AK645" s="252" t="s">
        <v>3340</v>
      </c>
      <c r="AL645" s="255" t="s">
        <v>3340</v>
      </c>
      <c r="AM645" s="252" t="s">
        <v>3340</v>
      </c>
      <c r="AN645" s="252" t="s">
        <v>3340</v>
      </c>
    </row>
    <row r="646" spans="1:40">
      <c r="A646" s="288" t="s">
        <v>6410</v>
      </c>
      <c r="B646" s="374" t="s">
        <v>6507</v>
      </c>
      <c r="C646" s="374" t="s">
        <v>6410</v>
      </c>
      <c r="D646" s="493" t="s">
        <v>6507</v>
      </c>
      <c r="E646" s="255" t="s">
        <v>6506</v>
      </c>
      <c r="F646" s="672" t="s">
        <v>6463</v>
      </c>
      <c r="G646" s="374" t="s">
        <v>3340</v>
      </c>
      <c r="H646" s="374" t="s">
        <v>8450</v>
      </c>
      <c r="I646" s="674">
        <v>43040</v>
      </c>
      <c r="J646" s="252" t="s">
        <v>6191</v>
      </c>
      <c r="K646" s="473" t="s">
        <v>6192</v>
      </c>
      <c r="L646" s="252" t="s">
        <v>3469</v>
      </c>
      <c r="M646" s="485" t="s">
        <v>6676</v>
      </c>
      <c r="N646" s="252" t="s">
        <v>3696</v>
      </c>
      <c r="O646" s="252" t="s">
        <v>3339</v>
      </c>
      <c r="P646" s="252" t="s">
        <v>3670</v>
      </c>
      <c r="Q646" s="252" t="s">
        <v>6413</v>
      </c>
      <c r="R646" s="253" t="s">
        <v>3340</v>
      </c>
      <c r="S646" s="253" t="s">
        <v>3340</v>
      </c>
      <c r="T646" s="253" t="s">
        <v>3340</v>
      </c>
      <c r="U646" s="252" t="s">
        <v>3340</v>
      </c>
      <c r="V646" s="252" t="s">
        <v>3340</v>
      </c>
      <c r="W646" s="252" t="s">
        <v>3340</v>
      </c>
      <c r="X646" s="252" t="s">
        <v>3340</v>
      </c>
      <c r="Y646" s="252" t="s">
        <v>3340</v>
      </c>
      <c r="Z646" s="252" t="s">
        <v>3340</v>
      </c>
      <c r="AA646" s="252" t="s">
        <v>3340</v>
      </c>
      <c r="AB646" s="252" t="s">
        <v>3670</v>
      </c>
      <c r="AC646" s="252" t="s">
        <v>3670</v>
      </c>
      <c r="AD646" s="252" t="s">
        <v>3340</v>
      </c>
      <c r="AE646" s="252" t="s">
        <v>3340</v>
      </c>
      <c r="AF646" s="217" t="s">
        <v>3340</v>
      </c>
      <c r="AG646" s="255" t="s">
        <v>3340</v>
      </c>
      <c r="AH646" s="255" t="s">
        <v>3340</v>
      </c>
      <c r="AI646" s="252" t="s">
        <v>3340</v>
      </c>
      <c r="AJ646" s="11" t="s">
        <v>6766</v>
      </c>
      <c r="AK646" s="252" t="s">
        <v>3340</v>
      </c>
      <c r="AL646" s="255" t="s">
        <v>3340</v>
      </c>
      <c r="AM646" s="252" t="s">
        <v>3340</v>
      </c>
      <c r="AN646" s="252" t="s">
        <v>3340</v>
      </c>
    </row>
    <row r="647" spans="1:40">
      <c r="A647" s="288" t="s">
        <v>6508</v>
      </c>
      <c r="B647" s="374" t="s">
        <v>6509</v>
      </c>
      <c r="C647" s="374" t="s">
        <v>6508</v>
      </c>
      <c r="D647" s="493" t="s">
        <v>6509</v>
      </c>
      <c r="E647" s="255" t="s">
        <v>6510</v>
      </c>
      <c r="F647" s="672" t="s">
        <v>6463</v>
      </c>
      <c r="G647" s="374" t="s">
        <v>3340</v>
      </c>
      <c r="H647" s="374" t="s">
        <v>8450</v>
      </c>
      <c r="I647" s="674">
        <v>43041</v>
      </c>
      <c r="J647" s="252" t="s">
        <v>6191</v>
      </c>
      <c r="K647" s="473" t="s">
        <v>6192</v>
      </c>
      <c r="L647" s="252" t="s">
        <v>3469</v>
      </c>
      <c r="M647" s="485" t="s">
        <v>6676</v>
      </c>
      <c r="N647" s="252" t="s">
        <v>3327</v>
      </c>
      <c r="O647" s="252" t="s">
        <v>3328</v>
      </c>
      <c r="P647" s="252" t="s">
        <v>3670</v>
      </c>
      <c r="Q647" s="252" t="s">
        <v>6511</v>
      </c>
      <c r="R647" s="253" t="s">
        <v>6512</v>
      </c>
      <c r="S647" s="253" t="s">
        <v>3340</v>
      </c>
      <c r="T647" s="253" t="s">
        <v>3340</v>
      </c>
      <c r="U647" s="252" t="s">
        <v>3340</v>
      </c>
      <c r="V647" s="252" t="s">
        <v>3340</v>
      </c>
      <c r="W647" s="252" t="s">
        <v>3340</v>
      </c>
      <c r="X647" s="252" t="s">
        <v>3340</v>
      </c>
      <c r="Y647" s="252" t="s">
        <v>3340</v>
      </c>
      <c r="Z647" s="252" t="s">
        <v>10661</v>
      </c>
      <c r="AA647" s="252" t="s">
        <v>10662</v>
      </c>
      <c r="AB647" s="252" t="s">
        <v>3669</v>
      </c>
      <c r="AC647" s="252" t="s">
        <v>3835</v>
      </c>
      <c r="AD647" s="217" t="s">
        <v>5615</v>
      </c>
      <c r="AE647" s="217" t="s">
        <v>6058</v>
      </c>
      <c r="AF647" s="217" t="s">
        <v>3340</v>
      </c>
      <c r="AG647" s="255" t="s">
        <v>3340</v>
      </c>
      <c r="AH647" s="255" t="s">
        <v>3340</v>
      </c>
      <c r="AI647" s="252" t="s">
        <v>3340</v>
      </c>
      <c r="AJ647" s="11" t="s">
        <v>6765</v>
      </c>
      <c r="AK647" s="252" t="s">
        <v>3340</v>
      </c>
      <c r="AL647" s="255" t="s">
        <v>3340</v>
      </c>
      <c r="AM647" s="252" t="s">
        <v>3340</v>
      </c>
      <c r="AN647" s="252" t="s">
        <v>3340</v>
      </c>
    </row>
    <row r="648" spans="1:40">
      <c r="A648" s="500" t="s">
        <v>6513</v>
      </c>
      <c r="B648" s="374" t="s">
        <v>6514</v>
      </c>
      <c r="C648" s="374" t="s">
        <v>6513</v>
      </c>
      <c r="D648" s="493" t="s">
        <v>6514</v>
      </c>
      <c r="E648" s="255" t="s">
        <v>6512</v>
      </c>
      <c r="F648" s="672" t="s">
        <v>6463</v>
      </c>
      <c r="G648" s="374" t="s">
        <v>3340</v>
      </c>
      <c r="H648" s="374" t="s">
        <v>8450</v>
      </c>
      <c r="I648" s="674">
        <v>43042</v>
      </c>
      <c r="J648" s="252" t="s">
        <v>6191</v>
      </c>
      <c r="K648" s="501" t="s">
        <v>6192</v>
      </c>
      <c r="L648" s="252" t="s">
        <v>3469</v>
      </c>
      <c r="M648" s="485" t="s">
        <v>6676</v>
      </c>
      <c r="N648" s="252" t="s">
        <v>3696</v>
      </c>
      <c r="O648" s="252" t="s">
        <v>3339</v>
      </c>
      <c r="P648" s="252" t="s">
        <v>3670</v>
      </c>
      <c r="Q648" s="252" t="s">
        <v>6511</v>
      </c>
      <c r="R648" s="253" t="s">
        <v>3340</v>
      </c>
      <c r="S648" s="253" t="s">
        <v>3340</v>
      </c>
      <c r="T648" s="253" t="s">
        <v>3340</v>
      </c>
      <c r="U648" s="252" t="s">
        <v>3340</v>
      </c>
      <c r="V648" s="252" t="s">
        <v>3340</v>
      </c>
      <c r="W648" s="252" t="s">
        <v>3340</v>
      </c>
      <c r="X648" s="252" t="s">
        <v>3340</v>
      </c>
      <c r="Y648" s="252" t="s">
        <v>3340</v>
      </c>
      <c r="Z648" s="252" t="s">
        <v>3340</v>
      </c>
      <c r="AA648" s="252" t="s">
        <v>3340</v>
      </c>
      <c r="AB648" s="252" t="s">
        <v>3670</v>
      </c>
      <c r="AC648" s="252" t="s">
        <v>3670</v>
      </c>
      <c r="AD648" s="252" t="s">
        <v>3340</v>
      </c>
      <c r="AE648" s="252" t="s">
        <v>3340</v>
      </c>
      <c r="AF648" s="217" t="s">
        <v>3340</v>
      </c>
      <c r="AG648" s="252" t="s">
        <v>3340</v>
      </c>
      <c r="AH648" s="252" t="s">
        <v>3340</v>
      </c>
      <c r="AI648" s="252" t="s">
        <v>3340</v>
      </c>
      <c r="AJ648" s="252" t="s">
        <v>6766</v>
      </c>
      <c r="AK648" s="252" t="s">
        <v>3340</v>
      </c>
      <c r="AL648" s="255" t="s">
        <v>3340</v>
      </c>
      <c r="AM648" s="252" t="s">
        <v>3340</v>
      </c>
      <c r="AN648" s="252" t="s">
        <v>3340</v>
      </c>
    </row>
    <row r="649" spans="1:40">
      <c r="A649" s="500" t="s">
        <v>6515</v>
      </c>
      <c r="B649" s="374" t="s">
        <v>6516</v>
      </c>
      <c r="C649" s="374" t="s">
        <v>6515</v>
      </c>
      <c r="D649" s="493" t="s">
        <v>6516</v>
      </c>
      <c r="E649" s="255" t="s">
        <v>6517</v>
      </c>
      <c r="F649" s="672" t="s">
        <v>6463</v>
      </c>
      <c r="G649" s="374" t="s">
        <v>3340</v>
      </c>
      <c r="H649" s="374" t="s">
        <v>8450</v>
      </c>
      <c r="I649" s="674">
        <v>43043</v>
      </c>
      <c r="J649" s="252" t="s">
        <v>6191</v>
      </c>
      <c r="K649" s="501" t="s">
        <v>6192</v>
      </c>
      <c r="L649" s="252" t="s">
        <v>3469</v>
      </c>
      <c r="M649" s="485" t="s">
        <v>6676</v>
      </c>
      <c r="N649" s="252" t="s">
        <v>3327</v>
      </c>
      <c r="O649" s="252" t="s">
        <v>3328</v>
      </c>
      <c r="P649" s="252" t="s">
        <v>3670</v>
      </c>
      <c r="Q649" s="252" t="s">
        <v>6518</v>
      </c>
      <c r="R649" s="253" t="s">
        <v>6519</v>
      </c>
      <c r="S649" s="253" t="s">
        <v>3340</v>
      </c>
      <c r="T649" s="253" t="s">
        <v>3340</v>
      </c>
      <c r="U649" s="252" t="s">
        <v>3340</v>
      </c>
      <c r="V649" s="252" t="s">
        <v>3340</v>
      </c>
      <c r="W649" s="252" t="s">
        <v>3340</v>
      </c>
      <c r="X649" s="252" t="s">
        <v>3340</v>
      </c>
      <c r="Y649" s="252" t="s">
        <v>3340</v>
      </c>
      <c r="Z649" s="252" t="s">
        <v>10663</v>
      </c>
      <c r="AA649" s="252" t="s">
        <v>10664</v>
      </c>
      <c r="AB649" s="252" t="s">
        <v>3669</v>
      </c>
      <c r="AC649" s="252" t="s">
        <v>3835</v>
      </c>
      <c r="AD649" s="217" t="s">
        <v>5615</v>
      </c>
      <c r="AE649" s="217" t="s">
        <v>6058</v>
      </c>
      <c r="AF649" s="217" t="s">
        <v>3340</v>
      </c>
      <c r="AG649" s="252" t="s">
        <v>3340</v>
      </c>
      <c r="AH649" s="252" t="s">
        <v>3340</v>
      </c>
      <c r="AI649" s="252" t="s">
        <v>3340</v>
      </c>
      <c r="AJ649" s="252" t="s">
        <v>6765</v>
      </c>
      <c r="AK649" s="252" t="s">
        <v>3340</v>
      </c>
      <c r="AL649" s="255" t="s">
        <v>3340</v>
      </c>
      <c r="AM649" s="252" t="s">
        <v>3340</v>
      </c>
      <c r="AN649" s="252" t="s">
        <v>3340</v>
      </c>
    </row>
    <row r="650" spans="1:40">
      <c r="A650" s="500" t="s">
        <v>6520</v>
      </c>
      <c r="B650" s="374" t="s">
        <v>6521</v>
      </c>
      <c r="C650" s="374" t="s">
        <v>6520</v>
      </c>
      <c r="D650" s="493" t="s">
        <v>6521</v>
      </c>
      <c r="E650" s="255" t="s">
        <v>6519</v>
      </c>
      <c r="F650" s="672" t="s">
        <v>6463</v>
      </c>
      <c r="G650" s="374" t="s">
        <v>3340</v>
      </c>
      <c r="H650" s="374" t="s">
        <v>8450</v>
      </c>
      <c r="I650" s="674">
        <v>43044</v>
      </c>
      <c r="J650" s="252" t="s">
        <v>6191</v>
      </c>
      <c r="K650" s="501" t="s">
        <v>6192</v>
      </c>
      <c r="L650" s="252" t="s">
        <v>3469</v>
      </c>
      <c r="M650" s="485" t="s">
        <v>6676</v>
      </c>
      <c r="N650" s="252" t="s">
        <v>3696</v>
      </c>
      <c r="O650" s="252" t="s">
        <v>3339</v>
      </c>
      <c r="P650" s="252" t="s">
        <v>3670</v>
      </c>
      <c r="Q650" s="252" t="s">
        <v>6518</v>
      </c>
      <c r="R650" s="253" t="s">
        <v>3340</v>
      </c>
      <c r="S650" s="253" t="s">
        <v>3340</v>
      </c>
      <c r="T650" s="253" t="s">
        <v>3340</v>
      </c>
      <c r="U650" s="252" t="s">
        <v>3340</v>
      </c>
      <c r="V650" s="252" t="s">
        <v>3340</v>
      </c>
      <c r="W650" s="252" t="s">
        <v>3340</v>
      </c>
      <c r="X650" s="252" t="s">
        <v>3340</v>
      </c>
      <c r="Y650" s="252" t="s">
        <v>3340</v>
      </c>
      <c r="Z650" s="252" t="s">
        <v>3340</v>
      </c>
      <c r="AA650" s="252" t="s">
        <v>3340</v>
      </c>
      <c r="AB650" s="252" t="s">
        <v>3670</v>
      </c>
      <c r="AC650" s="252" t="s">
        <v>3670</v>
      </c>
      <c r="AD650" s="252" t="s">
        <v>3340</v>
      </c>
      <c r="AE650" s="252" t="s">
        <v>3340</v>
      </c>
      <c r="AF650" s="217" t="s">
        <v>3340</v>
      </c>
      <c r="AG650" s="252" t="s">
        <v>3340</v>
      </c>
      <c r="AH650" s="252" t="s">
        <v>3340</v>
      </c>
      <c r="AI650" s="252" t="s">
        <v>3340</v>
      </c>
      <c r="AJ650" s="395" t="s">
        <v>6766</v>
      </c>
      <c r="AK650" s="252" t="s">
        <v>3340</v>
      </c>
      <c r="AL650" s="255" t="s">
        <v>3340</v>
      </c>
      <c r="AM650" s="252" t="s">
        <v>3340</v>
      </c>
      <c r="AN650" s="252" t="s">
        <v>6686</v>
      </c>
    </row>
    <row r="651" spans="1:40">
      <c r="A651" s="500" t="s">
        <v>6522</v>
      </c>
      <c r="B651" s="374" t="s">
        <v>6523</v>
      </c>
      <c r="C651" s="374" t="s">
        <v>6522</v>
      </c>
      <c r="D651" s="493" t="s">
        <v>6523</v>
      </c>
      <c r="E651" s="255" t="s">
        <v>6524</v>
      </c>
      <c r="F651" s="672" t="s">
        <v>6463</v>
      </c>
      <c r="G651" s="374" t="s">
        <v>3340</v>
      </c>
      <c r="H651" s="374" t="s">
        <v>8450</v>
      </c>
      <c r="I651" s="674">
        <v>43045</v>
      </c>
      <c r="J651" s="252" t="s">
        <v>6191</v>
      </c>
      <c r="K651" s="501" t="s">
        <v>6192</v>
      </c>
      <c r="L651" s="252" t="s">
        <v>3469</v>
      </c>
      <c r="M651" s="485" t="s">
        <v>6676</v>
      </c>
      <c r="N651" s="252" t="s">
        <v>3327</v>
      </c>
      <c r="O651" s="252" t="s">
        <v>3328</v>
      </c>
      <c r="P651" s="252" t="s">
        <v>3670</v>
      </c>
      <c r="Q651" s="252" t="s">
        <v>6525</v>
      </c>
      <c r="R651" s="253" t="s">
        <v>6526</v>
      </c>
      <c r="S651" s="253" t="s">
        <v>3340</v>
      </c>
      <c r="T651" s="253" t="s">
        <v>3340</v>
      </c>
      <c r="U651" s="252" t="s">
        <v>3340</v>
      </c>
      <c r="V651" s="252" t="s">
        <v>3340</v>
      </c>
      <c r="W651" s="252" t="s">
        <v>3340</v>
      </c>
      <c r="X651" s="252" t="s">
        <v>3340</v>
      </c>
      <c r="Y651" s="252" t="s">
        <v>3340</v>
      </c>
      <c r="Z651" s="252" t="s">
        <v>10665</v>
      </c>
      <c r="AA651" s="252" t="s">
        <v>10666</v>
      </c>
      <c r="AB651" s="252" t="s">
        <v>3669</v>
      </c>
      <c r="AC651" s="252" t="s">
        <v>3835</v>
      </c>
      <c r="AD651" s="217" t="s">
        <v>5615</v>
      </c>
      <c r="AE651" s="217" t="s">
        <v>6058</v>
      </c>
      <c r="AF651" s="217" t="s">
        <v>3340</v>
      </c>
      <c r="AG651" s="252" t="s">
        <v>3340</v>
      </c>
      <c r="AH651" s="252" t="s">
        <v>3340</v>
      </c>
      <c r="AI651" s="252" t="s">
        <v>3340</v>
      </c>
      <c r="AJ651" s="395" t="s">
        <v>6765</v>
      </c>
      <c r="AK651" s="252" t="s">
        <v>3340</v>
      </c>
      <c r="AL651" s="255" t="s">
        <v>3340</v>
      </c>
      <c r="AM651" s="252" t="s">
        <v>3340</v>
      </c>
      <c r="AN651" s="252" t="s">
        <v>6689</v>
      </c>
    </row>
    <row r="652" spans="1:40">
      <c r="A652" s="500" t="s">
        <v>6527</v>
      </c>
      <c r="B652" s="374" t="s">
        <v>6528</v>
      </c>
      <c r="C652" s="374" t="s">
        <v>6527</v>
      </c>
      <c r="D652" s="493" t="s">
        <v>6528</v>
      </c>
      <c r="E652" s="255" t="s">
        <v>6526</v>
      </c>
      <c r="F652" s="672" t="s">
        <v>6463</v>
      </c>
      <c r="G652" s="374" t="s">
        <v>3340</v>
      </c>
      <c r="H652" s="374" t="s">
        <v>8450</v>
      </c>
      <c r="I652" s="674">
        <v>43046</v>
      </c>
      <c r="J652" s="252" t="s">
        <v>6191</v>
      </c>
      <c r="K652" s="501" t="s">
        <v>6192</v>
      </c>
      <c r="L652" s="252" t="s">
        <v>3469</v>
      </c>
      <c r="M652" s="485" t="s">
        <v>6676</v>
      </c>
      <c r="N652" s="252" t="s">
        <v>3696</v>
      </c>
      <c r="O652" s="252" t="s">
        <v>3339</v>
      </c>
      <c r="P652" s="252" t="s">
        <v>3670</v>
      </c>
      <c r="Q652" s="252" t="s">
        <v>6525</v>
      </c>
      <c r="R652" s="253" t="s">
        <v>3340</v>
      </c>
      <c r="S652" s="253" t="s">
        <v>3340</v>
      </c>
      <c r="T652" s="253" t="s">
        <v>3340</v>
      </c>
      <c r="U652" s="252" t="s">
        <v>3340</v>
      </c>
      <c r="V652" s="252" t="s">
        <v>3340</v>
      </c>
      <c r="W652" s="252" t="s">
        <v>3340</v>
      </c>
      <c r="X652" s="252" t="s">
        <v>3340</v>
      </c>
      <c r="Y652" s="252" t="s">
        <v>3340</v>
      </c>
      <c r="Z652" s="252" t="s">
        <v>3340</v>
      </c>
      <c r="AA652" s="252" t="s">
        <v>3340</v>
      </c>
      <c r="AB652" s="252" t="s">
        <v>3670</v>
      </c>
      <c r="AC652" s="252" t="s">
        <v>3670</v>
      </c>
      <c r="AD652" s="252" t="s">
        <v>3340</v>
      </c>
      <c r="AE652" s="252" t="s">
        <v>3340</v>
      </c>
      <c r="AF652" s="217" t="s">
        <v>3340</v>
      </c>
      <c r="AG652" s="252" t="s">
        <v>3340</v>
      </c>
      <c r="AH652" s="252" t="s">
        <v>3340</v>
      </c>
      <c r="AI652" s="252" t="s">
        <v>3340</v>
      </c>
      <c r="AJ652" s="395" t="s">
        <v>6766</v>
      </c>
      <c r="AK652" s="252" t="s">
        <v>3340</v>
      </c>
      <c r="AL652" s="255" t="s">
        <v>3340</v>
      </c>
      <c r="AM652" s="252" t="s">
        <v>3340</v>
      </c>
      <c r="AN652" s="252" t="s">
        <v>6686</v>
      </c>
    </row>
    <row r="653" spans="1:40">
      <c r="A653" s="500" t="s">
        <v>8027</v>
      </c>
      <c r="B653" s="374" t="s">
        <v>8451</v>
      </c>
      <c r="C653" s="374" t="s">
        <v>8027</v>
      </c>
      <c r="D653" s="493" t="s">
        <v>8451</v>
      </c>
      <c r="E653" s="255" t="s">
        <v>5962</v>
      </c>
      <c r="F653" s="672" t="s">
        <v>6529</v>
      </c>
      <c r="G653" s="374" t="s">
        <v>6530</v>
      </c>
      <c r="H653" s="374" t="s">
        <v>8212</v>
      </c>
      <c r="I653" s="674">
        <v>43070.583333333336</v>
      </c>
      <c r="J653" s="252" t="s">
        <v>3326</v>
      </c>
      <c r="K653" s="501" t="s">
        <v>6055</v>
      </c>
      <c r="L653" s="252" t="s">
        <v>3469</v>
      </c>
      <c r="M653" s="485" t="s">
        <v>6676</v>
      </c>
      <c r="N653" s="252" t="s">
        <v>3712</v>
      </c>
      <c r="O653" s="252" t="s">
        <v>3713</v>
      </c>
      <c r="P653" s="252" t="s">
        <v>3669</v>
      </c>
      <c r="Q653" s="252" t="s">
        <v>4111</v>
      </c>
      <c r="R653" s="253" t="s">
        <v>3363</v>
      </c>
      <c r="S653" s="253" t="s">
        <v>3340</v>
      </c>
      <c r="T653" s="253" t="s">
        <v>3340</v>
      </c>
      <c r="U653" s="252" t="s">
        <v>3340</v>
      </c>
      <c r="V653" s="252" t="s">
        <v>3340</v>
      </c>
      <c r="W653" s="252" t="s">
        <v>3340</v>
      </c>
      <c r="X653" s="252" t="s">
        <v>3340</v>
      </c>
      <c r="Y653" s="252" t="s">
        <v>3340</v>
      </c>
      <c r="Z653" s="252" t="s">
        <v>6536</v>
      </c>
      <c r="AA653" s="252" t="s">
        <v>10667</v>
      </c>
      <c r="AB653" s="252" t="s">
        <v>3670</v>
      </c>
      <c r="AC653" s="252" t="s">
        <v>3835</v>
      </c>
      <c r="AD653" s="217" t="s">
        <v>6069</v>
      </c>
      <c r="AE653" s="217" t="s">
        <v>6070</v>
      </c>
      <c r="AF653" s="217" t="s">
        <v>3340</v>
      </c>
      <c r="AG653" s="252" t="s">
        <v>1102</v>
      </c>
      <c r="AH653" s="252" t="s">
        <v>3340</v>
      </c>
      <c r="AI653" s="252" t="s">
        <v>3340</v>
      </c>
      <c r="AJ653" s="395" t="s">
        <v>6765</v>
      </c>
      <c r="AK653" s="252" t="s">
        <v>4650</v>
      </c>
      <c r="AL653" s="255" t="s">
        <v>6</v>
      </c>
      <c r="AM653" s="252" t="s">
        <v>3340</v>
      </c>
      <c r="AN653" s="252" t="s">
        <v>6689</v>
      </c>
    </row>
    <row r="654" spans="1:40">
      <c r="A654" s="500" t="s">
        <v>8452</v>
      </c>
      <c r="B654" s="374" t="s">
        <v>8453</v>
      </c>
      <c r="C654" s="374" t="s">
        <v>8452</v>
      </c>
      <c r="D654" s="493" t="s">
        <v>8453</v>
      </c>
      <c r="E654" s="255" t="s">
        <v>5966</v>
      </c>
      <c r="F654" s="672" t="s">
        <v>6529</v>
      </c>
      <c r="G654" s="374" t="s">
        <v>6530</v>
      </c>
      <c r="H654" s="374" t="s">
        <v>8212</v>
      </c>
      <c r="I654" s="674">
        <v>43070.583333333336</v>
      </c>
      <c r="J654" s="374" t="s">
        <v>3326</v>
      </c>
      <c r="K654" s="501" t="s">
        <v>6055</v>
      </c>
      <c r="L654" s="252" t="s">
        <v>3469</v>
      </c>
      <c r="M654" s="485" t="s">
        <v>6676</v>
      </c>
      <c r="N654" s="252" t="s">
        <v>3712</v>
      </c>
      <c r="O654" s="252" t="s">
        <v>3713</v>
      </c>
      <c r="P654" s="252" t="s">
        <v>3669</v>
      </c>
      <c r="Q654" s="252" t="s">
        <v>5744</v>
      </c>
      <c r="R654" s="253" t="s">
        <v>3363</v>
      </c>
      <c r="S654" s="253" t="s">
        <v>5962</v>
      </c>
      <c r="T654" s="253" t="s">
        <v>3340</v>
      </c>
      <c r="U654" s="252" t="s">
        <v>3340</v>
      </c>
      <c r="V654" s="252" t="s">
        <v>3340</v>
      </c>
      <c r="W654" s="252" t="s">
        <v>3340</v>
      </c>
      <c r="X654" s="252" t="s">
        <v>3340</v>
      </c>
      <c r="Y654" s="252" t="s">
        <v>3340</v>
      </c>
      <c r="Z654" s="252" t="s">
        <v>6537</v>
      </c>
      <c r="AA654" s="252" t="s">
        <v>10668</v>
      </c>
      <c r="AB654" s="252" t="s">
        <v>3670</v>
      </c>
      <c r="AC654" s="252" t="s">
        <v>3835</v>
      </c>
      <c r="AD654" s="217" t="s">
        <v>6069</v>
      </c>
      <c r="AE654" s="217" t="s">
        <v>6070</v>
      </c>
      <c r="AF654" s="217" t="s">
        <v>3340</v>
      </c>
      <c r="AG654" s="252" t="s">
        <v>1102</v>
      </c>
      <c r="AH654" s="252" t="s">
        <v>3340</v>
      </c>
      <c r="AI654" s="252" t="s">
        <v>3340</v>
      </c>
      <c r="AJ654" s="252" t="s">
        <v>6765</v>
      </c>
      <c r="AK654" s="252" t="s">
        <v>4650</v>
      </c>
      <c r="AL654" s="255" t="s">
        <v>5743</v>
      </c>
      <c r="AM654" s="252" t="s">
        <v>3340</v>
      </c>
      <c r="AN654" s="252" t="s">
        <v>6686</v>
      </c>
    </row>
    <row r="655" spans="1:40">
      <c r="A655" s="500" t="s">
        <v>8454</v>
      </c>
      <c r="B655" s="374" t="s">
        <v>8455</v>
      </c>
      <c r="C655" s="374" t="s">
        <v>8454</v>
      </c>
      <c r="D655" s="493" t="s">
        <v>8455</v>
      </c>
      <c r="E655" s="255" t="s">
        <v>8456</v>
      </c>
      <c r="F655" s="672" t="s">
        <v>6529</v>
      </c>
      <c r="G655" s="374" t="s">
        <v>6530</v>
      </c>
      <c r="H655" s="374" t="s">
        <v>7759</v>
      </c>
      <c r="I655" s="674">
        <v>43070.583333333336</v>
      </c>
      <c r="J655" s="374" t="s">
        <v>4621</v>
      </c>
      <c r="K655" s="501" t="s">
        <v>6055</v>
      </c>
      <c r="L655" s="252" t="s">
        <v>3469</v>
      </c>
      <c r="M655" s="485" t="s">
        <v>7760</v>
      </c>
      <c r="N655" s="252" t="s">
        <v>6531</v>
      </c>
      <c r="O655" s="252" t="s">
        <v>4623</v>
      </c>
      <c r="P655" s="252" t="s">
        <v>3670</v>
      </c>
      <c r="Q655" s="252" t="s">
        <v>4111</v>
      </c>
      <c r="R655" s="253" t="s">
        <v>3340</v>
      </c>
      <c r="S655" s="253" t="s">
        <v>3340</v>
      </c>
      <c r="T655" s="253" t="s">
        <v>3340</v>
      </c>
      <c r="U655" s="252" t="s">
        <v>3340</v>
      </c>
      <c r="V655" s="252" t="s">
        <v>3340</v>
      </c>
      <c r="W655" s="252" t="s">
        <v>3340</v>
      </c>
      <c r="X655" s="252" t="s">
        <v>3340</v>
      </c>
      <c r="Y655" s="252" t="s">
        <v>3340</v>
      </c>
      <c r="Z655" s="252" t="s">
        <v>3340</v>
      </c>
      <c r="AA655" s="252" t="s">
        <v>3340</v>
      </c>
      <c r="AB655" s="252" t="s">
        <v>3340</v>
      </c>
      <c r="AC655" s="252" t="s">
        <v>3340</v>
      </c>
      <c r="AD655" s="252" t="s">
        <v>3340</v>
      </c>
      <c r="AE655" s="252" t="s">
        <v>3340</v>
      </c>
      <c r="AF655" s="217" t="s">
        <v>3340</v>
      </c>
      <c r="AG655" s="252" t="s">
        <v>1102</v>
      </c>
      <c r="AH655" s="252" t="s">
        <v>3340</v>
      </c>
      <c r="AI655" s="252" t="s">
        <v>6677</v>
      </c>
      <c r="AJ655" s="252" t="s">
        <v>7761</v>
      </c>
      <c r="AK655" s="252" t="s">
        <v>3340</v>
      </c>
      <c r="AL655" s="255" t="s">
        <v>3340</v>
      </c>
      <c r="AM655" s="252" t="s">
        <v>3340</v>
      </c>
      <c r="AN655" s="252" t="s">
        <v>6689</v>
      </c>
    </row>
    <row r="656" spans="1:40">
      <c r="A656" s="500" t="s">
        <v>8457</v>
      </c>
      <c r="B656" s="374" t="s">
        <v>8458</v>
      </c>
      <c r="C656" s="374" t="s">
        <v>8457</v>
      </c>
      <c r="D656" s="493" t="s">
        <v>8458</v>
      </c>
      <c r="E656" s="255" t="s">
        <v>8459</v>
      </c>
      <c r="F656" s="672" t="s">
        <v>6529</v>
      </c>
      <c r="G656" s="374" t="s">
        <v>6530</v>
      </c>
      <c r="H656" s="374" t="s">
        <v>7759</v>
      </c>
      <c r="I656" s="674">
        <v>43070.583333333336</v>
      </c>
      <c r="J656" s="374" t="s">
        <v>4621</v>
      </c>
      <c r="K656" s="501" t="s">
        <v>6055</v>
      </c>
      <c r="L656" s="252" t="s">
        <v>3469</v>
      </c>
      <c r="M656" s="485" t="s">
        <v>7760</v>
      </c>
      <c r="N656" s="252" t="s">
        <v>4647</v>
      </c>
      <c r="O656" s="252" t="s">
        <v>4623</v>
      </c>
      <c r="P656" s="252" t="s">
        <v>3670</v>
      </c>
      <c r="Q656" s="252" t="s">
        <v>4111</v>
      </c>
      <c r="R656" s="253" t="s">
        <v>3340</v>
      </c>
      <c r="S656" s="253" t="s">
        <v>3340</v>
      </c>
      <c r="T656" s="253" t="s">
        <v>3340</v>
      </c>
      <c r="U656" s="252" t="s">
        <v>3340</v>
      </c>
      <c r="V656" s="252" t="s">
        <v>3340</v>
      </c>
      <c r="W656" s="252" t="s">
        <v>3340</v>
      </c>
      <c r="X656" s="252" t="s">
        <v>3340</v>
      </c>
      <c r="Y656" s="252" t="s">
        <v>3340</v>
      </c>
      <c r="Z656" s="252" t="s">
        <v>3340</v>
      </c>
      <c r="AA656" s="252" t="s">
        <v>3340</v>
      </c>
      <c r="AB656" s="252" t="s">
        <v>3340</v>
      </c>
      <c r="AC656" s="252" t="s">
        <v>3340</v>
      </c>
      <c r="AD656" s="252" t="s">
        <v>3340</v>
      </c>
      <c r="AE656" s="252" t="s">
        <v>3340</v>
      </c>
      <c r="AF656" s="217" t="s">
        <v>3340</v>
      </c>
      <c r="AG656" s="252" t="s">
        <v>3340</v>
      </c>
      <c r="AH656" s="252" t="s">
        <v>3340</v>
      </c>
      <c r="AI656" s="252" t="s">
        <v>3340</v>
      </c>
      <c r="AJ656" s="252" t="s">
        <v>7761</v>
      </c>
      <c r="AK656" s="252" t="s">
        <v>3340</v>
      </c>
      <c r="AL656" s="255" t="s">
        <v>3340</v>
      </c>
      <c r="AM656" s="252" t="s">
        <v>3340</v>
      </c>
      <c r="AN656" s="252" t="s">
        <v>6686</v>
      </c>
    </row>
    <row r="657" spans="1:40">
      <c r="A657" s="500" t="s">
        <v>8460</v>
      </c>
      <c r="B657" s="374" t="s">
        <v>8461</v>
      </c>
      <c r="C657" s="374" t="s">
        <v>8460</v>
      </c>
      <c r="D657" s="493" t="s">
        <v>8461</v>
      </c>
      <c r="E657" s="255" t="s">
        <v>8462</v>
      </c>
      <c r="F657" s="672" t="s">
        <v>6529</v>
      </c>
      <c r="G657" s="374" t="s">
        <v>6530</v>
      </c>
      <c r="H657" s="374" t="s">
        <v>7759</v>
      </c>
      <c r="I657" s="674">
        <v>43070.583333333336</v>
      </c>
      <c r="J657" s="374" t="s">
        <v>4621</v>
      </c>
      <c r="K657" s="501" t="s">
        <v>6055</v>
      </c>
      <c r="L657" s="252" t="s">
        <v>3469</v>
      </c>
      <c r="M657" s="485" t="s">
        <v>7760</v>
      </c>
      <c r="N657" s="252" t="s">
        <v>6532</v>
      </c>
      <c r="O657" s="252" t="s">
        <v>4623</v>
      </c>
      <c r="P657" s="252" t="s">
        <v>3670</v>
      </c>
      <c r="Q657" s="252" t="s">
        <v>4111</v>
      </c>
      <c r="R657" s="253" t="s">
        <v>3340</v>
      </c>
      <c r="S657" s="253" t="s">
        <v>3340</v>
      </c>
      <c r="T657" s="253" t="s">
        <v>3340</v>
      </c>
      <c r="U657" s="252" t="s">
        <v>3340</v>
      </c>
      <c r="V657" s="252" t="s">
        <v>3340</v>
      </c>
      <c r="W657" s="252" t="s">
        <v>3340</v>
      </c>
      <c r="X657" s="252" t="s">
        <v>3340</v>
      </c>
      <c r="Y657" s="252" t="s">
        <v>3340</v>
      </c>
      <c r="Z657" s="252" t="s">
        <v>3340</v>
      </c>
      <c r="AA657" s="252" t="s">
        <v>3340</v>
      </c>
      <c r="AB657" s="252" t="s">
        <v>3340</v>
      </c>
      <c r="AC657" s="252" t="s">
        <v>3340</v>
      </c>
      <c r="AD657" s="252" t="s">
        <v>3340</v>
      </c>
      <c r="AE657" s="252" t="s">
        <v>3340</v>
      </c>
      <c r="AF657" s="217" t="s">
        <v>3340</v>
      </c>
      <c r="AG657" s="252" t="s">
        <v>3340</v>
      </c>
      <c r="AH657" s="252" t="s">
        <v>3340</v>
      </c>
      <c r="AI657" s="252" t="s">
        <v>3340</v>
      </c>
      <c r="AJ657" s="252" t="s">
        <v>7761</v>
      </c>
      <c r="AK657" s="252" t="s">
        <v>3340</v>
      </c>
      <c r="AL657" s="255" t="s">
        <v>3340</v>
      </c>
      <c r="AM657" s="252" t="s">
        <v>3340</v>
      </c>
      <c r="AN657" s="252" t="s">
        <v>6699</v>
      </c>
    </row>
    <row r="658" spans="1:40">
      <c r="A658" s="431" t="s">
        <v>8463</v>
      </c>
      <c r="B658" s="374" t="s">
        <v>8464</v>
      </c>
      <c r="C658" s="374" t="s">
        <v>8463</v>
      </c>
      <c r="D658" s="493" t="s">
        <v>8464</v>
      </c>
      <c r="E658" s="255" t="s">
        <v>8465</v>
      </c>
      <c r="F658" s="672" t="s">
        <v>6529</v>
      </c>
      <c r="G658" s="374" t="s">
        <v>6530</v>
      </c>
      <c r="H658" s="374" t="s">
        <v>7759</v>
      </c>
      <c r="I658" s="674">
        <v>43070.583333333336</v>
      </c>
      <c r="J658" s="374" t="s">
        <v>4621</v>
      </c>
      <c r="K658" s="501" t="s">
        <v>6055</v>
      </c>
      <c r="L658" s="252" t="s">
        <v>3469</v>
      </c>
      <c r="M658" s="485" t="s">
        <v>7760</v>
      </c>
      <c r="N658" s="252" t="s">
        <v>6533</v>
      </c>
      <c r="O658" s="252" t="s">
        <v>4623</v>
      </c>
      <c r="P658" s="252" t="s">
        <v>3670</v>
      </c>
      <c r="Q658" s="252" t="s">
        <v>4111</v>
      </c>
      <c r="R658" s="253" t="s">
        <v>3340</v>
      </c>
      <c r="S658" s="253" t="s">
        <v>3340</v>
      </c>
      <c r="T658" s="253" t="s">
        <v>3340</v>
      </c>
      <c r="U658" s="252" t="s">
        <v>3340</v>
      </c>
      <c r="V658" s="252" t="s">
        <v>3340</v>
      </c>
      <c r="W658" s="252" t="s">
        <v>3340</v>
      </c>
      <c r="X658" s="252" t="s">
        <v>3340</v>
      </c>
      <c r="Y658" s="252" t="s">
        <v>3340</v>
      </c>
      <c r="Z658" s="252" t="s">
        <v>3340</v>
      </c>
      <c r="AA658" s="252" t="s">
        <v>3340</v>
      </c>
      <c r="AB658" s="252" t="s">
        <v>3340</v>
      </c>
      <c r="AC658" s="252" t="s">
        <v>3340</v>
      </c>
      <c r="AD658" s="252" t="s">
        <v>3340</v>
      </c>
      <c r="AE658" s="252" t="s">
        <v>3340</v>
      </c>
      <c r="AF658" s="217" t="s">
        <v>3340</v>
      </c>
      <c r="AG658" s="252" t="s">
        <v>3340</v>
      </c>
      <c r="AH658" s="252" t="s">
        <v>3340</v>
      </c>
      <c r="AI658" s="252" t="s">
        <v>3340</v>
      </c>
      <c r="AJ658" s="252" t="s">
        <v>7761</v>
      </c>
      <c r="AK658" s="252" t="s">
        <v>3340</v>
      </c>
      <c r="AL658" s="255" t="s">
        <v>3340</v>
      </c>
      <c r="AM658" s="252" t="s">
        <v>3340</v>
      </c>
      <c r="AN658" s="252" t="s">
        <v>3340</v>
      </c>
    </row>
    <row r="659" spans="1:40">
      <c r="A659" s="431" t="s">
        <v>8466</v>
      </c>
      <c r="B659" s="374" t="s">
        <v>8467</v>
      </c>
      <c r="C659" s="374" t="s">
        <v>8466</v>
      </c>
      <c r="D659" s="493" t="s">
        <v>8467</v>
      </c>
      <c r="E659" s="255" t="s">
        <v>8468</v>
      </c>
      <c r="F659" s="672" t="s">
        <v>6529</v>
      </c>
      <c r="G659" s="374" t="s">
        <v>6530</v>
      </c>
      <c r="H659" s="374" t="s">
        <v>7759</v>
      </c>
      <c r="I659" s="674">
        <v>43070.583333333336</v>
      </c>
      <c r="J659" s="374" t="s">
        <v>4621</v>
      </c>
      <c r="K659" s="501" t="s">
        <v>6055</v>
      </c>
      <c r="L659" s="252" t="s">
        <v>3469</v>
      </c>
      <c r="M659" s="485" t="s">
        <v>7760</v>
      </c>
      <c r="N659" s="252" t="s">
        <v>6534</v>
      </c>
      <c r="O659" s="252" t="s">
        <v>4623</v>
      </c>
      <c r="P659" s="252" t="s">
        <v>3670</v>
      </c>
      <c r="Q659" s="252" t="s">
        <v>4111</v>
      </c>
      <c r="R659" s="253" t="s">
        <v>3340</v>
      </c>
      <c r="S659" s="253" t="s">
        <v>3340</v>
      </c>
      <c r="T659" s="253" t="s">
        <v>3340</v>
      </c>
      <c r="U659" s="252" t="s">
        <v>3340</v>
      </c>
      <c r="V659" s="252" t="s">
        <v>3340</v>
      </c>
      <c r="W659" s="252" t="s">
        <v>3340</v>
      </c>
      <c r="X659" s="252" t="s">
        <v>3340</v>
      </c>
      <c r="Y659" s="252" t="s">
        <v>3340</v>
      </c>
      <c r="Z659" s="252" t="s">
        <v>3340</v>
      </c>
      <c r="AA659" s="252" t="s">
        <v>3340</v>
      </c>
      <c r="AB659" s="252" t="s">
        <v>3340</v>
      </c>
      <c r="AC659" s="252" t="s">
        <v>3340</v>
      </c>
      <c r="AD659" s="252" t="s">
        <v>3340</v>
      </c>
      <c r="AE659" s="252" t="s">
        <v>3340</v>
      </c>
      <c r="AF659" s="217" t="s">
        <v>3340</v>
      </c>
      <c r="AG659" s="252" t="s">
        <v>3340</v>
      </c>
      <c r="AH659" s="252" t="s">
        <v>3340</v>
      </c>
      <c r="AI659" s="252" t="s">
        <v>3340</v>
      </c>
      <c r="AJ659" s="252" t="s">
        <v>7761</v>
      </c>
      <c r="AK659" s="252" t="s">
        <v>3340</v>
      </c>
      <c r="AL659" s="255" t="s">
        <v>3340</v>
      </c>
      <c r="AM659" s="252" t="s">
        <v>3340</v>
      </c>
      <c r="AN659" s="252" t="s">
        <v>3340</v>
      </c>
    </row>
    <row r="660" spans="1:40">
      <c r="A660" s="500" t="s">
        <v>8469</v>
      </c>
      <c r="B660" s="374" t="s">
        <v>8470</v>
      </c>
      <c r="C660" s="374" t="s">
        <v>8469</v>
      </c>
      <c r="D660" s="493" t="s">
        <v>8470</v>
      </c>
      <c r="E660" s="255" t="s">
        <v>8471</v>
      </c>
      <c r="F660" s="672" t="s">
        <v>6529</v>
      </c>
      <c r="G660" s="374" t="s">
        <v>6530</v>
      </c>
      <c r="H660" s="374" t="s">
        <v>7759</v>
      </c>
      <c r="I660" s="674">
        <v>43070.583333333336</v>
      </c>
      <c r="J660" s="252" t="s">
        <v>4621</v>
      </c>
      <c r="K660" s="501" t="s">
        <v>6055</v>
      </c>
      <c r="L660" s="252" t="s">
        <v>3469</v>
      </c>
      <c r="M660" s="485" t="s">
        <v>7760</v>
      </c>
      <c r="N660" s="252" t="s">
        <v>6535</v>
      </c>
      <c r="O660" s="252" t="s">
        <v>4623</v>
      </c>
      <c r="P660" s="252" t="s">
        <v>3670</v>
      </c>
      <c r="Q660" s="252" t="s">
        <v>4111</v>
      </c>
      <c r="R660" s="253" t="s">
        <v>3340</v>
      </c>
      <c r="S660" s="253" t="s">
        <v>3340</v>
      </c>
      <c r="T660" s="253" t="s">
        <v>3340</v>
      </c>
      <c r="U660" s="252" t="s">
        <v>3340</v>
      </c>
      <c r="V660" s="252" t="s">
        <v>3340</v>
      </c>
      <c r="W660" s="252" t="s">
        <v>3340</v>
      </c>
      <c r="X660" s="252" t="s">
        <v>3340</v>
      </c>
      <c r="Y660" s="252" t="s">
        <v>3340</v>
      </c>
      <c r="Z660" s="252" t="s">
        <v>3340</v>
      </c>
      <c r="AA660" s="252" t="s">
        <v>3340</v>
      </c>
      <c r="AB660" s="252" t="s">
        <v>3340</v>
      </c>
      <c r="AC660" s="252" t="s">
        <v>3340</v>
      </c>
      <c r="AD660" s="252" t="s">
        <v>3340</v>
      </c>
      <c r="AE660" s="252" t="s">
        <v>3340</v>
      </c>
      <c r="AF660" s="217" t="s">
        <v>3340</v>
      </c>
      <c r="AG660" s="252" t="s">
        <v>3340</v>
      </c>
      <c r="AH660" s="252" t="s">
        <v>3340</v>
      </c>
      <c r="AI660" s="252" t="s">
        <v>3340</v>
      </c>
      <c r="AJ660" s="252" t="s">
        <v>7761</v>
      </c>
      <c r="AK660" s="252" t="s">
        <v>3340</v>
      </c>
      <c r="AL660" s="255" t="s">
        <v>3340</v>
      </c>
      <c r="AM660" s="252" t="s">
        <v>3340</v>
      </c>
      <c r="AN660" s="252" t="s">
        <v>3340</v>
      </c>
    </row>
    <row r="661" spans="1:40">
      <c r="A661" s="500" t="s">
        <v>8472</v>
      </c>
      <c r="B661" s="374" t="s">
        <v>8473</v>
      </c>
      <c r="C661" s="374" t="s">
        <v>8472</v>
      </c>
      <c r="D661" s="493" t="s">
        <v>8473</v>
      </c>
      <c r="E661" s="255" t="s">
        <v>8474</v>
      </c>
      <c r="F661" s="672" t="s">
        <v>6529</v>
      </c>
      <c r="G661" s="374" t="s">
        <v>6530</v>
      </c>
      <c r="H661" s="374" t="s">
        <v>7759</v>
      </c>
      <c r="I661" s="674">
        <v>43070.583333333336</v>
      </c>
      <c r="J661" s="252" t="s">
        <v>4621</v>
      </c>
      <c r="K661" s="501" t="s">
        <v>6055</v>
      </c>
      <c r="L661" s="252" t="s">
        <v>3469</v>
      </c>
      <c r="M661" s="485" t="s">
        <v>7760</v>
      </c>
      <c r="N661" s="252" t="s">
        <v>6531</v>
      </c>
      <c r="O661" s="252" t="s">
        <v>4623</v>
      </c>
      <c r="P661" s="252" t="s">
        <v>3670</v>
      </c>
      <c r="Q661" s="252" t="s">
        <v>5744</v>
      </c>
      <c r="R661" s="253" t="s">
        <v>3340</v>
      </c>
      <c r="S661" s="253" t="s">
        <v>3340</v>
      </c>
      <c r="T661" s="253" t="s">
        <v>3340</v>
      </c>
      <c r="U661" s="252" t="s">
        <v>3340</v>
      </c>
      <c r="V661" s="252" t="s">
        <v>3340</v>
      </c>
      <c r="W661" s="252" t="s">
        <v>3340</v>
      </c>
      <c r="X661" s="252" t="s">
        <v>3340</v>
      </c>
      <c r="Y661" s="252" t="s">
        <v>3340</v>
      </c>
      <c r="Z661" s="252" t="s">
        <v>3340</v>
      </c>
      <c r="AA661" s="252" t="s">
        <v>3340</v>
      </c>
      <c r="AB661" s="252" t="s">
        <v>3340</v>
      </c>
      <c r="AC661" s="252" t="s">
        <v>3340</v>
      </c>
      <c r="AD661" s="252" t="s">
        <v>3340</v>
      </c>
      <c r="AE661" s="252" t="s">
        <v>3340</v>
      </c>
      <c r="AF661" s="217" t="s">
        <v>3340</v>
      </c>
      <c r="AG661" s="252" t="s">
        <v>1102</v>
      </c>
      <c r="AH661" s="252" t="s">
        <v>3340</v>
      </c>
      <c r="AI661" s="252" t="s">
        <v>6677</v>
      </c>
      <c r="AJ661" s="252" t="s">
        <v>7761</v>
      </c>
      <c r="AK661" s="252" t="s">
        <v>3340</v>
      </c>
      <c r="AL661" s="255" t="s">
        <v>3340</v>
      </c>
      <c r="AM661" s="252" t="s">
        <v>3340</v>
      </c>
      <c r="AN661" s="252" t="s">
        <v>3340</v>
      </c>
    </row>
    <row r="662" spans="1:40">
      <c r="A662" s="500" t="s">
        <v>8475</v>
      </c>
      <c r="B662" s="374" t="s">
        <v>8476</v>
      </c>
      <c r="C662" s="374" t="s">
        <v>8475</v>
      </c>
      <c r="D662" s="493" t="s">
        <v>8476</v>
      </c>
      <c r="E662" s="255" t="s">
        <v>8477</v>
      </c>
      <c r="F662" s="672" t="s">
        <v>6529</v>
      </c>
      <c r="G662" s="374" t="s">
        <v>6530</v>
      </c>
      <c r="H662" s="374" t="s">
        <v>7759</v>
      </c>
      <c r="I662" s="674">
        <v>43070.583333333336</v>
      </c>
      <c r="J662" s="252" t="s">
        <v>4621</v>
      </c>
      <c r="K662" s="501" t="s">
        <v>6055</v>
      </c>
      <c r="L662" s="252" t="s">
        <v>3469</v>
      </c>
      <c r="M662" s="485" t="s">
        <v>7760</v>
      </c>
      <c r="N662" s="252" t="s">
        <v>4647</v>
      </c>
      <c r="O662" s="252" t="s">
        <v>4623</v>
      </c>
      <c r="P662" s="252" t="s">
        <v>3670</v>
      </c>
      <c r="Q662" s="252" t="s">
        <v>5744</v>
      </c>
      <c r="R662" s="253" t="s">
        <v>3340</v>
      </c>
      <c r="S662" s="253" t="s">
        <v>3340</v>
      </c>
      <c r="T662" s="253" t="s">
        <v>3340</v>
      </c>
      <c r="U662" s="252" t="s">
        <v>3340</v>
      </c>
      <c r="V662" s="252" t="s">
        <v>3340</v>
      </c>
      <c r="W662" s="252" t="s">
        <v>3340</v>
      </c>
      <c r="X662" s="252" t="s">
        <v>3340</v>
      </c>
      <c r="Y662" s="252" t="s">
        <v>3340</v>
      </c>
      <c r="Z662" s="252" t="s">
        <v>3340</v>
      </c>
      <c r="AA662" s="252" t="s">
        <v>3340</v>
      </c>
      <c r="AB662" s="252" t="s">
        <v>3340</v>
      </c>
      <c r="AC662" s="252" t="s">
        <v>3340</v>
      </c>
      <c r="AD662" s="252" t="s">
        <v>3340</v>
      </c>
      <c r="AE662" s="252" t="s">
        <v>3340</v>
      </c>
      <c r="AF662" s="217" t="s">
        <v>3340</v>
      </c>
      <c r="AG662" s="252" t="s">
        <v>3340</v>
      </c>
      <c r="AH662" s="252" t="s">
        <v>3340</v>
      </c>
      <c r="AI662" s="252" t="s">
        <v>3340</v>
      </c>
      <c r="AJ662" s="252" t="s">
        <v>7761</v>
      </c>
      <c r="AK662" s="252" t="s">
        <v>3340</v>
      </c>
      <c r="AL662" s="255" t="s">
        <v>3340</v>
      </c>
      <c r="AM662" s="252" t="s">
        <v>3340</v>
      </c>
      <c r="AN662" s="252" t="s">
        <v>3340</v>
      </c>
    </row>
    <row r="663" spans="1:40">
      <c r="A663" s="255" t="s">
        <v>8478</v>
      </c>
      <c r="B663" s="374" t="s">
        <v>8479</v>
      </c>
      <c r="C663" s="374" t="s">
        <v>8478</v>
      </c>
      <c r="D663" s="493" t="s">
        <v>8479</v>
      </c>
      <c r="E663" s="255" t="s">
        <v>8480</v>
      </c>
      <c r="F663" s="81" t="s">
        <v>6529</v>
      </c>
      <c r="G663" s="374" t="s">
        <v>6530</v>
      </c>
      <c r="H663" s="374" t="s">
        <v>7759</v>
      </c>
      <c r="I663" s="674">
        <v>43070.583333333336</v>
      </c>
      <c r="J663" s="374" t="s">
        <v>4621</v>
      </c>
      <c r="K663" s="501" t="s">
        <v>6055</v>
      </c>
      <c r="L663" s="252" t="s">
        <v>3469</v>
      </c>
      <c r="M663" s="255" t="s">
        <v>7760</v>
      </c>
      <c r="N663" s="255" t="s">
        <v>6532</v>
      </c>
      <c r="O663" s="252" t="s">
        <v>4623</v>
      </c>
      <c r="P663" s="252" t="s">
        <v>3670</v>
      </c>
      <c r="Q663" s="252" t="s">
        <v>5744</v>
      </c>
      <c r="R663" s="253" t="s">
        <v>3340</v>
      </c>
      <c r="S663" s="253" t="s">
        <v>3340</v>
      </c>
      <c r="T663" s="253" t="s">
        <v>3340</v>
      </c>
      <c r="U663" s="252" t="s">
        <v>3340</v>
      </c>
      <c r="V663" s="252" t="s">
        <v>3340</v>
      </c>
      <c r="W663" s="252" t="s">
        <v>3340</v>
      </c>
      <c r="X663" s="252" t="s">
        <v>3340</v>
      </c>
      <c r="Y663" s="252" t="s">
        <v>3340</v>
      </c>
      <c r="Z663" s="252" t="s">
        <v>3340</v>
      </c>
      <c r="AA663" s="252" t="s">
        <v>3340</v>
      </c>
      <c r="AB663" s="252" t="s">
        <v>3340</v>
      </c>
      <c r="AC663" s="252" t="s">
        <v>3340</v>
      </c>
      <c r="AD663" s="252" t="s">
        <v>3340</v>
      </c>
      <c r="AE663" s="252" t="s">
        <v>3340</v>
      </c>
      <c r="AF663" s="217" t="s">
        <v>3340</v>
      </c>
      <c r="AG663" s="252" t="s">
        <v>3340</v>
      </c>
      <c r="AH663" s="252" t="s">
        <v>3340</v>
      </c>
      <c r="AI663" s="252" t="s">
        <v>3340</v>
      </c>
      <c r="AJ663" s="252" t="s">
        <v>7761</v>
      </c>
      <c r="AK663" s="252" t="s">
        <v>3340</v>
      </c>
      <c r="AL663" s="255" t="s">
        <v>3340</v>
      </c>
      <c r="AM663" s="252" t="s">
        <v>3340</v>
      </c>
      <c r="AN663" s="252" t="s">
        <v>3340</v>
      </c>
    </row>
    <row r="664" spans="1:40">
      <c r="A664" s="255" t="s">
        <v>8481</v>
      </c>
      <c r="B664" s="374" t="s">
        <v>8482</v>
      </c>
      <c r="C664" s="374" t="s">
        <v>8481</v>
      </c>
      <c r="D664" s="493" t="s">
        <v>8482</v>
      </c>
      <c r="E664" s="255" t="s">
        <v>8483</v>
      </c>
      <c r="F664" s="81" t="s">
        <v>6529</v>
      </c>
      <c r="G664" s="374" t="s">
        <v>6530</v>
      </c>
      <c r="H664" s="374" t="s">
        <v>7759</v>
      </c>
      <c r="I664" s="674">
        <v>43070.583333333336</v>
      </c>
      <c r="J664" s="374" t="s">
        <v>4621</v>
      </c>
      <c r="K664" s="501" t="s">
        <v>6055</v>
      </c>
      <c r="L664" s="252" t="s">
        <v>3469</v>
      </c>
      <c r="M664" s="255" t="s">
        <v>7760</v>
      </c>
      <c r="N664" s="255" t="s">
        <v>6533</v>
      </c>
      <c r="O664" s="252" t="s">
        <v>4623</v>
      </c>
      <c r="P664" s="252" t="s">
        <v>3670</v>
      </c>
      <c r="Q664" s="252" t="s">
        <v>5744</v>
      </c>
      <c r="R664" s="253" t="s">
        <v>3340</v>
      </c>
      <c r="S664" s="253" t="s">
        <v>3340</v>
      </c>
      <c r="T664" s="253" t="s">
        <v>3340</v>
      </c>
      <c r="U664" s="252" t="s">
        <v>3340</v>
      </c>
      <c r="V664" s="252" t="s">
        <v>3340</v>
      </c>
      <c r="W664" s="252" t="s">
        <v>3340</v>
      </c>
      <c r="X664" s="252" t="s">
        <v>3340</v>
      </c>
      <c r="Y664" s="252" t="s">
        <v>3340</v>
      </c>
      <c r="Z664" s="252" t="s">
        <v>3340</v>
      </c>
      <c r="AA664" s="252" t="s">
        <v>3340</v>
      </c>
      <c r="AB664" s="252" t="s">
        <v>3340</v>
      </c>
      <c r="AC664" s="252" t="s">
        <v>3340</v>
      </c>
      <c r="AD664" s="252" t="s">
        <v>3340</v>
      </c>
      <c r="AE664" s="252" t="s">
        <v>3340</v>
      </c>
      <c r="AF664" s="217" t="s">
        <v>3340</v>
      </c>
      <c r="AG664" s="252" t="s">
        <v>3340</v>
      </c>
      <c r="AH664" s="252" t="s">
        <v>3340</v>
      </c>
      <c r="AI664" s="252" t="s">
        <v>3340</v>
      </c>
      <c r="AJ664" s="252" t="s">
        <v>7761</v>
      </c>
      <c r="AK664" s="252" t="s">
        <v>3340</v>
      </c>
      <c r="AL664" s="255" t="s">
        <v>3340</v>
      </c>
      <c r="AM664" s="252" t="s">
        <v>3340</v>
      </c>
      <c r="AN664" s="252" t="s">
        <v>3340</v>
      </c>
    </row>
    <row r="665" spans="1:40">
      <c r="A665" s="255" t="s">
        <v>8484</v>
      </c>
      <c r="B665" s="374" t="s">
        <v>8485</v>
      </c>
      <c r="C665" s="374" t="s">
        <v>8484</v>
      </c>
      <c r="D665" s="493" t="s">
        <v>8485</v>
      </c>
      <c r="E665" s="255" t="s">
        <v>8486</v>
      </c>
      <c r="F665" s="81" t="s">
        <v>6529</v>
      </c>
      <c r="G665" s="374" t="s">
        <v>6530</v>
      </c>
      <c r="H665" s="374" t="s">
        <v>7759</v>
      </c>
      <c r="I665" s="674">
        <v>43070.583333333336</v>
      </c>
      <c r="J665" s="374" t="s">
        <v>4621</v>
      </c>
      <c r="K665" s="501" t="s">
        <v>6055</v>
      </c>
      <c r="L665" s="252" t="s">
        <v>3469</v>
      </c>
      <c r="M665" s="255" t="s">
        <v>7760</v>
      </c>
      <c r="N665" s="255" t="s">
        <v>6534</v>
      </c>
      <c r="O665" s="252" t="s">
        <v>4623</v>
      </c>
      <c r="P665" s="252" t="s">
        <v>3670</v>
      </c>
      <c r="Q665" s="252" t="s">
        <v>5744</v>
      </c>
      <c r="R665" s="253" t="s">
        <v>3340</v>
      </c>
      <c r="S665" s="253" t="s">
        <v>3340</v>
      </c>
      <c r="T665" s="253" t="s">
        <v>3340</v>
      </c>
      <c r="U665" s="252" t="s">
        <v>3340</v>
      </c>
      <c r="V665" s="252" t="s">
        <v>3340</v>
      </c>
      <c r="W665" s="252" t="s">
        <v>3340</v>
      </c>
      <c r="X665" s="252" t="s">
        <v>3340</v>
      </c>
      <c r="Y665" s="252" t="s">
        <v>3340</v>
      </c>
      <c r="Z665" s="252" t="s">
        <v>3340</v>
      </c>
      <c r="AA665" s="252" t="s">
        <v>3340</v>
      </c>
      <c r="AB665" s="252" t="s">
        <v>3340</v>
      </c>
      <c r="AC665" s="252" t="s">
        <v>3340</v>
      </c>
      <c r="AD665" s="252" t="s">
        <v>3340</v>
      </c>
      <c r="AE665" s="252" t="s">
        <v>3340</v>
      </c>
      <c r="AF665" s="217" t="s">
        <v>3340</v>
      </c>
      <c r="AG665" s="252" t="s">
        <v>3340</v>
      </c>
      <c r="AH665" s="252" t="s">
        <v>3340</v>
      </c>
      <c r="AI665" s="252" t="s">
        <v>3340</v>
      </c>
      <c r="AJ665" s="252" t="s">
        <v>7761</v>
      </c>
      <c r="AK665" s="252" t="s">
        <v>3340</v>
      </c>
      <c r="AL665" s="255" t="s">
        <v>3340</v>
      </c>
      <c r="AM665" s="252" t="s">
        <v>3340</v>
      </c>
      <c r="AN665" s="252" t="s">
        <v>3340</v>
      </c>
    </row>
    <row r="666" spans="1:40">
      <c r="A666" s="255" t="s">
        <v>8487</v>
      </c>
      <c r="B666" s="374" t="s">
        <v>8488</v>
      </c>
      <c r="C666" s="374" t="s">
        <v>8487</v>
      </c>
      <c r="D666" s="493" t="s">
        <v>8488</v>
      </c>
      <c r="E666" s="255" t="s">
        <v>8489</v>
      </c>
      <c r="F666" s="81" t="s">
        <v>6529</v>
      </c>
      <c r="G666" s="374" t="s">
        <v>6530</v>
      </c>
      <c r="H666" s="374" t="s">
        <v>7759</v>
      </c>
      <c r="I666" s="674">
        <v>43070.583333333336</v>
      </c>
      <c r="J666" s="374" t="s">
        <v>4621</v>
      </c>
      <c r="K666" s="501" t="s">
        <v>6055</v>
      </c>
      <c r="L666" s="252" t="s">
        <v>3469</v>
      </c>
      <c r="M666" s="255" t="s">
        <v>7760</v>
      </c>
      <c r="N666" s="255" t="s">
        <v>6535</v>
      </c>
      <c r="O666" s="252" t="s">
        <v>4623</v>
      </c>
      <c r="P666" s="252" t="s">
        <v>3670</v>
      </c>
      <c r="Q666" s="252" t="s">
        <v>5744</v>
      </c>
      <c r="R666" s="253" t="s">
        <v>3340</v>
      </c>
      <c r="S666" s="253" t="s">
        <v>3340</v>
      </c>
      <c r="T666" s="253" t="s">
        <v>3340</v>
      </c>
      <c r="U666" s="252" t="s">
        <v>3340</v>
      </c>
      <c r="V666" s="252" t="s">
        <v>3340</v>
      </c>
      <c r="W666" s="252" t="s">
        <v>3340</v>
      </c>
      <c r="X666" s="252" t="s">
        <v>3340</v>
      </c>
      <c r="Y666" s="252" t="s">
        <v>3340</v>
      </c>
      <c r="Z666" s="252" t="s">
        <v>3340</v>
      </c>
      <c r="AA666" s="252" t="s">
        <v>3340</v>
      </c>
      <c r="AB666" s="252" t="s">
        <v>3340</v>
      </c>
      <c r="AC666" s="252" t="s">
        <v>3340</v>
      </c>
      <c r="AD666" s="252" t="s">
        <v>3340</v>
      </c>
      <c r="AE666" s="252" t="s">
        <v>3340</v>
      </c>
      <c r="AF666" s="217" t="s">
        <v>3340</v>
      </c>
      <c r="AG666" s="252" t="s">
        <v>3340</v>
      </c>
      <c r="AH666" s="252" t="s">
        <v>3340</v>
      </c>
      <c r="AI666" s="252" t="s">
        <v>3340</v>
      </c>
      <c r="AJ666" s="252" t="s">
        <v>7761</v>
      </c>
      <c r="AK666" s="252" t="s">
        <v>3340</v>
      </c>
      <c r="AL666" s="255" t="s">
        <v>3340</v>
      </c>
      <c r="AM666" s="252" t="s">
        <v>3340</v>
      </c>
      <c r="AN666" s="252" t="s">
        <v>3340</v>
      </c>
    </row>
    <row r="667" spans="1:40">
      <c r="A667" s="255" t="s">
        <v>8490</v>
      </c>
      <c r="B667" s="374" t="s">
        <v>8491</v>
      </c>
      <c r="C667" s="374" t="s">
        <v>8490</v>
      </c>
      <c r="D667" s="493" t="s">
        <v>8491</v>
      </c>
      <c r="E667" s="255" t="s">
        <v>5963</v>
      </c>
      <c r="F667" s="81" t="s">
        <v>6529</v>
      </c>
      <c r="G667" s="374" t="s">
        <v>6530</v>
      </c>
      <c r="H667" s="374" t="s">
        <v>8212</v>
      </c>
      <c r="I667" s="674">
        <v>43070.583333333336</v>
      </c>
      <c r="J667" s="374" t="s">
        <v>3326</v>
      </c>
      <c r="K667" s="501" t="s">
        <v>6055</v>
      </c>
      <c r="L667" s="252" t="s">
        <v>3469</v>
      </c>
      <c r="M667" s="255" t="s">
        <v>6676</v>
      </c>
      <c r="N667" s="255" t="s">
        <v>3675</v>
      </c>
      <c r="O667" s="252" t="s">
        <v>5075</v>
      </c>
      <c r="P667" s="252" t="s">
        <v>3669</v>
      </c>
      <c r="Q667" s="252" t="s">
        <v>4111</v>
      </c>
      <c r="R667" s="253" t="s">
        <v>3363</v>
      </c>
      <c r="S667" s="253" t="s">
        <v>3340</v>
      </c>
      <c r="T667" s="253" t="s">
        <v>3340</v>
      </c>
      <c r="U667" s="252" t="s">
        <v>3340</v>
      </c>
      <c r="V667" s="252" t="s">
        <v>3340</v>
      </c>
      <c r="W667" s="252" t="s">
        <v>3340</v>
      </c>
      <c r="X667" s="252" t="s">
        <v>3340</v>
      </c>
      <c r="Y667" s="252" t="s">
        <v>3340</v>
      </c>
      <c r="Z667" s="252" t="s">
        <v>6536</v>
      </c>
      <c r="AA667" s="252" t="s">
        <v>10667</v>
      </c>
      <c r="AB667" s="252" t="s">
        <v>3670</v>
      </c>
      <c r="AC667" s="252" t="s">
        <v>3835</v>
      </c>
      <c r="AD667" s="217" t="s">
        <v>5615</v>
      </c>
      <c r="AE667" s="217" t="s">
        <v>6058</v>
      </c>
      <c r="AF667" s="217" t="s">
        <v>3340</v>
      </c>
      <c r="AG667" s="252" t="s">
        <v>1102</v>
      </c>
      <c r="AH667" s="252" t="s">
        <v>3340</v>
      </c>
      <c r="AI667" s="252" t="s">
        <v>3340</v>
      </c>
      <c r="AJ667" s="252" t="s">
        <v>6765</v>
      </c>
      <c r="AK667" s="252" t="s">
        <v>4650</v>
      </c>
      <c r="AL667" s="255" t="s">
        <v>6</v>
      </c>
      <c r="AM667" s="252" t="s">
        <v>3340</v>
      </c>
      <c r="AN667" s="252" t="s">
        <v>3340</v>
      </c>
    </row>
    <row r="668" spans="1:40">
      <c r="A668" s="255" t="s">
        <v>8492</v>
      </c>
      <c r="B668" s="374" t="s">
        <v>8493</v>
      </c>
      <c r="C668" s="374" t="s">
        <v>8492</v>
      </c>
      <c r="D668" s="493" t="s">
        <v>8493</v>
      </c>
      <c r="E668" s="255" t="s">
        <v>5967</v>
      </c>
      <c r="F668" s="81" t="s">
        <v>6529</v>
      </c>
      <c r="G668" s="374" t="s">
        <v>6530</v>
      </c>
      <c r="H668" s="374" t="s">
        <v>8212</v>
      </c>
      <c r="I668" s="674">
        <v>43070.583333333336</v>
      </c>
      <c r="J668" s="374" t="s">
        <v>3326</v>
      </c>
      <c r="K668" s="501" t="s">
        <v>6055</v>
      </c>
      <c r="L668" s="252" t="s">
        <v>3469</v>
      </c>
      <c r="M668" s="255" t="s">
        <v>6676</v>
      </c>
      <c r="N668" s="255" t="s">
        <v>3675</v>
      </c>
      <c r="O668" s="252" t="s">
        <v>5075</v>
      </c>
      <c r="P668" s="252" t="s">
        <v>3669</v>
      </c>
      <c r="Q668" s="252" t="s">
        <v>5744</v>
      </c>
      <c r="R668" s="253" t="s">
        <v>3363</v>
      </c>
      <c r="S668" s="253" t="s">
        <v>5963</v>
      </c>
      <c r="T668" s="253" t="s">
        <v>3340</v>
      </c>
      <c r="U668" s="252" t="s">
        <v>3340</v>
      </c>
      <c r="V668" s="252" t="s">
        <v>3340</v>
      </c>
      <c r="W668" s="252" t="s">
        <v>3340</v>
      </c>
      <c r="X668" s="252" t="s">
        <v>3340</v>
      </c>
      <c r="Y668" s="252" t="s">
        <v>3340</v>
      </c>
      <c r="Z668" s="252" t="s">
        <v>6537</v>
      </c>
      <c r="AA668" s="252" t="s">
        <v>10668</v>
      </c>
      <c r="AB668" s="252" t="s">
        <v>3670</v>
      </c>
      <c r="AC668" s="252" t="s">
        <v>3835</v>
      </c>
      <c r="AD668" s="217" t="s">
        <v>5615</v>
      </c>
      <c r="AE668" s="217" t="s">
        <v>6058</v>
      </c>
      <c r="AF668" s="217" t="s">
        <v>3340</v>
      </c>
      <c r="AG668" s="252" t="s">
        <v>1102</v>
      </c>
      <c r="AH668" s="252" t="s">
        <v>3340</v>
      </c>
      <c r="AI668" s="252" t="s">
        <v>3340</v>
      </c>
      <c r="AJ668" s="252" t="s">
        <v>6765</v>
      </c>
      <c r="AK668" s="252" t="s">
        <v>4650</v>
      </c>
      <c r="AL668" s="255" t="s">
        <v>5743</v>
      </c>
      <c r="AM668" s="252" t="s">
        <v>3340</v>
      </c>
      <c r="AN668" s="252" t="s">
        <v>3340</v>
      </c>
    </row>
    <row r="669" spans="1:40">
      <c r="A669" s="255" t="s">
        <v>8494</v>
      </c>
      <c r="B669" s="374" t="s">
        <v>8495</v>
      </c>
      <c r="C669" s="374" t="s">
        <v>8494</v>
      </c>
      <c r="D669" s="493" t="s">
        <v>8495</v>
      </c>
      <c r="E669" s="255" t="s">
        <v>6798</v>
      </c>
      <c r="F669" s="81" t="s">
        <v>6529</v>
      </c>
      <c r="G669" s="374" t="s">
        <v>6530</v>
      </c>
      <c r="H669" s="374" t="s">
        <v>7352</v>
      </c>
      <c r="I669" s="674">
        <v>43070.583333333336</v>
      </c>
      <c r="J669" s="374" t="s">
        <v>3326</v>
      </c>
      <c r="K669" s="501" t="s">
        <v>6055</v>
      </c>
      <c r="L669" s="252" t="s">
        <v>3469</v>
      </c>
      <c r="M669" s="255" t="s">
        <v>6676</v>
      </c>
      <c r="N669" s="255" t="s">
        <v>6538</v>
      </c>
      <c r="O669" s="252" t="s">
        <v>6539</v>
      </c>
      <c r="P669" s="252" t="s">
        <v>3670</v>
      </c>
      <c r="Q669" s="252" t="s">
        <v>4111</v>
      </c>
      <c r="R669" s="253" t="s">
        <v>3363</v>
      </c>
      <c r="S669" s="253" t="s">
        <v>3340</v>
      </c>
      <c r="T669" s="253" t="s">
        <v>3340</v>
      </c>
      <c r="U669" s="252" t="s">
        <v>3340</v>
      </c>
      <c r="V669" s="252" t="s">
        <v>3340</v>
      </c>
      <c r="W669" s="252" t="s">
        <v>3340</v>
      </c>
      <c r="X669" s="252" t="s">
        <v>3340</v>
      </c>
      <c r="Y669" s="252" t="s">
        <v>3340</v>
      </c>
      <c r="Z669" s="252" t="s">
        <v>6536</v>
      </c>
      <c r="AA669" s="252" t="s">
        <v>10667</v>
      </c>
      <c r="AB669" s="252" t="s">
        <v>3670</v>
      </c>
      <c r="AC669" s="252" t="s">
        <v>3835</v>
      </c>
      <c r="AD669" s="217" t="s">
        <v>3340</v>
      </c>
      <c r="AE669" s="217" t="s">
        <v>3340</v>
      </c>
      <c r="AF669" s="217" t="s">
        <v>3340</v>
      </c>
      <c r="AG669" s="252" t="s">
        <v>1102</v>
      </c>
      <c r="AH669" s="252" t="s">
        <v>3340</v>
      </c>
      <c r="AI669" s="252" t="s">
        <v>6677</v>
      </c>
      <c r="AJ669" s="252" t="s">
        <v>6765</v>
      </c>
      <c r="AK669" s="252" t="s">
        <v>4650</v>
      </c>
      <c r="AL669" s="255" t="s">
        <v>6</v>
      </c>
      <c r="AM669" s="252" t="s">
        <v>3340</v>
      </c>
      <c r="AN669" s="252" t="s">
        <v>3340</v>
      </c>
    </row>
    <row r="670" spans="1:40">
      <c r="A670" s="255" t="s">
        <v>8496</v>
      </c>
      <c r="B670" s="374" t="s">
        <v>8497</v>
      </c>
      <c r="C670" s="374" t="s">
        <v>8496</v>
      </c>
      <c r="D670" s="493" t="s">
        <v>8497</v>
      </c>
      <c r="E670" s="255" t="s">
        <v>6799</v>
      </c>
      <c r="F670" s="81" t="s">
        <v>6529</v>
      </c>
      <c r="G670" s="374" t="s">
        <v>6530</v>
      </c>
      <c r="H670" s="374" t="s">
        <v>7352</v>
      </c>
      <c r="I670" s="674">
        <v>43070.583333333336</v>
      </c>
      <c r="J670" s="374" t="s">
        <v>3326</v>
      </c>
      <c r="K670" s="501" t="s">
        <v>6055</v>
      </c>
      <c r="L670" s="252" t="s">
        <v>3469</v>
      </c>
      <c r="M670" s="255" t="s">
        <v>6676</v>
      </c>
      <c r="N670" s="255" t="s">
        <v>6538</v>
      </c>
      <c r="O670" s="252" t="s">
        <v>6539</v>
      </c>
      <c r="P670" s="252" t="s">
        <v>3670</v>
      </c>
      <c r="Q670" s="252" t="s">
        <v>5744</v>
      </c>
      <c r="R670" s="253" t="s">
        <v>3363</v>
      </c>
      <c r="S670" s="253" t="s">
        <v>3340</v>
      </c>
      <c r="T670" s="253" t="s">
        <v>3340</v>
      </c>
      <c r="U670" s="252" t="s">
        <v>3340</v>
      </c>
      <c r="V670" s="252" t="s">
        <v>3340</v>
      </c>
      <c r="W670" s="252" t="s">
        <v>3340</v>
      </c>
      <c r="X670" s="252" t="s">
        <v>3340</v>
      </c>
      <c r="Y670" s="252" t="s">
        <v>3340</v>
      </c>
      <c r="Z670" s="252" t="s">
        <v>6537</v>
      </c>
      <c r="AA670" s="252" t="s">
        <v>10668</v>
      </c>
      <c r="AB670" s="252" t="s">
        <v>3670</v>
      </c>
      <c r="AC670" s="252" t="s">
        <v>3835</v>
      </c>
      <c r="AD670" s="217" t="s">
        <v>3340</v>
      </c>
      <c r="AE670" s="217" t="s">
        <v>3340</v>
      </c>
      <c r="AF670" s="217" t="s">
        <v>3340</v>
      </c>
      <c r="AG670" s="252" t="s">
        <v>1102</v>
      </c>
      <c r="AH670" s="252" t="s">
        <v>3340</v>
      </c>
      <c r="AI670" s="252" t="s">
        <v>6677</v>
      </c>
      <c r="AJ670" s="252" t="s">
        <v>6765</v>
      </c>
      <c r="AK670" s="252" t="s">
        <v>4650</v>
      </c>
      <c r="AL670" s="255" t="s">
        <v>5743</v>
      </c>
      <c r="AM670" s="252" t="s">
        <v>3340</v>
      </c>
      <c r="AN670" s="252" t="s">
        <v>3340</v>
      </c>
    </row>
    <row r="671" spans="1:40">
      <c r="A671" s="255" t="s">
        <v>8498</v>
      </c>
      <c r="B671" s="374" t="s">
        <v>8499</v>
      </c>
      <c r="C671" s="374" t="s">
        <v>8498</v>
      </c>
      <c r="D671" s="493" t="s">
        <v>8499</v>
      </c>
      <c r="E671" s="255" t="s">
        <v>6979</v>
      </c>
      <c r="F671" s="81" t="s">
        <v>6529</v>
      </c>
      <c r="G671" s="374" t="s">
        <v>6530</v>
      </c>
      <c r="H671" s="374" t="s">
        <v>7352</v>
      </c>
      <c r="I671" s="674">
        <v>43070.583333333336</v>
      </c>
      <c r="J671" s="374" t="s">
        <v>3326</v>
      </c>
      <c r="K671" s="501" t="s">
        <v>6055</v>
      </c>
      <c r="L671" s="252" t="s">
        <v>3469</v>
      </c>
      <c r="M671" s="255" t="s">
        <v>6676</v>
      </c>
      <c r="N671" s="255" t="s">
        <v>6540</v>
      </c>
      <c r="O671" s="252" t="s">
        <v>5081</v>
      </c>
      <c r="P671" s="252" t="s">
        <v>3670</v>
      </c>
      <c r="Q671" s="252" t="s">
        <v>4111</v>
      </c>
      <c r="R671" s="253" t="s">
        <v>3363</v>
      </c>
      <c r="S671" s="253" t="s">
        <v>3340</v>
      </c>
      <c r="T671" s="253" t="s">
        <v>3340</v>
      </c>
      <c r="U671" s="252" t="s">
        <v>3340</v>
      </c>
      <c r="V671" s="252" t="s">
        <v>3340</v>
      </c>
      <c r="W671" s="252" t="s">
        <v>3340</v>
      </c>
      <c r="X671" s="252" t="s">
        <v>3340</v>
      </c>
      <c r="Y671" s="252" t="s">
        <v>3340</v>
      </c>
      <c r="Z671" s="252" t="s">
        <v>3340</v>
      </c>
      <c r="AA671" s="252" t="s">
        <v>3340</v>
      </c>
      <c r="AB671" s="252" t="s">
        <v>3670</v>
      </c>
      <c r="AC671" s="252" t="s">
        <v>3835</v>
      </c>
      <c r="AD671" s="217" t="s">
        <v>5615</v>
      </c>
      <c r="AE671" s="217" t="s">
        <v>6058</v>
      </c>
      <c r="AF671" s="217" t="s">
        <v>3340</v>
      </c>
      <c r="AG671" s="252" t="s">
        <v>1102</v>
      </c>
      <c r="AH671" s="252" t="s">
        <v>6678</v>
      </c>
      <c r="AI671" s="252" t="s">
        <v>6677</v>
      </c>
      <c r="AJ671" s="252" t="s">
        <v>6765</v>
      </c>
      <c r="AK671" s="252" t="s">
        <v>4650</v>
      </c>
      <c r="AL671" s="255" t="s">
        <v>6</v>
      </c>
      <c r="AM671" s="252" t="s">
        <v>3340</v>
      </c>
      <c r="AN671" s="252" t="s">
        <v>3340</v>
      </c>
    </row>
    <row r="672" spans="1:40">
      <c r="A672" s="255" t="s">
        <v>8500</v>
      </c>
      <c r="B672" s="374" t="s">
        <v>8501</v>
      </c>
      <c r="C672" s="374" t="s">
        <v>8500</v>
      </c>
      <c r="D672" s="493" t="s">
        <v>8501</v>
      </c>
      <c r="E672" s="255" t="s">
        <v>8502</v>
      </c>
      <c r="F672" s="81" t="s">
        <v>6529</v>
      </c>
      <c r="G672" s="374" t="s">
        <v>6530</v>
      </c>
      <c r="H672" s="374" t="s">
        <v>7391</v>
      </c>
      <c r="I672" s="674">
        <v>43070.583333333336</v>
      </c>
      <c r="J672" s="374" t="s">
        <v>6180</v>
      </c>
      <c r="K672" s="501" t="s">
        <v>6181</v>
      </c>
      <c r="L672" s="252" t="s">
        <v>3469</v>
      </c>
      <c r="M672" s="255" t="s">
        <v>6676</v>
      </c>
      <c r="N672" s="255" t="s">
        <v>3327</v>
      </c>
      <c r="O672" s="252" t="s">
        <v>3328</v>
      </c>
      <c r="P672" s="252" t="s">
        <v>3670</v>
      </c>
      <c r="Q672" s="252" t="s">
        <v>6541</v>
      </c>
      <c r="R672" s="253" t="s">
        <v>6585</v>
      </c>
      <c r="S672" s="253" t="s">
        <v>3340</v>
      </c>
      <c r="T672" s="253" t="s">
        <v>3340</v>
      </c>
      <c r="U672" s="252" t="s">
        <v>3340</v>
      </c>
      <c r="V672" s="252" t="s">
        <v>3340</v>
      </c>
      <c r="W672" s="252" t="s">
        <v>3340</v>
      </c>
      <c r="X672" s="252" t="s">
        <v>3340</v>
      </c>
      <c r="Y672" s="252" t="s">
        <v>3340</v>
      </c>
      <c r="Z672" s="252" t="s">
        <v>8287</v>
      </c>
      <c r="AA672" s="252" t="s">
        <v>8288</v>
      </c>
      <c r="AB672" s="252" t="s">
        <v>3669</v>
      </c>
      <c r="AC672" s="252" t="s">
        <v>3835</v>
      </c>
      <c r="AD672" s="252" t="s">
        <v>3340</v>
      </c>
      <c r="AE672" s="252" t="s">
        <v>3340</v>
      </c>
      <c r="AF672" s="217" t="s">
        <v>3340</v>
      </c>
      <c r="AG672" s="252" t="s">
        <v>3340</v>
      </c>
      <c r="AH672" s="252" t="s">
        <v>3340</v>
      </c>
      <c r="AI672" s="252" t="s">
        <v>3340</v>
      </c>
      <c r="AJ672" s="252" t="s">
        <v>6765</v>
      </c>
      <c r="AK672" s="252" t="s">
        <v>3340</v>
      </c>
      <c r="AL672" s="255" t="s">
        <v>3340</v>
      </c>
      <c r="AM672" s="252" t="s">
        <v>3340</v>
      </c>
      <c r="AN672" s="252" t="s">
        <v>3340</v>
      </c>
    </row>
    <row r="673" spans="1:40">
      <c r="A673" s="255" t="s">
        <v>8503</v>
      </c>
      <c r="B673" s="374" t="s">
        <v>8504</v>
      </c>
      <c r="C673" s="374" t="s">
        <v>8503</v>
      </c>
      <c r="D673" s="493" t="s">
        <v>8504</v>
      </c>
      <c r="E673" s="255" t="s">
        <v>8505</v>
      </c>
      <c r="F673" s="81" t="s">
        <v>6529</v>
      </c>
      <c r="G673" s="374" t="s">
        <v>6530</v>
      </c>
      <c r="H673" s="374" t="s">
        <v>7391</v>
      </c>
      <c r="I673" s="674">
        <v>43070.583333333336</v>
      </c>
      <c r="J673" s="374" t="s">
        <v>6180</v>
      </c>
      <c r="K673" s="501" t="s">
        <v>6181</v>
      </c>
      <c r="L673" s="252" t="s">
        <v>3469</v>
      </c>
      <c r="M673" s="255" t="s">
        <v>6676</v>
      </c>
      <c r="N673" s="255" t="s">
        <v>3327</v>
      </c>
      <c r="O673" s="252" t="s">
        <v>3328</v>
      </c>
      <c r="P673" s="252" t="s">
        <v>3670</v>
      </c>
      <c r="Q673" s="252" t="s">
        <v>6542</v>
      </c>
      <c r="R673" s="253" t="s">
        <v>6604</v>
      </c>
      <c r="S673" s="253" t="s">
        <v>3340</v>
      </c>
      <c r="T673" s="253" t="s">
        <v>3340</v>
      </c>
      <c r="U673" s="252" t="s">
        <v>3340</v>
      </c>
      <c r="V673" s="252" t="s">
        <v>3340</v>
      </c>
      <c r="W673" s="252" t="s">
        <v>3340</v>
      </c>
      <c r="X673" s="252" t="s">
        <v>3340</v>
      </c>
      <c r="Y673" s="252" t="s">
        <v>3340</v>
      </c>
      <c r="Z673" s="252" t="s">
        <v>3340</v>
      </c>
      <c r="AA673" s="252" t="s">
        <v>3340</v>
      </c>
      <c r="AB673" s="252" t="s">
        <v>3669</v>
      </c>
      <c r="AC673" s="252" t="s">
        <v>3835</v>
      </c>
      <c r="AD673" s="252" t="s">
        <v>5615</v>
      </c>
      <c r="AE673" s="252">
        <v>9.9999999999999995E-8</v>
      </c>
      <c r="AF673" s="217" t="s">
        <v>3340</v>
      </c>
      <c r="AG673" s="252" t="s">
        <v>3340</v>
      </c>
      <c r="AH673" s="252" t="s">
        <v>3340</v>
      </c>
      <c r="AI673" s="252" t="s">
        <v>3340</v>
      </c>
      <c r="AJ673" s="252" t="s">
        <v>6765</v>
      </c>
      <c r="AK673" s="252" t="s">
        <v>3340</v>
      </c>
      <c r="AL673" s="255" t="s">
        <v>3340</v>
      </c>
      <c r="AM673" s="252" t="s">
        <v>3340</v>
      </c>
      <c r="AN673" s="252" t="s">
        <v>3340</v>
      </c>
    </row>
    <row r="674" spans="1:40">
      <c r="A674" s="255" t="s">
        <v>8457</v>
      </c>
      <c r="B674" s="374" t="s">
        <v>8506</v>
      </c>
      <c r="C674" s="374" t="s">
        <v>8457</v>
      </c>
      <c r="D674" s="493" t="s">
        <v>8506</v>
      </c>
      <c r="E674" s="255" t="s">
        <v>8507</v>
      </c>
      <c r="F674" s="81" t="s">
        <v>6543</v>
      </c>
      <c r="G674" s="374" t="s">
        <v>6544</v>
      </c>
      <c r="H674" s="374" t="s">
        <v>7759</v>
      </c>
      <c r="I674" s="674">
        <v>43104.583333333336</v>
      </c>
      <c r="J674" s="374" t="s">
        <v>4621</v>
      </c>
      <c r="K674" s="501" t="s">
        <v>6055</v>
      </c>
      <c r="L674" s="252" t="s">
        <v>3469</v>
      </c>
      <c r="M674" s="255" t="s">
        <v>7760</v>
      </c>
      <c r="N674" s="255" t="s">
        <v>4647</v>
      </c>
      <c r="O674" s="252" t="s">
        <v>4623</v>
      </c>
      <c r="P674" s="252" t="s">
        <v>3670</v>
      </c>
      <c r="Q674" s="252" t="s">
        <v>4111</v>
      </c>
      <c r="R674" s="253" t="s">
        <v>3340</v>
      </c>
      <c r="S674" s="253" t="s">
        <v>3340</v>
      </c>
      <c r="T674" s="253" t="s">
        <v>3340</v>
      </c>
      <c r="U674" s="252" t="s">
        <v>3340</v>
      </c>
      <c r="V674" s="252" t="s">
        <v>3340</v>
      </c>
      <c r="W674" s="252" t="s">
        <v>3340</v>
      </c>
      <c r="X674" s="252" t="s">
        <v>3340</v>
      </c>
      <c r="Y674" s="252" t="s">
        <v>3340</v>
      </c>
      <c r="Z674" s="252" t="s">
        <v>3340</v>
      </c>
      <c r="AA674" s="252" t="s">
        <v>3340</v>
      </c>
      <c r="AB674" s="252" t="s">
        <v>3340</v>
      </c>
      <c r="AC674" s="252" t="s">
        <v>3340</v>
      </c>
      <c r="AD674" s="252" t="s">
        <v>3340</v>
      </c>
      <c r="AE674" s="252" t="s">
        <v>3340</v>
      </c>
      <c r="AF674" s="217" t="s">
        <v>3340</v>
      </c>
      <c r="AG674" s="252" t="s">
        <v>1102</v>
      </c>
      <c r="AH674" s="252" t="s">
        <v>3340</v>
      </c>
      <c r="AI674" s="252" t="s">
        <v>6677</v>
      </c>
      <c r="AJ674" s="252" t="s">
        <v>7761</v>
      </c>
      <c r="AK674" s="252" t="s">
        <v>3340</v>
      </c>
      <c r="AL674" s="255" t="s">
        <v>3340</v>
      </c>
      <c r="AM674" s="252" t="s">
        <v>3340</v>
      </c>
      <c r="AN674" s="252" t="s">
        <v>3340</v>
      </c>
    </row>
    <row r="675" spans="1:40">
      <c r="A675" s="255" t="s">
        <v>8475</v>
      </c>
      <c r="B675" s="374" t="s">
        <v>8508</v>
      </c>
      <c r="C675" s="374" t="s">
        <v>8475</v>
      </c>
      <c r="D675" s="493" t="s">
        <v>8508</v>
      </c>
      <c r="E675" s="255" t="s">
        <v>8509</v>
      </c>
      <c r="F675" s="81" t="s">
        <v>6543</v>
      </c>
      <c r="G675" s="374" t="s">
        <v>6544</v>
      </c>
      <c r="H675" s="374" t="s">
        <v>7759</v>
      </c>
      <c r="I675" s="674">
        <v>43104.583333333336</v>
      </c>
      <c r="J675" s="374" t="s">
        <v>4621</v>
      </c>
      <c r="K675" s="501" t="s">
        <v>6055</v>
      </c>
      <c r="L675" s="252" t="s">
        <v>3469</v>
      </c>
      <c r="M675" s="255" t="s">
        <v>7760</v>
      </c>
      <c r="N675" s="255" t="s">
        <v>4647</v>
      </c>
      <c r="O675" s="252" t="s">
        <v>4623</v>
      </c>
      <c r="P675" s="252" t="s">
        <v>3670</v>
      </c>
      <c r="Q675" s="252" t="s">
        <v>5744</v>
      </c>
      <c r="R675" s="253" t="s">
        <v>3340</v>
      </c>
      <c r="S675" s="253" t="s">
        <v>3340</v>
      </c>
      <c r="T675" s="253" t="s">
        <v>3340</v>
      </c>
      <c r="U675" s="252" t="s">
        <v>3340</v>
      </c>
      <c r="V675" s="252" t="s">
        <v>3340</v>
      </c>
      <c r="W675" s="252" t="s">
        <v>3340</v>
      </c>
      <c r="X675" s="252" t="s">
        <v>3340</v>
      </c>
      <c r="Y675" s="252" t="s">
        <v>3340</v>
      </c>
      <c r="Z675" s="252" t="s">
        <v>3340</v>
      </c>
      <c r="AA675" s="252" t="s">
        <v>3340</v>
      </c>
      <c r="AB675" s="252" t="s">
        <v>3340</v>
      </c>
      <c r="AC675" s="252" t="s">
        <v>3340</v>
      </c>
      <c r="AD675" s="252" t="s">
        <v>3340</v>
      </c>
      <c r="AE675" s="252" t="s">
        <v>3340</v>
      </c>
      <c r="AF675" s="217" t="s">
        <v>3340</v>
      </c>
      <c r="AG675" s="252" t="s">
        <v>1102</v>
      </c>
      <c r="AH675" s="252" t="s">
        <v>3340</v>
      </c>
      <c r="AI675" s="252" t="s">
        <v>6677</v>
      </c>
      <c r="AJ675" s="252" t="s">
        <v>7761</v>
      </c>
      <c r="AK675" s="252" t="s">
        <v>3340</v>
      </c>
      <c r="AL675" s="255" t="s">
        <v>3340</v>
      </c>
      <c r="AM675" s="252" t="s">
        <v>3340</v>
      </c>
      <c r="AN675" s="252" t="s">
        <v>3340</v>
      </c>
    </row>
    <row r="676" spans="1:40">
      <c r="A676" s="255" t="s">
        <v>8510</v>
      </c>
      <c r="B676" s="374" t="s">
        <v>8511</v>
      </c>
      <c r="C676" s="374" t="s">
        <v>8510</v>
      </c>
      <c r="D676" s="493" t="s">
        <v>8511</v>
      </c>
      <c r="E676" s="255" t="s">
        <v>5965</v>
      </c>
      <c r="F676" s="81" t="s">
        <v>6543</v>
      </c>
      <c r="G676" s="374" t="s">
        <v>6544</v>
      </c>
      <c r="H676" s="374" t="s">
        <v>8212</v>
      </c>
      <c r="I676" s="674">
        <v>43104.583333333336</v>
      </c>
      <c r="J676" s="374" t="s">
        <v>3326</v>
      </c>
      <c r="K676" s="501" t="s">
        <v>6055</v>
      </c>
      <c r="L676" s="252" t="s">
        <v>3469</v>
      </c>
      <c r="M676" s="255" t="s">
        <v>6676</v>
      </c>
      <c r="N676" s="255" t="s">
        <v>6547</v>
      </c>
      <c r="O676" s="252" t="s">
        <v>3713</v>
      </c>
      <c r="P676" s="252" t="s">
        <v>3669</v>
      </c>
      <c r="Q676" s="252" t="s">
        <v>4111</v>
      </c>
      <c r="R676" s="253" t="s">
        <v>3363</v>
      </c>
      <c r="S676" s="253" t="s">
        <v>3340</v>
      </c>
      <c r="T676" s="253" t="s">
        <v>3340</v>
      </c>
      <c r="U676" s="252" t="s">
        <v>3340</v>
      </c>
      <c r="V676" s="252" t="s">
        <v>3340</v>
      </c>
      <c r="W676" s="252" t="s">
        <v>3340</v>
      </c>
      <c r="X676" s="252" t="s">
        <v>3340</v>
      </c>
      <c r="Y676" s="252" t="s">
        <v>3340</v>
      </c>
      <c r="Z676" s="252" t="s">
        <v>6536</v>
      </c>
      <c r="AA676" s="252" t="s">
        <v>6545</v>
      </c>
      <c r="AB676" s="252" t="s">
        <v>3670</v>
      </c>
      <c r="AC676" s="252" t="s">
        <v>3835</v>
      </c>
      <c r="AD676" s="217" t="s">
        <v>5615</v>
      </c>
      <c r="AE676" s="217" t="s">
        <v>6058</v>
      </c>
      <c r="AF676" s="217" t="s">
        <v>3340</v>
      </c>
      <c r="AG676" s="252" t="s">
        <v>1102</v>
      </c>
      <c r="AH676" s="252" t="s">
        <v>3340</v>
      </c>
      <c r="AI676" s="252" t="s">
        <v>6677</v>
      </c>
      <c r="AJ676" s="252" t="s">
        <v>6765</v>
      </c>
      <c r="AK676" s="252" t="s">
        <v>4650</v>
      </c>
      <c r="AL676" s="255" t="s">
        <v>6</v>
      </c>
      <c r="AM676" s="252" t="s">
        <v>3340</v>
      </c>
      <c r="AN676" s="252" t="s">
        <v>3340</v>
      </c>
    </row>
    <row r="677" spans="1:40">
      <c r="A677" s="255" t="s">
        <v>8512</v>
      </c>
      <c r="B677" s="374" t="s">
        <v>8513</v>
      </c>
      <c r="C677" s="374" t="s">
        <v>8512</v>
      </c>
      <c r="D677" s="493" t="s">
        <v>8513</v>
      </c>
      <c r="E677" s="255" t="s">
        <v>5969</v>
      </c>
      <c r="F677" s="81" t="s">
        <v>6543</v>
      </c>
      <c r="G677" s="374" t="s">
        <v>6544</v>
      </c>
      <c r="H677" s="374" t="s">
        <v>8212</v>
      </c>
      <c r="I677" s="674">
        <v>43104.583333333336</v>
      </c>
      <c r="J677" s="374" t="s">
        <v>3326</v>
      </c>
      <c r="K677" s="501" t="s">
        <v>6055</v>
      </c>
      <c r="L677" s="252" t="s">
        <v>3469</v>
      </c>
      <c r="M677" s="255" t="s">
        <v>6676</v>
      </c>
      <c r="N677" s="255" t="s">
        <v>6547</v>
      </c>
      <c r="O677" s="252" t="s">
        <v>3713</v>
      </c>
      <c r="P677" s="252" t="s">
        <v>3669</v>
      </c>
      <c r="Q677" s="252" t="s">
        <v>5744</v>
      </c>
      <c r="R677" s="253" t="s">
        <v>3363</v>
      </c>
      <c r="S677" s="253" t="s">
        <v>5965</v>
      </c>
      <c r="T677" s="253" t="s">
        <v>3340</v>
      </c>
      <c r="U677" s="252" t="s">
        <v>3340</v>
      </c>
      <c r="V677" s="252" t="s">
        <v>3340</v>
      </c>
      <c r="W677" s="252" t="s">
        <v>3340</v>
      </c>
      <c r="X677" s="252" t="s">
        <v>3340</v>
      </c>
      <c r="Y677" s="252" t="s">
        <v>3340</v>
      </c>
      <c r="Z677" s="252" t="s">
        <v>6537</v>
      </c>
      <c r="AA677" s="252" t="s">
        <v>6546</v>
      </c>
      <c r="AB677" s="252" t="s">
        <v>3670</v>
      </c>
      <c r="AC677" s="252" t="s">
        <v>3835</v>
      </c>
      <c r="AD677" s="217" t="s">
        <v>5615</v>
      </c>
      <c r="AE677" s="217" t="s">
        <v>6058</v>
      </c>
      <c r="AF677" s="217" t="s">
        <v>3340</v>
      </c>
      <c r="AG677" s="252" t="s">
        <v>1102</v>
      </c>
      <c r="AH677" s="252" t="s">
        <v>3340</v>
      </c>
      <c r="AI677" s="252" t="s">
        <v>6677</v>
      </c>
      <c r="AJ677" s="252" t="s">
        <v>6765</v>
      </c>
      <c r="AK677" s="252" t="s">
        <v>4650</v>
      </c>
      <c r="AL677" s="255" t="s">
        <v>5743</v>
      </c>
      <c r="AM677" s="252" t="s">
        <v>3340</v>
      </c>
      <c r="AN677" s="252" t="s">
        <v>3340</v>
      </c>
    </row>
    <row r="678" spans="1:40">
      <c r="A678" s="255" t="s">
        <v>8514</v>
      </c>
      <c r="B678" s="374" t="s">
        <v>8515</v>
      </c>
      <c r="C678" s="374" t="s">
        <v>8514</v>
      </c>
      <c r="D678" s="493" t="s">
        <v>8515</v>
      </c>
      <c r="E678" s="255" t="s">
        <v>8516</v>
      </c>
      <c r="F678" s="81" t="s">
        <v>6543</v>
      </c>
      <c r="G678" s="374" t="s">
        <v>6544</v>
      </c>
      <c r="H678" s="374" t="s">
        <v>7352</v>
      </c>
      <c r="I678" s="674">
        <v>43104.583333333336</v>
      </c>
      <c r="J678" s="374" t="s">
        <v>3326</v>
      </c>
      <c r="K678" s="501" t="s">
        <v>6057</v>
      </c>
      <c r="L678" s="252" t="s">
        <v>3469</v>
      </c>
      <c r="M678" s="255" t="s">
        <v>6676</v>
      </c>
      <c r="N678" s="255" t="s">
        <v>6548</v>
      </c>
      <c r="O678" s="252" t="s">
        <v>8233</v>
      </c>
      <c r="P678" s="252" t="s">
        <v>3670</v>
      </c>
      <c r="Q678" s="252" t="s">
        <v>3682</v>
      </c>
      <c r="R678" s="253" t="s">
        <v>3683</v>
      </c>
      <c r="S678" s="253" t="s">
        <v>3340</v>
      </c>
      <c r="T678" s="253" t="s">
        <v>3340</v>
      </c>
      <c r="U678" s="252" t="s">
        <v>3340</v>
      </c>
      <c r="V678" s="252" t="s">
        <v>3330</v>
      </c>
      <c r="W678" s="252" t="s">
        <v>3340</v>
      </c>
      <c r="X678" s="252" t="s">
        <v>3340</v>
      </c>
      <c r="Y678" s="252" t="s">
        <v>3340</v>
      </c>
      <c r="Z678" s="252" t="s">
        <v>5630</v>
      </c>
      <c r="AA678" s="252" t="s">
        <v>6549</v>
      </c>
      <c r="AB678" s="252" t="s">
        <v>3670</v>
      </c>
      <c r="AC678" s="252" t="s">
        <v>3835</v>
      </c>
      <c r="AD678" s="217" t="s">
        <v>5724</v>
      </c>
      <c r="AE678" s="217" t="s">
        <v>3340</v>
      </c>
      <c r="AF678" s="217" t="s">
        <v>3340</v>
      </c>
      <c r="AG678" s="252" t="s">
        <v>1086</v>
      </c>
      <c r="AH678" s="252" t="s">
        <v>6550</v>
      </c>
      <c r="AI678" s="252" t="s">
        <v>3340</v>
      </c>
      <c r="AJ678" s="252" t="s">
        <v>6765</v>
      </c>
      <c r="AK678" s="252" t="s">
        <v>5352</v>
      </c>
      <c r="AL678" s="255" t="s">
        <v>6</v>
      </c>
      <c r="AM678" s="252" t="s">
        <v>3340</v>
      </c>
      <c r="AN678" s="252" t="s">
        <v>3340</v>
      </c>
    </row>
    <row r="679" spans="1:40">
      <c r="A679" s="255" t="s">
        <v>8517</v>
      </c>
      <c r="B679" s="374" t="s">
        <v>8518</v>
      </c>
      <c r="C679" s="374" t="s">
        <v>8517</v>
      </c>
      <c r="D679" s="493" t="s">
        <v>8518</v>
      </c>
      <c r="E679" s="255" t="s">
        <v>8519</v>
      </c>
      <c r="F679" s="81" t="s">
        <v>6543</v>
      </c>
      <c r="G679" s="374" t="s">
        <v>6544</v>
      </c>
      <c r="H679" s="374" t="s">
        <v>7352</v>
      </c>
      <c r="I679" s="674">
        <v>43104.583333333336</v>
      </c>
      <c r="J679" s="374" t="s">
        <v>3326</v>
      </c>
      <c r="K679" s="501" t="s">
        <v>6057</v>
      </c>
      <c r="L679" s="252" t="s">
        <v>3469</v>
      </c>
      <c r="M679" s="255" t="s">
        <v>6676</v>
      </c>
      <c r="N679" s="255" t="s">
        <v>6548</v>
      </c>
      <c r="O679" s="252" t="s">
        <v>8233</v>
      </c>
      <c r="P679" s="252" t="s">
        <v>3670</v>
      </c>
      <c r="Q679" s="252" t="s">
        <v>3688</v>
      </c>
      <c r="R679" s="253" t="s">
        <v>3689</v>
      </c>
      <c r="S679" s="253" t="s">
        <v>3340</v>
      </c>
      <c r="T679" s="253" t="s">
        <v>3340</v>
      </c>
      <c r="U679" s="252" t="s">
        <v>3340</v>
      </c>
      <c r="V679" s="252" t="s">
        <v>3330</v>
      </c>
      <c r="W679" s="252" t="s">
        <v>3340</v>
      </c>
      <c r="X679" s="252" t="s">
        <v>3340</v>
      </c>
      <c r="Y679" s="252" t="s">
        <v>3340</v>
      </c>
      <c r="Z679" s="252" t="s">
        <v>5620</v>
      </c>
      <c r="AA679" s="252" t="s">
        <v>6551</v>
      </c>
      <c r="AB679" s="252" t="s">
        <v>3670</v>
      </c>
      <c r="AC679" s="252" t="s">
        <v>3835</v>
      </c>
      <c r="AD679" s="217" t="s">
        <v>5724</v>
      </c>
      <c r="AE679" s="217" t="s">
        <v>3340</v>
      </c>
      <c r="AF679" s="217" t="s">
        <v>3340</v>
      </c>
      <c r="AG679" s="252" t="s">
        <v>1086</v>
      </c>
      <c r="AH679" s="252" t="s">
        <v>6550</v>
      </c>
      <c r="AI679" s="252" t="s">
        <v>3340</v>
      </c>
      <c r="AJ679" s="252" t="s">
        <v>6765</v>
      </c>
      <c r="AK679" s="252" t="s">
        <v>5352</v>
      </c>
      <c r="AL679" s="255" t="s">
        <v>5738</v>
      </c>
      <c r="AM679" s="252" t="s">
        <v>3340</v>
      </c>
      <c r="AN679" s="252" t="s">
        <v>3340</v>
      </c>
    </row>
    <row r="680" spans="1:40">
      <c r="A680" s="255" t="s">
        <v>8520</v>
      </c>
      <c r="B680" s="374" t="s">
        <v>8521</v>
      </c>
      <c r="C680" s="374" t="s">
        <v>8520</v>
      </c>
      <c r="D680" s="493" t="s">
        <v>8521</v>
      </c>
      <c r="E680" s="255" t="s">
        <v>8522</v>
      </c>
      <c r="F680" s="81" t="s">
        <v>6543</v>
      </c>
      <c r="G680" s="374" t="s">
        <v>6544</v>
      </c>
      <c r="H680" s="374" t="s">
        <v>7352</v>
      </c>
      <c r="I680" s="674">
        <v>43104.583333333336</v>
      </c>
      <c r="J680" s="374" t="s">
        <v>3326</v>
      </c>
      <c r="K680" s="501" t="s">
        <v>6057</v>
      </c>
      <c r="L680" s="252" t="s">
        <v>3469</v>
      </c>
      <c r="M680" s="255" t="s">
        <v>6676</v>
      </c>
      <c r="N680" s="255" t="s">
        <v>6552</v>
      </c>
      <c r="O680" s="252" t="s">
        <v>8233</v>
      </c>
      <c r="P680" s="252" t="s">
        <v>3670</v>
      </c>
      <c r="Q680" s="252" t="s">
        <v>3682</v>
      </c>
      <c r="R680" s="253" t="s">
        <v>3683</v>
      </c>
      <c r="S680" s="253" t="s">
        <v>3340</v>
      </c>
      <c r="T680" s="253" t="s">
        <v>3340</v>
      </c>
      <c r="U680" s="252" t="s">
        <v>3340</v>
      </c>
      <c r="V680" s="252" t="s">
        <v>3330</v>
      </c>
      <c r="W680" s="252" t="s">
        <v>3340</v>
      </c>
      <c r="X680" s="252" t="s">
        <v>3340</v>
      </c>
      <c r="Y680" s="252" t="s">
        <v>3340</v>
      </c>
      <c r="Z680" s="252" t="s">
        <v>5630</v>
      </c>
      <c r="AA680" s="252" t="s">
        <v>6549</v>
      </c>
      <c r="AB680" s="252" t="s">
        <v>3670</v>
      </c>
      <c r="AC680" s="252" t="s">
        <v>3835</v>
      </c>
      <c r="AD680" s="252" t="s">
        <v>3340</v>
      </c>
      <c r="AE680" s="217" t="s">
        <v>3340</v>
      </c>
      <c r="AF680" s="217" t="s">
        <v>3340</v>
      </c>
      <c r="AG680" s="252" t="s">
        <v>1086</v>
      </c>
      <c r="AH680" s="252" t="s">
        <v>6553</v>
      </c>
      <c r="AI680" s="252" t="s">
        <v>3340</v>
      </c>
      <c r="AJ680" s="252" t="s">
        <v>6765</v>
      </c>
      <c r="AK680" s="252" t="s">
        <v>5352</v>
      </c>
      <c r="AL680" s="255" t="s">
        <v>6</v>
      </c>
      <c r="AM680" s="252" t="s">
        <v>3340</v>
      </c>
      <c r="AN680" s="252" t="s">
        <v>3340</v>
      </c>
    </row>
    <row r="681" spans="1:40">
      <c r="A681" s="500" t="s">
        <v>8523</v>
      </c>
      <c r="B681" s="374" t="s">
        <v>8524</v>
      </c>
      <c r="C681" s="374" t="s">
        <v>8523</v>
      </c>
      <c r="D681" s="493" t="s">
        <v>8524</v>
      </c>
      <c r="E681" s="255" t="s">
        <v>8525</v>
      </c>
      <c r="F681" s="81" t="s">
        <v>6543</v>
      </c>
      <c r="G681" s="374" t="s">
        <v>6544</v>
      </c>
      <c r="H681" s="374" t="s">
        <v>7352</v>
      </c>
      <c r="I681" s="674">
        <v>43104.583333333336</v>
      </c>
      <c r="J681" s="374" t="s">
        <v>3326</v>
      </c>
      <c r="K681" s="501" t="s">
        <v>6057</v>
      </c>
      <c r="L681" s="252" t="s">
        <v>3469</v>
      </c>
      <c r="M681" s="255" t="s">
        <v>6676</v>
      </c>
      <c r="N681" s="252" t="s">
        <v>6552</v>
      </c>
      <c r="O681" s="252" t="s">
        <v>8233</v>
      </c>
      <c r="P681" s="252" t="s">
        <v>3670</v>
      </c>
      <c r="Q681" s="252" t="s">
        <v>3688</v>
      </c>
      <c r="R681" s="253" t="s">
        <v>3689</v>
      </c>
      <c r="S681" s="253" t="s">
        <v>3340</v>
      </c>
      <c r="T681" s="253" t="s">
        <v>3340</v>
      </c>
      <c r="U681" s="252" t="s">
        <v>3340</v>
      </c>
      <c r="V681" s="252" t="s">
        <v>3330</v>
      </c>
      <c r="W681" s="252" t="s">
        <v>3340</v>
      </c>
      <c r="X681" s="252" t="s">
        <v>3340</v>
      </c>
      <c r="Y681" s="252" t="s">
        <v>3340</v>
      </c>
      <c r="Z681" s="252" t="s">
        <v>5620</v>
      </c>
      <c r="AA681" s="252" t="s">
        <v>6551</v>
      </c>
      <c r="AB681" s="252" t="s">
        <v>3670</v>
      </c>
      <c r="AC681" s="252" t="s">
        <v>3835</v>
      </c>
      <c r="AD681" s="252" t="s">
        <v>3340</v>
      </c>
      <c r="AE681" s="217" t="s">
        <v>3340</v>
      </c>
      <c r="AF681" s="217" t="s">
        <v>3340</v>
      </c>
      <c r="AG681" s="255" t="s">
        <v>1086</v>
      </c>
      <c r="AH681" s="255" t="s">
        <v>6553</v>
      </c>
      <c r="AI681" s="252" t="s">
        <v>3340</v>
      </c>
      <c r="AJ681" s="252" t="s">
        <v>6765</v>
      </c>
      <c r="AK681" s="252" t="s">
        <v>5352</v>
      </c>
      <c r="AL681" s="255" t="s">
        <v>5738</v>
      </c>
      <c r="AM681" s="252" t="s">
        <v>3340</v>
      </c>
      <c r="AN681" s="252" t="s">
        <v>3340</v>
      </c>
    </row>
    <row r="682" spans="1:40">
      <c r="A682" s="500" t="s">
        <v>8258</v>
      </c>
      <c r="B682" s="374" t="s">
        <v>8526</v>
      </c>
      <c r="C682" s="374" t="s">
        <v>8258</v>
      </c>
      <c r="D682" s="493" t="s">
        <v>8526</v>
      </c>
      <c r="E682" s="255" t="s">
        <v>5968</v>
      </c>
      <c r="F682" s="81" t="s">
        <v>6543</v>
      </c>
      <c r="G682" s="374" t="s">
        <v>6544</v>
      </c>
      <c r="H682" s="374" t="s">
        <v>8212</v>
      </c>
      <c r="I682" s="674">
        <v>43104.583333333336</v>
      </c>
      <c r="J682" s="374" t="s">
        <v>3326</v>
      </c>
      <c r="K682" s="501" t="s">
        <v>6055</v>
      </c>
      <c r="L682" s="252" t="s">
        <v>3469</v>
      </c>
      <c r="M682" s="255" t="s">
        <v>6676</v>
      </c>
      <c r="N682" s="252" t="s">
        <v>4910</v>
      </c>
      <c r="O682" s="252" t="s">
        <v>5075</v>
      </c>
      <c r="P682" s="252" t="s">
        <v>3669</v>
      </c>
      <c r="Q682" s="252" t="s">
        <v>5744</v>
      </c>
      <c r="R682" s="253" t="s">
        <v>3363</v>
      </c>
      <c r="S682" s="253" t="s">
        <v>5964</v>
      </c>
      <c r="T682" s="253" t="s">
        <v>3340</v>
      </c>
      <c r="U682" s="252" t="s">
        <v>3340</v>
      </c>
      <c r="V682" s="252" t="s">
        <v>3340</v>
      </c>
      <c r="W682" s="252" t="s">
        <v>3340</v>
      </c>
      <c r="X682" s="252" t="s">
        <v>3340</v>
      </c>
      <c r="Y682" s="252" t="s">
        <v>3340</v>
      </c>
      <c r="Z682" s="252" t="s">
        <v>6537</v>
      </c>
      <c r="AA682" s="252" t="s">
        <v>6546</v>
      </c>
      <c r="AB682" s="252" t="s">
        <v>3670</v>
      </c>
      <c r="AC682" s="252" t="s">
        <v>3835</v>
      </c>
      <c r="AD682" s="217" t="s">
        <v>5615</v>
      </c>
      <c r="AE682" s="217" t="s">
        <v>6058</v>
      </c>
      <c r="AF682" s="217" t="s">
        <v>3340</v>
      </c>
      <c r="AG682" s="255" t="s">
        <v>1102</v>
      </c>
      <c r="AH682" s="255" t="s">
        <v>6114</v>
      </c>
      <c r="AI682" s="252" t="s">
        <v>6677</v>
      </c>
      <c r="AJ682" s="252" t="s">
        <v>6765</v>
      </c>
      <c r="AK682" s="252" t="s">
        <v>4650</v>
      </c>
      <c r="AL682" s="255" t="s">
        <v>5743</v>
      </c>
      <c r="AM682" s="252" t="s">
        <v>3340</v>
      </c>
      <c r="AN682" s="252" t="s">
        <v>3340</v>
      </c>
    </row>
    <row r="683" spans="1:40">
      <c r="A683" s="500" t="s">
        <v>8260</v>
      </c>
      <c r="B683" s="374" t="s">
        <v>8527</v>
      </c>
      <c r="C683" s="374" t="s">
        <v>8260</v>
      </c>
      <c r="D683" s="493" t="s">
        <v>8527</v>
      </c>
      <c r="E683" s="255" t="s">
        <v>5964</v>
      </c>
      <c r="F683" s="81" t="s">
        <v>6543</v>
      </c>
      <c r="G683" s="374" t="s">
        <v>6544</v>
      </c>
      <c r="H683" s="374" t="s">
        <v>8212</v>
      </c>
      <c r="I683" s="674">
        <v>43104.583333333336</v>
      </c>
      <c r="J683" s="374" t="s">
        <v>3326</v>
      </c>
      <c r="K683" s="501" t="s">
        <v>6055</v>
      </c>
      <c r="L683" s="252" t="s">
        <v>3469</v>
      </c>
      <c r="M683" s="255" t="s">
        <v>6676</v>
      </c>
      <c r="N683" s="252" t="s">
        <v>4910</v>
      </c>
      <c r="O683" s="252" t="s">
        <v>5075</v>
      </c>
      <c r="P683" s="252" t="s">
        <v>3669</v>
      </c>
      <c r="Q683" s="252" t="s">
        <v>4111</v>
      </c>
      <c r="R683" s="253" t="s">
        <v>3363</v>
      </c>
      <c r="S683" s="253" t="s">
        <v>3340</v>
      </c>
      <c r="T683" s="253" t="s">
        <v>3340</v>
      </c>
      <c r="U683" s="252" t="s">
        <v>3340</v>
      </c>
      <c r="V683" s="252" t="s">
        <v>3340</v>
      </c>
      <c r="W683" s="252" t="s">
        <v>3340</v>
      </c>
      <c r="X683" s="252" t="s">
        <v>3340</v>
      </c>
      <c r="Y683" s="252" t="s">
        <v>3340</v>
      </c>
      <c r="Z683" s="252" t="s">
        <v>6536</v>
      </c>
      <c r="AA683" s="252" t="s">
        <v>6545</v>
      </c>
      <c r="AB683" s="252" t="s">
        <v>3670</v>
      </c>
      <c r="AC683" s="252" t="s">
        <v>3835</v>
      </c>
      <c r="AD683" s="217" t="s">
        <v>5615</v>
      </c>
      <c r="AE683" s="217" t="s">
        <v>6058</v>
      </c>
      <c r="AF683" s="217" t="s">
        <v>3340</v>
      </c>
      <c r="AG683" s="255" t="s">
        <v>1102</v>
      </c>
      <c r="AH683" s="255" t="s">
        <v>6114</v>
      </c>
      <c r="AI683" s="252" t="s">
        <v>6677</v>
      </c>
      <c r="AJ683" s="252" t="s">
        <v>6765</v>
      </c>
      <c r="AK683" s="252" t="s">
        <v>4650</v>
      </c>
      <c r="AL683" s="255" t="s">
        <v>6</v>
      </c>
      <c r="AM683" s="252" t="s">
        <v>3340</v>
      </c>
      <c r="AN683" s="252" t="s">
        <v>3340</v>
      </c>
    </row>
    <row r="684" spans="1:40">
      <c r="A684" s="500" t="s">
        <v>8528</v>
      </c>
      <c r="B684" s="374" t="s">
        <v>8529</v>
      </c>
      <c r="C684" s="374" t="s">
        <v>8528</v>
      </c>
      <c r="D684" s="493" t="s">
        <v>8529</v>
      </c>
      <c r="E684" s="255" t="s">
        <v>8530</v>
      </c>
      <c r="F684" s="81" t="s">
        <v>6750</v>
      </c>
      <c r="G684" s="374" t="s">
        <v>6761</v>
      </c>
      <c r="H684" s="374" t="s">
        <v>7352</v>
      </c>
      <c r="I684" s="674">
        <v>43104.583333333336</v>
      </c>
      <c r="J684" s="374" t="s">
        <v>3326</v>
      </c>
      <c r="K684" s="501" t="s">
        <v>6057</v>
      </c>
      <c r="L684" s="252" t="s">
        <v>3469</v>
      </c>
      <c r="M684" s="255" t="s">
        <v>6676</v>
      </c>
      <c r="N684" s="252" t="s">
        <v>6762</v>
      </c>
      <c r="O684" s="252" t="s">
        <v>8531</v>
      </c>
      <c r="P684" s="252" t="s">
        <v>3670</v>
      </c>
      <c r="Q684" s="252" t="s">
        <v>3682</v>
      </c>
      <c r="R684" s="253" t="s">
        <v>3683</v>
      </c>
      <c r="S684" s="253" t="s">
        <v>3340</v>
      </c>
      <c r="T684" s="253" t="s">
        <v>3340</v>
      </c>
      <c r="U684" s="252" t="s">
        <v>3340</v>
      </c>
      <c r="V684" s="252" t="s">
        <v>3330</v>
      </c>
      <c r="W684" s="252" t="s">
        <v>3340</v>
      </c>
      <c r="X684" s="252" t="s">
        <v>3340</v>
      </c>
      <c r="Y684" s="252" t="s">
        <v>3340</v>
      </c>
      <c r="Z684" s="252" t="s">
        <v>5630</v>
      </c>
      <c r="AA684" s="252" t="s">
        <v>6549</v>
      </c>
      <c r="AB684" s="252" t="s">
        <v>3670</v>
      </c>
      <c r="AC684" s="252" t="s">
        <v>3835</v>
      </c>
      <c r="AD684" s="252" t="s">
        <v>3340</v>
      </c>
      <c r="AE684" s="252" t="s">
        <v>3340</v>
      </c>
      <c r="AF684" s="217" t="s">
        <v>3340</v>
      </c>
      <c r="AG684" s="255" t="s">
        <v>1086</v>
      </c>
      <c r="AH684" s="255" t="s">
        <v>3340</v>
      </c>
      <c r="AI684" s="252" t="s">
        <v>3340</v>
      </c>
      <c r="AJ684" s="252" t="s">
        <v>6765</v>
      </c>
      <c r="AK684" s="252" t="s">
        <v>5352</v>
      </c>
      <c r="AL684" s="255" t="s">
        <v>6</v>
      </c>
      <c r="AM684" s="252" t="s">
        <v>3340</v>
      </c>
      <c r="AN684" s="252" t="s">
        <v>3340</v>
      </c>
    </row>
    <row r="685" spans="1:40">
      <c r="A685" s="500" t="s">
        <v>8532</v>
      </c>
      <c r="B685" s="374" t="s">
        <v>8533</v>
      </c>
      <c r="C685" s="374" t="s">
        <v>8532</v>
      </c>
      <c r="D685" s="493" t="s">
        <v>8533</v>
      </c>
      <c r="E685" s="255" t="s">
        <v>8534</v>
      </c>
      <c r="F685" s="81" t="s">
        <v>6750</v>
      </c>
      <c r="G685" s="374" t="s">
        <v>6761</v>
      </c>
      <c r="H685" s="374" t="s">
        <v>7352</v>
      </c>
      <c r="I685" s="674">
        <v>43104.583333333336</v>
      </c>
      <c r="J685" s="374" t="s">
        <v>3326</v>
      </c>
      <c r="K685" s="501" t="s">
        <v>6057</v>
      </c>
      <c r="L685" s="252" t="s">
        <v>3469</v>
      </c>
      <c r="M685" s="255" t="s">
        <v>6676</v>
      </c>
      <c r="N685" s="252" t="s">
        <v>6762</v>
      </c>
      <c r="O685" s="252" t="s">
        <v>8531</v>
      </c>
      <c r="P685" s="252" t="s">
        <v>3670</v>
      </c>
      <c r="Q685" s="252" t="s">
        <v>3688</v>
      </c>
      <c r="R685" s="253" t="s">
        <v>3689</v>
      </c>
      <c r="S685" s="253" t="s">
        <v>3340</v>
      </c>
      <c r="T685" s="253" t="s">
        <v>3340</v>
      </c>
      <c r="U685" s="252" t="s">
        <v>3340</v>
      </c>
      <c r="V685" s="252" t="s">
        <v>3330</v>
      </c>
      <c r="W685" s="252" t="s">
        <v>3340</v>
      </c>
      <c r="X685" s="252" t="s">
        <v>3340</v>
      </c>
      <c r="Y685" s="252" t="s">
        <v>3340</v>
      </c>
      <c r="Z685" s="252" t="s">
        <v>5620</v>
      </c>
      <c r="AA685" s="252" t="s">
        <v>6551</v>
      </c>
      <c r="AB685" s="252" t="s">
        <v>3670</v>
      </c>
      <c r="AC685" s="252" t="s">
        <v>3835</v>
      </c>
      <c r="AD685" s="252" t="s">
        <v>3340</v>
      </c>
      <c r="AE685" s="252" t="s">
        <v>3340</v>
      </c>
      <c r="AF685" s="217" t="s">
        <v>3340</v>
      </c>
      <c r="AG685" s="255" t="s">
        <v>1086</v>
      </c>
      <c r="AH685" s="255" t="s">
        <v>3340</v>
      </c>
      <c r="AI685" s="252" t="s">
        <v>3340</v>
      </c>
      <c r="AJ685" s="252" t="s">
        <v>6765</v>
      </c>
      <c r="AK685" s="252" t="s">
        <v>5352</v>
      </c>
      <c r="AL685" s="255" t="s">
        <v>5738</v>
      </c>
      <c r="AM685" s="252" t="s">
        <v>3340</v>
      </c>
      <c r="AN685" s="252" t="s">
        <v>3340</v>
      </c>
    </row>
    <row r="686" spans="1:40">
      <c r="A686" s="500" t="s">
        <v>8535</v>
      </c>
      <c r="B686" s="374" t="s">
        <v>8535</v>
      </c>
      <c r="C686" s="374" t="s">
        <v>8535</v>
      </c>
      <c r="D686" s="493" t="s">
        <v>8535</v>
      </c>
      <c r="E686" s="255" t="s">
        <v>6976</v>
      </c>
      <c r="F686" s="81" t="s">
        <v>6554</v>
      </c>
      <c r="G686" s="374" t="s">
        <v>6555</v>
      </c>
      <c r="H686" s="374" t="s">
        <v>7352</v>
      </c>
      <c r="I686" s="674">
        <v>43125</v>
      </c>
      <c r="J686" s="374" t="s">
        <v>3326</v>
      </c>
      <c r="K686" s="501" t="s">
        <v>6055</v>
      </c>
      <c r="L686" s="252" t="s">
        <v>3469</v>
      </c>
      <c r="M686" s="255" t="s">
        <v>6676</v>
      </c>
      <c r="N686" s="252" t="s">
        <v>6554</v>
      </c>
      <c r="O686" s="252" t="s">
        <v>5070</v>
      </c>
      <c r="P686" s="252" t="s">
        <v>3670</v>
      </c>
      <c r="Q686" s="252" t="s">
        <v>3918</v>
      </c>
      <c r="R686" s="253" t="s">
        <v>3363</v>
      </c>
      <c r="S686" s="253" t="s">
        <v>3340</v>
      </c>
      <c r="T686" s="253" t="s">
        <v>3340</v>
      </c>
      <c r="U686" s="252" t="s">
        <v>3340</v>
      </c>
      <c r="V686" s="252" t="s">
        <v>3676</v>
      </c>
      <c r="W686" s="252" t="s">
        <v>3340</v>
      </c>
      <c r="X686" s="252" t="s">
        <v>3340</v>
      </c>
      <c r="Y686" s="252" t="s">
        <v>3340</v>
      </c>
      <c r="Z686" s="252" t="s">
        <v>5572</v>
      </c>
      <c r="AA686" s="252" t="s">
        <v>6545</v>
      </c>
      <c r="AB686" s="252" t="s">
        <v>3670</v>
      </c>
      <c r="AC686" s="252" t="s">
        <v>3835</v>
      </c>
      <c r="AD686" s="217" t="s">
        <v>5615</v>
      </c>
      <c r="AE686" s="217" t="s">
        <v>6058</v>
      </c>
      <c r="AF686" s="217" t="s">
        <v>3340</v>
      </c>
      <c r="AG686" s="255" t="s">
        <v>1102</v>
      </c>
      <c r="AH686" s="255" t="s">
        <v>3340</v>
      </c>
      <c r="AI686" s="252" t="s">
        <v>6677</v>
      </c>
      <c r="AJ686" s="252" t="s">
        <v>6765</v>
      </c>
      <c r="AK686" s="252" t="s">
        <v>4650</v>
      </c>
      <c r="AL686" s="255" t="s">
        <v>6</v>
      </c>
      <c r="AM686" s="252" t="s">
        <v>3340</v>
      </c>
      <c r="AN686" s="252" t="s">
        <v>3340</v>
      </c>
    </row>
    <row r="687" spans="1:40">
      <c r="A687" s="500" t="s">
        <v>8536</v>
      </c>
      <c r="B687" s="374" t="s">
        <v>8536</v>
      </c>
      <c r="C687" s="374" t="s">
        <v>8536</v>
      </c>
      <c r="D687" s="493" t="s">
        <v>8536</v>
      </c>
      <c r="E687" s="255" t="s">
        <v>8537</v>
      </c>
      <c r="F687" s="81" t="s">
        <v>6554</v>
      </c>
      <c r="G687" s="374" t="s">
        <v>6555</v>
      </c>
      <c r="H687" s="374" t="s">
        <v>7352</v>
      </c>
      <c r="I687" s="674">
        <v>43125</v>
      </c>
      <c r="J687" s="374" t="s">
        <v>3326</v>
      </c>
      <c r="K687" s="501" t="s">
        <v>6055</v>
      </c>
      <c r="L687" s="252" t="s">
        <v>3469</v>
      </c>
      <c r="M687" s="255" t="s">
        <v>6676</v>
      </c>
      <c r="N687" s="255" t="s">
        <v>6554</v>
      </c>
      <c r="O687" s="252" t="s">
        <v>5070</v>
      </c>
      <c r="P687" s="252" t="s">
        <v>3670</v>
      </c>
      <c r="Q687" s="252" t="s">
        <v>6556</v>
      </c>
      <c r="R687" s="253" t="s">
        <v>3363</v>
      </c>
      <c r="S687" s="253" t="s">
        <v>3340</v>
      </c>
      <c r="T687" s="253" t="s">
        <v>3340</v>
      </c>
      <c r="U687" s="252" t="s">
        <v>3340</v>
      </c>
      <c r="V687" s="252" t="s">
        <v>3676</v>
      </c>
      <c r="W687" s="252" t="s">
        <v>3340</v>
      </c>
      <c r="X687" s="252" t="s">
        <v>3340</v>
      </c>
      <c r="Y687" s="252" t="s">
        <v>3340</v>
      </c>
      <c r="Z687" s="252" t="s">
        <v>5572</v>
      </c>
      <c r="AA687" s="252" t="s">
        <v>6557</v>
      </c>
      <c r="AB687" s="252" t="s">
        <v>3670</v>
      </c>
      <c r="AC687" s="252" t="s">
        <v>3835</v>
      </c>
      <c r="AD687" s="217" t="s">
        <v>5615</v>
      </c>
      <c r="AE687" s="217" t="s">
        <v>6058</v>
      </c>
      <c r="AF687" s="217" t="s">
        <v>3340</v>
      </c>
      <c r="AG687" s="255" t="s">
        <v>1102</v>
      </c>
      <c r="AH687" s="255" t="s">
        <v>3340</v>
      </c>
      <c r="AI687" s="252" t="s">
        <v>6677</v>
      </c>
      <c r="AJ687" s="252" t="s">
        <v>6765</v>
      </c>
      <c r="AK687" s="252" t="s">
        <v>5742</v>
      </c>
      <c r="AL687" s="255" t="s">
        <v>5743</v>
      </c>
      <c r="AM687" s="252" t="s">
        <v>3340</v>
      </c>
      <c r="AN687" s="252" t="s">
        <v>3340</v>
      </c>
    </row>
    <row r="688" spans="1:40">
      <c r="A688" s="500" t="s">
        <v>8538</v>
      </c>
      <c r="B688" s="374" t="s">
        <v>8538</v>
      </c>
      <c r="C688" s="374" t="s">
        <v>8538</v>
      </c>
      <c r="D688" s="493" t="s">
        <v>8538</v>
      </c>
      <c r="E688" s="255" t="s">
        <v>7329</v>
      </c>
      <c r="F688" s="81" t="s">
        <v>6554</v>
      </c>
      <c r="G688" s="374" t="s">
        <v>6555</v>
      </c>
      <c r="H688" s="374" t="s">
        <v>7352</v>
      </c>
      <c r="I688" s="674">
        <v>43125</v>
      </c>
      <c r="J688" s="374" t="s">
        <v>3326</v>
      </c>
      <c r="K688" s="501" t="s">
        <v>6055</v>
      </c>
      <c r="L688" s="252" t="s">
        <v>3469</v>
      </c>
      <c r="M688" s="255" t="s">
        <v>6676</v>
      </c>
      <c r="N688" s="255" t="s">
        <v>6554</v>
      </c>
      <c r="O688" s="252" t="s">
        <v>5070</v>
      </c>
      <c r="P688" s="252" t="s">
        <v>3670</v>
      </c>
      <c r="Q688" s="252" t="s">
        <v>6558</v>
      </c>
      <c r="R688" s="253" t="s">
        <v>3363</v>
      </c>
      <c r="S688" s="253" t="s">
        <v>3340</v>
      </c>
      <c r="T688" s="253" t="s">
        <v>3340</v>
      </c>
      <c r="U688" s="252" t="s">
        <v>3340</v>
      </c>
      <c r="V688" s="252" t="s">
        <v>3676</v>
      </c>
      <c r="W688" s="252" t="s">
        <v>3340</v>
      </c>
      <c r="X688" s="252" t="s">
        <v>3340</v>
      </c>
      <c r="Y688" s="252" t="s">
        <v>3340</v>
      </c>
      <c r="Z688" s="252" t="s">
        <v>5572</v>
      </c>
      <c r="AA688" s="252" t="s">
        <v>6546</v>
      </c>
      <c r="AB688" s="252" t="s">
        <v>3670</v>
      </c>
      <c r="AC688" s="252" t="s">
        <v>3835</v>
      </c>
      <c r="AD688" s="217" t="s">
        <v>5615</v>
      </c>
      <c r="AE688" s="217" t="s">
        <v>6058</v>
      </c>
      <c r="AF688" s="217" t="s">
        <v>3340</v>
      </c>
      <c r="AG688" s="255" t="s">
        <v>1102</v>
      </c>
      <c r="AH688" s="255" t="s">
        <v>3340</v>
      </c>
      <c r="AI688" s="252" t="s">
        <v>6677</v>
      </c>
      <c r="AJ688" s="252" t="s">
        <v>6765</v>
      </c>
      <c r="AK688" s="252" t="s">
        <v>4650</v>
      </c>
      <c r="AL688" s="255" t="s">
        <v>5743</v>
      </c>
      <c r="AM688" s="252" t="s">
        <v>3340</v>
      </c>
      <c r="AN688" s="252" t="s">
        <v>3340</v>
      </c>
    </row>
    <row r="689" spans="1:40">
      <c r="A689" s="500" t="s">
        <v>8357</v>
      </c>
      <c r="B689" s="374" t="s">
        <v>8539</v>
      </c>
      <c r="C689" s="374" t="s">
        <v>8357</v>
      </c>
      <c r="D689" s="493" t="s">
        <v>8539</v>
      </c>
      <c r="E689" s="255" t="s">
        <v>8540</v>
      </c>
      <c r="F689" s="81" t="s">
        <v>6682</v>
      </c>
      <c r="G689" s="374" t="s">
        <v>6683</v>
      </c>
      <c r="H689" s="374" t="s">
        <v>7384</v>
      </c>
      <c r="I689" s="674">
        <v>43237</v>
      </c>
      <c r="J689" s="374" t="s">
        <v>6121</v>
      </c>
      <c r="K689" s="501" t="s">
        <v>6122</v>
      </c>
      <c r="L689" s="252" t="s">
        <v>3469</v>
      </c>
      <c r="M689" s="255" t="s">
        <v>6676</v>
      </c>
      <c r="N689" s="255" t="s">
        <v>6684</v>
      </c>
      <c r="O689" s="252" t="s">
        <v>8341</v>
      </c>
      <c r="P689" s="252" t="s">
        <v>3670</v>
      </c>
      <c r="Q689" s="252" t="s">
        <v>6123</v>
      </c>
      <c r="R689" s="253" t="s">
        <v>3340</v>
      </c>
      <c r="S689" s="253" t="s">
        <v>3340</v>
      </c>
      <c r="T689" s="253" t="s">
        <v>3340</v>
      </c>
      <c r="U689" s="252" t="s">
        <v>3340</v>
      </c>
      <c r="V689" s="252" t="s">
        <v>3330</v>
      </c>
      <c r="W689" s="252" t="s">
        <v>3340</v>
      </c>
      <c r="X689" s="252" t="s">
        <v>3340</v>
      </c>
      <c r="Y689" s="252" t="s">
        <v>3340</v>
      </c>
      <c r="Z689" s="252" t="s">
        <v>3340</v>
      </c>
      <c r="AA689" s="252" t="s">
        <v>3340</v>
      </c>
      <c r="AB689" s="252" t="s">
        <v>3670</v>
      </c>
      <c r="AC689" s="252" t="s">
        <v>3835</v>
      </c>
      <c r="AD689" s="252" t="s">
        <v>3340</v>
      </c>
      <c r="AE689" s="252" t="s">
        <v>3340</v>
      </c>
      <c r="AF689" s="217" t="s">
        <v>3340</v>
      </c>
      <c r="AG689" s="255" t="s">
        <v>6123</v>
      </c>
      <c r="AH689" s="255" t="s">
        <v>6685</v>
      </c>
      <c r="AI689" s="252" t="s">
        <v>3340</v>
      </c>
      <c r="AJ689" s="252" t="s">
        <v>6765</v>
      </c>
      <c r="AK689" s="252" t="s">
        <v>3340</v>
      </c>
      <c r="AL689" s="255" t="s">
        <v>6686</v>
      </c>
      <c r="AM689" s="252" t="s">
        <v>3340</v>
      </c>
      <c r="AN689" s="252" t="s">
        <v>3340</v>
      </c>
    </row>
    <row r="690" spans="1:40">
      <c r="A690" s="500" t="s">
        <v>8348</v>
      </c>
      <c r="B690" s="374" t="s">
        <v>8541</v>
      </c>
      <c r="C690" s="374" t="s">
        <v>8348</v>
      </c>
      <c r="D690" s="493" t="s">
        <v>8541</v>
      </c>
      <c r="E690" s="255" t="s">
        <v>8542</v>
      </c>
      <c r="F690" s="81" t="s">
        <v>6687</v>
      </c>
      <c r="G690" s="374" t="s">
        <v>6683</v>
      </c>
      <c r="H690" s="374" t="s">
        <v>7384</v>
      </c>
      <c r="I690" s="674">
        <v>43237</v>
      </c>
      <c r="J690" s="374" t="s">
        <v>6121</v>
      </c>
      <c r="K690" s="501" t="s">
        <v>6122</v>
      </c>
      <c r="L690" s="252" t="s">
        <v>3469</v>
      </c>
      <c r="M690" s="255" t="s">
        <v>6676</v>
      </c>
      <c r="N690" s="255" t="s">
        <v>6684</v>
      </c>
      <c r="O690" s="252" t="s">
        <v>8341</v>
      </c>
      <c r="P690" s="252" t="s">
        <v>3670</v>
      </c>
      <c r="Q690" s="252" t="s">
        <v>6688</v>
      </c>
      <c r="R690" s="253" t="s">
        <v>3340</v>
      </c>
      <c r="S690" s="253" t="s">
        <v>3340</v>
      </c>
      <c r="T690" s="253" t="s">
        <v>3340</v>
      </c>
      <c r="U690" s="252" t="s">
        <v>3340</v>
      </c>
      <c r="V690" s="252" t="s">
        <v>3330</v>
      </c>
      <c r="W690" s="252" t="s">
        <v>3340</v>
      </c>
      <c r="X690" s="252" t="s">
        <v>3340</v>
      </c>
      <c r="Y690" s="252" t="s">
        <v>3340</v>
      </c>
      <c r="Z690" s="252" t="s">
        <v>3340</v>
      </c>
      <c r="AA690" s="252" t="s">
        <v>3340</v>
      </c>
      <c r="AB690" s="252" t="s">
        <v>3670</v>
      </c>
      <c r="AC690" s="252" t="s">
        <v>3835</v>
      </c>
      <c r="AD690" s="252" t="s">
        <v>3340</v>
      </c>
      <c r="AE690" s="252" t="s">
        <v>3340</v>
      </c>
      <c r="AF690" s="217" t="s">
        <v>3340</v>
      </c>
      <c r="AG690" s="255" t="s">
        <v>6123</v>
      </c>
      <c r="AH690" s="255" t="s">
        <v>6685</v>
      </c>
      <c r="AI690" s="252" t="s">
        <v>3340</v>
      </c>
      <c r="AJ690" s="252" t="s">
        <v>6765</v>
      </c>
      <c r="AK690" s="252" t="s">
        <v>3340</v>
      </c>
      <c r="AL690" s="255" t="s">
        <v>6689</v>
      </c>
      <c r="AM690" s="252" t="s">
        <v>3340</v>
      </c>
      <c r="AN690" s="252" t="s">
        <v>3340</v>
      </c>
    </row>
    <row r="691" spans="1:40">
      <c r="A691" s="500" t="s">
        <v>6779</v>
      </c>
      <c r="B691" s="374" t="s">
        <v>8543</v>
      </c>
      <c r="C691" s="374" t="s">
        <v>6779</v>
      </c>
      <c r="D691" s="493" t="s">
        <v>8543</v>
      </c>
      <c r="E691" s="255" t="s">
        <v>6767</v>
      </c>
      <c r="F691" s="81" t="s">
        <v>6724</v>
      </c>
      <c r="G691" s="374" t="s">
        <v>6725</v>
      </c>
      <c r="H691" s="374" t="s">
        <v>7366</v>
      </c>
      <c r="I691" s="674">
        <v>43256</v>
      </c>
      <c r="J691" s="374" t="s">
        <v>5313</v>
      </c>
      <c r="K691" s="501" t="s">
        <v>6065</v>
      </c>
      <c r="L691" s="252" t="s">
        <v>3469</v>
      </c>
      <c r="M691" s="255" t="s">
        <v>6676</v>
      </c>
      <c r="N691" s="255" t="s">
        <v>6726</v>
      </c>
      <c r="O691" s="252" t="s">
        <v>5072</v>
      </c>
      <c r="P691" s="252" t="s">
        <v>3670</v>
      </c>
      <c r="Q691" s="252" t="s">
        <v>5683</v>
      </c>
      <c r="R691" s="253" t="s">
        <v>5762</v>
      </c>
      <c r="S691" s="253" t="s">
        <v>3340</v>
      </c>
      <c r="T691" s="253" t="s">
        <v>3340</v>
      </c>
      <c r="U691" s="252" t="s">
        <v>3340</v>
      </c>
      <c r="V691" s="252" t="s">
        <v>3330</v>
      </c>
      <c r="W691" s="252" t="s">
        <v>3340</v>
      </c>
      <c r="X691" s="252" t="s">
        <v>3340</v>
      </c>
      <c r="Y691" s="252" t="s">
        <v>3340</v>
      </c>
      <c r="Z691" s="252" t="s">
        <v>3340</v>
      </c>
      <c r="AA691" s="252" t="s">
        <v>3340</v>
      </c>
      <c r="AB691" s="252" t="s">
        <v>3670</v>
      </c>
      <c r="AC691" s="252" t="s">
        <v>3835</v>
      </c>
      <c r="AD691" s="217" t="s">
        <v>5627</v>
      </c>
      <c r="AE691" s="217" t="s">
        <v>6062</v>
      </c>
      <c r="AF691" s="217" t="s">
        <v>10609</v>
      </c>
      <c r="AG691" s="255" t="s">
        <v>3340</v>
      </c>
      <c r="AH691" s="255" t="s">
        <v>3340</v>
      </c>
      <c r="AI691" s="252" t="s">
        <v>3340</v>
      </c>
      <c r="AJ691" s="252" t="s">
        <v>6765</v>
      </c>
      <c r="AK691" s="252" t="s">
        <v>3340</v>
      </c>
      <c r="AL691" s="255" t="s">
        <v>3340</v>
      </c>
      <c r="AM691" s="252" t="s">
        <v>3340</v>
      </c>
      <c r="AN691" s="252" t="s">
        <v>3340</v>
      </c>
    </row>
    <row r="692" spans="1:40">
      <c r="A692" s="500" t="s">
        <v>6780</v>
      </c>
      <c r="B692" s="374" t="s">
        <v>8544</v>
      </c>
      <c r="C692" s="374" t="s">
        <v>6780</v>
      </c>
      <c r="D692" s="493" t="s">
        <v>8544</v>
      </c>
      <c r="E692" s="255" t="s">
        <v>6768</v>
      </c>
      <c r="F692" s="81" t="s">
        <v>6724</v>
      </c>
      <c r="G692" s="374" t="s">
        <v>6725</v>
      </c>
      <c r="H692" s="374" t="s">
        <v>7366</v>
      </c>
      <c r="I692" s="674">
        <v>43256</v>
      </c>
      <c r="J692" s="374" t="s">
        <v>5313</v>
      </c>
      <c r="K692" s="501" t="s">
        <v>6065</v>
      </c>
      <c r="L692" s="252" t="s">
        <v>3469</v>
      </c>
      <c r="M692" s="255" t="s">
        <v>6676</v>
      </c>
      <c r="N692" s="255" t="s">
        <v>6727</v>
      </c>
      <c r="O692" s="252" t="s">
        <v>5072</v>
      </c>
      <c r="P692" s="252" t="s">
        <v>3670</v>
      </c>
      <c r="Q692" s="252" t="s">
        <v>5683</v>
      </c>
      <c r="R692" s="253" t="s">
        <v>5762</v>
      </c>
      <c r="S692" s="253" t="s">
        <v>3340</v>
      </c>
      <c r="T692" s="253" t="s">
        <v>3340</v>
      </c>
      <c r="U692" s="252" t="s">
        <v>3340</v>
      </c>
      <c r="V692" s="252" t="s">
        <v>3330</v>
      </c>
      <c r="W692" s="252" t="s">
        <v>3340</v>
      </c>
      <c r="X692" s="252" t="s">
        <v>3340</v>
      </c>
      <c r="Y692" s="252" t="s">
        <v>3340</v>
      </c>
      <c r="Z692" s="252" t="s">
        <v>3340</v>
      </c>
      <c r="AA692" s="252" t="s">
        <v>3340</v>
      </c>
      <c r="AB692" s="252" t="s">
        <v>3670</v>
      </c>
      <c r="AC692" s="252" t="s">
        <v>3835</v>
      </c>
      <c r="AD692" s="217" t="s">
        <v>5627</v>
      </c>
      <c r="AE692" s="217" t="s">
        <v>6062</v>
      </c>
      <c r="AF692" s="217" t="s">
        <v>10609</v>
      </c>
      <c r="AG692" s="255" t="s">
        <v>3340</v>
      </c>
      <c r="AH692" s="255" t="s">
        <v>3340</v>
      </c>
      <c r="AI692" s="252" t="s">
        <v>3340</v>
      </c>
      <c r="AJ692" s="252" t="s">
        <v>6765</v>
      </c>
      <c r="AK692" s="252" t="s">
        <v>3340</v>
      </c>
      <c r="AL692" s="255" t="s">
        <v>3340</v>
      </c>
      <c r="AM692" s="252" t="s">
        <v>3340</v>
      </c>
      <c r="AN692" s="252" t="s">
        <v>3340</v>
      </c>
    </row>
    <row r="693" spans="1:40">
      <c r="A693" s="500" t="s">
        <v>6781</v>
      </c>
      <c r="B693" s="374" t="s">
        <v>8545</v>
      </c>
      <c r="C693" s="255" t="s">
        <v>6781</v>
      </c>
      <c r="D693" s="493" t="s">
        <v>8545</v>
      </c>
      <c r="E693" s="255" t="s">
        <v>6769</v>
      </c>
      <c r="F693" s="81" t="s">
        <v>6724</v>
      </c>
      <c r="G693" s="374" t="s">
        <v>6725</v>
      </c>
      <c r="H693" s="374" t="s">
        <v>7366</v>
      </c>
      <c r="I693" s="674">
        <v>43256</v>
      </c>
      <c r="J693" s="374" t="s">
        <v>5313</v>
      </c>
      <c r="K693" s="501" t="s">
        <v>6065</v>
      </c>
      <c r="L693" s="252" t="s">
        <v>3469</v>
      </c>
      <c r="M693" s="255" t="s">
        <v>6676</v>
      </c>
      <c r="N693" s="252" t="s">
        <v>6728</v>
      </c>
      <c r="O693" s="252" t="s">
        <v>5072</v>
      </c>
      <c r="P693" s="252" t="s">
        <v>3670</v>
      </c>
      <c r="Q693" s="252" t="s">
        <v>5683</v>
      </c>
      <c r="R693" s="253" t="s">
        <v>5762</v>
      </c>
      <c r="S693" s="253" t="s">
        <v>3340</v>
      </c>
      <c r="T693" s="253" t="s">
        <v>3340</v>
      </c>
      <c r="U693" s="252" t="s">
        <v>3340</v>
      </c>
      <c r="V693" s="252" t="s">
        <v>3330</v>
      </c>
      <c r="W693" s="252" t="s">
        <v>3340</v>
      </c>
      <c r="X693" s="252" t="s">
        <v>3340</v>
      </c>
      <c r="Y693" s="252" t="s">
        <v>3340</v>
      </c>
      <c r="Z693" s="252" t="s">
        <v>3340</v>
      </c>
      <c r="AA693" s="252" t="s">
        <v>3340</v>
      </c>
      <c r="AB693" s="252" t="s">
        <v>3670</v>
      </c>
      <c r="AC693" s="252" t="s">
        <v>3835</v>
      </c>
      <c r="AD693" s="217" t="s">
        <v>5627</v>
      </c>
      <c r="AE693" s="217" t="s">
        <v>6062</v>
      </c>
      <c r="AF693" s="217" t="s">
        <v>10609</v>
      </c>
      <c r="AG693" s="252" t="s">
        <v>3340</v>
      </c>
      <c r="AH693" s="252" t="s">
        <v>3340</v>
      </c>
      <c r="AI693" s="252" t="s">
        <v>3340</v>
      </c>
      <c r="AJ693" s="252" t="s">
        <v>6765</v>
      </c>
      <c r="AK693" s="252" t="s">
        <v>3340</v>
      </c>
      <c r="AL693" s="255" t="s">
        <v>3340</v>
      </c>
      <c r="AM693" s="252" t="s">
        <v>3340</v>
      </c>
      <c r="AN693" s="252" t="s">
        <v>3340</v>
      </c>
    </row>
    <row r="694" spans="1:40">
      <c r="A694" s="500" t="s">
        <v>6782</v>
      </c>
      <c r="B694" s="374" t="s">
        <v>8546</v>
      </c>
      <c r="C694" s="255" t="s">
        <v>6782</v>
      </c>
      <c r="D694" s="493" t="s">
        <v>8546</v>
      </c>
      <c r="E694" s="255" t="s">
        <v>6770</v>
      </c>
      <c r="F694" s="81" t="s">
        <v>6724</v>
      </c>
      <c r="G694" s="374" t="s">
        <v>6725</v>
      </c>
      <c r="H694" s="374" t="s">
        <v>7366</v>
      </c>
      <c r="I694" s="674">
        <v>43256</v>
      </c>
      <c r="J694" s="374" t="s">
        <v>5313</v>
      </c>
      <c r="K694" s="501" t="s">
        <v>6065</v>
      </c>
      <c r="L694" s="252" t="s">
        <v>3469</v>
      </c>
      <c r="M694" s="255" t="s">
        <v>6676</v>
      </c>
      <c r="N694" s="252" t="s">
        <v>6729</v>
      </c>
      <c r="O694" s="252" t="s">
        <v>5072</v>
      </c>
      <c r="P694" s="252" t="s">
        <v>3670</v>
      </c>
      <c r="Q694" s="252" t="s">
        <v>5683</v>
      </c>
      <c r="R694" s="253" t="s">
        <v>5762</v>
      </c>
      <c r="S694" s="253" t="s">
        <v>3340</v>
      </c>
      <c r="T694" s="253" t="s">
        <v>3340</v>
      </c>
      <c r="U694" s="252" t="s">
        <v>3340</v>
      </c>
      <c r="V694" s="252" t="s">
        <v>3330</v>
      </c>
      <c r="W694" s="252" t="s">
        <v>3340</v>
      </c>
      <c r="X694" s="252" t="s">
        <v>3340</v>
      </c>
      <c r="Y694" s="252" t="s">
        <v>3340</v>
      </c>
      <c r="Z694" s="252" t="s">
        <v>3340</v>
      </c>
      <c r="AA694" s="252" t="s">
        <v>3340</v>
      </c>
      <c r="AB694" s="252" t="s">
        <v>3670</v>
      </c>
      <c r="AC694" s="252" t="s">
        <v>3835</v>
      </c>
      <c r="AD694" s="217" t="s">
        <v>5627</v>
      </c>
      <c r="AE694" s="217" t="s">
        <v>6062</v>
      </c>
      <c r="AF694" s="217" t="s">
        <v>10609</v>
      </c>
      <c r="AG694" s="252" t="s">
        <v>3340</v>
      </c>
      <c r="AH694" s="252" t="s">
        <v>3340</v>
      </c>
      <c r="AI694" s="252" t="s">
        <v>3340</v>
      </c>
      <c r="AJ694" s="252" t="s">
        <v>6765</v>
      </c>
      <c r="AK694" s="252" t="s">
        <v>3340</v>
      </c>
      <c r="AL694" s="255" t="s">
        <v>3340</v>
      </c>
      <c r="AM694" s="252" t="s">
        <v>3340</v>
      </c>
      <c r="AN694" s="252" t="s">
        <v>3340</v>
      </c>
    </row>
    <row r="695" spans="1:40">
      <c r="A695" s="500" t="s">
        <v>6783</v>
      </c>
      <c r="B695" s="374" t="s">
        <v>8547</v>
      </c>
      <c r="C695" s="255" t="s">
        <v>6783</v>
      </c>
      <c r="D695" s="493" t="s">
        <v>8547</v>
      </c>
      <c r="E695" s="255" t="s">
        <v>6771</v>
      </c>
      <c r="F695" s="81" t="s">
        <v>6724</v>
      </c>
      <c r="G695" s="374" t="s">
        <v>6725</v>
      </c>
      <c r="H695" s="374" t="s">
        <v>7366</v>
      </c>
      <c r="I695" s="674">
        <v>43256</v>
      </c>
      <c r="J695" s="374" t="s">
        <v>5313</v>
      </c>
      <c r="K695" s="501" t="s">
        <v>6065</v>
      </c>
      <c r="L695" s="252" t="s">
        <v>3469</v>
      </c>
      <c r="M695" s="255" t="s">
        <v>6676</v>
      </c>
      <c r="N695" s="252" t="s">
        <v>6730</v>
      </c>
      <c r="O695" s="252" t="s">
        <v>5072</v>
      </c>
      <c r="P695" s="252" t="s">
        <v>3670</v>
      </c>
      <c r="Q695" s="252" t="s">
        <v>5683</v>
      </c>
      <c r="R695" s="253" t="s">
        <v>5762</v>
      </c>
      <c r="S695" s="253" t="s">
        <v>3340</v>
      </c>
      <c r="T695" s="253" t="s">
        <v>3340</v>
      </c>
      <c r="U695" s="252" t="s">
        <v>3340</v>
      </c>
      <c r="V695" s="252" t="s">
        <v>3330</v>
      </c>
      <c r="W695" s="252" t="s">
        <v>3340</v>
      </c>
      <c r="X695" s="252" t="s">
        <v>3340</v>
      </c>
      <c r="Y695" s="252" t="s">
        <v>3340</v>
      </c>
      <c r="Z695" s="252" t="s">
        <v>3340</v>
      </c>
      <c r="AA695" s="252" t="s">
        <v>3340</v>
      </c>
      <c r="AB695" s="252" t="s">
        <v>3670</v>
      </c>
      <c r="AC695" s="252" t="s">
        <v>3835</v>
      </c>
      <c r="AD695" s="217" t="s">
        <v>5627</v>
      </c>
      <c r="AE695" s="217" t="s">
        <v>6062</v>
      </c>
      <c r="AF695" s="217" t="s">
        <v>10609</v>
      </c>
      <c r="AG695" s="252" t="s">
        <v>3340</v>
      </c>
      <c r="AH695" s="252" t="s">
        <v>3340</v>
      </c>
      <c r="AI695" s="252" t="s">
        <v>3340</v>
      </c>
      <c r="AJ695" s="252" t="s">
        <v>6765</v>
      </c>
      <c r="AK695" s="252" t="s">
        <v>3340</v>
      </c>
      <c r="AL695" s="255" t="s">
        <v>3340</v>
      </c>
      <c r="AM695" s="252" t="s">
        <v>3340</v>
      </c>
      <c r="AN695" s="252" t="s">
        <v>3340</v>
      </c>
    </row>
    <row r="696" spans="1:40">
      <c r="A696" s="500" t="s">
        <v>6784</v>
      </c>
      <c r="B696" s="374" t="s">
        <v>8548</v>
      </c>
      <c r="C696" s="255" t="s">
        <v>6784</v>
      </c>
      <c r="D696" s="493" t="s">
        <v>8548</v>
      </c>
      <c r="E696" s="255" t="s">
        <v>6772</v>
      </c>
      <c r="F696" s="81" t="s">
        <v>6724</v>
      </c>
      <c r="G696" s="374" t="s">
        <v>6725</v>
      </c>
      <c r="H696" s="374" t="s">
        <v>7366</v>
      </c>
      <c r="I696" s="674">
        <v>43256</v>
      </c>
      <c r="J696" s="374" t="s">
        <v>5313</v>
      </c>
      <c r="K696" s="501" t="s">
        <v>6065</v>
      </c>
      <c r="L696" s="252" t="s">
        <v>3469</v>
      </c>
      <c r="M696" s="255" t="s">
        <v>6676</v>
      </c>
      <c r="N696" s="255" t="s">
        <v>6731</v>
      </c>
      <c r="O696" s="252" t="s">
        <v>5072</v>
      </c>
      <c r="P696" s="252" t="s">
        <v>3670</v>
      </c>
      <c r="Q696" s="252" t="s">
        <v>5683</v>
      </c>
      <c r="R696" s="253" t="s">
        <v>5762</v>
      </c>
      <c r="S696" s="253" t="s">
        <v>3340</v>
      </c>
      <c r="T696" s="253" t="s">
        <v>3340</v>
      </c>
      <c r="U696" s="252" t="s">
        <v>3340</v>
      </c>
      <c r="V696" s="252" t="s">
        <v>3330</v>
      </c>
      <c r="W696" s="252" t="s">
        <v>3340</v>
      </c>
      <c r="X696" s="252" t="s">
        <v>3340</v>
      </c>
      <c r="Y696" s="252" t="s">
        <v>3340</v>
      </c>
      <c r="Z696" s="252" t="s">
        <v>3340</v>
      </c>
      <c r="AA696" s="252" t="s">
        <v>3340</v>
      </c>
      <c r="AB696" s="252" t="s">
        <v>3670</v>
      </c>
      <c r="AC696" s="252" t="s">
        <v>3835</v>
      </c>
      <c r="AD696" s="217" t="s">
        <v>5627</v>
      </c>
      <c r="AE696" s="217" t="s">
        <v>6062</v>
      </c>
      <c r="AF696" s="217" t="s">
        <v>10609</v>
      </c>
      <c r="AG696" s="252" t="s">
        <v>3340</v>
      </c>
      <c r="AH696" s="252" t="s">
        <v>3340</v>
      </c>
      <c r="AI696" s="252" t="s">
        <v>3340</v>
      </c>
      <c r="AJ696" s="252" t="s">
        <v>6765</v>
      </c>
      <c r="AK696" s="252" t="s">
        <v>3340</v>
      </c>
      <c r="AL696" s="255" t="s">
        <v>3340</v>
      </c>
      <c r="AM696" s="252" t="s">
        <v>3340</v>
      </c>
      <c r="AN696" s="252" t="s">
        <v>3340</v>
      </c>
    </row>
    <row r="697" spans="1:40">
      <c r="A697" s="500" t="s">
        <v>6785</v>
      </c>
      <c r="B697" s="374" t="s">
        <v>8549</v>
      </c>
      <c r="C697" s="255" t="s">
        <v>6785</v>
      </c>
      <c r="D697" s="493" t="s">
        <v>8549</v>
      </c>
      <c r="E697" s="255" t="s">
        <v>6773</v>
      </c>
      <c r="F697" s="81" t="s">
        <v>6724</v>
      </c>
      <c r="G697" s="374" t="s">
        <v>6725</v>
      </c>
      <c r="H697" s="374" t="s">
        <v>7366</v>
      </c>
      <c r="I697" s="674">
        <v>43256</v>
      </c>
      <c r="J697" s="374" t="s">
        <v>5313</v>
      </c>
      <c r="K697" s="501" t="s">
        <v>6065</v>
      </c>
      <c r="L697" s="252" t="s">
        <v>3469</v>
      </c>
      <c r="M697" s="255" t="s">
        <v>6676</v>
      </c>
      <c r="N697" s="255" t="s">
        <v>6726</v>
      </c>
      <c r="O697" s="252" t="s">
        <v>5072</v>
      </c>
      <c r="P697" s="252" t="s">
        <v>3670</v>
      </c>
      <c r="Q697" s="252" t="s">
        <v>5696</v>
      </c>
      <c r="R697" s="253" t="s">
        <v>5763</v>
      </c>
      <c r="S697" s="253" t="s">
        <v>3340</v>
      </c>
      <c r="T697" s="253" t="s">
        <v>3340</v>
      </c>
      <c r="U697" s="252" t="s">
        <v>3340</v>
      </c>
      <c r="V697" s="252" t="s">
        <v>3330</v>
      </c>
      <c r="W697" s="252" t="s">
        <v>3340</v>
      </c>
      <c r="X697" s="252" t="s">
        <v>3340</v>
      </c>
      <c r="Y697" s="252" t="s">
        <v>3340</v>
      </c>
      <c r="Z697" s="252" t="s">
        <v>3340</v>
      </c>
      <c r="AA697" s="252" t="s">
        <v>3340</v>
      </c>
      <c r="AB697" s="252" t="s">
        <v>3670</v>
      </c>
      <c r="AC697" s="252" t="s">
        <v>3835</v>
      </c>
      <c r="AD697" s="217" t="s">
        <v>5627</v>
      </c>
      <c r="AE697" s="217" t="s">
        <v>6062</v>
      </c>
      <c r="AF697" s="217" t="s">
        <v>10609</v>
      </c>
      <c r="AG697" s="252" t="s">
        <v>3340</v>
      </c>
      <c r="AH697" s="252" t="s">
        <v>3340</v>
      </c>
      <c r="AI697" s="252" t="s">
        <v>3340</v>
      </c>
      <c r="AJ697" s="252" t="s">
        <v>6765</v>
      </c>
      <c r="AK697" s="252" t="s">
        <v>3340</v>
      </c>
      <c r="AL697" s="255" t="s">
        <v>3340</v>
      </c>
      <c r="AM697" s="252" t="s">
        <v>3340</v>
      </c>
      <c r="AN697" s="252" t="s">
        <v>3340</v>
      </c>
    </row>
    <row r="698" spans="1:40">
      <c r="A698" s="500" t="s">
        <v>6786</v>
      </c>
      <c r="B698" s="374" t="s">
        <v>8550</v>
      </c>
      <c r="C698" s="255" t="s">
        <v>6786</v>
      </c>
      <c r="D698" s="493" t="s">
        <v>8550</v>
      </c>
      <c r="E698" s="255" t="s">
        <v>6774</v>
      </c>
      <c r="F698" s="81" t="s">
        <v>6724</v>
      </c>
      <c r="G698" s="374" t="s">
        <v>6725</v>
      </c>
      <c r="H698" s="374" t="s">
        <v>7366</v>
      </c>
      <c r="I698" s="674">
        <v>43256</v>
      </c>
      <c r="J698" s="374" t="s">
        <v>5313</v>
      </c>
      <c r="K698" s="501" t="s">
        <v>6065</v>
      </c>
      <c r="L698" s="252" t="s">
        <v>3469</v>
      </c>
      <c r="M698" s="255" t="s">
        <v>6676</v>
      </c>
      <c r="N698" s="255" t="s">
        <v>6727</v>
      </c>
      <c r="O698" s="252" t="s">
        <v>5072</v>
      </c>
      <c r="P698" s="252" t="s">
        <v>3670</v>
      </c>
      <c r="Q698" s="252" t="s">
        <v>5696</v>
      </c>
      <c r="R698" s="253" t="s">
        <v>5763</v>
      </c>
      <c r="S698" s="253" t="s">
        <v>3340</v>
      </c>
      <c r="T698" s="253" t="s">
        <v>3340</v>
      </c>
      <c r="U698" s="252" t="s">
        <v>3340</v>
      </c>
      <c r="V698" s="252" t="s">
        <v>3330</v>
      </c>
      <c r="W698" s="252" t="s">
        <v>3340</v>
      </c>
      <c r="X698" s="252" t="s">
        <v>3340</v>
      </c>
      <c r="Y698" s="252" t="s">
        <v>3340</v>
      </c>
      <c r="Z698" s="252" t="s">
        <v>3340</v>
      </c>
      <c r="AA698" s="252" t="s">
        <v>3340</v>
      </c>
      <c r="AB698" s="252" t="s">
        <v>3670</v>
      </c>
      <c r="AC698" s="252" t="s">
        <v>3835</v>
      </c>
      <c r="AD698" s="217" t="s">
        <v>5627</v>
      </c>
      <c r="AE698" s="217" t="s">
        <v>6062</v>
      </c>
      <c r="AF698" s="217" t="s">
        <v>10609</v>
      </c>
      <c r="AG698" s="252" t="s">
        <v>3340</v>
      </c>
      <c r="AH698" s="252" t="s">
        <v>3340</v>
      </c>
      <c r="AI698" s="252" t="s">
        <v>3340</v>
      </c>
      <c r="AJ698" s="252" t="s">
        <v>6765</v>
      </c>
      <c r="AK698" s="252" t="s">
        <v>3340</v>
      </c>
      <c r="AL698" s="255" t="s">
        <v>3340</v>
      </c>
      <c r="AM698" s="252" t="s">
        <v>3340</v>
      </c>
      <c r="AN698" s="252" t="s">
        <v>3340</v>
      </c>
    </row>
    <row r="699" spans="1:40">
      <c r="A699" s="500" t="s">
        <v>6787</v>
      </c>
      <c r="B699" s="374" t="s">
        <v>8551</v>
      </c>
      <c r="C699" s="255" t="s">
        <v>6787</v>
      </c>
      <c r="D699" s="493" t="s">
        <v>8551</v>
      </c>
      <c r="E699" s="255" t="s">
        <v>6775</v>
      </c>
      <c r="F699" s="81" t="s">
        <v>6724</v>
      </c>
      <c r="G699" s="374" t="s">
        <v>6725</v>
      </c>
      <c r="H699" s="374" t="s">
        <v>7366</v>
      </c>
      <c r="I699" s="674">
        <v>43256</v>
      </c>
      <c r="J699" s="374" t="s">
        <v>5313</v>
      </c>
      <c r="K699" s="501" t="s">
        <v>6065</v>
      </c>
      <c r="L699" s="252" t="s">
        <v>3469</v>
      </c>
      <c r="M699" s="255" t="s">
        <v>6676</v>
      </c>
      <c r="N699" s="255" t="s">
        <v>6728</v>
      </c>
      <c r="O699" s="252" t="s">
        <v>5072</v>
      </c>
      <c r="P699" s="252" t="s">
        <v>3670</v>
      </c>
      <c r="Q699" s="252" t="s">
        <v>5696</v>
      </c>
      <c r="R699" s="253" t="s">
        <v>5763</v>
      </c>
      <c r="S699" s="253" t="s">
        <v>3340</v>
      </c>
      <c r="T699" s="253" t="s">
        <v>3340</v>
      </c>
      <c r="U699" s="252" t="s">
        <v>3340</v>
      </c>
      <c r="V699" s="252" t="s">
        <v>3330</v>
      </c>
      <c r="W699" s="252" t="s">
        <v>3340</v>
      </c>
      <c r="X699" s="252" t="s">
        <v>3340</v>
      </c>
      <c r="Y699" s="252" t="s">
        <v>3340</v>
      </c>
      <c r="Z699" s="252" t="s">
        <v>3340</v>
      </c>
      <c r="AA699" s="252" t="s">
        <v>3340</v>
      </c>
      <c r="AB699" s="252" t="s">
        <v>3670</v>
      </c>
      <c r="AC699" s="252" t="s">
        <v>3835</v>
      </c>
      <c r="AD699" s="217" t="s">
        <v>5627</v>
      </c>
      <c r="AE699" s="217" t="s">
        <v>6062</v>
      </c>
      <c r="AF699" s="217" t="s">
        <v>10609</v>
      </c>
      <c r="AG699" s="252" t="s">
        <v>3340</v>
      </c>
      <c r="AH699" s="252" t="s">
        <v>3340</v>
      </c>
      <c r="AI699" s="252" t="s">
        <v>3340</v>
      </c>
      <c r="AJ699" s="252" t="s">
        <v>6765</v>
      </c>
      <c r="AK699" s="252" t="s">
        <v>3340</v>
      </c>
      <c r="AL699" s="255" t="s">
        <v>3340</v>
      </c>
      <c r="AM699" s="252" t="s">
        <v>3340</v>
      </c>
      <c r="AN699" s="252" t="s">
        <v>3340</v>
      </c>
    </row>
    <row r="700" spans="1:40">
      <c r="A700" s="500" t="s">
        <v>6788</v>
      </c>
      <c r="B700" s="374" t="s">
        <v>8552</v>
      </c>
      <c r="C700" s="255" t="s">
        <v>6788</v>
      </c>
      <c r="D700" s="493" t="s">
        <v>8552</v>
      </c>
      <c r="E700" s="255" t="s">
        <v>6776</v>
      </c>
      <c r="F700" s="81" t="s">
        <v>6724</v>
      </c>
      <c r="G700" s="374" t="s">
        <v>6725</v>
      </c>
      <c r="H700" s="374" t="s">
        <v>7366</v>
      </c>
      <c r="I700" s="674">
        <v>43256</v>
      </c>
      <c r="J700" s="374" t="s">
        <v>5313</v>
      </c>
      <c r="K700" s="501" t="s">
        <v>6065</v>
      </c>
      <c r="L700" s="252" t="s">
        <v>3469</v>
      </c>
      <c r="M700" s="255" t="s">
        <v>6676</v>
      </c>
      <c r="N700" s="255" t="s">
        <v>6729</v>
      </c>
      <c r="O700" s="252" t="s">
        <v>5072</v>
      </c>
      <c r="P700" s="252" t="s">
        <v>3670</v>
      </c>
      <c r="Q700" s="252" t="s">
        <v>5696</v>
      </c>
      <c r="R700" s="253" t="s">
        <v>5763</v>
      </c>
      <c r="S700" s="253" t="s">
        <v>3340</v>
      </c>
      <c r="T700" s="253" t="s">
        <v>3340</v>
      </c>
      <c r="U700" s="252" t="s">
        <v>3340</v>
      </c>
      <c r="V700" s="252" t="s">
        <v>3330</v>
      </c>
      <c r="W700" s="252" t="s">
        <v>3340</v>
      </c>
      <c r="X700" s="252" t="s">
        <v>3340</v>
      </c>
      <c r="Y700" s="252" t="s">
        <v>3340</v>
      </c>
      <c r="Z700" s="252" t="s">
        <v>3340</v>
      </c>
      <c r="AA700" s="252" t="s">
        <v>3340</v>
      </c>
      <c r="AB700" s="252" t="s">
        <v>3670</v>
      </c>
      <c r="AC700" s="252" t="s">
        <v>3835</v>
      </c>
      <c r="AD700" s="217" t="s">
        <v>5627</v>
      </c>
      <c r="AE700" s="217" t="s">
        <v>6062</v>
      </c>
      <c r="AF700" s="217" t="s">
        <v>10609</v>
      </c>
      <c r="AG700" s="252" t="s">
        <v>3340</v>
      </c>
      <c r="AH700" s="252" t="s">
        <v>3340</v>
      </c>
      <c r="AI700" s="252" t="s">
        <v>3340</v>
      </c>
      <c r="AJ700" s="252" t="s">
        <v>6765</v>
      </c>
      <c r="AK700" s="252" t="s">
        <v>3340</v>
      </c>
      <c r="AL700" s="255" t="s">
        <v>3340</v>
      </c>
      <c r="AM700" s="252" t="s">
        <v>3340</v>
      </c>
      <c r="AN700" s="252" t="s">
        <v>3340</v>
      </c>
    </row>
    <row r="701" spans="1:40">
      <c r="A701" s="500" t="s">
        <v>6789</v>
      </c>
      <c r="B701" s="374" t="s">
        <v>8553</v>
      </c>
      <c r="C701" s="255" t="s">
        <v>6789</v>
      </c>
      <c r="D701" s="493" t="s">
        <v>8553</v>
      </c>
      <c r="E701" s="255" t="s">
        <v>6777</v>
      </c>
      <c r="F701" s="81" t="s">
        <v>6724</v>
      </c>
      <c r="G701" s="374" t="s">
        <v>6725</v>
      </c>
      <c r="H701" s="374" t="s">
        <v>7366</v>
      </c>
      <c r="I701" s="674">
        <v>43256</v>
      </c>
      <c r="J701" s="374" t="s">
        <v>5313</v>
      </c>
      <c r="K701" s="501" t="s">
        <v>6065</v>
      </c>
      <c r="L701" s="252" t="s">
        <v>3469</v>
      </c>
      <c r="M701" s="255" t="s">
        <v>6676</v>
      </c>
      <c r="N701" s="255" t="s">
        <v>6730</v>
      </c>
      <c r="O701" s="252" t="s">
        <v>5072</v>
      </c>
      <c r="P701" s="252" t="s">
        <v>3670</v>
      </c>
      <c r="Q701" s="252" t="s">
        <v>5696</v>
      </c>
      <c r="R701" s="253" t="s">
        <v>5763</v>
      </c>
      <c r="S701" s="253" t="s">
        <v>3340</v>
      </c>
      <c r="T701" s="253" t="s">
        <v>3340</v>
      </c>
      <c r="U701" s="252" t="s">
        <v>3340</v>
      </c>
      <c r="V701" s="252" t="s">
        <v>3330</v>
      </c>
      <c r="W701" s="252" t="s">
        <v>3340</v>
      </c>
      <c r="X701" s="252" t="s">
        <v>3340</v>
      </c>
      <c r="Y701" s="252" t="s">
        <v>3340</v>
      </c>
      <c r="Z701" s="252" t="s">
        <v>3340</v>
      </c>
      <c r="AA701" s="252" t="s">
        <v>3340</v>
      </c>
      <c r="AB701" s="252" t="s">
        <v>3670</v>
      </c>
      <c r="AC701" s="252" t="s">
        <v>3835</v>
      </c>
      <c r="AD701" s="217" t="s">
        <v>5627</v>
      </c>
      <c r="AE701" s="217" t="s">
        <v>6062</v>
      </c>
      <c r="AF701" s="217" t="s">
        <v>10609</v>
      </c>
      <c r="AG701" s="252" t="s">
        <v>3340</v>
      </c>
      <c r="AH701" s="252" t="s">
        <v>3340</v>
      </c>
      <c r="AI701" s="252" t="s">
        <v>3340</v>
      </c>
      <c r="AJ701" s="252" t="s">
        <v>6765</v>
      </c>
      <c r="AK701" s="252" t="s">
        <v>3340</v>
      </c>
      <c r="AL701" s="255" t="s">
        <v>3340</v>
      </c>
      <c r="AM701" s="252" t="s">
        <v>3340</v>
      </c>
      <c r="AN701" s="252" t="s">
        <v>3340</v>
      </c>
    </row>
    <row r="702" spans="1:40">
      <c r="A702" s="500" t="s">
        <v>6790</v>
      </c>
      <c r="B702" s="374" t="s">
        <v>8554</v>
      </c>
      <c r="C702" s="255" t="s">
        <v>6790</v>
      </c>
      <c r="D702" s="493" t="s">
        <v>8554</v>
      </c>
      <c r="E702" s="255" t="s">
        <v>6778</v>
      </c>
      <c r="F702" s="81" t="s">
        <v>6724</v>
      </c>
      <c r="G702" s="374" t="s">
        <v>6725</v>
      </c>
      <c r="H702" s="374" t="s">
        <v>7366</v>
      </c>
      <c r="I702" s="674">
        <v>43256</v>
      </c>
      <c r="J702" s="374" t="s">
        <v>5313</v>
      </c>
      <c r="K702" s="501" t="s">
        <v>6065</v>
      </c>
      <c r="L702" s="252" t="s">
        <v>3469</v>
      </c>
      <c r="M702" s="255" t="s">
        <v>6676</v>
      </c>
      <c r="N702" s="255" t="s">
        <v>6731</v>
      </c>
      <c r="O702" s="252" t="s">
        <v>5072</v>
      </c>
      <c r="P702" s="252" t="s">
        <v>3670</v>
      </c>
      <c r="Q702" s="252" t="s">
        <v>5696</v>
      </c>
      <c r="R702" s="253" t="s">
        <v>5763</v>
      </c>
      <c r="S702" s="253" t="s">
        <v>3340</v>
      </c>
      <c r="T702" s="253" t="s">
        <v>3340</v>
      </c>
      <c r="U702" s="252" t="s">
        <v>3340</v>
      </c>
      <c r="V702" s="252" t="s">
        <v>3330</v>
      </c>
      <c r="W702" s="252" t="s">
        <v>3340</v>
      </c>
      <c r="X702" s="252" t="s">
        <v>3340</v>
      </c>
      <c r="Y702" s="252" t="s">
        <v>3340</v>
      </c>
      <c r="Z702" s="252" t="s">
        <v>3340</v>
      </c>
      <c r="AA702" s="252" t="s">
        <v>3340</v>
      </c>
      <c r="AB702" s="252" t="s">
        <v>3670</v>
      </c>
      <c r="AC702" s="252" t="s">
        <v>3835</v>
      </c>
      <c r="AD702" s="217" t="s">
        <v>5627</v>
      </c>
      <c r="AE702" s="217" t="s">
        <v>6062</v>
      </c>
      <c r="AF702" s="217" t="s">
        <v>10609</v>
      </c>
      <c r="AG702" s="252" t="s">
        <v>3340</v>
      </c>
      <c r="AH702" s="252" t="s">
        <v>3340</v>
      </c>
      <c r="AI702" s="252" t="s">
        <v>3340</v>
      </c>
      <c r="AJ702" s="252" t="s">
        <v>6765</v>
      </c>
      <c r="AK702" s="252" t="s">
        <v>3340</v>
      </c>
      <c r="AL702" s="255" t="s">
        <v>3340</v>
      </c>
      <c r="AM702" s="252" t="s">
        <v>3340</v>
      </c>
      <c r="AN702" s="252" t="s">
        <v>3340</v>
      </c>
    </row>
    <row r="703" spans="1:40">
      <c r="A703" s="288" t="s">
        <v>8555</v>
      </c>
      <c r="B703" s="374" t="s">
        <v>8556</v>
      </c>
      <c r="C703" s="374" t="s">
        <v>8555</v>
      </c>
      <c r="D703" s="493" t="s">
        <v>8556</v>
      </c>
      <c r="E703" s="255" t="s">
        <v>6739</v>
      </c>
      <c r="F703" s="672" t="s">
        <v>6733</v>
      </c>
      <c r="G703" s="374" t="s">
        <v>6734</v>
      </c>
      <c r="H703" s="374" t="s">
        <v>7352</v>
      </c>
      <c r="I703" s="674">
        <v>43256</v>
      </c>
      <c r="J703" s="252" t="s">
        <v>3326</v>
      </c>
      <c r="K703" s="473" t="s">
        <v>6056</v>
      </c>
      <c r="L703" s="252" t="s">
        <v>3469</v>
      </c>
      <c r="M703" s="485" t="s">
        <v>4036</v>
      </c>
      <c r="N703" s="252" t="s">
        <v>4036</v>
      </c>
      <c r="O703" s="252" t="s">
        <v>5070</v>
      </c>
      <c r="P703" s="252" t="s">
        <v>3670</v>
      </c>
      <c r="Q703" s="252" t="s">
        <v>6740</v>
      </c>
      <c r="R703" s="253" t="s">
        <v>6741</v>
      </c>
      <c r="S703" s="253" t="s">
        <v>3340</v>
      </c>
      <c r="T703" s="253" t="s">
        <v>3340</v>
      </c>
      <c r="U703" s="252" t="s">
        <v>3340</v>
      </c>
      <c r="V703" s="252" t="s">
        <v>3330</v>
      </c>
      <c r="W703" s="252" t="s">
        <v>3340</v>
      </c>
      <c r="X703" s="252" t="s">
        <v>3340</v>
      </c>
      <c r="Y703" s="252" t="s">
        <v>3340</v>
      </c>
      <c r="Z703" s="252" t="s">
        <v>3340</v>
      </c>
      <c r="AA703" s="252" t="s">
        <v>3340</v>
      </c>
      <c r="AB703" s="252" t="s">
        <v>3670</v>
      </c>
      <c r="AC703" s="252" t="s">
        <v>3835</v>
      </c>
      <c r="AD703" s="252" t="s">
        <v>3340</v>
      </c>
      <c r="AE703" s="252" t="s">
        <v>3340</v>
      </c>
      <c r="AF703" s="217" t="s">
        <v>3340</v>
      </c>
      <c r="AG703" s="252" t="s">
        <v>3340</v>
      </c>
      <c r="AH703" s="252" t="s">
        <v>3340</v>
      </c>
      <c r="AI703" s="252" t="s">
        <v>3340</v>
      </c>
      <c r="AJ703" s="252" t="s">
        <v>7761</v>
      </c>
      <c r="AK703" s="252" t="s">
        <v>3340</v>
      </c>
      <c r="AL703" s="255" t="s">
        <v>3340</v>
      </c>
      <c r="AM703" s="252" t="s">
        <v>3340</v>
      </c>
      <c r="AN703" s="252" t="s">
        <v>3340</v>
      </c>
    </row>
    <row r="704" spans="1:40">
      <c r="A704" s="288" t="s">
        <v>8557</v>
      </c>
      <c r="B704" s="374" t="s">
        <v>8558</v>
      </c>
      <c r="C704" s="374" t="s">
        <v>8557</v>
      </c>
      <c r="D704" s="493" t="s">
        <v>8558</v>
      </c>
      <c r="E704" s="255" t="s">
        <v>6742</v>
      </c>
      <c r="F704" s="672" t="s">
        <v>6733</v>
      </c>
      <c r="G704" s="374" t="s">
        <v>6734</v>
      </c>
      <c r="H704" s="374" t="s">
        <v>7352</v>
      </c>
      <c r="I704" s="674">
        <v>43256</v>
      </c>
      <c r="J704" s="252" t="s">
        <v>3326</v>
      </c>
      <c r="K704" s="473" t="s">
        <v>6056</v>
      </c>
      <c r="L704" s="252" t="s">
        <v>3469</v>
      </c>
      <c r="M704" s="485" t="s">
        <v>4036</v>
      </c>
      <c r="N704" s="252" t="s">
        <v>4036</v>
      </c>
      <c r="O704" s="252" t="s">
        <v>5070</v>
      </c>
      <c r="P704" s="252" t="s">
        <v>3670</v>
      </c>
      <c r="Q704" s="252" t="s">
        <v>6743</v>
      </c>
      <c r="R704" s="253" t="s">
        <v>6741</v>
      </c>
      <c r="S704" s="253" t="s">
        <v>3340</v>
      </c>
      <c r="T704" s="253" t="s">
        <v>3340</v>
      </c>
      <c r="U704" s="252" t="s">
        <v>3340</v>
      </c>
      <c r="V704" s="252" t="s">
        <v>3330</v>
      </c>
      <c r="W704" s="252" t="s">
        <v>3340</v>
      </c>
      <c r="X704" s="252" t="s">
        <v>3340</v>
      </c>
      <c r="Y704" s="252" t="s">
        <v>3340</v>
      </c>
      <c r="Z704" s="252" t="s">
        <v>3340</v>
      </c>
      <c r="AA704" s="252" t="s">
        <v>3340</v>
      </c>
      <c r="AB704" s="252" t="s">
        <v>3670</v>
      </c>
      <c r="AC704" s="252" t="s">
        <v>3835</v>
      </c>
      <c r="AD704" s="252" t="s">
        <v>3340</v>
      </c>
      <c r="AE704" s="252" t="s">
        <v>3340</v>
      </c>
      <c r="AF704" s="217" t="s">
        <v>3340</v>
      </c>
      <c r="AG704" s="252" t="s">
        <v>3340</v>
      </c>
      <c r="AH704" s="252" t="s">
        <v>3340</v>
      </c>
      <c r="AI704" s="252" t="s">
        <v>3340</v>
      </c>
      <c r="AJ704" s="252" t="s">
        <v>7761</v>
      </c>
      <c r="AK704" s="252" t="s">
        <v>3340</v>
      </c>
      <c r="AL704" s="255" t="s">
        <v>3340</v>
      </c>
      <c r="AM704" s="252" t="s">
        <v>3340</v>
      </c>
      <c r="AN704" s="252" t="s">
        <v>3340</v>
      </c>
    </row>
    <row r="705" spans="1:40">
      <c r="A705" s="288" t="s">
        <v>8559</v>
      </c>
      <c r="B705" s="374" t="s">
        <v>8560</v>
      </c>
      <c r="C705" s="374" t="s">
        <v>8559</v>
      </c>
      <c r="D705" s="493" t="s">
        <v>8560</v>
      </c>
      <c r="E705" s="255" t="s">
        <v>6744</v>
      </c>
      <c r="F705" s="672" t="s">
        <v>6733</v>
      </c>
      <c r="G705" s="374" t="s">
        <v>6734</v>
      </c>
      <c r="H705" s="374" t="s">
        <v>7352</v>
      </c>
      <c r="I705" s="674">
        <v>43256</v>
      </c>
      <c r="J705" s="252" t="s">
        <v>3326</v>
      </c>
      <c r="K705" s="473" t="s">
        <v>6056</v>
      </c>
      <c r="L705" s="252" t="s">
        <v>3469</v>
      </c>
      <c r="M705" s="485" t="s">
        <v>6676</v>
      </c>
      <c r="N705" s="252" t="s">
        <v>6745</v>
      </c>
      <c r="O705" s="252" t="s">
        <v>5081</v>
      </c>
      <c r="P705" s="252" t="s">
        <v>3670</v>
      </c>
      <c r="Q705" s="252" t="s">
        <v>6130</v>
      </c>
      <c r="R705" s="253" t="s">
        <v>6741</v>
      </c>
      <c r="S705" s="253" t="s">
        <v>3340</v>
      </c>
      <c r="T705" s="253" t="s">
        <v>3340</v>
      </c>
      <c r="U705" s="252" t="s">
        <v>3340</v>
      </c>
      <c r="V705" s="252" t="s">
        <v>3330</v>
      </c>
      <c r="W705" s="252" t="s">
        <v>3340</v>
      </c>
      <c r="X705" s="252" t="s">
        <v>3340</v>
      </c>
      <c r="Y705" s="252" t="s">
        <v>3340</v>
      </c>
      <c r="Z705" s="252" t="s">
        <v>3340</v>
      </c>
      <c r="AA705" s="252" t="s">
        <v>3340</v>
      </c>
      <c r="AB705" s="252" t="s">
        <v>3670</v>
      </c>
      <c r="AC705" s="252" t="s">
        <v>3835</v>
      </c>
      <c r="AD705" s="252" t="s">
        <v>3340</v>
      </c>
      <c r="AE705" s="252" t="s">
        <v>3340</v>
      </c>
      <c r="AF705" s="217" t="s">
        <v>3340</v>
      </c>
      <c r="AG705" s="252" t="s">
        <v>3340</v>
      </c>
      <c r="AH705" s="252" t="s">
        <v>3340</v>
      </c>
      <c r="AI705" s="252" t="s">
        <v>3340</v>
      </c>
      <c r="AJ705" s="252" t="s">
        <v>6765</v>
      </c>
      <c r="AK705" s="252" t="s">
        <v>3340</v>
      </c>
      <c r="AL705" s="255" t="s">
        <v>3340</v>
      </c>
      <c r="AM705" s="252" t="s">
        <v>3340</v>
      </c>
      <c r="AN705" s="252" t="s">
        <v>3340</v>
      </c>
    </row>
    <row r="706" spans="1:40">
      <c r="A706" s="288" t="s">
        <v>8561</v>
      </c>
      <c r="B706" s="374" t="s">
        <v>8562</v>
      </c>
      <c r="C706" s="374" t="s">
        <v>8561</v>
      </c>
      <c r="D706" s="493" t="s">
        <v>8562</v>
      </c>
      <c r="E706" s="255" t="s">
        <v>6746</v>
      </c>
      <c r="F706" s="672" t="s">
        <v>6733</v>
      </c>
      <c r="G706" s="374" t="s">
        <v>6734</v>
      </c>
      <c r="H706" s="374" t="s">
        <v>7352</v>
      </c>
      <c r="I706" s="674">
        <v>43256</v>
      </c>
      <c r="J706" s="252" t="s">
        <v>3326</v>
      </c>
      <c r="K706" s="473" t="s">
        <v>6056</v>
      </c>
      <c r="L706" s="252" t="s">
        <v>3469</v>
      </c>
      <c r="M706" s="485" t="s">
        <v>6676</v>
      </c>
      <c r="N706" s="252" t="s">
        <v>4281</v>
      </c>
      <c r="O706" s="252" t="s">
        <v>5081</v>
      </c>
      <c r="P706" s="252" t="s">
        <v>3670</v>
      </c>
      <c r="Q706" s="252" t="s">
        <v>6130</v>
      </c>
      <c r="R706" s="253" t="s">
        <v>6741</v>
      </c>
      <c r="S706" s="253" t="s">
        <v>3340</v>
      </c>
      <c r="T706" s="253" t="s">
        <v>3340</v>
      </c>
      <c r="U706" s="252" t="s">
        <v>3340</v>
      </c>
      <c r="V706" s="252" t="s">
        <v>3330</v>
      </c>
      <c r="W706" s="252" t="s">
        <v>3340</v>
      </c>
      <c r="X706" s="252" t="s">
        <v>3340</v>
      </c>
      <c r="Y706" s="252" t="s">
        <v>3340</v>
      </c>
      <c r="Z706" s="252" t="s">
        <v>3340</v>
      </c>
      <c r="AA706" s="252" t="s">
        <v>3340</v>
      </c>
      <c r="AB706" s="252" t="s">
        <v>3670</v>
      </c>
      <c r="AC706" s="252" t="s">
        <v>3835</v>
      </c>
      <c r="AD706" s="252" t="s">
        <v>3340</v>
      </c>
      <c r="AE706" s="252" t="s">
        <v>3340</v>
      </c>
      <c r="AF706" s="217" t="s">
        <v>3340</v>
      </c>
      <c r="AG706" s="252" t="s">
        <v>3340</v>
      </c>
      <c r="AH706" s="252" t="s">
        <v>3340</v>
      </c>
      <c r="AI706" s="252" t="s">
        <v>3340</v>
      </c>
      <c r="AJ706" s="252" t="s">
        <v>6765</v>
      </c>
      <c r="AK706" s="252" t="s">
        <v>3340</v>
      </c>
      <c r="AL706" s="255" t="s">
        <v>3340</v>
      </c>
      <c r="AM706" s="252" t="s">
        <v>3340</v>
      </c>
      <c r="AN706" s="252" t="s">
        <v>3340</v>
      </c>
    </row>
    <row r="707" spans="1:40">
      <c r="A707" s="449" t="s">
        <v>8563</v>
      </c>
      <c r="B707" s="374" t="s">
        <v>8564</v>
      </c>
      <c r="C707" s="374" t="s">
        <v>8563</v>
      </c>
      <c r="D707" s="493" t="s">
        <v>8564</v>
      </c>
      <c r="E707" s="255" t="s">
        <v>6741</v>
      </c>
      <c r="F707" s="672" t="s">
        <v>6733</v>
      </c>
      <c r="G707" s="374" t="s">
        <v>6734</v>
      </c>
      <c r="H707" s="374" t="s">
        <v>7352</v>
      </c>
      <c r="I707" s="674">
        <v>43256</v>
      </c>
      <c r="J707" s="252" t="s">
        <v>3326</v>
      </c>
      <c r="K707" s="473" t="s">
        <v>6056</v>
      </c>
      <c r="L707" s="252" t="s">
        <v>3469</v>
      </c>
      <c r="M707" s="485" t="s">
        <v>6676</v>
      </c>
      <c r="N707" s="252" t="s">
        <v>3338</v>
      </c>
      <c r="O707" s="252" t="s">
        <v>3339</v>
      </c>
      <c r="P707" s="252" t="s">
        <v>3670</v>
      </c>
      <c r="Q707" s="252" t="s">
        <v>6130</v>
      </c>
      <c r="R707" s="253" t="s">
        <v>6741</v>
      </c>
      <c r="S707" s="253" t="s">
        <v>3340</v>
      </c>
      <c r="T707" s="253" t="s">
        <v>3340</v>
      </c>
      <c r="U707" s="252" t="s">
        <v>3340</v>
      </c>
      <c r="V707" s="252" t="s">
        <v>3330</v>
      </c>
      <c r="W707" s="252" t="s">
        <v>3340</v>
      </c>
      <c r="X707" s="252" t="s">
        <v>3340</v>
      </c>
      <c r="Y707" s="252" t="s">
        <v>3340</v>
      </c>
      <c r="Z707" s="252" t="s">
        <v>3340</v>
      </c>
      <c r="AA707" s="252" t="s">
        <v>3340</v>
      </c>
      <c r="AB707" s="252" t="s">
        <v>3670</v>
      </c>
      <c r="AC707" s="252" t="s">
        <v>3836</v>
      </c>
      <c r="AD707" s="252" t="s">
        <v>3340</v>
      </c>
      <c r="AE707" s="252" t="s">
        <v>3340</v>
      </c>
      <c r="AF707" s="217" t="s">
        <v>3340</v>
      </c>
      <c r="AG707" s="252" t="s">
        <v>3340</v>
      </c>
      <c r="AH707" s="252" t="s">
        <v>3340</v>
      </c>
      <c r="AI707" s="252" t="s">
        <v>3340</v>
      </c>
      <c r="AJ707" s="252" t="s">
        <v>6766</v>
      </c>
      <c r="AK707" s="252" t="s">
        <v>3340</v>
      </c>
      <c r="AL707" s="255" t="s">
        <v>3340</v>
      </c>
      <c r="AM707" s="252" t="s">
        <v>3340</v>
      </c>
      <c r="AN707" s="252" t="s">
        <v>3340</v>
      </c>
    </row>
    <row r="708" spans="1:40">
      <c r="A708" s="449" t="s">
        <v>8565</v>
      </c>
      <c r="B708" s="374" t="s">
        <v>8566</v>
      </c>
      <c r="C708" s="374" t="s">
        <v>8565</v>
      </c>
      <c r="D708" s="493" t="s">
        <v>8566</v>
      </c>
      <c r="E708" s="255" t="s">
        <v>6747</v>
      </c>
      <c r="F708" s="672" t="s">
        <v>6733</v>
      </c>
      <c r="G708" s="374" t="s">
        <v>6734</v>
      </c>
      <c r="H708" s="374" t="s">
        <v>7352</v>
      </c>
      <c r="I708" s="674">
        <v>43256</v>
      </c>
      <c r="J708" s="252" t="s">
        <v>3326</v>
      </c>
      <c r="K708" s="473" t="s">
        <v>6056</v>
      </c>
      <c r="L708" s="252" t="s">
        <v>3469</v>
      </c>
      <c r="M708" s="485" t="s">
        <v>6676</v>
      </c>
      <c r="N708" s="252" t="s">
        <v>4911</v>
      </c>
      <c r="O708" s="252" t="s">
        <v>5081</v>
      </c>
      <c r="P708" s="252" t="s">
        <v>3670</v>
      </c>
      <c r="Q708" s="252" t="s">
        <v>6130</v>
      </c>
      <c r="R708" s="253" t="s">
        <v>6741</v>
      </c>
      <c r="S708" s="253" t="s">
        <v>3340</v>
      </c>
      <c r="T708" s="253" t="s">
        <v>3340</v>
      </c>
      <c r="U708" s="252" t="s">
        <v>3340</v>
      </c>
      <c r="V708" s="252" t="s">
        <v>3330</v>
      </c>
      <c r="W708" s="252" t="s">
        <v>3340</v>
      </c>
      <c r="X708" s="252" t="s">
        <v>3340</v>
      </c>
      <c r="Y708" s="252" t="s">
        <v>3340</v>
      </c>
      <c r="Z708" s="252" t="s">
        <v>3340</v>
      </c>
      <c r="AA708" s="252" t="s">
        <v>3340</v>
      </c>
      <c r="AB708" s="252" t="s">
        <v>3670</v>
      </c>
      <c r="AC708" s="252" t="s">
        <v>3835</v>
      </c>
      <c r="AD708" s="252" t="s">
        <v>3340</v>
      </c>
      <c r="AE708" s="252" t="s">
        <v>3340</v>
      </c>
      <c r="AF708" s="217" t="s">
        <v>3340</v>
      </c>
      <c r="AG708" s="252" t="s">
        <v>3340</v>
      </c>
      <c r="AH708" s="252" t="s">
        <v>3340</v>
      </c>
      <c r="AI708" s="252" t="s">
        <v>3340</v>
      </c>
      <c r="AJ708" s="252" t="s">
        <v>6765</v>
      </c>
      <c r="AK708" s="252" t="s">
        <v>3340</v>
      </c>
      <c r="AL708" s="255" t="s">
        <v>3340</v>
      </c>
      <c r="AM708" s="252" t="s">
        <v>3340</v>
      </c>
      <c r="AN708" s="252" t="s">
        <v>3340</v>
      </c>
    </row>
    <row r="709" spans="1:40">
      <c r="A709" s="449" t="s">
        <v>6749</v>
      </c>
      <c r="B709" s="374" t="s">
        <v>8567</v>
      </c>
      <c r="C709" s="374" t="s">
        <v>6749</v>
      </c>
      <c r="D709" s="493" t="s">
        <v>8567</v>
      </c>
      <c r="E709" s="255" t="s">
        <v>6748</v>
      </c>
      <c r="F709" s="672" t="s">
        <v>6733</v>
      </c>
      <c r="G709" s="374" t="s">
        <v>6734</v>
      </c>
      <c r="H709" s="374" t="s">
        <v>7352</v>
      </c>
      <c r="I709" s="674">
        <v>43256</v>
      </c>
      <c r="J709" s="252" t="s">
        <v>3326</v>
      </c>
      <c r="K709" s="473" t="s">
        <v>6056</v>
      </c>
      <c r="L709" s="252" t="s">
        <v>3469</v>
      </c>
      <c r="M709" s="485" t="s">
        <v>4036</v>
      </c>
      <c r="N709" s="252" t="s">
        <v>4036</v>
      </c>
      <c r="O709" s="252" t="s">
        <v>5070</v>
      </c>
      <c r="P709" s="252" t="s">
        <v>3670</v>
      </c>
      <c r="Q709" s="252" t="s">
        <v>6749</v>
      </c>
      <c r="R709" s="253" t="s">
        <v>6741</v>
      </c>
      <c r="S709" s="253" t="s">
        <v>3340</v>
      </c>
      <c r="T709" s="253" t="s">
        <v>3340</v>
      </c>
      <c r="U709" s="252" t="s">
        <v>3340</v>
      </c>
      <c r="V709" s="252" t="s">
        <v>3330</v>
      </c>
      <c r="W709" s="252" t="s">
        <v>3340</v>
      </c>
      <c r="X709" s="252" t="s">
        <v>3340</v>
      </c>
      <c r="Y709" s="252" t="s">
        <v>3340</v>
      </c>
      <c r="Z709" s="252" t="s">
        <v>3340</v>
      </c>
      <c r="AA709" s="252" t="s">
        <v>3340</v>
      </c>
      <c r="AB709" s="252" t="s">
        <v>3670</v>
      </c>
      <c r="AC709" s="252" t="s">
        <v>3835</v>
      </c>
      <c r="AD709" s="252" t="s">
        <v>3340</v>
      </c>
      <c r="AE709" s="252" t="s">
        <v>3340</v>
      </c>
      <c r="AF709" s="217" t="s">
        <v>3340</v>
      </c>
      <c r="AG709" s="252" t="s">
        <v>3340</v>
      </c>
      <c r="AH709" s="252" t="s">
        <v>3340</v>
      </c>
      <c r="AI709" s="252" t="s">
        <v>3340</v>
      </c>
      <c r="AJ709" s="252" t="s">
        <v>7761</v>
      </c>
      <c r="AK709" s="252" t="s">
        <v>3340</v>
      </c>
      <c r="AL709" s="255" t="s">
        <v>3340</v>
      </c>
      <c r="AM709" s="252" t="s">
        <v>3340</v>
      </c>
      <c r="AN709" s="252" t="s">
        <v>3340</v>
      </c>
    </row>
    <row r="710" spans="1:40">
      <c r="A710" s="449" t="s">
        <v>8568</v>
      </c>
      <c r="B710" s="374" t="s">
        <v>8569</v>
      </c>
      <c r="C710" s="374" t="s">
        <v>8568</v>
      </c>
      <c r="D710" s="493" t="s">
        <v>8569</v>
      </c>
      <c r="E710" s="255" t="s">
        <v>6732</v>
      </c>
      <c r="F710" s="672" t="s">
        <v>6733</v>
      </c>
      <c r="G710" s="374" t="s">
        <v>6734</v>
      </c>
      <c r="H710" s="374" t="s">
        <v>7352</v>
      </c>
      <c r="I710" s="674">
        <v>43256</v>
      </c>
      <c r="J710" s="252" t="s">
        <v>3326</v>
      </c>
      <c r="K710" s="473" t="s">
        <v>1220</v>
      </c>
      <c r="L710" s="252" t="s">
        <v>3469</v>
      </c>
      <c r="M710" s="485" t="s">
        <v>6676</v>
      </c>
      <c r="N710" s="252" t="s">
        <v>5745</v>
      </c>
      <c r="O710" s="252" t="s">
        <v>7518</v>
      </c>
      <c r="P710" s="252" t="s">
        <v>3670</v>
      </c>
      <c r="Q710" s="252" t="s">
        <v>6735</v>
      </c>
      <c r="R710" s="253" t="s">
        <v>3363</v>
      </c>
      <c r="S710" s="253" t="s">
        <v>3340</v>
      </c>
      <c r="T710" s="253" t="s">
        <v>3340</v>
      </c>
      <c r="U710" s="252" t="s">
        <v>3340</v>
      </c>
      <c r="V710" s="252" t="s">
        <v>3330</v>
      </c>
      <c r="W710" s="252" t="s">
        <v>3340</v>
      </c>
      <c r="X710" s="252" t="s">
        <v>3340</v>
      </c>
      <c r="Y710" s="252" t="s">
        <v>3340</v>
      </c>
      <c r="Z710" s="252" t="s">
        <v>3340</v>
      </c>
      <c r="AA710" s="252" t="s">
        <v>3340</v>
      </c>
      <c r="AB710" s="252" t="s">
        <v>3670</v>
      </c>
      <c r="AC710" s="252" t="s">
        <v>3835</v>
      </c>
      <c r="AD710" s="217" t="s">
        <v>5615</v>
      </c>
      <c r="AE710" s="217" t="s">
        <v>6058</v>
      </c>
      <c r="AF710" s="217" t="s">
        <v>10605</v>
      </c>
      <c r="AG710" s="252" t="s">
        <v>5054</v>
      </c>
      <c r="AH710" s="252" t="s">
        <v>10669</v>
      </c>
      <c r="AI710" s="252" t="s">
        <v>3340</v>
      </c>
      <c r="AJ710" s="252" t="s">
        <v>6765</v>
      </c>
      <c r="AK710" s="252" t="s">
        <v>3340</v>
      </c>
      <c r="AL710" s="255" t="s">
        <v>3340</v>
      </c>
      <c r="AM710" s="252" t="s">
        <v>3340</v>
      </c>
      <c r="AN710" s="252" t="s">
        <v>3340</v>
      </c>
    </row>
    <row r="711" spans="1:40">
      <c r="A711" s="449" t="s">
        <v>8570</v>
      </c>
      <c r="B711" s="374" t="s">
        <v>8571</v>
      </c>
      <c r="C711" s="374" t="s">
        <v>8570</v>
      </c>
      <c r="D711" s="493" t="s">
        <v>8571</v>
      </c>
      <c r="E711" s="255" t="s">
        <v>6736</v>
      </c>
      <c r="F711" s="672" t="s">
        <v>6733</v>
      </c>
      <c r="G711" s="374" t="s">
        <v>6734</v>
      </c>
      <c r="H711" s="374" t="s">
        <v>7352</v>
      </c>
      <c r="I711" s="674">
        <v>43256</v>
      </c>
      <c r="J711" s="252" t="s">
        <v>3326</v>
      </c>
      <c r="K711" s="473" t="s">
        <v>1220</v>
      </c>
      <c r="L711" s="252" t="s">
        <v>3469</v>
      </c>
      <c r="M711" s="485" t="s">
        <v>6676</v>
      </c>
      <c r="N711" s="252" t="s">
        <v>5745</v>
      </c>
      <c r="O711" s="252" t="s">
        <v>7518</v>
      </c>
      <c r="P711" s="252" t="s">
        <v>3670</v>
      </c>
      <c r="Q711" s="252" t="s">
        <v>5118</v>
      </c>
      <c r="R711" s="253" t="s">
        <v>3363</v>
      </c>
      <c r="S711" s="253" t="s">
        <v>3340</v>
      </c>
      <c r="T711" s="253" t="s">
        <v>3340</v>
      </c>
      <c r="U711" s="252" t="s">
        <v>3340</v>
      </c>
      <c r="V711" s="252" t="s">
        <v>3330</v>
      </c>
      <c r="W711" s="252" t="s">
        <v>3340</v>
      </c>
      <c r="X711" s="252" t="s">
        <v>3340</v>
      </c>
      <c r="Y711" s="252" t="s">
        <v>3340</v>
      </c>
      <c r="Z711" s="252" t="s">
        <v>3340</v>
      </c>
      <c r="AA711" s="252" t="s">
        <v>3340</v>
      </c>
      <c r="AB711" s="252" t="s">
        <v>3670</v>
      </c>
      <c r="AC711" s="252" t="s">
        <v>3835</v>
      </c>
      <c r="AD711" s="252" t="s">
        <v>3340</v>
      </c>
      <c r="AE711" s="252" t="s">
        <v>3340</v>
      </c>
      <c r="AF711" s="217" t="s">
        <v>3340</v>
      </c>
      <c r="AG711" s="252" t="s">
        <v>3340</v>
      </c>
      <c r="AH711" s="252" t="s">
        <v>3340</v>
      </c>
      <c r="AI711" s="252" t="s">
        <v>3340</v>
      </c>
      <c r="AJ711" s="252" t="s">
        <v>6765</v>
      </c>
      <c r="AK711" s="252" t="s">
        <v>3340</v>
      </c>
      <c r="AL711" s="255" t="s">
        <v>3340</v>
      </c>
      <c r="AM711" s="252" t="s">
        <v>3340</v>
      </c>
      <c r="AN711" s="252" t="s">
        <v>3340</v>
      </c>
    </row>
    <row r="712" spans="1:40">
      <c r="A712" s="374" t="s">
        <v>8572</v>
      </c>
      <c r="B712" s="374" t="s">
        <v>8573</v>
      </c>
      <c r="C712" s="374" t="s">
        <v>8572</v>
      </c>
      <c r="D712" s="684" t="s">
        <v>8573</v>
      </c>
      <c r="E712" s="381" t="s">
        <v>6737</v>
      </c>
      <c r="F712" s="647" t="s">
        <v>6733</v>
      </c>
      <c r="G712" s="374" t="s">
        <v>6734</v>
      </c>
      <c r="H712" s="470" t="s">
        <v>7352</v>
      </c>
      <c r="I712" s="674">
        <v>43256</v>
      </c>
      <c r="J712" s="252" t="s">
        <v>3326</v>
      </c>
      <c r="K712" s="477" t="s">
        <v>1220</v>
      </c>
      <c r="L712" s="252" t="s">
        <v>3469</v>
      </c>
      <c r="M712" s="471" t="s">
        <v>6676</v>
      </c>
      <c r="N712" s="256" t="s">
        <v>5745</v>
      </c>
      <c r="O712" s="255" t="s">
        <v>7518</v>
      </c>
      <c r="P712" s="255" t="s">
        <v>3670</v>
      </c>
      <c r="Q712" s="252" t="s">
        <v>6738</v>
      </c>
      <c r="R712" s="255" t="s">
        <v>3363</v>
      </c>
      <c r="S712" s="255" t="s">
        <v>3340</v>
      </c>
      <c r="T712" s="255" t="s">
        <v>3340</v>
      </c>
      <c r="U712" s="255" t="s">
        <v>3340</v>
      </c>
      <c r="V712" s="255" t="s">
        <v>3330</v>
      </c>
      <c r="W712" s="255" t="s">
        <v>3340</v>
      </c>
      <c r="X712" s="255" t="s">
        <v>3340</v>
      </c>
      <c r="Y712" s="255" t="s">
        <v>3340</v>
      </c>
      <c r="Z712" s="255" t="s">
        <v>3340</v>
      </c>
      <c r="AA712" s="255" t="s">
        <v>3340</v>
      </c>
      <c r="AB712" s="255" t="s">
        <v>3670</v>
      </c>
      <c r="AC712" s="223" t="s">
        <v>3835</v>
      </c>
      <c r="AD712" s="675" t="s">
        <v>5615</v>
      </c>
      <c r="AE712" s="217" t="s">
        <v>6058</v>
      </c>
      <c r="AF712" s="73" t="s">
        <v>10605</v>
      </c>
      <c r="AG712" s="252" t="s">
        <v>5054</v>
      </c>
      <c r="AH712" s="252" t="s">
        <v>10669</v>
      </c>
      <c r="AI712" s="255" t="s">
        <v>3340</v>
      </c>
      <c r="AJ712" s="252" t="s">
        <v>6765</v>
      </c>
      <c r="AK712" s="255" t="s">
        <v>3340</v>
      </c>
      <c r="AL712" s="255" t="s">
        <v>3340</v>
      </c>
      <c r="AM712" s="422" t="s">
        <v>5352</v>
      </c>
      <c r="AN712" s="374" t="s">
        <v>6</v>
      </c>
    </row>
    <row r="713" spans="1:40">
      <c r="A713" s="374" t="s">
        <v>6716</v>
      </c>
      <c r="B713" s="374" t="s">
        <v>8574</v>
      </c>
      <c r="C713" s="374" t="s">
        <v>6716</v>
      </c>
      <c r="D713" s="684" t="s">
        <v>8574</v>
      </c>
      <c r="E713" s="381" t="s">
        <v>8575</v>
      </c>
      <c r="F713" s="647" t="s">
        <v>6714</v>
      </c>
      <c r="G713" s="374" t="s">
        <v>6715</v>
      </c>
      <c r="H713" s="470" t="s">
        <v>7666</v>
      </c>
      <c r="I713" s="674">
        <v>43256</v>
      </c>
      <c r="J713" s="252" t="s">
        <v>4341</v>
      </c>
      <c r="K713" s="477" t="s">
        <v>2513</v>
      </c>
      <c r="L713" s="252" t="s">
        <v>3469</v>
      </c>
      <c r="M713" s="471" t="s">
        <v>4036</v>
      </c>
      <c r="N713" s="253" t="s">
        <v>4036</v>
      </c>
      <c r="O713" s="255" t="s">
        <v>5070</v>
      </c>
      <c r="P713" s="255" t="s">
        <v>3670</v>
      </c>
      <c r="Q713" s="252" t="s">
        <v>6716</v>
      </c>
      <c r="R713" s="255" t="s">
        <v>3340</v>
      </c>
      <c r="S713" s="255" t="s">
        <v>3340</v>
      </c>
      <c r="T713" s="255" t="s">
        <v>3340</v>
      </c>
      <c r="U713" s="255" t="s">
        <v>3340</v>
      </c>
      <c r="V713" s="255" t="s">
        <v>3330</v>
      </c>
      <c r="W713" s="255" t="s">
        <v>3340</v>
      </c>
      <c r="X713" s="255" t="s">
        <v>3340</v>
      </c>
      <c r="Y713" s="255" t="s">
        <v>3340</v>
      </c>
      <c r="Z713" s="255" t="s">
        <v>3340</v>
      </c>
      <c r="AA713" s="255" t="s">
        <v>3340</v>
      </c>
      <c r="AB713" s="255" t="s">
        <v>3670</v>
      </c>
      <c r="AC713" s="223" t="s">
        <v>3835</v>
      </c>
      <c r="AD713" s="476" t="s">
        <v>3340</v>
      </c>
      <c r="AE713" s="252" t="s">
        <v>3340</v>
      </c>
      <c r="AF713" s="73" t="s">
        <v>3340</v>
      </c>
      <c r="AG713" s="252" t="s">
        <v>3340</v>
      </c>
      <c r="AH713" s="252" t="s">
        <v>3340</v>
      </c>
      <c r="AI713" s="255" t="s">
        <v>3340</v>
      </c>
      <c r="AJ713" s="252" t="s">
        <v>7761</v>
      </c>
      <c r="AK713" s="255" t="s">
        <v>3340</v>
      </c>
      <c r="AL713" s="255" t="s">
        <v>3340</v>
      </c>
      <c r="AM713" s="422" t="s">
        <v>5352</v>
      </c>
      <c r="AN713" s="374" t="s">
        <v>5738</v>
      </c>
    </row>
    <row r="714" spans="1:40">
      <c r="A714" s="500" t="s">
        <v>6718</v>
      </c>
      <c r="B714" s="374" t="s">
        <v>8576</v>
      </c>
      <c r="C714" s="374" t="s">
        <v>6718</v>
      </c>
      <c r="D714" s="684" t="s">
        <v>8576</v>
      </c>
      <c r="E714" s="391" t="s">
        <v>8577</v>
      </c>
      <c r="F714" s="657" t="s">
        <v>6714</v>
      </c>
      <c r="G714" s="255" t="s">
        <v>6715</v>
      </c>
      <c r="H714" s="255" t="s">
        <v>7666</v>
      </c>
      <c r="I714" s="646">
        <v>43256</v>
      </c>
      <c r="J714" s="252" t="s">
        <v>4341</v>
      </c>
      <c r="K714" s="469" t="s">
        <v>2513</v>
      </c>
      <c r="L714" s="256" t="s">
        <v>3469</v>
      </c>
      <c r="M714" s="383" t="s">
        <v>4036</v>
      </c>
      <c r="N714" s="255" t="s">
        <v>4036</v>
      </c>
      <c r="O714" s="255" t="s">
        <v>5070</v>
      </c>
      <c r="P714" s="385" t="s">
        <v>3670</v>
      </c>
      <c r="Q714" s="252" t="s">
        <v>6718</v>
      </c>
      <c r="R714" s="255" t="s">
        <v>3340</v>
      </c>
      <c r="S714" s="255" t="s">
        <v>3340</v>
      </c>
      <c r="T714" s="255" t="s">
        <v>3340</v>
      </c>
      <c r="U714" s="378" t="s">
        <v>3340</v>
      </c>
      <c r="V714" s="378" t="s">
        <v>3330</v>
      </c>
      <c r="W714" s="378" t="s">
        <v>3340</v>
      </c>
      <c r="X714" s="378" t="s">
        <v>3340</v>
      </c>
      <c r="Y714" s="378" t="s">
        <v>3340</v>
      </c>
      <c r="Z714" s="378" t="s">
        <v>3340</v>
      </c>
      <c r="AA714" s="378" t="s">
        <v>3340</v>
      </c>
      <c r="AB714" s="378" t="s">
        <v>3670</v>
      </c>
      <c r="AC714" s="252" t="s">
        <v>3835</v>
      </c>
      <c r="AD714" s="391" t="s">
        <v>3340</v>
      </c>
      <c r="AE714" s="380" t="s">
        <v>3340</v>
      </c>
      <c r="AF714" s="73" t="s">
        <v>3340</v>
      </c>
      <c r="AG714" s="252" t="s">
        <v>3340</v>
      </c>
      <c r="AH714" s="252" t="s">
        <v>3340</v>
      </c>
      <c r="AI714" s="384" t="s">
        <v>3340</v>
      </c>
      <c r="AJ714" s="252" t="s">
        <v>7761</v>
      </c>
      <c r="AK714" s="374" t="s">
        <v>3340</v>
      </c>
      <c r="AL714" s="255" t="s">
        <v>3340</v>
      </c>
      <c r="AM714" s="73" t="s">
        <v>3340</v>
      </c>
      <c r="AN714" s="266" t="s">
        <v>3340</v>
      </c>
    </row>
    <row r="715" spans="1:40">
      <c r="A715" s="500" t="s">
        <v>6719</v>
      </c>
      <c r="B715" s="374" t="s">
        <v>8578</v>
      </c>
      <c r="C715" s="374" t="s">
        <v>6719</v>
      </c>
      <c r="D715" s="684" t="s">
        <v>8578</v>
      </c>
      <c r="E715" s="381" t="s">
        <v>8579</v>
      </c>
      <c r="F715" s="657" t="s">
        <v>6714</v>
      </c>
      <c r="G715" s="255" t="s">
        <v>6715</v>
      </c>
      <c r="H715" s="255" t="s">
        <v>7666</v>
      </c>
      <c r="I715" s="646">
        <v>43256</v>
      </c>
      <c r="J715" s="252" t="s">
        <v>4341</v>
      </c>
      <c r="K715" s="386" t="s">
        <v>2513</v>
      </c>
      <c r="L715" s="256" t="s">
        <v>3469</v>
      </c>
      <c r="M715" s="383" t="s">
        <v>4036</v>
      </c>
      <c r="N715" s="255" t="s">
        <v>4036</v>
      </c>
      <c r="O715" s="255" t="s">
        <v>5070</v>
      </c>
      <c r="P715" s="385" t="s">
        <v>3670</v>
      </c>
      <c r="Q715" s="252" t="s">
        <v>6719</v>
      </c>
      <c r="R715" s="255" t="s">
        <v>3340</v>
      </c>
      <c r="S715" s="255" t="s">
        <v>3340</v>
      </c>
      <c r="T715" s="255" t="s">
        <v>3340</v>
      </c>
      <c r="U715" s="378" t="s">
        <v>3340</v>
      </c>
      <c r="V715" s="378" t="s">
        <v>3330</v>
      </c>
      <c r="W715" s="378" t="s">
        <v>3340</v>
      </c>
      <c r="X715" s="378" t="s">
        <v>3340</v>
      </c>
      <c r="Y715" s="378" t="s">
        <v>3340</v>
      </c>
      <c r="Z715" s="378" t="s">
        <v>3340</v>
      </c>
      <c r="AA715" s="378" t="s">
        <v>3340</v>
      </c>
      <c r="AB715" s="378" t="s">
        <v>3670</v>
      </c>
      <c r="AC715" s="378" t="s">
        <v>3835</v>
      </c>
      <c r="AD715" s="378" t="s">
        <v>3340</v>
      </c>
      <c r="AE715" s="380" t="s">
        <v>3340</v>
      </c>
      <c r="AF715" s="648" t="s">
        <v>3340</v>
      </c>
      <c r="AG715" s="255" t="s">
        <v>3340</v>
      </c>
      <c r="AH715" s="255" t="s">
        <v>3340</v>
      </c>
      <c r="AI715" s="378" t="s">
        <v>3340</v>
      </c>
      <c r="AJ715" s="378" t="s">
        <v>7761</v>
      </c>
      <c r="AK715" s="374" t="s">
        <v>3340</v>
      </c>
      <c r="AL715" s="255" t="s">
        <v>3340</v>
      </c>
      <c r="AM715" s="73" t="s">
        <v>3340</v>
      </c>
      <c r="AN715" s="266" t="s">
        <v>3340</v>
      </c>
    </row>
    <row r="716" spans="1:40">
      <c r="A716" s="255" t="s">
        <v>6720</v>
      </c>
      <c r="B716" s="255" t="s">
        <v>8580</v>
      </c>
      <c r="C716" s="255" t="s">
        <v>6720</v>
      </c>
      <c r="D716" s="493" t="s">
        <v>8580</v>
      </c>
      <c r="E716" s="252" t="s">
        <v>8581</v>
      </c>
      <c r="F716" s="657" t="s">
        <v>6714</v>
      </c>
      <c r="G716" s="252" t="s">
        <v>6715</v>
      </c>
      <c r="H716" s="252" t="s">
        <v>7666</v>
      </c>
      <c r="I716" s="411">
        <v>43256</v>
      </c>
      <c r="J716" s="252" t="s">
        <v>4341</v>
      </c>
      <c r="K716" s="34" t="s">
        <v>2513</v>
      </c>
      <c r="L716" s="252" t="s">
        <v>3469</v>
      </c>
      <c r="M716" s="51" t="s">
        <v>4036</v>
      </c>
      <c r="N716" s="252" t="s">
        <v>4036</v>
      </c>
      <c r="O716" s="252" t="s">
        <v>5070</v>
      </c>
      <c r="P716" s="252" t="s">
        <v>3670</v>
      </c>
      <c r="Q716" s="252" t="s">
        <v>6720</v>
      </c>
      <c r="R716" s="253" t="s">
        <v>3340</v>
      </c>
      <c r="S716" s="253" t="s">
        <v>3340</v>
      </c>
      <c r="T716" s="253" t="s">
        <v>3340</v>
      </c>
      <c r="U716" s="252" t="s">
        <v>3340</v>
      </c>
      <c r="V716" s="252" t="s">
        <v>3330</v>
      </c>
      <c r="W716" s="252" t="s">
        <v>3340</v>
      </c>
      <c r="X716" s="252" t="s">
        <v>3340</v>
      </c>
      <c r="Y716" s="252" t="s">
        <v>3340</v>
      </c>
      <c r="Z716" s="252" t="s">
        <v>3340</v>
      </c>
      <c r="AA716" s="252" t="s">
        <v>3340</v>
      </c>
      <c r="AB716" s="252" t="s">
        <v>3670</v>
      </c>
      <c r="AC716" s="252" t="s">
        <v>3835</v>
      </c>
      <c r="AD716" s="252" t="s">
        <v>3340</v>
      </c>
      <c r="AE716" s="252" t="s">
        <v>3340</v>
      </c>
      <c r="AF716" s="217" t="s">
        <v>3340</v>
      </c>
      <c r="AG716" s="252" t="s">
        <v>3340</v>
      </c>
      <c r="AH716" s="252" t="s">
        <v>3340</v>
      </c>
      <c r="AI716" s="252" t="s">
        <v>3340</v>
      </c>
      <c r="AJ716" s="266" t="s">
        <v>7761</v>
      </c>
      <c r="AK716" s="374" t="s">
        <v>3340</v>
      </c>
      <c r="AL716" s="374" t="s">
        <v>3340</v>
      </c>
      <c r="AM716" s="266" t="s">
        <v>3340</v>
      </c>
      <c r="AN716" s="266" t="s">
        <v>3340</v>
      </c>
    </row>
    <row r="717" spans="1:40">
      <c r="A717" s="255" t="s">
        <v>6722</v>
      </c>
      <c r="B717" s="255" t="s">
        <v>8582</v>
      </c>
      <c r="C717" s="255" t="s">
        <v>6722</v>
      </c>
      <c r="D717" s="493" t="s">
        <v>8582</v>
      </c>
      <c r="E717" s="252" t="s">
        <v>8583</v>
      </c>
      <c r="F717" s="657" t="s">
        <v>6714</v>
      </c>
      <c r="G717" s="252" t="s">
        <v>6715</v>
      </c>
      <c r="H717" s="252" t="s">
        <v>7666</v>
      </c>
      <c r="I717" s="411">
        <v>43256</v>
      </c>
      <c r="J717" s="252" t="s">
        <v>4341</v>
      </c>
      <c r="K717" s="34" t="s">
        <v>2513</v>
      </c>
      <c r="L717" s="252" t="s">
        <v>3469</v>
      </c>
      <c r="M717" s="51" t="s">
        <v>4036</v>
      </c>
      <c r="N717" s="252" t="s">
        <v>4036</v>
      </c>
      <c r="O717" s="252" t="s">
        <v>5070</v>
      </c>
      <c r="P717" s="252" t="s">
        <v>3670</v>
      </c>
      <c r="Q717" s="252" t="s">
        <v>6722</v>
      </c>
      <c r="R717" s="253" t="s">
        <v>3340</v>
      </c>
      <c r="S717" s="253" t="s">
        <v>3340</v>
      </c>
      <c r="T717" s="253" t="s">
        <v>3340</v>
      </c>
      <c r="U717" s="252" t="s">
        <v>3340</v>
      </c>
      <c r="V717" s="252" t="s">
        <v>3330</v>
      </c>
      <c r="W717" s="252" t="s">
        <v>3340</v>
      </c>
      <c r="X717" s="252" t="s">
        <v>3340</v>
      </c>
      <c r="Y717" s="252" t="s">
        <v>3340</v>
      </c>
      <c r="Z717" s="252" t="s">
        <v>3340</v>
      </c>
      <c r="AA717" s="252" t="s">
        <v>3340</v>
      </c>
      <c r="AB717" s="252" t="s">
        <v>3670</v>
      </c>
      <c r="AC717" s="252" t="s">
        <v>3835</v>
      </c>
      <c r="AD717" s="252" t="s">
        <v>3340</v>
      </c>
      <c r="AE717" s="252" t="s">
        <v>3340</v>
      </c>
      <c r="AF717" s="217" t="s">
        <v>3340</v>
      </c>
      <c r="AG717" s="252" t="s">
        <v>3340</v>
      </c>
      <c r="AH717" s="252" t="s">
        <v>3340</v>
      </c>
      <c r="AI717" s="252" t="s">
        <v>3340</v>
      </c>
      <c r="AJ717" s="266" t="s">
        <v>7761</v>
      </c>
      <c r="AK717" s="374" t="s">
        <v>3340</v>
      </c>
      <c r="AL717" s="374" t="s">
        <v>3340</v>
      </c>
      <c r="AM717" s="266" t="s">
        <v>3340</v>
      </c>
      <c r="AN717" s="266" t="s">
        <v>3340</v>
      </c>
    </row>
    <row r="718" spans="1:40">
      <c r="A718" s="255" t="s">
        <v>6723</v>
      </c>
      <c r="B718" s="255" t="s">
        <v>8584</v>
      </c>
      <c r="C718" s="252" t="s">
        <v>6723</v>
      </c>
      <c r="D718" s="493" t="s">
        <v>8584</v>
      </c>
      <c r="E718" s="252" t="s">
        <v>8585</v>
      </c>
      <c r="F718" s="657" t="s">
        <v>6714</v>
      </c>
      <c r="G718" s="252" t="s">
        <v>6715</v>
      </c>
      <c r="H718" s="252" t="s">
        <v>7666</v>
      </c>
      <c r="I718" s="411">
        <v>43256</v>
      </c>
      <c r="J718" s="252" t="s">
        <v>4341</v>
      </c>
      <c r="K718" s="34" t="s">
        <v>2513</v>
      </c>
      <c r="L718" s="252" t="s">
        <v>3469</v>
      </c>
      <c r="M718" s="51" t="s">
        <v>4036</v>
      </c>
      <c r="N718" s="252" t="s">
        <v>4036</v>
      </c>
      <c r="O718" s="252" t="s">
        <v>5070</v>
      </c>
      <c r="P718" s="252" t="s">
        <v>3670</v>
      </c>
      <c r="Q718" s="252" t="s">
        <v>6723</v>
      </c>
      <c r="R718" s="253" t="s">
        <v>3340</v>
      </c>
      <c r="S718" s="253" t="s">
        <v>3340</v>
      </c>
      <c r="T718" s="253" t="s">
        <v>3340</v>
      </c>
      <c r="U718" s="252" t="s">
        <v>3340</v>
      </c>
      <c r="V718" s="252" t="s">
        <v>3330</v>
      </c>
      <c r="W718" s="252" t="s">
        <v>3340</v>
      </c>
      <c r="X718" s="252" t="s">
        <v>3340</v>
      </c>
      <c r="Y718" s="252" t="s">
        <v>3340</v>
      </c>
      <c r="Z718" s="252" t="s">
        <v>3340</v>
      </c>
      <c r="AA718" s="252" t="s">
        <v>3340</v>
      </c>
      <c r="AB718" s="252" t="s">
        <v>3670</v>
      </c>
      <c r="AC718" s="252" t="s">
        <v>3835</v>
      </c>
      <c r="AD718" s="252" t="s">
        <v>3340</v>
      </c>
      <c r="AE718" s="252" t="s">
        <v>3340</v>
      </c>
      <c r="AF718" s="217" t="s">
        <v>3340</v>
      </c>
      <c r="AG718" s="252" t="s">
        <v>3340</v>
      </c>
      <c r="AH718" s="252" t="s">
        <v>3340</v>
      </c>
      <c r="AI718" s="252" t="s">
        <v>3340</v>
      </c>
      <c r="AJ718" s="266" t="s">
        <v>7761</v>
      </c>
      <c r="AK718" s="374" t="s">
        <v>3340</v>
      </c>
      <c r="AL718" s="374" t="s">
        <v>3340</v>
      </c>
      <c r="AM718" s="266" t="s">
        <v>3340</v>
      </c>
      <c r="AN718" s="266" t="s">
        <v>3340</v>
      </c>
    </row>
    <row r="719" spans="1:40">
      <c r="A719" s="255" t="s">
        <v>6716</v>
      </c>
      <c r="B719" s="255" t="s">
        <v>8586</v>
      </c>
      <c r="C719" s="252" t="s">
        <v>6716</v>
      </c>
      <c r="D719" s="493" t="s">
        <v>8586</v>
      </c>
      <c r="E719" s="252" t="s">
        <v>8587</v>
      </c>
      <c r="F719" s="657" t="s">
        <v>5915</v>
      </c>
      <c r="G719" s="252" t="s">
        <v>6715</v>
      </c>
      <c r="H719" s="252" t="s">
        <v>7666</v>
      </c>
      <c r="I719" s="411">
        <v>43256</v>
      </c>
      <c r="J719" s="252" t="s">
        <v>4341</v>
      </c>
      <c r="K719" s="34" t="s">
        <v>2513</v>
      </c>
      <c r="L719" s="252" t="s">
        <v>3469</v>
      </c>
      <c r="M719" s="51" t="s">
        <v>4036</v>
      </c>
      <c r="N719" s="252" t="s">
        <v>4036</v>
      </c>
      <c r="O719" s="252" t="s">
        <v>5070</v>
      </c>
      <c r="P719" s="252" t="s">
        <v>3670</v>
      </c>
      <c r="Q719" s="252" t="s">
        <v>6716</v>
      </c>
      <c r="R719" s="253" t="s">
        <v>3340</v>
      </c>
      <c r="S719" s="253" t="s">
        <v>3340</v>
      </c>
      <c r="T719" s="253" t="s">
        <v>3340</v>
      </c>
      <c r="U719" s="252" t="s">
        <v>3340</v>
      </c>
      <c r="V719" s="252" t="s">
        <v>3330</v>
      </c>
      <c r="W719" s="252" t="s">
        <v>3340</v>
      </c>
      <c r="X719" s="252" t="s">
        <v>3340</v>
      </c>
      <c r="Y719" s="252" t="s">
        <v>3340</v>
      </c>
      <c r="Z719" s="252" t="s">
        <v>3340</v>
      </c>
      <c r="AA719" s="252" t="s">
        <v>3340</v>
      </c>
      <c r="AB719" s="252" t="s">
        <v>3670</v>
      </c>
      <c r="AC719" s="252" t="s">
        <v>3835</v>
      </c>
      <c r="AD719" s="252" t="s">
        <v>3340</v>
      </c>
      <c r="AE719" s="252" t="s">
        <v>3340</v>
      </c>
      <c r="AF719" s="217" t="s">
        <v>3340</v>
      </c>
      <c r="AG719" s="252" t="s">
        <v>3340</v>
      </c>
      <c r="AH719" s="252" t="s">
        <v>3340</v>
      </c>
      <c r="AI719" s="252" t="s">
        <v>3340</v>
      </c>
      <c r="AJ719" s="266" t="s">
        <v>7761</v>
      </c>
      <c r="AK719" s="374" t="s">
        <v>3340</v>
      </c>
      <c r="AL719" s="374" t="s">
        <v>3340</v>
      </c>
      <c r="AM719" s="266" t="s">
        <v>3340</v>
      </c>
      <c r="AN719" s="266" t="s">
        <v>3340</v>
      </c>
    </row>
    <row r="720" spans="1:40">
      <c r="A720" s="255" t="s">
        <v>6718</v>
      </c>
      <c r="B720" s="255" t="s">
        <v>8588</v>
      </c>
      <c r="C720" s="255" t="s">
        <v>6718</v>
      </c>
      <c r="D720" s="493" t="s">
        <v>8588</v>
      </c>
      <c r="E720" s="252" t="s">
        <v>8589</v>
      </c>
      <c r="F720" s="657" t="s">
        <v>5915</v>
      </c>
      <c r="G720" s="252" t="s">
        <v>6715</v>
      </c>
      <c r="H720" s="252" t="s">
        <v>7666</v>
      </c>
      <c r="I720" s="411">
        <v>43256</v>
      </c>
      <c r="J720" s="252" t="s">
        <v>4341</v>
      </c>
      <c r="K720" s="34" t="s">
        <v>2513</v>
      </c>
      <c r="L720" s="252" t="s">
        <v>3469</v>
      </c>
      <c r="M720" s="51" t="s">
        <v>4036</v>
      </c>
      <c r="N720" s="252" t="s">
        <v>4036</v>
      </c>
      <c r="O720" s="252" t="s">
        <v>5070</v>
      </c>
      <c r="P720" s="252" t="s">
        <v>3670</v>
      </c>
      <c r="Q720" s="252" t="s">
        <v>6718</v>
      </c>
      <c r="R720" s="253" t="s">
        <v>3340</v>
      </c>
      <c r="S720" s="253" t="s">
        <v>3340</v>
      </c>
      <c r="T720" s="253" t="s">
        <v>3340</v>
      </c>
      <c r="U720" s="252" t="s">
        <v>3340</v>
      </c>
      <c r="V720" s="252" t="s">
        <v>3330</v>
      </c>
      <c r="W720" s="252" t="s">
        <v>3340</v>
      </c>
      <c r="X720" s="252" t="s">
        <v>3340</v>
      </c>
      <c r="Y720" s="252" t="s">
        <v>3340</v>
      </c>
      <c r="Z720" s="252" t="s">
        <v>3340</v>
      </c>
      <c r="AA720" s="252" t="s">
        <v>3340</v>
      </c>
      <c r="AB720" s="252" t="s">
        <v>3670</v>
      </c>
      <c r="AC720" s="252" t="s">
        <v>3835</v>
      </c>
      <c r="AD720" s="252" t="s">
        <v>3340</v>
      </c>
      <c r="AE720" s="252" t="s">
        <v>3340</v>
      </c>
      <c r="AF720" s="217" t="s">
        <v>3340</v>
      </c>
      <c r="AG720" s="252" t="s">
        <v>3340</v>
      </c>
      <c r="AH720" s="252" t="s">
        <v>3340</v>
      </c>
      <c r="AI720" s="252" t="s">
        <v>3340</v>
      </c>
      <c r="AJ720" s="266" t="s">
        <v>7761</v>
      </c>
      <c r="AK720" s="374" t="s">
        <v>3340</v>
      </c>
      <c r="AL720" s="374" t="s">
        <v>3340</v>
      </c>
      <c r="AM720" s="266" t="s">
        <v>3340</v>
      </c>
      <c r="AN720" s="266" t="s">
        <v>3340</v>
      </c>
    </row>
    <row r="721" spans="1:40">
      <c r="A721" s="255" t="s">
        <v>6719</v>
      </c>
      <c r="B721" s="255" t="s">
        <v>8590</v>
      </c>
      <c r="C721" s="255" t="s">
        <v>6719</v>
      </c>
      <c r="D721" s="493" t="s">
        <v>8590</v>
      </c>
      <c r="E721" s="255" t="s">
        <v>8591</v>
      </c>
      <c r="F721" s="657" t="s">
        <v>5915</v>
      </c>
      <c r="G721" s="252" t="s">
        <v>6715</v>
      </c>
      <c r="H721" s="252" t="s">
        <v>7666</v>
      </c>
      <c r="I721" s="411">
        <v>43256</v>
      </c>
      <c r="J721" s="252" t="s">
        <v>4341</v>
      </c>
      <c r="K721" s="34" t="s">
        <v>2513</v>
      </c>
      <c r="L721" s="252" t="s">
        <v>3469</v>
      </c>
      <c r="M721" s="51" t="s">
        <v>4036</v>
      </c>
      <c r="N721" s="252" t="s">
        <v>4036</v>
      </c>
      <c r="O721" s="252" t="s">
        <v>5070</v>
      </c>
      <c r="P721" s="252" t="s">
        <v>3670</v>
      </c>
      <c r="Q721" s="252" t="s">
        <v>6719</v>
      </c>
      <c r="R721" s="253" t="s">
        <v>3340</v>
      </c>
      <c r="S721" s="253" t="s">
        <v>3340</v>
      </c>
      <c r="T721" s="253" t="s">
        <v>3340</v>
      </c>
      <c r="U721" s="252" t="s">
        <v>3340</v>
      </c>
      <c r="V721" s="252" t="s">
        <v>3330</v>
      </c>
      <c r="W721" s="252" t="s">
        <v>3340</v>
      </c>
      <c r="X721" s="252" t="s">
        <v>3340</v>
      </c>
      <c r="Y721" s="252" t="s">
        <v>3340</v>
      </c>
      <c r="Z721" s="252" t="s">
        <v>3340</v>
      </c>
      <c r="AA721" s="252" t="s">
        <v>3340</v>
      </c>
      <c r="AB721" s="252" t="s">
        <v>3670</v>
      </c>
      <c r="AC721" s="252" t="s">
        <v>3835</v>
      </c>
      <c r="AD721" s="252" t="s">
        <v>3340</v>
      </c>
      <c r="AE721" s="252" t="s">
        <v>3340</v>
      </c>
      <c r="AF721" s="217" t="s">
        <v>3340</v>
      </c>
      <c r="AG721" s="252" t="s">
        <v>3340</v>
      </c>
      <c r="AH721" s="252" t="s">
        <v>3340</v>
      </c>
      <c r="AI721" s="252" t="s">
        <v>3340</v>
      </c>
      <c r="AJ721" s="266" t="s">
        <v>7761</v>
      </c>
      <c r="AK721" s="374" t="s">
        <v>3340</v>
      </c>
      <c r="AL721" s="374" t="s">
        <v>3340</v>
      </c>
      <c r="AM721" s="266" t="s">
        <v>3340</v>
      </c>
      <c r="AN721" s="266" t="s">
        <v>3340</v>
      </c>
    </row>
    <row r="722" spans="1:40">
      <c r="A722" s="480" t="s">
        <v>6722</v>
      </c>
      <c r="B722" s="255" t="s">
        <v>8592</v>
      </c>
      <c r="C722" s="255" t="s">
        <v>6722</v>
      </c>
      <c r="D722" s="493" t="s">
        <v>8592</v>
      </c>
      <c r="E722" s="255" t="s">
        <v>8593</v>
      </c>
      <c r="F722" s="657" t="s">
        <v>5915</v>
      </c>
      <c r="G722" s="252" t="s">
        <v>6715</v>
      </c>
      <c r="H722" s="252" t="s">
        <v>7666</v>
      </c>
      <c r="I722" s="411">
        <v>43256</v>
      </c>
      <c r="J722" s="252" t="s">
        <v>4341</v>
      </c>
      <c r="K722" s="34" t="s">
        <v>2513</v>
      </c>
      <c r="L722" s="252" t="s">
        <v>3469</v>
      </c>
      <c r="M722" s="51" t="s">
        <v>4036</v>
      </c>
      <c r="N722" s="252" t="s">
        <v>4036</v>
      </c>
      <c r="O722" s="252" t="s">
        <v>5070</v>
      </c>
      <c r="P722" s="252" t="s">
        <v>3670</v>
      </c>
      <c r="Q722" s="252" t="s">
        <v>6722</v>
      </c>
      <c r="R722" s="253" t="s">
        <v>3340</v>
      </c>
      <c r="S722" s="253" t="s">
        <v>3340</v>
      </c>
      <c r="T722" s="253" t="s">
        <v>3340</v>
      </c>
      <c r="U722" s="252" t="s">
        <v>3340</v>
      </c>
      <c r="V722" s="252" t="s">
        <v>3330</v>
      </c>
      <c r="W722" s="252" t="s">
        <v>3340</v>
      </c>
      <c r="X722" s="252" t="s">
        <v>3340</v>
      </c>
      <c r="Y722" s="252" t="s">
        <v>3340</v>
      </c>
      <c r="Z722" s="252" t="s">
        <v>3340</v>
      </c>
      <c r="AA722" s="252" t="s">
        <v>3340</v>
      </c>
      <c r="AB722" s="252" t="s">
        <v>3670</v>
      </c>
      <c r="AC722" s="252" t="s">
        <v>3835</v>
      </c>
      <c r="AD722" s="252" t="s">
        <v>3340</v>
      </c>
      <c r="AE722" s="252" t="s">
        <v>3340</v>
      </c>
      <c r="AF722" s="217" t="s">
        <v>3340</v>
      </c>
      <c r="AG722" s="252" t="s">
        <v>3340</v>
      </c>
      <c r="AH722" s="252" t="s">
        <v>3340</v>
      </c>
      <c r="AI722" s="252" t="s">
        <v>3340</v>
      </c>
      <c r="AJ722" s="266" t="s">
        <v>7761</v>
      </c>
      <c r="AK722" s="374" t="s">
        <v>3340</v>
      </c>
      <c r="AL722" s="374" t="s">
        <v>3340</v>
      </c>
      <c r="AM722" s="266" t="s">
        <v>3340</v>
      </c>
      <c r="AN722" s="266" t="s">
        <v>3340</v>
      </c>
    </row>
    <row r="723" spans="1:40">
      <c r="A723" s="255" t="s">
        <v>6723</v>
      </c>
      <c r="B723" s="255" t="s">
        <v>8594</v>
      </c>
      <c r="C723" s="255" t="s">
        <v>6723</v>
      </c>
      <c r="D723" s="493" t="s">
        <v>8594</v>
      </c>
      <c r="E723" s="255" t="s">
        <v>8595</v>
      </c>
      <c r="F723" s="657" t="s">
        <v>5915</v>
      </c>
      <c r="G723" s="252" t="s">
        <v>6715</v>
      </c>
      <c r="H723" s="252" t="s">
        <v>7666</v>
      </c>
      <c r="I723" s="411">
        <v>43256</v>
      </c>
      <c r="J723" s="252" t="s">
        <v>4341</v>
      </c>
      <c r="K723" s="34" t="s">
        <v>2513</v>
      </c>
      <c r="L723" s="252" t="s">
        <v>3469</v>
      </c>
      <c r="M723" s="51" t="s">
        <v>4036</v>
      </c>
      <c r="N723" s="252" t="s">
        <v>4036</v>
      </c>
      <c r="O723" s="252" t="s">
        <v>5070</v>
      </c>
      <c r="P723" s="252" t="s">
        <v>3670</v>
      </c>
      <c r="Q723" s="252" t="s">
        <v>6723</v>
      </c>
      <c r="R723" s="253" t="s">
        <v>3340</v>
      </c>
      <c r="S723" s="253" t="s">
        <v>3340</v>
      </c>
      <c r="T723" s="253" t="s">
        <v>3340</v>
      </c>
      <c r="U723" s="252" t="s">
        <v>3340</v>
      </c>
      <c r="V723" s="252" t="s">
        <v>3330</v>
      </c>
      <c r="W723" s="252" t="s">
        <v>3340</v>
      </c>
      <c r="X723" s="252" t="s">
        <v>3340</v>
      </c>
      <c r="Y723" s="252" t="s">
        <v>3340</v>
      </c>
      <c r="Z723" s="252" t="s">
        <v>3340</v>
      </c>
      <c r="AA723" s="252" t="s">
        <v>3340</v>
      </c>
      <c r="AB723" s="252" t="s">
        <v>3670</v>
      </c>
      <c r="AC723" s="252" t="s">
        <v>3835</v>
      </c>
      <c r="AD723" s="252" t="s">
        <v>3340</v>
      </c>
      <c r="AE723" s="252" t="s">
        <v>3340</v>
      </c>
      <c r="AF723" s="217" t="s">
        <v>3340</v>
      </c>
      <c r="AG723" s="252" t="s">
        <v>3340</v>
      </c>
      <c r="AH723" s="252" t="s">
        <v>3340</v>
      </c>
      <c r="AI723" s="252" t="s">
        <v>3340</v>
      </c>
      <c r="AJ723" s="266" t="s">
        <v>7761</v>
      </c>
      <c r="AK723" s="374" t="s">
        <v>3340</v>
      </c>
      <c r="AL723" s="374" t="s">
        <v>3340</v>
      </c>
      <c r="AM723" s="266" t="s">
        <v>3340</v>
      </c>
      <c r="AN723" s="266" t="s">
        <v>3340</v>
      </c>
    </row>
    <row r="724" spans="1:40">
      <c r="A724" s="255" t="s">
        <v>6720</v>
      </c>
      <c r="B724" s="255" t="s">
        <v>8596</v>
      </c>
      <c r="C724" s="255" t="s">
        <v>6720</v>
      </c>
      <c r="D724" s="493" t="s">
        <v>8596</v>
      </c>
      <c r="E724" s="255" t="s">
        <v>8597</v>
      </c>
      <c r="F724" s="657" t="s">
        <v>6721</v>
      </c>
      <c r="G724" s="252" t="s">
        <v>6715</v>
      </c>
      <c r="H724" s="252" t="s">
        <v>7666</v>
      </c>
      <c r="I724" s="411">
        <v>43256</v>
      </c>
      <c r="J724" s="252" t="s">
        <v>4341</v>
      </c>
      <c r="K724" s="34" t="s">
        <v>2513</v>
      </c>
      <c r="L724" s="252" t="s">
        <v>3469</v>
      </c>
      <c r="M724" s="51" t="s">
        <v>4036</v>
      </c>
      <c r="N724" s="252" t="s">
        <v>4036</v>
      </c>
      <c r="O724" s="252" t="s">
        <v>5070</v>
      </c>
      <c r="P724" s="252" t="s">
        <v>3670</v>
      </c>
      <c r="Q724" s="252" t="s">
        <v>6720</v>
      </c>
      <c r="R724" s="253" t="s">
        <v>3340</v>
      </c>
      <c r="S724" s="253" t="s">
        <v>3340</v>
      </c>
      <c r="T724" s="253" t="s">
        <v>3340</v>
      </c>
      <c r="U724" s="252" t="s">
        <v>3340</v>
      </c>
      <c r="V724" s="252" t="s">
        <v>3330</v>
      </c>
      <c r="W724" s="252" t="s">
        <v>3340</v>
      </c>
      <c r="X724" s="252" t="s">
        <v>3340</v>
      </c>
      <c r="Y724" s="252" t="s">
        <v>3340</v>
      </c>
      <c r="Z724" s="252" t="s">
        <v>3340</v>
      </c>
      <c r="AA724" s="252" t="s">
        <v>3340</v>
      </c>
      <c r="AB724" s="252" t="s">
        <v>3670</v>
      </c>
      <c r="AC724" s="252" t="s">
        <v>3835</v>
      </c>
      <c r="AD724" s="252" t="s">
        <v>3340</v>
      </c>
      <c r="AE724" s="252" t="s">
        <v>3340</v>
      </c>
      <c r="AF724" s="217" t="s">
        <v>3340</v>
      </c>
      <c r="AG724" s="252" t="s">
        <v>3340</v>
      </c>
      <c r="AH724" s="252" t="s">
        <v>3340</v>
      </c>
      <c r="AI724" s="252" t="s">
        <v>3340</v>
      </c>
      <c r="AJ724" s="266" t="s">
        <v>7761</v>
      </c>
      <c r="AK724" s="374" t="s">
        <v>3340</v>
      </c>
      <c r="AL724" s="374" t="s">
        <v>3340</v>
      </c>
      <c r="AM724" s="266" t="s">
        <v>3340</v>
      </c>
      <c r="AN724" s="266" t="s">
        <v>3340</v>
      </c>
    </row>
    <row r="725" spans="1:40">
      <c r="A725" s="255" t="s">
        <v>6718</v>
      </c>
      <c r="B725" s="255" t="s">
        <v>8598</v>
      </c>
      <c r="C725" s="255" t="s">
        <v>6718</v>
      </c>
      <c r="D725" s="493" t="s">
        <v>8598</v>
      </c>
      <c r="E725" s="255" t="s">
        <v>8599</v>
      </c>
      <c r="F725" s="657" t="s">
        <v>5727</v>
      </c>
      <c r="G725" s="252" t="s">
        <v>6715</v>
      </c>
      <c r="H725" s="252" t="s">
        <v>7666</v>
      </c>
      <c r="I725" s="411">
        <v>43256</v>
      </c>
      <c r="J725" s="252" t="s">
        <v>4341</v>
      </c>
      <c r="K725" s="34" t="s">
        <v>2513</v>
      </c>
      <c r="L725" s="252" t="s">
        <v>3469</v>
      </c>
      <c r="M725" s="51" t="s">
        <v>4036</v>
      </c>
      <c r="N725" s="252" t="s">
        <v>4036</v>
      </c>
      <c r="O725" s="252" t="s">
        <v>5070</v>
      </c>
      <c r="P725" s="252" t="s">
        <v>3670</v>
      </c>
      <c r="Q725" s="252" t="s">
        <v>6718</v>
      </c>
      <c r="R725" s="253" t="s">
        <v>3340</v>
      </c>
      <c r="S725" s="253" t="s">
        <v>3340</v>
      </c>
      <c r="T725" s="253" t="s">
        <v>3340</v>
      </c>
      <c r="U725" s="252" t="s">
        <v>3340</v>
      </c>
      <c r="V725" s="252" t="s">
        <v>3330</v>
      </c>
      <c r="W725" s="252" t="s">
        <v>3340</v>
      </c>
      <c r="X725" s="252" t="s">
        <v>3340</v>
      </c>
      <c r="Y725" s="252" t="s">
        <v>3340</v>
      </c>
      <c r="Z725" s="252" t="s">
        <v>3340</v>
      </c>
      <c r="AA725" s="252" t="s">
        <v>3340</v>
      </c>
      <c r="AB725" s="252" t="s">
        <v>3670</v>
      </c>
      <c r="AC725" s="252" t="s">
        <v>3835</v>
      </c>
      <c r="AD725" s="252" t="s">
        <v>3340</v>
      </c>
      <c r="AE725" s="252" t="s">
        <v>3340</v>
      </c>
      <c r="AF725" s="217" t="s">
        <v>3340</v>
      </c>
      <c r="AG725" s="252" t="s">
        <v>3340</v>
      </c>
      <c r="AH725" s="252" t="s">
        <v>3340</v>
      </c>
      <c r="AI725" s="252" t="s">
        <v>3340</v>
      </c>
      <c r="AJ725" s="266" t="s">
        <v>7761</v>
      </c>
      <c r="AK725" s="374" t="s">
        <v>3340</v>
      </c>
      <c r="AL725" s="374" t="s">
        <v>3340</v>
      </c>
      <c r="AM725" s="266" t="s">
        <v>3340</v>
      </c>
      <c r="AN725" s="266" t="s">
        <v>3340</v>
      </c>
    </row>
    <row r="726" spans="1:40">
      <c r="A726" s="480" t="s">
        <v>6719</v>
      </c>
      <c r="B726" s="255" t="s">
        <v>8600</v>
      </c>
      <c r="C726" s="255" t="s">
        <v>6719</v>
      </c>
      <c r="D726" s="493" t="s">
        <v>8600</v>
      </c>
      <c r="E726" s="255" t="s">
        <v>8601</v>
      </c>
      <c r="F726" s="657" t="s">
        <v>5727</v>
      </c>
      <c r="G726" s="252" t="s">
        <v>6715</v>
      </c>
      <c r="H726" s="252" t="s">
        <v>7666</v>
      </c>
      <c r="I726" s="411">
        <v>43256</v>
      </c>
      <c r="J726" s="252" t="s">
        <v>4341</v>
      </c>
      <c r="K726" s="34" t="s">
        <v>2513</v>
      </c>
      <c r="L726" s="252" t="s">
        <v>3469</v>
      </c>
      <c r="M726" s="51" t="s">
        <v>4036</v>
      </c>
      <c r="N726" s="252" t="s">
        <v>4036</v>
      </c>
      <c r="O726" s="252" t="s">
        <v>5070</v>
      </c>
      <c r="P726" s="252" t="s">
        <v>3670</v>
      </c>
      <c r="Q726" s="252" t="s">
        <v>6719</v>
      </c>
      <c r="R726" s="253" t="s">
        <v>3340</v>
      </c>
      <c r="S726" s="253" t="s">
        <v>3340</v>
      </c>
      <c r="T726" s="253" t="s">
        <v>3340</v>
      </c>
      <c r="U726" s="252" t="s">
        <v>3340</v>
      </c>
      <c r="V726" s="252" t="s">
        <v>3330</v>
      </c>
      <c r="W726" s="252" t="s">
        <v>3340</v>
      </c>
      <c r="X726" s="252" t="s">
        <v>3340</v>
      </c>
      <c r="Y726" s="252" t="s">
        <v>3340</v>
      </c>
      <c r="Z726" s="252" t="s">
        <v>3340</v>
      </c>
      <c r="AA726" s="252" t="s">
        <v>3340</v>
      </c>
      <c r="AB726" s="252" t="s">
        <v>3670</v>
      </c>
      <c r="AC726" s="252" t="s">
        <v>3835</v>
      </c>
      <c r="AD726" s="252" t="s">
        <v>3340</v>
      </c>
      <c r="AE726" s="252" t="s">
        <v>3340</v>
      </c>
      <c r="AF726" s="217" t="s">
        <v>3340</v>
      </c>
      <c r="AG726" s="252" t="s">
        <v>3340</v>
      </c>
      <c r="AH726" s="252" t="s">
        <v>3340</v>
      </c>
      <c r="AI726" s="252" t="s">
        <v>3340</v>
      </c>
      <c r="AJ726" s="266" t="s">
        <v>7761</v>
      </c>
      <c r="AK726" s="374" t="s">
        <v>3340</v>
      </c>
      <c r="AL726" s="374" t="s">
        <v>3340</v>
      </c>
      <c r="AM726" s="266" t="s">
        <v>3340</v>
      </c>
      <c r="AN726" s="266" t="s">
        <v>3340</v>
      </c>
    </row>
    <row r="727" spans="1:40">
      <c r="A727" s="255" t="s">
        <v>6722</v>
      </c>
      <c r="B727" s="255" t="s">
        <v>8602</v>
      </c>
      <c r="C727" s="255" t="s">
        <v>6722</v>
      </c>
      <c r="D727" s="493" t="s">
        <v>8602</v>
      </c>
      <c r="E727" s="255" t="s">
        <v>8603</v>
      </c>
      <c r="F727" s="657" t="s">
        <v>5727</v>
      </c>
      <c r="G727" s="252" t="s">
        <v>6715</v>
      </c>
      <c r="H727" s="252" t="s">
        <v>7666</v>
      </c>
      <c r="I727" s="411">
        <v>43256</v>
      </c>
      <c r="J727" s="252" t="s">
        <v>4341</v>
      </c>
      <c r="K727" s="34" t="s">
        <v>2513</v>
      </c>
      <c r="L727" s="252" t="s">
        <v>3469</v>
      </c>
      <c r="M727" s="51" t="s">
        <v>4036</v>
      </c>
      <c r="N727" s="252" t="s">
        <v>4036</v>
      </c>
      <c r="O727" s="252" t="s">
        <v>5070</v>
      </c>
      <c r="P727" s="252" t="s">
        <v>3670</v>
      </c>
      <c r="Q727" s="252" t="s">
        <v>6722</v>
      </c>
      <c r="R727" s="253" t="s">
        <v>3340</v>
      </c>
      <c r="S727" s="253" t="s">
        <v>3340</v>
      </c>
      <c r="T727" s="253" t="s">
        <v>3340</v>
      </c>
      <c r="U727" s="252" t="s">
        <v>3340</v>
      </c>
      <c r="V727" s="252" t="s">
        <v>3330</v>
      </c>
      <c r="W727" s="252" t="s">
        <v>3340</v>
      </c>
      <c r="X727" s="252" t="s">
        <v>3340</v>
      </c>
      <c r="Y727" s="252" t="s">
        <v>3340</v>
      </c>
      <c r="Z727" s="252" t="s">
        <v>3340</v>
      </c>
      <c r="AA727" s="252" t="s">
        <v>3340</v>
      </c>
      <c r="AB727" s="252" t="s">
        <v>3670</v>
      </c>
      <c r="AC727" s="252" t="s">
        <v>3835</v>
      </c>
      <c r="AD727" s="252" t="s">
        <v>3340</v>
      </c>
      <c r="AE727" s="252" t="s">
        <v>3340</v>
      </c>
      <c r="AF727" s="217" t="s">
        <v>3340</v>
      </c>
      <c r="AG727" s="252" t="s">
        <v>3340</v>
      </c>
      <c r="AH727" s="252" t="s">
        <v>3340</v>
      </c>
      <c r="AI727" s="252" t="s">
        <v>3340</v>
      </c>
      <c r="AJ727" s="266" t="s">
        <v>7761</v>
      </c>
      <c r="AK727" s="374" t="s">
        <v>3340</v>
      </c>
      <c r="AL727" s="374" t="s">
        <v>3340</v>
      </c>
      <c r="AM727" s="266" t="s">
        <v>3340</v>
      </c>
      <c r="AN727" s="266" t="s">
        <v>3340</v>
      </c>
    </row>
    <row r="728" spans="1:40">
      <c r="A728" s="255" t="s">
        <v>6723</v>
      </c>
      <c r="B728" s="255" t="s">
        <v>8604</v>
      </c>
      <c r="C728" s="255" t="s">
        <v>6723</v>
      </c>
      <c r="D728" s="493" t="s">
        <v>8604</v>
      </c>
      <c r="E728" s="255" t="s">
        <v>8605</v>
      </c>
      <c r="F728" s="657" t="s">
        <v>5727</v>
      </c>
      <c r="G728" s="252" t="s">
        <v>6715</v>
      </c>
      <c r="H728" s="252" t="s">
        <v>7666</v>
      </c>
      <c r="I728" s="411">
        <v>43256</v>
      </c>
      <c r="J728" s="252" t="s">
        <v>4341</v>
      </c>
      <c r="K728" s="34" t="s">
        <v>2513</v>
      </c>
      <c r="L728" s="252" t="s">
        <v>3469</v>
      </c>
      <c r="M728" s="51" t="s">
        <v>4036</v>
      </c>
      <c r="N728" s="252" t="s">
        <v>4036</v>
      </c>
      <c r="O728" s="252" t="s">
        <v>5070</v>
      </c>
      <c r="P728" s="252" t="s">
        <v>3670</v>
      </c>
      <c r="Q728" s="252" t="s">
        <v>6723</v>
      </c>
      <c r="R728" s="253" t="s">
        <v>3340</v>
      </c>
      <c r="S728" s="253" t="s">
        <v>3340</v>
      </c>
      <c r="T728" s="253" t="s">
        <v>3340</v>
      </c>
      <c r="U728" s="252" t="s">
        <v>3340</v>
      </c>
      <c r="V728" s="252" t="s">
        <v>3330</v>
      </c>
      <c r="W728" s="252" t="s">
        <v>3340</v>
      </c>
      <c r="X728" s="252" t="s">
        <v>3340</v>
      </c>
      <c r="Y728" s="252" t="s">
        <v>3340</v>
      </c>
      <c r="Z728" s="252" t="s">
        <v>3340</v>
      </c>
      <c r="AA728" s="252" t="s">
        <v>3340</v>
      </c>
      <c r="AB728" s="252" t="s">
        <v>3670</v>
      </c>
      <c r="AC728" s="252" t="s">
        <v>3835</v>
      </c>
      <c r="AD728" s="252" t="s">
        <v>3340</v>
      </c>
      <c r="AE728" s="252" t="s">
        <v>3340</v>
      </c>
      <c r="AF728" s="217" t="s">
        <v>3340</v>
      </c>
      <c r="AG728" s="252" t="s">
        <v>3340</v>
      </c>
      <c r="AH728" s="252" t="s">
        <v>3340</v>
      </c>
      <c r="AI728" s="252" t="s">
        <v>3340</v>
      </c>
      <c r="AJ728" s="266" t="s">
        <v>7761</v>
      </c>
      <c r="AK728" s="374" t="s">
        <v>3340</v>
      </c>
      <c r="AL728" s="374" t="s">
        <v>3340</v>
      </c>
      <c r="AM728" s="266" t="s">
        <v>3340</v>
      </c>
      <c r="AN728" s="266" t="s">
        <v>3340</v>
      </c>
    </row>
    <row r="729" spans="1:40">
      <c r="A729" s="255" t="s">
        <v>6716</v>
      </c>
      <c r="B729" s="255" t="s">
        <v>8606</v>
      </c>
      <c r="C729" s="255" t="s">
        <v>6716</v>
      </c>
      <c r="D729" s="493" t="s">
        <v>8606</v>
      </c>
      <c r="E729" s="255" t="s">
        <v>8607</v>
      </c>
      <c r="F729" s="657" t="s">
        <v>6717</v>
      </c>
      <c r="G729" s="252" t="s">
        <v>6715</v>
      </c>
      <c r="H729" s="252" t="s">
        <v>7666</v>
      </c>
      <c r="I729" s="411">
        <v>43256</v>
      </c>
      <c r="J729" s="252" t="s">
        <v>4341</v>
      </c>
      <c r="K729" s="34" t="s">
        <v>2513</v>
      </c>
      <c r="L729" s="252" t="s">
        <v>3469</v>
      </c>
      <c r="M729" s="51" t="s">
        <v>4036</v>
      </c>
      <c r="N729" s="252" t="s">
        <v>4036</v>
      </c>
      <c r="O729" s="252" t="s">
        <v>5070</v>
      </c>
      <c r="P729" s="252" t="s">
        <v>3670</v>
      </c>
      <c r="Q729" s="252" t="s">
        <v>6716</v>
      </c>
      <c r="R729" s="253" t="s">
        <v>3340</v>
      </c>
      <c r="S729" s="253" t="s">
        <v>3340</v>
      </c>
      <c r="T729" s="253" t="s">
        <v>3340</v>
      </c>
      <c r="U729" s="252" t="s">
        <v>3340</v>
      </c>
      <c r="V729" s="252" t="s">
        <v>3330</v>
      </c>
      <c r="W729" s="252" t="s">
        <v>3340</v>
      </c>
      <c r="X729" s="252" t="s">
        <v>3340</v>
      </c>
      <c r="Y729" s="252" t="s">
        <v>3340</v>
      </c>
      <c r="Z729" s="252" t="s">
        <v>3340</v>
      </c>
      <c r="AA729" s="252" t="s">
        <v>3340</v>
      </c>
      <c r="AB729" s="252" t="s">
        <v>3670</v>
      </c>
      <c r="AC729" s="252" t="s">
        <v>3835</v>
      </c>
      <c r="AD729" s="252" t="s">
        <v>3340</v>
      </c>
      <c r="AE729" s="252" t="s">
        <v>3340</v>
      </c>
      <c r="AF729" s="217" t="s">
        <v>3340</v>
      </c>
      <c r="AG729" s="252" t="s">
        <v>3340</v>
      </c>
      <c r="AH729" s="252" t="s">
        <v>3340</v>
      </c>
      <c r="AI729" s="252" t="s">
        <v>3340</v>
      </c>
      <c r="AJ729" s="266" t="s">
        <v>7761</v>
      </c>
      <c r="AK729" s="374" t="s">
        <v>3340</v>
      </c>
      <c r="AL729" s="374" t="s">
        <v>3340</v>
      </c>
      <c r="AM729" s="266" t="s">
        <v>3340</v>
      </c>
      <c r="AN729" s="266" t="s">
        <v>3340</v>
      </c>
    </row>
    <row r="730" spans="1:40">
      <c r="A730" s="255" t="s">
        <v>6720</v>
      </c>
      <c r="B730" s="255" t="s">
        <v>8608</v>
      </c>
      <c r="C730" s="255" t="s">
        <v>6720</v>
      </c>
      <c r="D730" s="493" t="s">
        <v>8608</v>
      </c>
      <c r="E730" s="255" t="s">
        <v>8609</v>
      </c>
      <c r="F730" s="657" t="s">
        <v>6717</v>
      </c>
      <c r="G730" s="252" t="s">
        <v>6715</v>
      </c>
      <c r="H730" s="252" t="s">
        <v>7666</v>
      </c>
      <c r="I730" s="411">
        <v>43256</v>
      </c>
      <c r="J730" s="252" t="s">
        <v>4341</v>
      </c>
      <c r="K730" s="34" t="s">
        <v>2513</v>
      </c>
      <c r="L730" s="252" t="s">
        <v>3469</v>
      </c>
      <c r="M730" s="51" t="s">
        <v>4036</v>
      </c>
      <c r="N730" s="252" t="s">
        <v>4036</v>
      </c>
      <c r="O730" s="252" t="s">
        <v>5070</v>
      </c>
      <c r="P730" s="252" t="s">
        <v>3670</v>
      </c>
      <c r="Q730" s="252" t="s">
        <v>6720</v>
      </c>
      <c r="R730" s="253" t="s">
        <v>3340</v>
      </c>
      <c r="S730" s="253" t="s">
        <v>3340</v>
      </c>
      <c r="T730" s="253" t="s">
        <v>3340</v>
      </c>
      <c r="U730" s="252" t="s">
        <v>3340</v>
      </c>
      <c r="V730" s="252" t="s">
        <v>3330</v>
      </c>
      <c r="W730" s="252" t="s">
        <v>3340</v>
      </c>
      <c r="X730" s="252" t="s">
        <v>3340</v>
      </c>
      <c r="Y730" s="252" t="s">
        <v>3340</v>
      </c>
      <c r="Z730" s="252" t="s">
        <v>3340</v>
      </c>
      <c r="AA730" s="252" t="s">
        <v>3340</v>
      </c>
      <c r="AB730" s="252" t="s">
        <v>3670</v>
      </c>
      <c r="AC730" s="252" t="s">
        <v>3835</v>
      </c>
      <c r="AD730" s="252" t="s">
        <v>3340</v>
      </c>
      <c r="AE730" s="252" t="s">
        <v>3340</v>
      </c>
      <c r="AF730" s="217" t="s">
        <v>3340</v>
      </c>
      <c r="AG730" s="252" t="s">
        <v>3340</v>
      </c>
      <c r="AH730" s="252" t="s">
        <v>3340</v>
      </c>
      <c r="AI730" s="252" t="s">
        <v>3340</v>
      </c>
      <c r="AJ730" s="266" t="s">
        <v>7761</v>
      </c>
      <c r="AK730" s="374" t="s">
        <v>3340</v>
      </c>
      <c r="AL730" s="374" t="s">
        <v>3340</v>
      </c>
      <c r="AM730" s="266" t="s">
        <v>3340</v>
      </c>
      <c r="AN730" s="266" t="s">
        <v>3340</v>
      </c>
    </row>
    <row r="731" spans="1:40">
      <c r="A731" s="255" t="s">
        <v>8610</v>
      </c>
      <c r="B731" s="255" t="s">
        <v>8611</v>
      </c>
      <c r="C731" s="255" t="s">
        <v>8610</v>
      </c>
      <c r="D731" s="493" t="s">
        <v>8611</v>
      </c>
      <c r="E731" s="255" t="s">
        <v>8612</v>
      </c>
      <c r="F731" s="657" t="s">
        <v>6750</v>
      </c>
      <c r="G731" s="252" t="s">
        <v>6761</v>
      </c>
      <c r="H731" s="252" t="s">
        <v>7352</v>
      </c>
      <c r="I731" s="411">
        <v>43293</v>
      </c>
      <c r="J731" s="252" t="s">
        <v>3326</v>
      </c>
      <c r="K731" s="34" t="s">
        <v>6057</v>
      </c>
      <c r="L731" s="252" t="s">
        <v>3469</v>
      </c>
      <c r="M731" s="51" t="s">
        <v>6676</v>
      </c>
      <c r="N731" s="252" t="s">
        <v>3327</v>
      </c>
      <c r="O731" s="252" t="s">
        <v>3328</v>
      </c>
      <c r="P731" s="252" t="s">
        <v>3670</v>
      </c>
      <c r="Q731" s="252" t="s">
        <v>6763</v>
      </c>
      <c r="R731" s="253" t="s">
        <v>6764</v>
      </c>
      <c r="S731" s="253" t="s">
        <v>3340</v>
      </c>
      <c r="T731" s="253" t="s">
        <v>3340</v>
      </c>
      <c r="U731" s="252" t="s">
        <v>3340</v>
      </c>
      <c r="V731" s="252" t="s">
        <v>3330</v>
      </c>
      <c r="W731" s="252" t="s">
        <v>3340</v>
      </c>
      <c r="X731" s="252" t="s">
        <v>3340</v>
      </c>
      <c r="Y731" s="252" t="s">
        <v>3340</v>
      </c>
      <c r="Z731" s="252" t="s">
        <v>1790</v>
      </c>
      <c r="AA731" s="252" t="s">
        <v>8613</v>
      </c>
      <c r="AB731" s="252" t="s">
        <v>3669</v>
      </c>
      <c r="AC731" s="252" t="s">
        <v>3835</v>
      </c>
      <c r="AD731" s="217" t="s">
        <v>5615</v>
      </c>
      <c r="AE731" s="217" t="s">
        <v>6058</v>
      </c>
      <c r="AF731" s="217" t="s">
        <v>3340</v>
      </c>
      <c r="AG731" s="252" t="s">
        <v>6763</v>
      </c>
      <c r="AH731" s="252" t="s">
        <v>4367</v>
      </c>
      <c r="AI731" s="252" t="s">
        <v>3340</v>
      </c>
      <c r="AJ731" s="266" t="s">
        <v>6765</v>
      </c>
      <c r="AK731" s="658" t="s">
        <v>3340</v>
      </c>
      <c r="AL731" s="374" t="s">
        <v>3340</v>
      </c>
      <c r="AM731" s="266" t="s">
        <v>3340</v>
      </c>
      <c r="AN731" s="266" t="s">
        <v>3340</v>
      </c>
    </row>
    <row r="732" spans="1:40">
      <c r="A732" s="255" t="s">
        <v>8614</v>
      </c>
      <c r="B732" s="255" t="s">
        <v>8615</v>
      </c>
      <c r="C732" s="255" t="s">
        <v>8614</v>
      </c>
      <c r="D732" s="493" t="s">
        <v>8615</v>
      </c>
      <c r="E732" s="255" t="s">
        <v>6764</v>
      </c>
      <c r="F732" s="657" t="s">
        <v>6750</v>
      </c>
      <c r="G732" s="252" t="s">
        <v>6761</v>
      </c>
      <c r="H732" s="252" t="s">
        <v>7352</v>
      </c>
      <c r="I732" s="411">
        <v>43293</v>
      </c>
      <c r="J732" s="252" t="s">
        <v>3326</v>
      </c>
      <c r="K732" s="34" t="s">
        <v>6057</v>
      </c>
      <c r="L732" s="252" t="s">
        <v>3469</v>
      </c>
      <c r="M732" s="51" t="s">
        <v>6676</v>
      </c>
      <c r="N732" s="252" t="s">
        <v>3696</v>
      </c>
      <c r="O732" s="252" t="s">
        <v>3339</v>
      </c>
      <c r="P732" s="252" t="s">
        <v>3670</v>
      </c>
      <c r="Q732" s="252" t="s">
        <v>6763</v>
      </c>
      <c r="R732" s="253" t="s">
        <v>3340</v>
      </c>
      <c r="S732" s="253" t="s">
        <v>3340</v>
      </c>
      <c r="T732" s="253" t="s">
        <v>3340</v>
      </c>
      <c r="U732" s="252" t="s">
        <v>3340</v>
      </c>
      <c r="V732" s="252" t="s">
        <v>3330</v>
      </c>
      <c r="W732" s="252" t="s">
        <v>3340</v>
      </c>
      <c r="X732" s="252" t="s">
        <v>3340</v>
      </c>
      <c r="Y732" s="252" t="s">
        <v>3340</v>
      </c>
      <c r="Z732" s="252" t="s">
        <v>3340</v>
      </c>
      <c r="AA732" s="252" t="s">
        <v>3340</v>
      </c>
      <c r="AB732" s="252" t="s">
        <v>3340</v>
      </c>
      <c r="AC732" s="252" t="s">
        <v>3340</v>
      </c>
      <c r="AD732" s="217" t="s">
        <v>3340</v>
      </c>
      <c r="AE732" s="217" t="s">
        <v>3340</v>
      </c>
      <c r="AF732" s="217" t="s">
        <v>3340</v>
      </c>
      <c r="AG732" s="252" t="s">
        <v>3340</v>
      </c>
      <c r="AH732" s="252" t="s">
        <v>3340</v>
      </c>
      <c r="AI732" s="252" t="s">
        <v>3340</v>
      </c>
      <c r="AJ732" s="266" t="s">
        <v>6766</v>
      </c>
      <c r="AK732" s="658" t="s">
        <v>3340</v>
      </c>
      <c r="AL732" s="374" t="s">
        <v>3340</v>
      </c>
      <c r="AM732" s="266" t="s">
        <v>3340</v>
      </c>
      <c r="AN732" s="266" t="s">
        <v>3340</v>
      </c>
    </row>
    <row r="733" spans="1:40">
      <c r="A733" s="255" t="s">
        <v>8616</v>
      </c>
      <c r="B733" s="255" t="s">
        <v>8617</v>
      </c>
      <c r="C733" s="255" t="s">
        <v>8616</v>
      </c>
      <c r="D733" s="493" t="s">
        <v>8617</v>
      </c>
      <c r="E733" s="255" t="s">
        <v>8618</v>
      </c>
      <c r="F733" s="657" t="s">
        <v>8619</v>
      </c>
      <c r="G733" s="252" t="s">
        <v>8620</v>
      </c>
      <c r="H733" s="252" t="s">
        <v>8212</v>
      </c>
      <c r="I733" s="411">
        <v>43293</v>
      </c>
      <c r="J733" s="252" t="s">
        <v>3326</v>
      </c>
      <c r="K733" s="34" t="s">
        <v>6055</v>
      </c>
      <c r="L733" s="252" t="s">
        <v>3469</v>
      </c>
      <c r="M733" s="51" t="s">
        <v>6676</v>
      </c>
      <c r="N733" s="252" t="s">
        <v>3327</v>
      </c>
      <c r="O733" s="252" t="s">
        <v>3328</v>
      </c>
      <c r="P733" s="252" t="s">
        <v>3669</v>
      </c>
      <c r="Q733" s="252" t="s">
        <v>8621</v>
      </c>
      <c r="R733" s="253" t="s">
        <v>3363</v>
      </c>
      <c r="S733" s="253" t="s">
        <v>3340</v>
      </c>
      <c r="T733" s="253" t="s">
        <v>3340</v>
      </c>
      <c r="U733" s="252" t="s">
        <v>3340</v>
      </c>
      <c r="V733" s="252" t="s">
        <v>3330</v>
      </c>
      <c r="W733" s="252" t="s">
        <v>3340</v>
      </c>
      <c r="X733" s="252" t="s">
        <v>3340</v>
      </c>
      <c r="Y733" s="252" t="s">
        <v>3340</v>
      </c>
      <c r="Z733" s="252" t="s">
        <v>3340</v>
      </c>
      <c r="AA733" s="252" t="s">
        <v>3340</v>
      </c>
      <c r="AB733" s="252" t="s">
        <v>3669</v>
      </c>
      <c r="AC733" s="252" t="s">
        <v>3835</v>
      </c>
      <c r="AD733" s="252" t="s">
        <v>3340</v>
      </c>
      <c r="AE733" s="252" t="s">
        <v>3340</v>
      </c>
      <c r="AF733" s="217" t="s">
        <v>3340</v>
      </c>
      <c r="AG733" s="252" t="s">
        <v>14</v>
      </c>
      <c r="AH733" s="252" t="s">
        <v>4367</v>
      </c>
      <c r="AI733" s="252" t="s">
        <v>3340</v>
      </c>
      <c r="AJ733" s="266" t="s">
        <v>6765</v>
      </c>
      <c r="AK733" s="658" t="s">
        <v>3340</v>
      </c>
      <c r="AL733" s="374" t="s">
        <v>3340</v>
      </c>
      <c r="AM733" s="266" t="s">
        <v>3340</v>
      </c>
      <c r="AN733" s="266" t="s">
        <v>3340</v>
      </c>
    </row>
    <row r="734" spans="1:40">
      <c r="A734" s="255" t="s">
        <v>8622</v>
      </c>
      <c r="B734" s="255" t="s">
        <v>8623</v>
      </c>
      <c r="C734" s="255" t="s">
        <v>8622</v>
      </c>
      <c r="D734" s="493" t="s">
        <v>8623</v>
      </c>
      <c r="E734" s="255" t="s">
        <v>8624</v>
      </c>
      <c r="F734" s="657" t="s">
        <v>8619</v>
      </c>
      <c r="G734" s="252" t="s">
        <v>8620</v>
      </c>
      <c r="H734" s="252" t="s">
        <v>8212</v>
      </c>
      <c r="I734" s="411">
        <v>43293</v>
      </c>
      <c r="J734" s="252" t="s">
        <v>3326</v>
      </c>
      <c r="K734" s="34" t="s">
        <v>6055</v>
      </c>
      <c r="L734" s="252" t="s">
        <v>3469</v>
      </c>
      <c r="M734" s="51" t="s">
        <v>6676</v>
      </c>
      <c r="N734" s="252" t="s">
        <v>3327</v>
      </c>
      <c r="O734" s="252" t="s">
        <v>3328</v>
      </c>
      <c r="P734" s="252" t="s">
        <v>3669</v>
      </c>
      <c r="Q734" s="252" t="s">
        <v>8625</v>
      </c>
      <c r="R734" s="253" t="s">
        <v>3363</v>
      </c>
      <c r="S734" s="253" t="s">
        <v>3340</v>
      </c>
      <c r="T734" s="253" t="s">
        <v>3340</v>
      </c>
      <c r="U734" s="252" t="s">
        <v>3340</v>
      </c>
      <c r="V734" s="252" t="s">
        <v>3330</v>
      </c>
      <c r="W734" s="252" t="s">
        <v>3340</v>
      </c>
      <c r="X734" s="252" t="s">
        <v>3340</v>
      </c>
      <c r="Y734" s="252" t="s">
        <v>3340</v>
      </c>
      <c r="Z734" s="252" t="s">
        <v>3340</v>
      </c>
      <c r="AA734" s="252" t="s">
        <v>3340</v>
      </c>
      <c r="AB734" s="252" t="s">
        <v>3669</v>
      </c>
      <c r="AC734" s="252" t="s">
        <v>3835</v>
      </c>
      <c r="AD734" s="252" t="s">
        <v>3340</v>
      </c>
      <c r="AE734" s="252" t="s">
        <v>3340</v>
      </c>
      <c r="AF734" s="217" t="s">
        <v>3340</v>
      </c>
      <c r="AG734" s="252" t="s">
        <v>14</v>
      </c>
      <c r="AH734" s="252" t="s">
        <v>4367</v>
      </c>
      <c r="AI734" s="252" t="s">
        <v>3340</v>
      </c>
      <c r="AJ734" s="266" t="s">
        <v>6765</v>
      </c>
      <c r="AK734" s="658" t="s">
        <v>3340</v>
      </c>
      <c r="AL734" s="374" t="s">
        <v>3340</v>
      </c>
      <c r="AM734" s="266" t="s">
        <v>3340</v>
      </c>
      <c r="AN734" s="266" t="s">
        <v>3340</v>
      </c>
    </row>
    <row r="735" spans="1:40">
      <c r="A735" s="255" t="s">
        <v>8626</v>
      </c>
      <c r="B735" s="255" t="s">
        <v>8627</v>
      </c>
      <c r="C735" s="255" t="s">
        <v>8626</v>
      </c>
      <c r="D735" s="493" t="s">
        <v>8627</v>
      </c>
      <c r="E735" s="255" t="s">
        <v>8628</v>
      </c>
      <c r="F735" s="657" t="s">
        <v>8619</v>
      </c>
      <c r="G735" s="252" t="s">
        <v>8620</v>
      </c>
      <c r="H735" s="252" t="s">
        <v>8212</v>
      </c>
      <c r="I735" s="411">
        <v>43293</v>
      </c>
      <c r="J735" s="252" t="s">
        <v>3326</v>
      </c>
      <c r="K735" s="34" t="s">
        <v>6055</v>
      </c>
      <c r="L735" s="252" t="s">
        <v>3469</v>
      </c>
      <c r="M735" s="51" t="s">
        <v>6676</v>
      </c>
      <c r="N735" s="252" t="s">
        <v>3327</v>
      </c>
      <c r="O735" s="252" t="s">
        <v>3328</v>
      </c>
      <c r="P735" s="252" t="s">
        <v>3669</v>
      </c>
      <c r="Q735" s="252" t="s">
        <v>8629</v>
      </c>
      <c r="R735" s="253" t="s">
        <v>3363</v>
      </c>
      <c r="S735" s="253" t="s">
        <v>3340</v>
      </c>
      <c r="T735" s="253" t="s">
        <v>3340</v>
      </c>
      <c r="U735" s="252" t="s">
        <v>3340</v>
      </c>
      <c r="V735" s="252" t="s">
        <v>3330</v>
      </c>
      <c r="W735" s="252" t="s">
        <v>3340</v>
      </c>
      <c r="X735" s="252" t="s">
        <v>3340</v>
      </c>
      <c r="Y735" s="252" t="s">
        <v>3340</v>
      </c>
      <c r="Z735" s="252" t="s">
        <v>3340</v>
      </c>
      <c r="AA735" s="252" t="s">
        <v>3340</v>
      </c>
      <c r="AB735" s="252" t="s">
        <v>3669</v>
      </c>
      <c r="AC735" s="252" t="s">
        <v>3835</v>
      </c>
      <c r="AD735" s="252" t="s">
        <v>3340</v>
      </c>
      <c r="AE735" s="252" t="s">
        <v>3340</v>
      </c>
      <c r="AF735" s="217" t="s">
        <v>3340</v>
      </c>
      <c r="AG735" s="252" t="s">
        <v>14</v>
      </c>
      <c r="AH735" s="252" t="s">
        <v>4367</v>
      </c>
      <c r="AI735" s="252" t="s">
        <v>3340</v>
      </c>
      <c r="AJ735" s="266" t="s">
        <v>6765</v>
      </c>
      <c r="AK735" s="658" t="s">
        <v>3340</v>
      </c>
      <c r="AL735" s="374" t="s">
        <v>3340</v>
      </c>
      <c r="AM735" s="266" t="s">
        <v>3340</v>
      </c>
      <c r="AN735" s="266" t="s">
        <v>3340</v>
      </c>
    </row>
    <row r="736" spans="1:40">
      <c r="A736" s="255" t="s">
        <v>8630</v>
      </c>
      <c r="B736" s="255" t="s">
        <v>8631</v>
      </c>
      <c r="C736" s="255" t="s">
        <v>8630</v>
      </c>
      <c r="D736" s="493" t="s">
        <v>8631</v>
      </c>
      <c r="E736" s="255" t="s">
        <v>8632</v>
      </c>
      <c r="F736" s="657" t="s">
        <v>8619</v>
      </c>
      <c r="G736" s="252" t="s">
        <v>8620</v>
      </c>
      <c r="H736" s="252" t="s">
        <v>8212</v>
      </c>
      <c r="I736" s="411">
        <v>43293</v>
      </c>
      <c r="J736" s="252" t="s">
        <v>3326</v>
      </c>
      <c r="K736" s="34" t="s">
        <v>6055</v>
      </c>
      <c r="L736" s="252" t="s">
        <v>3469</v>
      </c>
      <c r="M736" s="51" t="s">
        <v>6676</v>
      </c>
      <c r="N736" s="252" t="s">
        <v>3327</v>
      </c>
      <c r="O736" s="252" t="s">
        <v>3328</v>
      </c>
      <c r="P736" s="252" t="s">
        <v>3669</v>
      </c>
      <c r="Q736" s="252" t="s">
        <v>8633</v>
      </c>
      <c r="R736" s="253" t="s">
        <v>3363</v>
      </c>
      <c r="S736" s="253" t="s">
        <v>3340</v>
      </c>
      <c r="T736" s="253" t="s">
        <v>3340</v>
      </c>
      <c r="U736" s="252" t="s">
        <v>3340</v>
      </c>
      <c r="V736" s="252" t="s">
        <v>3330</v>
      </c>
      <c r="W736" s="252" t="s">
        <v>3340</v>
      </c>
      <c r="X736" s="252" t="s">
        <v>3340</v>
      </c>
      <c r="Y736" s="252" t="s">
        <v>3340</v>
      </c>
      <c r="Z736" s="252" t="s">
        <v>3340</v>
      </c>
      <c r="AA736" s="252" t="s">
        <v>3340</v>
      </c>
      <c r="AB736" s="252" t="s">
        <v>3669</v>
      </c>
      <c r="AC736" s="252" t="s">
        <v>3835</v>
      </c>
      <c r="AD736" s="252" t="s">
        <v>3340</v>
      </c>
      <c r="AE736" s="252" t="s">
        <v>3340</v>
      </c>
      <c r="AF736" s="217" t="s">
        <v>3340</v>
      </c>
      <c r="AG736" s="252" t="s">
        <v>14</v>
      </c>
      <c r="AH736" s="252" t="s">
        <v>4367</v>
      </c>
      <c r="AI736" s="252" t="s">
        <v>3340</v>
      </c>
      <c r="AJ736" s="266" t="s">
        <v>6765</v>
      </c>
      <c r="AK736" s="658" t="s">
        <v>3340</v>
      </c>
      <c r="AL736" s="374" t="s">
        <v>3340</v>
      </c>
      <c r="AM736" s="266" t="s">
        <v>3340</v>
      </c>
      <c r="AN736" s="266" t="s">
        <v>3340</v>
      </c>
    </row>
    <row r="737" spans="1:40">
      <c r="A737" s="255" t="s">
        <v>8634</v>
      </c>
      <c r="B737" s="255" t="s">
        <v>8635</v>
      </c>
      <c r="C737" s="255" t="s">
        <v>8634</v>
      </c>
      <c r="D737" s="493" t="s">
        <v>8635</v>
      </c>
      <c r="E737" s="255" t="s">
        <v>8636</v>
      </c>
      <c r="F737" s="657" t="s">
        <v>8619</v>
      </c>
      <c r="G737" s="252" t="s">
        <v>8620</v>
      </c>
      <c r="H737" s="252" t="s">
        <v>7352</v>
      </c>
      <c r="I737" s="411">
        <v>43293</v>
      </c>
      <c r="J737" s="252" t="s">
        <v>3326</v>
      </c>
      <c r="K737" s="34" t="s">
        <v>6057</v>
      </c>
      <c r="L737" s="252" t="s">
        <v>3469</v>
      </c>
      <c r="M737" s="51" t="s">
        <v>6676</v>
      </c>
      <c r="N737" s="252" t="s">
        <v>3327</v>
      </c>
      <c r="O737" s="252" t="s">
        <v>3328</v>
      </c>
      <c r="P737" s="252" t="s">
        <v>3670</v>
      </c>
      <c r="Q737" s="252" t="s">
        <v>8637</v>
      </c>
      <c r="R737" s="253" t="s">
        <v>8638</v>
      </c>
      <c r="S737" s="253" t="s">
        <v>3340</v>
      </c>
      <c r="T737" s="253" t="s">
        <v>3340</v>
      </c>
      <c r="U737" s="252" t="s">
        <v>3340</v>
      </c>
      <c r="V737" s="252" t="s">
        <v>3330</v>
      </c>
      <c r="W737" s="252" t="s">
        <v>3340</v>
      </c>
      <c r="X737" s="252" t="s">
        <v>3340</v>
      </c>
      <c r="Y737" s="252" t="s">
        <v>3340</v>
      </c>
      <c r="Z737" s="252" t="s">
        <v>3340</v>
      </c>
      <c r="AA737" s="252" t="s">
        <v>3340</v>
      </c>
      <c r="AB737" s="252" t="s">
        <v>3669</v>
      </c>
      <c r="AC737" s="252" t="s">
        <v>3835</v>
      </c>
      <c r="AD737" s="252" t="s">
        <v>3340</v>
      </c>
      <c r="AE737" s="252" t="s">
        <v>3340</v>
      </c>
      <c r="AF737" s="217" t="s">
        <v>3340</v>
      </c>
      <c r="AG737" s="252" t="s">
        <v>1086</v>
      </c>
      <c r="AH737" s="252" t="s">
        <v>4367</v>
      </c>
      <c r="AI737" s="252" t="s">
        <v>3340</v>
      </c>
      <c r="AJ737" s="266" t="s">
        <v>6765</v>
      </c>
      <c r="AK737" s="658" t="s">
        <v>3340</v>
      </c>
      <c r="AL737" s="374" t="s">
        <v>8639</v>
      </c>
      <c r="AM737" s="266" t="s">
        <v>3340</v>
      </c>
      <c r="AN737" s="266" t="s">
        <v>3340</v>
      </c>
    </row>
    <row r="738" spans="1:40">
      <c r="A738" s="480" t="s">
        <v>8640</v>
      </c>
      <c r="B738" s="255" t="s">
        <v>8641</v>
      </c>
      <c r="C738" s="255" t="s">
        <v>8640</v>
      </c>
      <c r="D738" s="493" t="s">
        <v>8641</v>
      </c>
      <c r="E738" s="255" t="s">
        <v>8638</v>
      </c>
      <c r="F738" s="657" t="s">
        <v>8619</v>
      </c>
      <c r="G738" s="252" t="s">
        <v>8620</v>
      </c>
      <c r="H738" s="252" t="s">
        <v>7352</v>
      </c>
      <c r="I738" s="411">
        <v>43293</v>
      </c>
      <c r="J738" s="252" t="s">
        <v>3326</v>
      </c>
      <c r="K738" s="34" t="s">
        <v>6057</v>
      </c>
      <c r="L738" s="252" t="s">
        <v>3469</v>
      </c>
      <c r="M738" s="51" t="s">
        <v>6676</v>
      </c>
      <c r="N738" s="252" t="s">
        <v>3696</v>
      </c>
      <c r="O738" s="252" t="s">
        <v>3339</v>
      </c>
      <c r="P738" s="252" t="s">
        <v>3670</v>
      </c>
      <c r="Q738" s="252" t="s">
        <v>8637</v>
      </c>
      <c r="R738" s="253" t="s">
        <v>3340</v>
      </c>
      <c r="S738" s="253" t="s">
        <v>3340</v>
      </c>
      <c r="T738" s="253" t="s">
        <v>3340</v>
      </c>
      <c r="U738" s="252" t="s">
        <v>3340</v>
      </c>
      <c r="V738" s="252" t="s">
        <v>3330</v>
      </c>
      <c r="W738" s="252" t="s">
        <v>3340</v>
      </c>
      <c r="X738" s="252" t="s">
        <v>3340</v>
      </c>
      <c r="Y738" s="252" t="s">
        <v>3340</v>
      </c>
      <c r="Z738" s="252" t="s">
        <v>3340</v>
      </c>
      <c r="AA738" s="252" t="s">
        <v>3340</v>
      </c>
      <c r="AB738" s="252" t="s">
        <v>3340</v>
      </c>
      <c r="AC738" s="252" t="s">
        <v>3340</v>
      </c>
      <c r="AD738" s="217" t="s">
        <v>3340</v>
      </c>
      <c r="AE738" s="217" t="s">
        <v>3340</v>
      </c>
      <c r="AF738" s="217" t="s">
        <v>3340</v>
      </c>
      <c r="AG738" s="252" t="s">
        <v>1086</v>
      </c>
      <c r="AH738" s="252" t="s">
        <v>3340</v>
      </c>
      <c r="AI738" s="252" t="s">
        <v>3340</v>
      </c>
      <c r="AJ738" s="266" t="s">
        <v>6766</v>
      </c>
      <c r="AK738" s="658" t="s">
        <v>3340</v>
      </c>
      <c r="AL738" s="374" t="s">
        <v>8639</v>
      </c>
      <c r="AM738" s="266" t="s">
        <v>3340</v>
      </c>
      <c r="AN738" s="266" t="s">
        <v>3340</v>
      </c>
    </row>
    <row r="739" spans="1:40">
      <c r="A739" s="255" t="s">
        <v>8642</v>
      </c>
      <c r="B739" s="255" t="s">
        <v>8643</v>
      </c>
      <c r="C739" s="255" t="s">
        <v>8642</v>
      </c>
      <c r="D739" s="493" t="s">
        <v>8643</v>
      </c>
      <c r="E739" s="255" t="s">
        <v>8644</v>
      </c>
      <c r="F739" s="657" t="s">
        <v>8619</v>
      </c>
      <c r="G739" s="252" t="s">
        <v>8620</v>
      </c>
      <c r="H739" s="252" t="s">
        <v>7352</v>
      </c>
      <c r="I739" s="411">
        <v>43293</v>
      </c>
      <c r="J739" s="252" t="s">
        <v>3326</v>
      </c>
      <c r="K739" s="34" t="s">
        <v>6055</v>
      </c>
      <c r="L739" s="252" t="s">
        <v>3469</v>
      </c>
      <c r="M739" s="51" t="s">
        <v>6676</v>
      </c>
      <c r="N739" s="252" t="s">
        <v>3327</v>
      </c>
      <c r="O739" s="252" t="s">
        <v>3328</v>
      </c>
      <c r="P739" s="252" t="s">
        <v>3670</v>
      </c>
      <c r="Q739" s="252" t="s">
        <v>14</v>
      </c>
      <c r="R739" s="253" t="s">
        <v>8645</v>
      </c>
      <c r="S739" s="253" t="s">
        <v>3340</v>
      </c>
      <c r="T739" s="253" t="s">
        <v>3340</v>
      </c>
      <c r="U739" s="252" t="s">
        <v>3340</v>
      </c>
      <c r="V739" s="252" t="s">
        <v>3330</v>
      </c>
      <c r="W739" s="252" t="s">
        <v>3340</v>
      </c>
      <c r="X739" s="252" t="s">
        <v>3340</v>
      </c>
      <c r="Y739" s="252" t="s">
        <v>3340</v>
      </c>
      <c r="Z739" s="252" t="s">
        <v>791</v>
      </c>
      <c r="AA739" s="252" t="s">
        <v>8646</v>
      </c>
      <c r="AB739" s="252" t="s">
        <v>3669</v>
      </c>
      <c r="AC739" s="252" t="s">
        <v>3835</v>
      </c>
      <c r="AD739" s="217" t="s">
        <v>6069</v>
      </c>
      <c r="AE739" s="217" t="s">
        <v>6070</v>
      </c>
      <c r="AF739" s="217" t="s">
        <v>3340</v>
      </c>
      <c r="AG739" s="252" t="s">
        <v>14</v>
      </c>
      <c r="AH739" s="252" t="s">
        <v>4367</v>
      </c>
      <c r="AI739" s="252" t="s">
        <v>3340</v>
      </c>
      <c r="AJ739" s="266" t="s">
        <v>6765</v>
      </c>
      <c r="AK739" s="658" t="s">
        <v>3340</v>
      </c>
      <c r="AL739" s="374" t="s">
        <v>3340</v>
      </c>
      <c r="AM739" s="266" t="s">
        <v>3340</v>
      </c>
      <c r="AN739" s="266" t="s">
        <v>3340</v>
      </c>
    </row>
    <row r="740" spans="1:40">
      <c r="A740" s="255" t="s">
        <v>8647</v>
      </c>
      <c r="B740" s="255" t="s">
        <v>8648</v>
      </c>
      <c r="C740" s="255" t="s">
        <v>8647</v>
      </c>
      <c r="D740" s="493" t="s">
        <v>8648</v>
      </c>
      <c r="E740" s="255" t="s">
        <v>8645</v>
      </c>
      <c r="F740" s="657" t="s">
        <v>8619</v>
      </c>
      <c r="G740" s="252" t="s">
        <v>8620</v>
      </c>
      <c r="H740" s="252" t="s">
        <v>7352</v>
      </c>
      <c r="I740" s="411">
        <v>43293</v>
      </c>
      <c r="J740" s="252" t="s">
        <v>3326</v>
      </c>
      <c r="K740" s="34" t="s">
        <v>6055</v>
      </c>
      <c r="L740" s="252" t="s">
        <v>3469</v>
      </c>
      <c r="M740" s="51" t="s">
        <v>6676</v>
      </c>
      <c r="N740" s="252" t="s">
        <v>3696</v>
      </c>
      <c r="O740" s="252" t="s">
        <v>3339</v>
      </c>
      <c r="P740" s="252" t="s">
        <v>3670</v>
      </c>
      <c r="Q740" s="252" t="s">
        <v>14</v>
      </c>
      <c r="R740" s="253" t="s">
        <v>3340</v>
      </c>
      <c r="S740" s="253" t="s">
        <v>3340</v>
      </c>
      <c r="T740" s="253" t="s">
        <v>3340</v>
      </c>
      <c r="U740" s="252" t="s">
        <v>3340</v>
      </c>
      <c r="V740" s="252" t="s">
        <v>3330</v>
      </c>
      <c r="W740" s="252" t="s">
        <v>3340</v>
      </c>
      <c r="X740" s="252" t="s">
        <v>3340</v>
      </c>
      <c r="Y740" s="252" t="s">
        <v>3340</v>
      </c>
      <c r="Z740" s="252" t="s">
        <v>3340</v>
      </c>
      <c r="AA740" s="252" t="s">
        <v>3340</v>
      </c>
      <c r="AB740" s="252" t="s">
        <v>3340</v>
      </c>
      <c r="AC740" s="252" t="s">
        <v>3340</v>
      </c>
      <c r="AD740" s="217" t="s">
        <v>3340</v>
      </c>
      <c r="AE740" s="217" t="s">
        <v>3340</v>
      </c>
      <c r="AF740" s="217" t="s">
        <v>3340</v>
      </c>
      <c r="AG740" s="252" t="s">
        <v>14</v>
      </c>
      <c r="AH740" s="252" t="s">
        <v>3340</v>
      </c>
      <c r="AI740" s="252" t="s">
        <v>3340</v>
      </c>
      <c r="AJ740" s="266" t="s">
        <v>6766</v>
      </c>
      <c r="AK740" s="658" t="s">
        <v>3340</v>
      </c>
      <c r="AL740" s="374" t="s">
        <v>3340</v>
      </c>
      <c r="AM740" s="266" t="s">
        <v>3340</v>
      </c>
      <c r="AN740" s="266" t="s">
        <v>3340</v>
      </c>
    </row>
    <row r="741" spans="1:40">
      <c r="A741" s="255" t="s">
        <v>8649</v>
      </c>
      <c r="B741" s="255" t="s">
        <v>8650</v>
      </c>
      <c r="C741" s="255" t="s">
        <v>8649</v>
      </c>
      <c r="D741" s="493" t="s">
        <v>8650</v>
      </c>
      <c r="E741" s="255" t="s">
        <v>8651</v>
      </c>
      <c r="F741" s="657" t="s">
        <v>8619</v>
      </c>
      <c r="G741" s="252" t="s">
        <v>8620</v>
      </c>
      <c r="H741" s="252" t="s">
        <v>8212</v>
      </c>
      <c r="I741" s="411">
        <v>43293</v>
      </c>
      <c r="J741" s="252" t="s">
        <v>3326</v>
      </c>
      <c r="K741" s="34" t="s">
        <v>6057</v>
      </c>
      <c r="L741" s="252" t="s">
        <v>3469</v>
      </c>
      <c r="M741" s="51" t="s">
        <v>6676</v>
      </c>
      <c r="N741" s="252" t="s">
        <v>3327</v>
      </c>
      <c r="O741" s="252" t="s">
        <v>3328</v>
      </c>
      <c r="P741" s="252" t="s">
        <v>3669</v>
      </c>
      <c r="Q741" s="252" t="s">
        <v>8652</v>
      </c>
      <c r="R741" s="253" t="s">
        <v>8653</v>
      </c>
      <c r="S741" s="253" t="s">
        <v>3340</v>
      </c>
      <c r="T741" s="253" t="s">
        <v>3340</v>
      </c>
      <c r="U741" s="252" t="s">
        <v>3340</v>
      </c>
      <c r="V741" s="252" t="s">
        <v>3330</v>
      </c>
      <c r="W741" s="252" t="s">
        <v>3340</v>
      </c>
      <c r="X741" s="252" t="s">
        <v>3340</v>
      </c>
      <c r="Y741" s="252" t="s">
        <v>3340</v>
      </c>
      <c r="Z741" s="252" t="s">
        <v>8654</v>
      </c>
      <c r="AA741" s="252" t="s">
        <v>8655</v>
      </c>
      <c r="AB741" s="252" t="s">
        <v>3669</v>
      </c>
      <c r="AC741" s="252" t="s">
        <v>3835</v>
      </c>
      <c r="AD741" s="217" t="s">
        <v>5615</v>
      </c>
      <c r="AE741" s="217" t="s">
        <v>6058</v>
      </c>
      <c r="AF741" s="217" t="s">
        <v>10670</v>
      </c>
      <c r="AG741" s="252" t="s">
        <v>6763</v>
      </c>
      <c r="AH741" s="252" t="s">
        <v>4367</v>
      </c>
      <c r="AI741" s="252" t="s">
        <v>3340</v>
      </c>
      <c r="AJ741" s="266" t="s">
        <v>6765</v>
      </c>
      <c r="AK741" s="658" t="s">
        <v>8656</v>
      </c>
      <c r="AL741" s="374" t="s">
        <v>8657</v>
      </c>
      <c r="AM741" s="266" t="s">
        <v>3340</v>
      </c>
      <c r="AN741" s="266" t="s">
        <v>3340</v>
      </c>
    </row>
    <row r="742" spans="1:40">
      <c r="A742" s="511" t="s">
        <v>8658</v>
      </c>
      <c r="B742" s="505" t="s">
        <v>8659</v>
      </c>
      <c r="C742" s="505" t="s">
        <v>8658</v>
      </c>
      <c r="D742" s="508" t="s">
        <v>8659</v>
      </c>
      <c r="E742" s="505" t="s">
        <v>8660</v>
      </c>
      <c r="F742" s="686" t="s">
        <v>8619</v>
      </c>
      <c r="G742" s="504" t="s">
        <v>8620</v>
      </c>
      <c r="H742" s="506" t="s">
        <v>8212</v>
      </c>
      <c r="I742" s="687">
        <v>43293</v>
      </c>
      <c r="J742" s="507" t="s">
        <v>3326</v>
      </c>
      <c r="K742" s="508" t="s">
        <v>6057</v>
      </c>
      <c r="L742" s="507" t="s">
        <v>3469</v>
      </c>
      <c r="M742" s="505" t="s">
        <v>6676</v>
      </c>
      <c r="N742" s="504" t="s">
        <v>6762</v>
      </c>
      <c r="O742" s="507" t="s">
        <v>3328</v>
      </c>
      <c r="P742" s="507" t="s">
        <v>3669</v>
      </c>
      <c r="Q742" s="507" t="s">
        <v>8652</v>
      </c>
      <c r="R742" s="507" t="s">
        <v>8653</v>
      </c>
      <c r="S742" s="507" t="s">
        <v>3340</v>
      </c>
      <c r="T742" s="507" t="s">
        <v>3340</v>
      </c>
      <c r="U742" s="507" t="s">
        <v>3340</v>
      </c>
      <c r="V742" s="507" t="s">
        <v>3330</v>
      </c>
      <c r="W742" s="507" t="s">
        <v>3340</v>
      </c>
      <c r="X742" s="507" t="s">
        <v>3340</v>
      </c>
      <c r="Y742" s="507" t="s">
        <v>3340</v>
      </c>
      <c r="Z742" s="507" t="s">
        <v>3340</v>
      </c>
      <c r="AA742" s="507" t="s">
        <v>3340</v>
      </c>
      <c r="AB742" s="507" t="s">
        <v>3670</v>
      </c>
      <c r="AC742" s="507" t="s">
        <v>3835</v>
      </c>
      <c r="AD742" s="509" t="s">
        <v>5615</v>
      </c>
      <c r="AE742" s="509" t="s">
        <v>6058</v>
      </c>
      <c r="AF742" s="509" t="s">
        <v>10670</v>
      </c>
      <c r="AG742" s="507" t="s">
        <v>6763</v>
      </c>
      <c r="AH742" s="507" t="s">
        <v>4367</v>
      </c>
      <c r="AI742" s="504" t="s">
        <v>3340</v>
      </c>
      <c r="AJ742" s="510" t="s">
        <v>6765</v>
      </c>
      <c r="AK742" s="688" t="s">
        <v>8656</v>
      </c>
      <c r="AL742" s="505" t="s">
        <v>8657</v>
      </c>
      <c r="AM742" s="505" t="s">
        <v>3340</v>
      </c>
      <c r="AN742" s="505" t="s">
        <v>3340</v>
      </c>
    </row>
    <row r="743" spans="1:40">
      <c r="A743" s="511" t="s">
        <v>8661</v>
      </c>
      <c r="B743" s="505" t="s">
        <v>8662</v>
      </c>
      <c r="C743" s="505" t="s">
        <v>8661</v>
      </c>
      <c r="D743" s="508" t="s">
        <v>8662</v>
      </c>
      <c r="E743" s="505" t="s">
        <v>8663</v>
      </c>
      <c r="F743" s="686" t="s">
        <v>8619</v>
      </c>
      <c r="G743" s="504" t="s">
        <v>8620</v>
      </c>
      <c r="H743" s="506" t="s">
        <v>8212</v>
      </c>
      <c r="I743" s="687">
        <v>43293</v>
      </c>
      <c r="J743" s="507" t="s">
        <v>3326</v>
      </c>
      <c r="K743" s="508" t="s">
        <v>6057</v>
      </c>
      <c r="L743" s="507" t="s">
        <v>3469</v>
      </c>
      <c r="M743" s="505" t="s">
        <v>6676</v>
      </c>
      <c r="N743" s="504" t="s">
        <v>3327</v>
      </c>
      <c r="O743" s="507" t="s">
        <v>3328</v>
      </c>
      <c r="P743" s="507" t="s">
        <v>3669</v>
      </c>
      <c r="Q743" s="507" t="s">
        <v>8664</v>
      </c>
      <c r="R743" s="507" t="s">
        <v>8653</v>
      </c>
      <c r="S743" s="507" t="s">
        <v>3340</v>
      </c>
      <c r="T743" s="507" t="s">
        <v>3340</v>
      </c>
      <c r="U743" s="507" t="s">
        <v>3340</v>
      </c>
      <c r="V743" s="507" t="s">
        <v>3330</v>
      </c>
      <c r="W743" s="507" t="s">
        <v>3340</v>
      </c>
      <c r="X743" s="507" t="s">
        <v>3340</v>
      </c>
      <c r="Y743" s="507" t="s">
        <v>3340</v>
      </c>
      <c r="Z743" s="507" t="s">
        <v>3340</v>
      </c>
      <c r="AA743" s="507" t="s">
        <v>3340</v>
      </c>
      <c r="AB743" s="507" t="s">
        <v>3669</v>
      </c>
      <c r="AC743" s="507" t="s">
        <v>3835</v>
      </c>
      <c r="AD743" s="507" t="s">
        <v>3340</v>
      </c>
      <c r="AE743" s="507" t="s">
        <v>3340</v>
      </c>
      <c r="AF743" s="509" t="s">
        <v>3340</v>
      </c>
      <c r="AG743" s="507" t="s">
        <v>6763</v>
      </c>
      <c r="AH743" s="507" t="s">
        <v>8665</v>
      </c>
      <c r="AI743" s="504" t="s">
        <v>3340</v>
      </c>
      <c r="AJ743" s="510" t="s">
        <v>6765</v>
      </c>
      <c r="AK743" s="688" t="s">
        <v>8656</v>
      </c>
      <c r="AL743" s="505" t="s">
        <v>8666</v>
      </c>
      <c r="AM743" s="505" t="s">
        <v>3340</v>
      </c>
      <c r="AN743" s="505" t="s">
        <v>3340</v>
      </c>
    </row>
    <row r="744" spans="1:40">
      <c r="A744" s="30" t="s">
        <v>8667</v>
      </c>
      <c r="B744" s="30" t="s">
        <v>8668</v>
      </c>
      <c r="C744" s="252" t="s">
        <v>8667</v>
      </c>
      <c r="D744" s="252" t="s">
        <v>8668</v>
      </c>
      <c r="E744" s="252" t="s">
        <v>8669</v>
      </c>
      <c r="F744" s="217" t="s">
        <v>8619</v>
      </c>
      <c r="G744" s="252" t="s">
        <v>8620</v>
      </c>
      <c r="H744" s="252" t="s">
        <v>8212</v>
      </c>
      <c r="I744" s="411">
        <v>43293</v>
      </c>
      <c r="J744" s="252" t="s">
        <v>3326</v>
      </c>
      <c r="K744" s="252" t="s">
        <v>6057</v>
      </c>
      <c r="L744" s="252" t="s">
        <v>3469</v>
      </c>
      <c r="M744" s="252" t="s">
        <v>6676</v>
      </c>
      <c r="N744" s="252" t="s">
        <v>6762</v>
      </c>
      <c r="O744" s="252" t="s">
        <v>3328</v>
      </c>
      <c r="P744" s="252" t="s">
        <v>3669</v>
      </c>
      <c r="Q744" s="252" t="s">
        <v>8664</v>
      </c>
      <c r="R744" s="252" t="s">
        <v>8653</v>
      </c>
      <c r="S744" s="252" t="s">
        <v>3340</v>
      </c>
      <c r="T744" s="252" t="s">
        <v>3340</v>
      </c>
      <c r="U744" s="252" t="s">
        <v>3340</v>
      </c>
      <c r="V744" s="252" t="s">
        <v>3330</v>
      </c>
      <c r="W744" s="252" t="s">
        <v>3340</v>
      </c>
      <c r="X744" s="252" t="s">
        <v>3340</v>
      </c>
      <c r="Y744" s="252" t="s">
        <v>3340</v>
      </c>
      <c r="Z744" s="252" t="s">
        <v>3340</v>
      </c>
      <c r="AA744" s="252" t="s">
        <v>3340</v>
      </c>
      <c r="AB744" s="252" t="s">
        <v>3670</v>
      </c>
      <c r="AC744" s="252" t="s">
        <v>3835</v>
      </c>
      <c r="AD744" s="252" t="s">
        <v>3340</v>
      </c>
      <c r="AE744" s="252" t="s">
        <v>3340</v>
      </c>
      <c r="AF744" s="217" t="s">
        <v>3340</v>
      </c>
      <c r="AG744" s="252" t="s">
        <v>6763</v>
      </c>
      <c r="AH744" s="252" t="s">
        <v>8665</v>
      </c>
      <c r="AI744" s="252" t="s">
        <v>3340</v>
      </c>
      <c r="AJ744" s="252" t="s">
        <v>6765</v>
      </c>
      <c r="AK744" s="217" t="s">
        <v>8656</v>
      </c>
      <c r="AL744" s="252" t="s">
        <v>8666</v>
      </c>
    </row>
    <row r="745" spans="1:40">
      <c r="A745" s="30" t="s">
        <v>8670</v>
      </c>
      <c r="B745" s="30" t="s">
        <v>8671</v>
      </c>
      <c r="C745" s="252" t="s">
        <v>8670</v>
      </c>
      <c r="D745" s="252" t="s">
        <v>8671</v>
      </c>
      <c r="E745" s="252" t="s">
        <v>8653</v>
      </c>
      <c r="F745" s="217" t="s">
        <v>8619</v>
      </c>
      <c r="G745" s="252" t="s">
        <v>8620</v>
      </c>
      <c r="H745" s="252" t="s">
        <v>7352</v>
      </c>
      <c r="I745" s="411">
        <v>43293</v>
      </c>
      <c r="J745" s="252" t="s">
        <v>3326</v>
      </c>
      <c r="K745" s="252" t="s">
        <v>6057</v>
      </c>
      <c r="L745" s="252" t="s">
        <v>3469</v>
      </c>
      <c r="M745" s="252" t="s">
        <v>6676</v>
      </c>
      <c r="N745" s="252" t="s">
        <v>3696</v>
      </c>
      <c r="O745" s="252" t="s">
        <v>3339</v>
      </c>
      <c r="P745" s="252" t="s">
        <v>3670</v>
      </c>
      <c r="Q745" s="252" t="s">
        <v>8652</v>
      </c>
      <c r="R745" s="252" t="s">
        <v>3340</v>
      </c>
      <c r="S745" s="252" t="s">
        <v>3340</v>
      </c>
      <c r="T745" s="252" t="s">
        <v>3340</v>
      </c>
      <c r="U745" s="252" t="s">
        <v>3340</v>
      </c>
      <c r="V745" s="252" t="s">
        <v>3330</v>
      </c>
      <c r="W745" s="252" t="s">
        <v>3340</v>
      </c>
      <c r="X745" s="252" t="s">
        <v>3340</v>
      </c>
      <c r="Y745" s="252" t="s">
        <v>3340</v>
      </c>
      <c r="Z745" s="252" t="s">
        <v>3340</v>
      </c>
      <c r="AA745" s="252" t="s">
        <v>3340</v>
      </c>
      <c r="AB745" s="252" t="s">
        <v>3340</v>
      </c>
      <c r="AC745" s="252" t="s">
        <v>3340</v>
      </c>
      <c r="AD745" s="217" t="s">
        <v>3340</v>
      </c>
      <c r="AE745" s="217" t="s">
        <v>3340</v>
      </c>
      <c r="AF745" s="217" t="s">
        <v>10670</v>
      </c>
      <c r="AG745" s="252" t="s">
        <v>3340</v>
      </c>
      <c r="AH745" s="252" t="s">
        <v>3340</v>
      </c>
      <c r="AI745" s="252" t="s">
        <v>3340</v>
      </c>
      <c r="AJ745" s="252" t="s">
        <v>6766</v>
      </c>
      <c r="AK745" s="217" t="s">
        <v>8656</v>
      </c>
      <c r="AL745" s="252" t="s">
        <v>8657</v>
      </c>
    </row>
    <row r="746" spans="1:40">
      <c r="A746" s="30" t="s">
        <v>8672</v>
      </c>
      <c r="B746" s="30" t="s">
        <v>8673</v>
      </c>
      <c r="C746" s="252" t="s">
        <v>8672</v>
      </c>
      <c r="D746" s="252" t="s">
        <v>8673</v>
      </c>
      <c r="E746" s="252" t="s">
        <v>7242</v>
      </c>
      <c r="F746" s="217" t="s">
        <v>7861</v>
      </c>
      <c r="G746" s="252" t="s">
        <v>7862</v>
      </c>
      <c r="H746" s="252" t="s">
        <v>8212</v>
      </c>
      <c r="I746" s="411">
        <v>43293</v>
      </c>
      <c r="J746" s="252" t="s">
        <v>3326</v>
      </c>
      <c r="K746" s="252" t="s">
        <v>6057</v>
      </c>
      <c r="L746" s="252" t="s">
        <v>3469</v>
      </c>
      <c r="M746" s="252" t="s">
        <v>6676</v>
      </c>
      <c r="N746" s="252" t="s">
        <v>3327</v>
      </c>
      <c r="O746" s="252" t="s">
        <v>3328</v>
      </c>
      <c r="P746" s="252" t="s">
        <v>3669</v>
      </c>
      <c r="Q746" s="252" t="s">
        <v>8674</v>
      </c>
      <c r="R746" s="252" t="s">
        <v>8675</v>
      </c>
      <c r="S746" s="252" t="s">
        <v>3340</v>
      </c>
      <c r="T746" s="252" t="s">
        <v>3340</v>
      </c>
      <c r="U746" s="252" t="s">
        <v>3340</v>
      </c>
      <c r="V746" s="252" t="s">
        <v>3330</v>
      </c>
      <c r="W746" s="252" t="s">
        <v>3340</v>
      </c>
      <c r="X746" s="252" t="s">
        <v>3340</v>
      </c>
      <c r="Y746" s="252" t="s">
        <v>3340</v>
      </c>
      <c r="Z746" s="252" t="s">
        <v>3340</v>
      </c>
      <c r="AA746" s="252" t="s">
        <v>3340</v>
      </c>
      <c r="AB746" s="252" t="s">
        <v>3669</v>
      </c>
      <c r="AC746" s="252" t="s">
        <v>3835</v>
      </c>
      <c r="AD746" s="217" t="s">
        <v>5615</v>
      </c>
      <c r="AE746" s="217" t="s">
        <v>6058</v>
      </c>
      <c r="AF746" s="217" t="s">
        <v>10670</v>
      </c>
      <c r="AG746" s="252" t="s">
        <v>1086</v>
      </c>
      <c r="AH746" s="252" t="s">
        <v>4367</v>
      </c>
      <c r="AI746" s="252" t="s">
        <v>3340</v>
      </c>
      <c r="AJ746" s="252" t="s">
        <v>6765</v>
      </c>
      <c r="AK746" s="217" t="s">
        <v>8656</v>
      </c>
      <c r="AL746" s="252" t="s">
        <v>8657</v>
      </c>
    </row>
    <row r="747" spans="1:40">
      <c r="A747" s="30" t="s">
        <v>8676</v>
      </c>
      <c r="B747" s="30" t="s">
        <v>8677</v>
      </c>
      <c r="C747" s="252" t="s">
        <v>8676</v>
      </c>
      <c r="D747" s="252" t="s">
        <v>8677</v>
      </c>
      <c r="E747" s="252" t="s">
        <v>8678</v>
      </c>
      <c r="F747" s="217" t="s">
        <v>7861</v>
      </c>
      <c r="G747" s="252" t="s">
        <v>7862</v>
      </c>
      <c r="H747" s="252" t="s">
        <v>8212</v>
      </c>
      <c r="I747" s="411">
        <v>43293</v>
      </c>
      <c r="J747" s="252" t="s">
        <v>3326</v>
      </c>
      <c r="K747" s="252" t="s">
        <v>6057</v>
      </c>
      <c r="L747" s="252" t="s">
        <v>3469</v>
      </c>
      <c r="M747" s="252" t="s">
        <v>6676</v>
      </c>
      <c r="N747" s="252" t="s">
        <v>6762</v>
      </c>
      <c r="O747" s="252" t="s">
        <v>3328</v>
      </c>
      <c r="P747" s="252" t="s">
        <v>3669</v>
      </c>
      <c r="Q747" s="252" t="s">
        <v>8674</v>
      </c>
      <c r="R747" s="252" t="s">
        <v>8675</v>
      </c>
      <c r="S747" s="252" t="s">
        <v>3340</v>
      </c>
      <c r="T747" s="252" t="s">
        <v>3340</v>
      </c>
      <c r="U747" s="252" t="s">
        <v>3340</v>
      </c>
      <c r="V747" s="252" t="s">
        <v>3330</v>
      </c>
      <c r="W747" s="252" t="s">
        <v>3340</v>
      </c>
      <c r="X747" s="252" t="s">
        <v>3340</v>
      </c>
      <c r="Y747" s="252" t="s">
        <v>3340</v>
      </c>
      <c r="Z747" s="252" t="s">
        <v>3340</v>
      </c>
      <c r="AA747" s="252" t="s">
        <v>3340</v>
      </c>
      <c r="AB747" s="252" t="s">
        <v>3670</v>
      </c>
      <c r="AC747" s="252" t="s">
        <v>3835</v>
      </c>
      <c r="AD747" s="217" t="s">
        <v>5615</v>
      </c>
      <c r="AE747" s="217" t="s">
        <v>6058</v>
      </c>
      <c r="AF747" s="217" t="s">
        <v>10670</v>
      </c>
      <c r="AG747" s="252" t="s">
        <v>1086</v>
      </c>
      <c r="AH747" s="252" t="s">
        <v>8665</v>
      </c>
      <c r="AI747" s="252" t="s">
        <v>3340</v>
      </c>
      <c r="AJ747" s="252" t="s">
        <v>6765</v>
      </c>
      <c r="AK747" s="217" t="s">
        <v>8656</v>
      </c>
      <c r="AL747" s="252" t="s">
        <v>8657</v>
      </c>
    </row>
    <row r="748" spans="1:40">
      <c r="A748" s="30" t="s">
        <v>8679</v>
      </c>
      <c r="B748" s="30" t="s">
        <v>8680</v>
      </c>
      <c r="C748" s="252" t="s">
        <v>8679</v>
      </c>
      <c r="D748" s="252" t="s">
        <v>8680</v>
      </c>
      <c r="E748" s="252" t="s">
        <v>7244</v>
      </c>
      <c r="F748" s="217" t="s">
        <v>7861</v>
      </c>
      <c r="G748" s="252" t="s">
        <v>7862</v>
      </c>
      <c r="H748" s="252" t="s">
        <v>8212</v>
      </c>
      <c r="I748" s="411">
        <v>43293</v>
      </c>
      <c r="J748" s="252" t="s">
        <v>3326</v>
      </c>
      <c r="K748" s="252" t="s">
        <v>6057</v>
      </c>
      <c r="L748" s="252" t="s">
        <v>3469</v>
      </c>
      <c r="M748" s="252" t="s">
        <v>6676</v>
      </c>
      <c r="N748" s="252" t="s">
        <v>3327</v>
      </c>
      <c r="O748" s="252" t="s">
        <v>3328</v>
      </c>
      <c r="P748" s="252" t="s">
        <v>3669</v>
      </c>
      <c r="Q748" s="252" t="s">
        <v>8681</v>
      </c>
      <c r="R748" s="252" t="s">
        <v>8675</v>
      </c>
      <c r="S748" s="252" t="s">
        <v>3340</v>
      </c>
      <c r="T748" s="252" t="s">
        <v>3340</v>
      </c>
      <c r="U748" s="252" t="s">
        <v>3340</v>
      </c>
      <c r="V748" s="252" t="s">
        <v>3330</v>
      </c>
      <c r="W748" s="252" t="s">
        <v>3340</v>
      </c>
      <c r="X748" s="252" t="s">
        <v>3340</v>
      </c>
      <c r="Y748" s="252" t="s">
        <v>3340</v>
      </c>
      <c r="Z748" s="252" t="s">
        <v>3340</v>
      </c>
      <c r="AA748" s="252" t="s">
        <v>3340</v>
      </c>
      <c r="AB748" s="252" t="s">
        <v>3669</v>
      </c>
      <c r="AC748" s="252" t="s">
        <v>3835</v>
      </c>
      <c r="AD748" s="217" t="s">
        <v>5615</v>
      </c>
      <c r="AE748" s="217" t="s">
        <v>6058</v>
      </c>
      <c r="AF748" s="217" t="s">
        <v>10670</v>
      </c>
      <c r="AG748" s="252" t="s">
        <v>1086</v>
      </c>
      <c r="AH748" s="252" t="s">
        <v>4367</v>
      </c>
      <c r="AI748" s="252" t="s">
        <v>3340</v>
      </c>
      <c r="AJ748" s="252" t="s">
        <v>6765</v>
      </c>
      <c r="AK748" s="217" t="s">
        <v>8656</v>
      </c>
      <c r="AL748" s="252" t="s">
        <v>8666</v>
      </c>
    </row>
    <row r="749" spans="1:40">
      <c r="A749" s="30" t="s">
        <v>8682</v>
      </c>
      <c r="B749" s="30" t="s">
        <v>8683</v>
      </c>
      <c r="C749" s="252" t="s">
        <v>8682</v>
      </c>
      <c r="D749" s="252" t="s">
        <v>8683</v>
      </c>
      <c r="E749" s="252" t="s">
        <v>8684</v>
      </c>
      <c r="F749" s="217" t="s">
        <v>7861</v>
      </c>
      <c r="G749" s="252" t="s">
        <v>7862</v>
      </c>
      <c r="H749" s="252" t="s">
        <v>8212</v>
      </c>
      <c r="I749" s="411">
        <v>43293</v>
      </c>
      <c r="J749" s="252" t="s">
        <v>3326</v>
      </c>
      <c r="K749" s="252" t="s">
        <v>6057</v>
      </c>
      <c r="L749" s="252" t="s">
        <v>3469</v>
      </c>
      <c r="M749" s="252" t="s">
        <v>6676</v>
      </c>
      <c r="N749" s="252" t="s">
        <v>6762</v>
      </c>
      <c r="O749" s="252" t="s">
        <v>3328</v>
      </c>
      <c r="P749" s="252" t="s">
        <v>3669</v>
      </c>
      <c r="Q749" s="252" t="s">
        <v>8681</v>
      </c>
      <c r="R749" s="252" t="s">
        <v>8675</v>
      </c>
      <c r="S749" s="252" t="s">
        <v>3340</v>
      </c>
      <c r="T749" s="252" t="s">
        <v>3340</v>
      </c>
      <c r="U749" s="252" t="s">
        <v>3340</v>
      </c>
      <c r="V749" s="252" t="s">
        <v>3330</v>
      </c>
      <c r="W749" s="252" t="s">
        <v>3340</v>
      </c>
      <c r="X749" s="252" t="s">
        <v>3340</v>
      </c>
      <c r="Y749" s="252" t="s">
        <v>3340</v>
      </c>
      <c r="Z749" s="252" t="s">
        <v>3340</v>
      </c>
      <c r="AA749" s="252" t="s">
        <v>3340</v>
      </c>
      <c r="AB749" s="252" t="s">
        <v>3670</v>
      </c>
      <c r="AC749" s="252" t="s">
        <v>3835</v>
      </c>
      <c r="AD749" s="217" t="s">
        <v>5615</v>
      </c>
      <c r="AE749" s="217" t="s">
        <v>6058</v>
      </c>
      <c r="AF749" s="217" t="s">
        <v>10670</v>
      </c>
      <c r="AG749" s="252" t="s">
        <v>1086</v>
      </c>
      <c r="AH749" s="252" t="s">
        <v>8665</v>
      </c>
      <c r="AI749" s="252" t="s">
        <v>3340</v>
      </c>
      <c r="AJ749" s="252" t="s">
        <v>6765</v>
      </c>
      <c r="AK749" s="217" t="s">
        <v>8656</v>
      </c>
      <c r="AL749" s="252" t="s">
        <v>8666</v>
      </c>
    </row>
    <row r="750" spans="1:40">
      <c r="A750" s="30" t="s">
        <v>8685</v>
      </c>
      <c r="B750" s="30" t="s">
        <v>8686</v>
      </c>
      <c r="C750" s="252" t="s">
        <v>8685</v>
      </c>
      <c r="D750" s="252" t="s">
        <v>8686</v>
      </c>
      <c r="E750" s="252" t="s">
        <v>8675</v>
      </c>
      <c r="F750" s="217" t="s">
        <v>7861</v>
      </c>
      <c r="G750" s="252" t="s">
        <v>7862</v>
      </c>
      <c r="H750" s="252" t="s">
        <v>7352</v>
      </c>
      <c r="I750" s="411">
        <v>43293</v>
      </c>
      <c r="J750" s="252" t="s">
        <v>3326</v>
      </c>
      <c r="K750" s="252" t="s">
        <v>6057</v>
      </c>
      <c r="L750" s="252" t="s">
        <v>3469</v>
      </c>
      <c r="M750" s="252" t="s">
        <v>6676</v>
      </c>
      <c r="N750" s="252" t="s">
        <v>3696</v>
      </c>
      <c r="O750" s="252" t="s">
        <v>3339</v>
      </c>
      <c r="P750" s="252" t="s">
        <v>3670</v>
      </c>
      <c r="Q750" s="252" t="s">
        <v>8674</v>
      </c>
      <c r="R750" s="252" t="s">
        <v>3340</v>
      </c>
      <c r="S750" s="252" t="s">
        <v>3340</v>
      </c>
      <c r="T750" s="252" t="s">
        <v>3340</v>
      </c>
      <c r="U750" s="252" t="s">
        <v>3340</v>
      </c>
      <c r="V750" s="252" t="s">
        <v>3330</v>
      </c>
      <c r="W750" s="252" t="s">
        <v>3340</v>
      </c>
      <c r="X750" s="252" t="s">
        <v>3340</v>
      </c>
      <c r="Y750" s="252" t="s">
        <v>3340</v>
      </c>
      <c r="Z750" s="252" t="s">
        <v>3340</v>
      </c>
      <c r="AA750" s="252" t="s">
        <v>3340</v>
      </c>
      <c r="AB750" s="252" t="s">
        <v>3340</v>
      </c>
      <c r="AC750" s="252" t="s">
        <v>3340</v>
      </c>
      <c r="AD750" s="217" t="s">
        <v>3340</v>
      </c>
      <c r="AE750" s="217" t="s">
        <v>3340</v>
      </c>
      <c r="AF750" s="217" t="s">
        <v>10670</v>
      </c>
      <c r="AG750" s="252" t="s">
        <v>1086</v>
      </c>
      <c r="AH750" s="252" t="s">
        <v>3340</v>
      </c>
      <c r="AI750" s="252" t="s">
        <v>3340</v>
      </c>
      <c r="AJ750" s="252" t="s">
        <v>6766</v>
      </c>
      <c r="AK750" s="217" t="s">
        <v>8656</v>
      </c>
      <c r="AL750" s="252" t="s">
        <v>8657</v>
      </c>
    </row>
    <row r="751" spans="1:40">
      <c r="A751" s="30" t="s">
        <v>6825</v>
      </c>
      <c r="B751" s="30" t="s">
        <v>6826</v>
      </c>
      <c r="C751" s="252" t="s">
        <v>6825</v>
      </c>
      <c r="D751" s="252" t="s">
        <v>6826</v>
      </c>
      <c r="E751" s="252" t="s">
        <v>6827</v>
      </c>
      <c r="F751" s="217" t="s">
        <v>6828</v>
      </c>
      <c r="G751" s="252" t="s">
        <v>6829</v>
      </c>
      <c r="H751" s="252" t="s">
        <v>7666</v>
      </c>
      <c r="I751" s="411">
        <v>43304</v>
      </c>
      <c r="J751" s="252" t="s">
        <v>4341</v>
      </c>
      <c r="K751" s="252" t="s">
        <v>2513</v>
      </c>
      <c r="L751" s="252" t="s">
        <v>3469</v>
      </c>
      <c r="M751" s="252" t="s">
        <v>6676</v>
      </c>
      <c r="N751" s="252" t="s">
        <v>3327</v>
      </c>
      <c r="O751" s="252" t="s">
        <v>3328</v>
      </c>
      <c r="P751" s="252" t="s">
        <v>3670</v>
      </c>
      <c r="Q751" s="252" t="s">
        <v>6830</v>
      </c>
      <c r="R751" s="252" t="s">
        <v>6831</v>
      </c>
      <c r="S751" s="252" t="s">
        <v>3340</v>
      </c>
      <c r="T751" s="252" t="s">
        <v>3340</v>
      </c>
      <c r="U751" s="252" t="s">
        <v>3340</v>
      </c>
      <c r="V751" s="252" t="s">
        <v>3340</v>
      </c>
      <c r="W751" s="252" t="s">
        <v>3340</v>
      </c>
      <c r="X751" s="252" t="s">
        <v>3340</v>
      </c>
      <c r="Y751" s="252" t="s">
        <v>3340</v>
      </c>
      <c r="Z751" s="252" t="s">
        <v>3340</v>
      </c>
      <c r="AA751" s="252" t="s">
        <v>3340</v>
      </c>
      <c r="AB751" s="252" t="s">
        <v>3669</v>
      </c>
      <c r="AC751" s="252" t="s">
        <v>3835</v>
      </c>
      <c r="AD751" s="217" t="s">
        <v>6069</v>
      </c>
      <c r="AE751" s="217" t="s">
        <v>6070</v>
      </c>
      <c r="AF751" s="217" t="s">
        <v>3340</v>
      </c>
      <c r="AG751" s="252" t="s">
        <v>6830</v>
      </c>
      <c r="AH751" s="252" t="s">
        <v>4786</v>
      </c>
      <c r="AI751" s="252" t="s">
        <v>3340</v>
      </c>
      <c r="AJ751" s="252" t="s">
        <v>3340</v>
      </c>
      <c r="AK751" s="252" t="s">
        <v>3340</v>
      </c>
      <c r="AL751" s="252" t="s">
        <v>3340</v>
      </c>
    </row>
    <row r="752" spans="1:40">
      <c r="A752" s="30" t="s">
        <v>8687</v>
      </c>
      <c r="B752" s="30" t="s">
        <v>8688</v>
      </c>
      <c r="C752" s="252" t="s">
        <v>8687</v>
      </c>
      <c r="D752" s="252" t="s">
        <v>8688</v>
      </c>
      <c r="E752" s="252" t="s">
        <v>6831</v>
      </c>
      <c r="F752" s="217" t="s">
        <v>8689</v>
      </c>
      <c r="G752" s="252" t="s">
        <v>6829</v>
      </c>
      <c r="H752" s="252" t="s">
        <v>7666</v>
      </c>
      <c r="I752" s="411">
        <v>43304</v>
      </c>
      <c r="J752" s="252" t="s">
        <v>4341</v>
      </c>
      <c r="K752" s="252" t="s">
        <v>2513</v>
      </c>
      <c r="L752" s="252" t="s">
        <v>3469</v>
      </c>
      <c r="M752" s="252" t="s">
        <v>6676</v>
      </c>
      <c r="N752" s="252" t="s">
        <v>3696</v>
      </c>
      <c r="O752" s="252" t="s">
        <v>3339</v>
      </c>
      <c r="P752" s="252" t="s">
        <v>3670</v>
      </c>
      <c r="Q752" s="252" t="s">
        <v>6830</v>
      </c>
      <c r="R752" s="252" t="s">
        <v>3340</v>
      </c>
      <c r="S752" s="252" t="s">
        <v>3340</v>
      </c>
      <c r="T752" s="252" t="s">
        <v>3340</v>
      </c>
      <c r="U752" s="252" t="s">
        <v>3340</v>
      </c>
      <c r="V752" s="252" t="s">
        <v>3340</v>
      </c>
      <c r="W752" s="252" t="s">
        <v>3340</v>
      </c>
      <c r="X752" s="252" t="s">
        <v>3340</v>
      </c>
      <c r="Y752" s="252" t="s">
        <v>3340</v>
      </c>
      <c r="Z752" s="252" t="s">
        <v>3340</v>
      </c>
      <c r="AA752" s="252" t="s">
        <v>3340</v>
      </c>
      <c r="AB752" s="252" t="s">
        <v>3670</v>
      </c>
      <c r="AC752" s="252" t="s">
        <v>4776</v>
      </c>
      <c r="AD752" s="217" t="s">
        <v>3340</v>
      </c>
      <c r="AE752" s="217" t="s">
        <v>3340</v>
      </c>
      <c r="AF752" s="217" t="s">
        <v>3340</v>
      </c>
      <c r="AG752" s="252" t="s">
        <v>6830</v>
      </c>
      <c r="AH752" s="252" t="s">
        <v>3875</v>
      </c>
      <c r="AI752" s="252" t="s">
        <v>3340</v>
      </c>
      <c r="AJ752" s="252" t="s">
        <v>3340</v>
      </c>
      <c r="AK752" s="252" t="s">
        <v>3340</v>
      </c>
      <c r="AL752" s="252" t="s">
        <v>3340</v>
      </c>
    </row>
    <row r="753" spans="1:38">
      <c r="A753" s="30" t="s">
        <v>6832</v>
      </c>
      <c r="B753" s="30" t="s">
        <v>6833</v>
      </c>
      <c r="C753" s="252" t="s">
        <v>6832</v>
      </c>
      <c r="D753" s="252" t="s">
        <v>6833</v>
      </c>
      <c r="E753" s="252" t="s">
        <v>6834</v>
      </c>
      <c r="F753" s="217" t="s">
        <v>6835</v>
      </c>
      <c r="G753" s="252" t="s">
        <v>6829</v>
      </c>
      <c r="H753" s="252" t="s">
        <v>7666</v>
      </c>
      <c r="I753" s="411">
        <v>43304</v>
      </c>
      <c r="J753" s="252" t="s">
        <v>4341</v>
      </c>
      <c r="K753" s="252" t="s">
        <v>2513</v>
      </c>
      <c r="L753" s="252" t="s">
        <v>3469</v>
      </c>
      <c r="M753" s="252" t="s">
        <v>6676</v>
      </c>
      <c r="N753" s="252" t="s">
        <v>3327</v>
      </c>
      <c r="O753" s="252" t="s">
        <v>3328</v>
      </c>
      <c r="P753" s="252" t="s">
        <v>3670</v>
      </c>
      <c r="Q753" s="252" t="s">
        <v>6830</v>
      </c>
      <c r="R753" s="252" t="s">
        <v>6836</v>
      </c>
      <c r="S753" s="252" t="s">
        <v>3340</v>
      </c>
      <c r="T753" s="252" t="s">
        <v>3340</v>
      </c>
      <c r="U753" s="252" t="s">
        <v>3340</v>
      </c>
      <c r="V753" s="252" t="s">
        <v>3340</v>
      </c>
      <c r="W753" s="252" t="s">
        <v>3340</v>
      </c>
      <c r="X753" s="252" t="s">
        <v>3340</v>
      </c>
      <c r="Y753" s="252" t="s">
        <v>3340</v>
      </c>
      <c r="Z753" s="252" t="s">
        <v>3340</v>
      </c>
      <c r="AA753" s="252" t="s">
        <v>3340</v>
      </c>
      <c r="AB753" s="252" t="s">
        <v>3669</v>
      </c>
      <c r="AC753" s="252" t="s">
        <v>3835</v>
      </c>
      <c r="AD753" s="217" t="s">
        <v>6069</v>
      </c>
      <c r="AE753" s="217" t="s">
        <v>6070</v>
      </c>
      <c r="AF753" s="217" t="s">
        <v>3340</v>
      </c>
      <c r="AG753" s="252" t="s">
        <v>6830</v>
      </c>
      <c r="AH753" s="252" t="s">
        <v>4786</v>
      </c>
      <c r="AI753" s="252" t="s">
        <v>3340</v>
      </c>
      <c r="AJ753" s="252" t="s">
        <v>3340</v>
      </c>
      <c r="AK753" s="252" t="s">
        <v>3340</v>
      </c>
      <c r="AL753" s="252" t="s">
        <v>3340</v>
      </c>
    </row>
    <row r="754" spans="1:38">
      <c r="A754" s="30" t="s">
        <v>8690</v>
      </c>
      <c r="B754" s="30" t="s">
        <v>8691</v>
      </c>
      <c r="C754" s="252" t="s">
        <v>8690</v>
      </c>
      <c r="D754" s="252" t="s">
        <v>8691</v>
      </c>
      <c r="E754" s="252" t="s">
        <v>6836</v>
      </c>
      <c r="F754" s="217" t="s">
        <v>8692</v>
      </c>
      <c r="G754" s="252" t="s">
        <v>6829</v>
      </c>
      <c r="H754" s="252" t="s">
        <v>7666</v>
      </c>
      <c r="I754" s="411">
        <v>43304</v>
      </c>
      <c r="J754" s="252" t="s">
        <v>4341</v>
      </c>
      <c r="K754" s="252" t="s">
        <v>2513</v>
      </c>
      <c r="L754" s="252" t="s">
        <v>3469</v>
      </c>
      <c r="M754" s="252" t="s">
        <v>6676</v>
      </c>
      <c r="N754" s="252" t="s">
        <v>3696</v>
      </c>
      <c r="O754" s="252" t="s">
        <v>3339</v>
      </c>
      <c r="P754" s="252" t="s">
        <v>3670</v>
      </c>
      <c r="Q754" s="252" t="s">
        <v>6830</v>
      </c>
      <c r="R754" s="252" t="s">
        <v>3340</v>
      </c>
      <c r="S754" s="252" t="s">
        <v>3340</v>
      </c>
      <c r="T754" s="252" t="s">
        <v>3340</v>
      </c>
      <c r="U754" s="252" t="s">
        <v>3340</v>
      </c>
      <c r="V754" s="252" t="s">
        <v>3340</v>
      </c>
      <c r="W754" s="252" t="s">
        <v>3340</v>
      </c>
      <c r="X754" s="252" t="s">
        <v>3340</v>
      </c>
      <c r="Y754" s="252" t="s">
        <v>3340</v>
      </c>
      <c r="Z754" s="252" t="s">
        <v>3340</v>
      </c>
      <c r="AA754" s="252" t="s">
        <v>3340</v>
      </c>
      <c r="AB754" s="252" t="s">
        <v>3670</v>
      </c>
      <c r="AC754" s="252" t="s">
        <v>4776</v>
      </c>
      <c r="AD754" s="217" t="s">
        <v>3340</v>
      </c>
      <c r="AE754" s="217" t="s">
        <v>3340</v>
      </c>
      <c r="AF754" s="217" t="s">
        <v>3340</v>
      </c>
      <c r="AG754" s="252" t="s">
        <v>6830</v>
      </c>
      <c r="AH754" s="252" t="s">
        <v>3875</v>
      </c>
      <c r="AI754" s="252" t="s">
        <v>3340</v>
      </c>
      <c r="AJ754" s="252" t="s">
        <v>3340</v>
      </c>
      <c r="AK754" s="252" t="s">
        <v>3340</v>
      </c>
      <c r="AL754" s="252" t="s">
        <v>3340</v>
      </c>
    </row>
    <row r="755" spans="1:38">
      <c r="A755" s="30" t="s">
        <v>6837</v>
      </c>
      <c r="B755" s="30" t="s">
        <v>6838</v>
      </c>
      <c r="C755" s="252" t="s">
        <v>6837</v>
      </c>
      <c r="D755" s="252" t="s">
        <v>6838</v>
      </c>
      <c r="E755" s="252" t="s">
        <v>6839</v>
      </c>
      <c r="F755" s="217" t="s">
        <v>6840</v>
      </c>
      <c r="G755" s="252" t="s">
        <v>6829</v>
      </c>
      <c r="H755" s="252" t="s">
        <v>7666</v>
      </c>
      <c r="I755" s="411">
        <v>43304</v>
      </c>
      <c r="J755" s="252" t="s">
        <v>4341</v>
      </c>
      <c r="K755" s="252" t="s">
        <v>2513</v>
      </c>
      <c r="L755" s="252" t="s">
        <v>3469</v>
      </c>
      <c r="M755" s="252" t="s">
        <v>6676</v>
      </c>
      <c r="N755" s="252" t="s">
        <v>3327</v>
      </c>
      <c r="O755" s="252" t="s">
        <v>3328</v>
      </c>
      <c r="P755" s="252" t="s">
        <v>3670</v>
      </c>
      <c r="Q755" s="252" t="s">
        <v>6830</v>
      </c>
      <c r="R755" s="252" t="s">
        <v>6841</v>
      </c>
      <c r="S755" s="252" t="s">
        <v>3340</v>
      </c>
      <c r="T755" s="252" t="s">
        <v>3340</v>
      </c>
      <c r="U755" s="252" t="s">
        <v>3340</v>
      </c>
      <c r="V755" s="252" t="s">
        <v>3340</v>
      </c>
      <c r="W755" s="252" t="s">
        <v>3340</v>
      </c>
      <c r="X755" s="252" t="s">
        <v>3340</v>
      </c>
      <c r="Y755" s="252" t="s">
        <v>3340</v>
      </c>
      <c r="Z755" s="252" t="s">
        <v>3340</v>
      </c>
      <c r="AA755" s="252" t="s">
        <v>3340</v>
      </c>
      <c r="AB755" s="252" t="s">
        <v>3669</v>
      </c>
      <c r="AC755" s="252" t="s">
        <v>3835</v>
      </c>
      <c r="AD755" s="217" t="s">
        <v>6069</v>
      </c>
      <c r="AE755" s="217" t="s">
        <v>6070</v>
      </c>
      <c r="AF755" s="217" t="s">
        <v>3340</v>
      </c>
      <c r="AG755" s="252" t="s">
        <v>6830</v>
      </c>
      <c r="AH755" s="252" t="s">
        <v>4786</v>
      </c>
      <c r="AI755" s="252" t="s">
        <v>3340</v>
      </c>
      <c r="AJ755" s="252" t="s">
        <v>3340</v>
      </c>
      <c r="AK755" s="252" t="s">
        <v>3340</v>
      </c>
      <c r="AL755" s="252" t="s">
        <v>3340</v>
      </c>
    </row>
    <row r="756" spans="1:38">
      <c r="A756" s="30" t="s">
        <v>8693</v>
      </c>
      <c r="B756" s="30" t="s">
        <v>8694</v>
      </c>
      <c r="C756" s="252" t="s">
        <v>8693</v>
      </c>
      <c r="D756" s="252" t="s">
        <v>8694</v>
      </c>
      <c r="E756" s="252" t="s">
        <v>6841</v>
      </c>
      <c r="F756" s="217" t="s">
        <v>8695</v>
      </c>
      <c r="G756" s="252" t="s">
        <v>6829</v>
      </c>
      <c r="H756" s="252" t="s">
        <v>7666</v>
      </c>
      <c r="I756" s="411">
        <v>43304</v>
      </c>
      <c r="J756" s="252" t="s">
        <v>4341</v>
      </c>
      <c r="K756" s="252" t="s">
        <v>2513</v>
      </c>
      <c r="L756" s="252" t="s">
        <v>3469</v>
      </c>
      <c r="M756" s="252" t="s">
        <v>6676</v>
      </c>
      <c r="N756" s="252" t="s">
        <v>3696</v>
      </c>
      <c r="O756" s="252" t="s">
        <v>3339</v>
      </c>
      <c r="P756" s="252" t="s">
        <v>3670</v>
      </c>
      <c r="Q756" s="252" t="s">
        <v>6830</v>
      </c>
      <c r="R756" s="252" t="s">
        <v>3340</v>
      </c>
      <c r="S756" s="252" t="s">
        <v>3340</v>
      </c>
      <c r="T756" s="252" t="s">
        <v>3340</v>
      </c>
      <c r="U756" s="252" t="s">
        <v>3340</v>
      </c>
      <c r="V756" s="252" t="s">
        <v>3340</v>
      </c>
      <c r="W756" s="252" t="s">
        <v>3340</v>
      </c>
      <c r="X756" s="252" t="s">
        <v>3340</v>
      </c>
      <c r="Y756" s="252" t="s">
        <v>3340</v>
      </c>
      <c r="Z756" s="252" t="s">
        <v>3340</v>
      </c>
      <c r="AA756" s="252" t="s">
        <v>3340</v>
      </c>
      <c r="AB756" s="252" t="s">
        <v>3670</v>
      </c>
      <c r="AC756" s="252" t="s">
        <v>4776</v>
      </c>
      <c r="AD756" s="217" t="s">
        <v>3340</v>
      </c>
      <c r="AE756" s="217" t="s">
        <v>3340</v>
      </c>
      <c r="AF756" s="217" t="s">
        <v>3340</v>
      </c>
      <c r="AG756" s="252" t="s">
        <v>6830</v>
      </c>
      <c r="AH756" s="252" t="s">
        <v>3875</v>
      </c>
      <c r="AI756" s="252" t="s">
        <v>3340</v>
      </c>
      <c r="AJ756" s="252" t="s">
        <v>3340</v>
      </c>
      <c r="AK756" s="252" t="s">
        <v>3340</v>
      </c>
      <c r="AL756" s="252" t="s">
        <v>3340</v>
      </c>
    </row>
    <row r="757" spans="1:38">
      <c r="A757" s="30" t="s">
        <v>6842</v>
      </c>
      <c r="B757" s="30" t="s">
        <v>6843</v>
      </c>
      <c r="C757" s="252" t="s">
        <v>6842</v>
      </c>
      <c r="D757" s="252" t="s">
        <v>6843</v>
      </c>
      <c r="E757" s="252" t="s">
        <v>6844</v>
      </c>
      <c r="F757" s="217" t="s">
        <v>6845</v>
      </c>
      <c r="G757" s="252" t="s">
        <v>6829</v>
      </c>
      <c r="H757" s="252" t="s">
        <v>7666</v>
      </c>
      <c r="I757" s="411">
        <v>43304</v>
      </c>
      <c r="J757" s="252" t="s">
        <v>4341</v>
      </c>
      <c r="K757" s="252" t="s">
        <v>2513</v>
      </c>
      <c r="L757" s="252" t="s">
        <v>3469</v>
      </c>
      <c r="M757" s="252" t="s">
        <v>6676</v>
      </c>
      <c r="N757" s="252" t="s">
        <v>3327</v>
      </c>
      <c r="O757" s="252" t="s">
        <v>3328</v>
      </c>
      <c r="P757" s="252" t="s">
        <v>3670</v>
      </c>
      <c r="Q757" s="252" t="s">
        <v>6830</v>
      </c>
      <c r="R757" s="252" t="s">
        <v>6846</v>
      </c>
      <c r="S757" s="252" t="s">
        <v>3340</v>
      </c>
      <c r="T757" s="252" t="s">
        <v>3340</v>
      </c>
      <c r="U757" s="252" t="s">
        <v>3340</v>
      </c>
      <c r="V757" s="252" t="s">
        <v>3340</v>
      </c>
      <c r="W757" s="252" t="s">
        <v>3340</v>
      </c>
      <c r="X757" s="252" t="s">
        <v>3340</v>
      </c>
      <c r="Y757" s="252" t="s">
        <v>3340</v>
      </c>
      <c r="Z757" s="252" t="s">
        <v>3340</v>
      </c>
      <c r="AA757" s="252" t="s">
        <v>3340</v>
      </c>
      <c r="AB757" s="252" t="s">
        <v>3669</v>
      </c>
      <c r="AC757" s="252" t="s">
        <v>3835</v>
      </c>
      <c r="AD757" s="217" t="s">
        <v>6069</v>
      </c>
      <c r="AE757" s="217" t="s">
        <v>6070</v>
      </c>
      <c r="AF757" s="217" t="s">
        <v>3340</v>
      </c>
      <c r="AG757" s="252" t="s">
        <v>6830</v>
      </c>
      <c r="AH757" s="252" t="s">
        <v>4786</v>
      </c>
      <c r="AI757" s="252" t="s">
        <v>3340</v>
      </c>
      <c r="AJ757" s="252" t="s">
        <v>3340</v>
      </c>
      <c r="AK757" s="252" t="s">
        <v>3340</v>
      </c>
      <c r="AL757" s="252" t="s">
        <v>3340</v>
      </c>
    </row>
    <row r="758" spans="1:38">
      <c r="A758" s="30" t="s">
        <v>8696</v>
      </c>
      <c r="B758" s="30" t="s">
        <v>8697</v>
      </c>
      <c r="C758" s="252" t="s">
        <v>8696</v>
      </c>
      <c r="D758" s="252" t="s">
        <v>8697</v>
      </c>
      <c r="E758" s="252" t="s">
        <v>6846</v>
      </c>
      <c r="F758" s="217" t="s">
        <v>8698</v>
      </c>
      <c r="G758" s="252" t="s">
        <v>6829</v>
      </c>
      <c r="H758" s="252" t="s">
        <v>7666</v>
      </c>
      <c r="I758" s="411">
        <v>43304</v>
      </c>
      <c r="J758" s="252" t="s">
        <v>4341</v>
      </c>
      <c r="K758" s="252" t="s">
        <v>2513</v>
      </c>
      <c r="L758" s="252" t="s">
        <v>3469</v>
      </c>
      <c r="M758" s="252" t="s">
        <v>6676</v>
      </c>
      <c r="N758" s="252" t="s">
        <v>3696</v>
      </c>
      <c r="O758" s="252" t="s">
        <v>3339</v>
      </c>
      <c r="P758" s="252" t="s">
        <v>3670</v>
      </c>
      <c r="Q758" s="252" t="s">
        <v>6830</v>
      </c>
      <c r="R758" s="252" t="s">
        <v>3340</v>
      </c>
      <c r="S758" s="252" t="s">
        <v>3340</v>
      </c>
      <c r="T758" s="252" t="s">
        <v>3340</v>
      </c>
      <c r="U758" s="252" t="s">
        <v>3340</v>
      </c>
      <c r="V758" s="252" t="s">
        <v>3340</v>
      </c>
      <c r="W758" s="252" t="s">
        <v>3340</v>
      </c>
      <c r="X758" s="252" t="s">
        <v>3340</v>
      </c>
      <c r="Y758" s="252" t="s">
        <v>3340</v>
      </c>
      <c r="Z758" s="252" t="s">
        <v>3340</v>
      </c>
      <c r="AA758" s="252" t="s">
        <v>3340</v>
      </c>
      <c r="AB758" s="252" t="s">
        <v>3670</v>
      </c>
      <c r="AC758" s="252" t="s">
        <v>4776</v>
      </c>
      <c r="AD758" s="217" t="s">
        <v>3340</v>
      </c>
      <c r="AE758" s="217" t="s">
        <v>3340</v>
      </c>
      <c r="AF758" s="217" t="s">
        <v>3340</v>
      </c>
      <c r="AG758" s="252" t="s">
        <v>6830</v>
      </c>
      <c r="AH758" s="252" t="s">
        <v>3875</v>
      </c>
      <c r="AI758" s="252" t="s">
        <v>3340</v>
      </c>
      <c r="AJ758" s="252" t="s">
        <v>3340</v>
      </c>
      <c r="AK758" s="252" t="s">
        <v>3340</v>
      </c>
      <c r="AL758" s="252" t="s">
        <v>3340</v>
      </c>
    </row>
    <row r="759" spans="1:38">
      <c r="A759" s="30" t="s">
        <v>6847</v>
      </c>
      <c r="B759" s="30" t="s">
        <v>6848</v>
      </c>
      <c r="C759" s="252" t="s">
        <v>6847</v>
      </c>
      <c r="D759" s="252" t="s">
        <v>6848</v>
      </c>
      <c r="E759" s="252" t="s">
        <v>6849</v>
      </c>
      <c r="F759" s="217" t="s">
        <v>6850</v>
      </c>
      <c r="G759" s="252" t="s">
        <v>6829</v>
      </c>
      <c r="H759" s="252" t="s">
        <v>7666</v>
      </c>
      <c r="I759" s="411">
        <v>43304</v>
      </c>
      <c r="J759" s="252" t="s">
        <v>4341</v>
      </c>
      <c r="K759" s="252" t="s">
        <v>2513</v>
      </c>
      <c r="L759" s="252" t="s">
        <v>3469</v>
      </c>
      <c r="M759" s="252" t="s">
        <v>6676</v>
      </c>
      <c r="N759" s="252" t="s">
        <v>3327</v>
      </c>
      <c r="O759" s="252" t="s">
        <v>3328</v>
      </c>
      <c r="P759" s="252" t="s">
        <v>3670</v>
      </c>
      <c r="Q759" s="252" t="s">
        <v>6830</v>
      </c>
      <c r="R759" s="252" t="s">
        <v>6851</v>
      </c>
      <c r="S759" s="252" t="s">
        <v>3340</v>
      </c>
      <c r="T759" s="252" t="s">
        <v>3340</v>
      </c>
      <c r="U759" s="252" t="s">
        <v>3340</v>
      </c>
      <c r="V759" s="252" t="s">
        <v>3340</v>
      </c>
      <c r="W759" s="252" t="s">
        <v>3340</v>
      </c>
      <c r="X759" s="252" t="s">
        <v>3340</v>
      </c>
      <c r="Y759" s="252" t="s">
        <v>3340</v>
      </c>
      <c r="Z759" s="252" t="s">
        <v>3340</v>
      </c>
      <c r="AA759" s="252" t="s">
        <v>3340</v>
      </c>
      <c r="AB759" s="252" t="s">
        <v>3669</v>
      </c>
      <c r="AC759" s="252" t="s">
        <v>3835</v>
      </c>
      <c r="AD759" s="217" t="s">
        <v>6069</v>
      </c>
      <c r="AE759" s="217" t="s">
        <v>6070</v>
      </c>
      <c r="AF759" s="217" t="s">
        <v>3340</v>
      </c>
      <c r="AG759" s="252" t="s">
        <v>6830</v>
      </c>
      <c r="AH759" s="252" t="s">
        <v>4786</v>
      </c>
      <c r="AI759" s="252" t="s">
        <v>3340</v>
      </c>
      <c r="AJ759" s="252" t="s">
        <v>3340</v>
      </c>
      <c r="AK759" s="252" t="s">
        <v>3340</v>
      </c>
      <c r="AL759" s="252" t="s">
        <v>3340</v>
      </c>
    </row>
    <row r="760" spans="1:38">
      <c r="A760" s="30" t="s">
        <v>8699</v>
      </c>
      <c r="B760" s="30" t="s">
        <v>8700</v>
      </c>
      <c r="C760" s="252" t="s">
        <v>8699</v>
      </c>
      <c r="D760" s="252" t="s">
        <v>8700</v>
      </c>
      <c r="E760" s="252" t="s">
        <v>6851</v>
      </c>
      <c r="F760" s="217" t="s">
        <v>8701</v>
      </c>
      <c r="G760" s="252" t="s">
        <v>6829</v>
      </c>
      <c r="H760" s="252" t="s">
        <v>7666</v>
      </c>
      <c r="I760" s="411">
        <v>43304</v>
      </c>
      <c r="J760" s="252" t="s">
        <v>4341</v>
      </c>
      <c r="K760" s="252" t="s">
        <v>2513</v>
      </c>
      <c r="L760" s="252" t="s">
        <v>3469</v>
      </c>
      <c r="M760" s="252" t="s">
        <v>6676</v>
      </c>
      <c r="N760" s="252" t="s">
        <v>3696</v>
      </c>
      <c r="O760" s="252" t="s">
        <v>3339</v>
      </c>
      <c r="P760" s="252" t="s">
        <v>3670</v>
      </c>
      <c r="Q760" s="252" t="s">
        <v>6830</v>
      </c>
      <c r="R760" s="252" t="s">
        <v>3340</v>
      </c>
      <c r="S760" s="252" t="s">
        <v>3340</v>
      </c>
      <c r="T760" s="252" t="s">
        <v>3340</v>
      </c>
      <c r="U760" s="252" t="s">
        <v>3340</v>
      </c>
      <c r="V760" s="252" t="s">
        <v>3340</v>
      </c>
      <c r="W760" s="252" t="s">
        <v>3340</v>
      </c>
      <c r="X760" s="252" t="s">
        <v>3340</v>
      </c>
      <c r="Y760" s="252" t="s">
        <v>3340</v>
      </c>
      <c r="Z760" s="252" t="s">
        <v>3340</v>
      </c>
      <c r="AA760" s="252" t="s">
        <v>3340</v>
      </c>
      <c r="AB760" s="252" t="s">
        <v>3670</v>
      </c>
      <c r="AC760" s="252" t="s">
        <v>4776</v>
      </c>
      <c r="AD760" s="217" t="s">
        <v>3340</v>
      </c>
      <c r="AE760" s="217" t="s">
        <v>3340</v>
      </c>
      <c r="AF760" s="217" t="s">
        <v>3340</v>
      </c>
      <c r="AG760" s="252" t="s">
        <v>6830</v>
      </c>
      <c r="AH760" s="252" t="s">
        <v>3875</v>
      </c>
      <c r="AI760" s="252" t="s">
        <v>3340</v>
      </c>
      <c r="AJ760" s="252" t="s">
        <v>3340</v>
      </c>
      <c r="AK760" s="252" t="s">
        <v>3340</v>
      </c>
      <c r="AL760" s="252" t="s">
        <v>3340</v>
      </c>
    </row>
    <row r="761" spans="1:38">
      <c r="A761" s="30" t="s">
        <v>6852</v>
      </c>
      <c r="B761" s="30" t="s">
        <v>6853</v>
      </c>
      <c r="C761" s="252" t="s">
        <v>6852</v>
      </c>
      <c r="D761" s="252" t="s">
        <v>6853</v>
      </c>
      <c r="E761" s="252" t="s">
        <v>6854</v>
      </c>
      <c r="F761" s="217" t="s">
        <v>6855</v>
      </c>
      <c r="G761" s="252" t="s">
        <v>6829</v>
      </c>
      <c r="H761" s="252" t="s">
        <v>7666</v>
      </c>
      <c r="I761" s="411">
        <v>43304</v>
      </c>
      <c r="J761" s="252" t="s">
        <v>4341</v>
      </c>
      <c r="K761" s="252" t="s">
        <v>2513</v>
      </c>
      <c r="L761" s="252" t="s">
        <v>3469</v>
      </c>
      <c r="M761" s="252" t="s">
        <v>6676</v>
      </c>
      <c r="N761" s="252" t="s">
        <v>3327</v>
      </c>
      <c r="O761" s="252" t="s">
        <v>3328</v>
      </c>
      <c r="P761" s="252" t="s">
        <v>3670</v>
      </c>
      <c r="Q761" s="252" t="s">
        <v>6830</v>
      </c>
      <c r="R761" s="252" t="s">
        <v>6856</v>
      </c>
      <c r="S761" s="252" t="s">
        <v>3340</v>
      </c>
      <c r="T761" s="252" t="s">
        <v>3340</v>
      </c>
      <c r="U761" s="252" t="s">
        <v>3340</v>
      </c>
      <c r="V761" s="252" t="s">
        <v>3340</v>
      </c>
      <c r="W761" s="252" t="s">
        <v>3340</v>
      </c>
      <c r="X761" s="252" t="s">
        <v>3340</v>
      </c>
      <c r="Y761" s="252" t="s">
        <v>3340</v>
      </c>
      <c r="Z761" s="252" t="s">
        <v>3340</v>
      </c>
      <c r="AA761" s="252" t="s">
        <v>3340</v>
      </c>
      <c r="AB761" s="252" t="s">
        <v>3669</v>
      </c>
      <c r="AC761" s="252" t="s">
        <v>3835</v>
      </c>
      <c r="AD761" s="217" t="s">
        <v>6069</v>
      </c>
      <c r="AE761" s="217" t="s">
        <v>6070</v>
      </c>
      <c r="AF761" s="217" t="s">
        <v>3340</v>
      </c>
      <c r="AG761" s="252" t="s">
        <v>6830</v>
      </c>
      <c r="AH761" s="252" t="s">
        <v>4786</v>
      </c>
      <c r="AI761" s="252" t="s">
        <v>3340</v>
      </c>
      <c r="AJ761" s="252" t="s">
        <v>3340</v>
      </c>
      <c r="AK761" s="252" t="s">
        <v>3340</v>
      </c>
      <c r="AL761" s="252" t="s">
        <v>3340</v>
      </c>
    </row>
    <row r="762" spans="1:38">
      <c r="A762" s="30" t="s">
        <v>8702</v>
      </c>
      <c r="B762" s="30" t="s">
        <v>8703</v>
      </c>
      <c r="C762" s="252" t="s">
        <v>8702</v>
      </c>
      <c r="D762" s="252" t="s">
        <v>8703</v>
      </c>
      <c r="E762" s="252" t="s">
        <v>6856</v>
      </c>
      <c r="F762" s="217" t="s">
        <v>8704</v>
      </c>
      <c r="G762" s="252" t="s">
        <v>6829</v>
      </c>
      <c r="H762" s="252" t="s">
        <v>7666</v>
      </c>
      <c r="I762" s="411">
        <v>43304</v>
      </c>
      <c r="J762" s="252" t="s">
        <v>4341</v>
      </c>
      <c r="K762" s="252" t="s">
        <v>2513</v>
      </c>
      <c r="L762" s="252" t="s">
        <v>3469</v>
      </c>
      <c r="M762" s="252" t="s">
        <v>6676</v>
      </c>
      <c r="N762" s="252" t="s">
        <v>3696</v>
      </c>
      <c r="O762" s="252" t="s">
        <v>3339</v>
      </c>
      <c r="P762" s="252" t="s">
        <v>3670</v>
      </c>
      <c r="Q762" s="252" t="s">
        <v>6830</v>
      </c>
      <c r="R762" s="252" t="s">
        <v>3340</v>
      </c>
      <c r="S762" s="252" t="s">
        <v>3340</v>
      </c>
      <c r="T762" s="252" t="s">
        <v>3340</v>
      </c>
      <c r="U762" s="252" t="s">
        <v>3340</v>
      </c>
      <c r="V762" s="252" t="s">
        <v>3340</v>
      </c>
      <c r="W762" s="252" t="s">
        <v>3340</v>
      </c>
      <c r="X762" s="252" t="s">
        <v>3340</v>
      </c>
      <c r="Y762" s="252" t="s">
        <v>3340</v>
      </c>
      <c r="Z762" s="252" t="s">
        <v>3340</v>
      </c>
      <c r="AA762" s="252" t="s">
        <v>3340</v>
      </c>
      <c r="AB762" s="252" t="s">
        <v>3670</v>
      </c>
      <c r="AC762" s="252" t="s">
        <v>4776</v>
      </c>
      <c r="AD762" s="217" t="s">
        <v>3340</v>
      </c>
      <c r="AE762" s="217" t="s">
        <v>3340</v>
      </c>
      <c r="AF762" s="217" t="s">
        <v>3340</v>
      </c>
      <c r="AG762" s="252" t="s">
        <v>6830</v>
      </c>
      <c r="AH762" s="252" t="s">
        <v>3875</v>
      </c>
      <c r="AI762" s="252" t="s">
        <v>3340</v>
      </c>
      <c r="AJ762" s="252" t="s">
        <v>3340</v>
      </c>
      <c r="AK762" s="252" t="s">
        <v>3340</v>
      </c>
      <c r="AL762" s="252" t="s">
        <v>3340</v>
      </c>
    </row>
    <row r="763" spans="1:38">
      <c r="A763" s="30" t="s">
        <v>6857</v>
      </c>
      <c r="B763" s="30" t="s">
        <v>6858</v>
      </c>
      <c r="C763" s="252" t="s">
        <v>6857</v>
      </c>
      <c r="D763" s="252" t="s">
        <v>6858</v>
      </c>
      <c r="E763" s="252" t="s">
        <v>6859</v>
      </c>
      <c r="F763" s="217" t="s">
        <v>6860</v>
      </c>
      <c r="G763" s="252" t="s">
        <v>6829</v>
      </c>
      <c r="H763" s="252" t="s">
        <v>7666</v>
      </c>
      <c r="I763" s="411">
        <v>43304</v>
      </c>
      <c r="J763" s="252" t="s">
        <v>4341</v>
      </c>
      <c r="K763" s="252" t="s">
        <v>2513</v>
      </c>
      <c r="L763" s="252" t="s">
        <v>3469</v>
      </c>
      <c r="M763" s="252" t="s">
        <v>6676</v>
      </c>
      <c r="N763" s="252" t="s">
        <v>3327</v>
      </c>
      <c r="O763" s="252" t="s">
        <v>3328</v>
      </c>
      <c r="P763" s="252" t="s">
        <v>3670</v>
      </c>
      <c r="Q763" s="252" t="s">
        <v>6830</v>
      </c>
      <c r="R763" s="252" t="s">
        <v>6861</v>
      </c>
      <c r="S763" s="252" t="s">
        <v>3340</v>
      </c>
      <c r="T763" s="252" t="s">
        <v>3340</v>
      </c>
      <c r="U763" s="252" t="s">
        <v>3340</v>
      </c>
      <c r="V763" s="252" t="s">
        <v>3340</v>
      </c>
      <c r="W763" s="252" t="s">
        <v>3340</v>
      </c>
      <c r="X763" s="252" t="s">
        <v>3340</v>
      </c>
      <c r="Y763" s="252" t="s">
        <v>3340</v>
      </c>
      <c r="Z763" s="252" t="s">
        <v>3340</v>
      </c>
      <c r="AA763" s="252" t="s">
        <v>3340</v>
      </c>
      <c r="AB763" s="252" t="s">
        <v>3669</v>
      </c>
      <c r="AC763" s="252" t="s">
        <v>3835</v>
      </c>
      <c r="AD763" s="217" t="s">
        <v>6069</v>
      </c>
      <c r="AE763" s="217" t="s">
        <v>6070</v>
      </c>
      <c r="AF763" s="217" t="s">
        <v>3340</v>
      </c>
      <c r="AG763" s="252" t="s">
        <v>6830</v>
      </c>
      <c r="AH763" s="252" t="s">
        <v>4786</v>
      </c>
      <c r="AI763" s="252" t="s">
        <v>3340</v>
      </c>
      <c r="AJ763" s="252" t="s">
        <v>3340</v>
      </c>
      <c r="AK763" s="252" t="s">
        <v>3340</v>
      </c>
      <c r="AL763" s="252" t="s">
        <v>3340</v>
      </c>
    </row>
    <row r="764" spans="1:38">
      <c r="A764" s="30" t="s">
        <v>8705</v>
      </c>
      <c r="B764" s="30" t="s">
        <v>8706</v>
      </c>
      <c r="C764" s="252" t="s">
        <v>8705</v>
      </c>
      <c r="D764" s="252" t="s">
        <v>8706</v>
      </c>
      <c r="E764" s="252" t="s">
        <v>6861</v>
      </c>
      <c r="F764" s="217" t="s">
        <v>8707</v>
      </c>
      <c r="G764" s="252" t="s">
        <v>6829</v>
      </c>
      <c r="H764" s="252" t="s">
        <v>7666</v>
      </c>
      <c r="I764" s="411">
        <v>43304</v>
      </c>
      <c r="J764" s="252" t="s">
        <v>4341</v>
      </c>
      <c r="K764" s="252" t="s">
        <v>2513</v>
      </c>
      <c r="L764" s="252" t="s">
        <v>3469</v>
      </c>
      <c r="M764" s="252" t="s">
        <v>6676</v>
      </c>
      <c r="N764" s="252" t="s">
        <v>3696</v>
      </c>
      <c r="O764" s="252" t="s">
        <v>3339</v>
      </c>
      <c r="P764" s="252" t="s">
        <v>3670</v>
      </c>
      <c r="Q764" s="252" t="s">
        <v>6830</v>
      </c>
      <c r="R764" s="252" t="s">
        <v>3340</v>
      </c>
      <c r="S764" s="252" t="s">
        <v>3340</v>
      </c>
      <c r="T764" s="252" t="s">
        <v>3340</v>
      </c>
      <c r="U764" s="252" t="s">
        <v>3340</v>
      </c>
      <c r="V764" s="252" t="s">
        <v>3340</v>
      </c>
      <c r="W764" s="252" t="s">
        <v>3340</v>
      </c>
      <c r="X764" s="252" t="s">
        <v>3340</v>
      </c>
      <c r="Y764" s="252" t="s">
        <v>3340</v>
      </c>
      <c r="Z764" s="252" t="s">
        <v>3340</v>
      </c>
      <c r="AA764" s="252" t="s">
        <v>3340</v>
      </c>
      <c r="AB764" s="252" t="s">
        <v>3670</v>
      </c>
      <c r="AC764" s="252" t="s">
        <v>4776</v>
      </c>
      <c r="AD764" s="217" t="s">
        <v>3340</v>
      </c>
      <c r="AE764" s="217" t="s">
        <v>3340</v>
      </c>
      <c r="AF764" s="217" t="s">
        <v>3340</v>
      </c>
      <c r="AG764" s="252" t="s">
        <v>6830</v>
      </c>
      <c r="AH764" s="252" t="s">
        <v>3875</v>
      </c>
      <c r="AI764" s="252" t="s">
        <v>3340</v>
      </c>
      <c r="AJ764" s="252" t="s">
        <v>3340</v>
      </c>
      <c r="AK764" s="252" t="s">
        <v>3340</v>
      </c>
      <c r="AL764" s="252" t="s">
        <v>3340</v>
      </c>
    </row>
    <row r="765" spans="1:38">
      <c r="A765" s="30" t="s">
        <v>6862</v>
      </c>
      <c r="B765" s="30" t="s">
        <v>6863</v>
      </c>
      <c r="C765" s="252" t="s">
        <v>6862</v>
      </c>
      <c r="D765" s="252" t="s">
        <v>6863</v>
      </c>
      <c r="E765" s="252" t="s">
        <v>6864</v>
      </c>
      <c r="F765" s="217" t="s">
        <v>6865</v>
      </c>
      <c r="G765" s="252" t="s">
        <v>6829</v>
      </c>
      <c r="H765" s="252" t="s">
        <v>7666</v>
      </c>
      <c r="I765" s="411">
        <v>43304</v>
      </c>
      <c r="J765" s="252" t="s">
        <v>4341</v>
      </c>
      <c r="K765" s="252" t="s">
        <v>2513</v>
      </c>
      <c r="L765" s="252" t="s">
        <v>3469</v>
      </c>
      <c r="M765" s="252" t="s">
        <v>6676</v>
      </c>
      <c r="N765" s="252" t="s">
        <v>3327</v>
      </c>
      <c r="O765" s="252" t="s">
        <v>3328</v>
      </c>
      <c r="P765" s="252" t="s">
        <v>3670</v>
      </c>
      <c r="Q765" s="252" t="s">
        <v>6830</v>
      </c>
      <c r="R765" s="252" t="s">
        <v>6866</v>
      </c>
      <c r="S765" s="252" t="s">
        <v>3340</v>
      </c>
      <c r="T765" s="252" t="s">
        <v>3340</v>
      </c>
      <c r="U765" s="252" t="s">
        <v>3340</v>
      </c>
      <c r="V765" s="252" t="s">
        <v>3340</v>
      </c>
      <c r="W765" s="252" t="s">
        <v>3340</v>
      </c>
      <c r="X765" s="252" t="s">
        <v>3340</v>
      </c>
      <c r="Y765" s="252" t="s">
        <v>3340</v>
      </c>
      <c r="Z765" s="252" t="s">
        <v>3340</v>
      </c>
      <c r="AA765" s="252" t="s">
        <v>3340</v>
      </c>
      <c r="AB765" s="252" t="s">
        <v>3669</v>
      </c>
      <c r="AC765" s="252" t="s">
        <v>3835</v>
      </c>
      <c r="AD765" s="217" t="s">
        <v>6069</v>
      </c>
      <c r="AE765" s="217" t="s">
        <v>6070</v>
      </c>
      <c r="AF765" s="217" t="s">
        <v>3340</v>
      </c>
      <c r="AG765" s="252" t="s">
        <v>6830</v>
      </c>
      <c r="AH765" s="252" t="s">
        <v>4786</v>
      </c>
      <c r="AI765" s="252" t="s">
        <v>3340</v>
      </c>
      <c r="AJ765" s="252" t="s">
        <v>3340</v>
      </c>
      <c r="AK765" s="252" t="s">
        <v>3340</v>
      </c>
      <c r="AL765" s="252" t="s">
        <v>3340</v>
      </c>
    </row>
    <row r="766" spans="1:38">
      <c r="A766" s="30" t="s">
        <v>8708</v>
      </c>
      <c r="B766" s="30" t="s">
        <v>8709</v>
      </c>
      <c r="C766" s="252" t="s">
        <v>8708</v>
      </c>
      <c r="D766" s="252" t="s">
        <v>8709</v>
      </c>
      <c r="E766" s="252" t="s">
        <v>6866</v>
      </c>
      <c r="F766" s="217" t="s">
        <v>8710</v>
      </c>
      <c r="G766" s="252" t="s">
        <v>6829</v>
      </c>
      <c r="H766" s="252" t="s">
        <v>7666</v>
      </c>
      <c r="I766" s="411">
        <v>43304</v>
      </c>
      <c r="J766" s="252" t="s">
        <v>4341</v>
      </c>
      <c r="K766" s="252" t="s">
        <v>2513</v>
      </c>
      <c r="L766" s="252" t="s">
        <v>3469</v>
      </c>
      <c r="M766" s="252" t="s">
        <v>6676</v>
      </c>
      <c r="N766" s="252" t="s">
        <v>3696</v>
      </c>
      <c r="O766" s="252" t="s">
        <v>3339</v>
      </c>
      <c r="P766" s="252" t="s">
        <v>3670</v>
      </c>
      <c r="Q766" s="252" t="s">
        <v>6830</v>
      </c>
      <c r="R766" s="252" t="s">
        <v>3340</v>
      </c>
      <c r="S766" s="252" t="s">
        <v>3340</v>
      </c>
      <c r="T766" s="252" t="s">
        <v>3340</v>
      </c>
      <c r="U766" s="252" t="s">
        <v>3340</v>
      </c>
      <c r="V766" s="252" t="s">
        <v>3340</v>
      </c>
      <c r="W766" s="252" t="s">
        <v>3340</v>
      </c>
      <c r="X766" s="252" t="s">
        <v>3340</v>
      </c>
      <c r="Y766" s="252" t="s">
        <v>3340</v>
      </c>
      <c r="Z766" s="252" t="s">
        <v>3340</v>
      </c>
      <c r="AA766" s="252" t="s">
        <v>3340</v>
      </c>
      <c r="AB766" s="252" t="s">
        <v>3670</v>
      </c>
      <c r="AC766" s="252" t="s">
        <v>4776</v>
      </c>
      <c r="AD766" s="217" t="s">
        <v>3340</v>
      </c>
      <c r="AE766" s="217" t="s">
        <v>3340</v>
      </c>
      <c r="AF766" s="217" t="s">
        <v>3340</v>
      </c>
      <c r="AG766" s="252" t="s">
        <v>6830</v>
      </c>
      <c r="AH766" s="252" t="s">
        <v>3875</v>
      </c>
      <c r="AI766" s="252" t="s">
        <v>3340</v>
      </c>
      <c r="AJ766" s="252" t="s">
        <v>3340</v>
      </c>
      <c r="AK766" s="252" t="s">
        <v>3340</v>
      </c>
      <c r="AL766" s="252" t="s">
        <v>3340</v>
      </c>
    </row>
    <row r="767" spans="1:38">
      <c r="A767" s="30" t="s">
        <v>6867</v>
      </c>
      <c r="B767" s="30" t="s">
        <v>6868</v>
      </c>
      <c r="C767" s="252" t="s">
        <v>6867</v>
      </c>
      <c r="D767" s="252" t="s">
        <v>6868</v>
      </c>
      <c r="E767" s="252" t="s">
        <v>6869</v>
      </c>
      <c r="F767" s="217" t="s">
        <v>6870</v>
      </c>
      <c r="G767" s="252" t="s">
        <v>6829</v>
      </c>
      <c r="H767" s="252" t="s">
        <v>7666</v>
      </c>
      <c r="I767" s="411">
        <v>43304</v>
      </c>
      <c r="J767" s="252" t="s">
        <v>4341</v>
      </c>
      <c r="K767" s="252" t="s">
        <v>2513</v>
      </c>
      <c r="L767" s="252" t="s">
        <v>3469</v>
      </c>
      <c r="M767" s="252" t="s">
        <v>6676</v>
      </c>
      <c r="N767" s="252" t="s">
        <v>3327</v>
      </c>
      <c r="O767" s="252" t="s">
        <v>3328</v>
      </c>
      <c r="P767" s="252" t="s">
        <v>3670</v>
      </c>
      <c r="Q767" s="252" t="s">
        <v>6830</v>
      </c>
      <c r="R767" s="252" t="s">
        <v>6871</v>
      </c>
      <c r="S767" s="252" t="s">
        <v>3340</v>
      </c>
      <c r="T767" s="252" t="s">
        <v>3340</v>
      </c>
      <c r="U767" s="252" t="s">
        <v>3340</v>
      </c>
      <c r="V767" s="252" t="s">
        <v>3340</v>
      </c>
      <c r="W767" s="252" t="s">
        <v>3340</v>
      </c>
      <c r="X767" s="252" t="s">
        <v>3340</v>
      </c>
      <c r="Y767" s="252" t="s">
        <v>3340</v>
      </c>
      <c r="Z767" s="252" t="s">
        <v>3340</v>
      </c>
      <c r="AA767" s="252" t="s">
        <v>3340</v>
      </c>
      <c r="AB767" s="252" t="s">
        <v>3669</v>
      </c>
      <c r="AC767" s="252" t="s">
        <v>3835</v>
      </c>
      <c r="AD767" s="217" t="s">
        <v>6069</v>
      </c>
      <c r="AE767" s="217" t="s">
        <v>6070</v>
      </c>
      <c r="AF767" s="217" t="s">
        <v>3340</v>
      </c>
      <c r="AG767" s="252" t="s">
        <v>6830</v>
      </c>
      <c r="AH767" s="252" t="s">
        <v>4786</v>
      </c>
      <c r="AI767" s="252" t="s">
        <v>3340</v>
      </c>
      <c r="AJ767" s="252" t="s">
        <v>3340</v>
      </c>
      <c r="AK767" s="252" t="s">
        <v>3340</v>
      </c>
      <c r="AL767" s="252" t="s">
        <v>3340</v>
      </c>
    </row>
    <row r="768" spans="1:38">
      <c r="A768" s="30" t="s">
        <v>8711</v>
      </c>
      <c r="B768" s="30" t="s">
        <v>8712</v>
      </c>
      <c r="C768" s="252" t="s">
        <v>8711</v>
      </c>
      <c r="D768" s="252" t="s">
        <v>8712</v>
      </c>
      <c r="E768" s="252" t="s">
        <v>6871</v>
      </c>
      <c r="F768" s="217" t="s">
        <v>8713</v>
      </c>
      <c r="G768" s="252" t="s">
        <v>6829</v>
      </c>
      <c r="H768" s="252" t="s">
        <v>7666</v>
      </c>
      <c r="I768" s="411">
        <v>43304</v>
      </c>
      <c r="J768" s="252" t="s">
        <v>4341</v>
      </c>
      <c r="K768" s="252" t="s">
        <v>2513</v>
      </c>
      <c r="L768" s="252" t="s">
        <v>3469</v>
      </c>
      <c r="M768" s="252" t="s">
        <v>6676</v>
      </c>
      <c r="N768" s="252" t="s">
        <v>3696</v>
      </c>
      <c r="O768" s="252" t="s">
        <v>3339</v>
      </c>
      <c r="P768" s="252" t="s">
        <v>3670</v>
      </c>
      <c r="Q768" s="252" t="s">
        <v>6830</v>
      </c>
      <c r="R768" s="252" t="s">
        <v>3340</v>
      </c>
      <c r="S768" s="252" t="s">
        <v>3340</v>
      </c>
      <c r="T768" s="252" t="s">
        <v>3340</v>
      </c>
      <c r="U768" s="252" t="s">
        <v>3340</v>
      </c>
      <c r="V768" s="252" t="s">
        <v>3340</v>
      </c>
      <c r="W768" s="252" t="s">
        <v>3340</v>
      </c>
      <c r="X768" s="252" t="s">
        <v>3340</v>
      </c>
      <c r="Y768" s="252" t="s">
        <v>3340</v>
      </c>
      <c r="Z768" s="252" t="s">
        <v>3340</v>
      </c>
      <c r="AA768" s="252" t="s">
        <v>3340</v>
      </c>
      <c r="AB768" s="252" t="s">
        <v>3670</v>
      </c>
      <c r="AC768" s="252" t="s">
        <v>4776</v>
      </c>
      <c r="AD768" s="217" t="s">
        <v>3340</v>
      </c>
      <c r="AE768" s="217" t="s">
        <v>3340</v>
      </c>
      <c r="AF768" s="217" t="s">
        <v>3340</v>
      </c>
      <c r="AG768" s="252" t="s">
        <v>6830</v>
      </c>
      <c r="AH768" s="252" t="s">
        <v>3875</v>
      </c>
      <c r="AI768" s="252" t="s">
        <v>3340</v>
      </c>
      <c r="AJ768" s="252" t="s">
        <v>3340</v>
      </c>
      <c r="AK768" s="252" t="s">
        <v>3340</v>
      </c>
      <c r="AL768" s="252" t="s">
        <v>3340</v>
      </c>
    </row>
    <row r="769" spans="1:38">
      <c r="A769" s="30" t="s">
        <v>6872</v>
      </c>
      <c r="B769" s="30" t="s">
        <v>6873</v>
      </c>
      <c r="C769" s="252" t="s">
        <v>6872</v>
      </c>
      <c r="D769" s="252" t="s">
        <v>6873</v>
      </c>
      <c r="E769" s="252" t="s">
        <v>6874</v>
      </c>
      <c r="F769" s="217" t="s">
        <v>6875</v>
      </c>
      <c r="G769" s="252" t="s">
        <v>6829</v>
      </c>
      <c r="H769" s="252" t="s">
        <v>7666</v>
      </c>
      <c r="I769" s="411">
        <v>43304</v>
      </c>
      <c r="J769" s="252" t="s">
        <v>4341</v>
      </c>
      <c r="K769" s="252" t="s">
        <v>2513</v>
      </c>
      <c r="L769" s="252" t="s">
        <v>3469</v>
      </c>
      <c r="M769" s="252" t="s">
        <v>6676</v>
      </c>
      <c r="N769" s="252" t="s">
        <v>3327</v>
      </c>
      <c r="O769" s="252" t="s">
        <v>3328</v>
      </c>
      <c r="P769" s="252" t="s">
        <v>3670</v>
      </c>
      <c r="Q769" s="252" t="s">
        <v>6830</v>
      </c>
      <c r="R769" s="252" t="s">
        <v>6876</v>
      </c>
      <c r="S769" s="252" t="s">
        <v>3340</v>
      </c>
      <c r="T769" s="252" t="s">
        <v>3340</v>
      </c>
      <c r="U769" s="252" t="s">
        <v>3340</v>
      </c>
      <c r="V769" s="252" t="s">
        <v>3340</v>
      </c>
      <c r="W769" s="252" t="s">
        <v>3340</v>
      </c>
      <c r="X769" s="252" t="s">
        <v>3340</v>
      </c>
      <c r="Y769" s="252" t="s">
        <v>3340</v>
      </c>
      <c r="Z769" s="252" t="s">
        <v>3340</v>
      </c>
      <c r="AA769" s="252" t="s">
        <v>3340</v>
      </c>
      <c r="AB769" s="252" t="s">
        <v>3669</v>
      </c>
      <c r="AC769" s="252" t="s">
        <v>3835</v>
      </c>
      <c r="AD769" s="217" t="s">
        <v>6069</v>
      </c>
      <c r="AE769" s="217" t="s">
        <v>6070</v>
      </c>
      <c r="AF769" s="217" t="s">
        <v>3340</v>
      </c>
      <c r="AG769" s="252" t="s">
        <v>6830</v>
      </c>
      <c r="AH769" s="252" t="s">
        <v>4786</v>
      </c>
      <c r="AI769" s="252" t="s">
        <v>3340</v>
      </c>
      <c r="AJ769" s="252" t="s">
        <v>3340</v>
      </c>
      <c r="AK769" s="252" t="s">
        <v>3340</v>
      </c>
      <c r="AL769" s="252" t="s">
        <v>3340</v>
      </c>
    </row>
    <row r="770" spans="1:38">
      <c r="A770" s="30" t="s">
        <v>8714</v>
      </c>
      <c r="B770" s="30" t="s">
        <v>8715</v>
      </c>
      <c r="C770" s="252" t="s">
        <v>8714</v>
      </c>
      <c r="D770" s="252" t="s">
        <v>8715</v>
      </c>
      <c r="E770" s="252" t="s">
        <v>6876</v>
      </c>
      <c r="F770" s="217" t="s">
        <v>8716</v>
      </c>
      <c r="G770" s="252" t="s">
        <v>6829</v>
      </c>
      <c r="H770" s="252" t="s">
        <v>7666</v>
      </c>
      <c r="I770" s="411">
        <v>43304</v>
      </c>
      <c r="J770" s="252" t="s">
        <v>4341</v>
      </c>
      <c r="K770" s="252" t="s">
        <v>2513</v>
      </c>
      <c r="L770" s="252" t="s">
        <v>3469</v>
      </c>
      <c r="M770" s="252" t="s">
        <v>6676</v>
      </c>
      <c r="N770" s="252" t="s">
        <v>3696</v>
      </c>
      <c r="O770" s="252" t="s">
        <v>3339</v>
      </c>
      <c r="P770" s="252" t="s">
        <v>3670</v>
      </c>
      <c r="Q770" s="252" t="s">
        <v>6830</v>
      </c>
      <c r="R770" s="252" t="s">
        <v>3340</v>
      </c>
      <c r="S770" s="252" t="s">
        <v>3340</v>
      </c>
      <c r="T770" s="252" t="s">
        <v>3340</v>
      </c>
      <c r="U770" s="252" t="s">
        <v>3340</v>
      </c>
      <c r="V770" s="252" t="s">
        <v>3340</v>
      </c>
      <c r="W770" s="252" t="s">
        <v>3340</v>
      </c>
      <c r="X770" s="252" t="s">
        <v>3340</v>
      </c>
      <c r="Y770" s="252" t="s">
        <v>3340</v>
      </c>
      <c r="Z770" s="252" t="s">
        <v>3340</v>
      </c>
      <c r="AA770" s="252" t="s">
        <v>3340</v>
      </c>
      <c r="AB770" s="252" t="s">
        <v>3670</v>
      </c>
      <c r="AC770" s="252" t="s">
        <v>4776</v>
      </c>
      <c r="AD770" s="217" t="s">
        <v>3340</v>
      </c>
      <c r="AE770" s="217" t="s">
        <v>3340</v>
      </c>
      <c r="AF770" s="217" t="s">
        <v>3340</v>
      </c>
      <c r="AG770" s="252" t="s">
        <v>6830</v>
      </c>
      <c r="AH770" s="252" t="s">
        <v>3875</v>
      </c>
      <c r="AI770" s="252" t="s">
        <v>3340</v>
      </c>
      <c r="AJ770" s="252" t="s">
        <v>3340</v>
      </c>
      <c r="AK770" s="252" t="s">
        <v>3340</v>
      </c>
      <c r="AL770" s="252" t="s">
        <v>3340</v>
      </c>
    </row>
    <row r="771" spans="1:38">
      <c r="A771" s="30" t="s">
        <v>6877</v>
      </c>
      <c r="B771" s="30" t="s">
        <v>6878</v>
      </c>
      <c r="C771" s="252" t="s">
        <v>6877</v>
      </c>
      <c r="D771" s="252" t="s">
        <v>6878</v>
      </c>
      <c r="E771" s="252" t="s">
        <v>6879</v>
      </c>
      <c r="F771" s="217" t="s">
        <v>6880</v>
      </c>
      <c r="G771" s="252" t="s">
        <v>6829</v>
      </c>
      <c r="H771" s="252" t="s">
        <v>7666</v>
      </c>
      <c r="I771" s="411">
        <v>43304</v>
      </c>
      <c r="J771" s="252" t="s">
        <v>4341</v>
      </c>
      <c r="K771" s="252" t="s">
        <v>2513</v>
      </c>
      <c r="L771" s="252" t="s">
        <v>3469</v>
      </c>
      <c r="M771" s="252" t="s">
        <v>6676</v>
      </c>
      <c r="N771" s="252" t="s">
        <v>3327</v>
      </c>
      <c r="O771" s="252" t="s">
        <v>3328</v>
      </c>
      <c r="P771" s="252" t="s">
        <v>3670</v>
      </c>
      <c r="Q771" s="252" t="s">
        <v>6830</v>
      </c>
      <c r="R771" s="252" t="s">
        <v>6881</v>
      </c>
      <c r="S771" s="252" t="s">
        <v>3340</v>
      </c>
      <c r="T771" s="252" t="s">
        <v>3340</v>
      </c>
      <c r="U771" s="252" t="s">
        <v>3340</v>
      </c>
      <c r="V771" s="252" t="s">
        <v>3340</v>
      </c>
      <c r="W771" s="252" t="s">
        <v>3340</v>
      </c>
      <c r="X771" s="252" t="s">
        <v>3340</v>
      </c>
      <c r="Y771" s="252" t="s">
        <v>3340</v>
      </c>
      <c r="Z771" s="252" t="s">
        <v>3340</v>
      </c>
      <c r="AA771" s="252" t="s">
        <v>3340</v>
      </c>
      <c r="AB771" s="252" t="s">
        <v>3669</v>
      </c>
      <c r="AC771" s="252" t="s">
        <v>3835</v>
      </c>
      <c r="AD771" s="217" t="s">
        <v>6069</v>
      </c>
      <c r="AE771" s="217" t="s">
        <v>6070</v>
      </c>
      <c r="AF771" s="217" t="s">
        <v>3340</v>
      </c>
      <c r="AG771" s="252" t="s">
        <v>6830</v>
      </c>
      <c r="AH771" s="252" t="s">
        <v>4786</v>
      </c>
      <c r="AI771" s="252" t="s">
        <v>3340</v>
      </c>
      <c r="AJ771" s="252" t="s">
        <v>3340</v>
      </c>
      <c r="AK771" s="252" t="s">
        <v>3340</v>
      </c>
      <c r="AL771" s="252" t="s">
        <v>3340</v>
      </c>
    </row>
    <row r="772" spans="1:38">
      <c r="A772" s="30" t="s">
        <v>8717</v>
      </c>
      <c r="B772" s="30" t="s">
        <v>8718</v>
      </c>
      <c r="C772" s="252" t="s">
        <v>8717</v>
      </c>
      <c r="D772" s="252" t="s">
        <v>8718</v>
      </c>
      <c r="E772" s="252" t="s">
        <v>6881</v>
      </c>
      <c r="F772" s="217" t="s">
        <v>8719</v>
      </c>
      <c r="G772" s="252" t="s">
        <v>6829</v>
      </c>
      <c r="H772" s="252" t="s">
        <v>7666</v>
      </c>
      <c r="I772" s="411">
        <v>43304</v>
      </c>
      <c r="J772" s="252" t="s">
        <v>4341</v>
      </c>
      <c r="K772" s="252" t="s">
        <v>2513</v>
      </c>
      <c r="L772" s="252" t="s">
        <v>3469</v>
      </c>
      <c r="M772" s="252" t="s">
        <v>6676</v>
      </c>
      <c r="N772" s="252" t="s">
        <v>3696</v>
      </c>
      <c r="O772" s="252" t="s">
        <v>3339</v>
      </c>
      <c r="P772" s="252" t="s">
        <v>3670</v>
      </c>
      <c r="Q772" s="252" t="s">
        <v>6830</v>
      </c>
      <c r="R772" s="252" t="s">
        <v>3340</v>
      </c>
      <c r="S772" s="252" t="s">
        <v>3340</v>
      </c>
      <c r="T772" s="252" t="s">
        <v>3340</v>
      </c>
      <c r="U772" s="252" t="s">
        <v>3340</v>
      </c>
      <c r="V772" s="252" t="s">
        <v>3340</v>
      </c>
      <c r="W772" s="252" t="s">
        <v>3340</v>
      </c>
      <c r="X772" s="252" t="s">
        <v>3340</v>
      </c>
      <c r="Y772" s="252" t="s">
        <v>3340</v>
      </c>
      <c r="Z772" s="252" t="s">
        <v>3340</v>
      </c>
      <c r="AA772" s="252" t="s">
        <v>3340</v>
      </c>
      <c r="AB772" s="252" t="s">
        <v>3670</v>
      </c>
      <c r="AC772" s="252" t="s">
        <v>4776</v>
      </c>
      <c r="AD772" s="217" t="s">
        <v>3340</v>
      </c>
      <c r="AE772" s="217" t="s">
        <v>3340</v>
      </c>
      <c r="AF772" s="217" t="s">
        <v>3340</v>
      </c>
      <c r="AG772" s="252" t="s">
        <v>6830</v>
      </c>
      <c r="AH772" s="252" t="s">
        <v>3875</v>
      </c>
      <c r="AI772" s="252" t="s">
        <v>3340</v>
      </c>
      <c r="AJ772" s="252" t="s">
        <v>3340</v>
      </c>
      <c r="AK772" s="252" t="s">
        <v>3340</v>
      </c>
      <c r="AL772" s="252" t="s">
        <v>3340</v>
      </c>
    </row>
    <row r="773" spans="1:38">
      <c r="A773" s="30" t="s">
        <v>6882</v>
      </c>
      <c r="B773" s="30" t="s">
        <v>6883</v>
      </c>
      <c r="C773" s="252" t="s">
        <v>6882</v>
      </c>
      <c r="D773" s="252" t="s">
        <v>6883</v>
      </c>
      <c r="E773" s="252" t="s">
        <v>6884</v>
      </c>
      <c r="F773" s="217" t="s">
        <v>6885</v>
      </c>
      <c r="G773" s="252" t="s">
        <v>6829</v>
      </c>
      <c r="H773" s="252" t="s">
        <v>7666</v>
      </c>
      <c r="I773" s="411">
        <v>43304</v>
      </c>
      <c r="J773" s="252" t="s">
        <v>4341</v>
      </c>
      <c r="K773" s="252" t="s">
        <v>2513</v>
      </c>
      <c r="L773" s="252" t="s">
        <v>3469</v>
      </c>
      <c r="M773" s="252" t="s">
        <v>6676</v>
      </c>
      <c r="N773" s="252" t="s">
        <v>3327</v>
      </c>
      <c r="O773" s="252" t="s">
        <v>3328</v>
      </c>
      <c r="P773" s="252" t="s">
        <v>3670</v>
      </c>
      <c r="Q773" s="252" t="s">
        <v>6830</v>
      </c>
      <c r="R773" s="252" t="s">
        <v>6886</v>
      </c>
      <c r="S773" s="252" t="s">
        <v>3340</v>
      </c>
      <c r="T773" s="252" t="s">
        <v>3340</v>
      </c>
      <c r="U773" s="252" t="s">
        <v>3340</v>
      </c>
      <c r="V773" s="252" t="s">
        <v>3340</v>
      </c>
      <c r="W773" s="252" t="s">
        <v>3340</v>
      </c>
      <c r="X773" s="252" t="s">
        <v>3340</v>
      </c>
      <c r="Y773" s="252" t="s">
        <v>3340</v>
      </c>
      <c r="Z773" s="252" t="s">
        <v>3340</v>
      </c>
      <c r="AA773" s="252" t="s">
        <v>3340</v>
      </c>
      <c r="AB773" s="252" t="s">
        <v>3669</v>
      </c>
      <c r="AC773" s="252" t="s">
        <v>3835</v>
      </c>
      <c r="AD773" s="217" t="s">
        <v>6069</v>
      </c>
      <c r="AE773" s="217" t="s">
        <v>6070</v>
      </c>
      <c r="AF773" s="217" t="s">
        <v>3340</v>
      </c>
      <c r="AG773" s="252" t="s">
        <v>6830</v>
      </c>
      <c r="AH773" s="252" t="s">
        <v>4786</v>
      </c>
      <c r="AI773" s="252" t="s">
        <v>3340</v>
      </c>
      <c r="AJ773" s="252" t="s">
        <v>3340</v>
      </c>
      <c r="AK773" s="252" t="s">
        <v>3340</v>
      </c>
      <c r="AL773" s="252" t="s">
        <v>3340</v>
      </c>
    </row>
    <row r="774" spans="1:38">
      <c r="A774" s="30" t="s">
        <v>8720</v>
      </c>
      <c r="B774" s="30" t="s">
        <v>8721</v>
      </c>
      <c r="C774" s="252" t="s">
        <v>8720</v>
      </c>
      <c r="D774" s="252" t="s">
        <v>8721</v>
      </c>
      <c r="E774" s="252" t="s">
        <v>6886</v>
      </c>
      <c r="F774" s="217" t="s">
        <v>8722</v>
      </c>
      <c r="G774" s="252" t="s">
        <v>6829</v>
      </c>
      <c r="H774" s="252" t="s">
        <v>7666</v>
      </c>
      <c r="I774" s="411">
        <v>43304</v>
      </c>
      <c r="J774" s="252" t="s">
        <v>4341</v>
      </c>
      <c r="K774" s="252" t="s">
        <v>2513</v>
      </c>
      <c r="L774" s="252" t="s">
        <v>3469</v>
      </c>
      <c r="M774" s="252" t="s">
        <v>6676</v>
      </c>
      <c r="N774" s="252" t="s">
        <v>3696</v>
      </c>
      <c r="O774" s="252" t="s">
        <v>3339</v>
      </c>
      <c r="P774" s="252" t="s">
        <v>3670</v>
      </c>
      <c r="Q774" s="252" t="s">
        <v>6830</v>
      </c>
      <c r="R774" s="252" t="s">
        <v>3340</v>
      </c>
      <c r="S774" s="252" t="s">
        <v>3340</v>
      </c>
      <c r="T774" s="252" t="s">
        <v>3340</v>
      </c>
      <c r="U774" s="252" t="s">
        <v>3340</v>
      </c>
      <c r="V774" s="252" t="s">
        <v>3340</v>
      </c>
      <c r="W774" s="252" t="s">
        <v>3340</v>
      </c>
      <c r="X774" s="252" t="s">
        <v>3340</v>
      </c>
      <c r="Y774" s="252" t="s">
        <v>3340</v>
      </c>
      <c r="Z774" s="252" t="s">
        <v>3340</v>
      </c>
      <c r="AA774" s="252" t="s">
        <v>3340</v>
      </c>
      <c r="AB774" s="252" t="s">
        <v>3670</v>
      </c>
      <c r="AC774" s="252" t="s">
        <v>4776</v>
      </c>
      <c r="AD774" s="217" t="s">
        <v>3340</v>
      </c>
      <c r="AE774" s="217" t="s">
        <v>3340</v>
      </c>
      <c r="AF774" s="217" t="s">
        <v>3340</v>
      </c>
      <c r="AG774" s="252" t="s">
        <v>6830</v>
      </c>
      <c r="AH774" s="252" t="s">
        <v>3875</v>
      </c>
      <c r="AI774" s="252" t="s">
        <v>3340</v>
      </c>
      <c r="AJ774" s="252" t="s">
        <v>3340</v>
      </c>
      <c r="AK774" s="252" t="s">
        <v>3340</v>
      </c>
      <c r="AL774" s="252" t="s">
        <v>3340</v>
      </c>
    </row>
    <row r="775" spans="1:38">
      <c r="A775" s="30" t="s">
        <v>6887</v>
      </c>
      <c r="B775" s="30" t="s">
        <v>6888</v>
      </c>
      <c r="C775" s="252" t="s">
        <v>6887</v>
      </c>
      <c r="D775" s="252" t="s">
        <v>6888</v>
      </c>
      <c r="E775" s="252" t="s">
        <v>6889</v>
      </c>
      <c r="F775" s="217" t="s">
        <v>6890</v>
      </c>
      <c r="G775" s="252" t="s">
        <v>6829</v>
      </c>
      <c r="H775" s="252" t="s">
        <v>7666</v>
      </c>
      <c r="I775" s="411">
        <v>43304</v>
      </c>
      <c r="J775" s="252" t="s">
        <v>4341</v>
      </c>
      <c r="K775" s="252" t="s">
        <v>2513</v>
      </c>
      <c r="L775" s="252" t="s">
        <v>3469</v>
      </c>
      <c r="M775" s="252" t="s">
        <v>6676</v>
      </c>
      <c r="N775" s="252" t="s">
        <v>3327</v>
      </c>
      <c r="O775" s="252" t="s">
        <v>3328</v>
      </c>
      <c r="P775" s="252" t="s">
        <v>3670</v>
      </c>
      <c r="Q775" s="252" t="s">
        <v>6830</v>
      </c>
      <c r="R775" s="252" t="s">
        <v>6891</v>
      </c>
      <c r="S775" s="252" t="s">
        <v>3340</v>
      </c>
      <c r="T775" s="252" t="s">
        <v>3340</v>
      </c>
      <c r="U775" s="252" t="s">
        <v>3340</v>
      </c>
      <c r="V775" s="252" t="s">
        <v>3340</v>
      </c>
      <c r="W775" s="252" t="s">
        <v>3340</v>
      </c>
      <c r="X775" s="252" t="s">
        <v>3340</v>
      </c>
      <c r="Y775" s="252" t="s">
        <v>3340</v>
      </c>
      <c r="Z775" s="252" t="s">
        <v>3340</v>
      </c>
      <c r="AA775" s="252" t="s">
        <v>3340</v>
      </c>
      <c r="AB775" s="252" t="s">
        <v>3669</v>
      </c>
      <c r="AC775" s="252" t="s">
        <v>3835</v>
      </c>
      <c r="AD775" s="217" t="s">
        <v>6069</v>
      </c>
      <c r="AE775" s="217" t="s">
        <v>6070</v>
      </c>
      <c r="AF775" s="217" t="s">
        <v>3340</v>
      </c>
      <c r="AG775" s="252" t="s">
        <v>6830</v>
      </c>
      <c r="AH775" s="252" t="s">
        <v>4786</v>
      </c>
      <c r="AI775" s="252" t="s">
        <v>3340</v>
      </c>
      <c r="AJ775" s="252" t="s">
        <v>3340</v>
      </c>
      <c r="AK775" s="252" t="s">
        <v>3340</v>
      </c>
      <c r="AL775" s="252" t="s">
        <v>3340</v>
      </c>
    </row>
    <row r="776" spans="1:38">
      <c r="A776" s="30" t="s">
        <v>8723</v>
      </c>
      <c r="B776" s="30" t="s">
        <v>8724</v>
      </c>
      <c r="C776" s="252" t="s">
        <v>8723</v>
      </c>
      <c r="D776" s="252" t="s">
        <v>8724</v>
      </c>
      <c r="E776" s="252" t="s">
        <v>6891</v>
      </c>
      <c r="F776" s="217" t="s">
        <v>8725</v>
      </c>
      <c r="G776" s="252" t="s">
        <v>6829</v>
      </c>
      <c r="H776" s="252" t="s">
        <v>7666</v>
      </c>
      <c r="I776" s="411">
        <v>43304</v>
      </c>
      <c r="J776" s="252" t="s">
        <v>4341</v>
      </c>
      <c r="K776" s="252" t="s">
        <v>2513</v>
      </c>
      <c r="L776" s="252" t="s">
        <v>3469</v>
      </c>
      <c r="M776" s="252" t="s">
        <v>6676</v>
      </c>
      <c r="N776" s="252" t="s">
        <v>3696</v>
      </c>
      <c r="O776" s="252" t="s">
        <v>3339</v>
      </c>
      <c r="P776" s="252" t="s">
        <v>3670</v>
      </c>
      <c r="Q776" s="252" t="s">
        <v>6830</v>
      </c>
      <c r="R776" s="252" t="s">
        <v>3340</v>
      </c>
      <c r="S776" s="252" t="s">
        <v>3340</v>
      </c>
      <c r="T776" s="252" t="s">
        <v>3340</v>
      </c>
      <c r="U776" s="252" t="s">
        <v>3340</v>
      </c>
      <c r="V776" s="252" t="s">
        <v>3340</v>
      </c>
      <c r="W776" s="252" t="s">
        <v>3340</v>
      </c>
      <c r="X776" s="252" t="s">
        <v>3340</v>
      </c>
      <c r="Y776" s="252" t="s">
        <v>3340</v>
      </c>
      <c r="Z776" s="252" t="s">
        <v>3340</v>
      </c>
      <c r="AA776" s="252" t="s">
        <v>3340</v>
      </c>
      <c r="AB776" s="252" t="s">
        <v>3670</v>
      </c>
      <c r="AC776" s="252" t="s">
        <v>4776</v>
      </c>
      <c r="AD776" s="217" t="s">
        <v>3340</v>
      </c>
      <c r="AE776" s="217" t="s">
        <v>3340</v>
      </c>
      <c r="AF776" s="217" t="s">
        <v>3340</v>
      </c>
      <c r="AG776" s="252" t="s">
        <v>6830</v>
      </c>
      <c r="AH776" s="252" t="s">
        <v>3875</v>
      </c>
      <c r="AI776" s="252" t="s">
        <v>3340</v>
      </c>
      <c r="AJ776" s="252" t="s">
        <v>3340</v>
      </c>
      <c r="AK776" s="252" t="s">
        <v>3340</v>
      </c>
      <c r="AL776" s="252" t="s">
        <v>3340</v>
      </c>
    </row>
    <row r="777" spans="1:38">
      <c r="A777" s="30" t="s">
        <v>6892</v>
      </c>
      <c r="B777" s="30" t="s">
        <v>6893</v>
      </c>
      <c r="C777" s="252" t="s">
        <v>6892</v>
      </c>
      <c r="D777" s="252" t="s">
        <v>6893</v>
      </c>
      <c r="E777" s="252" t="s">
        <v>6894</v>
      </c>
      <c r="F777" s="217" t="s">
        <v>6895</v>
      </c>
      <c r="G777" s="252" t="s">
        <v>6829</v>
      </c>
      <c r="H777" s="252" t="s">
        <v>7666</v>
      </c>
      <c r="I777" s="411">
        <v>43304</v>
      </c>
      <c r="J777" s="252" t="s">
        <v>4341</v>
      </c>
      <c r="K777" s="252" t="s">
        <v>2513</v>
      </c>
      <c r="L777" s="252" t="s">
        <v>3469</v>
      </c>
      <c r="M777" s="252" t="s">
        <v>6676</v>
      </c>
      <c r="N777" s="252" t="s">
        <v>3327</v>
      </c>
      <c r="O777" s="252" t="s">
        <v>3328</v>
      </c>
      <c r="P777" s="252" t="s">
        <v>3670</v>
      </c>
      <c r="Q777" s="252" t="s">
        <v>6830</v>
      </c>
      <c r="R777" s="252" t="s">
        <v>6896</v>
      </c>
      <c r="S777" s="252" t="s">
        <v>3340</v>
      </c>
      <c r="T777" s="252" t="s">
        <v>3340</v>
      </c>
      <c r="U777" s="252" t="s">
        <v>3340</v>
      </c>
      <c r="V777" s="252" t="s">
        <v>3340</v>
      </c>
      <c r="W777" s="252" t="s">
        <v>3340</v>
      </c>
      <c r="X777" s="252" t="s">
        <v>3340</v>
      </c>
      <c r="Y777" s="252" t="s">
        <v>3340</v>
      </c>
      <c r="Z777" s="252" t="s">
        <v>3340</v>
      </c>
      <c r="AA777" s="252" t="s">
        <v>3340</v>
      </c>
      <c r="AB777" s="252" t="s">
        <v>3669</v>
      </c>
      <c r="AC777" s="252" t="s">
        <v>3835</v>
      </c>
      <c r="AD777" s="217" t="s">
        <v>6069</v>
      </c>
      <c r="AE777" s="217" t="s">
        <v>6070</v>
      </c>
      <c r="AF777" s="217" t="s">
        <v>3340</v>
      </c>
      <c r="AG777" s="252" t="s">
        <v>6830</v>
      </c>
      <c r="AH777" s="252" t="s">
        <v>4786</v>
      </c>
      <c r="AI777" s="252" t="s">
        <v>3340</v>
      </c>
      <c r="AJ777" s="252" t="s">
        <v>3340</v>
      </c>
      <c r="AK777" s="252" t="s">
        <v>3340</v>
      </c>
      <c r="AL777" s="252" t="s">
        <v>3340</v>
      </c>
    </row>
    <row r="778" spans="1:38">
      <c r="A778" s="30" t="s">
        <v>8726</v>
      </c>
      <c r="B778" s="30" t="s">
        <v>8727</v>
      </c>
      <c r="C778" s="252" t="s">
        <v>8726</v>
      </c>
      <c r="D778" s="252" t="s">
        <v>8727</v>
      </c>
      <c r="E778" s="252" t="s">
        <v>6896</v>
      </c>
      <c r="F778" s="217" t="s">
        <v>8728</v>
      </c>
      <c r="G778" s="252" t="s">
        <v>6829</v>
      </c>
      <c r="H778" s="252" t="s">
        <v>7666</v>
      </c>
      <c r="I778" s="411">
        <v>43304</v>
      </c>
      <c r="J778" s="252" t="s">
        <v>4341</v>
      </c>
      <c r="K778" s="252" t="s">
        <v>2513</v>
      </c>
      <c r="L778" s="252" t="s">
        <v>3469</v>
      </c>
      <c r="M778" s="252" t="s">
        <v>6676</v>
      </c>
      <c r="N778" s="252" t="s">
        <v>3696</v>
      </c>
      <c r="O778" s="252" t="s">
        <v>3339</v>
      </c>
      <c r="P778" s="252" t="s">
        <v>3670</v>
      </c>
      <c r="Q778" s="252" t="s">
        <v>6830</v>
      </c>
      <c r="R778" s="252" t="s">
        <v>3340</v>
      </c>
      <c r="S778" s="252" t="s">
        <v>3340</v>
      </c>
      <c r="T778" s="252" t="s">
        <v>3340</v>
      </c>
      <c r="U778" s="252" t="s">
        <v>3340</v>
      </c>
      <c r="V778" s="252" t="s">
        <v>3340</v>
      </c>
      <c r="W778" s="252" t="s">
        <v>3340</v>
      </c>
      <c r="X778" s="252" t="s">
        <v>3340</v>
      </c>
      <c r="Y778" s="252" t="s">
        <v>3340</v>
      </c>
      <c r="Z778" s="252" t="s">
        <v>3340</v>
      </c>
      <c r="AA778" s="252" t="s">
        <v>3340</v>
      </c>
      <c r="AB778" s="252" t="s">
        <v>3670</v>
      </c>
      <c r="AC778" s="252" t="s">
        <v>4776</v>
      </c>
      <c r="AD778" s="217" t="s">
        <v>3340</v>
      </c>
      <c r="AE778" s="217" t="s">
        <v>3340</v>
      </c>
      <c r="AF778" s="217" t="s">
        <v>3340</v>
      </c>
      <c r="AG778" s="252" t="s">
        <v>6830</v>
      </c>
      <c r="AH778" s="252" t="s">
        <v>3875</v>
      </c>
      <c r="AI778" s="252" t="s">
        <v>3340</v>
      </c>
      <c r="AJ778" s="252" t="s">
        <v>3340</v>
      </c>
      <c r="AK778" s="252" t="s">
        <v>3340</v>
      </c>
      <c r="AL778" s="252" t="s">
        <v>3340</v>
      </c>
    </row>
    <row r="779" spans="1:38">
      <c r="A779" s="30" t="s">
        <v>6897</v>
      </c>
      <c r="B779" s="30" t="s">
        <v>6898</v>
      </c>
      <c r="C779" s="252" t="s">
        <v>6897</v>
      </c>
      <c r="D779" s="252" t="s">
        <v>6898</v>
      </c>
      <c r="E779" s="252" t="s">
        <v>6899</v>
      </c>
      <c r="F779" s="217" t="s">
        <v>6900</v>
      </c>
      <c r="G779" s="252" t="s">
        <v>6829</v>
      </c>
      <c r="H779" s="252" t="s">
        <v>7666</v>
      </c>
      <c r="I779" s="411">
        <v>43304</v>
      </c>
      <c r="J779" s="252" t="s">
        <v>4341</v>
      </c>
      <c r="K779" s="252" t="s">
        <v>2513</v>
      </c>
      <c r="L779" s="252" t="s">
        <v>3469</v>
      </c>
      <c r="M779" s="252" t="s">
        <v>6676</v>
      </c>
      <c r="N779" s="252" t="s">
        <v>3327</v>
      </c>
      <c r="O779" s="252" t="s">
        <v>3328</v>
      </c>
      <c r="P779" s="252" t="s">
        <v>3670</v>
      </c>
      <c r="Q779" s="252" t="s">
        <v>6830</v>
      </c>
      <c r="R779" s="252" t="s">
        <v>6901</v>
      </c>
      <c r="S779" s="252" t="s">
        <v>3340</v>
      </c>
      <c r="T779" s="252" t="s">
        <v>3340</v>
      </c>
      <c r="U779" s="252" t="s">
        <v>3340</v>
      </c>
      <c r="V779" s="252" t="s">
        <v>3340</v>
      </c>
      <c r="W779" s="252" t="s">
        <v>3340</v>
      </c>
      <c r="X779" s="252" t="s">
        <v>3340</v>
      </c>
      <c r="Y779" s="252" t="s">
        <v>3340</v>
      </c>
      <c r="Z779" s="252" t="s">
        <v>3340</v>
      </c>
      <c r="AA779" s="252" t="s">
        <v>3340</v>
      </c>
      <c r="AB779" s="252" t="s">
        <v>3669</v>
      </c>
      <c r="AC779" s="252" t="s">
        <v>3835</v>
      </c>
      <c r="AD779" s="217" t="s">
        <v>6069</v>
      </c>
      <c r="AE779" s="217" t="s">
        <v>6070</v>
      </c>
      <c r="AF779" s="217" t="s">
        <v>3340</v>
      </c>
      <c r="AG779" s="252" t="s">
        <v>6830</v>
      </c>
      <c r="AH779" s="252" t="s">
        <v>4786</v>
      </c>
      <c r="AI779" s="252" t="s">
        <v>3340</v>
      </c>
      <c r="AJ779" s="252" t="s">
        <v>3340</v>
      </c>
      <c r="AK779" s="252" t="s">
        <v>3340</v>
      </c>
      <c r="AL779" s="252" t="s">
        <v>3340</v>
      </c>
    </row>
    <row r="780" spans="1:38">
      <c r="A780" s="30" t="s">
        <v>8729</v>
      </c>
      <c r="B780" s="30" t="s">
        <v>8730</v>
      </c>
      <c r="C780" s="252" t="s">
        <v>8729</v>
      </c>
      <c r="D780" s="252" t="s">
        <v>8730</v>
      </c>
      <c r="E780" s="252" t="s">
        <v>6901</v>
      </c>
      <c r="F780" s="217" t="s">
        <v>8731</v>
      </c>
      <c r="G780" s="252" t="s">
        <v>6829</v>
      </c>
      <c r="H780" s="252" t="s">
        <v>7666</v>
      </c>
      <c r="I780" s="411">
        <v>43304</v>
      </c>
      <c r="J780" s="252" t="s">
        <v>4341</v>
      </c>
      <c r="K780" s="252" t="s">
        <v>2513</v>
      </c>
      <c r="L780" s="252" t="s">
        <v>3469</v>
      </c>
      <c r="M780" s="252" t="s">
        <v>6676</v>
      </c>
      <c r="N780" s="252" t="s">
        <v>3696</v>
      </c>
      <c r="O780" s="252" t="s">
        <v>3339</v>
      </c>
      <c r="P780" s="252" t="s">
        <v>3670</v>
      </c>
      <c r="Q780" s="252" t="s">
        <v>6830</v>
      </c>
      <c r="R780" s="252" t="s">
        <v>3340</v>
      </c>
      <c r="S780" s="252" t="s">
        <v>3340</v>
      </c>
      <c r="T780" s="252" t="s">
        <v>3340</v>
      </c>
      <c r="U780" s="252" t="s">
        <v>3340</v>
      </c>
      <c r="V780" s="252" t="s">
        <v>3340</v>
      </c>
      <c r="W780" s="252" t="s">
        <v>3340</v>
      </c>
      <c r="X780" s="252" t="s">
        <v>3340</v>
      </c>
      <c r="Y780" s="252" t="s">
        <v>3340</v>
      </c>
      <c r="Z780" s="252" t="s">
        <v>3340</v>
      </c>
      <c r="AA780" s="252" t="s">
        <v>3340</v>
      </c>
      <c r="AB780" s="252" t="s">
        <v>3670</v>
      </c>
      <c r="AC780" s="252" t="s">
        <v>4776</v>
      </c>
      <c r="AD780" s="217" t="s">
        <v>3340</v>
      </c>
      <c r="AE780" s="217" t="s">
        <v>3340</v>
      </c>
      <c r="AF780" s="217" t="s">
        <v>3340</v>
      </c>
      <c r="AG780" s="252" t="s">
        <v>6830</v>
      </c>
      <c r="AH780" s="252" t="s">
        <v>3875</v>
      </c>
      <c r="AI780" s="252" t="s">
        <v>3340</v>
      </c>
      <c r="AJ780" s="252" t="s">
        <v>3340</v>
      </c>
      <c r="AK780" s="252" t="s">
        <v>3340</v>
      </c>
      <c r="AL780" s="252" t="s">
        <v>3340</v>
      </c>
    </row>
    <row r="781" spans="1:38">
      <c r="A781" s="30" t="s">
        <v>6902</v>
      </c>
      <c r="B781" s="30" t="s">
        <v>6903</v>
      </c>
      <c r="C781" s="252" t="s">
        <v>6902</v>
      </c>
      <c r="D781" s="252" t="s">
        <v>6903</v>
      </c>
      <c r="E781" s="252" t="s">
        <v>6904</v>
      </c>
      <c r="F781" s="217" t="s">
        <v>6905</v>
      </c>
      <c r="G781" s="252" t="s">
        <v>6829</v>
      </c>
      <c r="H781" s="252" t="s">
        <v>7666</v>
      </c>
      <c r="I781" s="411">
        <v>43304</v>
      </c>
      <c r="J781" s="252" t="s">
        <v>4341</v>
      </c>
      <c r="K781" s="252" t="s">
        <v>2513</v>
      </c>
      <c r="L781" s="252" t="s">
        <v>3469</v>
      </c>
      <c r="M781" s="252" t="s">
        <v>6676</v>
      </c>
      <c r="N781" s="252" t="s">
        <v>3327</v>
      </c>
      <c r="O781" s="252" t="s">
        <v>3328</v>
      </c>
      <c r="P781" s="252" t="s">
        <v>3670</v>
      </c>
      <c r="Q781" s="252" t="s">
        <v>6830</v>
      </c>
      <c r="R781" s="252" t="s">
        <v>6906</v>
      </c>
      <c r="S781" s="252" t="s">
        <v>3340</v>
      </c>
      <c r="T781" s="252" t="s">
        <v>3340</v>
      </c>
      <c r="U781" s="252" t="s">
        <v>3340</v>
      </c>
      <c r="V781" s="252" t="s">
        <v>3340</v>
      </c>
      <c r="W781" s="252" t="s">
        <v>3340</v>
      </c>
      <c r="X781" s="252" t="s">
        <v>3340</v>
      </c>
      <c r="Y781" s="252" t="s">
        <v>3340</v>
      </c>
      <c r="Z781" s="252" t="s">
        <v>3340</v>
      </c>
      <c r="AA781" s="252" t="s">
        <v>3340</v>
      </c>
      <c r="AB781" s="252" t="s">
        <v>3669</v>
      </c>
      <c r="AC781" s="252" t="s">
        <v>3835</v>
      </c>
      <c r="AD781" s="217" t="s">
        <v>6069</v>
      </c>
      <c r="AE781" s="217" t="s">
        <v>6070</v>
      </c>
      <c r="AF781" s="217" t="s">
        <v>3340</v>
      </c>
      <c r="AG781" s="252" t="s">
        <v>6830</v>
      </c>
      <c r="AH781" s="252" t="s">
        <v>4786</v>
      </c>
      <c r="AI781" s="252" t="s">
        <v>3340</v>
      </c>
      <c r="AJ781" s="252" t="s">
        <v>3340</v>
      </c>
      <c r="AK781" s="252" t="s">
        <v>3340</v>
      </c>
      <c r="AL781" s="252" t="s">
        <v>3340</v>
      </c>
    </row>
    <row r="782" spans="1:38">
      <c r="A782" s="30" t="s">
        <v>8732</v>
      </c>
      <c r="B782" s="30" t="s">
        <v>8733</v>
      </c>
      <c r="C782" s="252" t="s">
        <v>8732</v>
      </c>
      <c r="D782" s="252" t="s">
        <v>8733</v>
      </c>
      <c r="E782" s="252" t="s">
        <v>6906</v>
      </c>
      <c r="F782" s="217" t="s">
        <v>8734</v>
      </c>
      <c r="G782" s="252" t="s">
        <v>6829</v>
      </c>
      <c r="H782" s="252" t="s">
        <v>7666</v>
      </c>
      <c r="I782" s="411">
        <v>43304</v>
      </c>
      <c r="J782" s="252" t="s">
        <v>4341</v>
      </c>
      <c r="K782" s="252" t="s">
        <v>2513</v>
      </c>
      <c r="L782" s="252" t="s">
        <v>3469</v>
      </c>
      <c r="M782" s="252" t="s">
        <v>6676</v>
      </c>
      <c r="N782" s="252" t="s">
        <v>3696</v>
      </c>
      <c r="O782" s="252" t="s">
        <v>3339</v>
      </c>
      <c r="P782" s="252" t="s">
        <v>3670</v>
      </c>
      <c r="Q782" s="252" t="s">
        <v>6830</v>
      </c>
      <c r="R782" s="252" t="s">
        <v>3340</v>
      </c>
      <c r="S782" s="252" t="s">
        <v>3340</v>
      </c>
      <c r="T782" s="252" t="s">
        <v>3340</v>
      </c>
      <c r="U782" s="252" t="s">
        <v>3340</v>
      </c>
      <c r="V782" s="252" t="s">
        <v>3340</v>
      </c>
      <c r="W782" s="252" t="s">
        <v>3340</v>
      </c>
      <c r="X782" s="252" t="s">
        <v>3340</v>
      </c>
      <c r="Y782" s="252" t="s">
        <v>3340</v>
      </c>
      <c r="Z782" s="252" t="s">
        <v>3340</v>
      </c>
      <c r="AA782" s="252" t="s">
        <v>3340</v>
      </c>
      <c r="AB782" s="252" t="s">
        <v>3670</v>
      </c>
      <c r="AC782" s="252" t="s">
        <v>4776</v>
      </c>
      <c r="AD782" s="217" t="s">
        <v>3340</v>
      </c>
      <c r="AE782" s="217" t="s">
        <v>3340</v>
      </c>
      <c r="AF782" s="217" t="s">
        <v>3340</v>
      </c>
      <c r="AG782" s="252" t="s">
        <v>6830</v>
      </c>
      <c r="AH782" s="252" t="s">
        <v>3875</v>
      </c>
      <c r="AI782" s="252" t="s">
        <v>3340</v>
      </c>
      <c r="AJ782" s="252" t="s">
        <v>3340</v>
      </c>
      <c r="AK782" s="252" t="s">
        <v>3340</v>
      </c>
      <c r="AL782" s="252" t="s">
        <v>3340</v>
      </c>
    </row>
    <row r="783" spans="1:38">
      <c r="A783" s="30" t="s">
        <v>6907</v>
      </c>
      <c r="B783" s="30" t="s">
        <v>6908</v>
      </c>
      <c r="C783" s="252" t="s">
        <v>6907</v>
      </c>
      <c r="D783" s="252" t="s">
        <v>6908</v>
      </c>
      <c r="E783" s="252" t="s">
        <v>6909</v>
      </c>
      <c r="F783" s="217" t="s">
        <v>6910</v>
      </c>
      <c r="G783" s="252" t="s">
        <v>6829</v>
      </c>
      <c r="H783" s="252" t="s">
        <v>7666</v>
      </c>
      <c r="I783" s="411">
        <v>43304</v>
      </c>
      <c r="J783" s="252" t="s">
        <v>4341</v>
      </c>
      <c r="K783" s="252" t="s">
        <v>2513</v>
      </c>
      <c r="L783" s="252" t="s">
        <v>3469</v>
      </c>
      <c r="M783" s="252" t="s">
        <v>6676</v>
      </c>
      <c r="N783" s="252" t="s">
        <v>3327</v>
      </c>
      <c r="O783" s="252" t="s">
        <v>3328</v>
      </c>
      <c r="P783" s="252" t="s">
        <v>3670</v>
      </c>
      <c r="Q783" s="252" t="s">
        <v>6830</v>
      </c>
      <c r="R783" s="252" t="s">
        <v>6911</v>
      </c>
      <c r="S783" s="252" t="s">
        <v>3340</v>
      </c>
      <c r="T783" s="252" t="s">
        <v>3340</v>
      </c>
      <c r="U783" s="252" t="s">
        <v>3340</v>
      </c>
      <c r="V783" s="252" t="s">
        <v>3340</v>
      </c>
      <c r="W783" s="252" t="s">
        <v>3340</v>
      </c>
      <c r="X783" s="252" t="s">
        <v>3340</v>
      </c>
      <c r="Y783" s="252" t="s">
        <v>3340</v>
      </c>
      <c r="Z783" s="252" t="s">
        <v>3340</v>
      </c>
      <c r="AA783" s="252" t="s">
        <v>3340</v>
      </c>
      <c r="AB783" s="252" t="s">
        <v>3669</v>
      </c>
      <c r="AC783" s="252" t="s">
        <v>3835</v>
      </c>
      <c r="AD783" s="217" t="s">
        <v>6069</v>
      </c>
      <c r="AE783" s="217" t="s">
        <v>6070</v>
      </c>
      <c r="AF783" s="217" t="s">
        <v>3340</v>
      </c>
      <c r="AG783" s="252" t="s">
        <v>6830</v>
      </c>
      <c r="AH783" s="252" t="s">
        <v>4786</v>
      </c>
      <c r="AI783" s="252" t="s">
        <v>3340</v>
      </c>
      <c r="AJ783" s="252" t="s">
        <v>3340</v>
      </c>
      <c r="AK783" s="252" t="s">
        <v>3340</v>
      </c>
      <c r="AL783" s="252" t="s">
        <v>3340</v>
      </c>
    </row>
    <row r="784" spans="1:38">
      <c r="A784" s="30" t="s">
        <v>8735</v>
      </c>
      <c r="B784" s="30" t="s">
        <v>8736</v>
      </c>
      <c r="C784" s="252" t="s">
        <v>8735</v>
      </c>
      <c r="D784" s="252" t="s">
        <v>8736</v>
      </c>
      <c r="E784" s="252" t="s">
        <v>6911</v>
      </c>
      <c r="F784" s="217" t="s">
        <v>8737</v>
      </c>
      <c r="G784" s="252" t="s">
        <v>6829</v>
      </c>
      <c r="H784" s="252" t="s">
        <v>7666</v>
      </c>
      <c r="I784" s="411">
        <v>43304</v>
      </c>
      <c r="J784" s="252" t="s">
        <v>4341</v>
      </c>
      <c r="K784" s="252" t="s">
        <v>2513</v>
      </c>
      <c r="L784" s="252" t="s">
        <v>3469</v>
      </c>
      <c r="M784" s="252" t="s">
        <v>6676</v>
      </c>
      <c r="N784" s="252" t="s">
        <v>3696</v>
      </c>
      <c r="O784" s="252" t="s">
        <v>3339</v>
      </c>
      <c r="P784" s="252" t="s">
        <v>3670</v>
      </c>
      <c r="Q784" s="252" t="s">
        <v>6830</v>
      </c>
      <c r="R784" s="252" t="s">
        <v>3340</v>
      </c>
      <c r="S784" s="252" t="s">
        <v>3340</v>
      </c>
      <c r="T784" s="252" t="s">
        <v>3340</v>
      </c>
      <c r="U784" s="252" t="s">
        <v>3340</v>
      </c>
      <c r="V784" s="252" t="s">
        <v>3340</v>
      </c>
      <c r="W784" s="252" t="s">
        <v>3340</v>
      </c>
      <c r="X784" s="252" t="s">
        <v>3340</v>
      </c>
      <c r="Y784" s="252" t="s">
        <v>3340</v>
      </c>
      <c r="Z784" s="252" t="s">
        <v>3340</v>
      </c>
      <c r="AA784" s="252" t="s">
        <v>3340</v>
      </c>
      <c r="AB784" s="252" t="s">
        <v>3670</v>
      </c>
      <c r="AC784" s="252" t="s">
        <v>4776</v>
      </c>
      <c r="AD784" s="217" t="s">
        <v>3340</v>
      </c>
      <c r="AE784" s="217" t="s">
        <v>3340</v>
      </c>
      <c r="AF784" s="217" t="s">
        <v>3340</v>
      </c>
      <c r="AG784" s="252" t="s">
        <v>6830</v>
      </c>
      <c r="AH784" s="252" t="s">
        <v>3875</v>
      </c>
      <c r="AI784" s="252" t="s">
        <v>3340</v>
      </c>
      <c r="AJ784" s="252" t="s">
        <v>3340</v>
      </c>
      <c r="AK784" s="252" t="s">
        <v>3340</v>
      </c>
      <c r="AL784" s="252" t="s">
        <v>3340</v>
      </c>
    </row>
    <row r="785" spans="1:38">
      <c r="A785" s="30" t="s">
        <v>6912</v>
      </c>
      <c r="B785" s="30" t="s">
        <v>6913</v>
      </c>
      <c r="C785" s="252" t="s">
        <v>6912</v>
      </c>
      <c r="D785" s="252" t="s">
        <v>6913</v>
      </c>
      <c r="E785" s="252" t="s">
        <v>6914</v>
      </c>
      <c r="F785" s="217" t="s">
        <v>6915</v>
      </c>
      <c r="G785" s="252" t="s">
        <v>6829</v>
      </c>
      <c r="H785" s="252" t="s">
        <v>7666</v>
      </c>
      <c r="I785" s="411">
        <v>43304</v>
      </c>
      <c r="J785" s="252" t="s">
        <v>4341</v>
      </c>
      <c r="K785" s="252" t="s">
        <v>2513</v>
      </c>
      <c r="L785" s="252" t="s">
        <v>3469</v>
      </c>
      <c r="M785" s="252" t="s">
        <v>6676</v>
      </c>
      <c r="N785" s="252" t="s">
        <v>3327</v>
      </c>
      <c r="O785" s="252" t="s">
        <v>3328</v>
      </c>
      <c r="P785" s="252" t="s">
        <v>3670</v>
      </c>
      <c r="Q785" s="252" t="s">
        <v>6830</v>
      </c>
      <c r="R785" s="252" t="s">
        <v>6916</v>
      </c>
      <c r="S785" s="252" t="s">
        <v>3340</v>
      </c>
      <c r="T785" s="252" t="s">
        <v>3340</v>
      </c>
      <c r="U785" s="252" t="s">
        <v>3340</v>
      </c>
      <c r="V785" s="252" t="s">
        <v>3340</v>
      </c>
      <c r="W785" s="252" t="s">
        <v>3340</v>
      </c>
      <c r="X785" s="252" t="s">
        <v>3340</v>
      </c>
      <c r="Y785" s="252" t="s">
        <v>3340</v>
      </c>
      <c r="Z785" s="252" t="s">
        <v>3340</v>
      </c>
      <c r="AA785" s="252" t="s">
        <v>3340</v>
      </c>
      <c r="AB785" s="252" t="s">
        <v>3669</v>
      </c>
      <c r="AC785" s="252" t="s">
        <v>3835</v>
      </c>
      <c r="AD785" s="217" t="s">
        <v>6069</v>
      </c>
      <c r="AE785" s="217" t="s">
        <v>6070</v>
      </c>
      <c r="AF785" s="217" t="s">
        <v>3340</v>
      </c>
      <c r="AG785" s="252" t="s">
        <v>6830</v>
      </c>
      <c r="AH785" s="252" t="s">
        <v>4786</v>
      </c>
      <c r="AI785" s="252" t="s">
        <v>3340</v>
      </c>
      <c r="AJ785" s="252" t="s">
        <v>3340</v>
      </c>
      <c r="AK785" s="252" t="s">
        <v>3340</v>
      </c>
      <c r="AL785" s="252" t="s">
        <v>3340</v>
      </c>
    </row>
    <row r="786" spans="1:38">
      <c r="A786" s="30" t="s">
        <v>8738</v>
      </c>
      <c r="B786" s="30" t="s">
        <v>8739</v>
      </c>
      <c r="C786" s="252" t="s">
        <v>8738</v>
      </c>
      <c r="D786" s="252" t="s">
        <v>8739</v>
      </c>
      <c r="E786" s="252" t="s">
        <v>6916</v>
      </c>
      <c r="F786" s="217" t="s">
        <v>8740</v>
      </c>
      <c r="G786" s="252" t="s">
        <v>6829</v>
      </c>
      <c r="H786" s="252" t="s">
        <v>7666</v>
      </c>
      <c r="I786" s="411">
        <v>43304</v>
      </c>
      <c r="J786" s="252" t="s">
        <v>4341</v>
      </c>
      <c r="K786" s="252" t="s">
        <v>2513</v>
      </c>
      <c r="L786" s="252" t="s">
        <v>3469</v>
      </c>
      <c r="M786" s="252" t="s">
        <v>6676</v>
      </c>
      <c r="N786" s="252" t="s">
        <v>3696</v>
      </c>
      <c r="O786" s="252" t="s">
        <v>3339</v>
      </c>
      <c r="P786" s="252" t="s">
        <v>3670</v>
      </c>
      <c r="Q786" s="252" t="s">
        <v>6830</v>
      </c>
      <c r="R786" s="252" t="s">
        <v>3340</v>
      </c>
      <c r="S786" s="252" t="s">
        <v>3340</v>
      </c>
      <c r="T786" s="252" t="s">
        <v>3340</v>
      </c>
      <c r="U786" s="252" t="s">
        <v>3340</v>
      </c>
      <c r="V786" s="252" t="s">
        <v>3340</v>
      </c>
      <c r="W786" s="252" t="s">
        <v>3340</v>
      </c>
      <c r="X786" s="252" t="s">
        <v>3340</v>
      </c>
      <c r="Y786" s="252" t="s">
        <v>3340</v>
      </c>
      <c r="Z786" s="252" t="s">
        <v>3340</v>
      </c>
      <c r="AA786" s="252" t="s">
        <v>3340</v>
      </c>
      <c r="AB786" s="252" t="s">
        <v>3670</v>
      </c>
      <c r="AC786" s="252" t="s">
        <v>4776</v>
      </c>
      <c r="AD786" s="217" t="s">
        <v>3340</v>
      </c>
      <c r="AE786" s="217" t="s">
        <v>3340</v>
      </c>
      <c r="AF786" s="217" t="s">
        <v>3340</v>
      </c>
      <c r="AG786" s="252" t="s">
        <v>6830</v>
      </c>
      <c r="AH786" s="252" t="s">
        <v>3875</v>
      </c>
      <c r="AI786" s="252" t="s">
        <v>3340</v>
      </c>
      <c r="AJ786" s="252" t="s">
        <v>3340</v>
      </c>
      <c r="AK786" s="252" t="s">
        <v>3340</v>
      </c>
      <c r="AL786" s="252" t="s">
        <v>3340</v>
      </c>
    </row>
    <row r="787" spans="1:38">
      <c r="A787" s="30" t="s">
        <v>6917</v>
      </c>
      <c r="B787" s="30" t="s">
        <v>6918</v>
      </c>
      <c r="C787" s="252" t="s">
        <v>6917</v>
      </c>
      <c r="D787" s="252" t="s">
        <v>6918</v>
      </c>
      <c r="E787" s="252" t="s">
        <v>6919</v>
      </c>
      <c r="F787" s="217" t="s">
        <v>6920</v>
      </c>
      <c r="G787" s="252" t="s">
        <v>6829</v>
      </c>
      <c r="H787" s="252" t="s">
        <v>7666</v>
      </c>
      <c r="I787" s="411">
        <v>43304</v>
      </c>
      <c r="J787" s="252" t="s">
        <v>4341</v>
      </c>
      <c r="K787" s="252" t="s">
        <v>2513</v>
      </c>
      <c r="L787" s="252" t="s">
        <v>3469</v>
      </c>
      <c r="M787" s="252" t="s">
        <v>6676</v>
      </c>
      <c r="N787" s="252" t="s">
        <v>3327</v>
      </c>
      <c r="O787" s="252" t="s">
        <v>3328</v>
      </c>
      <c r="P787" s="252" t="s">
        <v>3670</v>
      </c>
      <c r="Q787" s="252" t="s">
        <v>6830</v>
      </c>
      <c r="R787" s="252" t="s">
        <v>6921</v>
      </c>
      <c r="S787" s="252" t="s">
        <v>3340</v>
      </c>
      <c r="T787" s="252" t="s">
        <v>3340</v>
      </c>
      <c r="U787" s="252" t="s">
        <v>3340</v>
      </c>
      <c r="V787" s="252" t="s">
        <v>3340</v>
      </c>
      <c r="W787" s="252" t="s">
        <v>3340</v>
      </c>
      <c r="X787" s="252" t="s">
        <v>3340</v>
      </c>
      <c r="Y787" s="252" t="s">
        <v>3340</v>
      </c>
      <c r="Z787" s="252" t="s">
        <v>3340</v>
      </c>
      <c r="AA787" s="252" t="s">
        <v>3340</v>
      </c>
      <c r="AB787" s="252" t="s">
        <v>3669</v>
      </c>
      <c r="AC787" s="252" t="s">
        <v>3835</v>
      </c>
      <c r="AD787" s="217" t="s">
        <v>6069</v>
      </c>
      <c r="AE787" s="217" t="s">
        <v>6070</v>
      </c>
      <c r="AF787" s="217" t="s">
        <v>3340</v>
      </c>
      <c r="AG787" s="252" t="s">
        <v>6830</v>
      </c>
      <c r="AH787" s="252" t="s">
        <v>4786</v>
      </c>
      <c r="AI787" s="252" t="s">
        <v>3340</v>
      </c>
      <c r="AJ787" s="252" t="s">
        <v>3340</v>
      </c>
      <c r="AK787" s="252" t="s">
        <v>3340</v>
      </c>
      <c r="AL787" s="252" t="s">
        <v>3340</v>
      </c>
    </row>
    <row r="788" spans="1:38">
      <c r="A788" s="30" t="s">
        <v>8741</v>
      </c>
      <c r="B788" s="30" t="s">
        <v>8742</v>
      </c>
      <c r="C788" s="252" t="s">
        <v>8741</v>
      </c>
      <c r="D788" s="252" t="s">
        <v>8742</v>
      </c>
      <c r="E788" s="252" t="s">
        <v>6921</v>
      </c>
      <c r="F788" s="217" t="s">
        <v>8743</v>
      </c>
      <c r="G788" s="252" t="s">
        <v>6829</v>
      </c>
      <c r="H788" s="252" t="s">
        <v>7666</v>
      </c>
      <c r="I788" s="411">
        <v>43304</v>
      </c>
      <c r="J788" s="252" t="s">
        <v>4341</v>
      </c>
      <c r="K788" s="252" t="s">
        <v>2513</v>
      </c>
      <c r="L788" s="252" t="s">
        <v>3469</v>
      </c>
      <c r="M788" s="252" t="s">
        <v>6676</v>
      </c>
      <c r="N788" s="252" t="s">
        <v>3696</v>
      </c>
      <c r="O788" s="252" t="s">
        <v>3339</v>
      </c>
      <c r="P788" s="252" t="s">
        <v>3670</v>
      </c>
      <c r="Q788" s="252" t="s">
        <v>6830</v>
      </c>
      <c r="R788" s="252" t="s">
        <v>3340</v>
      </c>
      <c r="S788" s="252" t="s">
        <v>3340</v>
      </c>
      <c r="T788" s="252" t="s">
        <v>3340</v>
      </c>
      <c r="U788" s="252" t="s">
        <v>3340</v>
      </c>
      <c r="V788" s="252" t="s">
        <v>3340</v>
      </c>
      <c r="W788" s="252" t="s">
        <v>3340</v>
      </c>
      <c r="X788" s="252" t="s">
        <v>3340</v>
      </c>
      <c r="Y788" s="252" t="s">
        <v>3340</v>
      </c>
      <c r="Z788" s="252" t="s">
        <v>3340</v>
      </c>
      <c r="AA788" s="252" t="s">
        <v>3340</v>
      </c>
      <c r="AB788" s="252" t="s">
        <v>3670</v>
      </c>
      <c r="AC788" s="252" t="s">
        <v>4776</v>
      </c>
      <c r="AD788" s="217" t="s">
        <v>3340</v>
      </c>
      <c r="AE788" s="217" t="s">
        <v>3340</v>
      </c>
      <c r="AF788" s="217" t="s">
        <v>3340</v>
      </c>
      <c r="AG788" s="252" t="s">
        <v>6830</v>
      </c>
      <c r="AH788" s="252" t="s">
        <v>3875</v>
      </c>
      <c r="AI788" s="252" t="s">
        <v>3340</v>
      </c>
      <c r="AJ788" s="252" t="s">
        <v>3340</v>
      </c>
      <c r="AK788" s="252" t="s">
        <v>3340</v>
      </c>
      <c r="AL788" s="252" t="s">
        <v>3340</v>
      </c>
    </row>
    <row r="789" spans="1:38">
      <c r="A789" s="30" t="s">
        <v>6922</v>
      </c>
      <c r="B789" s="30" t="s">
        <v>6923</v>
      </c>
      <c r="C789" s="252" t="s">
        <v>6922</v>
      </c>
      <c r="D789" s="252" t="s">
        <v>6923</v>
      </c>
      <c r="E789" s="252" t="s">
        <v>6924</v>
      </c>
      <c r="F789" s="217" t="s">
        <v>6925</v>
      </c>
      <c r="G789" s="252" t="s">
        <v>6829</v>
      </c>
      <c r="H789" s="252" t="s">
        <v>7666</v>
      </c>
      <c r="I789" s="411">
        <v>43304</v>
      </c>
      <c r="J789" s="252" t="s">
        <v>4341</v>
      </c>
      <c r="K789" s="252" t="s">
        <v>2513</v>
      </c>
      <c r="L789" s="252" t="s">
        <v>3469</v>
      </c>
      <c r="M789" s="252" t="s">
        <v>6676</v>
      </c>
      <c r="N789" s="252" t="s">
        <v>3327</v>
      </c>
      <c r="O789" s="252" t="s">
        <v>3328</v>
      </c>
      <c r="P789" s="252" t="s">
        <v>3670</v>
      </c>
      <c r="Q789" s="252" t="s">
        <v>6830</v>
      </c>
      <c r="R789" s="252" t="s">
        <v>6926</v>
      </c>
      <c r="S789" s="252" t="s">
        <v>3340</v>
      </c>
      <c r="T789" s="252" t="s">
        <v>3340</v>
      </c>
      <c r="U789" s="252" t="s">
        <v>3340</v>
      </c>
      <c r="V789" s="252" t="s">
        <v>3340</v>
      </c>
      <c r="W789" s="252" t="s">
        <v>3340</v>
      </c>
      <c r="X789" s="252" t="s">
        <v>3340</v>
      </c>
      <c r="Y789" s="252" t="s">
        <v>3340</v>
      </c>
      <c r="Z789" s="252" t="s">
        <v>3340</v>
      </c>
      <c r="AA789" s="252" t="s">
        <v>3340</v>
      </c>
      <c r="AB789" s="252" t="s">
        <v>3669</v>
      </c>
      <c r="AC789" s="252" t="s">
        <v>3835</v>
      </c>
      <c r="AD789" s="217" t="s">
        <v>6069</v>
      </c>
      <c r="AE789" s="217" t="s">
        <v>6070</v>
      </c>
      <c r="AF789" s="217" t="s">
        <v>3340</v>
      </c>
      <c r="AG789" s="252" t="s">
        <v>6830</v>
      </c>
      <c r="AH789" s="252" t="s">
        <v>4786</v>
      </c>
      <c r="AI789" s="252" t="s">
        <v>3340</v>
      </c>
      <c r="AJ789" s="252" t="s">
        <v>3340</v>
      </c>
      <c r="AK789" s="252" t="s">
        <v>3340</v>
      </c>
      <c r="AL789" s="252" t="s">
        <v>3340</v>
      </c>
    </row>
    <row r="790" spans="1:38">
      <c r="A790" s="30" t="s">
        <v>8744</v>
      </c>
      <c r="B790" s="30" t="s">
        <v>8745</v>
      </c>
      <c r="C790" s="252" t="s">
        <v>8744</v>
      </c>
      <c r="D790" s="252" t="s">
        <v>8745</v>
      </c>
      <c r="E790" s="252" t="s">
        <v>6926</v>
      </c>
      <c r="F790" s="217" t="s">
        <v>8746</v>
      </c>
      <c r="G790" s="252" t="s">
        <v>6829</v>
      </c>
      <c r="H790" s="252" t="s">
        <v>7666</v>
      </c>
      <c r="I790" s="411">
        <v>43304</v>
      </c>
      <c r="J790" s="252" t="s">
        <v>4341</v>
      </c>
      <c r="K790" s="252" t="s">
        <v>2513</v>
      </c>
      <c r="L790" s="252" t="s">
        <v>3469</v>
      </c>
      <c r="M790" s="252" t="s">
        <v>6676</v>
      </c>
      <c r="N790" s="252" t="s">
        <v>3696</v>
      </c>
      <c r="O790" s="252" t="s">
        <v>3339</v>
      </c>
      <c r="P790" s="252" t="s">
        <v>3670</v>
      </c>
      <c r="Q790" s="252" t="s">
        <v>6830</v>
      </c>
      <c r="R790" s="252" t="s">
        <v>3340</v>
      </c>
      <c r="S790" s="252" t="s">
        <v>3340</v>
      </c>
      <c r="T790" s="252" t="s">
        <v>3340</v>
      </c>
      <c r="U790" s="252" t="s">
        <v>3340</v>
      </c>
      <c r="V790" s="252" t="s">
        <v>3340</v>
      </c>
      <c r="W790" s="252" t="s">
        <v>3340</v>
      </c>
      <c r="X790" s="252" t="s">
        <v>3340</v>
      </c>
      <c r="Y790" s="252" t="s">
        <v>3340</v>
      </c>
      <c r="Z790" s="252" t="s">
        <v>3340</v>
      </c>
      <c r="AA790" s="252" t="s">
        <v>3340</v>
      </c>
      <c r="AB790" s="252" t="s">
        <v>3670</v>
      </c>
      <c r="AC790" s="252" t="s">
        <v>4776</v>
      </c>
      <c r="AD790" s="217" t="s">
        <v>3340</v>
      </c>
      <c r="AE790" s="217" t="s">
        <v>3340</v>
      </c>
      <c r="AF790" s="217" t="s">
        <v>3340</v>
      </c>
      <c r="AG790" s="252" t="s">
        <v>6830</v>
      </c>
      <c r="AH790" s="252" t="s">
        <v>3875</v>
      </c>
      <c r="AI790" s="252" t="s">
        <v>3340</v>
      </c>
      <c r="AJ790" s="252" t="s">
        <v>3340</v>
      </c>
      <c r="AK790" s="252" t="s">
        <v>3340</v>
      </c>
      <c r="AL790" s="252" t="s">
        <v>3340</v>
      </c>
    </row>
    <row r="791" spans="1:38">
      <c r="A791" s="30" t="s">
        <v>6927</v>
      </c>
      <c r="B791" s="30" t="s">
        <v>6928</v>
      </c>
      <c r="C791" s="252" t="s">
        <v>6927</v>
      </c>
      <c r="D791" s="252" t="s">
        <v>6928</v>
      </c>
      <c r="E791" s="252" t="s">
        <v>6929</v>
      </c>
      <c r="F791" s="217" t="s">
        <v>6930</v>
      </c>
      <c r="G791" s="252" t="s">
        <v>6829</v>
      </c>
      <c r="H791" s="252" t="s">
        <v>7666</v>
      </c>
      <c r="I791" s="411">
        <v>43304</v>
      </c>
      <c r="J791" s="252" t="s">
        <v>4341</v>
      </c>
      <c r="K791" s="252" t="s">
        <v>2513</v>
      </c>
      <c r="L791" s="252" t="s">
        <v>3469</v>
      </c>
      <c r="M791" s="252" t="s">
        <v>6676</v>
      </c>
      <c r="N791" s="252" t="s">
        <v>3327</v>
      </c>
      <c r="O791" s="252" t="s">
        <v>3328</v>
      </c>
      <c r="P791" s="252" t="s">
        <v>3670</v>
      </c>
      <c r="Q791" s="252" t="s">
        <v>6830</v>
      </c>
      <c r="R791" s="252" t="s">
        <v>6931</v>
      </c>
      <c r="S791" s="252" t="s">
        <v>3340</v>
      </c>
      <c r="T791" s="252" t="s">
        <v>3340</v>
      </c>
      <c r="U791" s="252" t="s">
        <v>3340</v>
      </c>
      <c r="V791" s="252" t="s">
        <v>3340</v>
      </c>
      <c r="W791" s="252" t="s">
        <v>3340</v>
      </c>
      <c r="X791" s="252" t="s">
        <v>3340</v>
      </c>
      <c r="Y791" s="252" t="s">
        <v>3340</v>
      </c>
      <c r="Z791" s="252" t="s">
        <v>3340</v>
      </c>
      <c r="AA791" s="252" t="s">
        <v>3340</v>
      </c>
      <c r="AB791" s="252" t="s">
        <v>3669</v>
      </c>
      <c r="AC791" s="252" t="s">
        <v>3835</v>
      </c>
      <c r="AD791" s="217" t="s">
        <v>6069</v>
      </c>
      <c r="AE791" s="217" t="s">
        <v>6070</v>
      </c>
      <c r="AF791" s="217" t="s">
        <v>3340</v>
      </c>
      <c r="AG791" s="252" t="s">
        <v>6830</v>
      </c>
      <c r="AH791" s="252" t="s">
        <v>4786</v>
      </c>
      <c r="AI791" s="252" t="s">
        <v>3340</v>
      </c>
      <c r="AJ791" s="252" t="s">
        <v>3340</v>
      </c>
      <c r="AK791" s="252" t="s">
        <v>3340</v>
      </c>
      <c r="AL791" s="252" t="s">
        <v>3340</v>
      </c>
    </row>
    <row r="792" spans="1:38">
      <c r="A792" s="30" t="s">
        <v>8747</v>
      </c>
      <c r="B792" s="30" t="s">
        <v>8748</v>
      </c>
      <c r="C792" s="252" t="s">
        <v>8747</v>
      </c>
      <c r="D792" s="252" t="s">
        <v>8748</v>
      </c>
      <c r="E792" s="252" t="s">
        <v>6931</v>
      </c>
      <c r="F792" s="217" t="s">
        <v>8749</v>
      </c>
      <c r="G792" s="252" t="s">
        <v>6829</v>
      </c>
      <c r="H792" s="252" t="s">
        <v>7666</v>
      </c>
      <c r="I792" s="411">
        <v>43304</v>
      </c>
      <c r="J792" s="252" t="s">
        <v>4341</v>
      </c>
      <c r="K792" s="252" t="s">
        <v>2513</v>
      </c>
      <c r="L792" s="252" t="s">
        <v>3469</v>
      </c>
      <c r="M792" s="252" t="s">
        <v>6676</v>
      </c>
      <c r="N792" s="252" t="s">
        <v>3696</v>
      </c>
      <c r="O792" s="252" t="s">
        <v>3339</v>
      </c>
      <c r="P792" s="252" t="s">
        <v>3670</v>
      </c>
      <c r="Q792" s="252" t="s">
        <v>6830</v>
      </c>
      <c r="R792" s="252" t="s">
        <v>3340</v>
      </c>
      <c r="S792" s="252" t="s">
        <v>3340</v>
      </c>
      <c r="T792" s="252" t="s">
        <v>3340</v>
      </c>
      <c r="U792" s="252" t="s">
        <v>3340</v>
      </c>
      <c r="V792" s="252" t="s">
        <v>3340</v>
      </c>
      <c r="W792" s="252" t="s">
        <v>3340</v>
      </c>
      <c r="X792" s="252" t="s">
        <v>3340</v>
      </c>
      <c r="Y792" s="252" t="s">
        <v>3340</v>
      </c>
      <c r="Z792" s="252" t="s">
        <v>3340</v>
      </c>
      <c r="AA792" s="252" t="s">
        <v>3340</v>
      </c>
      <c r="AB792" s="252" t="s">
        <v>3670</v>
      </c>
      <c r="AC792" s="252" t="s">
        <v>4776</v>
      </c>
      <c r="AD792" s="217" t="s">
        <v>3340</v>
      </c>
      <c r="AE792" s="217" t="s">
        <v>3340</v>
      </c>
      <c r="AF792" s="217" t="s">
        <v>3340</v>
      </c>
      <c r="AG792" s="252" t="s">
        <v>6830</v>
      </c>
      <c r="AH792" s="252" t="s">
        <v>3875</v>
      </c>
      <c r="AI792" s="252" t="s">
        <v>3340</v>
      </c>
      <c r="AJ792" s="252" t="s">
        <v>3340</v>
      </c>
      <c r="AK792" s="252" t="s">
        <v>3340</v>
      </c>
      <c r="AL792" s="252" t="s">
        <v>3340</v>
      </c>
    </row>
    <row r="793" spans="1:38">
      <c r="A793" s="30" t="s">
        <v>6932</v>
      </c>
      <c r="B793" s="30" t="s">
        <v>6933</v>
      </c>
      <c r="C793" s="252" t="s">
        <v>6932</v>
      </c>
      <c r="D793" s="252" t="s">
        <v>6933</v>
      </c>
      <c r="E793" s="252" t="s">
        <v>6934</v>
      </c>
      <c r="F793" s="217" t="s">
        <v>6935</v>
      </c>
      <c r="G793" s="252" t="s">
        <v>6829</v>
      </c>
      <c r="H793" s="252" t="s">
        <v>7666</v>
      </c>
      <c r="I793" s="411">
        <v>43304</v>
      </c>
      <c r="J793" s="252" t="s">
        <v>4341</v>
      </c>
      <c r="K793" s="252" t="s">
        <v>2513</v>
      </c>
      <c r="L793" s="252" t="s">
        <v>3469</v>
      </c>
      <c r="M793" s="252" t="s">
        <v>6676</v>
      </c>
      <c r="N793" s="252" t="s">
        <v>3327</v>
      </c>
      <c r="O793" s="252" t="s">
        <v>3328</v>
      </c>
      <c r="P793" s="252" t="s">
        <v>3670</v>
      </c>
      <c r="Q793" s="252" t="s">
        <v>6830</v>
      </c>
      <c r="R793" s="252" t="s">
        <v>6936</v>
      </c>
      <c r="S793" s="252" t="s">
        <v>3340</v>
      </c>
      <c r="T793" s="252" t="s">
        <v>3340</v>
      </c>
      <c r="U793" s="252" t="s">
        <v>3340</v>
      </c>
      <c r="V793" s="252" t="s">
        <v>3340</v>
      </c>
      <c r="W793" s="252" t="s">
        <v>3340</v>
      </c>
      <c r="X793" s="252" t="s">
        <v>3340</v>
      </c>
      <c r="Y793" s="252" t="s">
        <v>3340</v>
      </c>
      <c r="Z793" s="252" t="s">
        <v>3340</v>
      </c>
      <c r="AA793" s="252" t="s">
        <v>3340</v>
      </c>
      <c r="AB793" s="252" t="s">
        <v>3669</v>
      </c>
      <c r="AC793" s="252" t="s">
        <v>3835</v>
      </c>
      <c r="AD793" s="217" t="s">
        <v>6069</v>
      </c>
      <c r="AE793" s="217" t="s">
        <v>6070</v>
      </c>
      <c r="AF793" s="217" t="s">
        <v>3340</v>
      </c>
      <c r="AG793" s="252" t="s">
        <v>6830</v>
      </c>
      <c r="AH793" s="252" t="s">
        <v>4786</v>
      </c>
      <c r="AI793" s="252" t="s">
        <v>3340</v>
      </c>
      <c r="AJ793" s="252" t="s">
        <v>3340</v>
      </c>
      <c r="AK793" s="252" t="s">
        <v>3340</v>
      </c>
      <c r="AL793" s="252" t="s">
        <v>3340</v>
      </c>
    </row>
    <row r="794" spans="1:38">
      <c r="A794" s="30" t="s">
        <v>8750</v>
      </c>
      <c r="B794" s="30" t="s">
        <v>8751</v>
      </c>
      <c r="C794" s="252" t="s">
        <v>8750</v>
      </c>
      <c r="D794" s="252" t="s">
        <v>8751</v>
      </c>
      <c r="E794" s="252" t="s">
        <v>6936</v>
      </c>
      <c r="F794" s="217" t="s">
        <v>8752</v>
      </c>
      <c r="G794" s="252" t="s">
        <v>6829</v>
      </c>
      <c r="H794" s="252" t="s">
        <v>7666</v>
      </c>
      <c r="I794" s="411">
        <v>43304</v>
      </c>
      <c r="J794" s="252" t="s">
        <v>4341</v>
      </c>
      <c r="K794" s="252" t="s">
        <v>2513</v>
      </c>
      <c r="L794" s="252" t="s">
        <v>3469</v>
      </c>
      <c r="M794" s="252" t="s">
        <v>6676</v>
      </c>
      <c r="N794" s="252" t="s">
        <v>3696</v>
      </c>
      <c r="O794" s="252" t="s">
        <v>3339</v>
      </c>
      <c r="P794" s="252" t="s">
        <v>3670</v>
      </c>
      <c r="Q794" s="252" t="s">
        <v>6830</v>
      </c>
      <c r="R794" s="252" t="s">
        <v>3340</v>
      </c>
      <c r="S794" s="252" t="s">
        <v>3340</v>
      </c>
      <c r="T794" s="252" t="s">
        <v>3340</v>
      </c>
      <c r="U794" s="252" t="s">
        <v>3340</v>
      </c>
      <c r="V794" s="252" t="s">
        <v>3340</v>
      </c>
      <c r="W794" s="252" t="s">
        <v>3340</v>
      </c>
      <c r="X794" s="252" t="s">
        <v>3340</v>
      </c>
      <c r="Y794" s="252" t="s">
        <v>3340</v>
      </c>
      <c r="Z794" s="252" t="s">
        <v>3340</v>
      </c>
      <c r="AA794" s="252" t="s">
        <v>3340</v>
      </c>
      <c r="AB794" s="252" t="s">
        <v>3670</v>
      </c>
      <c r="AC794" s="252" t="s">
        <v>4776</v>
      </c>
      <c r="AD794" s="217" t="s">
        <v>3340</v>
      </c>
      <c r="AE794" s="217" t="s">
        <v>3340</v>
      </c>
      <c r="AF794" s="217" t="s">
        <v>3340</v>
      </c>
      <c r="AG794" s="252" t="s">
        <v>6830</v>
      </c>
      <c r="AH794" s="252" t="s">
        <v>3875</v>
      </c>
      <c r="AI794" s="252" t="s">
        <v>3340</v>
      </c>
      <c r="AJ794" s="252" t="s">
        <v>3340</v>
      </c>
      <c r="AK794" s="252" t="s">
        <v>3340</v>
      </c>
      <c r="AL794" s="252" t="s">
        <v>3340</v>
      </c>
    </row>
    <row r="795" spans="1:38">
      <c r="A795" s="30" t="s">
        <v>6937</v>
      </c>
      <c r="B795" s="30" t="s">
        <v>6938</v>
      </c>
      <c r="C795" s="252" t="s">
        <v>6937</v>
      </c>
      <c r="D795" s="252" t="s">
        <v>6938</v>
      </c>
      <c r="E795" s="252" t="s">
        <v>6939</v>
      </c>
      <c r="F795" s="217" t="s">
        <v>6940</v>
      </c>
      <c r="G795" s="252" t="s">
        <v>6829</v>
      </c>
      <c r="H795" s="252" t="s">
        <v>7666</v>
      </c>
      <c r="I795" s="411">
        <v>43304</v>
      </c>
      <c r="J795" s="252" t="s">
        <v>4341</v>
      </c>
      <c r="K795" s="252" t="s">
        <v>2513</v>
      </c>
      <c r="L795" s="252" t="s">
        <v>3469</v>
      </c>
      <c r="M795" s="252" t="s">
        <v>6676</v>
      </c>
      <c r="N795" s="252" t="s">
        <v>3327</v>
      </c>
      <c r="O795" s="252" t="s">
        <v>3328</v>
      </c>
      <c r="P795" s="252" t="s">
        <v>3670</v>
      </c>
      <c r="Q795" s="252" t="s">
        <v>6830</v>
      </c>
      <c r="R795" s="252" t="s">
        <v>6941</v>
      </c>
      <c r="S795" s="252" t="s">
        <v>3340</v>
      </c>
      <c r="T795" s="252" t="s">
        <v>3340</v>
      </c>
      <c r="U795" s="252" t="s">
        <v>3340</v>
      </c>
      <c r="V795" s="252" t="s">
        <v>3340</v>
      </c>
      <c r="W795" s="252" t="s">
        <v>3340</v>
      </c>
      <c r="X795" s="252" t="s">
        <v>3340</v>
      </c>
      <c r="Y795" s="252" t="s">
        <v>3340</v>
      </c>
      <c r="Z795" s="252" t="s">
        <v>3340</v>
      </c>
      <c r="AA795" s="252" t="s">
        <v>3340</v>
      </c>
      <c r="AB795" s="252" t="s">
        <v>3669</v>
      </c>
      <c r="AC795" s="252" t="s">
        <v>3835</v>
      </c>
      <c r="AD795" s="217" t="s">
        <v>6069</v>
      </c>
      <c r="AE795" s="217" t="s">
        <v>6070</v>
      </c>
      <c r="AF795" s="217" t="s">
        <v>3340</v>
      </c>
      <c r="AG795" s="252" t="s">
        <v>6830</v>
      </c>
      <c r="AH795" s="252" t="s">
        <v>4786</v>
      </c>
      <c r="AI795" s="252" t="s">
        <v>3340</v>
      </c>
      <c r="AJ795" s="252" t="s">
        <v>3340</v>
      </c>
      <c r="AK795" s="252" t="s">
        <v>3340</v>
      </c>
      <c r="AL795" s="252" t="s">
        <v>3340</v>
      </c>
    </row>
    <row r="796" spans="1:38">
      <c r="A796" s="30" t="s">
        <v>8753</v>
      </c>
      <c r="B796" s="30" t="s">
        <v>8754</v>
      </c>
      <c r="C796" s="252" t="s">
        <v>8753</v>
      </c>
      <c r="D796" s="252" t="s">
        <v>8754</v>
      </c>
      <c r="E796" s="252" t="s">
        <v>6941</v>
      </c>
      <c r="F796" s="217" t="s">
        <v>8755</v>
      </c>
      <c r="G796" s="252" t="s">
        <v>6829</v>
      </c>
      <c r="H796" s="252" t="s">
        <v>7666</v>
      </c>
      <c r="I796" s="411">
        <v>43304</v>
      </c>
      <c r="J796" s="252" t="s">
        <v>4341</v>
      </c>
      <c r="K796" s="252" t="s">
        <v>2513</v>
      </c>
      <c r="L796" s="252" t="s">
        <v>3469</v>
      </c>
      <c r="M796" s="252" t="s">
        <v>6676</v>
      </c>
      <c r="N796" s="252" t="s">
        <v>3696</v>
      </c>
      <c r="O796" s="252" t="s">
        <v>3339</v>
      </c>
      <c r="P796" s="252" t="s">
        <v>3670</v>
      </c>
      <c r="Q796" s="252" t="s">
        <v>6830</v>
      </c>
      <c r="R796" s="252" t="s">
        <v>3340</v>
      </c>
      <c r="S796" s="252" t="s">
        <v>3340</v>
      </c>
      <c r="T796" s="252" t="s">
        <v>3340</v>
      </c>
      <c r="U796" s="252" t="s">
        <v>3340</v>
      </c>
      <c r="V796" s="252" t="s">
        <v>3340</v>
      </c>
      <c r="W796" s="252" t="s">
        <v>3340</v>
      </c>
      <c r="X796" s="252" t="s">
        <v>3340</v>
      </c>
      <c r="Y796" s="252" t="s">
        <v>3340</v>
      </c>
      <c r="Z796" s="252" t="s">
        <v>3340</v>
      </c>
      <c r="AA796" s="252" t="s">
        <v>3340</v>
      </c>
      <c r="AB796" s="252" t="s">
        <v>3670</v>
      </c>
      <c r="AC796" s="252" t="s">
        <v>4776</v>
      </c>
      <c r="AD796" s="217" t="s">
        <v>3340</v>
      </c>
      <c r="AE796" s="217" t="s">
        <v>3340</v>
      </c>
      <c r="AF796" s="217" t="s">
        <v>3340</v>
      </c>
      <c r="AG796" s="252" t="s">
        <v>6830</v>
      </c>
      <c r="AH796" s="252" t="s">
        <v>3875</v>
      </c>
      <c r="AI796" s="252" t="s">
        <v>3340</v>
      </c>
      <c r="AJ796" s="252" t="s">
        <v>3340</v>
      </c>
      <c r="AK796" s="252" t="s">
        <v>3340</v>
      </c>
      <c r="AL796" s="252" t="s">
        <v>3340</v>
      </c>
    </row>
    <row r="797" spans="1:38">
      <c r="A797" s="30" t="s">
        <v>6942</v>
      </c>
      <c r="B797" s="30" t="s">
        <v>6943</v>
      </c>
      <c r="C797" s="252" t="s">
        <v>6942</v>
      </c>
      <c r="D797" s="252" t="s">
        <v>6943</v>
      </c>
      <c r="E797" s="252" t="s">
        <v>6944</v>
      </c>
      <c r="F797" s="217" t="s">
        <v>8756</v>
      </c>
      <c r="G797" s="252" t="s">
        <v>6829</v>
      </c>
      <c r="H797" s="252" t="s">
        <v>7666</v>
      </c>
      <c r="I797" s="411">
        <v>43304</v>
      </c>
      <c r="J797" s="252" t="s">
        <v>4341</v>
      </c>
      <c r="K797" s="252" t="s">
        <v>2513</v>
      </c>
      <c r="L797" s="252" t="s">
        <v>3469</v>
      </c>
      <c r="M797" s="252" t="s">
        <v>6676</v>
      </c>
      <c r="N797" s="252" t="s">
        <v>3327</v>
      </c>
      <c r="O797" s="252" t="s">
        <v>3328</v>
      </c>
      <c r="P797" s="252" t="s">
        <v>3670</v>
      </c>
      <c r="Q797" s="252" t="s">
        <v>6830</v>
      </c>
      <c r="R797" s="252" t="s">
        <v>6945</v>
      </c>
      <c r="S797" s="252" t="s">
        <v>3340</v>
      </c>
      <c r="T797" s="252" t="s">
        <v>3340</v>
      </c>
      <c r="U797" s="252" t="s">
        <v>3340</v>
      </c>
      <c r="V797" s="252" t="s">
        <v>3340</v>
      </c>
      <c r="W797" s="252" t="s">
        <v>3340</v>
      </c>
      <c r="X797" s="252" t="s">
        <v>3340</v>
      </c>
      <c r="Y797" s="252" t="s">
        <v>3340</v>
      </c>
      <c r="Z797" s="252" t="s">
        <v>3340</v>
      </c>
      <c r="AA797" s="252" t="s">
        <v>3340</v>
      </c>
      <c r="AB797" s="252" t="s">
        <v>3669</v>
      </c>
      <c r="AC797" s="252" t="s">
        <v>3835</v>
      </c>
      <c r="AD797" s="217" t="s">
        <v>6069</v>
      </c>
      <c r="AE797" s="217" t="s">
        <v>6070</v>
      </c>
      <c r="AF797" s="217" t="s">
        <v>3340</v>
      </c>
      <c r="AG797" s="252" t="s">
        <v>6830</v>
      </c>
      <c r="AH797" s="252" t="s">
        <v>4786</v>
      </c>
      <c r="AI797" s="252" t="s">
        <v>3340</v>
      </c>
      <c r="AJ797" s="252" t="s">
        <v>3340</v>
      </c>
      <c r="AK797" s="252" t="s">
        <v>3340</v>
      </c>
      <c r="AL797" s="252" t="s">
        <v>3340</v>
      </c>
    </row>
    <row r="798" spans="1:38">
      <c r="A798" s="30" t="s">
        <v>8757</v>
      </c>
      <c r="B798" s="30" t="s">
        <v>8758</v>
      </c>
      <c r="C798" s="252" t="s">
        <v>8757</v>
      </c>
      <c r="D798" s="252" t="s">
        <v>8758</v>
      </c>
      <c r="E798" s="252" t="s">
        <v>6945</v>
      </c>
      <c r="F798" s="217" t="s">
        <v>8759</v>
      </c>
      <c r="G798" s="252" t="s">
        <v>6829</v>
      </c>
      <c r="H798" s="252" t="s">
        <v>7666</v>
      </c>
      <c r="I798" s="411">
        <v>43304</v>
      </c>
      <c r="J798" s="252" t="s">
        <v>4341</v>
      </c>
      <c r="K798" s="252" t="s">
        <v>2513</v>
      </c>
      <c r="L798" s="252" t="s">
        <v>3469</v>
      </c>
      <c r="M798" s="252" t="s">
        <v>6676</v>
      </c>
      <c r="N798" s="252" t="s">
        <v>3696</v>
      </c>
      <c r="O798" s="252" t="s">
        <v>3339</v>
      </c>
      <c r="P798" s="252" t="s">
        <v>3670</v>
      </c>
      <c r="Q798" s="252" t="s">
        <v>6830</v>
      </c>
      <c r="R798" s="252" t="s">
        <v>3340</v>
      </c>
      <c r="S798" s="252" t="s">
        <v>3340</v>
      </c>
      <c r="T798" s="252" t="s">
        <v>3340</v>
      </c>
      <c r="U798" s="252" t="s">
        <v>3340</v>
      </c>
      <c r="V798" s="252" t="s">
        <v>3340</v>
      </c>
      <c r="W798" s="252" t="s">
        <v>3340</v>
      </c>
      <c r="X798" s="252" t="s">
        <v>3340</v>
      </c>
      <c r="Y798" s="252" t="s">
        <v>3340</v>
      </c>
      <c r="Z798" s="252" t="s">
        <v>3340</v>
      </c>
      <c r="AA798" s="252" t="s">
        <v>3340</v>
      </c>
      <c r="AB798" s="252" t="s">
        <v>3670</v>
      </c>
      <c r="AC798" s="252" t="s">
        <v>4776</v>
      </c>
      <c r="AD798" s="217" t="s">
        <v>3340</v>
      </c>
      <c r="AE798" s="217" t="s">
        <v>3340</v>
      </c>
      <c r="AF798" s="217" t="s">
        <v>3340</v>
      </c>
      <c r="AG798" s="252" t="s">
        <v>6830</v>
      </c>
      <c r="AH798" s="252" t="s">
        <v>3875</v>
      </c>
      <c r="AI798" s="252" t="s">
        <v>3340</v>
      </c>
      <c r="AJ798" s="252" t="s">
        <v>3340</v>
      </c>
      <c r="AK798" s="252" t="s">
        <v>3340</v>
      </c>
      <c r="AL798" s="252" t="s">
        <v>3340</v>
      </c>
    </row>
    <row r="799" spans="1:38">
      <c r="A799" s="30" t="s">
        <v>6946</v>
      </c>
      <c r="B799" s="30" t="s">
        <v>6947</v>
      </c>
      <c r="C799" s="252" t="s">
        <v>6946</v>
      </c>
      <c r="D799" s="252" t="s">
        <v>6947</v>
      </c>
      <c r="E799" s="252" t="s">
        <v>6948</v>
      </c>
      <c r="F799" s="217" t="s">
        <v>6949</v>
      </c>
      <c r="G799" s="252" t="s">
        <v>6829</v>
      </c>
      <c r="H799" s="252" t="s">
        <v>7666</v>
      </c>
      <c r="I799" s="411">
        <v>43304</v>
      </c>
      <c r="J799" s="252" t="s">
        <v>4341</v>
      </c>
      <c r="K799" s="252" t="s">
        <v>2513</v>
      </c>
      <c r="L799" s="252" t="s">
        <v>3469</v>
      </c>
      <c r="M799" s="252" t="s">
        <v>6676</v>
      </c>
      <c r="N799" s="252" t="s">
        <v>3327</v>
      </c>
      <c r="O799" s="252" t="s">
        <v>3328</v>
      </c>
      <c r="P799" s="252" t="s">
        <v>3670</v>
      </c>
      <c r="Q799" s="252" t="s">
        <v>6830</v>
      </c>
      <c r="R799" s="252" t="s">
        <v>6950</v>
      </c>
      <c r="S799" s="252" t="s">
        <v>3340</v>
      </c>
      <c r="T799" s="252" t="s">
        <v>3340</v>
      </c>
      <c r="U799" s="252" t="s">
        <v>3340</v>
      </c>
      <c r="V799" s="252" t="s">
        <v>3340</v>
      </c>
      <c r="W799" s="252" t="s">
        <v>3340</v>
      </c>
      <c r="X799" s="252" t="s">
        <v>3340</v>
      </c>
      <c r="Y799" s="252" t="s">
        <v>3340</v>
      </c>
      <c r="Z799" s="252" t="s">
        <v>3340</v>
      </c>
      <c r="AA799" s="252" t="s">
        <v>3340</v>
      </c>
      <c r="AB799" s="252" t="s">
        <v>3669</v>
      </c>
      <c r="AC799" s="252" t="s">
        <v>3835</v>
      </c>
      <c r="AD799" s="217" t="s">
        <v>6069</v>
      </c>
      <c r="AE799" s="217" t="s">
        <v>6070</v>
      </c>
      <c r="AF799" s="217" t="s">
        <v>3340</v>
      </c>
      <c r="AG799" s="252" t="s">
        <v>6830</v>
      </c>
      <c r="AH799" s="252" t="s">
        <v>4786</v>
      </c>
      <c r="AI799" s="252" t="s">
        <v>3340</v>
      </c>
      <c r="AJ799" s="252" t="s">
        <v>3340</v>
      </c>
      <c r="AK799" s="252" t="s">
        <v>3340</v>
      </c>
      <c r="AL799" s="252" t="s">
        <v>3340</v>
      </c>
    </row>
    <row r="800" spans="1:38">
      <c r="A800" s="30" t="s">
        <v>8760</v>
      </c>
      <c r="B800" s="30" t="s">
        <v>8761</v>
      </c>
      <c r="C800" s="252" t="s">
        <v>8760</v>
      </c>
      <c r="D800" s="252" t="s">
        <v>8761</v>
      </c>
      <c r="E800" s="252" t="s">
        <v>6950</v>
      </c>
      <c r="F800" s="217" t="s">
        <v>8762</v>
      </c>
      <c r="G800" s="252" t="s">
        <v>6829</v>
      </c>
      <c r="H800" s="252" t="s">
        <v>7666</v>
      </c>
      <c r="I800" s="411">
        <v>43304</v>
      </c>
      <c r="J800" s="252" t="s">
        <v>4341</v>
      </c>
      <c r="K800" s="252" t="s">
        <v>2513</v>
      </c>
      <c r="L800" s="252" t="s">
        <v>3469</v>
      </c>
      <c r="M800" s="252" t="s">
        <v>6676</v>
      </c>
      <c r="N800" s="252" t="s">
        <v>3696</v>
      </c>
      <c r="O800" s="252" t="s">
        <v>3339</v>
      </c>
      <c r="P800" s="252" t="s">
        <v>3670</v>
      </c>
      <c r="Q800" s="252" t="s">
        <v>6830</v>
      </c>
      <c r="R800" s="252" t="s">
        <v>3340</v>
      </c>
      <c r="S800" s="252" t="s">
        <v>3340</v>
      </c>
      <c r="T800" s="252" t="s">
        <v>3340</v>
      </c>
      <c r="U800" s="252" t="s">
        <v>3340</v>
      </c>
      <c r="V800" s="252" t="s">
        <v>3340</v>
      </c>
      <c r="W800" s="252" t="s">
        <v>3340</v>
      </c>
      <c r="X800" s="252" t="s">
        <v>3340</v>
      </c>
      <c r="Y800" s="252" t="s">
        <v>3340</v>
      </c>
      <c r="Z800" s="252" t="s">
        <v>3340</v>
      </c>
      <c r="AA800" s="252" t="s">
        <v>3340</v>
      </c>
      <c r="AB800" s="252" t="s">
        <v>3670</v>
      </c>
      <c r="AC800" s="252" t="s">
        <v>4776</v>
      </c>
      <c r="AD800" s="217" t="s">
        <v>3340</v>
      </c>
      <c r="AE800" s="217" t="s">
        <v>3340</v>
      </c>
      <c r="AF800" s="217" t="s">
        <v>3340</v>
      </c>
      <c r="AG800" s="252" t="s">
        <v>6830</v>
      </c>
      <c r="AH800" s="252" t="s">
        <v>3875</v>
      </c>
      <c r="AI800" s="252" t="s">
        <v>3340</v>
      </c>
      <c r="AJ800" s="252" t="s">
        <v>3340</v>
      </c>
      <c r="AK800" s="252" t="s">
        <v>3340</v>
      </c>
      <c r="AL800" s="252" t="s">
        <v>3340</v>
      </c>
    </row>
    <row r="801" spans="1:38">
      <c r="A801" s="30" t="s">
        <v>6951</v>
      </c>
      <c r="B801" s="30" t="s">
        <v>6952</v>
      </c>
      <c r="C801" s="252" t="s">
        <v>6951</v>
      </c>
      <c r="D801" s="252" t="s">
        <v>6952</v>
      </c>
      <c r="E801" s="252" t="s">
        <v>6953</v>
      </c>
      <c r="F801" s="217" t="s">
        <v>6954</v>
      </c>
      <c r="G801" s="252" t="s">
        <v>6829</v>
      </c>
      <c r="H801" s="252" t="s">
        <v>7666</v>
      </c>
      <c r="I801" s="411">
        <v>43304</v>
      </c>
      <c r="J801" s="252" t="s">
        <v>4341</v>
      </c>
      <c r="K801" s="252" t="s">
        <v>2513</v>
      </c>
      <c r="L801" s="252" t="s">
        <v>3469</v>
      </c>
      <c r="M801" s="252" t="s">
        <v>6676</v>
      </c>
      <c r="N801" s="252" t="s">
        <v>3327</v>
      </c>
      <c r="O801" s="252" t="s">
        <v>3328</v>
      </c>
      <c r="P801" s="252" t="s">
        <v>3670</v>
      </c>
      <c r="Q801" s="252" t="s">
        <v>6830</v>
      </c>
      <c r="R801" s="252" t="s">
        <v>6955</v>
      </c>
      <c r="S801" s="252" t="s">
        <v>3340</v>
      </c>
      <c r="T801" s="252" t="s">
        <v>3340</v>
      </c>
      <c r="U801" s="252" t="s">
        <v>3340</v>
      </c>
      <c r="V801" s="252" t="s">
        <v>3340</v>
      </c>
      <c r="W801" s="252" t="s">
        <v>3340</v>
      </c>
      <c r="X801" s="252" t="s">
        <v>3340</v>
      </c>
      <c r="Y801" s="252" t="s">
        <v>3340</v>
      </c>
      <c r="Z801" s="252" t="s">
        <v>3340</v>
      </c>
      <c r="AA801" s="252" t="s">
        <v>3340</v>
      </c>
      <c r="AB801" s="252" t="s">
        <v>3669</v>
      </c>
      <c r="AC801" s="252" t="s">
        <v>3835</v>
      </c>
      <c r="AD801" s="217" t="s">
        <v>6069</v>
      </c>
      <c r="AE801" s="217" t="s">
        <v>6070</v>
      </c>
      <c r="AF801" s="217" t="s">
        <v>3340</v>
      </c>
      <c r="AG801" s="252" t="s">
        <v>6830</v>
      </c>
      <c r="AH801" s="252" t="s">
        <v>4786</v>
      </c>
      <c r="AI801" s="252" t="s">
        <v>3340</v>
      </c>
      <c r="AJ801" s="252" t="s">
        <v>3340</v>
      </c>
      <c r="AK801" s="252" t="s">
        <v>3340</v>
      </c>
      <c r="AL801" s="252" t="s">
        <v>3340</v>
      </c>
    </row>
    <row r="802" spans="1:38">
      <c r="A802" s="30" t="s">
        <v>8763</v>
      </c>
      <c r="B802" s="30" t="s">
        <v>8764</v>
      </c>
      <c r="C802" s="252" t="s">
        <v>8763</v>
      </c>
      <c r="D802" s="252" t="s">
        <v>8764</v>
      </c>
      <c r="E802" s="252" t="s">
        <v>6955</v>
      </c>
      <c r="F802" s="217" t="s">
        <v>8765</v>
      </c>
      <c r="G802" s="252" t="s">
        <v>6829</v>
      </c>
      <c r="H802" s="252" t="s">
        <v>7666</v>
      </c>
      <c r="I802" s="411">
        <v>43304</v>
      </c>
      <c r="J802" s="252" t="s">
        <v>4341</v>
      </c>
      <c r="K802" s="252" t="s">
        <v>2513</v>
      </c>
      <c r="L802" s="252" t="s">
        <v>3469</v>
      </c>
      <c r="M802" s="252" t="s">
        <v>6676</v>
      </c>
      <c r="N802" s="252" t="s">
        <v>3696</v>
      </c>
      <c r="O802" s="252" t="s">
        <v>3339</v>
      </c>
      <c r="P802" s="252" t="s">
        <v>3670</v>
      </c>
      <c r="Q802" s="252" t="s">
        <v>6830</v>
      </c>
      <c r="R802" s="252" t="s">
        <v>3340</v>
      </c>
      <c r="S802" s="252" t="s">
        <v>3340</v>
      </c>
      <c r="T802" s="252" t="s">
        <v>3340</v>
      </c>
      <c r="U802" s="252" t="s">
        <v>3340</v>
      </c>
      <c r="V802" s="252" t="s">
        <v>3340</v>
      </c>
      <c r="W802" s="252" t="s">
        <v>3340</v>
      </c>
      <c r="X802" s="252" t="s">
        <v>3340</v>
      </c>
      <c r="Y802" s="252" t="s">
        <v>3340</v>
      </c>
      <c r="Z802" s="252" t="s">
        <v>3340</v>
      </c>
      <c r="AA802" s="252" t="s">
        <v>3340</v>
      </c>
      <c r="AB802" s="252" t="s">
        <v>3670</v>
      </c>
      <c r="AC802" s="252" t="s">
        <v>4776</v>
      </c>
      <c r="AD802" s="217" t="s">
        <v>3340</v>
      </c>
      <c r="AE802" s="217" t="s">
        <v>3340</v>
      </c>
      <c r="AF802" s="217" t="s">
        <v>3340</v>
      </c>
      <c r="AG802" s="252" t="s">
        <v>6830</v>
      </c>
      <c r="AH802" s="252" t="s">
        <v>3875</v>
      </c>
      <c r="AI802" s="252" t="s">
        <v>3340</v>
      </c>
      <c r="AJ802" s="252" t="s">
        <v>3340</v>
      </c>
      <c r="AK802" s="252" t="s">
        <v>3340</v>
      </c>
      <c r="AL802" s="252" t="s">
        <v>3340</v>
      </c>
    </row>
    <row r="803" spans="1:38">
      <c r="A803" s="30" t="s">
        <v>6956</v>
      </c>
      <c r="B803" s="30" t="s">
        <v>6957</v>
      </c>
      <c r="C803" s="252" t="s">
        <v>6956</v>
      </c>
      <c r="D803" s="252" t="s">
        <v>6957</v>
      </c>
      <c r="E803" s="252" t="s">
        <v>6958</v>
      </c>
      <c r="F803" s="217" t="s">
        <v>6959</v>
      </c>
      <c r="G803" s="252" t="s">
        <v>6829</v>
      </c>
      <c r="H803" s="252" t="s">
        <v>7666</v>
      </c>
      <c r="I803" s="411">
        <v>43305</v>
      </c>
      <c r="J803" s="252" t="s">
        <v>4341</v>
      </c>
      <c r="K803" s="252" t="s">
        <v>2513</v>
      </c>
      <c r="L803" s="252" t="s">
        <v>3469</v>
      </c>
      <c r="M803" s="252" t="s">
        <v>6676</v>
      </c>
      <c r="N803" s="252" t="s">
        <v>3327</v>
      </c>
      <c r="O803" s="252" t="s">
        <v>3328</v>
      </c>
      <c r="P803" s="252" t="s">
        <v>3670</v>
      </c>
      <c r="Q803" s="252" t="s">
        <v>6830</v>
      </c>
      <c r="R803" s="252" t="s">
        <v>6960</v>
      </c>
      <c r="S803" s="252" t="s">
        <v>3340</v>
      </c>
      <c r="T803" s="252" t="s">
        <v>3340</v>
      </c>
      <c r="U803" s="252" t="s">
        <v>3340</v>
      </c>
      <c r="V803" s="252" t="s">
        <v>3340</v>
      </c>
      <c r="W803" s="252" t="s">
        <v>3340</v>
      </c>
      <c r="X803" s="252" t="s">
        <v>3340</v>
      </c>
      <c r="Y803" s="252" t="s">
        <v>3340</v>
      </c>
      <c r="Z803" s="252" t="s">
        <v>3340</v>
      </c>
      <c r="AA803" s="252" t="s">
        <v>3340</v>
      </c>
      <c r="AB803" s="252" t="s">
        <v>3669</v>
      </c>
      <c r="AC803" s="252" t="s">
        <v>3835</v>
      </c>
      <c r="AD803" s="217" t="s">
        <v>6069</v>
      </c>
      <c r="AE803" s="217" t="s">
        <v>6070</v>
      </c>
      <c r="AF803" s="217" t="s">
        <v>3340</v>
      </c>
      <c r="AG803" s="252" t="s">
        <v>6830</v>
      </c>
      <c r="AH803" s="252" t="s">
        <v>4786</v>
      </c>
      <c r="AI803" s="252" t="s">
        <v>3340</v>
      </c>
      <c r="AJ803" s="252" t="s">
        <v>3340</v>
      </c>
      <c r="AK803" s="252" t="s">
        <v>3340</v>
      </c>
      <c r="AL803" s="252" t="s">
        <v>3340</v>
      </c>
    </row>
    <row r="804" spans="1:38">
      <c r="A804" s="30" t="s">
        <v>8766</v>
      </c>
      <c r="B804" s="30" t="s">
        <v>8767</v>
      </c>
      <c r="C804" s="252" t="s">
        <v>8766</v>
      </c>
      <c r="D804" s="252" t="s">
        <v>8767</v>
      </c>
      <c r="E804" s="252" t="s">
        <v>6960</v>
      </c>
      <c r="F804" s="217" t="s">
        <v>8768</v>
      </c>
      <c r="G804" s="252" t="s">
        <v>6829</v>
      </c>
      <c r="H804" s="252" t="s">
        <v>7666</v>
      </c>
      <c r="I804" s="411">
        <v>43305</v>
      </c>
      <c r="J804" s="252" t="s">
        <v>4341</v>
      </c>
      <c r="K804" s="252" t="s">
        <v>2513</v>
      </c>
      <c r="L804" s="252" t="s">
        <v>3469</v>
      </c>
      <c r="M804" s="252" t="s">
        <v>6676</v>
      </c>
      <c r="N804" s="252" t="s">
        <v>3696</v>
      </c>
      <c r="O804" s="252" t="s">
        <v>3339</v>
      </c>
      <c r="P804" s="252" t="s">
        <v>3670</v>
      </c>
      <c r="Q804" s="252" t="s">
        <v>6830</v>
      </c>
      <c r="R804" s="252" t="s">
        <v>3340</v>
      </c>
      <c r="S804" s="252" t="s">
        <v>3340</v>
      </c>
      <c r="T804" s="252" t="s">
        <v>3340</v>
      </c>
      <c r="U804" s="252" t="s">
        <v>3340</v>
      </c>
      <c r="V804" s="252" t="s">
        <v>3340</v>
      </c>
      <c r="W804" s="252" t="s">
        <v>3340</v>
      </c>
      <c r="X804" s="252" t="s">
        <v>3340</v>
      </c>
      <c r="Y804" s="252" t="s">
        <v>3340</v>
      </c>
      <c r="Z804" s="252" t="s">
        <v>3340</v>
      </c>
      <c r="AA804" s="252" t="s">
        <v>3340</v>
      </c>
      <c r="AB804" s="252" t="s">
        <v>3670</v>
      </c>
      <c r="AC804" s="252" t="s">
        <v>4776</v>
      </c>
      <c r="AD804" s="217" t="s">
        <v>3340</v>
      </c>
      <c r="AE804" s="217" t="s">
        <v>3340</v>
      </c>
      <c r="AF804" s="217" t="s">
        <v>3340</v>
      </c>
      <c r="AG804" s="252" t="s">
        <v>6830</v>
      </c>
      <c r="AH804" s="252" t="s">
        <v>3875</v>
      </c>
      <c r="AI804" s="252" t="s">
        <v>3340</v>
      </c>
      <c r="AJ804" s="252" t="s">
        <v>3340</v>
      </c>
      <c r="AK804" s="252" t="s">
        <v>3340</v>
      </c>
      <c r="AL804" s="252" t="s">
        <v>3340</v>
      </c>
    </row>
    <row r="805" spans="1:38">
      <c r="A805" s="30" t="s">
        <v>6961</v>
      </c>
      <c r="B805" s="30" t="s">
        <v>6962</v>
      </c>
      <c r="C805" s="252" t="s">
        <v>6961</v>
      </c>
      <c r="D805" s="252" t="s">
        <v>6962</v>
      </c>
      <c r="E805" s="252" t="s">
        <v>6963</v>
      </c>
      <c r="F805" s="217" t="s">
        <v>6964</v>
      </c>
      <c r="G805" s="252" t="s">
        <v>6829</v>
      </c>
      <c r="H805" s="252" t="s">
        <v>7666</v>
      </c>
      <c r="I805" s="411">
        <v>43305</v>
      </c>
      <c r="J805" s="252" t="s">
        <v>4341</v>
      </c>
      <c r="K805" s="252" t="s">
        <v>2513</v>
      </c>
      <c r="L805" s="252" t="s">
        <v>3469</v>
      </c>
      <c r="M805" s="252" t="s">
        <v>6676</v>
      </c>
      <c r="N805" s="252" t="s">
        <v>3327</v>
      </c>
      <c r="O805" s="252" t="s">
        <v>3328</v>
      </c>
      <c r="P805" s="252" t="s">
        <v>3670</v>
      </c>
      <c r="Q805" s="252" t="s">
        <v>6830</v>
      </c>
      <c r="R805" s="252" t="s">
        <v>6965</v>
      </c>
      <c r="S805" s="252" t="s">
        <v>3340</v>
      </c>
      <c r="T805" s="252" t="s">
        <v>3340</v>
      </c>
      <c r="U805" s="252" t="s">
        <v>3340</v>
      </c>
      <c r="V805" s="252" t="s">
        <v>3340</v>
      </c>
      <c r="W805" s="252" t="s">
        <v>3340</v>
      </c>
      <c r="X805" s="252" t="s">
        <v>3340</v>
      </c>
      <c r="Y805" s="252" t="s">
        <v>3340</v>
      </c>
      <c r="Z805" s="252" t="s">
        <v>3340</v>
      </c>
      <c r="AA805" s="252" t="s">
        <v>3340</v>
      </c>
      <c r="AB805" s="252" t="s">
        <v>3669</v>
      </c>
      <c r="AC805" s="252" t="s">
        <v>3835</v>
      </c>
      <c r="AD805" s="217" t="s">
        <v>6069</v>
      </c>
      <c r="AE805" s="217" t="s">
        <v>6070</v>
      </c>
      <c r="AF805" s="217" t="s">
        <v>3340</v>
      </c>
      <c r="AG805" s="252" t="s">
        <v>6830</v>
      </c>
      <c r="AH805" s="252" t="s">
        <v>4786</v>
      </c>
      <c r="AI805" s="252" t="s">
        <v>3340</v>
      </c>
      <c r="AJ805" s="252" t="s">
        <v>3340</v>
      </c>
      <c r="AK805" s="252" t="s">
        <v>3340</v>
      </c>
      <c r="AL805" s="252" t="s">
        <v>3340</v>
      </c>
    </row>
    <row r="806" spans="1:38">
      <c r="A806" s="30" t="s">
        <v>8769</v>
      </c>
      <c r="B806" s="30" t="s">
        <v>8770</v>
      </c>
      <c r="C806" s="252" t="s">
        <v>8769</v>
      </c>
      <c r="D806" s="252" t="s">
        <v>8770</v>
      </c>
      <c r="E806" s="252" t="s">
        <v>6965</v>
      </c>
      <c r="F806" s="217" t="s">
        <v>8771</v>
      </c>
      <c r="G806" s="252" t="s">
        <v>6829</v>
      </c>
      <c r="H806" s="252" t="s">
        <v>7666</v>
      </c>
      <c r="I806" s="411">
        <v>43305</v>
      </c>
      <c r="J806" s="252" t="s">
        <v>4341</v>
      </c>
      <c r="K806" s="252" t="s">
        <v>2513</v>
      </c>
      <c r="L806" s="252" t="s">
        <v>3469</v>
      </c>
      <c r="M806" s="252" t="s">
        <v>6676</v>
      </c>
      <c r="N806" s="252" t="s">
        <v>3696</v>
      </c>
      <c r="O806" s="252" t="s">
        <v>3339</v>
      </c>
      <c r="P806" s="252" t="s">
        <v>3670</v>
      </c>
      <c r="Q806" s="252" t="s">
        <v>6830</v>
      </c>
      <c r="R806" s="252" t="s">
        <v>3340</v>
      </c>
      <c r="S806" s="252" t="s">
        <v>3340</v>
      </c>
      <c r="T806" s="252" t="s">
        <v>3340</v>
      </c>
      <c r="U806" s="252" t="s">
        <v>3340</v>
      </c>
      <c r="V806" s="252" t="s">
        <v>3340</v>
      </c>
      <c r="W806" s="252" t="s">
        <v>3340</v>
      </c>
      <c r="X806" s="252" t="s">
        <v>3340</v>
      </c>
      <c r="Y806" s="252" t="s">
        <v>3340</v>
      </c>
      <c r="Z806" s="252" t="s">
        <v>3340</v>
      </c>
      <c r="AA806" s="252" t="s">
        <v>3340</v>
      </c>
      <c r="AB806" s="252" t="s">
        <v>3670</v>
      </c>
      <c r="AC806" s="252" t="s">
        <v>4776</v>
      </c>
      <c r="AD806" s="217" t="s">
        <v>3340</v>
      </c>
      <c r="AE806" s="217" t="s">
        <v>3340</v>
      </c>
      <c r="AF806" s="217" t="s">
        <v>3340</v>
      </c>
      <c r="AG806" s="252" t="s">
        <v>6830</v>
      </c>
      <c r="AH806" s="252" t="s">
        <v>3875</v>
      </c>
      <c r="AI806" s="252" t="s">
        <v>3340</v>
      </c>
      <c r="AJ806" s="252" t="s">
        <v>3340</v>
      </c>
      <c r="AK806" s="252" t="s">
        <v>3340</v>
      </c>
      <c r="AL806" s="252" t="s">
        <v>3340</v>
      </c>
    </row>
    <row r="807" spans="1:38">
      <c r="A807" s="30" t="s">
        <v>8772</v>
      </c>
      <c r="B807" s="30" t="s">
        <v>8773</v>
      </c>
      <c r="C807" s="252" t="s">
        <v>8772</v>
      </c>
      <c r="D807" s="252" t="s">
        <v>8773</v>
      </c>
      <c r="E807" s="252" t="s">
        <v>8774</v>
      </c>
      <c r="F807" s="217" t="s">
        <v>8775</v>
      </c>
      <c r="G807" s="252" t="s">
        <v>8776</v>
      </c>
      <c r="H807" s="252" t="s">
        <v>8212</v>
      </c>
      <c r="I807" s="411">
        <v>43357</v>
      </c>
      <c r="J807" s="252" t="s">
        <v>3326</v>
      </c>
      <c r="K807" s="252" t="s">
        <v>6057</v>
      </c>
      <c r="L807" s="252" t="s">
        <v>3469</v>
      </c>
      <c r="M807" s="252" t="s">
        <v>6676</v>
      </c>
      <c r="N807" s="252" t="s">
        <v>8777</v>
      </c>
      <c r="O807" s="252" t="s">
        <v>5072</v>
      </c>
      <c r="P807" s="252" t="s">
        <v>3669</v>
      </c>
      <c r="Q807" s="252" t="s">
        <v>3682</v>
      </c>
      <c r="R807" s="252" t="s">
        <v>3683</v>
      </c>
      <c r="S807" s="252" t="s">
        <v>3340</v>
      </c>
      <c r="T807" s="252" t="s">
        <v>3340</v>
      </c>
      <c r="U807" s="252" t="s">
        <v>3340</v>
      </c>
      <c r="V807" s="252" t="s">
        <v>3330</v>
      </c>
      <c r="W807" s="252" t="s">
        <v>3340</v>
      </c>
      <c r="X807" s="252" t="s">
        <v>3340</v>
      </c>
      <c r="Y807" s="252" t="s">
        <v>3340</v>
      </c>
      <c r="Z807" s="252" t="s">
        <v>4182</v>
      </c>
      <c r="AA807" s="252" t="s">
        <v>8778</v>
      </c>
      <c r="AB807" s="252" t="s">
        <v>3670</v>
      </c>
      <c r="AC807" s="252" t="s">
        <v>3835</v>
      </c>
      <c r="AD807" s="217" t="s">
        <v>5615</v>
      </c>
      <c r="AE807" s="217" t="s">
        <v>6058</v>
      </c>
      <c r="AF807" s="217" t="s">
        <v>3340</v>
      </c>
      <c r="AG807" s="252" t="s">
        <v>1086</v>
      </c>
      <c r="AH807" s="252" t="s">
        <v>8779</v>
      </c>
      <c r="AI807" s="252" t="s">
        <v>3340</v>
      </c>
      <c r="AJ807" s="252" t="s">
        <v>6765</v>
      </c>
      <c r="AK807" s="252" t="s">
        <v>5352</v>
      </c>
      <c r="AL807" s="252" t="s">
        <v>6</v>
      </c>
    </row>
    <row r="808" spans="1:38">
      <c r="A808" s="30" t="s">
        <v>8780</v>
      </c>
      <c r="B808" s="30" t="s">
        <v>8781</v>
      </c>
      <c r="C808" s="252" t="s">
        <v>8780</v>
      </c>
      <c r="D808" s="252" t="s">
        <v>8781</v>
      </c>
      <c r="E808" s="252" t="s">
        <v>8782</v>
      </c>
      <c r="F808" s="217" t="s">
        <v>8775</v>
      </c>
      <c r="G808" s="252" t="s">
        <v>8776</v>
      </c>
      <c r="H808" s="252" t="s">
        <v>8212</v>
      </c>
      <c r="I808" s="411">
        <v>43357</v>
      </c>
      <c r="J808" s="252" t="s">
        <v>3326</v>
      </c>
      <c r="K808" s="252" t="s">
        <v>6057</v>
      </c>
      <c r="L808" s="252" t="s">
        <v>3469</v>
      </c>
      <c r="M808" s="252" t="s">
        <v>6676</v>
      </c>
      <c r="N808" s="252" t="s">
        <v>8777</v>
      </c>
      <c r="O808" s="252" t="s">
        <v>5072</v>
      </c>
      <c r="P808" s="252" t="s">
        <v>3669</v>
      </c>
      <c r="Q808" s="252" t="s">
        <v>3688</v>
      </c>
      <c r="R808" s="252" t="s">
        <v>3689</v>
      </c>
      <c r="S808" s="252" t="s">
        <v>3340</v>
      </c>
      <c r="T808" s="252" t="s">
        <v>3340</v>
      </c>
      <c r="U808" s="252" t="s">
        <v>3340</v>
      </c>
      <c r="V808" s="252" t="s">
        <v>3330</v>
      </c>
      <c r="W808" s="252" t="s">
        <v>3340</v>
      </c>
      <c r="X808" s="252" t="s">
        <v>3340</v>
      </c>
      <c r="Y808" s="252" t="s">
        <v>3340</v>
      </c>
      <c r="Z808" s="252" t="s">
        <v>4183</v>
      </c>
      <c r="AA808" s="252" t="s">
        <v>8783</v>
      </c>
      <c r="AB808" s="252" t="s">
        <v>3670</v>
      </c>
      <c r="AC808" s="252" t="s">
        <v>3835</v>
      </c>
      <c r="AD808" s="217" t="s">
        <v>3340</v>
      </c>
      <c r="AE808" s="217" t="s">
        <v>3340</v>
      </c>
      <c r="AF808" s="217" t="s">
        <v>3340</v>
      </c>
      <c r="AG808" s="252" t="s">
        <v>1086</v>
      </c>
      <c r="AH808" s="252" t="s">
        <v>8779</v>
      </c>
      <c r="AI808" s="252" t="s">
        <v>3340</v>
      </c>
      <c r="AJ808" s="252" t="s">
        <v>6765</v>
      </c>
      <c r="AK808" s="252" t="s">
        <v>5352</v>
      </c>
      <c r="AL808" s="252" t="s">
        <v>5738</v>
      </c>
    </row>
    <row r="809" spans="1:38">
      <c r="A809" s="30" t="s">
        <v>8772</v>
      </c>
      <c r="B809" s="30" t="s">
        <v>8784</v>
      </c>
      <c r="C809" s="252" t="s">
        <v>8772</v>
      </c>
      <c r="D809" s="252" t="s">
        <v>8784</v>
      </c>
      <c r="E809" s="252" t="s">
        <v>8785</v>
      </c>
      <c r="F809" s="217" t="s">
        <v>8775</v>
      </c>
      <c r="G809" s="252" t="s">
        <v>8786</v>
      </c>
      <c r="H809" s="252" t="s">
        <v>8212</v>
      </c>
      <c r="I809" s="411">
        <v>43357</v>
      </c>
      <c r="J809" s="252" t="s">
        <v>3326</v>
      </c>
      <c r="K809" s="252" t="s">
        <v>6057</v>
      </c>
      <c r="L809" s="252" t="s">
        <v>3469</v>
      </c>
      <c r="M809" s="252" t="s">
        <v>6676</v>
      </c>
      <c r="N809" s="252" t="s">
        <v>8777</v>
      </c>
      <c r="O809" s="252" t="s">
        <v>5072</v>
      </c>
      <c r="P809" s="252" t="s">
        <v>3669</v>
      </c>
      <c r="Q809" s="252" t="s">
        <v>3682</v>
      </c>
      <c r="R809" s="252" t="s">
        <v>3683</v>
      </c>
      <c r="S809" s="252" t="s">
        <v>3340</v>
      </c>
      <c r="T809" s="252" t="s">
        <v>3340</v>
      </c>
      <c r="U809" s="252" t="s">
        <v>3340</v>
      </c>
      <c r="V809" s="252" t="s">
        <v>3330</v>
      </c>
      <c r="W809" s="252" t="s">
        <v>3340</v>
      </c>
      <c r="X809" s="252" t="s">
        <v>3340</v>
      </c>
      <c r="Y809" s="252" t="s">
        <v>3340</v>
      </c>
      <c r="Z809" s="252" t="s">
        <v>4182</v>
      </c>
      <c r="AA809" s="252" t="s">
        <v>8778</v>
      </c>
      <c r="AB809" s="252" t="s">
        <v>3670</v>
      </c>
      <c r="AC809" s="252" t="s">
        <v>3835</v>
      </c>
      <c r="AD809" s="217" t="s">
        <v>5615</v>
      </c>
      <c r="AE809" s="217" t="s">
        <v>6058</v>
      </c>
      <c r="AF809" s="217" t="s">
        <v>3340</v>
      </c>
      <c r="AG809" s="252" t="s">
        <v>1086</v>
      </c>
      <c r="AH809" s="252" t="s">
        <v>8779</v>
      </c>
      <c r="AI809" s="252" t="s">
        <v>3340</v>
      </c>
      <c r="AJ809" s="252" t="s">
        <v>6765</v>
      </c>
      <c r="AK809" s="252" t="s">
        <v>5352</v>
      </c>
      <c r="AL809" s="252" t="s">
        <v>6</v>
      </c>
    </row>
    <row r="810" spans="1:38">
      <c r="A810" s="30" t="s">
        <v>8780</v>
      </c>
      <c r="B810" s="30" t="s">
        <v>8787</v>
      </c>
      <c r="C810" s="252" t="s">
        <v>8780</v>
      </c>
      <c r="D810" s="252" t="s">
        <v>8787</v>
      </c>
      <c r="E810" s="252" t="s">
        <v>8788</v>
      </c>
      <c r="F810" s="217" t="s">
        <v>8775</v>
      </c>
      <c r="G810" s="252" t="s">
        <v>8786</v>
      </c>
      <c r="H810" s="252" t="s">
        <v>8212</v>
      </c>
      <c r="I810" s="411">
        <v>43357</v>
      </c>
      <c r="J810" s="252" t="s">
        <v>3326</v>
      </c>
      <c r="K810" s="252" t="s">
        <v>6057</v>
      </c>
      <c r="L810" s="252" t="s">
        <v>3469</v>
      </c>
      <c r="M810" s="252" t="s">
        <v>6676</v>
      </c>
      <c r="N810" s="252" t="s">
        <v>8777</v>
      </c>
      <c r="O810" s="252" t="s">
        <v>5072</v>
      </c>
      <c r="P810" s="252" t="s">
        <v>3669</v>
      </c>
      <c r="Q810" s="252" t="s">
        <v>3688</v>
      </c>
      <c r="R810" s="252" t="s">
        <v>3689</v>
      </c>
      <c r="S810" s="252" t="s">
        <v>3340</v>
      </c>
      <c r="T810" s="252" t="s">
        <v>3340</v>
      </c>
      <c r="U810" s="252" t="s">
        <v>3340</v>
      </c>
      <c r="V810" s="252" t="s">
        <v>3330</v>
      </c>
      <c r="W810" s="252" t="s">
        <v>3340</v>
      </c>
      <c r="X810" s="252" t="s">
        <v>3340</v>
      </c>
      <c r="Y810" s="252" t="s">
        <v>3340</v>
      </c>
      <c r="Z810" s="252" t="s">
        <v>4183</v>
      </c>
      <c r="AA810" s="252" t="s">
        <v>8783</v>
      </c>
      <c r="AB810" s="252" t="s">
        <v>3670</v>
      </c>
      <c r="AC810" s="252" t="s">
        <v>3835</v>
      </c>
      <c r="AD810" s="217" t="s">
        <v>3340</v>
      </c>
      <c r="AE810" s="217" t="s">
        <v>3340</v>
      </c>
      <c r="AF810" s="217" t="s">
        <v>3340</v>
      </c>
      <c r="AG810" s="252" t="s">
        <v>1086</v>
      </c>
      <c r="AH810" s="252" t="s">
        <v>8779</v>
      </c>
      <c r="AI810" s="252" t="s">
        <v>3340</v>
      </c>
      <c r="AJ810" s="252" t="s">
        <v>6765</v>
      </c>
      <c r="AK810" s="252" t="s">
        <v>5352</v>
      </c>
      <c r="AL810" s="252" t="s">
        <v>5738</v>
      </c>
    </row>
    <row r="811" spans="1:38">
      <c r="A811" s="30" t="s">
        <v>8528</v>
      </c>
      <c r="B811" s="30" t="s">
        <v>8789</v>
      </c>
      <c r="C811" s="252" t="s">
        <v>8528</v>
      </c>
      <c r="D811" s="252" t="s">
        <v>8789</v>
      </c>
      <c r="E811" s="252" t="s">
        <v>8790</v>
      </c>
      <c r="F811" s="217" t="s">
        <v>8775</v>
      </c>
      <c r="G811" s="252" t="s">
        <v>8776</v>
      </c>
      <c r="H811" s="252" t="s">
        <v>8212</v>
      </c>
      <c r="I811" s="411">
        <v>43357</v>
      </c>
      <c r="J811" s="252" t="s">
        <v>3326</v>
      </c>
      <c r="K811" s="252" t="s">
        <v>6057</v>
      </c>
      <c r="L811" s="252" t="s">
        <v>3469</v>
      </c>
      <c r="M811" s="252" t="s">
        <v>6676</v>
      </c>
      <c r="N811" s="252" t="s">
        <v>6762</v>
      </c>
      <c r="O811" s="252" t="s">
        <v>5072</v>
      </c>
      <c r="P811" s="252" t="s">
        <v>3669</v>
      </c>
      <c r="Q811" s="252" t="s">
        <v>3682</v>
      </c>
      <c r="R811" s="252" t="s">
        <v>3683</v>
      </c>
      <c r="S811" s="252" t="s">
        <v>3340</v>
      </c>
      <c r="T811" s="252" t="s">
        <v>3340</v>
      </c>
      <c r="U811" s="252" t="s">
        <v>3340</v>
      </c>
      <c r="V811" s="252" t="s">
        <v>3330</v>
      </c>
      <c r="W811" s="252" t="s">
        <v>3340</v>
      </c>
      <c r="X811" s="252" t="s">
        <v>3340</v>
      </c>
      <c r="Y811" s="252" t="s">
        <v>3340</v>
      </c>
      <c r="Z811" s="252" t="s">
        <v>4182</v>
      </c>
      <c r="AA811" s="252" t="s">
        <v>8778</v>
      </c>
      <c r="AB811" s="252" t="s">
        <v>3670</v>
      </c>
      <c r="AC811" s="252" t="s">
        <v>3835</v>
      </c>
      <c r="AD811" s="217" t="s">
        <v>5615</v>
      </c>
      <c r="AE811" s="217" t="s">
        <v>6058</v>
      </c>
      <c r="AF811" s="217" t="s">
        <v>3340</v>
      </c>
      <c r="AG811" s="252" t="s">
        <v>1086</v>
      </c>
      <c r="AH811" s="252" t="s">
        <v>8665</v>
      </c>
      <c r="AI811" s="252" t="s">
        <v>3340</v>
      </c>
      <c r="AJ811" s="252" t="s">
        <v>6765</v>
      </c>
      <c r="AK811" s="252" t="s">
        <v>5352</v>
      </c>
      <c r="AL811" s="252" t="s">
        <v>6</v>
      </c>
    </row>
    <row r="812" spans="1:38">
      <c r="A812" s="30" t="s">
        <v>8532</v>
      </c>
      <c r="B812" s="30" t="s">
        <v>8791</v>
      </c>
      <c r="C812" s="252" t="s">
        <v>8532</v>
      </c>
      <c r="D812" s="252" t="s">
        <v>8791</v>
      </c>
      <c r="E812" s="252" t="s">
        <v>8792</v>
      </c>
      <c r="F812" s="217" t="s">
        <v>8775</v>
      </c>
      <c r="G812" s="252" t="s">
        <v>8776</v>
      </c>
      <c r="H812" s="252" t="s">
        <v>8212</v>
      </c>
      <c r="I812" s="411">
        <v>43357</v>
      </c>
      <c r="J812" s="252" t="s">
        <v>3326</v>
      </c>
      <c r="K812" s="252" t="s">
        <v>6057</v>
      </c>
      <c r="L812" s="252" t="s">
        <v>3469</v>
      </c>
      <c r="M812" s="252" t="s">
        <v>6676</v>
      </c>
      <c r="N812" s="252" t="s">
        <v>6762</v>
      </c>
      <c r="O812" s="252" t="s">
        <v>5072</v>
      </c>
      <c r="P812" s="252" t="s">
        <v>3669</v>
      </c>
      <c r="Q812" s="252" t="s">
        <v>3688</v>
      </c>
      <c r="R812" s="252" t="s">
        <v>3689</v>
      </c>
      <c r="S812" s="252" t="s">
        <v>3340</v>
      </c>
      <c r="T812" s="252" t="s">
        <v>3340</v>
      </c>
      <c r="U812" s="252" t="s">
        <v>3340</v>
      </c>
      <c r="V812" s="252" t="s">
        <v>3330</v>
      </c>
      <c r="W812" s="252" t="s">
        <v>3340</v>
      </c>
      <c r="X812" s="252" t="s">
        <v>3340</v>
      </c>
      <c r="Y812" s="252" t="s">
        <v>3340</v>
      </c>
      <c r="Z812" s="252" t="s">
        <v>4183</v>
      </c>
      <c r="AA812" s="252" t="s">
        <v>8783</v>
      </c>
      <c r="AB812" s="252" t="s">
        <v>3670</v>
      </c>
      <c r="AC812" s="252" t="s">
        <v>3835</v>
      </c>
      <c r="AD812" s="217" t="s">
        <v>3340</v>
      </c>
      <c r="AE812" s="217" t="s">
        <v>3340</v>
      </c>
      <c r="AF812" s="217" t="s">
        <v>3340</v>
      </c>
      <c r="AG812" s="252" t="s">
        <v>1086</v>
      </c>
      <c r="AH812" s="252" t="s">
        <v>8665</v>
      </c>
      <c r="AI812" s="252" t="s">
        <v>3340</v>
      </c>
      <c r="AJ812" s="252" t="s">
        <v>6765</v>
      </c>
      <c r="AK812" s="252" t="s">
        <v>5352</v>
      </c>
      <c r="AL812" s="252" t="s">
        <v>5738</v>
      </c>
    </row>
    <row r="813" spans="1:38">
      <c r="A813" s="30" t="s">
        <v>8528</v>
      </c>
      <c r="B813" s="30" t="s">
        <v>8793</v>
      </c>
      <c r="C813" s="252" t="s">
        <v>8528</v>
      </c>
      <c r="D813" s="252" t="s">
        <v>8793</v>
      </c>
      <c r="E813" s="252" t="s">
        <v>8794</v>
      </c>
      <c r="F813" s="217" t="s">
        <v>8775</v>
      </c>
      <c r="G813" s="252" t="s">
        <v>8786</v>
      </c>
      <c r="H813" s="252" t="s">
        <v>8212</v>
      </c>
      <c r="I813" s="411">
        <v>43357</v>
      </c>
      <c r="J813" s="252" t="s">
        <v>3326</v>
      </c>
      <c r="K813" s="252" t="s">
        <v>6057</v>
      </c>
      <c r="L813" s="252" t="s">
        <v>3469</v>
      </c>
      <c r="M813" s="252" t="s">
        <v>6676</v>
      </c>
      <c r="N813" s="252" t="s">
        <v>6762</v>
      </c>
      <c r="O813" s="252" t="s">
        <v>5072</v>
      </c>
      <c r="P813" s="252" t="s">
        <v>3669</v>
      </c>
      <c r="Q813" s="252" t="s">
        <v>3682</v>
      </c>
      <c r="R813" s="252" t="s">
        <v>3683</v>
      </c>
      <c r="S813" s="252" t="s">
        <v>3340</v>
      </c>
      <c r="T813" s="252" t="s">
        <v>3340</v>
      </c>
      <c r="U813" s="252" t="s">
        <v>3340</v>
      </c>
      <c r="V813" s="252" t="s">
        <v>3330</v>
      </c>
      <c r="W813" s="252" t="s">
        <v>3340</v>
      </c>
      <c r="X813" s="252" t="s">
        <v>3340</v>
      </c>
      <c r="Y813" s="252" t="s">
        <v>3340</v>
      </c>
      <c r="Z813" s="252" t="s">
        <v>4182</v>
      </c>
      <c r="AA813" s="252" t="s">
        <v>8778</v>
      </c>
      <c r="AB813" s="252" t="s">
        <v>3670</v>
      </c>
      <c r="AC813" s="252" t="s">
        <v>3835</v>
      </c>
      <c r="AD813" s="217" t="s">
        <v>5615</v>
      </c>
      <c r="AE813" s="217" t="s">
        <v>6058</v>
      </c>
      <c r="AF813" s="217" t="s">
        <v>3340</v>
      </c>
      <c r="AG813" s="252" t="s">
        <v>1086</v>
      </c>
      <c r="AH813" s="252" t="s">
        <v>8665</v>
      </c>
      <c r="AI813" s="252" t="s">
        <v>3340</v>
      </c>
      <c r="AJ813" s="252" t="s">
        <v>6765</v>
      </c>
      <c r="AK813" s="252" t="s">
        <v>5352</v>
      </c>
      <c r="AL813" s="252" t="s">
        <v>6</v>
      </c>
    </row>
    <row r="814" spans="1:38">
      <c r="A814" s="30" t="s">
        <v>8532</v>
      </c>
      <c r="B814" s="30" t="s">
        <v>8795</v>
      </c>
      <c r="C814" s="252" t="s">
        <v>8532</v>
      </c>
      <c r="D814" s="252" t="s">
        <v>8795</v>
      </c>
      <c r="E814" s="252" t="s">
        <v>8796</v>
      </c>
      <c r="F814" s="217" t="s">
        <v>8775</v>
      </c>
      <c r="G814" s="252" t="s">
        <v>8786</v>
      </c>
      <c r="H814" s="252" t="s">
        <v>8212</v>
      </c>
      <c r="I814" s="411">
        <v>43357</v>
      </c>
      <c r="J814" s="252" t="s">
        <v>3326</v>
      </c>
      <c r="K814" s="252" t="s">
        <v>6057</v>
      </c>
      <c r="L814" s="252" t="s">
        <v>3469</v>
      </c>
      <c r="M814" s="252" t="s">
        <v>6676</v>
      </c>
      <c r="N814" s="252" t="s">
        <v>6762</v>
      </c>
      <c r="O814" s="252" t="s">
        <v>5072</v>
      </c>
      <c r="P814" s="252" t="s">
        <v>3669</v>
      </c>
      <c r="Q814" s="252" t="s">
        <v>3688</v>
      </c>
      <c r="R814" s="252" t="s">
        <v>3689</v>
      </c>
      <c r="S814" s="252" t="s">
        <v>3340</v>
      </c>
      <c r="T814" s="252" t="s">
        <v>3340</v>
      </c>
      <c r="U814" s="252" t="s">
        <v>3340</v>
      </c>
      <c r="V814" s="252" t="s">
        <v>3330</v>
      </c>
      <c r="W814" s="252" t="s">
        <v>3340</v>
      </c>
      <c r="X814" s="252" t="s">
        <v>3340</v>
      </c>
      <c r="Y814" s="252" t="s">
        <v>3340</v>
      </c>
      <c r="Z814" s="252" t="s">
        <v>4183</v>
      </c>
      <c r="AA814" s="252" t="s">
        <v>8783</v>
      </c>
      <c r="AB814" s="252" t="s">
        <v>3670</v>
      </c>
      <c r="AC814" s="252" t="s">
        <v>3835</v>
      </c>
      <c r="AD814" s="217" t="s">
        <v>3340</v>
      </c>
      <c r="AE814" s="217" t="s">
        <v>3340</v>
      </c>
      <c r="AF814" s="217" t="s">
        <v>3340</v>
      </c>
      <c r="AG814" s="252" t="s">
        <v>1086</v>
      </c>
      <c r="AH814" s="252" t="s">
        <v>8665</v>
      </c>
      <c r="AI814" s="252" t="s">
        <v>3340</v>
      </c>
      <c r="AJ814" s="252" t="s">
        <v>6765</v>
      </c>
      <c r="AK814" s="252" t="s">
        <v>5352</v>
      </c>
      <c r="AL814" s="252" t="s">
        <v>5738</v>
      </c>
    </row>
    <row r="815" spans="1:38">
      <c r="A815" s="30" t="s">
        <v>8772</v>
      </c>
      <c r="B815" s="30" t="s">
        <v>8797</v>
      </c>
      <c r="C815" s="252" t="s">
        <v>8772</v>
      </c>
      <c r="D815" s="252" t="s">
        <v>8797</v>
      </c>
      <c r="E815" s="252" t="s">
        <v>8798</v>
      </c>
      <c r="F815" s="217" t="s">
        <v>8775</v>
      </c>
      <c r="G815" s="252" t="s">
        <v>8799</v>
      </c>
      <c r="H815" s="252" t="s">
        <v>8212</v>
      </c>
      <c r="I815" s="411">
        <v>43357</v>
      </c>
      <c r="J815" s="252" t="s">
        <v>3326</v>
      </c>
      <c r="K815" s="252" t="s">
        <v>6057</v>
      </c>
      <c r="L815" s="252" t="s">
        <v>3469</v>
      </c>
      <c r="M815" s="252" t="s">
        <v>6676</v>
      </c>
      <c r="N815" s="252" t="s">
        <v>8777</v>
      </c>
      <c r="O815" s="252" t="s">
        <v>5072</v>
      </c>
      <c r="P815" s="252" t="s">
        <v>3669</v>
      </c>
      <c r="Q815" s="252" t="s">
        <v>3682</v>
      </c>
      <c r="R815" s="252" t="s">
        <v>3683</v>
      </c>
      <c r="S815" s="252" t="s">
        <v>3340</v>
      </c>
      <c r="T815" s="252" t="s">
        <v>3340</v>
      </c>
      <c r="U815" s="252" t="s">
        <v>3340</v>
      </c>
      <c r="V815" s="252" t="s">
        <v>3330</v>
      </c>
      <c r="W815" s="252" t="s">
        <v>3340</v>
      </c>
      <c r="X815" s="252" t="s">
        <v>3340</v>
      </c>
      <c r="Y815" s="252" t="s">
        <v>3340</v>
      </c>
      <c r="Z815" s="252" t="s">
        <v>4182</v>
      </c>
      <c r="AA815" s="252" t="s">
        <v>8778</v>
      </c>
      <c r="AB815" s="252" t="s">
        <v>3670</v>
      </c>
      <c r="AC815" s="252" t="s">
        <v>3835</v>
      </c>
      <c r="AD815" s="217" t="s">
        <v>3340</v>
      </c>
      <c r="AE815" s="217" t="s">
        <v>3340</v>
      </c>
      <c r="AF815" s="217" t="s">
        <v>3340</v>
      </c>
      <c r="AG815" s="252" t="s">
        <v>1086</v>
      </c>
      <c r="AH815" s="252" t="s">
        <v>8779</v>
      </c>
      <c r="AI815" s="252" t="s">
        <v>3340</v>
      </c>
      <c r="AJ815" s="252" t="s">
        <v>6765</v>
      </c>
      <c r="AK815" s="252" t="s">
        <v>5352</v>
      </c>
      <c r="AL815" s="252" t="s">
        <v>6</v>
      </c>
    </row>
    <row r="816" spans="1:38">
      <c r="A816" s="30" t="s">
        <v>8780</v>
      </c>
      <c r="B816" s="30" t="s">
        <v>8800</v>
      </c>
      <c r="C816" s="252" t="s">
        <v>8780</v>
      </c>
      <c r="D816" s="252" t="s">
        <v>8800</v>
      </c>
      <c r="E816" s="252" t="s">
        <v>8801</v>
      </c>
      <c r="F816" s="217" t="s">
        <v>8775</v>
      </c>
      <c r="G816" s="252" t="s">
        <v>8799</v>
      </c>
      <c r="H816" s="252" t="s">
        <v>8212</v>
      </c>
      <c r="I816" s="411">
        <v>43357</v>
      </c>
      <c r="J816" s="252" t="s">
        <v>3326</v>
      </c>
      <c r="K816" s="252" t="s">
        <v>6057</v>
      </c>
      <c r="L816" s="252" t="s">
        <v>3469</v>
      </c>
      <c r="M816" s="252" t="s">
        <v>6676</v>
      </c>
      <c r="N816" s="252" t="s">
        <v>8777</v>
      </c>
      <c r="O816" s="252" t="s">
        <v>5072</v>
      </c>
      <c r="P816" s="252" t="s">
        <v>3669</v>
      </c>
      <c r="Q816" s="252" t="s">
        <v>3688</v>
      </c>
      <c r="R816" s="252" t="s">
        <v>3689</v>
      </c>
      <c r="S816" s="252" t="s">
        <v>3340</v>
      </c>
      <c r="T816" s="252" t="s">
        <v>3340</v>
      </c>
      <c r="U816" s="252" t="s">
        <v>3340</v>
      </c>
      <c r="V816" s="252" t="s">
        <v>3330</v>
      </c>
      <c r="W816" s="252" t="s">
        <v>3340</v>
      </c>
      <c r="X816" s="252" t="s">
        <v>3340</v>
      </c>
      <c r="Y816" s="252" t="s">
        <v>3340</v>
      </c>
      <c r="Z816" s="252" t="s">
        <v>4183</v>
      </c>
      <c r="AA816" s="252" t="s">
        <v>8783</v>
      </c>
      <c r="AB816" s="252" t="s">
        <v>3670</v>
      </c>
      <c r="AC816" s="252" t="s">
        <v>3835</v>
      </c>
      <c r="AD816" s="217" t="s">
        <v>3340</v>
      </c>
      <c r="AE816" s="217" t="s">
        <v>3340</v>
      </c>
      <c r="AF816" s="217" t="s">
        <v>3340</v>
      </c>
      <c r="AG816" s="252" t="s">
        <v>1086</v>
      </c>
      <c r="AH816" s="252" t="s">
        <v>8779</v>
      </c>
      <c r="AI816" s="252" t="s">
        <v>3340</v>
      </c>
      <c r="AJ816" s="252" t="s">
        <v>6765</v>
      </c>
      <c r="AK816" s="252" t="s">
        <v>5352</v>
      </c>
      <c r="AL816" s="252" t="s">
        <v>5738</v>
      </c>
    </row>
    <row r="817" spans="1:38">
      <c r="A817" s="30" t="s">
        <v>8528</v>
      </c>
      <c r="B817" s="30" t="s">
        <v>8802</v>
      </c>
      <c r="C817" s="252" t="s">
        <v>8528</v>
      </c>
      <c r="D817" s="252" t="s">
        <v>8802</v>
      </c>
      <c r="E817" s="252" t="s">
        <v>8803</v>
      </c>
      <c r="F817" s="217" t="s">
        <v>8775</v>
      </c>
      <c r="G817" s="252" t="s">
        <v>8799</v>
      </c>
      <c r="H817" s="252" t="s">
        <v>8212</v>
      </c>
      <c r="I817" s="411">
        <v>43357</v>
      </c>
      <c r="J817" s="252" t="s">
        <v>3326</v>
      </c>
      <c r="K817" s="252" t="s">
        <v>6057</v>
      </c>
      <c r="L817" s="252" t="s">
        <v>3469</v>
      </c>
      <c r="M817" s="252" t="s">
        <v>6676</v>
      </c>
      <c r="N817" s="252" t="s">
        <v>6762</v>
      </c>
      <c r="O817" s="252" t="s">
        <v>5072</v>
      </c>
      <c r="P817" s="252" t="s">
        <v>3669</v>
      </c>
      <c r="Q817" s="252" t="s">
        <v>3682</v>
      </c>
      <c r="R817" s="252" t="s">
        <v>3683</v>
      </c>
      <c r="S817" s="252" t="s">
        <v>3340</v>
      </c>
      <c r="T817" s="252" t="s">
        <v>3340</v>
      </c>
      <c r="U817" s="252" t="s">
        <v>3340</v>
      </c>
      <c r="V817" s="252" t="s">
        <v>3330</v>
      </c>
      <c r="W817" s="252" t="s">
        <v>3340</v>
      </c>
      <c r="X817" s="252" t="s">
        <v>3340</v>
      </c>
      <c r="Y817" s="252" t="s">
        <v>3340</v>
      </c>
      <c r="Z817" s="252" t="s">
        <v>4182</v>
      </c>
      <c r="AA817" s="252" t="s">
        <v>8778</v>
      </c>
      <c r="AB817" s="252" t="s">
        <v>3670</v>
      </c>
      <c r="AC817" s="252" t="s">
        <v>3835</v>
      </c>
      <c r="AD817" s="217" t="s">
        <v>5615</v>
      </c>
      <c r="AE817" s="217" t="s">
        <v>6058</v>
      </c>
      <c r="AF817" s="217" t="s">
        <v>10670</v>
      </c>
      <c r="AG817" s="252" t="s">
        <v>1086</v>
      </c>
      <c r="AH817" s="252" t="s">
        <v>8665</v>
      </c>
      <c r="AI817" s="252" t="s">
        <v>3340</v>
      </c>
      <c r="AJ817" s="252" t="s">
        <v>6765</v>
      </c>
      <c r="AK817" s="252" t="s">
        <v>5352</v>
      </c>
      <c r="AL817" s="252" t="s">
        <v>6</v>
      </c>
    </row>
    <row r="818" spans="1:38">
      <c r="A818" s="30" t="s">
        <v>8532</v>
      </c>
      <c r="B818" s="30" t="s">
        <v>8804</v>
      </c>
      <c r="C818" s="252" t="s">
        <v>8532</v>
      </c>
      <c r="D818" s="252" t="s">
        <v>8804</v>
      </c>
      <c r="E818" s="252" t="s">
        <v>8805</v>
      </c>
      <c r="F818" s="217" t="s">
        <v>8775</v>
      </c>
      <c r="G818" s="252" t="s">
        <v>8799</v>
      </c>
      <c r="H818" s="252" t="s">
        <v>8212</v>
      </c>
      <c r="I818" s="411">
        <v>43357</v>
      </c>
      <c r="J818" s="252" t="s">
        <v>3326</v>
      </c>
      <c r="K818" s="252" t="s">
        <v>6057</v>
      </c>
      <c r="L818" s="252" t="s">
        <v>3469</v>
      </c>
      <c r="M818" s="252" t="s">
        <v>6676</v>
      </c>
      <c r="N818" s="252" t="s">
        <v>6762</v>
      </c>
      <c r="O818" s="252" t="s">
        <v>5072</v>
      </c>
      <c r="P818" s="252" t="s">
        <v>3669</v>
      </c>
      <c r="Q818" s="252" t="s">
        <v>3688</v>
      </c>
      <c r="R818" s="252" t="s">
        <v>3689</v>
      </c>
      <c r="S818" s="252" t="s">
        <v>3340</v>
      </c>
      <c r="T818" s="252" t="s">
        <v>3340</v>
      </c>
      <c r="U818" s="252" t="s">
        <v>3340</v>
      </c>
      <c r="V818" s="252" t="s">
        <v>3330</v>
      </c>
      <c r="W818" s="252" t="s">
        <v>3340</v>
      </c>
      <c r="X818" s="252" t="s">
        <v>3340</v>
      </c>
      <c r="Y818" s="252" t="s">
        <v>3340</v>
      </c>
      <c r="Z818" s="252" t="s">
        <v>4183</v>
      </c>
      <c r="AA818" s="252" t="s">
        <v>8783</v>
      </c>
      <c r="AB818" s="252" t="s">
        <v>3670</v>
      </c>
      <c r="AC818" s="252" t="s">
        <v>3835</v>
      </c>
      <c r="AD818" s="217" t="s">
        <v>5615</v>
      </c>
      <c r="AE818" s="217" t="s">
        <v>6058</v>
      </c>
      <c r="AF818" s="217" t="s">
        <v>10670</v>
      </c>
      <c r="AG818" s="252" t="s">
        <v>1086</v>
      </c>
      <c r="AH818" s="252" t="s">
        <v>8665</v>
      </c>
      <c r="AI818" s="252" t="s">
        <v>3340</v>
      </c>
      <c r="AJ818" s="252" t="s">
        <v>6765</v>
      </c>
      <c r="AK818" s="252" t="s">
        <v>5352</v>
      </c>
      <c r="AL818" s="252" t="s">
        <v>5738</v>
      </c>
    </row>
    <row r="819" spans="1:38">
      <c r="A819" s="30" t="s">
        <v>8806</v>
      </c>
      <c r="B819" s="30" t="s">
        <v>8807</v>
      </c>
      <c r="C819" s="252" t="s">
        <v>8806</v>
      </c>
      <c r="D819" s="252" t="s">
        <v>8807</v>
      </c>
      <c r="E819" s="252" t="s">
        <v>8808</v>
      </c>
      <c r="F819" s="217" t="s">
        <v>8809</v>
      </c>
      <c r="G819" s="252" t="s">
        <v>8810</v>
      </c>
      <c r="H819" s="252" t="s">
        <v>7352</v>
      </c>
      <c r="I819" s="411">
        <v>43397</v>
      </c>
      <c r="J819" s="252" t="s">
        <v>3326</v>
      </c>
      <c r="K819" s="252" t="s">
        <v>6055</v>
      </c>
      <c r="L819" s="252" t="s">
        <v>3469</v>
      </c>
      <c r="M819" s="252" t="s">
        <v>6676</v>
      </c>
      <c r="N819" s="252" t="s">
        <v>3372</v>
      </c>
      <c r="O819" s="252" t="s">
        <v>3373</v>
      </c>
      <c r="P819" s="252" t="s">
        <v>3670</v>
      </c>
      <c r="Q819" s="252" t="s">
        <v>6107</v>
      </c>
      <c r="R819" s="252" t="s">
        <v>6108</v>
      </c>
      <c r="S819" s="252" t="s">
        <v>3340</v>
      </c>
      <c r="T819" s="252" t="s">
        <v>3340</v>
      </c>
      <c r="U819" s="252" t="s">
        <v>3340</v>
      </c>
      <c r="V819" s="252" t="s">
        <v>3340</v>
      </c>
      <c r="W819" s="252" t="s">
        <v>3340</v>
      </c>
      <c r="X819" s="252" t="s">
        <v>3340</v>
      </c>
      <c r="Y819" s="252" t="s">
        <v>3340</v>
      </c>
      <c r="Z819" s="252" t="s">
        <v>3340</v>
      </c>
      <c r="AA819" s="252" t="s">
        <v>3340</v>
      </c>
      <c r="AB819" s="252" t="s">
        <v>3670</v>
      </c>
      <c r="AC819" s="252" t="s">
        <v>3835</v>
      </c>
      <c r="AD819" s="252" t="s">
        <v>3340</v>
      </c>
      <c r="AE819" s="252" t="s">
        <v>3340</v>
      </c>
      <c r="AF819" s="217" t="s">
        <v>3340</v>
      </c>
      <c r="AG819" s="252" t="s">
        <v>3340</v>
      </c>
      <c r="AH819" s="252" t="s">
        <v>8811</v>
      </c>
      <c r="AI819" s="252" t="s">
        <v>6107</v>
      </c>
      <c r="AJ819" s="252" t="s">
        <v>6765</v>
      </c>
      <c r="AK819" s="252" t="s">
        <v>3340</v>
      </c>
      <c r="AL819" s="252" t="s">
        <v>3340</v>
      </c>
    </row>
    <row r="820" spans="1:38">
      <c r="A820" s="30" t="s">
        <v>8812</v>
      </c>
      <c r="B820" s="30" t="s">
        <v>8813</v>
      </c>
      <c r="C820" s="252" t="s">
        <v>8812</v>
      </c>
      <c r="D820" s="252" t="s">
        <v>8813</v>
      </c>
      <c r="E820" s="252" t="s">
        <v>8814</v>
      </c>
      <c r="F820" s="217" t="s">
        <v>8809</v>
      </c>
      <c r="G820" s="252" t="s">
        <v>8810</v>
      </c>
      <c r="H820" s="252" t="s">
        <v>7352</v>
      </c>
      <c r="I820" s="411">
        <v>43397</v>
      </c>
      <c r="J820" s="252" t="s">
        <v>3326</v>
      </c>
      <c r="K820" s="252" t="s">
        <v>6055</v>
      </c>
      <c r="L820" s="252" t="s">
        <v>3469</v>
      </c>
      <c r="M820" s="252" t="s">
        <v>6676</v>
      </c>
      <c r="N820" s="252" t="s">
        <v>8815</v>
      </c>
      <c r="O820" s="252" t="s">
        <v>3349</v>
      </c>
      <c r="P820" s="252" t="s">
        <v>3670</v>
      </c>
      <c r="Q820" s="252" t="s">
        <v>6107</v>
      </c>
      <c r="R820" s="252" t="s">
        <v>6108</v>
      </c>
      <c r="S820" s="252" t="s">
        <v>3340</v>
      </c>
      <c r="T820" s="252" t="s">
        <v>3340</v>
      </c>
      <c r="U820" s="252" t="s">
        <v>3340</v>
      </c>
      <c r="V820" s="252" t="s">
        <v>3340</v>
      </c>
      <c r="W820" s="252" t="s">
        <v>3340</v>
      </c>
      <c r="X820" s="252" t="s">
        <v>3340</v>
      </c>
      <c r="Y820" s="252" t="s">
        <v>3340</v>
      </c>
      <c r="Z820" s="252" t="s">
        <v>3340</v>
      </c>
      <c r="AA820" s="252" t="s">
        <v>3340</v>
      </c>
      <c r="AB820" s="252" t="s">
        <v>3670</v>
      </c>
      <c r="AC820" s="252" t="s">
        <v>3835</v>
      </c>
      <c r="AD820" s="252" t="s">
        <v>3340</v>
      </c>
      <c r="AE820" s="252" t="s">
        <v>3340</v>
      </c>
      <c r="AF820" s="217" t="s">
        <v>3340</v>
      </c>
      <c r="AG820" s="252" t="s">
        <v>3340</v>
      </c>
      <c r="AH820" s="252" t="s">
        <v>8816</v>
      </c>
      <c r="AI820" s="252" t="s">
        <v>6107</v>
      </c>
      <c r="AJ820" s="252" t="s">
        <v>6765</v>
      </c>
      <c r="AK820" s="252" t="s">
        <v>3340</v>
      </c>
      <c r="AL820" s="252" t="s">
        <v>3340</v>
      </c>
    </row>
    <row r="821" spans="1:38">
      <c r="A821" s="30" t="s">
        <v>8817</v>
      </c>
      <c r="B821" s="30" t="s">
        <v>8818</v>
      </c>
      <c r="C821" s="252" t="s">
        <v>8817</v>
      </c>
      <c r="D821" s="252" t="s">
        <v>8818</v>
      </c>
      <c r="E821" s="252" t="s">
        <v>7241</v>
      </c>
      <c r="F821" s="217" t="s">
        <v>8809</v>
      </c>
      <c r="G821" s="252" t="s">
        <v>8810</v>
      </c>
      <c r="H821" s="252" t="s">
        <v>8212</v>
      </c>
      <c r="I821" s="411">
        <v>43397</v>
      </c>
      <c r="J821" s="252" t="s">
        <v>3326</v>
      </c>
      <c r="K821" s="252" t="s">
        <v>6057</v>
      </c>
      <c r="L821" s="252" t="s">
        <v>3469</v>
      </c>
      <c r="M821" s="252" t="s">
        <v>6676</v>
      </c>
      <c r="N821" s="252" t="s">
        <v>8815</v>
      </c>
      <c r="O821" s="252" t="s">
        <v>3349</v>
      </c>
      <c r="P821" s="252" t="s">
        <v>3669</v>
      </c>
      <c r="Q821" s="252" t="s">
        <v>8674</v>
      </c>
      <c r="R821" s="252" t="s">
        <v>8675</v>
      </c>
      <c r="S821" s="252" t="s">
        <v>3340</v>
      </c>
      <c r="T821" s="252" t="s">
        <v>3340</v>
      </c>
      <c r="U821" s="252" t="s">
        <v>3340</v>
      </c>
      <c r="V821" s="252" t="s">
        <v>3340</v>
      </c>
      <c r="W821" s="252" t="s">
        <v>3340</v>
      </c>
      <c r="X821" s="252" t="s">
        <v>3340</v>
      </c>
      <c r="Y821" s="252" t="s">
        <v>3340</v>
      </c>
      <c r="Z821" s="252" t="s">
        <v>3340</v>
      </c>
      <c r="AA821" s="252" t="s">
        <v>3340</v>
      </c>
      <c r="AB821" s="252" t="s">
        <v>3670</v>
      </c>
      <c r="AC821" s="252" t="s">
        <v>3835</v>
      </c>
      <c r="AD821" s="217" t="s">
        <v>6069</v>
      </c>
      <c r="AE821" s="217" t="s">
        <v>6070</v>
      </c>
      <c r="AF821" s="217" t="s">
        <v>10670</v>
      </c>
      <c r="AG821" s="252" t="s">
        <v>3340</v>
      </c>
      <c r="AH821" s="252" t="s">
        <v>8816</v>
      </c>
      <c r="AI821" s="252" t="s">
        <v>1086</v>
      </c>
      <c r="AJ821" s="252" t="s">
        <v>6765</v>
      </c>
      <c r="AK821" s="252" t="s">
        <v>8819</v>
      </c>
      <c r="AL821" s="252" t="s">
        <v>8820</v>
      </c>
    </row>
    <row r="822" spans="1:38">
      <c r="A822" s="30" t="s">
        <v>8821</v>
      </c>
      <c r="B822" s="30" t="s">
        <v>8822</v>
      </c>
      <c r="C822" s="252" t="s">
        <v>8821</v>
      </c>
      <c r="D822" s="252" t="s">
        <v>8822</v>
      </c>
      <c r="E822" s="252" t="s">
        <v>7243</v>
      </c>
      <c r="F822" s="217" t="s">
        <v>8809</v>
      </c>
      <c r="G822" s="252" t="s">
        <v>8810</v>
      </c>
      <c r="H822" s="252" t="s">
        <v>8212</v>
      </c>
      <c r="I822" s="411">
        <v>43397</v>
      </c>
      <c r="J822" s="252" t="s">
        <v>3326</v>
      </c>
      <c r="K822" s="252" t="s">
        <v>6057</v>
      </c>
      <c r="L822" s="252" t="s">
        <v>3469</v>
      </c>
      <c r="M822" s="252" t="s">
        <v>6676</v>
      </c>
      <c r="N822" s="252" t="s">
        <v>8815</v>
      </c>
      <c r="O822" s="252" t="s">
        <v>3349</v>
      </c>
      <c r="P822" s="252" t="s">
        <v>3669</v>
      </c>
      <c r="Q822" s="252" t="s">
        <v>8681</v>
      </c>
      <c r="R822" s="252" t="s">
        <v>8675</v>
      </c>
      <c r="S822" s="252" t="s">
        <v>3340</v>
      </c>
      <c r="T822" s="252" t="s">
        <v>3340</v>
      </c>
      <c r="U822" s="252" t="s">
        <v>3340</v>
      </c>
      <c r="V822" s="252" t="s">
        <v>3340</v>
      </c>
      <c r="W822" s="252" t="s">
        <v>3340</v>
      </c>
      <c r="X822" s="252" t="s">
        <v>3340</v>
      </c>
      <c r="Y822" s="252" t="s">
        <v>3340</v>
      </c>
      <c r="Z822" s="252" t="s">
        <v>3340</v>
      </c>
      <c r="AA822" s="252" t="s">
        <v>3340</v>
      </c>
      <c r="AB822" s="252" t="s">
        <v>3670</v>
      </c>
      <c r="AC822" s="252" t="s">
        <v>3835</v>
      </c>
      <c r="AD822" s="217" t="s">
        <v>6069</v>
      </c>
      <c r="AE822" s="217" t="s">
        <v>6070</v>
      </c>
      <c r="AF822" s="217" t="s">
        <v>10670</v>
      </c>
      <c r="AG822" s="252" t="s">
        <v>3340</v>
      </c>
      <c r="AH822" s="252" t="s">
        <v>8816</v>
      </c>
      <c r="AI822" s="252" t="s">
        <v>1086</v>
      </c>
      <c r="AJ822" s="252" t="s">
        <v>6765</v>
      </c>
      <c r="AK822" s="252" t="s">
        <v>8819</v>
      </c>
      <c r="AL822" s="252" t="s">
        <v>8823</v>
      </c>
    </row>
    <row r="823" spans="1:38">
      <c r="A823" s="30" t="s">
        <v>8824</v>
      </c>
      <c r="B823" s="30" t="s">
        <v>8825</v>
      </c>
      <c r="C823" s="252" t="s">
        <v>8824</v>
      </c>
      <c r="D823" s="252" t="s">
        <v>8825</v>
      </c>
      <c r="E823" s="252" t="s">
        <v>8826</v>
      </c>
      <c r="F823" s="217" t="s">
        <v>8809</v>
      </c>
      <c r="G823" s="252" t="s">
        <v>8810</v>
      </c>
      <c r="H823" s="252" t="s">
        <v>8212</v>
      </c>
      <c r="I823" s="411">
        <v>43397</v>
      </c>
      <c r="J823" s="252" t="s">
        <v>3326</v>
      </c>
      <c r="K823" s="252" t="s">
        <v>6055</v>
      </c>
      <c r="L823" s="252" t="s">
        <v>3469</v>
      </c>
      <c r="M823" s="252" t="s">
        <v>6676</v>
      </c>
      <c r="N823" s="252" t="s">
        <v>8827</v>
      </c>
      <c r="O823" s="252" t="s">
        <v>8828</v>
      </c>
      <c r="P823" s="252" t="s">
        <v>3669</v>
      </c>
      <c r="Q823" s="252" t="s">
        <v>4111</v>
      </c>
      <c r="R823" s="252" t="s">
        <v>3363</v>
      </c>
      <c r="S823" s="252" t="s">
        <v>3340</v>
      </c>
      <c r="T823" s="252" t="s">
        <v>3340</v>
      </c>
      <c r="U823" s="252" t="s">
        <v>3340</v>
      </c>
      <c r="V823" s="252" t="s">
        <v>3340</v>
      </c>
      <c r="W823" s="252" t="s">
        <v>3340</v>
      </c>
      <c r="X823" s="252" t="s">
        <v>3340</v>
      </c>
      <c r="Y823" s="252" t="s">
        <v>3340</v>
      </c>
      <c r="Z823" s="252" t="s">
        <v>3340</v>
      </c>
      <c r="AA823" s="252" t="s">
        <v>3340</v>
      </c>
      <c r="AB823" s="252" t="s">
        <v>3670</v>
      </c>
      <c r="AC823" s="252" t="s">
        <v>3835</v>
      </c>
      <c r="AD823" s="217" t="s">
        <v>5615</v>
      </c>
      <c r="AE823" s="217" t="s">
        <v>6058</v>
      </c>
      <c r="AF823" s="217" t="s">
        <v>3340</v>
      </c>
      <c r="AG823" s="252" t="s">
        <v>3340</v>
      </c>
      <c r="AH823" s="252" t="s">
        <v>8829</v>
      </c>
      <c r="AI823" s="252" t="s">
        <v>1102</v>
      </c>
      <c r="AJ823" s="252" t="s">
        <v>6765</v>
      </c>
      <c r="AK823" s="252" t="s">
        <v>4650</v>
      </c>
      <c r="AL823" s="252" t="s">
        <v>6</v>
      </c>
    </row>
    <row r="824" spans="1:38">
      <c r="A824" s="30" t="s">
        <v>8830</v>
      </c>
      <c r="B824" s="30" t="s">
        <v>8831</v>
      </c>
      <c r="C824" s="252" t="s">
        <v>8830</v>
      </c>
      <c r="D824" s="252" t="s">
        <v>8831</v>
      </c>
      <c r="E824" s="252" t="s">
        <v>8832</v>
      </c>
      <c r="F824" s="217" t="s">
        <v>8809</v>
      </c>
      <c r="G824" s="252" t="s">
        <v>8810</v>
      </c>
      <c r="H824" s="252" t="s">
        <v>8212</v>
      </c>
      <c r="I824" s="411">
        <v>43397</v>
      </c>
      <c r="J824" s="252" t="s">
        <v>3326</v>
      </c>
      <c r="K824" s="252" t="s">
        <v>6055</v>
      </c>
      <c r="L824" s="252" t="s">
        <v>3469</v>
      </c>
      <c r="M824" s="252" t="s">
        <v>6676</v>
      </c>
      <c r="N824" s="252" t="s">
        <v>8827</v>
      </c>
      <c r="O824" s="252" t="s">
        <v>8828</v>
      </c>
      <c r="P824" s="252" t="s">
        <v>3669</v>
      </c>
      <c r="Q824" s="252" t="s">
        <v>5744</v>
      </c>
      <c r="R824" s="252" t="s">
        <v>3363</v>
      </c>
      <c r="S824" s="252" t="s">
        <v>8826</v>
      </c>
      <c r="T824" s="252" t="s">
        <v>3340</v>
      </c>
      <c r="U824" s="252" t="s">
        <v>3340</v>
      </c>
      <c r="V824" s="252" t="s">
        <v>3340</v>
      </c>
      <c r="W824" s="252" t="s">
        <v>3340</v>
      </c>
      <c r="X824" s="252" t="s">
        <v>3340</v>
      </c>
      <c r="Y824" s="252" t="s">
        <v>3340</v>
      </c>
      <c r="Z824" s="252" t="s">
        <v>3340</v>
      </c>
      <c r="AA824" s="252" t="s">
        <v>3340</v>
      </c>
      <c r="AB824" s="252" t="s">
        <v>3670</v>
      </c>
      <c r="AC824" s="252" t="s">
        <v>3835</v>
      </c>
      <c r="AD824" s="217" t="s">
        <v>5615</v>
      </c>
      <c r="AE824" s="217" t="s">
        <v>6058</v>
      </c>
      <c r="AF824" s="217" t="s">
        <v>3340</v>
      </c>
      <c r="AG824" s="252" t="s">
        <v>3340</v>
      </c>
      <c r="AH824" s="252" t="s">
        <v>8829</v>
      </c>
      <c r="AI824" s="252" t="s">
        <v>1102</v>
      </c>
      <c r="AJ824" s="252" t="s">
        <v>6765</v>
      </c>
      <c r="AK824" s="252" t="s">
        <v>4650</v>
      </c>
      <c r="AL824" s="252" t="s">
        <v>8833</v>
      </c>
    </row>
    <row r="825" spans="1:38">
      <c r="A825" s="30" t="s">
        <v>8834</v>
      </c>
      <c r="B825" s="30" t="s">
        <v>8835</v>
      </c>
      <c r="C825" s="252" t="s">
        <v>8834</v>
      </c>
      <c r="D825" s="252" t="s">
        <v>8835</v>
      </c>
      <c r="E825" s="252" t="s">
        <v>10671</v>
      </c>
      <c r="F825" s="217" t="s">
        <v>8809</v>
      </c>
      <c r="G825" s="252" t="s">
        <v>8810</v>
      </c>
      <c r="H825" s="252" t="s">
        <v>8837</v>
      </c>
      <c r="I825" s="411">
        <v>43397</v>
      </c>
      <c r="J825" s="252" t="s">
        <v>8838</v>
      </c>
      <c r="K825" s="252" t="s">
        <v>8839</v>
      </c>
      <c r="L825" s="252" t="s">
        <v>3469</v>
      </c>
      <c r="M825" s="252" t="s">
        <v>6676</v>
      </c>
      <c r="N825" s="252" t="s">
        <v>3696</v>
      </c>
      <c r="O825" s="252" t="s">
        <v>3339</v>
      </c>
      <c r="P825" s="252" t="s">
        <v>3670</v>
      </c>
      <c r="Q825" s="252" t="s">
        <v>8840</v>
      </c>
      <c r="R825" s="252" t="s">
        <v>3340</v>
      </c>
      <c r="S825" s="252" t="s">
        <v>3340</v>
      </c>
      <c r="T825" s="252" t="s">
        <v>3340</v>
      </c>
      <c r="U825" s="252" t="s">
        <v>3340</v>
      </c>
      <c r="V825" s="252" t="s">
        <v>3340</v>
      </c>
      <c r="W825" s="252" t="s">
        <v>3340</v>
      </c>
      <c r="X825" s="252" t="s">
        <v>3340</v>
      </c>
      <c r="Y825" s="252" t="s">
        <v>3340</v>
      </c>
      <c r="Z825" s="252" t="s">
        <v>3340</v>
      </c>
      <c r="AA825" s="252" t="s">
        <v>3340</v>
      </c>
      <c r="AB825" s="252" t="s">
        <v>3670</v>
      </c>
      <c r="AC825" s="252" t="s">
        <v>4776</v>
      </c>
      <c r="AD825" s="252" t="s">
        <v>3340</v>
      </c>
      <c r="AE825" s="252" t="s">
        <v>3340</v>
      </c>
      <c r="AF825" s="217" t="s">
        <v>3340</v>
      </c>
      <c r="AG825" s="252" t="s">
        <v>3340</v>
      </c>
      <c r="AH825" s="252" t="s">
        <v>4367</v>
      </c>
      <c r="AI825" s="252" t="s">
        <v>3340</v>
      </c>
      <c r="AJ825" s="252" t="s">
        <v>6766</v>
      </c>
      <c r="AK825" s="252" t="s">
        <v>3340</v>
      </c>
      <c r="AL825" s="252" t="s">
        <v>3340</v>
      </c>
    </row>
    <row r="826" spans="1:38">
      <c r="A826" s="30" t="s">
        <v>8841</v>
      </c>
      <c r="B826" s="30" t="s">
        <v>8842</v>
      </c>
      <c r="C826" s="252" t="s">
        <v>8841</v>
      </c>
      <c r="D826" s="252" t="s">
        <v>8842</v>
      </c>
      <c r="E826" s="252" t="s">
        <v>10672</v>
      </c>
      <c r="F826" s="217" t="s">
        <v>8809</v>
      </c>
      <c r="G826" s="252" t="s">
        <v>8810</v>
      </c>
      <c r="H826" s="252" t="s">
        <v>8837</v>
      </c>
      <c r="I826" s="411">
        <v>43397</v>
      </c>
      <c r="J826" s="252" t="s">
        <v>8838</v>
      </c>
      <c r="K826" s="252" t="s">
        <v>8839</v>
      </c>
      <c r="L826" s="252" t="s">
        <v>3469</v>
      </c>
      <c r="M826" s="252" t="s">
        <v>6676</v>
      </c>
      <c r="N826" s="252" t="s">
        <v>3327</v>
      </c>
      <c r="O826" s="252" t="s">
        <v>3328</v>
      </c>
      <c r="P826" s="252" t="s">
        <v>3670</v>
      </c>
      <c r="Q826" s="252" t="s">
        <v>8840</v>
      </c>
      <c r="R826" s="252" t="s">
        <v>10671</v>
      </c>
      <c r="S826" s="252" t="s">
        <v>3340</v>
      </c>
      <c r="T826" s="252" t="s">
        <v>3340</v>
      </c>
      <c r="U826" s="252" t="s">
        <v>3340</v>
      </c>
      <c r="V826" s="252" t="s">
        <v>3340</v>
      </c>
      <c r="W826" s="252" t="s">
        <v>3340</v>
      </c>
      <c r="X826" s="252" t="s">
        <v>3340</v>
      </c>
      <c r="Y826" s="252" t="s">
        <v>3340</v>
      </c>
      <c r="Z826" s="252" t="s">
        <v>3340</v>
      </c>
      <c r="AA826" s="252" t="s">
        <v>3340</v>
      </c>
      <c r="AB826" s="252" t="s">
        <v>3669</v>
      </c>
      <c r="AC826" s="252" t="s">
        <v>3835</v>
      </c>
      <c r="AD826" s="252" t="s">
        <v>5615</v>
      </c>
      <c r="AE826" s="252">
        <v>9.9999999999999995E-8</v>
      </c>
      <c r="AF826" s="217" t="s">
        <v>3340</v>
      </c>
      <c r="AG826" s="252" t="s">
        <v>3340</v>
      </c>
      <c r="AH826" s="252" t="s">
        <v>3696</v>
      </c>
      <c r="AI826" s="252" t="s">
        <v>3340</v>
      </c>
      <c r="AJ826" s="252" t="s">
        <v>6765</v>
      </c>
      <c r="AK826" s="252" t="s">
        <v>3340</v>
      </c>
      <c r="AL826" s="252" t="s">
        <v>3340</v>
      </c>
    </row>
    <row r="827" spans="1:38">
      <c r="A827" s="30" t="s">
        <v>8843</v>
      </c>
      <c r="B827" s="30" t="s">
        <v>8844</v>
      </c>
      <c r="C827" s="252" t="s">
        <v>8843</v>
      </c>
      <c r="D827" s="252" t="s">
        <v>8844</v>
      </c>
      <c r="E827" s="252" t="s">
        <v>8845</v>
      </c>
      <c r="F827" s="217" t="s">
        <v>8809</v>
      </c>
      <c r="G827" s="252" t="s">
        <v>8810</v>
      </c>
      <c r="H827" s="252" t="s">
        <v>8837</v>
      </c>
      <c r="I827" s="411">
        <v>43397</v>
      </c>
      <c r="J827" s="252" t="s">
        <v>8838</v>
      </c>
      <c r="K827" s="252" t="s">
        <v>8839</v>
      </c>
      <c r="L827" s="252" t="s">
        <v>3469</v>
      </c>
      <c r="M827" s="252" t="s">
        <v>6676</v>
      </c>
      <c r="N827" s="252" t="s">
        <v>3696</v>
      </c>
      <c r="O827" s="252" t="s">
        <v>3339</v>
      </c>
      <c r="P827" s="252" t="s">
        <v>3670</v>
      </c>
      <c r="Q827" s="252" t="s">
        <v>8846</v>
      </c>
      <c r="R827" s="252" t="s">
        <v>3340</v>
      </c>
      <c r="S827" s="252" t="s">
        <v>3340</v>
      </c>
      <c r="T827" s="252" t="s">
        <v>3340</v>
      </c>
      <c r="U827" s="252" t="s">
        <v>3340</v>
      </c>
      <c r="V827" s="252" t="s">
        <v>3340</v>
      </c>
      <c r="W827" s="252" t="s">
        <v>3340</v>
      </c>
      <c r="X827" s="252" t="s">
        <v>3340</v>
      </c>
      <c r="Y827" s="252" t="s">
        <v>3340</v>
      </c>
      <c r="Z827" s="252" t="s">
        <v>3340</v>
      </c>
      <c r="AA827" s="252" t="s">
        <v>3340</v>
      </c>
      <c r="AB827" s="252" t="s">
        <v>3670</v>
      </c>
      <c r="AC827" s="252" t="s">
        <v>4776</v>
      </c>
      <c r="AD827" s="252" t="s">
        <v>3340</v>
      </c>
      <c r="AE827" s="252" t="s">
        <v>3340</v>
      </c>
      <c r="AF827" s="217" t="s">
        <v>3340</v>
      </c>
      <c r="AG827" s="252" t="s">
        <v>3340</v>
      </c>
      <c r="AH827" s="252" t="s">
        <v>4367</v>
      </c>
      <c r="AI827" s="252" t="s">
        <v>3340</v>
      </c>
      <c r="AJ827" s="252" t="s">
        <v>6766</v>
      </c>
      <c r="AK827" s="252" t="s">
        <v>3340</v>
      </c>
      <c r="AL827" s="252" t="s">
        <v>3340</v>
      </c>
    </row>
    <row r="828" spans="1:38">
      <c r="A828" s="30" t="s">
        <v>8847</v>
      </c>
      <c r="B828" s="30" t="s">
        <v>8848</v>
      </c>
      <c r="C828" s="252" t="s">
        <v>8847</v>
      </c>
      <c r="D828" s="252" t="s">
        <v>8848</v>
      </c>
      <c r="E828" s="252" t="s">
        <v>8849</v>
      </c>
      <c r="F828" s="217" t="s">
        <v>8809</v>
      </c>
      <c r="G828" s="252" t="s">
        <v>8810</v>
      </c>
      <c r="H828" s="252" t="s">
        <v>8837</v>
      </c>
      <c r="I828" s="411">
        <v>43397</v>
      </c>
      <c r="J828" s="252" t="s">
        <v>8838</v>
      </c>
      <c r="K828" s="252" t="s">
        <v>8839</v>
      </c>
      <c r="L828" s="252" t="s">
        <v>3469</v>
      </c>
      <c r="M828" s="252" t="s">
        <v>6676</v>
      </c>
      <c r="N828" s="252" t="s">
        <v>3327</v>
      </c>
      <c r="O828" s="252" t="s">
        <v>3328</v>
      </c>
      <c r="P828" s="252" t="s">
        <v>3670</v>
      </c>
      <c r="Q828" s="252" t="s">
        <v>8846</v>
      </c>
      <c r="R828" s="252" t="s">
        <v>8845</v>
      </c>
      <c r="S828" s="252" t="s">
        <v>3340</v>
      </c>
      <c r="T828" s="252" t="s">
        <v>3340</v>
      </c>
      <c r="U828" s="252" t="s">
        <v>3340</v>
      </c>
      <c r="V828" s="252" t="s">
        <v>3340</v>
      </c>
      <c r="W828" s="252" t="s">
        <v>3340</v>
      </c>
      <c r="X828" s="252" t="s">
        <v>3340</v>
      </c>
      <c r="Y828" s="252" t="s">
        <v>3340</v>
      </c>
      <c r="Z828" s="252" t="s">
        <v>3340</v>
      </c>
      <c r="AA828" s="252" t="s">
        <v>3340</v>
      </c>
      <c r="AB828" s="252" t="s">
        <v>3669</v>
      </c>
      <c r="AC828" s="252" t="s">
        <v>3835</v>
      </c>
      <c r="AD828" s="252" t="s">
        <v>5615</v>
      </c>
      <c r="AE828" s="252">
        <v>9.9999999999999995E-8</v>
      </c>
      <c r="AF828" s="217" t="s">
        <v>3340</v>
      </c>
      <c r="AG828" s="252" t="s">
        <v>3340</v>
      </c>
      <c r="AH828" s="252" t="s">
        <v>3696</v>
      </c>
      <c r="AI828" s="252" t="s">
        <v>3340</v>
      </c>
      <c r="AJ828" s="252" t="s">
        <v>6765</v>
      </c>
      <c r="AK828" s="252" t="s">
        <v>3340</v>
      </c>
      <c r="AL828" s="252" t="s">
        <v>3340</v>
      </c>
    </row>
    <row r="829" spans="1:38">
      <c r="A829" s="30" t="s">
        <v>8850</v>
      </c>
      <c r="B829" s="30" t="s">
        <v>8851</v>
      </c>
      <c r="C829" s="252" t="s">
        <v>8850</v>
      </c>
      <c r="D829" s="252" t="s">
        <v>8851</v>
      </c>
      <c r="E829" s="252" t="s">
        <v>8852</v>
      </c>
      <c r="F829" s="217" t="s">
        <v>8809</v>
      </c>
      <c r="G829" s="252" t="s">
        <v>8810</v>
      </c>
      <c r="H829" s="252" t="s">
        <v>8837</v>
      </c>
      <c r="I829" s="411">
        <v>43397</v>
      </c>
      <c r="J829" s="252" t="s">
        <v>8838</v>
      </c>
      <c r="K829" s="252" t="s">
        <v>8853</v>
      </c>
      <c r="L829" s="252" t="s">
        <v>3469</v>
      </c>
      <c r="M829" s="252" t="s">
        <v>6676</v>
      </c>
      <c r="N829" s="252" t="s">
        <v>3696</v>
      </c>
      <c r="O829" s="252" t="s">
        <v>3339</v>
      </c>
      <c r="P829" s="252" t="s">
        <v>3670</v>
      </c>
      <c r="Q829" s="252" t="s">
        <v>8854</v>
      </c>
      <c r="R829" s="252" t="s">
        <v>3340</v>
      </c>
      <c r="S829" s="252" t="s">
        <v>3340</v>
      </c>
      <c r="T829" s="252" t="s">
        <v>3340</v>
      </c>
      <c r="U829" s="252" t="s">
        <v>3340</v>
      </c>
      <c r="V829" s="252" t="s">
        <v>3340</v>
      </c>
      <c r="W829" s="252" t="s">
        <v>3340</v>
      </c>
      <c r="X829" s="252" t="s">
        <v>3340</v>
      </c>
      <c r="Y829" s="252" t="s">
        <v>3340</v>
      </c>
      <c r="Z829" s="252" t="s">
        <v>3340</v>
      </c>
      <c r="AA829" s="252" t="s">
        <v>3340</v>
      </c>
      <c r="AB829" s="252" t="s">
        <v>3670</v>
      </c>
      <c r="AC829" s="252" t="s">
        <v>4776</v>
      </c>
      <c r="AD829" s="252" t="s">
        <v>3340</v>
      </c>
      <c r="AE829" s="252" t="s">
        <v>3340</v>
      </c>
      <c r="AF829" s="217" t="s">
        <v>3340</v>
      </c>
      <c r="AG829" s="252" t="s">
        <v>3340</v>
      </c>
      <c r="AH829" s="252" t="s">
        <v>4367</v>
      </c>
      <c r="AI829" s="252" t="s">
        <v>3340</v>
      </c>
      <c r="AJ829" s="252" t="s">
        <v>6766</v>
      </c>
      <c r="AK829" s="252" t="s">
        <v>3340</v>
      </c>
      <c r="AL829" s="252" t="s">
        <v>3340</v>
      </c>
    </row>
    <row r="830" spans="1:38">
      <c r="A830" s="30" t="s">
        <v>8855</v>
      </c>
      <c r="B830" s="30" t="s">
        <v>8856</v>
      </c>
      <c r="C830" s="252" t="s">
        <v>8855</v>
      </c>
      <c r="D830" s="252" t="s">
        <v>8856</v>
      </c>
      <c r="E830" s="252" t="s">
        <v>8857</v>
      </c>
      <c r="F830" s="217" t="s">
        <v>8809</v>
      </c>
      <c r="G830" s="252" t="s">
        <v>8810</v>
      </c>
      <c r="H830" s="252" t="s">
        <v>8837</v>
      </c>
      <c r="I830" s="411">
        <v>43397</v>
      </c>
      <c r="J830" s="252" t="s">
        <v>8838</v>
      </c>
      <c r="K830" s="252" t="s">
        <v>8853</v>
      </c>
      <c r="L830" s="252" t="s">
        <v>3469</v>
      </c>
      <c r="M830" s="252" t="s">
        <v>6676</v>
      </c>
      <c r="N830" s="252" t="s">
        <v>3327</v>
      </c>
      <c r="O830" s="252" t="s">
        <v>3328</v>
      </c>
      <c r="P830" s="252" t="s">
        <v>3670</v>
      </c>
      <c r="Q830" s="252" t="s">
        <v>8854</v>
      </c>
      <c r="R830" s="252" t="s">
        <v>8852</v>
      </c>
      <c r="S830" s="252" t="s">
        <v>3340</v>
      </c>
      <c r="T830" s="252" t="s">
        <v>3340</v>
      </c>
      <c r="U830" s="252" t="s">
        <v>3340</v>
      </c>
      <c r="V830" s="252" t="s">
        <v>3340</v>
      </c>
      <c r="W830" s="252" t="s">
        <v>3340</v>
      </c>
      <c r="X830" s="252" t="s">
        <v>3340</v>
      </c>
      <c r="Y830" s="252" t="s">
        <v>3340</v>
      </c>
      <c r="Z830" s="252" t="s">
        <v>3340</v>
      </c>
      <c r="AA830" s="252" t="s">
        <v>3340</v>
      </c>
      <c r="AB830" s="252" t="s">
        <v>3669</v>
      </c>
      <c r="AC830" s="252" t="s">
        <v>3835</v>
      </c>
      <c r="AD830" s="252" t="s">
        <v>5615</v>
      </c>
      <c r="AE830" s="252">
        <v>9.9999999999999995E-8</v>
      </c>
      <c r="AF830" s="217" t="s">
        <v>3340</v>
      </c>
      <c r="AG830" s="252" t="s">
        <v>3340</v>
      </c>
      <c r="AH830" s="252" t="s">
        <v>3696</v>
      </c>
      <c r="AI830" s="252" t="s">
        <v>3340</v>
      </c>
      <c r="AJ830" s="252" t="s">
        <v>6765</v>
      </c>
      <c r="AK830" s="252" t="s">
        <v>3340</v>
      </c>
      <c r="AL830" s="252" t="s">
        <v>3340</v>
      </c>
    </row>
    <row r="831" spans="1:38">
      <c r="A831" s="30" t="s">
        <v>8858</v>
      </c>
      <c r="B831" s="30" t="s">
        <v>8859</v>
      </c>
      <c r="C831" s="252" t="s">
        <v>8858</v>
      </c>
      <c r="D831" s="252" t="s">
        <v>8859</v>
      </c>
      <c r="E831" s="252" t="s">
        <v>8860</v>
      </c>
      <c r="F831" s="217" t="s">
        <v>8809</v>
      </c>
      <c r="G831" s="252" t="s">
        <v>8810</v>
      </c>
      <c r="H831" s="252" t="s">
        <v>8837</v>
      </c>
      <c r="I831" s="411">
        <v>43397</v>
      </c>
      <c r="J831" s="252" t="s">
        <v>8838</v>
      </c>
      <c r="K831" s="252" t="s">
        <v>8853</v>
      </c>
      <c r="L831" s="252" t="s">
        <v>3469</v>
      </c>
      <c r="M831" s="252" t="s">
        <v>6676</v>
      </c>
      <c r="N831" s="252" t="s">
        <v>3696</v>
      </c>
      <c r="O831" s="252" t="s">
        <v>3339</v>
      </c>
      <c r="P831" s="252" t="s">
        <v>3670</v>
      </c>
      <c r="Q831" s="252" t="s">
        <v>8861</v>
      </c>
      <c r="R831" s="252" t="s">
        <v>3340</v>
      </c>
      <c r="S831" s="252" t="s">
        <v>3340</v>
      </c>
      <c r="T831" s="252" t="s">
        <v>3340</v>
      </c>
      <c r="U831" s="252" t="s">
        <v>3340</v>
      </c>
      <c r="V831" s="252" t="s">
        <v>3340</v>
      </c>
      <c r="W831" s="252" t="s">
        <v>3340</v>
      </c>
      <c r="X831" s="252" t="s">
        <v>3340</v>
      </c>
      <c r="Y831" s="252" t="s">
        <v>3340</v>
      </c>
      <c r="Z831" s="252" t="s">
        <v>3340</v>
      </c>
      <c r="AA831" s="252" t="s">
        <v>3340</v>
      </c>
      <c r="AB831" s="252" t="s">
        <v>3670</v>
      </c>
      <c r="AC831" s="252" t="s">
        <v>4776</v>
      </c>
      <c r="AD831" s="252" t="s">
        <v>3340</v>
      </c>
      <c r="AE831" s="252" t="s">
        <v>3340</v>
      </c>
      <c r="AF831" s="217" t="s">
        <v>3340</v>
      </c>
      <c r="AG831" s="252" t="s">
        <v>3340</v>
      </c>
      <c r="AH831" s="252" t="s">
        <v>4367</v>
      </c>
      <c r="AI831" s="252" t="s">
        <v>3340</v>
      </c>
      <c r="AJ831" s="252" t="s">
        <v>6766</v>
      </c>
      <c r="AK831" s="252" t="s">
        <v>3340</v>
      </c>
      <c r="AL831" s="252" t="s">
        <v>3340</v>
      </c>
    </row>
    <row r="832" spans="1:38">
      <c r="A832" s="30" t="s">
        <v>8862</v>
      </c>
      <c r="B832" s="30" t="s">
        <v>8863</v>
      </c>
      <c r="C832" s="252" t="s">
        <v>8862</v>
      </c>
      <c r="D832" s="252" t="s">
        <v>8863</v>
      </c>
      <c r="E832" s="252" t="s">
        <v>8864</v>
      </c>
      <c r="F832" s="217" t="s">
        <v>8809</v>
      </c>
      <c r="G832" s="252" t="s">
        <v>8810</v>
      </c>
      <c r="H832" s="252" t="s">
        <v>8837</v>
      </c>
      <c r="I832" s="411">
        <v>43397</v>
      </c>
      <c r="J832" s="252" t="s">
        <v>8838</v>
      </c>
      <c r="K832" s="252" t="s">
        <v>8853</v>
      </c>
      <c r="L832" s="252" t="s">
        <v>3469</v>
      </c>
      <c r="M832" s="252" t="s">
        <v>6676</v>
      </c>
      <c r="N832" s="252" t="s">
        <v>3327</v>
      </c>
      <c r="O832" s="252" t="s">
        <v>3328</v>
      </c>
      <c r="P832" s="252" t="s">
        <v>3670</v>
      </c>
      <c r="Q832" s="252" t="s">
        <v>8861</v>
      </c>
      <c r="R832" s="252" t="s">
        <v>8860</v>
      </c>
      <c r="S832" s="252" t="s">
        <v>3340</v>
      </c>
      <c r="T832" s="252" t="s">
        <v>3340</v>
      </c>
      <c r="U832" s="252" t="s">
        <v>3340</v>
      </c>
      <c r="V832" s="252" t="s">
        <v>3340</v>
      </c>
      <c r="W832" s="252" t="s">
        <v>3340</v>
      </c>
      <c r="X832" s="252" t="s">
        <v>3340</v>
      </c>
      <c r="Y832" s="252" t="s">
        <v>3340</v>
      </c>
      <c r="Z832" s="252" t="s">
        <v>3340</v>
      </c>
      <c r="AA832" s="252" t="s">
        <v>3340</v>
      </c>
      <c r="AB832" s="252" t="s">
        <v>3669</v>
      </c>
      <c r="AC832" s="252" t="s">
        <v>3835</v>
      </c>
      <c r="AD832" s="252" t="s">
        <v>5627</v>
      </c>
      <c r="AE832" s="252">
        <v>1.0000000000000001E-5</v>
      </c>
      <c r="AF832" s="217" t="s">
        <v>3340</v>
      </c>
      <c r="AG832" s="252" t="s">
        <v>3340</v>
      </c>
      <c r="AH832" s="252" t="s">
        <v>3696</v>
      </c>
      <c r="AI832" s="252" t="s">
        <v>3340</v>
      </c>
      <c r="AJ832" s="252" t="s">
        <v>6765</v>
      </c>
      <c r="AK832" s="252" t="s">
        <v>3340</v>
      </c>
      <c r="AL832" s="252" t="s">
        <v>3340</v>
      </c>
    </row>
    <row r="833" spans="1:38">
      <c r="A833" s="30" t="s">
        <v>8865</v>
      </c>
      <c r="B833" s="30" t="s">
        <v>8866</v>
      </c>
      <c r="C833" s="252" t="s">
        <v>8865</v>
      </c>
      <c r="D833" s="252" t="s">
        <v>8866</v>
      </c>
      <c r="E833" s="252" t="s">
        <v>8867</v>
      </c>
      <c r="F833" s="217" t="s">
        <v>8868</v>
      </c>
      <c r="G833" s="252" t="s">
        <v>8869</v>
      </c>
      <c r="H833" s="252" t="s">
        <v>8212</v>
      </c>
      <c r="I833" s="411">
        <v>43397</v>
      </c>
      <c r="J833" s="252" t="s">
        <v>3326</v>
      </c>
      <c r="K833" s="252" t="s">
        <v>6055</v>
      </c>
      <c r="L833" s="252" t="s">
        <v>3469</v>
      </c>
      <c r="M833" s="252" t="s">
        <v>6676</v>
      </c>
      <c r="N833" s="252" t="s">
        <v>3360</v>
      </c>
      <c r="O833" s="252" t="s">
        <v>10604</v>
      </c>
      <c r="P833" s="252" t="s">
        <v>3669</v>
      </c>
      <c r="Q833" s="252" t="s">
        <v>8870</v>
      </c>
      <c r="R833" s="252" t="s">
        <v>3363</v>
      </c>
      <c r="S833" s="252" t="s">
        <v>3340</v>
      </c>
      <c r="T833" s="252" t="s">
        <v>3340</v>
      </c>
      <c r="U833" s="252" t="s">
        <v>3340</v>
      </c>
      <c r="V833" s="252" t="s">
        <v>3340</v>
      </c>
      <c r="W833" s="252" t="s">
        <v>3340</v>
      </c>
      <c r="X833" s="252" t="s">
        <v>3340</v>
      </c>
      <c r="Y833" s="252" t="s">
        <v>3340</v>
      </c>
      <c r="Z833" s="252" t="s">
        <v>3340</v>
      </c>
      <c r="AA833" s="252" t="s">
        <v>3340</v>
      </c>
      <c r="AB833" s="252" t="s">
        <v>3670</v>
      </c>
      <c r="AC833" s="252" t="s">
        <v>3835</v>
      </c>
      <c r="AD833" s="252" t="s">
        <v>3340</v>
      </c>
      <c r="AE833" s="252" t="s">
        <v>3340</v>
      </c>
      <c r="AF833" s="217" t="s">
        <v>3340</v>
      </c>
      <c r="AG833" s="252" t="s">
        <v>1102</v>
      </c>
      <c r="AH833" s="252" t="s">
        <v>3340</v>
      </c>
      <c r="AI833" s="252" t="s">
        <v>3340</v>
      </c>
      <c r="AJ833" s="252" t="s">
        <v>6765</v>
      </c>
      <c r="AK833" s="252" t="s">
        <v>3340</v>
      </c>
      <c r="AL833" s="252" t="s">
        <v>3340</v>
      </c>
    </row>
    <row r="834" spans="1:38">
      <c r="A834" s="30" t="s">
        <v>8871</v>
      </c>
      <c r="B834" s="30" t="s">
        <v>8872</v>
      </c>
      <c r="C834" s="252" t="s">
        <v>8871</v>
      </c>
      <c r="D834" s="252" t="s">
        <v>8872</v>
      </c>
      <c r="E834" s="252" t="s">
        <v>8873</v>
      </c>
      <c r="F834" s="217" t="s">
        <v>8868</v>
      </c>
      <c r="G834" s="252" t="s">
        <v>8869</v>
      </c>
      <c r="H834" s="252" t="s">
        <v>8212</v>
      </c>
      <c r="I834" s="411">
        <v>43397</v>
      </c>
      <c r="J834" s="252" t="s">
        <v>3326</v>
      </c>
      <c r="K834" s="252" t="s">
        <v>6055</v>
      </c>
      <c r="L834" s="252" t="s">
        <v>3469</v>
      </c>
      <c r="M834" s="252" t="s">
        <v>6676</v>
      </c>
      <c r="N834" s="252" t="s">
        <v>3360</v>
      </c>
      <c r="O834" s="252" t="s">
        <v>10604</v>
      </c>
      <c r="P834" s="252" t="s">
        <v>3669</v>
      </c>
      <c r="Q834" s="252" t="s">
        <v>8874</v>
      </c>
      <c r="R834" s="252" t="s">
        <v>3363</v>
      </c>
      <c r="S834" s="252" t="s">
        <v>3340</v>
      </c>
      <c r="T834" s="252" t="s">
        <v>3340</v>
      </c>
      <c r="U834" s="252" t="s">
        <v>3340</v>
      </c>
      <c r="V834" s="252" t="s">
        <v>3340</v>
      </c>
      <c r="W834" s="252" t="s">
        <v>3340</v>
      </c>
      <c r="X834" s="252" t="s">
        <v>3340</v>
      </c>
      <c r="Y834" s="252" t="s">
        <v>3340</v>
      </c>
      <c r="Z834" s="252" t="s">
        <v>3340</v>
      </c>
      <c r="AA834" s="252" t="s">
        <v>3340</v>
      </c>
      <c r="AB834" s="252" t="s">
        <v>3670</v>
      </c>
      <c r="AC834" s="252" t="s">
        <v>3835</v>
      </c>
      <c r="AD834" s="252" t="s">
        <v>3340</v>
      </c>
      <c r="AE834" s="252" t="s">
        <v>3340</v>
      </c>
      <c r="AF834" s="217" t="s">
        <v>3340</v>
      </c>
      <c r="AG834" s="252" t="s">
        <v>1102</v>
      </c>
      <c r="AH834" s="252" t="s">
        <v>3340</v>
      </c>
      <c r="AI834" s="252" t="s">
        <v>3340</v>
      </c>
      <c r="AJ834" s="252" t="s">
        <v>6765</v>
      </c>
      <c r="AK834" s="252" t="s">
        <v>3340</v>
      </c>
      <c r="AL834" s="252" t="s">
        <v>3340</v>
      </c>
    </row>
    <row r="835" spans="1:38">
      <c r="A835" s="30" t="s">
        <v>8875</v>
      </c>
      <c r="B835" s="30" t="s">
        <v>8876</v>
      </c>
      <c r="C835" s="252" t="s">
        <v>8875</v>
      </c>
      <c r="D835" s="252" t="s">
        <v>8876</v>
      </c>
      <c r="E835" s="252" t="s">
        <v>8877</v>
      </c>
      <c r="F835" s="217" t="s">
        <v>8878</v>
      </c>
      <c r="G835" s="252" t="s">
        <v>8879</v>
      </c>
      <c r="H835" s="252" t="s">
        <v>8212</v>
      </c>
      <c r="I835" s="411">
        <v>43397</v>
      </c>
      <c r="J835" s="252" t="s">
        <v>3326</v>
      </c>
      <c r="K835" s="252" t="s">
        <v>6055</v>
      </c>
      <c r="L835" s="252" t="s">
        <v>3469</v>
      </c>
      <c r="M835" s="252" t="s">
        <v>6676</v>
      </c>
      <c r="N835" s="252" t="s">
        <v>3372</v>
      </c>
      <c r="O835" s="252" t="s">
        <v>3373</v>
      </c>
      <c r="P835" s="252" t="s">
        <v>3669</v>
      </c>
      <c r="Q835" s="252" t="s">
        <v>4111</v>
      </c>
      <c r="R835" s="252" t="s">
        <v>3363</v>
      </c>
      <c r="S835" s="252" t="s">
        <v>3340</v>
      </c>
      <c r="T835" s="252" t="s">
        <v>3340</v>
      </c>
      <c r="U835" s="252" t="s">
        <v>3340</v>
      </c>
      <c r="V835" s="252" t="s">
        <v>3340</v>
      </c>
      <c r="W835" s="252" t="s">
        <v>3340</v>
      </c>
      <c r="X835" s="252" t="s">
        <v>3340</v>
      </c>
      <c r="Y835" s="252" t="s">
        <v>3340</v>
      </c>
      <c r="Z835" s="252" t="s">
        <v>3340</v>
      </c>
      <c r="AA835" s="252" t="s">
        <v>3340</v>
      </c>
      <c r="AB835" s="252" t="s">
        <v>3670</v>
      </c>
      <c r="AC835" s="252" t="s">
        <v>3835</v>
      </c>
      <c r="AD835" s="217" t="s">
        <v>8880</v>
      </c>
      <c r="AE835" s="252" t="s">
        <v>3340</v>
      </c>
      <c r="AF835" s="217" t="s">
        <v>3340</v>
      </c>
      <c r="AG835" s="252" t="s">
        <v>1102</v>
      </c>
      <c r="AH835" s="252" t="s">
        <v>8881</v>
      </c>
      <c r="AI835" s="252" t="s">
        <v>3340</v>
      </c>
      <c r="AJ835" s="252" t="s">
        <v>6765</v>
      </c>
      <c r="AK835" s="252" t="s">
        <v>4650</v>
      </c>
      <c r="AL835" s="252" t="s">
        <v>6</v>
      </c>
    </row>
    <row r="836" spans="1:38">
      <c r="A836" s="30" t="s">
        <v>8882</v>
      </c>
      <c r="B836" s="30" t="s">
        <v>8883</v>
      </c>
      <c r="C836" s="252" t="s">
        <v>8882</v>
      </c>
      <c r="D836" s="252" t="s">
        <v>8883</v>
      </c>
      <c r="E836" s="252" t="s">
        <v>8884</v>
      </c>
      <c r="F836" s="217" t="s">
        <v>8878</v>
      </c>
      <c r="G836" s="252" t="s">
        <v>8879</v>
      </c>
      <c r="H836" s="252" t="s">
        <v>8212</v>
      </c>
      <c r="I836" s="411">
        <v>43397</v>
      </c>
      <c r="J836" s="252" t="s">
        <v>3326</v>
      </c>
      <c r="K836" s="252" t="s">
        <v>6055</v>
      </c>
      <c r="L836" s="252" t="s">
        <v>3469</v>
      </c>
      <c r="M836" s="252" t="s">
        <v>6676</v>
      </c>
      <c r="N836" s="252" t="s">
        <v>3372</v>
      </c>
      <c r="O836" s="252" t="s">
        <v>3373</v>
      </c>
      <c r="P836" s="252" t="s">
        <v>3669</v>
      </c>
      <c r="Q836" s="252" t="s">
        <v>5744</v>
      </c>
      <c r="R836" s="252" t="s">
        <v>3363</v>
      </c>
      <c r="S836" s="252" t="s">
        <v>8877</v>
      </c>
      <c r="T836" s="252" t="s">
        <v>3340</v>
      </c>
      <c r="U836" s="252" t="s">
        <v>3340</v>
      </c>
      <c r="V836" s="252" t="s">
        <v>3340</v>
      </c>
      <c r="W836" s="252" t="s">
        <v>3340</v>
      </c>
      <c r="X836" s="252" t="s">
        <v>3340</v>
      </c>
      <c r="Y836" s="252" t="s">
        <v>3340</v>
      </c>
      <c r="Z836" s="252" t="s">
        <v>3340</v>
      </c>
      <c r="AA836" s="252" t="s">
        <v>3340</v>
      </c>
      <c r="AB836" s="252" t="s">
        <v>3670</v>
      </c>
      <c r="AC836" s="252" t="s">
        <v>3835</v>
      </c>
      <c r="AD836" s="252" t="s">
        <v>8880</v>
      </c>
      <c r="AE836" s="252" t="s">
        <v>3340</v>
      </c>
      <c r="AF836" s="217" t="s">
        <v>3340</v>
      </c>
      <c r="AG836" s="252" t="s">
        <v>1102</v>
      </c>
      <c r="AH836" s="252" t="s">
        <v>8881</v>
      </c>
      <c r="AI836" s="252" t="s">
        <v>3340</v>
      </c>
      <c r="AJ836" s="252" t="s">
        <v>6765</v>
      </c>
      <c r="AK836" s="252" t="s">
        <v>4650</v>
      </c>
      <c r="AL836" s="252" t="s">
        <v>8833</v>
      </c>
    </row>
    <row r="837" spans="1:38">
      <c r="A837" s="30" t="s">
        <v>8885</v>
      </c>
      <c r="B837" s="30" t="s">
        <v>8886</v>
      </c>
      <c r="C837" s="252" t="s">
        <v>8885</v>
      </c>
      <c r="D837" s="252" t="s">
        <v>8886</v>
      </c>
      <c r="E837" s="252" t="s">
        <v>8887</v>
      </c>
      <c r="F837" s="217" t="s">
        <v>8878</v>
      </c>
      <c r="G837" s="252" t="s">
        <v>8879</v>
      </c>
      <c r="H837" s="252" t="s">
        <v>8212</v>
      </c>
      <c r="I837" s="411">
        <v>43397</v>
      </c>
      <c r="J837" s="252" t="s">
        <v>3326</v>
      </c>
      <c r="K837" s="252" t="s">
        <v>6055</v>
      </c>
      <c r="L837" s="252" t="s">
        <v>3469</v>
      </c>
      <c r="M837" s="252" t="s">
        <v>6676</v>
      </c>
      <c r="N837" s="252" t="s">
        <v>8815</v>
      </c>
      <c r="O837" s="252" t="s">
        <v>3349</v>
      </c>
      <c r="P837" s="252" t="s">
        <v>3669</v>
      </c>
      <c r="Q837" s="252" t="s">
        <v>4111</v>
      </c>
      <c r="R837" s="252" t="s">
        <v>3363</v>
      </c>
      <c r="S837" s="252" t="s">
        <v>3340</v>
      </c>
      <c r="T837" s="252" t="s">
        <v>3340</v>
      </c>
      <c r="U837" s="252" t="s">
        <v>3340</v>
      </c>
      <c r="V837" s="252" t="s">
        <v>3340</v>
      </c>
      <c r="W837" s="252" t="s">
        <v>3340</v>
      </c>
      <c r="X837" s="252" t="s">
        <v>3340</v>
      </c>
      <c r="Y837" s="252" t="s">
        <v>3340</v>
      </c>
      <c r="Z837" s="252" t="s">
        <v>3340</v>
      </c>
      <c r="AA837" s="252" t="s">
        <v>3340</v>
      </c>
      <c r="AB837" s="252" t="s">
        <v>3670</v>
      </c>
      <c r="AC837" s="252" t="s">
        <v>3835</v>
      </c>
      <c r="AD837" s="217" t="s">
        <v>6680</v>
      </c>
      <c r="AE837" s="252" t="s">
        <v>3340</v>
      </c>
      <c r="AF837" s="217" t="s">
        <v>3340</v>
      </c>
      <c r="AG837" s="252" t="s">
        <v>1102</v>
      </c>
      <c r="AH837" s="252" t="s">
        <v>8888</v>
      </c>
      <c r="AI837" s="252" t="s">
        <v>3340</v>
      </c>
      <c r="AJ837" s="252" t="s">
        <v>6765</v>
      </c>
      <c r="AK837" s="252" t="s">
        <v>4650</v>
      </c>
      <c r="AL837" s="252" t="s">
        <v>6</v>
      </c>
    </row>
    <row r="838" spans="1:38">
      <c r="A838" s="30" t="s">
        <v>8889</v>
      </c>
      <c r="B838" s="30" t="s">
        <v>8890</v>
      </c>
      <c r="C838" s="252" t="s">
        <v>8889</v>
      </c>
      <c r="D838" s="252" t="s">
        <v>8890</v>
      </c>
      <c r="E838" s="252" t="s">
        <v>8891</v>
      </c>
      <c r="F838" s="217" t="s">
        <v>8878</v>
      </c>
      <c r="G838" s="252" t="s">
        <v>8879</v>
      </c>
      <c r="H838" s="252" t="s">
        <v>8212</v>
      </c>
      <c r="I838" s="411">
        <v>43397</v>
      </c>
      <c r="J838" s="252" t="s">
        <v>3326</v>
      </c>
      <c r="K838" s="252" t="s">
        <v>6055</v>
      </c>
      <c r="L838" s="252" t="s">
        <v>3469</v>
      </c>
      <c r="M838" s="252" t="s">
        <v>6676</v>
      </c>
      <c r="N838" s="252" t="s">
        <v>8815</v>
      </c>
      <c r="O838" s="252" t="s">
        <v>3349</v>
      </c>
      <c r="P838" s="252" t="s">
        <v>3669</v>
      </c>
      <c r="Q838" s="252" t="s">
        <v>5744</v>
      </c>
      <c r="R838" s="252" t="s">
        <v>3363</v>
      </c>
      <c r="S838" s="252" t="s">
        <v>8887</v>
      </c>
      <c r="T838" s="252" t="s">
        <v>3340</v>
      </c>
      <c r="U838" s="252" t="s">
        <v>3340</v>
      </c>
      <c r="V838" s="252" t="s">
        <v>3340</v>
      </c>
      <c r="W838" s="252" t="s">
        <v>3340</v>
      </c>
      <c r="X838" s="252" t="s">
        <v>3340</v>
      </c>
      <c r="Y838" s="252" t="s">
        <v>3340</v>
      </c>
      <c r="Z838" s="252" t="s">
        <v>3340</v>
      </c>
      <c r="AA838" s="252" t="s">
        <v>3340</v>
      </c>
      <c r="AB838" s="252" t="s">
        <v>3670</v>
      </c>
      <c r="AC838" s="252" t="s">
        <v>3835</v>
      </c>
      <c r="AD838" s="252" t="s">
        <v>6680</v>
      </c>
      <c r="AE838" s="252" t="s">
        <v>3340</v>
      </c>
      <c r="AF838" s="217" t="s">
        <v>3340</v>
      </c>
      <c r="AG838" s="252" t="s">
        <v>1102</v>
      </c>
      <c r="AH838" s="252" t="s">
        <v>8888</v>
      </c>
      <c r="AI838" s="252" t="s">
        <v>3340</v>
      </c>
      <c r="AJ838" s="252" t="s">
        <v>6765</v>
      </c>
      <c r="AK838" s="252" t="s">
        <v>4650</v>
      </c>
      <c r="AL838" s="252" t="s">
        <v>8833</v>
      </c>
    </row>
    <row r="839" spans="1:38">
      <c r="A839" s="30" t="s">
        <v>8892</v>
      </c>
      <c r="B839" s="30" t="s">
        <v>8893</v>
      </c>
      <c r="C839" s="252" t="s">
        <v>8892</v>
      </c>
      <c r="D839" s="252" t="s">
        <v>8893</v>
      </c>
      <c r="E839" s="252" t="s">
        <v>8894</v>
      </c>
      <c r="F839" s="217" t="s">
        <v>8878</v>
      </c>
      <c r="G839" s="252" t="s">
        <v>8879</v>
      </c>
      <c r="H839" s="252" t="s">
        <v>8212</v>
      </c>
      <c r="I839" s="411">
        <v>43397</v>
      </c>
      <c r="J839" s="252" t="s">
        <v>3326</v>
      </c>
      <c r="K839" s="252" t="s">
        <v>6055</v>
      </c>
      <c r="L839" s="252" t="s">
        <v>3469</v>
      </c>
      <c r="M839" s="252" t="s">
        <v>6676</v>
      </c>
      <c r="N839" s="252" t="s">
        <v>5564</v>
      </c>
      <c r="O839" s="252" t="s">
        <v>5072</v>
      </c>
      <c r="P839" s="252" t="s">
        <v>3669</v>
      </c>
      <c r="Q839" s="252" t="s">
        <v>4111</v>
      </c>
      <c r="R839" s="252" t="s">
        <v>3363</v>
      </c>
      <c r="S839" s="252" t="s">
        <v>3340</v>
      </c>
      <c r="T839" s="252" t="s">
        <v>3340</v>
      </c>
      <c r="U839" s="252" t="s">
        <v>3340</v>
      </c>
      <c r="V839" s="252" t="s">
        <v>3340</v>
      </c>
      <c r="W839" s="252" t="s">
        <v>3340</v>
      </c>
      <c r="X839" s="252" t="s">
        <v>3340</v>
      </c>
      <c r="Y839" s="252" t="s">
        <v>3340</v>
      </c>
      <c r="Z839" s="252" t="s">
        <v>3340</v>
      </c>
      <c r="AA839" s="252" t="s">
        <v>3340</v>
      </c>
      <c r="AB839" s="252" t="s">
        <v>3670</v>
      </c>
      <c r="AC839" s="252" t="s">
        <v>3835</v>
      </c>
      <c r="AD839" s="217" t="s">
        <v>8895</v>
      </c>
      <c r="AE839" s="252" t="s">
        <v>3340</v>
      </c>
      <c r="AF839" s="217" t="s">
        <v>3340</v>
      </c>
      <c r="AG839" s="252" t="s">
        <v>1102</v>
      </c>
      <c r="AH839" s="252" t="s">
        <v>8896</v>
      </c>
      <c r="AI839" s="252" t="s">
        <v>3340</v>
      </c>
      <c r="AJ839" s="252" t="s">
        <v>6765</v>
      </c>
      <c r="AK839" s="252" t="s">
        <v>4650</v>
      </c>
      <c r="AL839" s="252" t="s">
        <v>6</v>
      </c>
    </row>
    <row r="840" spans="1:38">
      <c r="A840" s="30" t="s">
        <v>8897</v>
      </c>
      <c r="B840" s="30" t="s">
        <v>8898</v>
      </c>
      <c r="C840" s="252" t="s">
        <v>8897</v>
      </c>
      <c r="D840" s="252" t="s">
        <v>8898</v>
      </c>
      <c r="E840" s="252" t="s">
        <v>8899</v>
      </c>
      <c r="F840" s="217" t="s">
        <v>8878</v>
      </c>
      <c r="G840" s="252" t="s">
        <v>8879</v>
      </c>
      <c r="H840" s="252" t="s">
        <v>8212</v>
      </c>
      <c r="I840" s="411">
        <v>43397</v>
      </c>
      <c r="J840" s="252" t="s">
        <v>3326</v>
      </c>
      <c r="K840" s="252" t="s">
        <v>6055</v>
      </c>
      <c r="L840" s="252" t="s">
        <v>3469</v>
      </c>
      <c r="M840" s="252" t="s">
        <v>6676</v>
      </c>
      <c r="N840" s="252" t="s">
        <v>5564</v>
      </c>
      <c r="O840" s="252" t="s">
        <v>5072</v>
      </c>
      <c r="P840" s="252" t="s">
        <v>3669</v>
      </c>
      <c r="Q840" s="252" t="s">
        <v>5744</v>
      </c>
      <c r="R840" s="252" t="s">
        <v>3363</v>
      </c>
      <c r="S840" s="252" t="s">
        <v>8894</v>
      </c>
      <c r="T840" s="252" t="s">
        <v>3340</v>
      </c>
      <c r="U840" s="252" t="s">
        <v>3340</v>
      </c>
      <c r="V840" s="252" t="s">
        <v>3340</v>
      </c>
      <c r="W840" s="252" t="s">
        <v>3340</v>
      </c>
      <c r="X840" s="252" t="s">
        <v>3340</v>
      </c>
      <c r="Y840" s="252" t="s">
        <v>3340</v>
      </c>
      <c r="Z840" s="252" t="s">
        <v>3340</v>
      </c>
      <c r="AA840" s="252" t="s">
        <v>3340</v>
      </c>
      <c r="AB840" s="252" t="s">
        <v>3670</v>
      </c>
      <c r="AC840" s="252" t="s">
        <v>3835</v>
      </c>
      <c r="AD840" s="217" t="s">
        <v>8895</v>
      </c>
      <c r="AE840" s="252" t="s">
        <v>3340</v>
      </c>
      <c r="AF840" s="217" t="s">
        <v>3340</v>
      </c>
      <c r="AG840" s="252" t="s">
        <v>1102</v>
      </c>
      <c r="AH840" s="252" t="s">
        <v>8896</v>
      </c>
      <c r="AI840" s="252" t="s">
        <v>3340</v>
      </c>
      <c r="AJ840" s="252" t="s">
        <v>6765</v>
      </c>
      <c r="AK840" s="252" t="s">
        <v>4650</v>
      </c>
      <c r="AL840" s="252" t="s">
        <v>8833</v>
      </c>
    </row>
    <row r="841" spans="1:38">
      <c r="A841" s="30" t="s">
        <v>8900</v>
      </c>
      <c r="B841" s="30" t="s">
        <v>8901</v>
      </c>
      <c r="C841" s="252" t="s">
        <v>8900</v>
      </c>
      <c r="D841" s="252" t="s">
        <v>8901</v>
      </c>
      <c r="E841" s="252" t="s">
        <v>8902</v>
      </c>
      <c r="F841" s="217" t="s">
        <v>8878</v>
      </c>
      <c r="G841" s="252" t="s">
        <v>8879</v>
      </c>
      <c r="H841" s="252" t="s">
        <v>8212</v>
      </c>
      <c r="I841" s="411">
        <v>43397</v>
      </c>
      <c r="J841" s="252" t="s">
        <v>3326</v>
      </c>
      <c r="K841" s="252" t="s">
        <v>6055</v>
      </c>
      <c r="L841" s="252" t="s">
        <v>3469</v>
      </c>
      <c r="M841" s="252" t="s">
        <v>6676</v>
      </c>
      <c r="N841" s="252" t="s">
        <v>3705</v>
      </c>
      <c r="O841" s="252" t="s">
        <v>5072</v>
      </c>
      <c r="P841" s="252" t="s">
        <v>3669</v>
      </c>
      <c r="Q841" s="252" t="s">
        <v>4111</v>
      </c>
      <c r="R841" s="252" t="s">
        <v>3363</v>
      </c>
      <c r="S841" s="252" t="s">
        <v>3340</v>
      </c>
      <c r="T841" s="252" t="s">
        <v>3340</v>
      </c>
      <c r="U841" s="252" t="s">
        <v>3340</v>
      </c>
      <c r="V841" s="252" t="s">
        <v>3340</v>
      </c>
      <c r="W841" s="252" t="s">
        <v>3340</v>
      </c>
      <c r="X841" s="252" t="s">
        <v>3340</v>
      </c>
      <c r="Y841" s="252" t="s">
        <v>3340</v>
      </c>
      <c r="Z841" s="252" t="s">
        <v>3340</v>
      </c>
      <c r="AA841" s="252" t="s">
        <v>3340</v>
      </c>
      <c r="AB841" s="252" t="s">
        <v>3670</v>
      </c>
      <c r="AC841" s="252" t="s">
        <v>3835</v>
      </c>
      <c r="AD841" s="217" t="s">
        <v>6069</v>
      </c>
      <c r="AE841" s="252" t="s">
        <v>3340</v>
      </c>
      <c r="AF841" s="217" t="s">
        <v>3340</v>
      </c>
      <c r="AG841" s="252" t="s">
        <v>1102</v>
      </c>
      <c r="AH841" s="252" t="s">
        <v>3340</v>
      </c>
      <c r="AI841" s="252" t="s">
        <v>3340</v>
      </c>
      <c r="AJ841" s="252" t="s">
        <v>6765</v>
      </c>
      <c r="AK841" s="252" t="s">
        <v>4650</v>
      </c>
      <c r="AL841" s="252" t="s">
        <v>6</v>
      </c>
    </row>
    <row r="842" spans="1:38">
      <c r="A842" s="30" t="s">
        <v>8903</v>
      </c>
      <c r="B842" s="30" t="s">
        <v>8904</v>
      </c>
      <c r="C842" s="252" t="s">
        <v>8903</v>
      </c>
      <c r="D842" s="252" t="s">
        <v>8904</v>
      </c>
      <c r="E842" s="252" t="s">
        <v>8905</v>
      </c>
      <c r="F842" s="217" t="s">
        <v>8878</v>
      </c>
      <c r="G842" s="252" t="s">
        <v>8879</v>
      </c>
      <c r="H842" s="252" t="s">
        <v>8212</v>
      </c>
      <c r="I842" s="411">
        <v>43397</v>
      </c>
      <c r="J842" s="252" t="s">
        <v>3326</v>
      </c>
      <c r="K842" s="252" t="s">
        <v>6055</v>
      </c>
      <c r="L842" s="252" t="s">
        <v>3469</v>
      </c>
      <c r="M842" s="252" t="s">
        <v>6676</v>
      </c>
      <c r="N842" s="252" t="s">
        <v>3705</v>
      </c>
      <c r="O842" s="252" t="s">
        <v>5072</v>
      </c>
      <c r="P842" s="252" t="s">
        <v>3669</v>
      </c>
      <c r="Q842" s="252" t="s">
        <v>5744</v>
      </c>
      <c r="R842" s="252" t="s">
        <v>3363</v>
      </c>
      <c r="S842" s="252" t="s">
        <v>8902</v>
      </c>
      <c r="T842" s="252" t="s">
        <v>3340</v>
      </c>
      <c r="U842" s="252" t="s">
        <v>3340</v>
      </c>
      <c r="V842" s="252" t="s">
        <v>3340</v>
      </c>
      <c r="W842" s="252" t="s">
        <v>3340</v>
      </c>
      <c r="X842" s="252" t="s">
        <v>3340</v>
      </c>
      <c r="Y842" s="252" t="s">
        <v>3340</v>
      </c>
      <c r="Z842" s="252" t="s">
        <v>3340</v>
      </c>
      <c r="AA842" s="252" t="s">
        <v>3340</v>
      </c>
      <c r="AB842" s="252" t="s">
        <v>3670</v>
      </c>
      <c r="AC842" s="252" t="s">
        <v>3835</v>
      </c>
      <c r="AD842" s="217" t="s">
        <v>6069</v>
      </c>
      <c r="AE842" s="252" t="s">
        <v>3340</v>
      </c>
      <c r="AF842" s="217" t="s">
        <v>3340</v>
      </c>
      <c r="AG842" s="252" t="s">
        <v>1102</v>
      </c>
      <c r="AH842" s="252" t="s">
        <v>3340</v>
      </c>
      <c r="AI842" s="252" t="s">
        <v>3340</v>
      </c>
      <c r="AJ842" s="252" t="s">
        <v>6765</v>
      </c>
      <c r="AK842" s="252" t="s">
        <v>4650</v>
      </c>
      <c r="AL842" s="252" t="s">
        <v>8833</v>
      </c>
    </row>
    <row r="843" spans="1:38">
      <c r="A843" s="30" t="s">
        <v>7297</v>
      </c>
      <c r="B843" s="30" t="s">
        <v>8906</v>
      </c>
      <c r="C843" s="252" t="s">
        <v>7297</v>
      </c>
      <c r="D843" s="252" t="s">
        <v>8906</v>
      </c>
      <c r="E843" s="252" t="s">
        <v>7288</v>
      </c>
      <c r="F843" s="217" t="s">
        <v>8878</v>
      </c>
      <c r="G843" s="252" t="s">
        <v>8879</v>
      </c>
      <c r="H843" s="252" t="s">
        <v>8212</v>
      </c>
      <c r="I843" s="411">
        <v>43397</v>
      </c>
      <c r="J843" s="252" t="s">
        <v>3326</v>
      </c>
      <c r="K843" s="252" t="s">
        <v>6055</v>
      </c>
      <c r="L843" s="252" t="s">
        <v>3469</v>
      </c>
      <c r="M843" s="252" t="s">
        <v>6676</v>
      </c>
      <c r="N843" s="252" t="s">
        <v>3677</v>
      </c>
      <c r="O843" s="252" t="s">
        <v>5072</v>
      </c>
      <c r="P843" s="252" t="s">
        <v>3669</v>
      </c>
      <c r="Q843" s="252" t="s">
        <v>4111</v>
      </c>
      <c r="R843" s="252" t="s">
        <v>3363</v>
      </c>
      <c r="S843" s="252" t="s">
        <v>3340</v>
      </c>
      <c r="T843" s="252" t="s">
        <v>3340</v>
      </c>
      <c r="U843" s="252" t="s">
        <v>3340</v>
      </c>
      <c r="V843" s="252" t="s">
        <v>3340</v>
      </c>
      <c r="W843" s="252" t="s">
        <v>3340</v>
      </c>
      <c r="X843" s="252" t="s">
        <v>3340</v>
      </c>
      <c r="Y843" s="252" t="s">
        <v>3340</v>
      </c>
      <c r="Z843" s="252" t="s">
        <v>3340</v>
      </c>
      <c r="AA843" s="252" t="s">
        <v>3340</v>
      </c>
      <c r="AB843" s="252" t="s">
        <v>3670</v>
      </c>
      <c r="AC843" s="252" t="s">
        <v>3835</v>
      </c>
      <c r="AD843" s="252" t="s">
        <v>8907</v>
      </c>
      <c r="AE843" s="252" t="s">
        <v>3340</v>
      </c>
      <c r="AF843" s="217" t="s">
        <v>3340</v>
      </c>
      <c r="AG843" s="252" t="s">
        <v>1102</v>
      </c>
      <c r="AH843" s="252" t="s">
        <v>3340</v>
      </c>
      <c r="AI843" s="252" t="s">
        <v>3340</v>
      </c>
      <c r="AJ843" s="252" t="s">
        <v>6765</v>
      </c>
      <c r="AK843" s="252" t="s">
        <v>4650</v>
      </c>
      <c r="AL843" s="252" t="s">
        <v>6</v>
      </c>
    </row>
    <row r="844" spans="1:38">
      <c r="A844" s="30" t="s">
        <v>7298</v>
      </c>
      <c r="B844" s="30" t="s">
        <v>8908</v>
      </c>
      <c r="C844" s="252" t="s">
        <v>7298</v>
      </c>
      <c r="D844" s="252" t="s">
        <v>8908</v>
      </c>
      <c r="E844" s="252" t="s">
        <v>7289</v>
      </c>
      <c r="F844" s="217" t="s">
        <v>8878</v>
      </c>
      <c r="G844" s="252" t="s">
        <v>8879</v>
      </c>
      <c r="H844" s="252" t="s">
        <v>8212</v>
      </c>
      <c r="I844" s="411">
        <v>43397</v>
      </c>
      <c r="J844" s="252" t="s">
        <v>3326</v>
      </c>
      <c r="K844" s="252" t="s">
        <v>6055</v>
      </c>
      <c r="L844" s="252" t="s">
        <v>3469</v>
      </c>
      <c r="M844" s="252" t="s">
        <v>6676</v>
      </c>
      <c r="N844" s="252" t="s">
        <v>3677</v>
      </c>
      <c r="O844" s="252" t="s">
        <v>5072</v>
      </c>
      <c r="P844" s="252" t="s">
        <v>3669</v>
      </c>
      <c r="Q844" s="252" t="s">
        <v>5744</v>
      </c>
      <c r="R844" s="252" t="s">
        <v>3363</v>
      </c>
      <c r="S844" s="252" t="s">
        <v>7288</v>
      </c>
      <c r="T844" s="252" t="s">
        <v>3340</v>
      </c>
      <c r="U844" s="252" t="s">
        <v>3340</v>
      </c>
      <c r="V844" s="252" t="s">
        <v>3340</v>
      </c>
      <c r="W844" s="252" t="s">
        <v>3340</v>
      </c>
      <c r="X844" s="252" t="s">
        <v>3340</v>
      </c>
      <c r="Y844" s="252" t="s">
        <v>3340</v>
      </c>
      <c r="Z844" s="252" t="s">
        <v>3340</v>
      </c>
      <c r="AA844" s="252" t="s">
        <v>3340</v>
      </c>
      <c r="AB844" s="252" t="s">
        <v>3670</v>
      </c>
      <c r="AC844" s="252" t="s">
        <v>3835</v>
      </c>
      <c r="AD844" s="252" t="s">
        <v>8907</v>
      </c>
      <c r="AE844" s="252" t="s">
        <v>3340</v>
      </c>
      <c r="AF844" s="217" t="s">
        <v>3340</v>
      </c>
      <c r="AG844" s="252" t="s">
        <v>1102</v>
      </c>
      <c r="AH844" s="252" t="s">
        <v>3340</v>
      </c>
      <c r="AI844" s="252" t="s">
        <v>3340</v>
      </c>
      <c r="AJ844" s="252" t="s">
        <v>6765</v>
      </c>
      <c r="AK844" s="252" t="s">
        <v>4650</v>
      </c>
      <c r="AL844" s="252" t="s">
        <v>8833</v>
      </c>
    </row>
    <row r="845" spans="1:38">
      <c r="A845" s="30" t="s">
        <v>8909</v>
      </c>
      <c r="B845" s="30" t="s">
        <v>8910</v>
      </c>
      <c r="C845" s="252" t="s">
        <v>8909</v>
      </c>
      <c r="D845" s="252" t="s">
        <v>8910</v>
      </c>
      <c r="E845" s="252" t="s">
        <v>8911</v>
      </c>
      <c r="F845" s="217" t="s">
        <v>8912</v>
      </c>
      <c r="G845" s="252" t="s">
        <v>8913</v>
      </c>
      <c r="H845" s="252" t="s">
        <v>8914</v>
      </c>
      <c r="I845" s="411">
        <v>43397</v>
      </c>
      <c r="J845" s="252" t="s">
        <v>8915</v>
      </c>
      <c r="K845" s="252" t="s">
        <v>6061</v>
      </c>
      <c r="L845" s="252" t="s">
        <v>3469</v>
      </c>
      <c r="M845" s="252" t="s">
        <v>6554</v>
      </c>
      <c r="N845" s="252" t="s">
        <v>6554</v>
      </c>
      <c r="O845" s="252" t="s">
        <v>5070</v>
      </c>
      <c r="P845" s="252" t="s">
        <v>3670</v>
      </c>
      <c r="Q845" s="252" t="s">
        <v>8916</v>
      </c>
      <c r="R845" s="252" t="s">
        <v>3340</v>
      </c>
      <c r="S845" s="252" t="s">
        <v>3340</v>
      </c>
      <c r="T845" s="252" t="s">
        <v>3340</v>
      </c>
      <c r="U845" s="252" t="s">
        <v>3340</v>
      </c>
      <c r="V845" s="252" t="s">
        <v>3340</v>
      </c>
      <c r="W845" s="252" t="s">
        <v>3340</v>
      </c>
      <c r="X845" s="252" t="s">
        <v>3340</v>
      </c>
      <c r="Y845" s="252" t="s">
        <v>3340</v>
      </c>
      <c r="Z845" s="252" t="s">
        <v>10673</v>
      </c>
      <c r="AA845" s="252" t="s">
        <v>10674</v>
      </c>
      <c r="AB845" s="252" t="s">
        <v>3670</v>
      </c>
      <c r="AC845" s="252" t="s">
        <v>3835</v>
      </c>
      <c r="AD845" s="217" t="s">
        <v>6069</v>
      </c>
      <c r="AE845" s="217" t="s">
        <v>6070</v>
      </c>
      <c r="AF845" s="217" t="s">
        <v>3340</v>
      </c>
      <c r="AG845" s="252" t="s">
        <v>8917</v>
      </c>
      <c r="AH845" s="252" t="s">
        <v>3340</v>
      </c>
      <c r="AI845" s="252" t="s">
        <v>3340</v>
      </c>
      <c r="AJ845" s="252" t="s">
        <v>8918</v>
      </c>
      <c r="AK845" s="252" t="s">
        <v>3340</v>
      </c>
      <c r="AL845" s="252" t="s">
        <v>3340</v>
      </c>
    </row>
    <row r="846" spans="1:38">
      <c r="A846" s="30" t="s">
        <v>8919</v>
      </c>
      <c r="B846" s="30" t="s">
        <v>8920</v>
      </c>
      <c r="C846" s="252" t="s">
        <v>8919</v>
      </c>
      <c r="D846" s="252" t="s">
        <v>8920</v>
      </c>
      <c r="E846" s="252" t="s">
        <v>8921</v>
      </c>
      <c r="F846" s="217" t="s">
        <v>8912</v>
      </c>
      <c r="G846" s="252" t="s">
        <v>8913</v>
      </c>
      <c r="H846" s="252" t="s">
        <v>8914</v>
      </c>
      <c r="I846" s="411">
        <v>43397</v>
      </c>
      <c r="J846" s="252" t="s">
        <v>8915</v>
      </c>
      <c r="K846" s="252" t="s">
        <v>6061</v>
      </c>
      <c r="L846" s="252" t="s">
        <v>3469</v>
      </c>
      <c r="M846" s="252" t="s">
        <v>6554</v>
      </c>
      <c r="N846" s="252" t="s">
        <v>6554</v>
      </c>
      <c r="O846" s="252" t="s">
        <v>5070</v>
      </c>
      <c r="P846" s="252" t="s">
        <v>3670</v>
      </c>
      <c r="Q846" s="252" t="s">
        <v>8922</v>
      </c>
      <c r="R846" s="252" t="s">
        <v>3340</v>
      </c>
      <c r="S846" s="252" t="s">
        <v>3340</v>
      </c>
      <c r="T846" s="252" t="s">
        <v>3340</v>
      </c>
      <c r="U846" s="252" t="s">
        <v>3340</v>
      </c>
      <c r="V846" s="252" t="s">
        <v>3340</v>
      </c>
      <c r="W846" s="252" t="s">
        <v>3340</v>
      </c>
      <c r="X846" s="252" t="s">
        <v>3340</v>
      </c>
      <c r="Y846" s="252" t="s">
        <v>3340</v>
      </c>
      <c r="Z846" s="252" t="s">
        <v>3340</v>
      </c>
      <c r="AA846" s="252" t="s">
        <v>3340</v>
      </c>
      <c r="AB846" s="252" t="s">
        <v>3670</v>
      </c>
      <c r="AC846" s="252" t="s">
        <v>3835</v>
      </c>
      <c r="AD846" s="217" t="s">
        <v>6069</v>
      </c>
      <c r="AE846" s="217" t="s">
        <v>6070</v>
      </c>
      <c r="AF846" s="217" t="s">
        <v>3340</v>
      </c>
      <c r="AG846" s="252" t="s">
        <v>8917</v>
      </c>
      <c r="AH846" s="252" t="s">
        <v>3340</v>
      </c>
      <c r="AI846" s="252" t="s">
        <v>3340</v>
      </c>
      <c r="AJ846" s="252" t="s">
        <v>8918</v>
      </c>
      <c r="AK846" s="252" t="s">
        <v>3340</v>
      </c>
      <c r="AL846" s="252" t="s">
        <v>3340</v>
      </c>
    </row>
    <row r="847" spans="1:38">
      <c r="A847" s="30" t="s">
        <v>8923</v>
      </c>
      <c r="B847" s="30" t="s">
        <v>8924</v>
      </c>
      <c r="C847" s="252" t="s">
        <v>8923</v>
      </c>
      <c r="D847" s="252" t="s">
        <v>8924</v>
      </c>
      <c r="E847" s="252" t="s">
        <v>8925</v>
      </c>
      <c r="F847" s="217" t="s">
        <v>8912</v>
      </c>
      <c r="G847" s="252" t="s">
        <v>8913</v>
      </c>
      <c r="H847" s="252" t="s">
        <v>8914</v>
      </c>
      <c r="I847" s="411">
        <v>43397</v>
      </c>
      <c r="J847" s="252" t="s">
        <v>8915</v>
      </c>
      <c r="K847" s="252" t="s">
        <v>6061</v>
      </c>
      <c r="L847" s="252" t="s">
        <v>3469</v>
      </c>
      <c r="M847" s="252" t="s">
        <v>6554</v>
      </c>
      <c r="N847" s="252" t="s">
        <v>6554</v>
      </c>
      <c r="O847" s="252" t="s">
        <v>5070</v>
      </c>
      <c r="P847" s="252" t="s">
        <v>3670</v>
      </c>
      <c r="Q847" s="252" t="s">
        <v>8926</v>
      </c>
      <c r="R847" s="252" t="s">
        <v>3340</v>
      </c>
      <c r="S847" s="252" t="s">
        <v>3340</v>
      </c>
      <c r="T847" s="252" t="s">
        <v>3340</v>
      </c>
      <c r="U847" s="252" t="s">
        <v>3340</v>
      </c>
      <c r="V847" s="252" t="s">
        <v>3340</v>
      </c>
      <c r="W847" s="252" t="s">
        <v>3340</v>
      </c>
      <c r="X847" s="252" t="s">
        <v>3340</v>
      </c>
      <c r="Y847" s="252" t="s">
        <v>3340</v>
      </c>
      <c r="Z847" s="252" t="s">
        <v>10675</v>
      </c>
      <c r="AA847" s="252" t="s">
        <v>10676</v>
      </c>
      <c r="AB847" s="252" t="s">
        <v>3670</v>
      </c>
      <c r="AC847" s="252" t="s">
        <v>3835</v>
      </c>
      <c r="AD847" s="217" t="s">
        <v>5615</v>
      </c>
      <c r="AE847" s="217" t="s">
        <v>6058</v>
      </c>
      <c r="AF847" s="217" t="s">
        <v>3340</v>
      </c>
      <c r="AG847" s="252" t="s">
        <v>8917</v>
      </c>
      <c r="AH847" s="252" t="s">
        <v>3340</v>
      </c>
      <c r="AI847" s="252" t="s">
        <v>3340</v>
      </c>
      <c r="AJ847" s="252" t="s">
        <v>8918</v>
      </c>
      <c r="AK847" s="252" t="s">
        <v>3340</v>
      </c>
      <c r="AL847" s="252" t="s">
        <v>3340</v>
      </c>
    </row>
    <row r="848" spans="1:38">
      <c r="A848" s="30" t="s">
        <v>8927</v>
      </c>
      <c r="B848" s="30" t="s">
        <v>8928</v>
      </c>
      <c r="C848" s="252" t="s">
        <v>8927</v>
      </c>
      <c r="D848" s="252" t="s">
        <v>8928</v>
      </c>
      <c r="E848" s="252" t="s">
        <v>8929</v>
      </c>
      <c r="F848" s="217" t="s">
        <v>8912</v>
      </c>
      <c r="G848" s="252" t="s">
        <v>8913</v>
      </c>
      <c r="H848" s="252" t="s">
        <v>8914</v>
      </c>
      <c r="I848" s="411">
        <v>43397</v>
      </c>
      <c r="J848" s="252" t="s">
        <v>8915</v>
      </c>
      <c r="K848" s="252" t="s">
        <v>6061</v>
      </c>
      <c r="L848" s="252" t="s">
        <v>3469</v>
      </c>
      <c r="M848" s="252" t="s">
        <v>6554</v>
      </c>
      <c r="N848" s="252" t="s">
        <v>6554</v>
      </c>
      <c r="O848" s="252" t="s">
        <v>5070</v>
      </c>
      <c r="P848" s="252" t="s">
        <v>3670</v>
      </c>
      <c r="Q848" s="252" t="s">
        <v>8930</v>
      </c>
      <c r="R848" s="252" t="s">
        <v>3340</v>
      </c>
      <c r="S848" s="252" t="s">
        <v>3340</v>
      </c>
      <c r="T848" s="252" t="s">
        <v>3340</v>
      </c>
      <c r="U848" s="252" t="s">
        <v>3340</v>
      </c>
      <c r="V848" s="252" t="s">
        <v>3340</v>
      </c>
      <c r="W848" s="252" t="s">
        <v>3340</v>
      </c>
      <c r="X848" s="252" t="s">
        <v>3340</v>
      </c>
      <c r="Y848" s="252" t="s">
        <v>3340</v>
      </c>
      <c r="Z848" s="252" t="s">
        <v>10677</v>
      </c>
      <c r="AA848" s="252" t="s">
        <v>10678</v>
      </c>
      <c r="AB848" s="252" t="s">
        <v>3670</v>
      </c>
      <c r="AC848" s="252" t="s">
        <v>3835</v>
      </c>
      <c r="AD848" s="217" t="s">
        <v>5627</v>
      </c>
      <c r="AE848" s="217" t="s">
        <v>6062</v>
      </c>
      <c r="AF848" s="217" t="s">
        <v>3340</v>
      </c>
      <c r="AG848" s="252" t="s">
        <v>8917</v>
      </c>
      <c r="AH848" s="252" t="s">
        <v>3340</v>
      </c>
      <c r="AI848" s="252" t="s">
        <v>3340</v>
      </c>
      <c r="AJ848" s="252" t="s">
        <v>8918</v>
      </c>
      <c r="AK848" s="252" t="s">
        <v>3340</v>
      </c>
      <c r="AL848" s="252" t="s">
        <v>3340</v>
      </c>
    </row>
    <row r="849" spans="1:38">
      <c r="A849" s="30" t="s">
        <v>8931</v>
      </c>
      <c r="B849" s="30" t="s">
        <v>8932</v>
      </c>
      <c r="C849" s="252" t="s">
        <v>8931</v>
      </c>
      <c r="D849" s="252" t="s">
        <v>8932</v>
      </c>
      <c r="E849" s="252" t="s">
        <v>8933</v>
      </c>
      <c r="F849" s="217" t="s">
        <v>8912</v>
      </c>
      <c r="G849" s="252" t="s">
        <v>8913</v>
      </c>
      <c r="H849" s="252" t="s">
        <v>8914</v>
      </c>
      <c r="I849" s="411">
        <v>43397</v>
      </c>
      <c r="J849" s="252" t="s">
        <v>8915</v>
      </c>
      <c r="K849" s="252" t="s">
        <v>6061</v>
      </c>
      <c r="L849" s="252" t="s">
        <v>3469</v>
      </c>
      <c r="M849" s="252" t="s">
        <v>6554</v>
      </c>
      <c r="N849" s="252" t="s">
        <v>6554</v>
      </c>
      <c r="O849" s="252" t="s">
        <v>5070</v>
      </c>
      <c r="P849" s="252" t="s">
        <v>3670</v>
      </c>
      <c r="Q849" s="252" t="s">
        <v>8934</v>
      </c>
      <c r="R849" s="252" t="s">
        <v>3340</v>
      </c>
      <c r="S849" s="252" t="s">
        <v>3340</v>
      </c>
      <c r="T849" s="252" t="s">
        <v>3340</v>
      </c>
      <c r="U849" s="252" t="s">
        <v>3340</v>
      </c>
      <c r="V849" s="252" t="s">
        <v>3340</v>
      </c>
      <c r="W849" s="252" t="s">
        <v>3340</v>
      </c>
      <c r="X849" s="252" t="s">
        <v>3340</v>
      </c>
      <c r="Y849" s="252" t="s">
        <v>3340</v>
      </c>
      <c r="Z849" s="252" t="s">
        <v>10679</v>
      </c>
      <c r="AA849" s="252" t="s">
        <v>10680</v>
      </c>
      <c r="AB849" s="252" t="s">
        <v>3670</v>
      </c>
      <c r="AC849" s="252" t="s">
        <v>3835</v>
      </c>
      <c r="AD849" s="217" t="s">
        <v>6069</v>
      </c>
      <c r="AE849" s="217" t="s">
        <v>6070</v>
      </c>
      <c r="AF849" s="217" t="s">
        <v>3340</v>
      </c>
      <c r="AG849" s="252" t="s">
        <v>8917</v>
      </c>
      <c r="AH849" s="252" t="s">
        <v>3340</v>
      </c>
      <c r="AI849" s="252" t="s">
        <v>3340</v>
      </c>
      <c r="AJ849" s="252" t="s">
        <v>8918</v>
      </c>
      <c r="AK849" s="252" t="s">
        <v>3340</v>
      </c>
      <c r="AL849" s="252" t="s">
        <v>3340</v>
      </c>
    </row>
    <row r="850" spans="1:38">
      <c r="A850" s="30" t="s">
        <v>8935</v>
      </c>
      <c r="B850" s="30" t="s">
        <v>8936</v>
      </c>
      <c r="C850" s="252" t="s">
        <v>8935</v>
      </c>
      <c r="D850" s="252" t="s">
        <v>8936</v>
      </c>
      <c r="E850" s="252" t="s">
        <v>8937</v>
      </c>
      <c r="F850" s="217" t="s">
        <v>8912</v>
      </c>
      <c r="G850" s="252" t="s">
        <v>8913</v>
      </c>
      <c r="H850" s="252" t="s">
        <v>8914</v>
      </c>
      <c r="I850" s="411">
        <v>43397</v>
      </c>
      <c r="J850" s="252" t="s">
        <v>8915</v>
      </c>
      <c r="K850" s="252" t="s">
        <v>6061</v>
      </c>
      <c r="L850" s="252" t="s">
        <v>3469</v>
      </c>
      <c r="M850" s="252" t="s">
        <v>6554</v>
      </c>
      <c r="N850" s="252" t="s">
        <v>6554</v>
      </c>
      <c r="O850" s="252" t="s">
        <v>5070</v>
      </c>
      <c r="P850" s="252" t="s">
        <v>3670</v>
      </c>
      <c r="Q850" s="252" t="s">
        <v>8938</v>
      </c>
      <c r="R850" s="252" t="s">
        <v>3340</v>
      </c>
      <c r="S850" s="252" t="s">
        <v>3340</v>
      </c>
      <c r="T850" s="252" t="s">
        <v>3340</v>
      </c>
      <c r="U850" s="252" t="s">
        <v>3340</v>
      </c>
      <c r="V850" s="252" t="s">
        <v>3340</v>
      </c>
      <c r="W850" s="252" t="s">
        <v>3340</v>
      </c>
      <c r="X850" s="252" t="s">
        <v>3340</v>
      </c>
      <c r="Y850" s="252" t="s">
        <v>3340</v>
      </c>
      <c r="Z850" s="252" t="s">
        <v>10681</v>
      </c>
      <c r="AA850" s="252" t="s">
        <v>10682</v>
      </c>
      <c r="AB850" s="252" t="s">
        <v>3670</v>
      </c>
      <c r="AC850" s="252" t="s">
        <v>3835</v>
      </c>
      <c r="AD850" s="217" t="s">
        <v>5627</v>
      </c>
      <c r="AE850" s="217" t="s">
        <v>6062</v>
      </c>
      <c r="AF850" s="217" t="s">
        <v>3340</v>
      </c>
      <c r="AG850" s="252" t="s">
        <v>8917</v>
      </c>
      <c r="AH850" s="252" t="s">
        <v>3340</v>
      </c>
      <c r="AI850" s="252" t="s">
        <v>3340</v>
      </c>
      <c r="AJ850" s="252" t="s">
        <v>8918</v>
      </c>
      <c r="AK850" s="252" t="s">
        <v>3340</v>
      </c>
      <c r="AL850" s="252" t="s">
        <v>3340</v>
      </c>
    </row>
    <row r="851" spans="1:38">
      <c r="A851" s="30" t="s">
        <v>8939</v>
      </c>
      <c r="B851" s="30" t="s">
        <v>8940</v>
      </c>
      <c r="C851" s="252" t="s">
        <v>8939</v>
      </c>
      <c r="D851" s="252" t="s">
        <v>8940</v>
      </c>
      <c r="E851" s="252" t="s">
        <v>8941</v>
      </c>
      <c r="F851" s="217" t="s">
        <v>8912</v>
      </c>
      <c r="G851" s="252" t="s">
        <v>8913</v>
      </c>
      <c r="H851" s="252" t="s">
        <v>8914</v>
      </c>
      <c r="I851" s="411">
        <v>43397</v>
      </c>
      <c r="J851" s="252" t="s">
        <v>8915</v>
      </c>
      <c r="K851" s="252" t="s">
        <v>6061</v>
      </c>
      <c r="L851" s="252" t="s">
        <v>3469</v>
      </c>
      <c r="M851" s="252" t="s">
        <v>6554</v>
      </c>
      <c r="N851" s="252" t="s">
        <v>6554</v>
      </c>
      <c r="O851" s="252" t="s">
        <v>5070</v>
      </c>
      <c r="P851" s="252" t="s">
        <v>3670</v>
      </c>
      <c r="Q851" s="252" t="s">
        <v>8942</v>
      </c>
      <c r="R851" s="252" t="s">
        <v>3340</v>
      </c>
      <c r="S851" s="252" t="s">
        <v>3340</v>
      </c>
      <c r="T851" s="252" t="s">
        <v>3340</v>
      </c>
      <c r="U851" s="252" t="s">
        <v>3340</v>
      </c>
      <c r="V851" s="252" t="s">
        <v>3340</v>
      </c>
      <c r="W851" s="252" t="s">
        <v>3340</v>
      </c>
      <c r="X851" s="252" t="s">
        <v>3340</v>
      </c>
      <c r="Y851" s="252" t="s">
        <v>3340</v>
      </c>
      <c r="Z851" s="252" t="s">
        <v>10683</v>
      </c>
      <c r="AA851" s="252" t="s">
        <v>10684</v>
      </c>
      <c r="AB851" s="252" t="s">
        <v>3670</v>
      </c>
      <c r="AC851" s="252" t="s">
        <v>3835</v>
      </c>
      <c r="AD851" s="217" t="s">
        <v>5627</v>
      </c>
      <c r="AE851" s="217" t="s">
        <v>6062</v>
      </c>
      <c r="AF851" s="217" t="s">
        <v>3340</v>
      </c>
      <c r="AG851" s="252" t="s">
        <v>8917</v>
      </c>
      <c r="AH851" s="252" t="s">
        <v>3340</v>
      </c>
      <c r="AI851" s="252" t="s">
        <v>3340</v>
      </c>
      <c r="AJ851" s="252" t="s">
        <v>8918</v>
      </c>
      <c r="AK851" s="252" t="s">
        <v>3340</v>
      </c>
      <c r="AL851" s="252" t="s">
        <v>3340</v>
      </c>
    </row>
    <row r="852" spans="1:38">
      <c r="A852" s="30" t="s">
        <v>8943</v>
      </c>
      <c r="B852" s="30" t="s">
        <v>8944</v>
      </c>
      <c r="C852" s="252" t="s">
        <v>8943</v>
      </c>
      <c r="D852" s="252" t="s">
        <v>8944</v>
      </c>
      <c r="E852" s="252" t="s">
        <v>8945</v>
      </c>
      <c r="F852" s="217" t="s">
        <v>8912</v>
      </c>
      <c r="G852" s="252" t="s">
        <v>8913</v>
      </c>
      <c r="H852" s="252" t="s">
        <v>8914</v>
      </c>
      <c r="I852" s="411">
        <v>43397</v>
      </c>
      <c r="J852" s="252" t="s">
        <v>8915</v>
      </c>
      <c r="K852" s="252" t="s">
        <v>6061</v>
      </c>
      <c r="L852" s="252" t="s">
        <v>3469</v>
      </c>
      <c r="M852" s="252" t="s">
        <v>6554</v>
      </c>
      <c r="N852" s="252" t="s">
        <v>6554</v>
      </c>
      <c r="O852" s="252" t="s">
        <v>5070</v>
      </c>
      <c r="P852" s="252" t="s">
        <v>3670</v>
      </c>
      <c r="Q852" s="252" t="s">
        <v>8946</v>
      </c>
      <c r="R852" s="252" t="s">
        <v>3340</v>
      </c>
      <c r="S852" s="252" t="s">
        <v>3340</v>
      </c>
      <c r="T852" s="252" t="s">
        <v>3340</v>
      </c>
      <c r="U852" s="252" t="s">
        <v>3340</v>
      </c>
      <c r="V852" s="252" t="s">
        <v>3340</v>
      </c>
      <c r="W852" s="252" t="s">
        <v>3340</v>
      </c>
      <c r="X852" s="252" t="s">
        <v>3340</v>
      </c>
      <c r="Y852" s="252" t="s">
        <v>3340</v>
      </c>
      <c r="Z852" s="252" t="s">
        <v>10685</v>
      </c>
      <c r="AA852" s="252" t="s">
        <v>10686</v>
      </c>
      <c r="AB852" s="252" t="s">
        <v>3670</v>
      </c>
      <c r="AC852" s="252" t="s">
        <v>3835</v>
      </c>
      <c r="AD852" s="217" t="s">
        <v>5627</v>
      </c>
      <c r="AE852" s="217" t="s">
        <v>6062</v>
      </c>
      <c r="AF852" s="217" t="s">
        <v>3340</v>
      </c>
      <c r="AG852" s="252" t="s">
        <v>8917</v>
      </c>
      <c r="AH852" s="252" t="s">
        <v>3340</v>
      </c>
      <c r="AI852" s="252" t="s">
        <v>3340</v>
      </c>
      <c r="AJ852" s="252" t="s">
        <v>8918</v>
      </c>
      <c r="AK852" s="252" t="s">
        <v>3340</v>
      </c>
      <c r="AL852" s="252" t="s">
        <v>3340</v>
      </c>
    </row>
    <row r="853" spans="1:38">
      <c r="A853" s="30" t="s">
        <v>8947</v>
      </c>
      <c r="B853" s="30" t="s">
        <v>8948</v>
      </c>
      <c r="C853" s="252" t="s">
        <v>8947</v>
      </c>
      <c r="D853" s="252" t="s">
        <v>8948</v>
      </c>
      <c r="E853" s="252" t="s">
        <v>8949</v>
      </c>
      <c r="F853" s="217" t="s">
        <v>8912</v>
      </c>
      <c r="G853" s="252" t="s">
        <v>8913</v>
      </c>
      <c r="H853" s="252" t="s">
        <v>8914</v>
      </c>
      <c r="I853" s="411">
        <v>43397</v>
      </c>
      <c r="J853" s="252" t="s">
        <v>8915</v>
      </c>
      <c r="K853" s="252" t="s">
        <v>6061</v>
      </c>
      <c r="L853" s="252" t="s">
        <v>3469</v>
      </c>
      <c r="M853" s="252" t="s">
        <v>6554</v>
      </c>
      <c r="N853" s="252" t="s">
        <v>6554</v>
      </c>
      <c r="O853" s="252" t="s">
        <v>5070</v>
      </c>
      <c r="P853" s="252" t="s">
        <v>3670</v>
      </c>
      <c r="Q853" s="252" t="s">
        <v>8950</v>
      </c>
      <c r="R853" s="252" t="s">
        <v>3340</v>
      </c>
      <c r="S853" s="252" t="s">
        <v>3340</v>
      </c>
      <c r="T853" s="252" t="s">
        <v>3340</v>
      </c>
      <c r="U853" s="252" t="s">
        <v>3340</v>
      </c>
      <c r="V853" s="252" t="s">
        <v>3340</v>
      </c>
      <c r="W853" s="252" t="s">
        <v>3340</v>
      </c>
      <c r="X853" s="252" t="s">
        <v>3340</v>
      </c>
      <c r="Y853" s="252" t="s">
        <v>3340</v>
      </c>
      <c r="Z853" s="252" t="s">
        <v>10687</v>
      </c>
      <c r="AA853" s="252" t="s">
        <v>10688</v>
      </c>
      <c r="AB853" s="252" t="s">
        <v>3670</v>
      </c>
      <c r="AC853" s="252" t="s">
        <v>3835</v>
      </c>
      <c r="AD853" s="217" t="s">
        <v>5615</v>
      </c>
      <c r="AE853" s="217" t="s">
        <v>6058</v>
      </c>
      <c r="AF853" s="217" t="s">
        <v>3340</v>
      </c>
      <c r="AG853" s="252" t="s">
        <v>8917</v>
      </c>
      <c r="AH853" s="252" t="s">
        <v>3340</v>
      </c>
      <c r="AI853" s="252" t="s">
        <v>3340</v>
      </c>
      <c r="AJ853" s="252" t="s">
        <v>8918</v>
      </c>
      <c r="AK853" s="252" t="s">
        <v>8951</v>
      </c>
      <c r="AL853" s="252" t="s">
        <v>8952</v>
      </c>
    </row>
    <row r="854" spans="1:38">
      <c r="A854" s="30" t="s">
        <v>8953</v>
      </c>
      <c r="B854" s="30" t="s">
        <v>8954</v>
      </c>
      <c r="C854" s="252" t="s">
        <v>8953</v>
      </c>
      <c r="D854" s="252" t="s">
        <v>8954</v>
      </c>
      <c r="E854" s="252" t="s">
        <v>8955</v>
      </c>
      <c r="F854" s="217" t="s">
        <v>8912</v>
      </c>
      <c r="G854" s="252" t="s">
        <v>8913</v>
      </c>
      <c r="H854" s="252" t="s">
        <v>8914</v>
      </c>
      <c r="I854" s="411">
        <v>43397</v>
      </c>
      <c r="J854" s="252" t="s">
        <v>8915</v>
      </c>
      <c r="K854" s="252" t="s">
        <v>6061</v>
      </c>
      <c r="L854" s="252" t="s">
        <v>3469</v>
      </c>
      <c r="M854" s="252" t="s">
        <v>6554</v>
      </c>
      <c r="N854" s="252" t="s">
        <v>6554</v>
      </c>
      <c r="O854" s="252" t="s">
        <v>5070</v>
      </c>
      <c r="P854" s="252" t="s">
        <v>3670</v>
      </c>
      <c r="Q854" s="252" t="s">
        <v>8956</v>
      </c>
      <c r="R854" s="252" t="s">
        <v>3340</v>
      </c>
      <c r="S854" s="252" t="s">
        <v>3340</v>
      </c>
      <c r="T854" s="252" t="s">
        <v>3340</v>
      </c>
      <c r="U854" s="252" t="s">
        <v>3340</v>
      </c>
      <c r="V854" s="252" t="s">
        <v>3340</v>
      </c>
      <c r="W854" s="252" t="s">
        <v>3340</v>
      </c>
      <c r="X854" s="252" t="s">
        <v>3340</v>
      </c>
      <c r="Y854" s="252" t="s">
        <v>3340</v>
      </c>
      <c r="Z854" s="252" t="s">
        <v>3340</v>
      </c>
      <c r="AA854" s="252" t="s">
        <v>3340</v>
      </c>
      <c r="AB854" s="252" t="s">
        <v>3670</v>
      </c>
      <c r="AC854" s="252" t="s">
        <v>3835</v>
      </c>
      <c r="AD854" s="217" t="s">
        <v>5615</v>
      </c>
      <c r="AE854" s="217" t="s">
        <v>6058</v>
      </c>
      <c r="AF854" s="217" t="s">
        <v>3340</v>
      </c>
      <c r="AG854" s="252" t="s">
        <v>8917</v>
      </c>
      <c r="AH854" s="252" t="s">
        <v>3340</v>
      </c>
      <c r="AI854" s="252" t="s">
        <v>3340</v>
      </c>
      <c r="AJ854" s="252" t="s">
        <v>8918</v>
      </c>
      <c r="AK854" s="252" t="s">
        <v>8957</v>
      </c>
      <c r="AL854" s="252" t="s">
        <v>8952</v>
      </c>
    </row>
    <row r="855" spans="1:38">
      <c r="A855" s="30" t="s">
        <v>8958</v>
      </c>
      <c r="B855" s="30" t="s">
        <v>8959</v>
      </c>
      <c r="C855" s="252" t="s">
        <v>8958</v>
      </c>
      <c r="D855" s="252" t="s">
        <v>8959</v>
      </c>
      <c r="E855" s="252" t="s">
        <v>8960</v>
      </c>
      <c r="F855" s="217" t="s">
        <v>8961</v>
      </c>
      <c r="G855" s="252" t="s">
        <v>8913</v>
      </c>
      <c r="H855" s="252" t="s">
        <v>8914</v>
      </c>
      <c r="I855" s="411">
        <v>43397</v>
      </c>
      <c r="J855" s="252" t="s">
        <v>8915</v>
      </c>
      <c r="K855" s="252" t="s">
        <v>6061</v>
      </c>
      <c r="L855" s="252" t="s">
        <v>3469</v>
      </c>
      <c r="M855" s="252" t="s">
        <v>6554</v>
      </c>
      <c r="N855" s="252" t="s">
        <v>6554</v>
      </c>
      <c r="O855" s="252" t="s">
        <v>5070</v>
      </c>
      <c r="P855" s="252" t="s">
        <v>3670</v>
      </c>
      <c r="Q855" s="252" t="s">
        <v>8962</v>
      </c>
      <c r="R855" s="252" t="s">
        <v>3340</v>
      </c>
      <c r="S855" s="252" t="s">
        <v>3340</v>
      </c>
      <c r="T855" s="252" t="s">
        <v>3340</v>
      </c>
      <c r="U855" s="252" t="s">
        <v>3340</v>
      </c>
      <c r="V855" s="252" t="s">
        <v>3340</v>
      </c>
      <c r="W855" s="252" t="s">
        <v>3340</v>
      </c>
      <c r="X855" s="252" t="s">
        <v>3340</v>
      </c>
      <c r="Y855" s="252" t="s">
        <v>3340</v>
      </c>
      <c r="Z855" s="252" t="s">
        <v>10689</v>
      </c>
      <c r="AA855" s="252" t="s">
        <v>10690</v>
      </c>
      <c r="AB855" s="252" t="s">
        <v>3670</v>
      </c>
      <c r="AC855" s="252" t="s">
        <v>3835</v>
      </c>
      <c r="AD855" s="217" t="s">
        <v>6069</v>
      </c>
      <c r="AE855" s="217" t="s">
        <v>6070</v>
      </c>
      <c r="AF855" s="217" t="s">
        <v>3340</v>
      </c>
      <c r="AG855" s="252" t="s">
        <v>8917</v>
      </c>
      <c r="AH855" s="252" t="s">
        <v>3340</v>
      </c>
      <c r="AI855" s="252" t="s">
        <v>3340</v>
      </c>
      <c r="AJ855" s="252" t="s">
        <v>8918</v>
      </c>
      <c r="AK855" s="252" t="s">
        <v>3340</v>
      </c>
      <c r="AL855" s="252" t="s">
        <v>3340</v>
      </c>
    </row>
    <row r="856" spans="1:38">
      <c r="A856" s="30" t="s">
        <v>8963</v>
      </c>
      <c r="B856" s="30" t="s">
        <v>8964</v>
      </c>
      <c r="C856" s="252" t="s">
        <v>8963</v>
      </c>
      <c r="D856" s="252" t="s">
        <v>8964</v>
      </c>
      <c r="E856" s="252" t="s">
        <v>8965</v>
      </c>
      <c r="F856" s="217" t="s">
        <v>8966</v>
      </c>
      <c r="G856" s="252" t="s">
        <v>8967</v>
      </c>
      <c r="H856" s="252" t="s">
        <v>8968</v>
      </c>
      <c r="I856" s="411">
        <v>43397</v>
      </c>
      <c r="J856" s="252" t="s">
        <v>2497</v>
      </c>
      <c r="K856" s="252" t="s">
        <v>6568</v>
      </c>
      <c r="L856" s="252" t="s">
        <v>3469</v>
      </c>
      <c r="M856" s="252" t="s">
        <v>6676</v>
      </c>
      <c r="N856" s="252" t="s">
        <v>4908</v>
      </c>
      <c r="O856" s="252" t="s">
        <v>7414</v>
      </c>
      <c r="P856" s="252" t="s">
        <v>3670</v>
      </c>
      <c r="Q856" s="252" t="s">
        <v>4546</v>
      </c>
      <c r="R856" s="252" t="s">
        <v>3340</v>
      </c>
      <c r="S856" s="252" t="s">
        <v>3340</v>
      </c>
      <c r="T856" s="252" t="s">
        <v>3340</v>
      </c>
      <c r="U856" s="252" t="s">
        <v>3340</v>
      </c>
      <c r="V856" s="252" t="s">
        <v>3340</v>
      </c>
      <c r="W856" s="252" t="s">
        <v>3340</v>
      </c>
      <c r="X856" s="252" t="s">
        <v>3340</v>
      </c>
      <c r="Y856" s="252" t="s">
        <v>3340</v>
      </c>
      <c r="Z856" s="252" t="s">
        <v>3340</v>
      </c>
      <c r="AA856" s="252" t="s">
        <v>3340</v>
      </c>
      <c r="AB856" s="252" t="s">
        <v>3670</v>
      </c>
      <c r="AC856" s="252" t="s">
        <v>3835</v>
      </c>
      <c r="AD856" s="252" t="s">
        <v>3340</v>
      </c>
      <c r="AE856" s="252" t="s">
        <v>3340</v>
      </c>
      <c r="AF856" s="217" t="s">
        <v>3340</v>
      </c>
      <c r="AG856" s="252" t="s">
        <v>4546</v>
      </c>
      <c r="AH856" s="252" t="s">
        <v>3340</v>
      </c>
      <c r="AI856" s="252" t="s">
        <v>3340</v>
      </c>
      <c r="AJ856" s="252" t="s">
        <v>6765</v>
      </c>
      <c r="AK856" s="252" t="s">
        <v>3340</v>
      </c>
      <c r="AL856" s="252" t="s">
        <v>3340</v>
      </c>
    </row>
    <row r="857" spans="1:38">
      <c r="A857" s="30" t="s">
        <v>8969</v>
      </c>
      <c r="B857" s="30" t="s">
        <v>8970</v>
      </c>
      <c r="C857" s="252" t="s">
        <v>8969</v>
      </c>
      <c r="D857" s="252" t="s">
        <v>8970</v>
      </c>
      <c r="E857" s="252" t="s">
        <v>8971</v>
      </c>
      <c r="F857" s="217" t="s">
        <v>8972</v>
      </c>
      <c r="G857" s="252" t="s">
        <v>8973</v>
      </c>
      <c r="H857" s="252" t="s">
        <v>8974</v>
      </c>
      <c r="I857" s="411">
        <v>43406</v>
      </c>
      <c r="J857" s="252" t="s">
        <v>4341</v>
      </c>
      <c r="K857" s="252" t="s">
        <v>2513</v>
      </c>
      <c r="L857" s="252" t="s">
        <v>3469</v>
      </c>
      <c r="M857" s="252" t="s">
        <v>6676</v>
      </c>
      <c r="N857" s="252" t="s">
        <v>3327</v>
      </c>
      <c r="O857" s="252" t="s">
        <v>3328</v>
      </c>
      <c r="P857" s="252" t="s">
        <v>3669</v>
      </c>
      <c r="Q857" s="252" t="s">
        <v>8975</v>
      </c>
      <c r="R857" s="252" t="s">
        <v>8976</v>
      </c>
      <c r="S857" s="252" t="s">
        <v>3340</v>
      </c>
      <c r="T857" s="252" t="s">
        <v>3340</v>
      </c>
      <c r="U857" s="252" t="s">
        <v>3340</v>
      </c>
      <c r="V857" s="252" t="s">
        <v>3340</v>
      </c>
      <c r="W857" s="252" t="s">
        <v>3340</v>
      </c>
      <c r="X857" s="252" t="s">
        <v>3340</v>
      </c>
      <c r="Y857" s="252" t="s">
        <v>3340</v>
      </c>
      <c r="Z857" s="252" t="s">
        <v>8977</v>
      </c>
      <c r="AA857" s="252" t="s">
        <v>8978</v>
      </c>
      <c r="AB857" s="252" t="s">
        <v>3669</v>
      </c>
      <c r="AC857" s="252" t="s">
        <v>3835</v>
      </c>
      <c r="AD857" s="217" t="s">
        <v>5615</v>
      </c>
      <c r="AE857" s="217" t="s">
        <v>6058</v>
      </c>
      <c r="AF857" s="217" t="s">
        <v>10607</v>
      </c>
      <c r="AG857" s="252" t="s">
        <v>8979</v>
      </c>
      <c r="AH857" s="252" t="s">
        <v>4367</v>
      </c>
      <c r="AI857" s="252" t="s">
        <v>3340</v>
      </c>
      <c r="AJ857" s="252" t="s">
        <v>6765</v>
      </c>
      <c r="AK857" s="252" t="s">
        <v>8980</v>
      </c>
      <c r="AL857" s="252" t="s">
        <v>4348</v>
      </c>
    </row>
    <row r="858" spans="1:38">
      <c r="A858" s="30" t="s">
        <v>8981</v>
      </c>
      <c r="B858" s="30" t="s">
        <v>8982</v>
      </c>
      <c r="C858" s="252" t="s">
        <v>8981</v>
      </c>
      <c r="D858" s="252" t="s">
        <v>8982</v>
      </c>
      <c r="E858" s="252" t="s">
        <v>8983</v>
      </c>
      <c r="F858" s="217" t="s">
        <v>8972</v>
      </c>
      <c r="G858" s="252" t="s">
        <v>8973</v>
      </c>
      <c r="H858" s="252" t="s">
        <v>8974</v>
      </c>
      <c r="I858" s="411">
        <v>43406</v>
      </c>
      <c r="J858" s="252" t="s">
        <v>4341</v>
      </c>
      <c r="K858" s="252" t="s">
        <v>2513</v>
      </c>
      <c r="L858" s="252" t="s">
        <v>3469</v>
      </c>
      <c r="M858" s="252" t="s">
        <v>6676</v>
      </c>
      <c r="N858" s="252" t="s">
        <v>3327</v>
      </c>
      <c r="O858" s="252" t="s">
        <v>3328</v>
      </c>
      <c r="P858" s="252" t="s">
        <v>3669</v>
      </c>
      <c r="Q858" s="252" t="s">
        <v>8984</v>
      </c>
      <c r="R858" s="252" t="s">
        <v>8985</v>
      </c>
      <c r="S858" s="252" t="s">
        <v>8971</v>
      </c>
      <c r="T858" s="252" t="s">
        <v>3340</v>
      </c>
      <c r="U858" s="252" t="s">
        <v>3340</v>
      </c>
      <c r="V858" s="252" t="s">
        <v>3340</v>
      </c>
      <c r="W858" s="252" t="s">
        <v>3340</v>
      </c>
      <c r="X858" s="252" t="s">
        <v>3340</v>
      </c>
      <c r="Y858" s="252" t="s">
        <v>3340</v>
      </c>
      <c r="Z858" s="252" t="s">
        <v>8986</v>
      </c>
      <c r="AA858" s="252" t="s">
        <v>8987</v>
      </c>
      <c r="AB858" s="252" t="s">
        <v>3669</v>
      </c>
      <c r="AC858" s="252" t="s">
        <v>3835</v>
      </c>
      <c r="AD858" s="217" t="s">
        <v>5615</v>
      </c>
      <c r="AE858" s="217" t="s">
        <v>6058</v>
      </c>
      <c r="AF858" s="217" t="s">
        <v>10607</v>
      </c>
      <c r="AG858" s="252" t="s">
        <v>8979</v>
      </c>
      <c r="AH858" s="252" t="s">
        <v>4367</v>
      </c>
      <c r="AI858" s="252" t="s">
        <v>3340</v>
      </c>
      <c r="AJ858" s="252" t="s">
        <v>6765</v>
      </c>
      <c r="AK858" s="252" t="s">
        <v>8980</v>
      </c>
      <c r="AL858" s="252" t="s">
        <v>8988</v>
      </c>
    </row>
    <row r="859" spans="1:38">
      <c r="A859" s="30" t="s">
        <v>8989</v>
      </c>
      <c r="B859" s="30" t="s">
        <v>8990</v>
      </c>
      <c r="C859" s="252" t="s">
        <v>8989</v>
      </c>
      <c r="D859" s="252" t="s">
        <v>8990</v>
      </c>
      <c r="E859" s="252" t="s">
        <v>8991</v>
      </c>
      <c r="F859" s="217" t="s">
        <v>8972</v>
      </c>
      <c r="G859" s="252" t="s">
        <v>8973</v>
      </c>
      <c r="H859" s="252" t="s">
        <v>8974</v>
      </c>
      <c r="I859" s="411">
        <v>43406</v>
      </c>
      <c r="J859" s="252" t="s">
        <v>4341</v>
      </c>
      <c r="K859" s="252" t="s">
        <v>2513</v>
      </c>
      <c r="L859" s="252" t="s">
        <v>3469</v>
      </c>
      <c r="M859" s="252" t="s">
        <v>6676</v>
      </c>
      <c r="N859" s="252" t="s">
        <v>3327</v>
      </c>
      <c r="O859" s="252" t="s">
        <v>3328</v>
      </c>
      <c r="P859" s="252" t="s">
        <v>3669</v>
      </c>
      <c r="Q859" s="252" t="s">
        <v>8992</v>
      </c>
      <c r="R859" s="252" t="s">
        <v>8976</v>
      </c>
      <c r="S859" s="252" t="s">
        <v>3340</v>
      </c>
      <c r="T859" s="252" t="s">
        <v>3340</v>
      </c>
      <c r="U859" s="252" t="s">
        <v>3340</v>
      </c>
      <c r="V859" s="252" t="s">
        <v>3340</v>
      </c>
      <c r="W859" s="252" t="s">
        <v>3340</v>
      </c>
      <c r="X859" s="252" t="s">
        <v>3340</v>
      </c>
      <c r="Y859" s="252" t="s">
        <v>3340</v>
      </c>
      <c r="Z859" s="252" t="s">
        <v>8993</v>
      </c>
      <c r="AA859" s="252" t="s">
        <v>8994</v>
      </c>
      <c r="AB859" s="252" t="s">
        <v>3669</v>
      </c>
      <c r="AC859" s="252" t="s">
        <v>3835</v>
      </c>
      <c r="AD859" s="217" t="s">
        <v>5615</v>
      </c>
      <c r="AE859" s="217" t="s">
        <v>6058</v>
      </c>
      <c r="AF859" s="217" t="s">
        <v>10607</v>
      </c>
      <c r="AG859" s="252" t="s">
        <v>8979</v>
      </c>
      <c r="AH859" s="252" t="s">
        <v>4367</v>
      </c>
      <c r="AI859" s="252" t="s">
        <v>3340</v>
      </c>
      <c r="AJ859" s="252" t="s">
        <v>6765</v>
      </c>
      <c r="AK859" s="252" t="s">
        <v>8995</v>
      </c>
      <c r="AL859" s="252" t="s">
        <v>4348</v>
      </c>
    </row>
    <row r="860" spans="1:38">
      <c r="A860" s="30" t="s">
        <v>8996</v>
      </c>
      <c r="B860" s="30" t="s">
        <v>8997</v>
      </c>
      <c r="C860" s="252" t="s">
        <v>8996</v>
      </c>
      <c r="D860" s="252" t="s">
        <v>8997</v>
      </c>
      <c r="E860" s="252" t="s">
        <v>8998</v>
      </c>
      <c r="F860" s="217" t="s">
        <v>8972</v>
      </c>
      <c r="G860" s="252" t="s">
        <v>8973</v>
      </c>
      <c r="H860" s="252" t="s">
        <v>8974</v>
      </c>
      <c r="I860" s="411">
        <v>43406</v>
      </c>
      <c r="J860" s="252" t="s">
        <v>4341</v>
      </c>
      <c r="K860" s="252" t="s">
        <v>2513</v>
      </c>
      <c r="L860" s="252" t="s">
        <v>3469</v>
      </c>
      <c r="M860" s="252" t="s">
        <v>6676</v>
      </c>
      <c r="N860" s="252" t="s">
        <v>3327</v>
      </c>
      <c r="O860" s="252" t="s">
        <v>3328</v>
      </c>
      <c r="P860" s="252" t="s">
        <v>3669</v>
      </c>
      <c r="Q860" s="252" t="s">
        <v>8999</v>
      </c>
      <c r="R860" s="252" t="s">
        <v>8985</v>
      </c>
      <c r="S860" s="252" t="s">
        <v>8991</v>
      </c>
      <c r="T860" s="252" t="s">
        <v>3340</v>
      </c>
      <c r="U860" s="252" t="s">
        <v>3340</v>
      </c>
      <c r="V860" s="252" t="s">
        <v>3340</v>
      </c>
      <c r="W860" s="252" t="s">
        <v>3340</v>
      </c>
      <c r="X860" s="252" t="s">
        <v>3340</v>
      </c>
      <c r="Y860" s="252" t="s">
        <v>3340</v>
      </c>
      <c r="Z860" s="252" t="s">
        <v>9000</v>
      </c>
      <c r="AA860" s="252" t="s">
        <v>9001</v>
      </c>
      <c r="AB860" s="252" t="s">
        <v>3669</v>
      </c>
      <c r="AC860" s="252" t="s">
        <v>3835</v>
      </c>
      <c r="AD860" s="217" t="s">
        <v>5615</v>
      </c>
      <c r="AE860" s="217" t="s">
        <v>6058</v>
      </c>
      <c r="AF860" s="217" t="s">
        <v>10607</v>
      </c>
      <c r="AG860" s="252" t="s">
        <v>8979</v>
      </c>
      <c r="AH860" s="252" t="s">
        <v>4367</v>
      </c>
      <c r="AI860" s="252" t="s">
        <v>3340</v>
      </c>
      <c r="AJ860" s="252" t="s">
        <v>6765</v>
      </c>
      <c r="AK860" s="252" t="s">
        <v>8995</v>
      </c>
      <c r="AL860" s="252" t="s">
        <v>8988</v>
      </c>
    </row>
    <row r="861" spans="1:38">
      <c r="A861" s="30" t="s">
        <v>9002</v>
      </c>
      <c r="B861" s="30" t="s">
        <v>9003</v>
      </c>
      <c r="C861" s="252" t="s">
        <v>9002</v>
      </c>
      <c r="D861" s="252" t="s">
        <v>9003</v>
      </c>
      <c r="E861" s="252" t="s">
        <v>9004</v>
      </c>
      <c r="F861" s="217" t="s">
        <v>8972</v>
      </c>
      <c r="G861" s="252" t="s">
        <v>8973</v>
      </c>
      <c r="H861" s="252" t="s">
        <v>8974</v>
      </c>
      <c r="I861" s="411">
        <v>43406</v>
      </c>
      <c r="J861" s="252" t="s">
        <v>4341</v>
      </c>
      <c r="K861" s="252" t="s">
        <v>2513</v>
      </c>
      <c r="L861" s="252" t="s">
        <v>3469</v>
      </c>
      <c r="M861" s="252" t="s">
        <v>6676</v>
      </c>
      <c r="N861" s="252" t="s">
        <v>3327</v>
      </c>
      <c r="O861" s="252" t="s">
        <v>3328</v>
      </c>
      <c r="P861" s="252" t="s">
        <v>3669</v>
      </c>
      <c r="Q861" s="252" t="s">
        <v>9005</v>
      </c>
      <c r="R861" s="252" t="s">
        <v>8976</v>
      </c>
      <c r="S861" s="252" t="s">
        <v>3340</v>
      </c>
      <c r="T861" s="252" t="s">
        <v>3340</v>
      </c>
      <c r="U861" s="252" t="s">
        <v>3340</v>
      </c>
      <c r="V861" s="252" t="s">
        <v>3340</v>
      </c>
      <c r="W861" s="252" t="s">
        <v>3340</v>
      </c>
      <c r="X861" s="252" t="s">
        <v>3340</v>
      </c>
      <c r="Y861" s="252" t="s">
        <v>3340</v>
      </c>
      <c r="Z861" s="252" t="s">
        <v>9006</v>
      </c>
      <c r="AA861" s="252" t="s">
        <v>9007</v>
      </c>
      <c r="AB861" s="252" t="s">
        <v>3669</v>
      </c>
      <c r="AC861" s="252" t="s">
        <v>3835</v>
      </c>
      <c r="AD861" s="217" t="s">
        <v>5615</v>
      </c>
      <c r="AE861" s="217" t="s">
        <v>6058</v>
      </c>
      <c r="AF861" s="217" t="s">
        <v>10607</v>
      </c>
      <c r="AG861" s="252" t="s">
        <v>8979</v>
      </c>
      <c r="AH861" s="252" t="s">
        <v>4367</v>
      </c>
      <c r="AI861" s="252" t="s">
        <v>3340</v>
      </c>
      <c r="AJ861" s="252" t="s">
        <v>6765</v>
      </c>
      <c r="AK861" s="252" t="s">
        <v>9008</v>
      </c>
      <c r="AL861" s="252" t="s">
        <v>4348</v>
      </c>
    </row>
    <row r="862" spans="1:38">
      <c r="A862" s="30" t="s">
        <v>9009</v>
      </c>
      <c r="B862" s="30" t="s">
        <v>9010</v>
      </c>
      <c r="C862" s="252" t="s">
        <v>9009</v>
      </c>
      <c r="D862" s="252" t="s">
        <v>9010</v>
      </c>
      <c r="E862" s="252" t="s">
        <v>9011</v>
      </c>
      <c r="F862" s="217" t="s">
        <v>8972</v>
      </c>
      <c r="G862" s="252" t="s">
        <v>8973</v>
      </c>
      <c r="H862" s="252" t="s">
        <v>8974</v>
      </c>
      <c r="I862" s="411">
        <v>43406</v>
      </c>
      <c r="J862" s="252" t="s">
        <v>4341</v>
      </c>
      <c r="K862" s="252" t="s">
        <v>2513</v>
      </c>
      <c r="L862" s="252" t="s">
        <v>3469</v>
      </c>
      <c r="M862" s="252" t="s">
        <v>6676</v>
      </c>
      <c r="N862" s="252" t="s">
        <v>3327</v>
      </c>
      <c r="O862" s="252" t="s">
        <v>3328</v>
      </c>
      <c r="P862" s="252" t="s">
        <v>3669</v>
      </c>
      <c r="Q862" s="252" t="s">
        <v>9012</v>
      </c>
      <c r="R862" s="252" t="s">
        <v>8985</v>
      </c>
      <c r="S862" s="252" t="s">
        <v>9004</v>
      </c>
      <c r="T862" s="252" t="s">
        <v>3340</v>
      </c>
      <c r="U862" s="252" t="s">
        <v>3340</v>
      </c>
      <c r="V862" s="252" t="s">
        <v>3340</v>
      </c>
      <c r="W862" s="252" t="s">
        <v>3340</v>
      </c>
      <c r="X862" s="252" t="s">
        <v>3340</v>
      </c>
      <c r="Y862" s="252" t="s">
        <v>3340</v>
      </c>
      <c r="Z862" s="252" t="s">
        <v>9013</v>
      </c>
      <c r="AA862" s="252" t="s">
        <v>9014</v>
      </c>
      <c r="AB862" s="252" t="s">
        <v>3669</v>
      </c>
      <c r="AC862" s="252" t="s">
        <v>3835</v>
      </c>
      <c r="AD862" s="217" t="s">
        <v>5615</v>
      </c>
      <c r="AE862" s="217" t="s">
        <v>6058</v>
      </c>
      <c r="AF862" s="217" t="s">
        <v>10607</v>
      </c>
      <c r="AG862" s="252" t="s">
        <v>8979</v>
      </c>
      <c r="AH862" s="252" t="s">
        <v>4367</v>
      </c>
      <c r="AI862" s="252" t="s">
        <v>3340</v>
      </c>
      <c r="AJ862" s="252" t="s">
        <v>6765</v>
      </c>
      <c r="AK862" s="252" t="s">
        <v>9008</v>
      </c>
      <c r="AL862" s="252" t="s">
        <v>8988</v>
      </c>
    </row>
    <row r="863" spans="1:38">
      <c r="A863" s="30" t="s">
        <v>9015</v>
      </c>
      <c r="B863" s="30" t="s">
        <v>9016</v>
      </c>
      <c r="C863" s="252" t="s">
        <v>9015</v>
      </c>
      <c r="D863" s="252" t="s">
        <v>9016</v>
      </c>
      <c r="E863" s="252" t="s">
        <v>8976</v>
      </c>
      <c r="F863" s="217" t="s">
        <v>8972</v>
      </c>
      <c r="G863" s="252" t="s">
        <v>8973</v>
      </c>
      <c r="H863" s="252" t="s">
        <v>7666</v>
      </c>
      <c r="I863" s="411">
        <v>43406</v>
      </c>
      <c r="J863" s="252" t="s">
        <v>4341</v>
      </c>
      <c r="K863" s="252" t="s">
        <v>2513</v>
      </c>
      <c r="L863" s="252" t="s">
        <v>3469</v>
      </c>
      <c r="M863" s="252" t="s">
        <v>6676</v>
      </c>
      <c r="N863" s="252" t="s">
        <v>3338</v>
      </c>
      <c r="O863" s="252" t="s">
        <v>3339</v>
      </c>
      <c r="P863" s="252" t="s">
        <v>3670</v>
      </c>
      <c r="Q863" s="252" t="s">
        <v>8975</v>
      </c>
      <c r="R863" s="252" t="s">
        <v>3340</v>
      </c>
      <c r="S863" s="252" t="s">
        <v>3340</v>
      </c>
      <c r="T863" s="252" t="s">
        <v>3340</v>
      </c>
      <c r="U863" s="252" t="s">
        <v>3340</v>
      </c>
      <c r="V863" s="252" t="s">
        <v>3340</v>
      </c>
      <c r="W863" s="252" t="s">
        <v>3340</v>
      </c>
      <c r="X863" s="252" t="s">
        <v>3340</v>
      </c>
      <c r="Y863" s="252" t="s">
        <v>3340</v>
      </c>
      <c r="Z863" s="252" t="s">
        <v>3340</v>
      </c>
      <c r="AA863" s="252" t="s">
        <v>3340</v>
      </c>
      <c r="AB863" s="252" t="s">
        <v>3670</v>
      </c>
      <c r="AC863" s="252" t="s">
        <v>4776</v>
      </c>
      <c r="AD863" s="252" t="s">
        <v>3340</v>
      </c>
      <c r="AE863" s="252" t="s">
        <v>3340</v>
      </c>
      <c r="AF863" s="217" t="s">
        <v>10607</v>
      </c>
      <c r="AG863" s="252" t="s">
        <v>8979</v>
      </c>
      <c r="AH863" s="252" t="s">
        <v>3340</v>
      </c>
      <c r="AI863" s="252" t="s">
        <v>3340</v>
      </c>
      <c r="AJ863" s="252" t="s">
        <v>6766</v>
      </c>
      <c r="AK863" s="252" t="s">
        <v>3340</v>
      </c>
      <c r="AL863" s="252" t="s">
        <v>3340</v>
      </c>
    </row>
    <row r="864" spans="1:38">
      <c r="A864" s="30" t="s">
        <v>9017</v>
      </c>
      <c r="B864" s="30" t="s">
        <v>9018</v>
      </c>
      <c r="C864" s="252" t="s">
        <v>9017</v>
      </c>
      <c r="D864" s="252" t="s">
        <v>9018</v>
      </c>
      <c r="E864" s="252" t="s">
        <v>8985</v>
      </c>
      <c r="F864" s="217" t="s">
        <v>8972</v>
      </c>
      <c r="G864" s="252" t="s">
        <v>8973</v>
      </c>
      <c r="H864" s="252" t="s">
        <v>7666</v>
      </c>
      <c r="I864" s="411">
        <v>43406</v>
      </c>
      <c r="J864" s="252" t="s">
        <v>4341</v>
      </c>
      <c r="K864" s="252" t="s">
        <v>2513</v>
      </c>
      <c r="L864" s="252" t="s">
        <v>3469</v>
      </c>
      <c r="M864" s="252" t="s">
        <v>6676</v>
      </c>
      <c r="N864" s="252" t="s">
        <v>3338</v>
      </c>
      <c r="O864" s="252" t="s">
        <v>3339</v>
      </c>
      <c r="P864" s="252" t="s">
        <v>3670</v>
      </c>
      <c r="Q864" s="252" t="s">
        <v>8984</v>
      </c>
      <c r="R864" s="252" t="s">
        <v>3340</v>
      </c>
      <c r="S864" s="252" t="s">
        <v>3340</v>
      </c>
      <c r="T864" s="252" t="s">
        <v>3340</v>
      </c>
      <c r="U864" s="252" t="s">
        <v>3340</v>
      </c>
      <c r="V864" s="252" t="s">
        <v>3340</v>
      </c>
      <c r="W864" s="252" t="s">
        <v>3340</v>
      </c>
      <c r="X864" s="252" t="s">
        <v>3340</v>
      </c>
      <c r="Y864" s="252" t="s">
        <v>3340</v>
      </c>
      <c r="Z864" s="252" t="s">
        <v>3340</v>
      </c>
      <c r="AA864" s="252" t="s">
        <v>3340</v>
      </c>
      <c r="AB864" s="252" t="s">
        <v>3670</v>
      </c>
      <c r="AC864" s="252" t="s">
        <v>4776</v>
      </c>
      <c r="AD864" s="252" t="s">
        <v>3340</v>
      </c>
      <c r="AE864" s="252" t="s">
        <v>3340</v>
      </c>
      <c r="AF864" s="217" t="s">
        <v>10607</v>
      </c>
      <c r="AG864" s="252" t="s">
        <v>8979</v>
      </c>
      <c r="AH864" s="252" t="s">
        <v>3340</v>
      </c>
      <c r="AI864" s="252" t="s">
        <v>3340</v>
      </c>
      <c r="AJ864" s="252" t="s">
        <v>6766</v>
      </c>
      <c r="AK864" s="252" t="s">
        <v>3340</v>
      </c>
      <c r="AL864" s="252" t="s">
        <v>3340</v>
      </c>
    </row>
    <row r="865" spans="1:38">
      <c r="A865" s="30" t="s">
        <v>9019</v>
      </c>
      <c r="B865" s="30" t="s">
        <v>9020</v>
      </c>
      <c r="C865" s="252" t="s">
        <v>9019</v>
      </c>
      <c r="D865" s="252" t="s">
        <v>9020</v>
      </c>
      <c r="E865" s="252" t="s">
        <v>9021</v>
      </c>
      <c r="F865" s="217" t="s">
        <v>8868</v>
      </c>
      <c r="G865" s="252" t="s">
        <v>8869</v>
      </c>
      <c r="H865" s="252" t="s">
        <v>9022</v>
      </c>
      <c r="I865" s="411">
        <v>43424</v>
      </c>
      <c r="J865" s="252" t="s">
        <v>9023</v>
      </c>
      <c r="K865" s="252" t="s">
        <v>9024</v>
      </c>
      <c r="L865" s="252" t="s">
        <v>3469</v>
      </c>
      <c r="M865" s="252" t="s">
        <v>6676</v>
      </c>
      <c r="N865" s="252" t="s">
        <v>3712</v>
      </c>
      <c r="O865" s="252" t="s">
        <v>3713</v>
      </c>
      <c r="P865" s="252" t="s">
        <v>3670</v>
      </c>
      <c r="Q865" s="252" t="s">
        <v>9025</v>
      </c>
      <c r="R865" s="252" t="s">
        <v>9026</v>
      </c>
      <c r="S865" s="252" t="s">
        <v>3340</v>
      </c>
      <c r="T865" s="252" t="s">
        <v>3340</v>
      </c>
      <c r="U865" s="252" t="s">
        <v>3340</v>
      </c>
      <c r="V865" s="252" t="s">
        <v>3340</v>
      </c>
      <c r="W865" s="252" t="s">
        <v>3340</v>
      </c>
      <c r="X865" s="252" t="s">
        <v>3340</v>
      </c>
      <c r="Y865" s="252" t="s">
        <v>3340</v>
      </c>
      <c r="Z865" s="252" t="s">
        <v>9027</v>
      </c>
      <c r="AA865" s="252" t="s">
        <v>9028</v>
      </c>
      <c r="AB865" s="252" t="s">
        <v>3670</v>
      </c>
      <c r="AC865" s="252" t="s">
        <v>3835</v>
      </c>
      <c r="AD865" s="217" t="s">
        <v>5615</v>
      </c>
      <c r="AE865" s="217" t="s">
        <v>6058</v>
      </c>
      <c r="AF865" s="217" t="s">
        <v>10691</v>
      </c>
      <c r="AG865" s="252" t="s">
        <v>9029</v>
      </c>
      <c r="AH865" s="252" t="s">
        <v>9030</v>
      </c>
      <c r="AI865" s="252" t="s">
        <v>3340</v>
      </c>
      <c r="AJ865" s="252" t="s">
        <v>6765</v>
      </c>
      <c r="AK865" s="252" t="s">
        <v>8980</v>
      </c>
      <c r="AL865" s="252" t="s">
        <v>9031</v>
      </c>
    </row>
    <row r="866" spans="1:38">
      <c r="A866" s="30" t="s">
        <v>9032</v>
      </c>
      <c r="B866" s="30" t="s">
        <v>9033</v>
      </c>
      <c r="C866" s="252" t="s">
        <v>9032</v>
      </c>
      <c r="D866" s="252" t="s">
        <v>9033</v>
      </c>
      <c r="E866" s="252" t="s">
        <v>9034</v>
      </c>
      <c r="F866" s="217" t="s">
        <v>8868</v>
      </c>
      <c r="G866" s="252" t="s">
        <v>8869</v>
      </c>
      <c r="H866" s="252" t="s">
        <v>9022</v>
      </c>
      <c r="I866" s="411">
        <v>43424</v>
      </c>
      <c r="J866" s="252" t="s">
        <v>9023</v>
      </c>
      <c r="K866" s="252" t="s">
        <v>9024</v>
      </c>
      <c r="L866" s="252" t="s">
        <v>3469</v>
      </c>
      <c r="M866" s="252" t="s">
        <v>6676</v>
      </c>
      <c r="N866" s="252" t="s">
        <v>3712</v>
      </c>
      <c r="O866" s="252" t="s">
        <v>3713</v>
      </c>
      <c r="P866" s="252" t="s">
        <v>3670</v>
      </c>
      <c r="Q866" s="252" t="s">
        <v>9035</v>
      </c>
      <c r="R866" s="252" t="s">
        <v>9026</v>
      </c>
      <c r="S866" s="252" t="s">
        <v>3340</v>
      </c>
      <c r="T866" s="252" t="s">
        <v>3340</v>
      </c>
      <c r="U866" s="252" t="s">
        <v>3340</v>
      </c>
      <c r="V866" s="252" t="s">
        <v>3340</v>
      </c>
      <c r="W866" s="252" t="s">
        <v>3340</v>
      </c>
      <c r="X866" s="252" t="s">
        <v>3340</v>
      </c>
      <c r="Y866" s="252" t="s">
        <v>3340</v>
      </c>
      <c r="Z866" s="252" t="s">
        <v>3340</v>
      </c>
      <c r="AA866" s="252" t="s">
        <v>3340</v>
      </c>
      <c r="AB866" s="252" t="s">
        <v>3670</v>
      </c>
      <c r="AC866" s="252" t="s">
        <v>3835</v>
      </c>
      <c r="AD866" s="217" t="s">
        <v>5615</v>
      </c>
      <c r="AE866" s="217" t="s">
        <v>6058</v>
      </c>
      <c r="AF866" s="217" t="s">
        <v>10691</v>
      </c>
      <c r="AG866" s="252" t="s">
        <v>9029</v>
      </c>
      <c r="AH866" s="252" t="s">
        <v>9030</v>
      </c>
      <c r="AI866" s="252" t="s">
        <v>3340</v>
      </c>
      <c r="AJ866" s="252" t="s">
        <v>6765</v>
      </c>
      <c r="AK866" s="252" t="s">
        <v>8980</v>
      </c>
      <c r="AL866" s="252" t="s">
        <v>9036</v>
      </c>
    </row>
    <row r="867" spans="1:38">
      <c r="A867" s="30" t="s">
        <v>9037</v>
      </c>
      <c r="B867" s="30" t="s">
        <v>9038</v>
      </c>
      <c r="C867" s="252" t="s">
        <v>9037</v>
      </c>
      <c r="D867" s="252" t="s">
        <v>9038</v>
      </c>
      <c r="E867" s="252" t="s">
        <v>9039</v>
      </c>
      <c r="F867" s="217" t="s">
        <v>8868</v>
      </c>
      <c r="G867" s="252" t="s">
        <v>8869</v>
      </c>
      <c r="H867" s="252" t="s">
        <v>9022</v>
      </c>
      <c r="I867" s="411">
        <v>43424</v>
      </c>
      <c r="J867" s="252" t="s">
        <v>9023</v>
      </c>
      <c r="K867" s="252" t="s">
        <v>9024</v>
      </c>
      <c r="L867" s="252" t="s">
        <v>3469</v>
      </c>
      <c r="M867" s="252" t="s">
        <v>6676</v>
      </c>
      <c r="N867" s="252" t="s">
        <v>3712</v>
      </c>
      <c r="O867" s="252" t="s">
        <v>3713</v>
      </c>
      <c r="P867" s="252" t="s">
        <v>3670</v>
      </c>
      <c r="Q867" s="252" t="s">
        <v>9040</v>
      </c>
      <c r="R867" s="252" t="s">
        <v>9026</v>
      </c>
      <c r="S867" s="252" t="s">
        <v>3340</v>
      </c>
      <c r="T867" s="252" t="s">
        <v>3340</v>
      </c>
      <c r="U867" s="252" t="s">
        <v>3340</v>
      </c>
      <c r="V867" s="252" t="s">
        <v>3340</v>
      </c>
      <c r="W867" s="252" t="s">
        <v>3340</v>
      </c>
      <c r="X867" s="252" t="s">
        <v>3340</v>
      </c>
      <c r="Y867" s="252" t="s">
        <v>3340</v>
      </c>
      <c r="Z867" s="252" t="s">
        <v>3340</v>
      </c>
      <c r="AA867" s="252" t="s">
        <v>3340</v>
      </c>
      <c r="AB867" s="252" t="s">
        <v>3670</v>
      </c>
      <c r="AC867" s="252" t="s">
        <v>3835</v>
      </c>
      <c r="AD867" s="252" t="s">
        <v>3340</v>
      </c>
      <c r="AE867" s="252" t="s">
        <v>3340</v>
      </c>
      <c r="AF867" s="217" t="s">
        <v>3340</v>
      </c>
      <c r="AG867" s="252" t="s">
        <v>9029</v>
      </c>
      <c r="AH867" s="252" t="s">
        <v>9030</v>
      </c>
      <c r="AI867" s="252" t="s">
        <v>3340</v>
      </c>
      <c r="AJ867" s="252" t="s">
        <v>6765</v>
      </c>
      <c r="AK867" s="252" t="s">
        <v>8980</v>
      </c>
      <c r="AL867" s="252" t="s">
        <v>9031</v>
      </c>
    </row>
    <row r="868" spans="1:38">
      <c r="A868" s="30" t="s">
        <v>9041</v>
      </c>
      <c r="B868" s="30" t="s">
        <v>9042</v>
      </c>
      <c r="C868" s="252" t="s">
        <v>9041</v>
      </c>
      <c r="D868" s="252" t="s">
        <v>9042</v>
      </c>
      <c r="E868" s="252" t="s">
        <v>9043</v>
      </c>
      <c r="F868" s="217" t="s">
        <v>8868</v>
      </c>
      <c r="G868" s="252" t="s">
        <v>8869</v>
      </c>
      <c r="H868" s="252" t="s">
        <v>9022</v>
      </c>
      <c r="I868" s="411">
        <v>43424</v>
      </c>
      <c r="J868" s="252" t="s">
        <v>9023</v>
      </c>
      <c r="K868" s="252" t="s">
        <v>9024</v>
      </c>
      <c r="L868" s="252" t="s">
        <v>3469</v>
      </c>
      <c r="M868" s="252" t="s">
        <v>6676</v>
      </c>
      <c r="N868" s="252" t="s">
        <v>3712</v>
      </c>
      <c r="O868" s="252" t="s">
        <v>3713</v>
      </c>
      <c r="P868" s="252" t="s">
        <v>3670</v>
      </c>
      <c r="Q868" s="252" t="s">
        <v>9044</v>
      </c>
      <c r="R868" s="252" t="s">
        <v>9026</v>
      </c>
      <c r="S868" s="252" t="s">
        <v>3340</v>
      </c>
      <c r="T868" s="252" t="s">
        <v>3340</v>
      </c>
      <c r="U868" s="252" t="s">
        <v>3340</v>
      </c>
      <c r="V868" s="252" t="s">
        <v>3340</v>
      </c>
      <c r="W868" s="252" t="s">
        <v>3340</v>
      </c>
      <c r="X868" s="252" t="s">
        <v>3340</v>
      </c>
      <c r="Y868" s="252" t="s">
        <v>3340</v>
      </c>
      <c r="Z868" s="252" t="s">
        <v>3340</v>
      </c>
      <c r="AA868" s="252" t="s">
        <v>3340</v>
      </c>
      <c r="AB868" s="252" t="s">
        <v>3670</v>
      </c>
      <c r="AC868" s="252" t="s">
        <v>3835</v>
      </c>
      <c r="AD868" s="217" t="s">
        <v>5615</v>
      </c>
      <c r="AE868" s="217" t="s">
        <v>6058</v>
      </c>
      <c r="AF868" s="217" t="s">
        <v>10691</v>
      </c>
      <c r="AG868" s="252" t="s">
        <v>9029</v>
      </c>
      <c r="AH868" s="252" t="s">
        <v>9030</v>
      </c>
      <c r="AI868" s="252" t="s">
        <v>3340</v>
      </c>
      <c r="AJ868" s="252" t="s">
        <v>6765</v>
      </c>
      <c r="AK868" s="252" t="s">
        <v>8980</v>
      </c>
      <c r="AL868" s="252" t="s">
        <v>9036</v>
      </c>
    </row>
    <row r="869" spans="1:38">
      <c r="A869" s="30" t="s">
        <v>9045</v>
      </c>
      <c r="B869" s="30" t="s">
        <v>9046</v>
      </c>
      <c r="C869" s="252" t="s">
        <v>9045</v>
      </c>
      <c r="D869" s="252" t="s">
        <v>9046</v>
      </c>
      <c r="E869" s="252" t="s">
        <v>9026</v>
      </c>
      <c r="F869" s="217" t="s">
        <v>8868</v>
      </c>
      <c r="G869" s="252" t="s">
        <v>8869</v>
      </c>
      <c r="H869" s="252" t="s">
        <v>9022</v>
      </c>
      <c r="I869" s="411">
        <v>43424</v>
      </c>
      <c r="J869" s="252" t="s">
        <v>9023</v>
      </c>
      <c r="K869" s="252" t="s">
        <v>9024</v>
      </c>
      <c r="L869" s="252" t="s">
        <v>3469</v>
      </c>
      <c r="M869" s="252" t="s">
        <v>6676</v>
      </c>
      <c r="N869" s="252" t="s">
        <v>3696</v>
      </c>
      <c r="O869" s="252" t="s">
        <v>3339</v>
      </c>
      <c r="P869" s="252" t="s">
        <v>3670</v>
      </c>
      <c r="Q869" s="252" t="s">
        <v>9035</v>
      </c>
      <c r="R869" s="252" t="s">
        <v>3340</v>
      </c>
      <c r="S869" s="252" t="s">
        <v>3340</v>
      </c>
      <c r="T869" s="252" t="s">
        <v>3340</v>
      </c>
      <c r="U869" s="252" t="s">
        <v>3340</v>
      </c>
      <c r="V869" s="252" t="s">
        <v>3340</v>
      </c>
      <c r="W869" s="252" t="s">
        <v>3340</v>
      </c>
      <c r="X869" s="252" t="s">
        <v>3340</v>
      </c>
      <c r="Y869" s="252" t="s">
        <v>3340</v>
      </c>
      <c r="Z869" s="252" t="s">
        <v>3340</v>
      </c>
      <c r="AA869" s="252" t="s">
        <v>3340</v>
      </c>
      <c r="AB869" s="252" t="s">
        <v>3670</v>
      </c>
      <c r="AC869" s="252" t="s">
        <v>4776</v>
      </c>
      <c r="AD869" s="252" t="s">
        <v>3340</v>
      </c>
      <c r="AE869" s="252" t="s">
        <v>3340</v>
      </c>
      <c r="AF869" s="217" t="s">
        <v>10691</v>
      </c>
      <c r="AG869" s="252" t="s">
        <v>9029</v>
      </c>
      <c r="AH869" s="252" t="s">
        <v>3340</v>
      </c>
      <c r="AI869" s="252" t="s">
        <v>3340</v>
      </c>
      <c r="AJ869" s="252" t="s">
        <v>6766</v>
      </c>
      <c r="AK869" s="252" t="s">
        <v>8980</v>
      </c>
      <c r="AL869" s="252" t="s">
        <v>3340</v>
      </c>
    </row>
    <row r="870" spans="1:38">
      <c r="A870" s="30" t="s">
        <v>9047</v>
      </c>
      <c r="B870" s="30" t="s">
        <v>9048</v>
      </c>
      <c r="C870" s="252" t="s">
        <v>9047</v>
      </c>
      <c r="D870" s="252" t="s">
        <v>9048</v>
      </c>
      <c r="E870" s="252" t="s">
        <v>9027</v>
      </c>
      <c r="F870" s="217" t="s">
        <v>9049</v>
      </c>
      <c r="G870" s="252" t="s">
        <v>10692</v>
      </c>
      <c r="H870" s="252" t="s">
        <v>9050</v>
      </c>
      <c r="I870" s="411">
        <v>43424</v>
      </c>
      <c r="J870" s="252" t="s">
        <v>9023</v>
      </c>
      <c r="K870" s="252" t="s">
        <v>9024</v>
      </c>
      <c r="L870" s="252" t="s">
        <v>3469</v>
      </c>
      <c r="M870" s="252" t="s">
        <v>6693</v>
      </c>
      <c r="N870" s="252" t="s">
        <v>6693</v>
      </c>
      <c r="O870" s="252" t="s">
        <v>8356</v>
      </c>
      <c r="P870" s="252" t="s">
        <v>3670</v>
      </c>
      <c r="Q870" s="252" t="s">
        <v>9025</v>
      </c>
      <c r="R870" s="252" t="s">
        <v>3340</v>
      </c>
      <c r="S870" s="252" t="s">
        <v>3340</v>
      </c>
      <c r="T870" s="252" t="s">
        <v>3340</v>
      </c>
      <c r="U870" s="252" t="s">
        <v>3340</v>
      </c>
      <c r="V870" s="252" t="s">
        <v>3340</v>
      </c>
      <c r="W870" s="252" t="s">
        <v>3340</v>
      </c>
      <c r="X870" s="252" t="s">
        <v>3340</v>
      </c>
      <c r="Y870" s="252" t="s">
        <v>3340</v>
      </c>
      <c r="Z870" s="252" t="s">
        <v>3340</v>
      </c>
      <c r="AA870" s="252" t="s">
        <v>3340</v>
      </c>
      <c r="AB870" s="252" t="s">
        <v>3670</v>
      </c>
      <c r="AC870" s="252" t="s">
        <v>4776</v>
      </c>
      <c r="AD870" s="252" t="s">
        <v>3340</v>
      </c>
      <c r="AE870" s="252" t="s">
        <v>3340</v>
      </c>
      <c r="AF870" s="217" t="s">
        <v>10691</v>
      </c>
      <c r="AG870" s="252" t="s">
        <v>9029</v>
      </c>
      <c r="AH870" s="252" t="s">
        <v>3340</v>
      </c>
      <c r="AI870" s="252" t="s">
        <v>3340</v>
      </c>
      <c r="AJ870" s="252" t="s">
        <v>7761</v>
      </c>
      <c r="AK870" s="252" t="s">
        <v>8980</v>
      </c>
      <c r="AL870" s="252" t="s">
        <v>9031</v>
      </c>
    </row>
    <row r="871" spans="1:38">
      <c r="A871" s="30" t="s">
        <v>9051</v>
      </c>
      <c r="B871" s="30" t="s">
        <v>9052</v>
      </c>
      <c r="C871" s="252" t="s">
        <v>9051</v>
      </c>
      <c r="D871" s="252" t="s">
        <v>9052</v>
      </c>
      <c r="E871" s="252" t="s">
        <v>10693</v>
      </c>
      <c r="F871" s="217" t="s">
        <v>9049</v>
      </c>
      <c r="G871" s="252" t="s">
        <v>10692</v>
      </c>
      <c r="H871" s="252" t="s">
        <v>9050</v>
      </c>
      <c r="I871" s="411">
        <v>43424</v>
      </c>
      <c r="J871" s="252" t="s">
        <v>9023</v>
      </c>
      <c r="K871" s="252" t="s">
        <v>9024</v>
      </c>
      <c r="L871" s="252" t="s">
        <v>3469</v>
      </c>
      <c r="M871" s="252" t="s">
        <v>6693</v>
      </c>
      <c r="N871" s="252" t="s">
        <v>6693</v>
      </c>
      <c r="O871" s="252" t="s">
        <v>8356</v>
      </c>
      <c r="P871" s="252" t="s">
        <v>3670</v>
      </c>
      <c r="Q871" s="252" t="s">
        <v>9035</v>
      </c>
      <c r="R871" s="252" t="s">
        <v>3340</v>
      </c>
      <c r="S871" s="252" t="s">
        <v>3340</v>
      </c>
      <c r="T871" s="252" t="s">
        <v>3340</v>
      </c>
      <c r="U871" s="252" t="s">
        <v>3340</v>
      </c>
      <c r="V871" s="252" t="s">
        <v>3340</v>
      </c>
      <c r="W871" s="252" t="s">
        <v>3340</v>
      </c>
      <c r="X871" s="252" t="s">
        <v>3340</v>
      </c>
      <c r="Y871" s="252" t="s">
        <v>3340</v>
      </c>
      <c r="Z871" s="252" t="s">
        <v>3340</v>
      </c>
      <c r="AA871" s="252" t="s">
        <v>3340</v>
      </c>
      <c r="AB871" s="252" t="s">
        <v>3670</v>
      </c>
      <c r="AC871" s="252" t="s">
        <v>4776</v>
      </c>
      <c r="AD871" s="252" t="s">
        <v>3340</v>
      </c>
      <c r="AE871" s="252" t="s">
        <v>3340</v>
      </c>
      <c r="AF871" s="217" t="s">
        <v>10691</v>
      </c>
      <c r="AG871" s="252" t="s">
        <v>9029</v>
      </c>
      <c r="AH871" s="252" t="s">
        <v>3340</v>
      </c>
      <c r="AI871" s="252" t="s">
        <v>3340</v>
      </c>
      <c r="AJ871" s="252" t="s">
        <v>7761</v>
      </c>
      <c r="AK871" s="252" t="s">
        <v>8980</v>
      </c>
      <c r="AL871" s="252" t="s">
        <v>9036</v>
      </c>
    </row>
    <row r="872" spans="1:38">
      <c r="A872" s="30" t="s">
        <v>9053</v>
      </c>
      <c r="B872" s="30" t="s">
        <v>9054</v>
      </c>
      <c r="C872" s="252" t="s">
        <v>9053</v>
      </c>
      <c r="D872" s="252" t="s">
        <v>9054</v>
      </c>
      <c r="E872" s="252" t="s">
        <v>10694</v>
      </c>
      <c r="F872" s="217" t="s">
        <v>9049</v>
      </c>
      <c r="G872" s="252" t="s">
        <v>10692</v>
      </c>
      <c r="H872" s="252" t="s">
        <v>9050</v>
      </c>
      <c r="I872" s="411">
        <v>43424</v>
      </c>
      <c r="J872" s="252" t="s">
        <v>9023</v>
      </c>
      <c r="K872" s="252" t="s">
        <v>9024</v>
      </c>
      <c r="L872" s="252" t="s">
        <v>3469</v>
      </c>
      <c r="M872" s="252" t="s">
        <v>6693</v>
      </c>
      <c r="N872" s="252" t="s">
        <v>6693</v>
      </c>
      <c r="O872" s="252" t="s">
        <v>8356</v>
      </c>
      <c r="P872" s="252" t="s">
        <v>3670</v>
      </c>
      <c r="Q872" s="252" t="s">
        <v>9040</v>
      </c>
      <c r="R872" s="252" t="s">
        <v>3340</v>
      </c>
      <c r="S872" s="252" t="s">
        <v>3340</v>
      </c>
      <c r="T872" s="252" t="s">
        <v>3340</v>
      </c>
      <c r="U872" s="252" t="s">
        <v>3340</v>
      </c>
      <c r="V872" s="252" t="s">
        <v>3340</v>
      </c>
      <c r="W872" s="252" t="s">
        <v>3340</v>
      </c>
      <c r="X872" s="252" t="s">
        <v>3340</v>
      </c>
      <c r="Y872" s="252" t="s">
        <v>3340</v>
      </c>
      <c r="Z872" s="252" t="s">
        <v>3340</v>
      </c>
      <c r="AA872" s="252" t="s">
        <v>3340</v>
      </c>
      <c r="AB872" s="252" t="s">
        <v>3670</v>
      </c>
      <c r="AC872" s="252" t="s">
        <v>4776</v>
      </c>
      <c r="AD872" s="252" t="s">
        <v>3340</v>
      </c>
      <c r="AE872" s="252" t="s">
        <v>3340</v>
      </c>
      <c r="AF872" s="217" t="s">
        <v>10691</v>
      </c>
      <c r="AG872" s="252" t="s">
        <v>9029</v>
      </c>
      <c r="AH872" s="252" t="s">
        <v>3340</v>
      </c>
      <c r="AI872" s="252" t="s">
        <v>3340</v>
      </c>
      <c r="AJ872" s="252" t="s">
        <v>7761</v>
      </c>
      <c r="AK872" s="252" t="s">
        <v>8980</v>
      </c>
      <c r="AL872" s="252" t="s">
        <v>9031</v>
      </c>
    </row>
    <row r="873" spans="1:38">
      <c r="A873" s="30" t="s">
        <v>9055</v>
      </c>
      <c r="B873" s="30" t="s">
        <v>9056</v>
      </c>
      <c r="C873" s="252" t="s">
        <v>9055</v>
      </c>
      <c r="D873" s="252" t="s">
        <v>9056</v>
      </c>
      <c r="E873" s="252" t="s">
        <v>10695</v>
      </c>
      <c r="F873" s="217" t="s">
        <v>9049</v>
      </c>
      <c r="G873" s="252" t="s">
        <v>10692</v>
      </c>
      <c r="H873" s="252" t="s">
        <v>9050</v>
      </c>
      <c r="I873" s="411">
        <v>43424</v>
      </c>
      <c r="J873" s="252" t="s">
        <v>9023</v>
      </c>
      <c r="K873" s="252" t="s">
        <v>9024</v>
      </c>
      <c r="L873" s="252" t="s">
        <v>3469</v>
      </c>
      <c r="M873" s="252" t="s">
        <v>6693</v>
      </c>
      <c r="N873" s="252" t="s">
        <v>6693</v>
      </c>
      <c r="O873" s="252" t="s">
        <v>8356</v>
      </c>
      <c r="P873" s="252" t="s">
        <v>3670</v>
      </c>
      <c r="Q873" s="252" t="s">
        <v>9044</v>
      </c>
      <c r="R873" s="252" t="s">
        <v>3340</v>
      </c>
      <c r="S873" s="252" t="s">
        <v>3340</v>
      </c>
      <c r="T873" s="252" t="s">
        <v>3340</v>
      </c>
      <c r="U873" s="252" t="s">
        <v>3340</v>
      </c>
      <c r="V873" s="252" t="s">
        <v>3340</v>
      </c>
      <c r="W873" s="252" t="s">
        <v>3340</v>
      </c>
      <c r="X873" s="252" t="s">
        <v>3340</v>
      </c>
      <c r="Y873" s="252" t="s">
        <v>3340</v>
      </c>
      <c r="Z873" s="252" t="s">
        <v>3340</v>
      </c>
      <c r="AA873" s="252" t="s">
        <v>3340</v>
      </c>
      <c r="AB873" s="252" t="s">
        <v>3670</v>
      </c>
      <c r="AC873" s="252" t="s">
        <v>4776</v>
      </c>
      <c r="AD873" s="252" t="s">
        <v>3340</v>
      </c>
      <c r="AE873" s="252" t="s">
        <v>3340</v>
      </c>
      <c r="AF873" s="217" t="s">
        <v>10691</v>
      </c>
      <c r="AG873" s="252" t="s">
        <v>9029</v>
      </c>
      <c r="AH873" s="252" t="s">
        <v>3340</v>
      </c>
      <c r="AI873" s="252" t="s">
        <v>3340</v>
      </c>
      <c r="AJ873" s="252" t="s">
        <v>7761</v>
      </c>
      <c r="AK873" s="252" t="s">
        <v>8980</v>
      </c>
      <c r="AL873" s="252" t="s">
        <v>9036</v>
      </c>
    </row>
    <row r="874" spans="1:38">
      <c r="A874" s="30" t="s">
        <v>9057</v>
      </c>
      <c r="B874" s="30" t="s">
        <v>9058</v>
      </c>
      <c r="C874" s="252" t="s">
        <v>9057</v>
      </c>
      <c r="D874" s="252" t="s">
        <v>9058</v>
      </c>
      <c r="E874" s="252" t="s">
        <v>7246</v>
      </c>
      <c r="F874" s="217" t="s">
        <v>8868</v>
      </c>
      <c r="G874" s="252" t="s">
        <v>8869</v>
      </c>
      <c r="H874" s="252" t="s">
        <v>8212</v>
      </c>
      <c r="I874" s="411">
        <v>43425</v>
      </c>
      <c r="J874" s="252" t="s">
        <v>3326</v>
      </c>
      <c r="K874" s="252" t="s">
        <v>6057</v>
      </c>
      <c r="L874" s="252" t="s">
        <v>3469</v>
      </c>
      <c r="M874" s="252" t="s">
        <v>6676</v>
      </c>
      <c r="N874" s="252" t="s">
        <v>3327</v>
      </c>
      <c r="O874" s="252" t="s">
        <v>3328</v>
      </c>
      <c r="P874" s="252" t="s">
        <v>3669</v>
      </c>
      <c r="Q874" s="252" t="s">
        <v>9059</v>
      </c>
      <c r="R874" s="252" t="s">
        <v>4907</v>
      </c>
      <c r="S874" s="252" t="s">
        <v>3340</v>
      </c>
      <c r="T874" s="252" t="s">
        <v>3340</v>
      </c>
      <c r="U874" s="252" t="s">
        <v>3340</v>
      </c>
      <c r="V874" s="252" t="s">
        <v>3340</v>
      </c>
      <c r="W874" s="252" t="s">
        <v>3340</v>
      </c>
      <c r="X874" s="252" t="s">
        <v>3340</v>
      </c>
      <c r="Y874" s="252" t="s">
        <v>3340</v>
      </c>
      <c r="Z874" s="252" t="s">
        <v>9060</v>
      </c>
      <c r="AA874" s="252" t="s">
        <v>9061</v>
      </c>
      <c r="AB874" s="252" t="s">
        <v>3669</v>
      </c>
      <c r="AC874" s="252" t="s">
        <v>3835</v>
      </c>
      <c r="AD874" s="217" t="s">
        <v>5615</v>
      </c>
      <c r="AE874" s="217" t="s">
        <v>6058</v>
      </c>
      <c r="AF874" s="217" t="s">
        <v>10670</v>
      </c>
      <c r="AG874" s="252" t="s">
        <v>1082</v>
      </c>
      <c r="AH874" s="252" t="s">
        <v>8329</v>
      </c>
      <c r="AI874" s="252" t="s">
        <v>1082</v>
      </c>
      <c r="AJ874" s="252" t="s">
        <v>6765</v>
      </c>
      <c r="AK874" s="252" t="s">
        <v>8819</v>
      </c>
      <c r="AL874" s="252" t="s">
        <v>8820</v>
      </c>
    </row>
    <row r="875" spans="1:38">
      <c r="A875" s="30" t="s">
        <v>9062</v>
      </c>
      <c r="B875" s="30" t="s">
        <v>9063</v>
      </c>
      <c r="C875" s="252" t="s">
        <v>9062</v>
      </c>
      <c r="D875" s="252" t="s">
        <v>9063</v>
      </c>
      <c r="E875" s="252" t="s">
        <v>7248</v>
      </c>
      <c r="F875" s="217" t="s">
        <v>8868</v>
      </c>
      <c r="G875" s="252" t="s">
        <v>8869</v>
      </c>
      <c r="H875" s="252" t="s">
        <v>8212</v>
      </c>
      <c r="I875" s="411">
        <v>43425</v>
      </c>
      <c r="J875" s="252" t="s">
        <v>3326</v>
      </c>
      <c r="K875" s="252" t="s">
        <v>6057</v>
      </c>
      <c r="L875" s="252" t="s">
        <v>3469</v>
      </c>
      <c r="M875" s="252" t="s">
        <v>6676</v>
      </c>
      <c r="N875" s="252" t="s">
        <v>3327</v>
      </c>
      <c r="O875" s="252" t="s">
        <v>3328</v>
      </c>
      <c r="P875" s="252" t="s">
        <v>3669</v>
      </c>
      <c r="Q875" s="252" t="s">
        <v>9064</v>
      </c>
      <c r="R875" s="252" t="s">
        <v>4907</v>
      </c>
      <c r="S875" s="252" t="s">
        <v>3340</v>
      </c>
      <c r="T875" s="252" t="s">
        <v>3340</v>
      </c>
      <c r="U875" s="252" t="s">
        <v>3340</v>
      </c>
      <c r="V875" s="252" t="s">
        <v>3340</v>
      </c>
      <c r="W875" s="252" t="s">
        <v>3340</v>
      </c>
      <c r="X875" s="252" t="s">
        <v>3340</v>
      </c>
      <c r="Y875" s="252" t="s">
        <v>3340</v>
      </c>
      <c r="Z875" s="252" t="s">
        <v>9065</v>
      </c>
      <c r="AA875" s="252" t="s">
        <v>9066</v>
      </c>
      <c r="AB875" s="252" t="s">
        <v>3669</v>
      </c>
      <c r="AC875" s="252" t="s">
        <v>3835</v>
      </c>
      <c r="AD875" s="252" t="s">
        <v>3340</v>
      </c>
      <c r="AE875" s="252" t="s">
        <v>3340</v>
      </c>
      <c r="AF875" s="217" t="s">
        <v>3340</v>
      </c>
      <c r="AG875" s="252" t="s">
        <v>1082</v>
      </c>
      <c r="AH875" s="252" t="s">
        <v>8329</v>
      </c>
      <c r="AI875" s="252" t="s">
        <v>1082</v>
      </c>
      <c r="AJ875" s="252" t="s">
        <v>6765</v>
      </c>
      <c r="AK875" s="252" t="s">
        <v>8819</v>
      </c>
      <c r="AL875" s="252" t="s">
        <v>8823</v>
      </c>
    </row>
    <row r="876" spans="1:38">
      <c r="A876" s="30" t="s">
        <v>9067</v>
      </c>
      <c r="B876" s="30" t="s">
        <v>9068</v>
      </c>
      <c r="C876" s="252" t="s">
        <v>9067</v>
      </c>
      <c r="D876" s="252" t="s">
        <v>9068</v>
      </c>
      <c r="E876" s="252" t="s">
        <v>9069</v>
      </c>
      <c r="F876" s="217" t="s">
        <v>8868</v>
      </c>
      <c r="G876" s="252" t="s">
        <v>8869</v>
      </c>
      <c r="H876" s="252" t="s">
        <v>8212</v>
      </c>
      <c r="I876" s="411">
        <v>43425</v>
      </c>
      <c r="J876" s="252" t="s">
        <v>3326</v>
      </c>
      <c r="K876" s="252" t="s">
        <v>6057</v>
      </c>
      <c r="L876" s="252" t="s">
        <v>3469</v>
      </c>
      <c r="M876" s="252" t="s">
        <v>6676</v>
      </c>
      <c r="N876" s="252" t="s">
        <v>6762</v>
      </c>
      <c r="O876" s="252" t="s">
        <v>8531</v>
      </c>
      <c r="P876" s="252" t="s">
        <v>3669</v>
      </c>
      <c r="Q876" s="252" t="s">
        <v>9059</v>
      </c>
      <c r="R876" s="252" t="s">
        <v>4907</v>
      </c>
      <c r="S876" s="252" t="s">
        <v>3340</v>
      </c>
      <c r="T876" s="252" t="s">
        <v>3340</v>
      </c>
      <c r="U876" s="252" t="s">
        <v>3340</v>
      </c>
      <c r="V876" s="252" t="s">
        <v>3340</v>
      </c>
      <c r="W876" s="252" t="s">
        <v>3340</v>
      </c>
      <c r="X876" s="252" t="s">
        <v>3340</v>
      </c>
      <c r="Y876" s="252" t="s">
        <v>3340</v>
      </c>
      <c r="Z876" s="252" t="s">
        <v>9060</v>
      </c>
      <c r="AA876" s="252" t="s">
        <v>9061</v>
      </c>
      <c r="AB876" s="252" t="s">
        <v>3670</v>
      </c>
      <c r="AC876" s="252" t="s">
        <v>3835</v>
      </c>
      <c r="AD876" s="217" t="s">
        <v>5615</v>
      </c>
      <c r="AE876" s="217" t="s">
        <v>6058</v>
      </c>
      <c r="AF876" s="217" t="s">
        <v>10670</v>
      </c>
      <c r="AG876" s="252" t="s">
        <v>1082</v>
      </c>
      <c r="AH876" s="252" t="s">
        <v>8665</v>
      </c>
      <c r="AI876" s="252" t="s">
        <v>1082</v>
      </c>
      <c r="AJ876" s="252" t="s">
        <v>6765</v>
      </c>
      <c r="AK876" s="252" t="s">
        <v>8819</v>
      </c>
      <c r="AL876" s="252" t="s">
        <v>8820</v>
      </c>
    </row>
    <row r="877" spans="1:38">
      <c r="A877" s="30" t="s">
        <v>9070</v>
      </c>
      <c r="B877" s="30" t="s">
        <v>9071</v>
      </c>
      <c r="C877" s="252" t="s">
        <v>9070</v>
      </c>
      <c r="D877" s="252" t="s">
        <v>9071</v>
      </c>
      <c r="E877" s="252" t="s">
        <v>9072</v>
      </c>
      <c r="F877" s="217" t="s">
        <v>8868</v>
      </c>
      <c r="G877" s="252" t="s">
        <v>8869</v>
      </c>
      <c r="H877" s="252" t="s">
        <v>8212</v>
      </c>
      <c r="I877" s="411">
        <v>43425</v>
      </c>
      <c r="J877" s="252" t="s">
        <v>3326</v>
      </c>
      <c r="K877" s="252" t="s">
        <v>6057</v>
      </c>
      <c r="L877" s="252" t="s">
        <v>3469</v>
      </c>
      <c r="M877" s="252" t="s">
        <v>6676</v>
      </c>
      <c r="N877" s="252" t="s">
        <v>6762</v>
      </c>
      <c r="O877" s="252" t="s">
        <v>8531</v>
      </c>
      <c r="P877" s="252" t="s">
        <v>3669</v>
      </c>
      <c r="Q877" s="252" t="s">
        <v>9064</v>
      </c>
      <c r="R877" s="252" t="s">
        <v>4907</v>
      </c>
      <c r="S877" s="252" t="s">
        <v>3340</v>
      </c>
      <c r="T877" s="252" t="s">
        <v>3340</v>
      </c>
      <c r="U877" s="252" t="s">
        <v>3340</v>
      </c>
      <c r="V877" s="252" t="s">
        <v>3340</v>
      </c>
      <c r="W877" s="252" t="s">
        <v>3340</v>
      </c>
      <c r="X877" s="252" t="s">
        <v>3340</v>
      </c>
      <c r="Y877" s="252" t="s">
        <v>3340</v>
      </c>
      <c r="Z877" s="252" t="s">
        <v>9065</v>
      </c>
      <c r="AA877" s="252" t="s">
        <v>9066</v>
      </c>
      <c r="AB877" s="252" t="s">
        <v>3670</v>
      </c>
      <c r="AC877" s="252" t="s">
        <v>3835</v>
      </c>
      <c r="AD877" s="217" t="s">
        <v>5615</v>
      </c>
      <c r="AE877" s="217" t="s">
        <v>6058</v>
      </c>
      <c r="AF877" s="217" t="s">
        <v>10670</v>
      </c>
      <c r="AG877" s="252" t="s">
        <v>1082</v>
      </c>
      <c r="AH877" s="252" t="s">
        <v>8665</v>
      </c>
      <c r="AI877" s="252" t="s">
        <v>1082</v>
      </c>
      <c r="AJ877" s="252" t="s">
        <v>6765</v>
      </c>
      <c r="AK877" s="252" t="s">
        <v>8819</v>
      </c>
      <c r="AL877" s="252" t="s">
        <v>8823</v>
      </c>
    </row>
    <row r="878" spans="1:38">
      <c r="A878" s="30" t="s">
        <v>9073</v>
      </c>
      <c r="B878" s="30" t="s">
        <v>9074</v>
      </c>
      <c r="C878" s="252" t="s">
        <v>9073</v>
      </c>
      <c r="D878" s="252" t="s">
        <v>9074</v>
      </c>
      <c r="E878" s="252" t="s">
        <v>7245</v>
      </c>
      <c r="F878" s="217" t="s">
        <v>8868</v>
      </c>
      <c r="G878" s="252" t="s">
        <v>8869</v>
      </c>
      <c r="H878" s="252" t="s">
        <v>8212</v>
      </c>
      <c r="I878" s="411">
        <v>43425</v>
      </c>
      <c r="J878" s="252" t="s">
        <v>3326</v>
      </c>
      <c r="K878" s="252" t="s">
        <v>6057</v>
      </c>
      <c r="L878" s="252" t="s">
        <v>3469</v>
      </c>
      <c r="M878" s="252" t="s">
        <v>6676</v>
      </c>
      <c r="N878" s="252" t="s">
        <v>8815</v>
      </c>
      <c r="O878" s="252" t="s">
        <v>3349</v>
      </c>
      <c r="P878" s="252" t="s">
        <v>3669</v>
      </c>
      <c r="Q878" s="252" t="s">
        <v>9059</v>
      </c>
      <c r="R878" s="252" t="s">
        <v>4907</v>
      </c>
      <c r="S878" s="252" t="s">
        <v>3340</v>
      </c>
      <c r="T878" s="252" t="s">
        <v>3340</v>
      </c>
      <c r="U878" s="252" t="s">
        <v>3340</v>
      </c>
      <c r="V878" s="252" t="s">
        <v>3340</v>
      </c>
      <c r="W878" s="252" t="s">
        <v>3340</v>
      </c>
      <c r="X878" s="252" t="s">
        <v>3340</v>
      </c>
      <c r="Y878" s="252" t="s">
        <v>3340</v>
      </c>
      <c r="Z878" s="252" t="s">
        <v>9060</v>
      </c>
      <c r="AA878" s="252" t="s">
        <v>9061</v>
      </c>
      <c r="AB878" s="252" t="s">
        <v>3670</v>
      </c>
      <c r="AC878" s="252" t="s">
        <v>3835</v>
      </c>
      <c r="AD878" s="217" t="s">
        <v>6069</v>
      </c>
      <c r="AE878" s="217" t="s">
        <v>6070</v>
      </c>
      <c r="AF878" s="217" t="s">
        <v>10670</v>
      </c>
      <c r="AG878" s="252" t="s">
        <v>1082</v>
      </c>
      <c r="AH878" s="252" t="s">
        <v>5618</v>
      </c>
      <c r="AI878" s="252" t="s">
        <v>1082</v>
      </c>
      <c r="AJ878" s="252" t="s">
        <v>6765</v>
      </c>
      <c r="AK878" s="252" t="s">
        <v>8819</v>
      </c>
      <c r="AL878" s="252" t="s">
        <v>8820</v>
      </c>
    </row>
    <row r="879" spans="1:38">
      <c r="A879" s="30" t="s">
        <v>9075</v>
      </c>
      <c r="B879" s="30" t="s">
        <v>9076</v>
      </c>
      <c r="C879" s="252" t="s">
        <v>9075</v>
      </c>
      <c r="D879" s="252" t="s">
        <v>9076</v>
      </c>
      <c r="E879" s="252" t="s">
        <v>7247</v>
      </c>
      <c r="F879" s="217" t="s">
        <v>8868</v>
      </c>
      <c r="G879" s="252" t="s">
        <v>8869</v>
      </c>
      <c r="H879" s="252" t="s">
        <v>8212</v>
      </c>
      <c r="I879" s="411">
        <v>43425</v>
      </c>
      <c r="J879" s="252" t="s">
        <v>3326</v>
      </c>
      <c r="K879" s="252" t="s">
        <v>6057</v>
      </c>
      <c r="L879" s="252" t="s">
        <v>3469</v>
      </c>
      <c r="M879" s="252" t="s">
        <v>6676</v>
      </c>
      <c r="N879" s="252" t="s">
        <v>8815</v>
      </c>
      <c r="O879" s="252" t="s">
        <v>3349</v>
      </c>
      <c r="P879" s="252" t="s">
        <v>3669</v>
      </c>
      <c r="Q879" s="252" t="s">
        <v>9064</v>
      </c>
      <c r="R879" s="252" t="s">
        <v>4907</v>
      </c>
      <c r="S879" s="252" t="s">
        <v>3340</v>
      </c>
      <c r="T879" s="252" t="s">
        <v>3340</v>
      </c>
      <c r="U879" s="252" t="s">
        <v>3340</v>
      </c>
      <c r="V879" s="252" t="s">
        <v>3340</v>
      </c>
      <c r="W879" s="252" t="s">
        <v>3340</v>
      </c>
      <c r="X879" s="252" t="s">
        <v>3340</v>
      </c>
      <c r="Y879" s="252" t="s">
        <v>3340</v>
      </c>
      <c r="Z879" s="252" t="s">
        <v>9065</v>
      </c>
      <c r="AA879" s="252" t="s">
        <v>9066</v>
      </c>
      <c r="AB879" s="252" t="s">
        <v>3670</v>
      </c>
      <c r="AC879" s="252" t="s">
        <v>3835</v>
      </c>
      <c r="AD879" s="217" t="s">
        <v>5627</v>
      </c>
      <c r="AE879" s="217" t="s">
        <v>6062</v>
      </c>
      <c r="AF879" s="217" t="s">
        <v>10670</v>
      </c>
      <c r="AG879" s="252" t="s">
        <v>1082</v>
      </c>
      <c r="AH879" s="252" t="s">
        <v>5618</v>
      </c>
      <c r="AI879" s="252" t="s">
        <v>1082</v>
      </c>
      <c r="AJ879" s="252" t="s">
        <v>6765</v>
      </c>
      <c r="AK879" s="252" t="s">
        <v>8819</v>
      </c>
      <c r="AL879" s="252" t="s">
        <v>8823</v>
      </c>
    </row>
    <row r="880" spans="1:38">
      <c r="A880" s="30" t="s">
        <v>9077</v>
      </c>
      <c r="B880" s="30" t="s">
        <v>9078</v>
      </c>
      <c r="C880" s="252" t="s">
        <v>9077</v>
      </c>
      <c r="D880" s="252" t="s">
        <v>9078</v>
      </c>
      <c r="E880" s="252" t="s">
        <v>7263</v>
      </c>
      <c r="F880" s="217" t="s">
        <v>8878</v>
      </c>
      <c r="G880" s="252" t="s">
        <v>8879</v>
      </c>
      <c r="H880" s="252" t="s">
        <v>8212</v>
      </c>
      <c r="I880" s="411">
        <v>43438</v>
      </c>
      <c r="J880" s="252" t="s">
        <v>3326</v>
      </c>
      <c r="K880" s="252" t="s">
        <v>6055</v>
      </c>
      <c r="L880" s="252" t="s">
        <v>3469</v>
      </c>
      <c r="M880" s="252" t="s">
        <v>6676</v>
      </c>
      <c r="N880" s="252" t="s">
        <v>3327</v>
      </c>
      <c r="O880" s="252" t="s">
        <v>3328</v>
      </c>
      <c r="P880" s="252" t="s">
        <v>3669</v>
      </c>
      <c r="Q880" s="252" t="s">
        <v>5671</v>
      </c>
      <c r="R880" s="252" t="s">
        <v>3363</v>
      </c>
      <c r="S880" s="252" t="s">
        <v>3340</v>
      </c>
      <c r="T880" s="252" t="s">
        <v>3340</v>
      </c>
      <c r="U880" s="252" t="s">
        <v>3340</v>
      </c>
      <c r="V880" s="252" t="s">
        <v>3340</v>
      </c>
      <c r="W880" s="252" t="s">
        <v>3340</v>
      </c>
      <c r="X880" s="252" t="s">
        <v>3340</v>
      </c>
      <c r="Y880" s="252" t="s">
        <v>3340</v>
      </c>
      <c r="Z880" s="252" t="s">
        <v>3340</v>
      </c>
      <c r="AA880" s="252" t="s">
        <v>3340</v>
      </c>
      <c r="AB880" s="252" t="s">
        <v>3669</v>
      </c>
      <c r="AC880" s="252" t="s">
        <v>3835</v>
      </c>
      <c r="AD880" s="217" t="s">
        <v>6069</v>
      </c>
      <c r="AE880" s="217" t="s">
        <v>6070</v>
      </c>
      <c r="AF880" s="217" t="s">
        <v>3340</v>
      </c>
      <c r="AG880" s="252" t="s">
        <v>1102</v>
      </c>
      <c r="AH880" s="252" t="s">
        <v>9079</v>
      </c>
      <c r="AI880" s="252" t="s">
        <v>3340</v>
      </c>
      <c r="AJ880" s="252" t="s">
        <v>6765</v>
      </c>
      <c r="AK880" s="252" t="s">
        <v>9080</v>
      </c>
      <c r="AL880" s="252" t="s">
        <v>5579</v>
      </c>
    </row>
    <row r="881" spans="1:38">
      <c r="A881" s="30" t="s">
        <v>9081</v>
      </c>
      <c r="B881" s="30" t="s">
        <v>9082</v>
      </c>
      <c r="C881" s="252" t="s">
        <v>9081</v>
      </c>
      <c r="D881" s="252" t="s">
        <v>9082</v>
      </c>
      <c r="E881" s="252" t="s">
        <v>7264</v>
      </c>
      <c r="F881" s="217" t="s">
        <v>8878</v>
      </c>
      <c r="G881" s="252" t="s">
        <v>8879</v>
      </c>
      <c r="H881" s="252" t="s">
        <v>8212</v>
      </c>
      <c r="I881" s="411">
        <v>43438</v>
      </c>
      <c r="J881" s="252" t="s">
        <v>3326</v>
      </c>
      <c r="K881" s="252" t="s">
        <v>6055</v>
      </c>
      <c r="L881" s="252" t="s">
        <v>3469</v>
      </c>
      <c r="M881" s="252" t="s">
        <v>6676</v>
      </c>
      <c r="N881" s="252" t="s">
        <v>3327</v>
      </c>
      <c r="O881" s="252" t="s">
        <v>3328</v>
      </c>
      <c r="P881" s="252" t="s">
        <v>3669</v>
      </c>
      <c r="Q881" s="252" t="s">
        <v>9083</v>
      </c>
      <c r="R881" s="252" t="s">
        <v>3363</v>
      </c>
      <c r="S881" s="252" t="s">
        <v>3340</v>
      </c>
      <c r="T881" s="252" t="s">
        <v>3340</v>
      </c>
      <c r="U881" s="252" t="s">
        <v>3340</v>
      </c>
      <c r="V881" s="252" t="s">
        <v>3340</v>
      </c>
      <c r="W881" s="252" t="s">
        <v>3340</v>
      </c>
      <c r="X881" s="252" t="s">
        <v>3340</v>
      </c>
      <c r="Y881" s="252" t="s">
        <v>3340</v>
      </c>
      <c r="Z881" s="252" t="s">
        <v>3340</v>
      </c>
      <c r="AA881" s="252" t="s">
        <v>3340</v>
      </c>
      <c r="AB881" s="252" t="s">
        <v>3669</v>
      </c>
      <c r="AC881" s="252" t="s">
        <v>3835</v>
      </c>
      <c r="AD881" s="217" t="s">
        <v>6069</v>
      </c>
      <c r="AE881" s="217" t="s">
        <v>6070</v>
      </c>
      <c r="AF881" s="217" t="s">
        <v>3340</v>
      </c>
      <c r="AG881" s="252" t="s">
        <v>1102</v>
      </c>
      <c r="AH881" s="252" t="s">
        <v>9079</v>
      </c>
      <c r="AI881" s="252" t="s">
        <v>3340</v>
      </c>
      <c r="AJ881" s="252" t="s">
        <v>6765</v>
      </c>
      <c r="AK881" s="252" t="s">
        <v>9080</v>
      </c>
      <c r="AL881" s="252" t="s">
        <v>5061</v>
      </c>
    </row>
    <row r="882" spans="1:38">
      <c r="A882" s="30" t="s">
        <v>5387</v>
      </c>
      <c r="B882" s="30" t="s">
        <v>9084</v>
      </c>
      <c r="C882" s="252" t="s">
        <v>9086</v>
      </c>
      <c r="D882" s="252" t="s">
        <v>9087</v>
      </c>
      <c r="E882" s="252" t="s">
        <v>9088</v>
      </c>
      <c r="F882" s="217" t="s">
        <v>9089</v>
      </c>
      <c r="G882" s="252" t="s">
        <v>9090</v>
      </c>
      <c r="H882" s="252" t="s">
        <v>9091</v>
      </c>
      <c r="I882" s="411">
        <v>43442</v>
      </c>
      <c r="J882" s="252" t="s">
        <v>3326</v>
      </c>
      <c r="K882" s="252" t="s">
        <v>9024</v>
      </c>
      <c r="L882" s="252" t="s">
        <v>3469</v>
      </c>
      <c r="M882" s="252" t="s">
        <v>6693</v>
      </c>
      <c r="N882" s="252" t="s">
        <v>6693</v>
      </c>
      <c r="O882" s="252" t="s">
        <v>8356</v>
      </c>
      <c r="P882" s="252" t="s">
        <v>3670</v>
      </c>
      <c r="Q882" s="252" t="s">
        <v>9092</v>
      </c>
      <c r="R882" s="252" t="s">
        <v>3340</v>
      </c>
      <c r="S882" s="252" t="s">
        <v>3340</v>
      </c>
      <c r="T882" s="252" t="s">
        <v>3340</v>
      </c>
      <c r="U882" s="252" t="s">
        <v>3340</v>
      </c>
      <c r="V882" s="252" t="s">
        <v>3340</v>
      </c>
      <c r="W882" s="252" t="s">
        <v>3340</v>
      </c>
      <c r="X882" s="252" t="s">
        <v>3340</v>
      </c>
      <c r="Y882" s="252" t="s">
        <v>3340</v>
      </c>
      <c r="Z882" s="252" t="s">
        <v>3340</v>
      </c>
      <c r="AA882" s="252" t="s">
        <v>3340</v>
      </c>
      <c r="AB882" s="252" t="s">
        <v>3670</v>
      </c>
      <c r="AC882" s="252" t="s">
        <v>4776</v>
      </c>
      <c r="AD882" s="252" t="s">
        <v>3340</v>
      </c>
      <c r="AE882" s="252" t="s">
        <v>3340</v>
      </c>
      <c r="AF882" s="217" t="s">
        <v>3340</v>
      </c>
      <c r="AG882" s="252" t="s">
        <v>3340</v>
      </c>
      <c r="AH882" s="252" t="s">
        <v>3340</v>
      </c>
      <c r="AI882" s="252" t="s">
        <v>3340</v>
      </c>
      <c r="AJ882" s="252" t="s">
        <v>7761</v>
      </c>
      <c r="AK882" s="252" t="s">
        <v>3340</v>
      </c>
      <c r="AL882" s="252" t="s">
        <v>3340</v>
      </c>
    </row>
    <row r="883" spans="1:38">
      <c r="A883" s="30" t="s">
        <v>9086</v>
      </c>
      <c r="B883" s="30" t="s">
        <v>9087</v>
      </c>
      <c r="C883" s="252" t="s">
        <v>9093</v>
      </c>
      <c r="D883" s="252" t="s">
        <v>9094</v>
      </c>
      <c r="E883" s="252" t="s">
        <v>9095</v>
      </c>
      <c r="F883" s="217" t="s">
        <v>9096</v>
      </c>
      <c r="G883" s="252" t="s">
        <v>9090</v>
      </c>
      <c r="H883" s="252" t="s">
        <v>9091</v>
      </c>
      <c r="I883" s="411">
        <v>43442</v>
      </c>
      <c r="J883" s="252" t="s">
        <v>3326</v>
      </c>
      <c r="K883" s="252" t="s">
        <v>9024</v>
      </c>
      <c r="L883" s="252" t="s">
        <v>3469</v>
      </c>
      <c r="M883" s="252" t="s">
        <v>6693</v>
      </c>
      <c r="N883" s="252" t="s">
        <v>6693</v>
      </c>
      <c r="O883" s="252" t="s">
        <v>8356</v>
      </c>
      <c r="P883" s="252" t="s">
        <v>3670</v>
      </c>
      <c r="Q883" s="252" t="s">
        <v>9097</v>
      </c>
      <c r="R883" s="252" t="s">
        <v>3340</v>
      </c>
      <c r="S883" s="252" t="s">
        <v>3340</v>
      </c>
      <c r="T883" s="252" t="s">
        <v>3340</v>
      </c>
      <c r="U883" s="252" t="s">
        <v>3340</v>
      </c>
      <c r="V883" s="252" t="s">
        <v>3340</v>
      </c>
      <c r="W883" s="252" t="s">
        <v>3340</v>
      </c>
      <c r="X883" s="252" t="s">
        <v>3340</v>
      </c>
      <c r="Y883" s="252" t="s">
        <v>3340</v>
      </c>
      <c r="Z883" s="252" t="s">
        <v>3340</v>
      </c>
      <c r="AA883" s="252" t="s">
        <v>3340</v>
      </c>
      <c r="AB883" s="252" t="s">
        <v>3670</v>
      </c>
      <c r="AC883" s="252" t="s">
        <v>4776</v>
      </c>
      <c r="AD883" s="252" t="s">
        <v>3340</v>
      </c>
      <c r="AE883" s="252" t="s">
        <v>3340</v>
      </c>
      <c r="AF883" s="217" t="s">
        <v>3340</v>
      </c>
      <c r="AG883" s="252" t="s">
        <v>3340</v>
      </c>
      <c r="AH883" s="252" t="s">
        <v>3340</v>
      </c>
      <c r="AI883" s="252" t="s">
        <v>3340</v>
      </c>
      <c r="AJ883" s="252" t="s">
        <v>7761</v>
      </c>
      <c r="AK883" s="252" t="s">
        <v>3340</v>
      </c>
      <c r="AL883" s="252" t="s">
        <v>3340</v>
      </c>
    </row>
    <row r="884" spans="1:38">
      <c r="A884" s="30" t="s">
        <v>9093</v>
      </c>
      <c r="B884" s="30" t="s">
        <v>9094</v>
      </c>
      <c r="C884" s="252" t="s">
        <v>9098</v>
      </c>
      <c r="D884" s="252" t="s">
        <v>9099</v>
      </c>
      <c r="E884" s="252" t="s">
        <v>9100</v>
      </c>
      <c r="F884" s="217" t="s">
        <v>9101</v>
      </c>
      <c r="G884" s="252" t="s">
        <v>9090</v>
      </c>
      <c r="H884" s="252" t="s">
        <v>9091</v>
      </c>
      <c r="I884" s="411">
        <v>43442</v>
      </c>
      <c r="J884" s="252" t="s">
        <v>3326</v>
      </c>
      <c r="K884" s="252" t="s">
        <v>9024</v>
      </c>
      <c r="L884" s="252" t="s">
        <v>3469</v>
      </c>
      <c r="M884" s="252" t="s">
        <v>6693</v>
      </c>
      <c r="N884" s="252" t="s">
        <v>6693</v>
      </c>
      <c r="O884" s="252" t="s">
        <v>8356</v>
      </c>
      <c r="P884" s="252" t="s">
        <v>3670</v>
      </c>
      <c r="Q884" s="252" t="s">
        <v>9102</v>
      </c>
      <c r="R884" s="252" t="s">
        <v>3340</v>
      </c>
      <c r="S884" s="252" t="s">
        <v>3340</v>
      </c>
      <c r="T884" s="252" t="s">
        <v>3340</v>
      </c>
      <c r="U884" s="252" t="s">
        <v>3340</v>
      </c>
      <c r="V884" s="252" t="s">
        <v>3340</v>
      </c>
      <c r="W884" s="252" t="s">
        <v>3340</v>
      </c>
      <c r="X884" s="252" t="s">
        <v>3340</v>
      </c>
      <c r="Y884" s="252" t="s">
        <v>3340</v>
      </c>
      <c r="Z884" s="252" t="s">
        <v>3340</v>
      </c>
      <c r="AA884" s="252" t="s">
        <v>3340</v>
      </c>
      <c r="AB884" s="252" t="s">
        <v>3670</v>
      </c>
      <c r="AC884" s="252" t="s">
        <v>4776</v>
      </c>
      <c r="AD884" s="252" t="s">
        <v>3340</v>
      </c>
      <c r="AE884" s="252" t="s">
        <v>3340</v>
      </c>
      <c r="AF884" s="217" t="s">
        <v>3340</v>
      </c>
      <c r="AG884" s="252" t="s">
        <v>3340</v>
      </c>
      <c r="AH884" s="252" t="s">
        <v>3340</v>
      </c>
      <c r="AI884" s="252" t="s">
        <v>3340</v>
      </c>
      <c r="AJ884" s="252" t="s">
        <v>7761</v>
      </c>
      <c r="AK884" s="252" t="s">
        <v>3340</v>
      </c>
      <c r="AL884" s="252" t="s">
        <v>3340</v>
      </c>
    </row>
    <row r="885" spans="1:38">
      <c r="A885" s="30" t="s">
        <v>9098</v>
      </c>
      <c r="B885" s="30" t="s">
        <v>9099</v>
      </c>
      <c r="C885" s="252" t="s">
        <v>9103</v>
      </c>
      <c r="D885" s="252" t="s">
        <v>9104</v>
      </c>
      <c r="E885" s="252" t="s">
        <v>9105</v>
      </c>
      <c r="F885" s="217" t="s">
        <v>9106</v>
      </c>
      <c r="G885" s="252" t="s">
        <v>9090</v>
      </c>
      <c r="H885" s="252" t="s">
        <v>9091</v>
      </c>
      <c r="I885" s="411">
        <v>43442</v>
      </c>
      <c r="J885" s="252" t="s">
        <v>3326</v>
      </c>
      <c r="K885" s="252" t="s">
        <v>9024</v>
      </c>
      <c r="L885" s="252" t="s">
        <v>3469</v>
      </c>
      <c r="M885" s="252" t="s">
        <v>6693</v>
      </c>
      <c r="N885" s="252" t="s">
        <v>6693</v>
      </c>
      <c r="O885" s="252" t="s">
        <v>8356</v>
      </c>
      <c r="P885" s="252" t="s">
        <v>3670</v>
      </c>
      <c r="Q885" s="252" t="s">
        <v>9107</v>
      </c>
      <c r="R885" s="252" t="s">
        <v>3340</v>
      </c>
      <c r="S885" s="252" t="s">
        <v>3340</v>
      </c>
      <c r="T885" s="252" t="s">
        <v>3340</v>
      </c>
      <c r="U885" s="252" t="s">
        <v>3340</v>
      </c>
      <c r="V885" s="252" t="s">
        <v>3340</v>
      </c>
      <c r="W885" s="252" t="s">
        <v>3340</v>
      </c>
      <c r="X885" s="252" t="s">
        <v>3340</v>
      </c>
      <c r="Y885" s="252" t="s">
        <v>3340</v>
      </c>
      <c r="Z885" s="252" t="s">
        <v>3340</v>
      </c>
      <c r="AA885" s="252" t="s">
        <v>3340</v>
      </c>
      <c r="AB885" s="252" t="s">
        <v>3670</v>
      </c>
      <c r="AC885" s="252" t="s">
        <v>4776</v>
      </c>
      <c r="AD885" s="252" t="s">
        <v>3340</v>
      </c>
      <c r="AE885" s="252" t="s">
        <v>3340</v>
      </c>
      <c r="AF885" s="217" t="s">
        <v>3340</v>
      </c>
      <c r="AG885" s="252" t="s">
        <v>3340</v>
      </c>
      <c r="AH885" s="252" t="s">
        <v>3340</v>
      </c>
      <c r="AI885" s="252" t="s">
        <v>3340</v>
      </c>
      <c r="AJ885" s="252" t="s">
        <v>7761</v>
      </c>
      <c r="AK885" s="252" t="s">
        <v>3340</v>
      </c>
      <c r="AL885" s="252" t="s">
        <v>3340</v>
      </c>
    </row>
    <row r="886" spans="1:38">
      <c r="A886" s="30" t="s">
        <v>9103</v>
      </c>
      <c r="B886" s="30" t="s">
        <v>9104</v>
      </c>
      <c r="C886" s="252" t="s">
        <v>9108</v>
      </c>
      <c r="D886" s="252" t="s">
        <v>9109</v>
      </c>
      <c r="E886" s="252" t="s">
        <v>9110</v>
      </c>
      <c r="F886" s="217" t="s">
        <v>9111</v>
      </c>
      <c r="G886" s="252" t="s">
        <v>9112</v>
      </c>
      <c r="H886" s="252" t="s">
        <v>8914</v>
      </c>
      <c r="I886" s="411">
        <v>43444</v>
      </c>
      <c r="J886" s="252" t="s">
        <v>8915</v>
      </c>
      <c r="K886" s="252" t="s">
        <v>6061</v>
      </c>
      <c r="L886" s="252" t="s">
        <v>3469</v>
      </c>
      <c r="M886" s="252" t="s">
        <v>6676</v>
      </c>
      <c r="N886" s="252" t="s">
        <v>3327</v>
      </c>
      <c r="O886" s="252" t="s">
        <v>3328</v>
      </c>
      <c r="P886" s="252" t="s">
        <v>3670</v>
      </c>
      <c r="Q886" s="252" t="s">
        <v>9113</v>
      </c>
      <c r="R886" s="252" t="s">
        <v>9114</v>
      </c>
      <c r="S886" s="252" t="s">
        <v>3340</v>
      </c>
      <c r="T886" s="252" t="s">
        <v>3340</v>
      </c>
      <c r="U886" s="252" t="s">
        <v>3340</v>
      </c>
      <c r="V886" s="252" t="s">
        <v>3340</v>
      </c>
      <c r="W886" s="252" t="s">
        <v>3340</v>
      </c>
      <c r="X886" s="252" t="s">
        <v>3340</v>
      </c>
      <c r="Y886" s="252" t="s">
        <v>3340</v>
      </c>
      <c r="Z886" s="252" t="s">
        <v>10689</v>
      </c>
      <c r="AA886" s="252" t="s">
        <v>10690</v>
      </c>
      <c r="AB886" s="252" t="s">
        <v>3669</v>
      </c>
      <c r="AC886" s="252" t="s">
        <v>3835</v>
      </c>
      <c r="AD886" s="217" t="s">
        <v>6069</v>
      </c>
      <c r="AE886" s="217" t="s">
        <v>6070</v>
      </c>
      <c r="AF886" s="217" t="s">
        <v>3340</v>
      </c>
      <c r="AG886" s="252" t="s">
        <v>3340</v>
      </c>
      <c r="AH886" s="252" t="s">
        <v>3340</v>
      </c>
      <c r="AI886" s="252" t="s">
        <v>3340</v>
      </c>
      <c r="AJ886" s="252" t="s">
        <v>6765</v>
      </c>
      <c r="AK886" s="252" t="s">
        <v>3340</v>
      </c>
      <c r="AL886" s="252" t="s">
        <v>3340</v>
      </c>
    </row>
    <row r="887" spans="1:38">
      <c r="A887" s="30" t="s">
        <v>9108</v>
      </c>
      <c r="B887" s="30" t="s">
        <v>9109</v>
      </c>
      <c r="C887" s="252" t="s">
        <v>9115</v>
      </c>
      <c r="D887" s="252" t="s">
        <v>9116</v>
      </c>
      <c r="E887" s="252" t="s">
        <v>9114</v>
      </c>
      <c r="F887" s="217" t="s">
        <v>9111</v>
      </c>
      <c r="G887" s="252" t="s">
        <v>9112</v>
      </c>
      <c r="H887" s="252" t="s">
        <v>8914</v>
      </c>
      <c r="I887" s="411">
        <v>43444</v>
      </c>
      <c r="J887" s="252" t="s">
        <v>8915</v>
      </c>
      <c r="K887" s="252" t="s">
        <v>6061</v>
      </c>
      <c r="L887" s="252" t="s">
        <v>3469</v>
      </c>
      <c r="M887" s="252" t="s">
        <v>6676</v>
      </c>
      <c r="N887" s="252" t="s">
        <v>3696</v>
      </c>
      <c r="O887" s="252" t="s">
        <v>3339</v>
      </c>
      <c r="P887" s="252" t="s">
        <v>3670</v>
      </c>
      <c r="Q887" s="252" t="s">
        <v>9113</v>
      </c>
      <c r="R887" s="252" t="s">
        <v>3340</v>
      </c>
      <c r="S887" s="252" t="s">
        <v>3340</v>
      </c>
      <c r="T887" s="252" t="s">
        <v>3340</v>
      </c>
      <c r="U887" s="252" t="s">
        <v>3340</v>
      </c>
      <c r="V887" s="252" t="s">
        <v>3340</v>
      </c>
      <c r="W887" s="252" t="s">
        <v>3340</v>
      </c>
      <c r="X887" s="252" t="s">
        <v>3340</v>
      </c>
      <c r="Y887" s="252" t="s">
        <v>3340</v>
      </c>
      <c r="Z887" s="252" t="s">
        <v>3340</v>
      </c>
      <c r="AA887" s="252" t="s">
        <v>3340</v>
      </c>
      <c r="AB887" s="252" t="s">
        <v>3670</v>
      </c>
      <c r="AC887" s="252" t="s">
        <v>4776</v>
      </c>
      <c r="AD887" s="252" t="s">
        <v>3340</v>
      </c>
      <c r="AE887" s="252" t="s">
        <v>3340</v>
      </c>
      <c r="AF887" s="217" t="s">
        <v>3340</v>
      </c>
      <c r="AG887" s="252" t="s">
        <v>3340</v>
      </c>
      <c r="AH887" s="252" t="s">
        <v>3340</v>
      </c>
      <c r="AI887" s="252" t="s">
        <v>3340</v>
      </c>
      <c r="AJ887" s="252" t="s">
        <v>6766</v>
      </c>
      <c r="AK887" s="252" t="s">
        <v>3340</v>
      </c>
      <c r="AL887" s="252" t="s">
        <v>3340</v>
      </c>
    </row>
    <row r="888" spans="1:38">
      <c r="A888" s="30" t="s">
        <v>9115</v>
      </c>
      <c r="B888" s="30" t="s">
        <v>9116</v>
      </c>
      <c r="C888" s="252" t="s">
        <v>9117</v>
      </c>
      <c r="D888" s="252" t="s">
        <v>9118</v>
      </c>
      <c r="E888" s="252" t="s">
        <v>9119</v>
      </c>
      <c r="F888" s="217" t="s">
        <v>9111</v>
      </c>
      <c r="G888" s="252" t="s">
        <v>9112</v>
      </c>
      <c r="H888" s="252" t="s">
        <v>8914</v>
      </c>
      <c r="I888" s="411">
        <v>43444</v>
      </c>
      <c r="J888" s="252" t="s">
        <v>8915</v>
      </c>
      <c r="K888" s="252" t="s">
        <v>6061</v>
      </c>
      <c r="L888" s="252" t="s">
        <v>3469</v>
      </c>
      <c r="M888" s="252" t="s">
        <v>6676</v>
      </c>
      <c r="N888" s="252" t="s">
        <v>3327</v>
      </c>
      <c r="O888" s="252" t="s">
        <v>3328</v>
      </c>
      <c r="P888" s="252" t="s">
        <v>3670</v>
      </c>
      <c r="Q888" s="252" t="s">
        <v>9120</v>
      </c>
      <c r="R888" s="252" t="s">
        <v>9121</v>
      </c>
      <c r="S888" s="252" t="s">
        <v>3340</v>
      </c>
      <c r="T888" s="252" t="s">
        <v>3340</v>
      </c>
      <c r="U888" s="252" t="s">
        <v>3340</v>
      </c>
      <c r="V888" s="252" t="s">
        <v>3340</v>
      </c>
      <c r="W888" s="252" t="s">
        <v>3340</v>
      </c>
      <c r="X888" s="252" t="s">
        <v>3340</v>
      </c>
      <c r="Y888" s="252" t="s">
        <v>3340</v>
      </c>
      <c r="Z888" s="252" t="s">
        <v>10677</v>
      </c>
      <c r="AA888" s="252" t="s">
        <v>10678</v>
      </c>
      <c r="AB888" s="252" t="s">
        <v>3669</v>
      </c>
      <c r="AC888" s="252" t="s">
        <v>3835</v>
      </c>
      <c r="AD888" s="217" t="s">
        <v>5615</v>
      </c>
      <c r="AE888" s="217" t="s">
        <v>6058</v>
      </c>
      <c r="AF888" s="217" t="s">
        <v>3340</v>
      </c>
      <c r="AG888" s="252" t="s">
        <v>3340</v>
      </c>
      <c r="AH888" s="252" t="s">
        <v>3340</v>
      </c>
      <c r="AI888" s="252" t="s">
        <v>3340</v>
      </c>
      <c r="AJ888" s="252" t="s">
        <v>6765</v>
      </c>
      <c r="AK888" s="252" t="s">
        <v>3340</v>
      </c>
      <c r="AL888" s="252" t="s">
        <v>3340</v>
      </c>
    </row>
    <row r="889" spans="1:38">
      <c r="A889" s="30" t="s">
        <v>9117</v>
      </c>
      <c r="B889" s="30" t="s">
        <v>9118</v>
      </c>
      <c r="C889" s="252" t="s">
        <v>9122</v>
      </c>
      <c r="D889" s="252" t="s">
        <v>9123</v>
      </c>
      <c r="E889" s="252" t="s">
        <v>9121</v>
      </c>
      <c r="F889" s="217" t="s">
        <v>9111</v>
      </c>
      <c r="G889" s="252" t="s">
        <v>9112</v>
      </c>
      <c r="H889" s="252" t="s">
        <v>8914</v>
      </c>
      <c r="I889" s="411">
        <v>43444</v>
      </c>
      <c r="J889" s="252" t="s">
        <v>8915</v>
      </c>
      <c r="K889" s="252" t="s">
        <v>6061</v>
      </c>
      <c r="L889" s="252" t="s">
        <v>3469</v>
      </c>
      <c r="M889" s="252" t="s">
        <v>6676</v>
      </c>
      <c r="N889" s="252" t="s">
        <v>3696</v>
      </c>
      <c r="O889" s="252" t="s">
        <v>3339</v>
      </c>
      <c r="P889" s="252" t="s">
        <v>3670</v>
      </c>
      <c r="Q889" s="252" t="s">
        <v>9120</v>
      </c>
      <c r="R889" s="252" t="s">
        <v>3340</v>
      </c>
      <c r="S889" s="252" t="s">
        <v>3340</v>
      </c>
      <c r="T889" s="252" t="s">
        <v>3340</v>
      </c>
      <c r="U889" s="252" t="s">
        <v>3340</v>
      </c>
      <c r="V889" s="252" t="s">
        <v>3340</v>
      </c>
      <c r="W889" s="252" t="s">
        <v>3340</v>
      </c>
      <c r="X889" s="252" t="s">
        <v>3340</v>
      </c>
      <c r="Y889" s="252" t="s">
        <v>3340</v>
      </c>
      <c r="Z889" s="252" t="s">
        <v>3340</v>
      </c>
      <c r="AA889" s="252" t="s">
        <v>3340</v>
      </c>
      <c r="AB889" s="252" t="s">
        <v>3670</v>
      </c>
      <c r="AC889" s="252" t="s">
        <v>4776</v>
      </c>
      <c r="AD889" s="252" t="s">
        <v>3340</v>
      </c>
      <c r="AE889" s="252" t="s">
        <v>3340</v>
      </c>
      <c r="AF889" s="217" t="s">
        <v>3340</v>
      </c>
      <c r="AG889" s="252" t="s">
        <v>3340</v>
      </c>
      <c r="AH889" s="252" t="s">
        <v>3340</v>
      </c>
      <c r="AI889" s="252" t="s">
        <v>3340</v>
      </c>
      <c r="AJ889" s="252" t="s">
        <v>6766</v>
      </c>
      <c r="AK889" s="252" t="s">
        <v>3340</v>
      </c>
      <c r="AL889" s="252" t="s">
        <v>3340</v>
      </c>
    </row>
    <row r="890" spans="1:38">
      <c r="A890" s="30" t="s">
        <v>9122</v>
      </c>
      <c r="B890" s="30" t="s">
        <v>9123</v>
      </c>
      <c r="C890" s="252" t="s">
        <v>9124</v>
      </c>
      <c r="D890" s="252" t="s">
        <v>9125</v>
      </c>
      <c r="E890" s="252" t="s">
        <v>9126</v>
      </c>
      <c r="F890" s="217" t="s">
        <v>9111</v>
      </c>
      <c r="G890" s="252" t="s">
        <v>9112</v>
      </c>
      <c r="H890" s="252" t="s">
        <v>8914</v>
      </c>
      <c r="I890" s="411">
        <v>43444</v>
      </c>
      <c r="J890" s="252" t="s">
        <v>8915</v>
      </c>
      <c r="K890" s="252" t="s">
        <v>6061</v>
      </c>
      <c r="L890" s="252" t="s">
        <v>3469</v>
      </c>
      <c r="M890" s="252" t="s">
        <v>6676</v>
      </c>
      <c r="N890" s="252" t="s">
        <v>3327</v>
      </c>
      <c r="O890" s="252" t="s">
        <v>3328</v>
      </c>
      <c r="P890" s="252" t="s">
        <v>3670</v>
      </c>
      <c r="Q890" s="252" t="s">
        <v>9127</v>
      </c>
      <c r="R890" s="252" t="s">
        <v>9128</v>
      </c>
      <c r="S890" s="252" t="s">
        <v>3340</v>
      </c>
      <c r="T890" s="252" t="s">
        <v>3340</v>
      </c>
      <c r="U890" s="252" t="s">
        <v>3340</v>
      </c>
      <c r="V890" s="252" t="s">
        <v>3340</v>
      </c>
      <c r="W890" s="252" t="s">
        <v>3340</v>
      </c>
      <c r="X890" s="252" t="s">
        <v>3340</v>
      </c>
      <c r="Y890" s="252" t="s">
        <v>3340</v>
      </c>
      <c r="Z890" s="252" t="s">
        <v>10679</v>
      </c>
      <c r="AA890" s="252" t="s">
        <v>10680</v>
      </c>
      <c r="AB890" s="252" t="s">
        <v>3669</v>
      </c>
      <c r="AC890" s="252" t="s">
        <v>3835</v>
      </c>
      <c r="AD890" s="252" t="s">
        <v>5615</v>
      </c>
      <c r="AE890" s="252">
        <v>9.9999999999999995E-8</v>
      </c>
      <c r="AF890" s="217" t="s">
        <v>3340</v>
      </c>
      <c r="AG890" s="252" t="s">
        <v>3340</v>
      </c>
      <c r="AH890" s="252" t="s">
        <v>3340</v>
      </c>
      <c r="AI890" s="252" t="s">
        <v>3340</v>
      </c>
      <c r="AJ890" s="252" t="s">
        <v>6765</v>
      </c>
      <c r="AK890" s="252" t="s">
        <v>3340</v>
      </c>
      <c r="AL890" s="252" t="s">
        <v>3340</v>
      </c>
    </row>
    <row r="891" spans="1:38">
      <c r="A891" s="30" t="s">
        <v>9124</v>
      </c>
      <c r="B891" s="30" t="s">
        <v>9125</v>
      </c>
      <c r="C891" s="252" t="s">
        <v>9129</v>
      </c>
      <c r="D891" s="252" t="s">
        <v>9130</v>
      </c>
      <c r="E891" s="252" t="s">
        <v>9128</v>
      </c>
      <c r="F891" s="217" t="s">
        <v>9111</v>
      </c>
      <c r="G891" s="252" t="s">
        <v>9112</v>
      </c>
      <c r="H891" s="252" t="s">
        <v>8914</v>
      </c>
      <c r="I891" s="411">
        <v>43444</v>
      </c>
      <c r="J891" s="252" t="s">
        <v>8915</v>
      </c>
      <c r="K891" s="252" t="s">
        <v>6061</v>
      </c>
      <c r="L891" s="252" t="s">
        <v>3469</v>
      </c>
      <c r="M891" s="252" t="s">
        <v>6676</v>
      </c>
      <c r="N891" s="252" t="s">
        <v>3696</v>
      </c>
      <c r="O891" s="252" t="s">
        <v>3339</v>
      </c>
      <c r="P891" s="252" t="s">
        <v>3670</v>
      </c>
      <c r="Q891" s="252" t="s">
        <v>9127</v>
      </c>
      <c r="R891" s="252" t="s">
        <v>3340</v>
      </c>
      <c r="S891" s="252" t="s">
        <v>3340</v>
      </c>
      <c r="T891" s="252" t="s">
        <v>3340</v>
      </c>
      <c r="U891" s="252" t="s">
        <v>3340</v>
      </c>
      <c r="V891" s="252" t="s">
        <v>3340</v>
      </c>
      <c r="W891" s="252" t="s">
        <v>3340</v>
      </c>
      <c r="X891" s="252" t="s">
        <v>3340</v>
      </c>
      <c r="Y891" s="252" t="s">
        <v>3340</v>
      </c>
      <c r="Z891" s="252" t="s">
        <v>3340</v>
      </c>
      <c r="AA891" s="252" t="s">
        <v>3340</v>
      </c>
      <c r="AB891" s="252" t="s">
        <v>3670</v>
      </c>
      <c r="AC891" s="252" t="s">
        <v>4776</v>
      </c>
      <c r="AD891" s="252" t="s">
        <v>3340</v>
      </c>
      <c r="AE891" s="252" t="s">
        <v>3340</v>
      </c>
      <c r="AF891" s="217" t="s">
        <v>3340</v>
      </c>
      <c r="AG891" s="252" t="s">
        <v>3340</v>
      </c>
      <c r="AH891" s="252" t="s">
        <v>3340</v>
      </c>
      <c r="AI891" s="252" t="s">
        <v>3340</v>
      </c>
      <c r="AJ891" s="252" t="s">
        <v>6766</v>
      </c>
      <c r="AK891" s="252" t="s">
        <v>3340</v>
      </c>
      <c r="AL891" s="252" t="s">
        <v>3340</v>
      </c>
    </row>
    <row r="892" spans="1:38">
      <c r="A892" s="30" t="s">
        <v>9129</v>
      </c>
      <c r="B892" s="30" t="s">
        <v>9130</v>
      </c>
      <c r="C892" s="252" t="s">
        <v>9131</v>
      </c>
      <c r="D892" s="252" t="s">
        <v>9132</v>
      </c>
      <c r="E892" s="252" t="s">
        <v>9133</v>
      </c>
      <c r="F892" s="217" t="s">
        <v>9134</v>
      </c>
      <c r="G892" s="252" t="s">
        <v>9090</v>
      </c>
      <c r="H892" s="252" t="s">
        <v>9091</v>
      </c>
      <c r="I892" s="411">
        <v>43445</v>
      </c>
      <c r="J892" s="252" t="s">
        <v>3326</v>
      </c>
      <c r="K892" s="252" t="s">
        <v>9024</v>
      </c>
      <c r="L892" s="252" t="s">
        <v>3469</v>
      </c>
      <c r="M892" s="252" t="s">
        <v>6693</v>
      </c>
      <c r="N892" s="252" t="s">
        <v>6693</v>
      </c>
      <c r="O892" s="252" t="s">
        <v>8356</v>
      </c>
      <c r="P892" s="252" t="s">
        <v>3670</v>
      </c>
      <c r="Q892" s="252" t="s">
        <v>9135</v>
      </c>
      <c r="R892" s="252" t="s">
        <v>3340</v>
      </c>
      <c r="S892" s="252" t="s">
        <v>3340</v>
      </c>
      <c r="T892" s="252" t="s">
        <v>3340</v>
      </c>
      <c r="U892" s="252" t="s">
        <v>3340</v>
      </c>
      <c r="V892" s="252" t="s">
        <v>3340</v>
      </c>
      <c r="W892" s="252" t="s">
        <v>3340</v>
      </c>
      <c r="X892" s="252" t="s">
        <v>3340</v>
      </c>
      <c r="Y892" s="252" t="s">
        <v>3340</v>
      </c>
      <c r="Z892" s="252" t="s">
        <v>3340</v>
      </c>
      <c r="AA892" s="252" t="s">
        <v>3340</v>
      </c>
      <c r="AB892" s="252" t="s">
        <v>3670</v>
      </c>
      <c r="AC892" s="252" t="s">
        <v>4776</v>
      </c>
      <c r="AD892" s="252" t="s">
        <v>3340</v>
      </c>
      <c r="AE892" s="252" t="s">
        <v>3340</v>
      </c>
      <c r="AF892" s="217" t="s">
        <v>3340</v>
      </c>
      <c r="AG892" s="252" t="s">
        <v>3340</v>
      </c>
      <c r="AH892" s="252" t="s">
        <v>3340</v>
      </c>
      <c r="AI892" s="252" t="s">
        <v>3340</v>
      </c>
      <c r="AJ892" s="252" t="s">
        <v>7761</v>
      </c>
      <c r="AK892" s="252" t="s">
        <v>3340</v>
      </c>
      <c r="AL892" s="252" t="s">
        <v>3340</v>
      </c>
    </row>
    <row r="893" spans="1:38">
      <c r="A893" s="30" t="s">
        <v>9131</v>
      </c>
      <c r="B893" s="30" t="s">
        <v>9132</v>
      </c>
      <c r="C893" s="252" t="s">
        <v>9136</v>
      </c>
      <c r="D893" s="252" t="s">
        <v>9137</v>
      </c>
      <c r="E893" s="252" t="s">
        <v>9138</v>
      </c>
      <c r="F893" s="217" t="s">
        <v>9139</v>
      </c>
      <c r="G893" s="252" t="s">
        <v>9090</v>
      </c>
      <c r="H893" s="252" t="s">
        <v>9091</v>
      </c>
      <c r="I893" s="411">
        <v>43445</v>
      </c>
      <c r="J893" s="252" t="s">
        <v>3326</v>
      </c>
      <c r="K893" s="252" t="s">
        <v>9024</v>
      </c>
      <c r="L893" s="252" t="s">
        <v>3469</v>
      </c>
      <c r="M893" s="252" t="s">
        <v>6693</v>
      </c>
      <c r="N893" s="252" t="s">
        <v>6693</v>
      </c>
      <c r="O893" s="252" t="s">
        <v>8356</v>
      </c>
      <c r="P893" s="252" t="s">
        <v>3670</v>
      </c>
      <c r="Q893" s="252" t="s">
        <v>9140</v>
      </c>
      <c r="R893" s="252" t="s">
        <v>3340</v>
      </c>
      <c r="S893" s="252" t="s">
        <v>3340</v>
      </c>
      <c r="T893" s="252" t="s">
        <v>3340</v>
      </c>
      <c r="U893" s="252" t="s">
        <v>3340</v>
      </c>
      <c r="V893" s="252" t="s">
        <v>3340</v>
      </c>
      <c r="W893" s="252" t="s">
        <v>3340</v>
      </c>
      <c r="X893" s="252" t="s">
        <v>3340</v>
      </c>
      <c r="Y893" s="252" t="s">
        <v>3340</v>
      </c>
      <c r="Z893" s="252" t="s">
        <v>3340</v>
      </c>
      <c r="AA893" s="252" t="s">
        <v>3340</v>
      </c>
      <c r="AB893" s="252" t="s">
        <v>3670</v>
      </c>
      <c r="AC893" s="252" t="s">
        <v>4776</v>
      </c>
      <c r="AD893" s="252" t="s">
        <v>3340</v>
      </c>
      <c r="AE893" s="252" t="s">
        <v>3340</v>
      </c>
      <c r="AF893" s="217" t="s">
        <v>3340</v>
      </c>
      <c r="AG893" s="252" t="s">
        <v>3340</v>
      </c>
      <c r="AH893" s="252" t="s">
        <v>3340</v>
      </c>
      <c r="AI893" s="252" t="s">
        <v>3340</v>
      </c>
      <c r="AJ893" s="252" t="s">
        <v>7761</v>
      </c>
      <c r="AK893" s="252" t="s">
        <v>3340</v>
      </c>
      <c r="AL893" s="252" t="s">
        <v>3340</v>
      </c>
    </row>
    <row r="894" spans="1:38">
      <c r="A894" s="30" t="s">
        <v>9136</v>
      </c>
      <c r="B894" s="30" t="s">
        <v>9137</v>
      </c>
      <c r="C894" s="252" t="s">
        <v>9141</v>
      </c>
      <c r="D894" s="252" t="s">
        <v>9142</v>
      </c>
      <c r="E894" s="252" t="s">
        <v>9143</v>
      </c>
      <c r="F894" s="252" t="s">
        <v>9144</v>
      </c>
      <c r="G894" s="252" t="s">
        <v>9145</v>
      </c>
      <c r="H894" s="252" t="s">
        <v>9146</v>
      </c>
      <c r="I894" s="411">
        <v>43446</v>
      </c>
      <c r="J894" s="252" t="s">
        <v>9147</v>
      </c>
      <c r="K894" s="252" t="s">
        <v>6122</v>
      </c>
      <c r="L894" s="252" t="s">
        <v>3469</v>
      </c>
      <c r="M894" s="252" t="s">
        <v>6693</v>
      </c>
      <c r="N894" s="252" t="s">
        <v>6693</v>
      </c>
      <c r="O894" s="252" t="s">
        <v>8356</v>
      </c>
      <c r="P894" s="252" t="s">
        <v>3670</v>
      </c>
      <c r="Q894" s="252" t="s">
        <v>9148</v>
      </c>
      <c r="R894" s="252" t="s">
        <v>3340</v>
      </c>
      <c r="S894" s="252" t="s">
        <v>3340</v>
      </c>
      <c r="T894" s="252" t="s">
        <v>3340</v>
      </c>
      <c r="U894" s="252" t="s">
        <v>3340</v>
      </c>
      <c r="V894" s="252" t="s">
        <v>3340</v>
      </c>
      <c r="W894" s="252" t="s">
        <v>3340</v>
      </c>
      <c r="X894" s="252" t="s">
        <v>3340</v>
      </c>
      <c r="Y894" s="252" t="s">
        <v>3340</v>
      </c>
      <c r="Z894" s="252" t="s">
        <v>3340</v>
      </c>
      <c r="AA894" s="252" t="s">
        <v>3340</v>
      </c>
      <c r="AB894" s="252" t="s">
        <v>3670</v>
      </c>
      <c r="AC894" s="252" t="s">
        <v>4776</v>
      </c>
      <c r="AD894" s="252" t="s">
        <v>3340</v>
      </c>
      <c r="AE894" s="252" t="s">
        <v>3340</v>
      </c>
      <c r="AF894" s="217" t="s">
        <v>3340</v>
      </c>
      <c r="AG894" s="252" t="s">
        <v>9149</v>
      </c>
      <c r="AH894" s="252" t="s">
        <v>3340</v>
      </c>
      <c r="AI894" s="252" t="s">
        <v>3340</v>
      </c>
      <c r="AJ894" s="252" t="s">
        <v>7761</v>
      </c>
      <c r="AK894" s="252" t="s">
        <v>4451</v>
      </c>
      <c r="AL894" s="252" t="s">
        <v>6</v>
      </c>
    </row>
    <row r="895" spans="1:38">
      <c r="A895" s="30" t="s">
        <v>9141</v>
      </c>
      <c r="B895" s="30" t="s">
        <v>9142</v>
      </c>
      <c r="C895" s="252" t="s">
        <v>9150</v>
      </c>
      <c r="D895" s="252" t="s">
        <v>9151</v>
      </c>
      <c r="E895" s="252" t="s">
        <v>9152</v>
      </c>
      <c r="F895" s="252" t="s">
        <v>9144</v>
      </c>
      <c r="G895" s="252" t="s">
        <v>9145</v>
      </c>
      <c r="H895" s="252" t="s">
        <v>9146</v>
      </c>
      <c r="I895" s="411">
        <v>43446</v>
      </c>
      <c r="J895" s="252" t="s">
        <v>9147</v>
      </c>
      <c r="K895" s="252" t="s">
        <v>6122</v>
      </c>
      <c r="L895" s="252" t="s">
        <v>3469</v>
      </c>
      <c r="M895" s="252" t="s">
        <v>6693</v>
      </c>
      <c r="N895" s="252" t="s">
        <v>6693</v>
      </c>
      <c r="O895" s="252" t="s">
        <v>8356</v>
      </c>
      <c r="P895" s="252" t="s">
        <v>3670</v>
      </c>
      <c r="Q895" s="252" t="s">
        <v>9153</v>
      </c>
      <c r="R895" s="252" t="s">
        <v>3340</v>
      </c>
      <c r="S895" s="252" t="s">
        <v>3340</v>
      </c>
      <c r="T895" s="252" t="s">
        <v>3340</v>
      </c>
      <c r="U895" s="252" t="s">
        <v>3340</v>
      </c>
      <c r="V895" s="252" t="s">
        <v>3340</v>
      </c>
      <c r="W895" s="252" t="s">
        <v>3340</v>
      </c>
      <c r="X895" s="252" t="s">
        <v>3340</v>
      </c>
      <c r="Y895" s="252" t="s">
        <v>3340</v>
      </c>
      <c r="Z895" s="252" t="s">
        <v>3340</v>
      </c>
      <c r="AA895" s="252" t="s">
        <v>3340</v>
      </c>
      <c r="AB895" s="252" t="s">
        <v>3670</v>
      </c>
      <c r="AC895" s="252" t="s">
        <v>4776</v>
      </c>
      <c r="AD895" s="252" t="s">
        <v>3340</v>
      </c>
      <c r="AE895" s="252" t="s">
        <v>3340</v>
      </c>
      <c r="AF895" s="217" t="s">
        <v>3340</v>
      </c>
      <c r="AG895" s="252" t="s">
        <v>9149</v>
      </c>
      <c r="AH895" s="252" t="s">
        <v>3340</v>
      </c>
      <c r="AI895" s="252" t="s">
        <v>3340</v>
      </c>
      <c r="AJ895" s="252" t="s">
        <v>7761</v>
      </c>
      <c r="AK895" s="252" t="s">
        <v>4451</v>
      </c>
      <c r="AL895" s="252" t="s">
        <v>9154</v>
      </c>
    </row>
    <row r="896" spans="1:38">
      <c r="A896" s="30" t="s">
        <v>9150</v>
      </c>
      <c r="B896" s="30" t="s">
        <v>9151</v>
      </c>
      <c r="C896" s="252" t="s">
        <v>9155</v>
      </c>
      <c r="D896" s="252" t="s">
        <v>9156</v>
      </c>
      <c r="E896" s="252" t="s">
        <v>9157</v>
      </c>
      <c r="F896" s="252" t="s">
        <v>9144</v>
      </c>
      <c r="G896" s="252" t="s">
        <v>9145</v>
      </c>
      <c r="H896" s="252" t="s">
        <v>9146</v>
      </c>
      <c r="I896" s="411">
        <v>43446</v>
      </c>
      <c r="J896" s="252" t="s">
        <v>9147</v>
      </c>
      <c r="K896" s="252" t="s">
        <v>6122</v>
      </c>
      <c r="L896" s="252" t="s">
        <v>3469</v>
      </c>
      <c r="M896" s="252" t="s">
        <v>6693</v>
      </c>
      <c r="N896" s="252" t="s">
        <v>6693</v>
      </c>
      <c r="O896" s="252" t="s">
        <v>8356</v>
      </c>
      <c r="P896" s="252" t="s">
        <v>3670</v>
      </c>
      <c r="Q896" s="252" t="s">
        <v>9158</v>
      </c>
      <c r="R896" s="252" t="s">
        <v>3340</v>
      </c>
      <c r="S896" s="252" t="s">
        <v>3340</v>
      </c>
      <c r="T896" s="252" t="s">
        <v>3340</v>
      </c>
      <c r="U896" s="252" t="s">
        <v>3340</v>
      </c>
      <c r="V896" s="252" t="s">
        <v>3340</v>
      </c>
      <c r="W896" s="252" t="s">
        <v>3340</v>
      </c>
      <c r="X896" s="252" t="s">
        <v>3340</v>
      </c>
      <c r="Y896" s="252" t="s">
        <v>3340</v>
      </c>
      <c r="Z896" s="252" t="s">
        <v>3340</v>
      </c>
      <c r="AA896" s="252" t="s">
        <v>3340</v>
      </c>
      <c r="AB896" s="252" t="s">
        <v>3670</v>
      </c>
      <c r="AC896" s="252" t="s">
        <v>4776</v>
      </c>
      <c r="AD896" s="252" t="s">
        <v>3340</v>
      </c>
      <c r="AE896" s="252" t="s">
        <v>3340</v>
      </c>
      <c r="AF896" s="217" t="s">
        <v>3340</v>
      </c>
      <c r="AG896" s="252" t="s">
        <v>9149</v>
      </c>
      <c r="AH896" s="252" t="s">
        <v>3340</v>
      </c>
      <c r="AI896" s="252" t="s">
        <v>3340</v>
      </c>
      <c r="AJ896" s="252" t="s">
        <v>7761</v>
      </c>
      <c r="AK896" s="252" t="s">
        <v>4451</v>
      </c>
      <c r="AL896" s="252" t="s">
        <v>9159</v>
      </c>
    </row>
    <row r="897" spans="1:38">
      <c r="A897" s="30" t="s">
        <v>9155</v>
      </c>
      <c r="B897" s="30" t="s">
        <v>9156</v>
      </c>
      <c r="C897" s="252" t="s">
        <v>9160</v>
      </c>
      <c r="D897" s="252" t="s">
        <v>9161</v>
      </c>
      <c r="E897" s="252" t="s">
        <v>9162</v>
      </c>
      <c r="F897" s="252" t="s">
        <v>9144</v>
      </c>
      <c r="G897" s="252" t="s">
        <v>9145</v>
      </c>
      <c r="H897" s="252" t="s">
        <v>9146</v>
      </c>
      <c r="I897" s="411">
        <v>43446</v>
      </c>
      <c r="J897" s="252" t="s">
        <v>9147</v>
      </c>
      <c r="K897" s="252" t="s">
        <v>6122</v>
      </c>
      <c r="L897" s="252" t="s">
        <v>3469</v>
      </c>
      <c r="M897" s="252" t="s">
        <v>6693</v>
      </c>
      <c r="N897" s="252" t="s">
        <v>6693</v>
      </c>
      <c r="O897" s="252" t="s">
        <v>8356</v>
      </c>
      <c r="P897" s="252" t="s">
        <v>3670</v>
      </c>
      <c r="Q897" s="252" t="s">
        <v>9163</v>
      </c>
      <c r="R897" s="252" t="s">
        <v>3340</v>
      </c>
      <c r="S897" s="252" t="s">
        <v>3340</v>
      </c>
      <c r="T897" s="252" t="s">
        <v>3340</v>
      </c>
      <c r="U897" s="252" t="s">
        <v>3340</v>
      </c>
      <c r="V897" s="252" t="s">
        <v>3340</v>
      </c>
      <c r="W897" s="252" t="s">
        <v>3340</v>
      </c>
      <c r="X897" s="252" t="s">
        <v>3340</v>
      </c>
      <c r="Y897" s="252" t="s">
        <v>3340</v>
      </c>
      <c r="Z897" s="252" t="s">
        <v>3340</v>
      </c>
      <c r="AA897" s="252" t="s">
        <v>3340</v>
      </c>
      <c r="AB897" s="252" t="s">
        <v>3670</v>
      </c>
      <c r="AC897" s="252" t="s">
        <v>4776</v>
      </c>
      <c r="AD897" s="252" t="s">
        <v>3340</v>
      </c>
      <c r="AE897" s="252" t="s">
        <v>3340</v>
      </c>
      <c r="AF897" s="217" t="s">
        <v>3340</v>
      </c>
      <c r="AG897" s="252" t="s">
        <v>9149</v>
      </c>
      <c r="AH897" s="252" t="s">
        <v>3340</v>
      </c>
      <c r="AI897" s="252" t="s">
        <v>3340</v>
      </c>
      <c r="AJ897" s="252" t="s">
        <v>7761</v>
      </c>
      <c r="AK897" s="252" t="s">
        <v>4451</v>
      </c>
      <c r="AL897" s="252" t="s">
        <v>9164</v>
      </c>
    </row>
    <row r="898" spans="1:38">
      <c r="A898" s="30" t="s">
        <v>9160</v>
      </c>
      <c r="B898" s="30" t="s">
        <v>9161</v>
      </c>
      <c r="C898" s="252" t="s">
        <v>9165</v>
      </c>
      <c r="D898" s="252" t="s">
        <v>9166</v>
      </c>
      <c r="E898" s="252" t="s">
        <v>9167</v>
      </c>
      <c r="F898" s="252" t="s">
        <v>9144</v>
      </c>
      <c r="G898" s="252" t="s">
        <v>9145</v>
      </c>
      <c r="H898" s="252" t="s">
        <v>9146</v>
      </c>
      <c r="I898" s="411">
        <v>43446</v>
      </c>
      <c r="J898" s="252" t="s">
        <v>9147</v>
      </c>
      <c r="K898" s="252" t="s">
        <v>6122</v>
      </c>
      <c r="L898" s="252" t="s">
        <v>3469</v>
      </c>
      <c r="M898" s="252" t="s">
        <v>6693</v>
      </c>
      <c r="N898" s="252" t="s">
        <v>6693</v>
      </c>
      <c r="O898" s="252" t="s">
        <v>8356</v>
      </c>
      <c r="P898" s="252" t="s">
        <v>3670</v>
      </c>
      <c r="Q898" s="252" t="s">
        <v>9168</v>
      </c>
      <c r="R898" s="252" t="s">
        <v>3340</v>
      </c>
      <c r="S898" s="252" t="s">
        <v>3340</v>
      </c>
      <c r="T898" s="252" t="s">
        <v>3340</v>
      </c>
      <c r="U898" s="252" t="s">
        <v>3340</v>
      </c>
      <c r="V898" s="252" t="s">
        <v>3340</v>
      </c>
      <c r="W898" s="252" t="s">
        <v>3340</v>
      </c>
      <c r="X898" s="252" t="s">
        <v>3340</v>
      </c>
      <c r="Y898" s="252" t="s">
        <v>3340</v>
      </c>
      <c r="Z898" s="252" t="s">
        <v>3340</v>
      </c>
      <c r="AA898" s="252" t="s">
        <v>3340</v>
      </c>
      <c r="AB898" s="252" t="s">
        <v>3670</v>
      </c>
      <c r="AC898" s="252" t="s">
        <v>4776</v>
      </c>
      <c r="AD898" s="252" t="s">
        <v>3340</v>
      </c>
      <c r="AE898" s="252" t="s">
        <v>3340</v>
      </c>
      <c r="AF898" s="217" t="s">
        <v>3340</v>
      </c>
      <c r="AG898" s="252" t="s">
        <v>9149</v>
      </c>
      <c r="AH898" s="252" t="s">
        <v>3340</v>
      </c>
      <c r="AI898" s="252" t="s">
        <v>3340</v>
      </c>
      <c r="AJ898" s="252" t="s">
        <v>7761</v>
      </c>
      <c r="AK898" s="252" t="s">
        <v>4451</v>
      </c>
      <c r="AL898" s="252" t="s">
        <v>9169</v>
      </c>
    </row>
    <row r="899" spans="1:38">
      <c r="A899" s="30" t="s">
        <v>9165</v>
      </c>
      <c r="B899" s="30" t="s">
        <v>9166</v>
      </c>
      <c r="C899" s="252" t="s">
        <v>9170</v>
      </c>
      <c r="D899" s="252" t="s">
        <v>9171</v>
      </c>
      <c r="E899" s="252" t="s">
        <v>9172</v>
      </c>
      <c r="F899" s="252" t="s">
        <v>9173</v>
      </c>
      <c r="G899" s="252" t="s">
        <v>9145</v>
      </c>
      <c r="H899" s="252" t="s">
        <v>9174</v>
      </c>
      <c r="I899" s="411">
        <v>43446</v>
      </c>
      <c r="J899" s="252" t="s">
        <v>9147</v>
      </c>
      <c r="K899" s="252" t="s">
        <v>6122</v>
      </c>
      <c r="L899" s="252" t="s">
        <v>3469</v>
      </c>
      <c r="M899" s="252" t="s">
        <v>6676</v>
      </c>
      <c r="N899" s="252" t="s">
        <v>6684</v>
      </c>
      <c r="O899" s="252" t="s">
        <v>8341</v>
      </c>
      <c r="P899" s="252" t="s">
        <v>3670</v>
      </c>
      <c r="Q899" s="252" t="s">
        <v>9148</v>
      </c>
      <c r="R899" s="252" t="s">
        <v>9175</v>
      </c>
      <c r="S899" s="252" t="s">
        <v>3340</v>
      </c>
      <c r="T899" s="252" t="s">
        <v>3340</v>
      </c>
      <c r="U899" s="252" t="s">
        <v>3340</v>
      </c>
      <c r="V899" s="252" t="s">
        <v>3340</v>
      </c>
      <c r="W899" s="252" t="s">
        <v>3340</v>
      </c>
      <c r="X899" s="252" t="s">
        <v>3340</v>
      </c>
      <c r="Y899" s="252" t="s">
        <v>3340</v>
      </c>
      <c r="Z899" s="252" t="s">
        <v>9162</v>
      </c>
      <c r="AA899" s="252" t="s">
        <v>9176</v>
      </c>
      <c r="AB899" s="252" t="s">
        <v>3670</v>
      </c>
      <c r="AC899" s="252" t="s">
        <v>3835</v>
      </c>
      <c r="AD899" s="252" t="s">
        <v>3340</v>
      </c>
      <c r="AE899" s="252" t="s">
        <v>3340</v>
      </c>
      <c r="AF899" s="217" t="s">
        <v>3340</v>
      </c>
      <c r="AG899" s="252" t="s">
        <v>9149</v>
      </c>
      <c r="AH899" s="252" t="s">
        <v>8351</v>
      </c>
      <c r="AI899" s="252" t="s">
        <v>3340</v>
      </c>
      <c r="AJ899" s="252" t="s">
        <v>6765</v>
      </c>
      <c r="AK899" s="252" t="s">
        <v>4451</v>
      </c>
      <c r="AL899" s="252" t="s">
        <v>6</v>
      </c>
    </row>
    <row r="900" spans="1:38">
      <c r="A900" s="30" t="s">
        <v>9170</v>
      </c>
      <c r="B900" s="30" t="s">
        <v>9171</v>
      </c>
      <c r="C900" s="252" t="s">
        <v>9177</v>
      </c>
      <c r="D900" s="252" t="s">
        <v>9178</v>
      </c>
      <c r="E900" s="252" t="s">
        <v>9179</v>
      </c>
      <c r="F900" s="252" t="s">
        <v>9173</v>
      </c>
      <c r="G900" s="252" t="s">
        <v>9145</v>
      </c>
      <c r="H900" s="252" t="s">
        <v>9174</v>
      </c>
      <c r="I900" s="411">
        <v>43446</v>
      </c>
      <c r="J900" s="252" t="s">
        <v>9147</v>
      </c>
      <c r="K900" s="252" t="s">
        <v>6122</v>
      </c>
      <c r="L900" s="252" t="s">
        <v>3469</v>
      </c>
      <c r="M900" s="252" t="s">
        <v>6676</v>
      </c>
      <c r="N900" s="252" t="s">
        <v>6684</v>
      </c>
      <c r="O900" s="252" t="s">
        <v>8341</v>
      </c>
      <c r="P900" s="252" t="s">
        <v>3670</v>
      </c>
      <c r="Q900" s="252" t="s">
        <v>9153</v>
      </c>
      <c r="R900" s="252" t="s">
        <v>9180</v>
      </c>
      <c r="S900" s="252" t="s">
        <v>3340</v>
      </c>
      <c r="T900" s="252" t="s">
        <v>3340</v>
      </c>
      <c r="U900" s="252" t="s">
        <v>3340</v>
      </c>
      <c r="V900" s="252" t="s">
        <v>3340</v>
      </c>
      <c r="W900" s="252" t="s">
        <v>3340</v>
      </c>
      <c r="X900" s="252" t="s">
        <v>3340</v>
      </c>
      <c r="Y900" s="252" t="s">
        <v>3340</v>
      </c>
      <c r="Z900" s="252" t="s">
        <v>9152</v>
      </c>
      <c r="AA900" s="252" t="s">
        <v>9181</v>
      </c>
      <c r="AB900" s="252" t="s">
        <v>3670</v>
      </c>
      <c r="AC900" s="252" t="s">
        <v>3835</v>
      </c>
      <c r="AD900" s="252" t="s">
        <v>3340</v>
      </c>
      <c r="AE900" s="252" t="s">
        <v>3340</v>
      </c>
      <c r="AF900" s="217" t="s">
        <v>3340</v>
      </c>
      <c r="AG900" s="252" t="s">
        <v>9149</v>
      </c>
      <c r="AH900" s="252" t="s">
        <v>8351</v>
      </c>
      <c r="AI900" s="252" t="s">
        <v>3340</v>
      </c>
      <c r="AJ900" s="252" t="s">
        <v>6765</v>
      </c>
      <c r="AK900" s="252" t="s">
        <v>4451</v>
      </c>
      <c r="AL900" s="252" t="s">
        <v>9154</v>
      </c>
    </row>
    <row r="901" spans="1:38">
      <c r="A901" s="30" t="s">
        <v>9177</v>
      </c>
      <c r="B901" s="30" t="s">
        <v>9178</v>
      </c>
      <c r="C901" s="252" t="s">
        <v>9182</v>
      </c>
      <c r="D901" s="252" t="s">
        <v>9183</v>
      </c>
      <c r="E901" s="252" t="s">
        <v>9184</v>
      </c>
      <c r="F901" s="252" t="s">
        <v>9173</v>
      </c>
      <c r="G901" s="252" t="s">
        <v>9145</v>
      </c>
      <c r="H901" s="252" t="s">
        <v>9174</v>
      </c>
      <c r="I901" s="411">
        <v>43446</v>
      </c>
      <c r="J901" s="252" t="s">
        <v>9147</v>
      </c>
      <c r="K901" s="252" t="s">
        <v>6122</v>
      </c>
      <c r="L901" s="252" t="s">
        <v>3469</v>
      </c>
      <c r="M901" s="252" t="s">
        <v>6676</v>
      </c>
      <c r="N901" s="252" t="s">
        <v>6684</v>
      </c>
      <c r="O901" s="252" t="s">
        <v>8341</v>
      </c>
      <c r="P901" s="252" t="s">
        <v>3670</v>
      </c>
      <c r="Q901" s="252" t="s">
        <v>9158</v>
      </c>
      <c r="R901" s="252" t="s">
        <v>9185</v>
      </c>
      <c r="S901" s="252" t="s">
        <v>3340</v>
      </c>
      <c r="T901" s="252" t="s">
        <v>3340</v>
      </c>
      <c r="U901" s="252" t="s">
        <v>3340</v>
      </c>
      <c r="V901" s="252" t="s">
        <v>3340</v>
      </c>
      <c r="W901" s="252" t="s">
        <v>3340</v>
      </c>
      <c r="X901" s="252" t="s">
        <v>3340</v>
      </c>
      <c r="Y901" s="252" t="s">
        <v>3340</v>
      </c>
      <c r="Z901" s="252" t="s">
        <v>9143</v>
      </c>
      <c r="AA901" s="252" t="s">
        <v>9186</v>
      </c>
      <c r="AB901" s="252" t="s">
        <v>3670</v>
      </c>
      <c r="AC901" s="252" t="s">
        <v>3835</v>
      </c>
      <c r="AD901" s="252" t="s">
        <v>3340</v>
      </c>
      <c r="AE901" s="252" t="s">
        <v>3340</v>
      </c>
      <c r="AF901" s="217" t="s">
        <v>3340</v>
      </c>
      <c r="AG901" s="252" t="s">
        <v>9149</v>
      </c>
      <c r="AH901" s="252" t="s">
        <v>8351</v>
      </c>
      <c r="AI901" s="252" t="s">
        <v>3340</v>
      </c>
      <c r="AJ901" s="252" t="s">
        <v>6765</v>
      </c>
      <c r="AK901" s="252" t="s">
        <v>4451</v>
      </c>
      <c r="AL901" s="252" t="s">
        <v>9159</v>
      </c>
    </row>
    <row r="902" spans="1:38">
      <c r="A902" s="30" t="s">
        <v>9182</v>
      </c>
      <c r="B902" s="30" t="s">
        <v>9183</v>
      </c>
      <c r="C902" s="252" t="s">
        <v>9187</v>
      </c>
      <c r="D902" s="252" t="s">
        <v>9188</v>
      </c>
      <c r="E902" s="252" t="s">
        <v>9189</v>
      </c>
      <c r="F902" s="252" t="s">
        <v>9173</v>
      </c>
      <c r="G902" s="252" t="s">
        <v>9145</v>
      </c>
      <c r="H902" s="252" t="s">
        <v>9174</v>
      </c>
      <c r="I902" s="411">
        <v>43446</v>
      </c>
      <c r="J902" s="252" t="s">
        <v>9147</v>
      </c>
      <c r="K902" s="252" t="s">
        <v>6122</v>
      </c>
      <c r="L902" s="252" t="s">
        <v>3469</v>
      </c>
      <c r="M902" s="252" t="s">
        <v>6676</v>
      </c>
      <c r="N902" s="252" t="s">
        <v>6684</v>
      </c>
      <c r="O902" s="252" t="s">
        <v>8341</v>
      </c>
      <c r="P902" s="252" t="s">
        <v>3670</v>
      </c>
      <c r="Q902" s="252" t="s">
        <v>9163</v>
      </c>
      <c r="R902" s="252" t="s">
        <v>9190</v>
      </c>
      <c r="S902" s="252" t="s">
        <v>3340</v>
      </c>
      <c r="T902" s="252" t="s">
        <v>3340</v>
      </c>
      <c r="U902" s="252" t="s">
        <v>3340</v>
      </c>
      <c r="V902" s="252" t="s">
        <v>3340</v>
      </c>
      <c r="W902" s="252" t="s">
        <v>3340</v>
      </c>
      <c r="X902" s="252" t="s">
        <v>3340</v>
      </c>
      <c r="Y902" s="252" t="s">
        <v>3340</v>
      </c>
      <c r="Z902" s="252" t="s">
        <v>9157</v>
      </c>
      <c r="AA902" s="252" t="s">
        <v>9191</v>
      </c>
      <c r="AB902" s="252" t="s">
        <v>3670</v>
      </c>
      <c r="AC902" s="252" t="s">
        <v>3835</v>
      </c>
      <c r="AD902" s="252" t="s">
        <v>3340</v>
      </c>
      <c r="AE902" s="252" t="s">
        <v>3340</v>
      </c>
      <c r="AF902" s="217" t="s">
        <v>3340</v>
      </c>
      <c r="AG902" s="252" t="s">
        <v>9149</v>
      </c>
      <c r="AH902" s="252" t="s">
        <v>8351</v>
      </c>
      <c r="AI902" s="252" t="s">
        <v>3340</v>
      </c>
      <c r="AJ902" s="252" t="s">
        <v>6765</v>
      </c>
      <c r="AK902" s="252" t="s">
        <v>4451</v>
      </c>
      <c r="AL902" s="252" t="s">
        <v>9164</v>
      </c>
    </row>
    <row r="903" spans="1:38">
      <c r="A903" s="30" t="s">
        <v>9187</v>
      </c>
      <c r="B903" s="30" t="s">
        <v>9188</v>
      </c>
      <c r="C903" s="252" t="s">
        <v>9192</v>
      </c>
      <c r="D903" s="252" t="s">
        <v>9193</v>
      </c>
      <c r="E903" s="252" t="s">
        <v>9194</v>
      </c>
      <c r="F903" s="252" t="s">
        <v>9173</v>
      </c>
      <c r="G903" s="252" t="s">
        <v>9145</v>
      </c>
      <c r="H903" s="252" t="s">
        <v>9174</v>
      </c>
      <c r="I903" s="411">
        <v>43446</v>
      </c>
      <c r="J903" s="252" t="s">
        <v>9147</v>
      </c>
      <c r="K903" s="252" t="s">
        <v>6122</v>
      </c>
      <c r="L903" s="252" t="s">
        <v>3469</v>
      </c>
      <c r="M903" s="252" t="s">
        <v>6676</v>
      </c>
      <c r="N903" s="252" t="s">
        <v>6684</v>
      </c>
      <c r="O903" s="252" t="s">
        <v>8341</v>
      </c>
      <c r="P903" s="252" t="s">
        <v>3670</v>
      </c>
      <c r="Q903" s="252" t="s">
        <v>9168</v>
      </c>
      <c r="R903" s="252" t="s">
        <v>9195</v>
      </c>
      <c r="S903" s="252" t="s">
        <v>3340</v>
      </c>
      <c r="T903" s="252" t="s">
        <v>3340</v>
      </c>
      <c r="U903" s="252" t="s">
        <v>3340</v>
      </c>
      <c r="V903" s="252" t="s">
        <v>3340</v>
      </c>
      <c r="W903" s="252" t="s">
        <v>3340</v>
      </c>
      <c r="X903" s="252" t="s">
        <v>3340</v>
      </c>
      <c r="Y903" s="252" t="s">
        <v>3340</v>
      </c>
      <c r="Z903" s="252" t="s">
        <v>9167</v>
      </c>
      <c r="AA903" s="252" t="s">
        <v>9196</v>
      </c>
      <c r="AB903" s="252" t="s">
        <v>3670</v>
      </c>
      <c r="AC903" s="252" t="s">
        <v>3835</v>
      </c>
      <c r="AD903" s="252" t="s">
        <v>3340</v>
      </c>
      <c r="AE903" s="252" t="s">
        <v>3340</v>
      </c>
      <c r="AF903" s="217" t="s">
        <v>3340</v>
      </c>
      <c r="AG903" s="252" t="s">
        <v>9149</v>
      </c>
      <c r="AH903" s="252" t="s">
        <v>8351</v>
      </c>
      <c r="AI903" s="252" t="s">
        <v>3340</v>
      </c>
      <c r="AJ903" s="252" t="s">
        <v>6765</v>
      </c>
      <c r="AK903" s="252" t="s">
        <v>4451</v>
      </c>
      <c r="AL903" s="252" t="s">
        <v>9169</v>
      </c>
    </row>
    <row r="904" spans="1:38">
      <c r="A904" s="30" t="s">
        <v>9192</v>
      </c>
      <c r="B904" s="30" t="s">
        <v>9193</v>
      </c>
      <c r="C904" s="252" t="s">
        <v>9197</v>
      </c>
      <c r="D904" s="252" t="s">
        <v>9198</v>
      </c>
      <c r="E904" s="252" t="s">
        <v>9199</v>
      </c>
      <c r="F904" s="252" t="s">
        <v>9173</v>
      </c>
      <c r="G904" s="252" t="s">
        <v>9145</v>
      </c>
      <c r="H904" s="252" t="s">
        <v>9174</v>
      </c>
      <c r="I904" s="411">
        <v>43446</v>
      </c>
      <c r="J904" s="252" t="s">
        <v>9147</v>
      </c>
      <c r="K904" s="252" t="s">
        <v>6122</v>
      </c>
      <c r="L904" s="252" t="s">
        <v>3469</v>
      </c>
      <c r="M904" s="252" t="s">
        <v>6676</v>
      </c>
      <c r="N904" s="252" t="s">
        <v>3327</v>
      </c>
      <c r="O904" s="252" t="s">
        <v>3328</v>
      </c>
      <c r="P904" s="252" t="s">
        <v>3670</v>
      </c>
      <c r="Q904" s="252" t="s">
        <v>9148</v>
      </c>
      <c r="R904" s="252" t="s">
        <v>9175</v>
      </c>
      <c r="S904" s="252" t="s">
        <v>3340</v>
      </c>
      <c r="T904" s="252" t="s">
        <v>3340</v>
      </c>
      <c r="U904" s="252" t="s">
        <v>3340</v>
      </c>
      <c r="V904" s="252" t="s">
        <v>3340</v>
      </c>
      <c r="W904" s="252" t="s">
        <v>3340</v>
      </c>
      <c r="X904" s="252" t="s">
        <v>3340</v>
      </c>
      <c r="Y904" s="252" t="s">
        <v>3340</v>
      </c>
      <c r="Z904" s="252" t="s">
        <v>9162</v>
      </c>
      <c r="AA904" s="252" t="s">
        <v>9176</v>
      </c>
      <c r="AB904" s="252" t="s">
        <v>3669</v>
      </c>
      <c r="AC904" s="252" t="s">
        <v>3835</v>
      </c>
      <c r="AD904" s="217" t="s">
        <v>5615</v>
      </c>
      <c r="AE904" s="217" t="s">
        <v>6058</v>
      </c>
      <c r="AF904" s="217" t="s">
        <v>3340</v>
      </c>
      <c r="AG904" s="252" t="s">
        <v>9149</v>
      </c>
      <c r="AH904" s="252" t="s">
        <v>4367</v>
      </c>
      <c r="AI904" s="252" t="s">
        <v>3340</v>
      </c>
      <c r="AJ904" s="252" t="s">
        <v>6765</v>
      </c>
      <c r="AK904" s="252" t="s">
        <v>4451</v>
      </c>
      <c r="AL904" s="252" t="s">
        <v>6</v>
      </c>
    </row>
    <row r="905" spans="1:38">
      <c r="A905" s="30" t="s">
        <v>9197</v>
      </c>
      <c r="B905" s="30" t="s">
        <v>9198</v>
      </c>
      <c r="C905" s="252" t="s">
        <v>9200</v>
      </c>
      <c r="D905" s="252" t="s">
        <v>9201</v>
      </c>
      <c r="E905" s="252" t="s">
        <v>9202</v>
      </c>
      <c r="F905" s="252" t="s">
        <v>9173</v>
      </c>
      <c r="G905" s="252" t="s">
        <v>9145</v>
      </c>
      <c r="H905" s="252" t="s">
        <v>9174</v>
      </c>
      <c r="I905" s="411">
        <v>43446</v>
      </c>
      <c r="J905" s="252" t="s">
        <v>9147</v>
      </c>
      <c r="K905" s="252" t="s">
        <v>6122</v>
      </c>
      <c r="L905" s="252" t="s">
        <v>3469</v>
      </c>
      <c r="M905" s="252" t="s">
        <v>6676</v>
      </c>
      <c r="N905" s="252" t="s">
        <v>3327</v>
      </c>
      <c r="O905" s="252" t="s">
        <v>3328</v>
      </c>
      <c r="P905" s="252" t="s">
        <v>3670</v>
      </c>
      <c r="Q905" s="252" t="s">
        <v>9153</v>
      </c>
      <c r="R905" s="252" t="s">
        <v>9180</v>
      </c>
      <c r="S905" s="252" t="s">
        <v>3340</v>
      </c>
      <c r="T905" s="252" t="s">
        <v>3340</v>
      </c>
      <c r="U905" s="252" t="s">
        <v>3340</v>
      </c>
      <c r="V905" s="252" t="s">
        <v>3340</v>
      </c>
      <c r="W905" s="252" t="s">
        <v>3340</v>
      </c>
      <c r="X905" s="252" t="s">
        <v>3340</v>
      </c>
      <c r="Y905" s="252" t="s">
        <v>3340</v>
      </c>
      <c r="Z905" s="252" t="s">
        <v>9152</v>
      </c>
      <c r="AA905" s="252" t="s">
        <v>9181</v>
      </c>
      <c r="AB905" s="252" t="s">
        <v>3669</v>
      </c>
      <c r="AC905" s="252" t="s">
        <v>3835</v>
      </c>
      <c r="AD905" s="252" t="s">
        <v>3340</v>
      </c>
      <c r="AE905" s="252" t="s">
        <v>3340</v>
      </c>
      <c r="AF905" s="217" t="s">
        <v>3340</v>
      </c>
      <c r="AG905" s="252" t="s">
        <v>9149</v>
      </c>
      <c r="AH905" s="252" t="s">
        <v>4367</v>
      </c>
      <c r="AI905" s="252" t="s">
        <v>3340</v>
      </c>
      <c r="AJ905" s="252" t="s">
        <v>6765</v>
      </c>
      <c r="AK905" s="252" t="s">
        <v>4451</v>
      </c>
      <c r="AL905" s="252" t="s">
        <v>9154</v>
      </c>
    </row>
    <row r="906" spans="1:38">
      <c r="A906" s="30" t="s">
        <v>9200</v>
      </c>
      <c r="B906" s="30" t="s">
        <v>9201</v>
      </c>
      <c r="C906" s="252" t="s">
        <v>9203</v>
      </c>
      <c r="D906" s="252" t="s">
        <v>9204</v>
      </c>
      <c r="E906" s="252" t="s">
        <v>9205</v>
      </c>
      <c r="F906" s="252" t="s">
        <v>9173</v>
      </c>
      <c r="G906" s="252" t="s">
        <v>9145</v>
      </c>
      <c r="H906" s="252" t="s">
        <v>9174</v>
      </c>
      <c r="I906" s="411">
        <v>43446</v>
      </c>
      <c r="J906" s="252" t="s">
        <v>9147</v>
      </c>
      <c r="K906" s="252" t="s">
        <v>6122</v>
      </c>
      <c r="L906" s="252" t="s">
        <v>3469</v>
      </c>
      <c r="M906" s="252" t="s">
        <v>6676</v>
      </c>
      <c r="N906" s="252" t="s">
        <v>3327</v>
      </c>
      <c r="O906" s="252" t="s">
        <v>3328</v>
      </c>
      <c r="P906" s="252" t="s">
        <v>3670</v>
      </c>
      <c r="Q906" s="252" t="s">
        <v>9158</v>
      </c>
      <c r="R906" s="252" t="s">
        <v>9185</v>
      </c>
      <c r="S906" s="252" t="s">
        <v>3340</v>
      </c>
      <c r="T906" s="252" t="s">
        <v>3340</v>
      </c>
      <c r="U906" s="252" t="s">
        <v>3340</v>
      </c>
      <c r="V906" s="252" t="s">
        <v>3340</v>
      </c>
      <c r="W906" s="252" t="s">
        <v>3340</v>
      </c>
      <c r="X906" s="252" t="s">
        <v>3340</v>
      </c>
      <c r="Y906" s="252" t="s">
        <v>3340</v>
      </c>
      <c r="Z906" s="252" t="s">
        <v>9143</v>
      </c>
      <c r="AA906" s="252" t="s">
        <v>9186</v>
      </c>
      <c r="AB906" s="252" t="s">
        <v>3669</v>
      </c>
      <c r="AC906" s="252" t="s">
        <v>3835</v>
      </c>
      <c r="AD906" s="217" t="s">
        <v>5615</v>
      </c>
      <c r="AE906" s="217" t="s">
        <v>6058</v>
      </c>
      <c r="AF906" s="217" t="s">
        <v>3340</v>
      </c>
      <c r="AG906" s="252" t="s">
        <v>9149</v>
      </c>
      <c r="AH906" s="252" t="s">
        <v>4367</v>
      </c>
      <c r="AI906" s="252" t="s">
        <v>3340</v>
      </c>
      <c r="AJ906" s="252" t="s">
        <v>6765</v>
      </c>
      <c r="AK906" s="252" t="s">
        <v>4451</v>
      </c>
      <c r="AL906" s="252" t="s">
        <v>9159</v>
      </c>
    </row>
    <row r="907" spans="1:38">
      <c r="A907" s="30" t="s">
        <v>9203</v>
      </c>
      <c r="B907" s="30" t="s">
        <v>9204</v>
      </c>
      <c r="C907" s="252" t="s">
        <v>9206</v>
      </c>
      <c r="D907" s="252" t="s">
        <v>9207</v>
      </c>
      <c r="E907" s="252" t="s">
        <v>9208</v>
      </c>
      <c r="F907" s="252" t="s">
        <v>9173</v>
      </c>
      <c r="G907" s="252" t="s">
        <v>9145</v>
      </c>
      <c r="H907" s="252" t="s">
        <v>9174</v>
      </c>
      <c r="I907" s="411">
        <v>43446</v>
      </c>
      <c r="J907" s="252" t="s">
        <v>9147</v>
      </c>
      <c r="K907" s="252" t="s">
        <v>6122</v>
      </c>
      <c r="L907" s="252" t="s">
        <v>3469</v>
      </c>
      <c r="M907" s="252" t="s">
        <v>6676</v>
      </c>
      <c r="N907" s="252" t="s">
        <v>3327</v>
      </c>
      <c r="O907" s="252" t="s">
        <v>3328</v>
      </c>
      <c r="P907" s="252" t="s">
        <v>3670</v>
      </c>
      <c r="Q907" s="252" t="s">
        <v>9163</v>
      </c>
      <c r="R907" s="252" t="s">
        <v>9190</v>
      </c>
      <c r="S907" s="252" t="s">
        <v>3340</v>
      </c>
      <c r="T907" s="252" t="s">
        <v>3340</v>
      </c>
      <c r="U907" s="252" t="s">
        <v>3340</v>
      </c>
      <c r="V907" s="252" t="s">
        <v>3340</v>
      </c>
      <c r="W907" s="252" t="s">
        <v>3340</v>
      </c>
      <c r="X907" s="252" t="s">
        <v>3340</v>
      </c>
      <c r="Y907" s="252" t="s">
        <v>3340</v>
      </c>
      <c r="Z907" s="252" t="s">
        <v>9157</v>
      </c>
      <c r="AA907" s="252" t="s">
        <v>9191</v>
      </c>
      <c r="AB907" s="252" t="s">
        <v>3669</v>
      </c>
      <c r="AC907" s="252" t="s">
        <v>3835</v>
      </c>
      <c r="AD907" s="217" t="s">
        <v>5615</v>
      </c>
      <c r="AE907" s="217" t="s">
        <v>6058</v>
      </c>
      <c r="AF907" s="217" t="s">
        <v>3340</v>
      </c>
      <c r="AG907" s="252" t="s">
        <v>9149</v>
      </c>
      <c r="AH907" s="252" t="s">
        <v>4367</v>
      </c>
      <c r="AI907" s="252" t="s">
        <v>3340</v>
      </c>
      <c r="AJ907" s="252" t="s">
        <v>6765</v>
      </c>
      <c r="AK907" s="252" t="s">
        <v>4451</v>
      </c>
      <c r="AL907" s="252" t="s">
        <v>9164</v>
      </c>
    </row>
    <row r="908" spans="1:38">
      <c r="A908" s="30" t="s">
        <v>9206</v>
      </c>
      <c r="B908" s="30" t="s">
        <v>9207</v>
      </c>
      <c r="C908" s="252" t="s">
        <v>9209</v>
      </c>
      <c r="D908" s="252" t="s">
        <v>9210</v>
      </c>
      <c r="E908" s="252" t="s">
        <v>9211</v>
      </c>
      <c r="F908" s="252" t="s">
        <v>9173</v>
      </c>
      <c r="G908" s="252" t="s">
        <v>9145</v>
      </c>
      <c r="H908" s="252" t="s">
        <v>9174</v>
      </c>
      <c r="I908" s="411">
        <v>43446</v>
      </c>
      <c r="J908" s="252" t="s">
        <v>9147</v>
      </c>
      <c r="K908" s="252" t="s">
        <v>6122</v>
      </c>
      <c r="L908" s="252" t="s">
        <v>3469</v>
      </c>
      <c r="M908" s="252" t="s">
        <v>6676</v>
      </c>
      <c r="N908" s="252" t="s">
        <v>3327</v>
      </c>
      <c r="O908" s="252" t="s">
        <v>3328</v>
      </c>
      <c r="P908" s="252" t="s">
        <v>3670</v>
      </c>
      <c r="Q908" s="252" t="s">
        <v>9168</v>
      </c>
      <c r="R908" s="252" t="s">
        <v>9195</v>
      </c>
      <c r="S908" s="252" t="s">
        <v>3340</v>
      </c>
      <c r="T908" s="252" t="s">
        <v>3340</v>
      </c>
      <c r="U908" s="252" t="s">
        <v>3340</v>
      </c>
      <c r="V908" s="252" t="s">
        <v>3340</v>
      </c>
      <c r="W908" s="252" t="s">
        <v>3340</v>
      </c>
      <c r="X908" s="252" t="s">
        <v>3340</v>
      </c>
      <c r="Y908" s="252" t="s">
        <v>3340</v>
      </c>
      <c r="Z908" s="252" t="s">
        <v>9167</v>
      </c>
      <c r="AA908" s="252" t="s">
        <v>9196</v>
      </c>
      <c r="AB908" s="252" t="s">
        <v>3669</v>
      </c>
      <c r="AC908" s="252" t="s">
        <v>3835</v>
      </c>
      <c r="AD908" s="217" t="s">
        <v>5615</v>
      </c>
      <c r="AE908" s="217" t="s">
        <v>6058</v>
      </c>
      <c r="AF908" s="217" t="s">
        <v>3340</v>
      </c>
      <c r="AG908" s="252" t="s">
        <v>9149</v>
      </c>
      <c r="AH908" s="252" t="s">
        <v>4367</v>
      </c>
      <c r="AI908" s="252" t="s">
        <v>3340</v>
      </c>
      <c r="AJ908" s="252" t="s">
        <v>6765</v>
      </c>
      <c r="AK908" s="252" t="s">
        <v>4451</v>
      </c>
      <c r="AL908" s="252" t="s">
        <v>9169</v>
      </c>
    </row>
    <row r="909" spans="1:38">
      <c r="A909" s="30" t="s">
        <v>9209</v>
      </c>
      <c r="B909" s="30" t="s">
        <v>9210</v>
      </c>
      <c r="C909" s="252" t="s">
        <v>9212</v>
      </c>
      <c r="D909" s="252" t="s">
        <v>9213</v>
      </c>
      <c r="E909" s="252" t="s">
        <v>9175</v>
      </c>
      <c r="F909" s="252" t="s">
        <v>9173</v>
      </c>
      <c r="G909" s="252" t="s">
        <v>9145</v>
      </c>
      <c r="H909" s="252" t="s">
        <v>9174</v>
      </c>
      <c r="I909" s="411">
        <v>43446</v>
      </c>
      <c r="J909" s="252" t="s">
        <v>9147</v>
      </c>
      <c r="K909" s="252" t="s">
        <v>6122</v>
      </c>
      <c r="L909" s="252" t="s">
        <v>3469</v>
      </c>
      <c r="M909" s="252" t="s">
        <v>6676</v>
      </c>
      <c r="N909" s="252" t="s">
        <v>3338</v>
      </c>
      <c r="O909" s="252" t="s">
        <v>3339</v>
      </c>
      <c r="P909" s="252" t="s">
        <v>3670</v>
      </c>
      <c r="Q909" s="252" t="s">
        <v>9148</v>
      </c>
      <c r="R909" s="252" t="s">
        <v>3340</v>
      </c>
      <c r="S909" s="252" t="s">
        <v>3340</v>
      </c>
      <c r="T909" s="252" t="s">
        <v>3340</v>
      </c>
      <c r="U909" s="252" t="s">
        <v>3340</v>
      </c>
      <c r="V909" s="252" t="s">
        <v>3340</v>
      </c>
      <c r="W909" s="252" t="s">
        <v>3340</v>
      </c>
      <c r="X909" s="252" t="s">
        <v>3340</v>
      </c>
      <c r="Y909" s="252" t="s">
        <v>3340</v>
      </c>
      <c r="Z909" s="252" t="s">
        <v>3340</v>
      </c>
      <c r="AA909" s="252" t="s">
        <v>3340</v>
      </c>
      <c r="AB909" s="252" t="s">
        <v>3670</v>
      </c>
      <c r="AC909" s="252" t="s">
        <v>4776</v>
      </c>
      <c r="AD909" s="252" t="s">
        <v>3340</v>
      </c>
      <c r="AE909" s="252" t="s">
        <v>3340</v>
      </c>
      <c r="AF909" s="217" t="s">
        <v>3340</v>
      </c>
      <c r="AG909" s="252" t="s">
        <v>9149</v>
      </c>
      <c r="AH909" s="252" t="s">
        <v>3340</v>
      </c>
      <c r="AI909" s="252" t="s">
        <v>3340</v>
      </c>
      <c r="AJ909" s="252" t="s">
        <v>6766</v>
      </c>
      <c r="AK909" s="252" t="s">
        <v>4451</v>
      </c>
      <c r="AL909" s="252" t="s">
        <v>6</v>
      </c>
    </row>
    <row r="910" spans="1:38">
      <c r="A910" s="30" t="s">
        <v>9212</v>
      </c>
      <c r="B910" s="30" t="s">
        <v>9213</v>
      </c>
      <c r="C910" s="252" t="s">
        <v>9214</v>
      </c>
      <c r="D910" s="252" t="s">
        <v>9215</v>
      </c>
      <c r="E910" s="252" t="s">
        <v>9180</v>
      </c>
      <c r="F910" s="252" t="s">
        <v>9173</v>
      </c>
      <c r="G910" s="252" t="s">
        <v>9145</v>
      </c>
      <c r="H910" s="252" t="s">
        <v>9174</v>
      </c>
      <c r="I910" s="411">
        <v>43446</v>
      </c>
      <c r="J910" s="252" t="s">
        <v>9147</v>
      </c>
      <c r="K910" s="252" t="s">
        <v>6122</v>
      </c>
      <c r="L910" s="252" t="s">
        <v>3469</v>
      </c>
      <c r="M910" s="252" t="s">
        <v>6676</v>
      </c>
      <c r="N910" s="252" t="s">
        <v>3338</v>
      </c>
      <c r="O910" s="252" t="s">
        <v>3339</v>
      </c>
      <c r="P910" s="252" t="s">
        <v>3670</v>
      </c>
      <c r="Q910" s="252" t="s">
        <v>9153</v>
      </c>
      <c r="R910" s="252" t="s">
        <v>3340</v>
      </c>
      <c r="S910" s="252" t="s">
        <v>3340</v>
      </c>
      <c r="T910" s="252" t="s">
        <v>3340</v>
      </c>
      <c r="U910" s="252" t="s">
        <v>3340</v>
      </c>
      <c r="V910" s="252" t="s">
        <v>3340</v>
      </c>
      <c r="W910" s="252" t="s">
        <v>3340</v>
      </c>
      <c r="X910" s="252" t="s">
        <v>3340</v>
      </c>
      <c r="Y910" s="252" t="s">
        <v>3340</v>
      </c>
      <c r="Z910" s="252" t="s">
        <v>3340</v>
      </c>
      <c r="AA910" s="252" t="s">
        <v>3340</v>
      </c>
      <c r="AB910" s="252" t="s">
        <v>3670</v>
      </c>
      <c r="AC910" s="252" t="s">
        <v>4776</v>
      </c>
      <c r="AD910" s="252" t="s">
        <v>3340</v>
      </c>
      <c r="AE910" s="252" t="s">
        <v>3340</v>
      </c>
      <c r="AF910" s="217" t="s">
        <v>3340</v>
      </c>
      <c r="AG910" s="252" t="s">
        <v>9149</v>
      </c>
      <c r="AH910" s="252" t="s">
        <v>3340</v>
      </c>
      <c r="AI910" s="252" t="s">
        <v>3340</v>
      </c>
      <c r="AJ910" s="252" t="s">
        <v>6766</v>
      </c>
      <c r="AK910" s="252" t="s">
        <v>4451</v>
      </c>
      <c r="AL910" s="252" t="s">
        <v>9154</v>
      </c>
    </row>
    <row r="911" spans="1:38">
      <c r="A911" s="30" t="s">
        <v>9214</v>
      </c>
      <c r="B911" s="30" t="s">
        <v>9215</v>
      </c>
      <c r="C911" s="252" t="s">
        <v>9216</v>
      </c>
      <c r="D911" s="252" t="s">
        <v>9217</v>
      </c>
      <c r="E911" s="252" t="s">
        <v>9185</v>
      </c>
      <c r="F911" s="252" t="s">
        <v>9173</v>
      </c>
      <c r="G911" s="252" t="s">
        <v>9145</v>
      </c>
      <c r="H911" s="252" t="s">
        <v>9174</v>
      </c>
      <c r="I911" s="411">
        <v>43446</v>
      </c>
      <c r="J911" s="252" t="s">
        <v>9147</v>
      </c>
      <c r="K911" s="252" t="s">
        <v>6122</v>
      </c>
      <c r="L911" s="252" t="s">
        <v>3469</v>
      </c>
      <c r="M911" s="252" t="s">
        <v>6676</v>
      </c>
      <c r="N911" s="252" t="s">
        <v>3338</v>
      </c>
      <c r="O911" s="252" t="s">
        <v>3339</v>
      </c>
      <c r="P911" s="252" t="s">
        <v>3670</v>
      </c>
      <c r="Q911" s="252" t="s">
        <v>9158</v>
      </c>
      <c r="R911" s="252" t="s">
        <v>3340</v>
      </c>
      <c r="S911" s="252" t="s">
        <v>3340</v>
      </c>
      <c r="T911" s="252" t="s">
        <v>3340</v>
      </c>
      <c r="U911" s="252" t="s">
        <v>3340</v>
      </c>
      <c r="V911" s="252" t="s">
        <v>3340</v>
      </c>
      <c r="W911" s="252" t="s">
        <v>3340</v>
      </c>
      <c r="X911" s="252" t="s">
        <v>3340</v>
      </c>
      <c r="Y911" s="252" t="s">
        <v>3340</v>
      </c>
      <c r="Z911" s="252" t="s">
        <v>3340</v>
      </c>
      <c r="AA911" s="252" t="s">
        <v>3340</v>
      </c>
      <c r="AB911" s="252" t="s">
        <v>3670</v>
      </c>
      <c r="AC911" s="252" t="s">
        <v>4776</v>
      </c>
      <c r="AD911" s="252" t="s">
        <v>3340</v>
      </c>
      <c r="AE911" s="252" t="s">
        <v>3340</v>
      </c>
      <c r="AF911" s="217" t="s">
        <v>3340</v>
      </c>
      <c r="AG911" s="252" t="s">
        <v>9149</v>
      </c>
      <c r="AH911" s="252" t="s">
        <v>3340</v>
      </c>
      <c r="AI911" s="252" t="s">
        <v>3340</v>
      </c>
      <c r="AJ911" s="252" t="s">
        <v>6766</v>
      </c>
      <c r="AK911" s="252" t="s">
        <v>4451</v>
      </c>
      <c r="AL911" s="252" t="s">
        <v>9159</v>
      </c>
    </row>
    <row r="912" spans="1:38">
      <c r="A912" s="30" t="s">
        <v>9216</v>
      </c>
      <c r="B912" s="30" t="s">
        <v>9217</v>
      </c>
      <c r="C912" s="252" t="s">
        <v>9218</v>
      </c>
      <c r="D912" s="252" t="s">
        <v>9219</v>
      </c>
      <c r="E912" s="252" t="s">
        <v>9190</v>
      </c>
      <c r="F912" s="252" t="s">
        <v>9173</v>
      </c>
      <c r="G912" s="252" t="s">
        <v>9145</v>
      </c>
      <c r="H912" s="252" t="s">
        <v>9174</v>
      </c>
      <c r="I912" s="411">
        <v>43446</v>
      </c>
      <c r="J912" s="252" t="s">
        <v>9147</v>
      </c>
      <c r="K912" s="252" t="s">
        <v>6122</v>
      </c>
      <c r="L912" s="252" t="s">
        <v>3469</v>
      </c>
      <c r="M912" s="252" t="s">
        <v>6676</v>
      </c>
      <c r="N912" s="252" t="s">
        <v>3338</v>
      </c>
      <c r="O912" s="252" t="s">
        <v>3339</v>
      </c>
      <c r="P912" s="252" t="s">
        <v>3670</v>
      </c>
      <c r="Q912" s="252" t="s">
        <v>9163</v>
      </c>
      <c r="R912" s="252" t="s">
        <v>3340</v>
      </c>
      <c r="S912" s="252" t="s">
        <v>3340</v>
      </c>
      <c r="T912" s="252" t="s">
        <v>3340</v>
      </c>
      <c r="U912" s="252" t="s">
        <v>3340</v>
      </c>
      <c r="V912" s="252" t="s">
        <v>3340</v>
      </c>
      <c r="W912" s="252" t="s">
        <v>3340</v>
      </c>
      <c r="X912" s="252" t="s">
        <v>3340</v>
      </c>
      <c r="Y912" s="252" t="s">
        <v>3340</v>
      </c>
      <c r="Z912" s="252" t="s">
        <v>3340</v>
      </c>
      <c r="AA912" s="252" t="s">
        <v>3340</v>
      </c>
      <c r="AB912" s="252" t="s">
        <v>3670</v>
      </c>
      <c r="AC912" s="252" t="s">
        <v>4776</v>
      </c>
      <c r="AD912" s="252" t="s">
        <v>3340</v>
      </c>
      <c r="AE912" s="252" t="s">
        <v>3340</v>
      </c>
      <c r="AF912" s="217" t="s">
        <v>3340</v>
      </c>
      <c r="AG912" s="252" t="s">
        <v>9149</v>
      </c>
      <c r="AH912" s="252" t="s">
        <v>3340</v>
      </c>
      <c r="AI912" s="252" t="s">
        <v>3340</v>
      </c>
      <c r="AJ912" s="252" t="s">
        <v>6766</v>
      </c>
      <c r="AK912" s="252" t="s">
        <v>4451</v>
      </c>
      <c r="AL912" s="252" t="s">
        <v>9164</v>
      </c>
    </row>
    <row r="913" spans="1:38">
      <c r="A913" s="30" t="s">
        <v>9218</v>
      </c>
      <c r="B913" s="30" t="s">
        <v>9219</v>
      </c>
      <c r="C913" s="252" t="s">
        <v>9220</v>
      </c>
      <c r="D913" s="252" t="s">
        <v>9221</v>
      </c>
      <c r="E913" s="252" t="s">
        <v>9195</v>
      </c>
      <c r="F913" s="252" t="s">
        <v>9173</v>
      </c>
      <c r="G913" s="252" t="s">
        <v>9145</v>
      </c>
      <c r="H913" s="252" t="s">
        <v>9174</v>
      </c>
      <c r="I913" s="411">
        <v>43446</v>
      </c>
      <c r="J913" s="252" t="s">
        <v>9147</v>
      </c>
      <c r="K913" s="252" t="s">
        <v>6122</v>
      </c>
      <c r="L913" s="252" t="s">
        <v>3469</v>
      </c>
      <c r="M913" s="252" t="s">
        <v>6676</v>
      </c>
      <c r="N913" s="252" t="s">
        <v>3338</v>
      </c>
      <c r="O913" s="252" t="s">
        <v>3339</v>
      </c>
      <c r="P913" s="252" t="s">
        <v>3670</v>
      </c>
      <c r="Q913" s="252" t="s">
        <v>9168</v>
      </c>
      <c r="R913" s="252" t="s">
        <v>3340</v>
      </c>
      <c r="S913" s="252" t="s">
        <v>3340</v>
      </c>
      <c r="T913" s="252" t="s">
        <v>3340</v>
      </c>
      <c r="U913" s="252" t="s">
        <v>3340</v>
      </c>
      <c r="V913" s="252" t="s">
        <v>3340</v>
      </c>
      <c r="W913" s="252" t="s">
        <v>3340</v>
      </c>
      <c r="X913" s="252" t="s">
        <v>3340</v>
      </c>
      <c r="Y913" s="252" t="s">
        <v>3340</v>
      </c>
      <c r="Z913" s="252" t="s">
        <v>3340</v>
      </c>
      <c r="AA913" s="252" t="s">
        <v>3340</v>
      </c>
      <c r="AB913" s="252" t="s">
        <v>3670</v>
      </c>
      <c r="AC913" s="252" t="s">
        <v>4776</v>
      </c>
      <c r="AD913" s="252" t="s">
        <v>3340</v>
      </c>
      <c r="AE913" s="252" t="s">
        <v>3340</v>
      </c>
      <c r="AF913" s="217" t="s">
        <v>3340</v>
      </c>
      <c r="AG913" s="252" t="s">
        <v>9149</v>
      </c>
      <c r="AH913" s="252" t="s">
        <v>3340</v>
      </c>
      <c r="AI913" s="252" t="s">
        <v>3340</v>
      </c>
      <c r="AJ913" s="252" t="s">
        <v>6766</v>
      </c>
      <c r="AK913" s="252" t="s">
        <v>4451</v>
      </c>
      <c r="AL913" s="252" t="s">
        <v>9169</v>
      </c>
    </row>
    <row r="914" spans="1:38">
      <c r="A914" s="30" t="s">
        <v>9220</v>
      </c>
      <c r="B914" s="30" t="s">
        <v>9221</v>
      </c>
      <c r="C914" s="252" t="s">
        <v>9222</v>
      </c>
      <c r="D914" s="252" t="s">
        <v>9223</v>
      </c>
      <c r="E914" s="252" t="s">
        <v>9224</v>
      </c>
      <c r="F914" s="252" t="s">
        <v>9225</v>
      </c>
      <c r="G914" s="252" t="s">
        <v>9145</v>
      </c>
      <c r="H914" s="252" t="s">
        <v>9146</v>
      </c>
      <c r="I914" s="411">
        <v>43446</v>
      </c>
      <c r="J914" s="252" t="s">
        <v>9147</v>
      </c>
      <c r="K914" s="252" t="s">
        <v>6122</v>
      </c>
      <c r="L914" s="252" t="s">
        <v>3469</v>
      </c>
      <c r="M914" s="252" t="s">
        <v>6693</v>
      </c>
      <c r="N914" s="252" t="s">
        <v>6693</v>
      </c>
      <c r="O914" s="252" t="s">
        <v>8356</v>
      </c>
      <c r="P914" s="252" t="s">
        <v>3670</v>
      </c>
      <c r="Q914" s="252" t="s">
        <v>9226</v>
      </c>
      <c r="R914" s="252" t="s">
        <v>3340</v>
      </c>
      <c r="S914" s="252" t="s">
        <v>3340</v>
      </c>
      <c r="T914" s="252" t="s">
        <v>3340</v>
      </c>
      <c r="U914" s="252" t="s">
        <v>3340</v>
      </c>
      <c r="V914" s="252" t="s">
        <v>3340</v>
      </c>
      <c r="W914" s="252" t="s">
        <v>3340</v>
      </c>
      <c r="X914" s="252" t="s">
        <v>3340</v>
      </c>
      <c r="Y914" s="252" t="s">
        <v>3340</v>
      </c>
      <c r="Z914" s="252" t="s">
        <v>3340</v>
      </c>
      <c r="AA914" s="252" t="s">
        <v>3340</v>
      </c>
      <c r="AB914" s="252" t="s">
        <v>3670</v>
      </c>
      <c r="AC914" s="252" t="s">
        <v>4776</v>
      </c>
      <c r="AD914" s="252" t="s">
        <v>3340</v>
      </c>
      <c r="AE914" s="252" t="s">
        <v>3340</v>
      </c>
      <c r="AF914" s="217" t="s">
        <v>3340</v>
      </c>
      <c r="AG914" s="252" t="s">
        <v>6123</v>
      </c>
      <c r="AH914" s="252" t="s">
        <v>3340</v>
      </c>
      <c r="AI914" s="252" t="s">
        <v>3340</v>
      </c>
      <c r="AJ914" s="252" t="s">
        <v>7761</v>
      </c>
      <c r="AK914" s="252" t="s">
        <v>9227</v>
      </c>
      <c r="AL914" s="252" t="s">
        <v>6</v>
      </c>
    </row>
    <row r="915" spans="1:38">
      <c r="A915" s="30" t="s">
        <v>9222</v>
      </c>
      <c r="B915" s="30" t="s">
        <v>9223</v>
      </c>
      <c r="C915" s="252" t="s">
        <v>9228</v>
      </c>
      <c r="D915" s="252" t="s">
        <v>9229</v>
      </c>
      <c r="E915" s="252" t="s">
        <v>9230</v>
      </c>
      <c r="F915" s="252" t="s">
        <v>9225</v>
      </c>
      <c r="G915" s="252" t="s">
        <v>9145</v>
      </c>
      <c r="H915" s="252" t="s">
        <v>9146</v>
      </c>
      <c r="I915" s="411">
        <v>43446</v>
      </c>
      <c r="J915" s="252" t="s">
        <v>9147</v>
      </c>
      <c r="K915" s="252" t="s">
        <v>6122</v>
      </c>
      <c r="L915" s="252" t="s">
        <v>3469</v>
      </c>
      <c r="M915" s="252" t="s">
        <v>6693</v>
      </c>
      <c r="N915" s="252" t="s">
        <v>6693</v>
      </c>
      <c r="O915" s="252" t="s">
        <v>8356</v>
      </c>
      <c r="P915" s="252" t="s">
        <v>3670</v>
      </c>
      <c r="Q915" s="252" t="s">
        <v>9231</v>
      </c>
      <c r="R915" s="252" t="s">
        <v>3340</v>
      </c>
      <c r="S915" s="252" t="s">
        <v>3340</v>
      </c>
      <c r="T915" s="252" t="s">
        <v>3340</v>
      </c>
      <c r="U915" s="252" t="s">
        <v>3340</v>
      </c>
      <c r="V915" s="252" t="s">
        <v>3340</v>
      </c>
      <c r="W915" s="252" t="s">
        <v>3340</v>
      </c>
      <c r="X915" s="252" t="s">
        <v>3340</v>
      </c>
      <c r="Y915" s="252" t="s">
        <v>3340</v>
      </c>
      <c r="Z915" s="252" t="s">
        <v>3340</v>
      </c>
      <c r="AA915" s="252" t="s">
        <v>3340</v>
      </c>
      <c r="AB915" s="252" t="s">
        <v>3670</v>
      </c>
      <c r="AC915" s="252" t="s">
        <v>4776</v>
      </c>
      <c r="AD915" s="252" t="s">
        <v>3340</v>
      </c>
      <c r="AE915" s="252" t="s">
        <v>3340</v>
      </c>
      <c r="AF915" s="217" t="s">
        <v>3340</v>
      </c>
      <c r="AG915" s="252" t="s">
        <v>6123</v>
      </c>
      <c r="AH915" s="252" t="s">
        <v>3340</v>
      </c>
      <c r="AI915" s="252" t="s">
        <v>3340</v>
      </c>
      <c r="AJ915" s="252" t="s">
        <v>7761</v>
      </c>
      <c r="AK915" s="252" t="s">
        <v>9232</v>
      </c>
      <c r="AL915" s="252" t="s">
        <v>9159</v>
      </c>
    </row>
    <row r="916" spans="1:38">
      <c r="A916" s="30" t="s">
        <v>9228</v>
      </c>
      <c r="B916" s="30" t="s">
        <v>9229</v>
      </c>
      <c r="C916" s="252" t="s">
        <v>9233</v>
      </c>
      <c r="D916" s="252" t="s">
        <v>9234</v>
      </c>
      <c r="E916" s="252" t="s">
        <v>9235</v>
      </c>
      <c r="F916" s="252" t="s">
        <v>9225</v>
      </c>
      <c r="G916" s="252" t="s">
        <v>9145</v>
      </c>
      <c r="H916" s="252" t="s">
        <v>9146</v>
      </c>
      <c r="I916" s="411">
        <v>43446</v>
      </c>
      <c r="J916" s="252" t="s">
        <v>9147</v>
      </c>
      <c r="K916" s="252" t="s">
        <v>6122</v>
      </c>
      <c r="L916" s="252" t="s">
        <v>3469</v>
      </c>
      <c r="M916" s="252" t="s">
        <v>6693</v>
      </c>
      <c r="N916" s="252" t="s">
        <v>6693</v>
      </c>
      <c r="O916" s="252" t="s">
        <v>8356</v>
      </c>
      <c r="P916" s="252" t="s">
        <v>3670</v>
      </c>
      <c r="Q916" s="252" t="s">
        <v>9236</v>
      </c>
      <c r="R916" s="252" t="s">
        <v>3340</v>
      </c>
      <c r="S916" s="252" t="s">
        <v>3340</v>
      </c>
      <c r="T916" s="252" t="s">
        <v>3340</v>
      </c>
      <c r="U916" s="252" t="s">
        <v>3340</v>
      </c>
      <c r="V916" s="252" t="s">
        <v>3340</v>
      </c>
      <c r="W916" s="252" t="s">
        <v>3340</v>
      </c>
      <c r="X916" s="252" t="s">
        <v>3340</v>
      </c>
      <c r="Y916" s="252" t="s">
        <v>3340</v>
      </c>
      <c r="Z916" s="252" t="s">
        <v>3340</v>
      </c>
      <c r="AA916" s="252" t="s">
        <v>3340</v>
      </c>
      <c r="AB916" s="252" t="s">
        <v>3670</v>
      </c>
      <c r="AC916" s="252" t="s">
        <v>4776</v>
      </c>
      <c r="AD916" s="252" t="s">
        <v>3340</v>
      </c>
      <c r="AE916" s="252" t="s">
        <v>3340</v>
      </c>
      <c r="AF916" s="217" t="s">
        <v>3340</v>
      </c>
      <c r="AG916" s="252" t="s">
        <v>6123</v>
      </c>
      <c r="AH916" s="252" t="s">
        <v>3340</v>
      </c>
      <c r="AI916" s="252" t="s">
        <v>3340</v>
      </c>
      <c r="AJ916" s="252" t="s">
        <v>7761</v>
      </c>
      <c r="AK916" s="252" t="s">
        <v>9232</v>
      </c>
      <c r="AL916" s="252" t="s">
        <v>9237</v>
      </c>
    </row>
    <row r="917" spans="1:38">
      <c r="A917" s="30" t="s">
        <v>9233</v>
      </c>
      <c r="B917" s="30" t="s">
        <v>9234</v>
      </c>
      <c r="C917" s="252" t="s">
        <v>9238</v>
      </c>
      <c r="D917" s="252" t="s">
        <v>9239</v>
      </c>
      <c r="E917" s="252" t="s">
        <v>9240</v>
      </c>
      <c r="F917" s="252" t="s">
        <v>9225</v>
      </c>
      <c r="G917" s="252" t="s">
        <v>9145</v>
      </c>
      <c r="H917" s="252" t="s">
        <v>9146</v>
      </c>
      <c r="I917" s="411">
        <v>43446</v>
      </c>
      <c r="J917" s="252" t="s">
        <v>9147</v>
      </c>
      <c r="K917" s="252" t="s">
        <v>6122</v>
      </c>
      <c r="L917" s="252" t="s">
        <v>3469</v>
      </c>
      <c r="M917" s="252" t="s">
        <v>6693</v>
      </c>
      <c r="N917" s="252" t="s">
        <v>6693</v>
      </c>
      <c r="O917" s="252" t="s">
        <v>8356</v>
      </c>
      <c r="P917" s="252" t="s">
        <v>3670</v>
      </c>
      <c r="Q917" s="252" t="s">
        <v>9241</v>
      </c>
      <c r="R917" s="252" t="s">
        <v>3340</v>
      </c>
      <c r="S917" s="252" t="s">
        <v>3340</v>
      </c>
      <c r="T917" s="252" t="s">
        <v>3340</v>
      </c>
      <c r="U917" s="252" t="s">
        <v>3340</v>
      </c>
      <c r="V917" s="252" t="s">
        <v>3340</v>
      </c>
      <c r="W917" s="252" t="s">
        <v>3340</v>
      </c>
      <c r="X917" s="252" t="s">
        <v>3340</v>
      </c>
      <c r="Y917" s="252" t="s">
        <v>3340</v>
      </c>
      <c r="Z917" s="252" t="s">
        <v>3340</v>
      </c>
      <c r="AA917" s="252" t="s">
        <v>3340</v>
      </c>
      <c r="AB917" s="252" t="s">
        <v>3670</v>
      </c>
      <c r="AC917" s="252" t="s">
        <v>4776</v>
      </c>
      <c r="AD917" s="252" t="s">
        <v>3340</v>
      </c>
      <c r="AE917" s="252" t="s">
        <v>3340</v>
      </c>
      <c r="AF917" s="217" t="s">
        <v>3340</v>
      </c>
      <c r="AG917" s="252" t="s">
        <v>6123</v>
      </c>
      <c r="AH917" s="252" t="s">
        <v>3340</v>
      </c>
      <c r="AI917" s="252" t="s">
        <v>3340</v>
      </c>
      <c r="AJ917" s="252" t="s">
        <v>7761</v>
      </c>
      <c r="AK917" s="252" t="s">
        <v>9242</v>
      </c>
      <c r="AL917" s="252" t="s">
        <v>9159</v>
      </c>
    </row>
    <row r="918" spans="1:38">
      <c r="A918" s="30" t="s">
        <v>9238</v>
      </c>
      <c r="B918" s="30" t="s">
        <v>9239</v>
      </c>
      <c r="C918" s="252" t="s">
        <v>9243</v>
      </c>
      <c r="D918" s="252" t="s">
        <v>9244</v>
      </c>
      <c r="E918" s="252" t="s">
        <v>9245</v>
      </c>
      <c r="F918" s="252" t="s">
        <v>9225</v>
      </c>
      <c r="G918" s="252" t="s">
        <v>9145</v>
      </c>
      <c r="H918" s="252" t="s">
        <v>9146</v>
      </c>
      <c r="I918" s="411">
        <v>43446</v>
      </c>
      <c r="J918" s="252" t="s">
        <v>9147</v>
      </c>
      <c r="K918" s="252" t="s">
        <v>6122</v>
      </c>
      <c r="L918" s="252" t="s">
        <v>3469</v>
      </c>
      <c r="M918" s="252" t="s">
        <v>6693</v>
      </c>
      <c r="N918" s="252" t="s">
        <v>6693</v>
      </c>
      <c r="O918" s="252" t="s">
        <v>8356</v>
      </c>
      <c r="P918" s="252" t="s">
        <v>3670</v>
      </c>
      <c r="Q918" s="252" t="s">
        <v>9246</v>
      </c>
      <c r="R918" s="252" t="s">
        <v>3340</v>
      </c>
      <c r="S918" s="252" t="s">
        <v>3340</v>
      </c>
      <c r="T918" s="252" t="s">
        <v>3340</v>
      </c>
      <c r="U918" s="252" t="s">
        <v>3340</v>
      </c>
      <c r="V918" s="252" t="s">
        <v>3340</v>
      </c>
      <c r="W918" s="252" t="s">
        <v>3340</v>
      </c>
      <c r="X918" s="252" t="s">
        <v>3340</v>
      </c>
      <c r="Y918" s="252" t="s">
        <v>3340</v>
      </c>
      <c r="Z918" s="252" t="s">
        <v>3340</v>
      </c>
      <c r="AA918" s="252" t="s">
        <v>3340</v>
      </c>
      <c r="AB918" s="252" t="s">
        <v>3670</v>
      </c>
      <c r="AC918" s="252" t="s">
        <v>4776</v>
      </c>
      <c r="AD918" s="252" t="s">
        <v>3340</v>
      </c>
      <c r="AE918" s="252" t="s">
        <v>3340</v>
      </c>
      <c r="AF918" s="217" t="s">
        <v>3340</v>
      </c>
      <c r="AG918" s="252" t="s">
        <v>6123</v>
      </c>
      <c r="AH918" s="252" t="s">
        <v>3340</v>
      </c>
      <c r="AI918" s="252" t="s">
        <v>3340</v>
      </c>
      <c r="AJ918" s="252" t="s">
        <v>7761</v>
      </c>
      <c r="AK918" s="252" t="s">
        <v>9242</v>
      </c>
      <c r="AL918" s="252" t="s">
        <v>9237</v>
      </c>
    </row>
    <row r="919" spans="1:38">
      <c r="A919" s="30" t="s">
        <v>9243</v>
      </c>
      <c r="B919" s="30" t="s">
        <v>9244</v>
      </c>
      <c r="C919" s="252" t="s">
        <v>9247</v>
      </c>
      <c r="D919" s="252" t="s">
        <v>9248</v>
      </c>
      <c r="E919" s="252" t="s">
        <v>9249</v>
      </c>
      <c r="F919" s="252" t="s">
        <v>9225</v>
      </c>
      <c r="G919" s="252" t="s">
        <v>9145</v>
      </c>
      <c r="H919" s="252" t="s">
        <v>9146</v>
      </c>
      <c r="I919" s="411">
        <v>43446</v>
      </c>
      <c r="J919" s="252" t="s">
        <v>9147</v>
      </c>
      <c r="K919" s="252" t="s">
        <v>6122</v>
      </c>
      <c r="L919" s="252" t="s">
        <v>3469</v>
      </c>
      <c r="M919" s="252" t="s">
        <v>6693</v>
      </c>
      <c r="N919" s="252" t="s">
        <v>6693</v>
      </c>
      <c r="O919" s="252" t="s">
        <v>8356</v>
      </c>
      <c r="P919" s="252" t="s">
        <v>3670</v>
      </c>
      <c r="Q919" s="252" t="s">
        <v>9250</v>
      </c>
      <c r="R919" s="252" t="s">
        <v>3340</v>
      </c>
      <c r="S919" s="252" t="s">
        <v>3340</v>
      </c>
      <c r="T919" s="252" t="s">
        <v>3340</v>
      </c>
      <c r="U919" s="252" t="s">
        <v>3340</v>
      </c>
      <c r="V919" s="252" t="s">
        <v>3340</v>
      </c>
      <c r="W919" s="252" t="s">
        <v>3340</v>
      </c>
      <c r="X919" s="252" t="s">
        <v>3340</v>
      </c>
      <c r="Y919" s="252" t="s">
        <v>3340</v>
      </c>
      <c r="Z919" s="252" t="s">
        <v>3340</v>
      </c>
      <c r="AA919" s="252" t="s">
        <v>3340</v>
      </c>
      <c r="AB919" s="252" t="s">
        <v>3670</v>
      </c>
      <c r="AC919" s="252" t="s">
        <v>4776</v>
      </c>
      <c r="AD919" s="252" t="s">
        <v>3340</v>
      </c>
      <c r="AE919" s="252" t="s">
        <v>3340</v>
      </c>
      <c r="AF919" s="217" t="s">
        <v>3340</v>
      </c>
      <c r="AG919" s="252" t="s">
        <v>6123</v>
      </c>
      <c r="AH919" s="252" t="s">
        <v>3340</v>
      </c>
      <c r="AI919" s="252" t="s">
        <v>3340</v>
      </c>
      <c r="AJ919" s="252" t="s">
        <v>7761</v>
      </c>
      <c r="AK919" s="252" t="s">
        <v>9251</v>
      </c>
      <c r="AL919" s="252" t="s">
        <v>9159</v>
      </c>
    </row>
    <row r="920" spans="1:38">
      <c r="A920" s="30" t="s">
        <v>9247</v>
      </c>
      <c r="B920" s="30" t="s">
        <v>9248</v>
      </c>
      <c r="C920" s="252" t="s">
        <v>9252</v>
      </c>
      <c r="D920" s="252" t="s">
        <v>9253</v>
      </c>
      <c r="E920" s="252" t="s">
        <v>9254</v>
      </c>
      <c r="F920" s="252" t="s">
        <v>9255</v>
      </c>
      <c r="G920" s="252" t="s">
        <v>9145</v>
      </c>
      <c r="H920" s="252" t="s">
        <v>9174</v>
      </c>
      <c r="I920" s="411">
        <v>43446</v>
      </c>
      <c r="J920" s="252" t="s">
        <v>9147</v>
      </c>
      <c r="K920" s="252" t="s">
        <v>6122</v>
      </c>
      <c r="L920" s="252" t="s">
        <v>3469</v>
      </c>
      <c r="M920" s="252" t="s">
        <v>6676</v>
      </c>
      <c r="N920" s="252" t="s">
        <v>3327</v>
      </c>
      <c r="O920" s="252" t="s">
        <v>3328</v>
      </c>
      <c r="P920" s="252" t="s">
        <v>3670</v>
      </c>
      <c r="Q920" s="252" t="s">
        <v>9226</v>
      </c>
      <c r="R920" s="252" t="s">
        <v>9256</v>
      </c>
      <c r="S920" s="252" t="s">
        <v>3340</v>
      </c>
      <c r="T920" s="252" t="s">
        <v>3340</v>
      </c>
      <c r="U920" s="252" t="s">
        <v>3340</v>
      </c>
      <c r="V920" s="252" t="s">
        <v>3340</v>
      </c>
      <c r="W920" s="252" t="s">
        <v>3340</v>
      </c>
      <c r="X920" s="252" t="s">
        <v>3340</v>
      </c>
      <c r="Y920" s="252" t="s">
        <v>3340</v>
      </c>
      <c r="Z920" s="252" t="s">
        <v>9224</v>
      </c>
      <c r="AA920" s="252" t="s">
        <v>9257</v>
      </c>
      <c r="AB920" s="252" t="s">
        <v>3669</v>
      </c>
      <c r="AC920" s="252" t="s">
        <v>3835</v>
      </c>
      <c r="AD920" s="252" t="s">
        <v>3340</v>
      </c>
      <c r="AE920" s="252" t="s">
        <v>3340</v>
      </c>
      <c r="AF920" s="217" t="s">
        <v>3340</v>
      </c>
      <c r="AG920" s="252" t="s">
        <v>6123</v>
      </c>
      <c r="AH920" s="252" t="s">
        <v>4367</v>
      </c>
      <c r="AI920" s="252" t="s">
        <v>3340</v>
      </c>
      <c r="AJ920" s="252" t="s">
        <v>6765</v>
      </c>
      <c r="AK920" s="252" t="s">
        <v>9227</v>
      </c>
      <c r="AL920" s="252" t="s">
        <v>6</v>
      </c>
    </row>
    <row r="921" spans="1:38">
      <c r="A921" s="30" t="s">
        <v>9252</v>
      </c>
      <c r="B921" s="30" t="s">
        <v>9253</v>
      </c>
      <c r="C921" s="252" t="s">
        <v>9258</v>
      </c>
      <c r="D921" s="252" t="s">
        <v>9259</v>
      </c>
      <c r="E921" s="252" t="s">
        <v>9260</v>
      </c>
      <c r="F921" s="252" t="s">
        <v>9255</v>
      </c>
      <c r="G921" s="252" t="s">
        <v>9145</v>
      </c>
      <c r="H921" s="252" t="s">
        <v>9174</v>
      </c>
      <c r="I921" s="411">
        <v>43446</v>
      </c>
      <c r="J921" s="252" t="s">
        <v>9147</v>
      </c>
      <c r="K921" s="252" t="s">
        <v>6122</v>
      </c>
      <c r="L921" s="252" t="s">
        <v>3469</v>
      </c>
      <c r="M921" s="252" t="s">
        <v>6676</v>
      </c>
      <c r="N921" s="252" t="s">
        <v>3327</v>
      </c>
      <c r="O921" s="252" t="s">
        <v>3328</v>
      </c>
      <c r="P921" s="252" t="s">
        <v>3670</v>
      </c>
      <c r="Q921" s="252" t="s">
        <v>9231</v>
      </c>
      <c r="R921" s="252" t="s">
        <v>9261</v>
      </c>
      <c r="S921" s="252" t="s">
        <v>3340</v>
      </c>
      <c r="T921" s="252" t="s">
        <v>3340</v>
      </c>
      <c r="U921" s="252" t="s">
        <v>3340</v>
      </c>
      <c r="V921" s="252" t="s">
        <v>3340</v>
      </c>
      <c r="W921" s="252" t="s">
        <v>3340</v>
      </c>
      <c r="X921" s="252" t="s">
        <v>3340</v>
      </c>
      <c r="Y921" s="252" t="s">
        <v>3340</v>
      </c>
      <c r="Z921" s="252" t="s">
        <v>9230</v>
      </c>
      <c r="AA921" s="252" t="s">
        <v>9262</v>
      </c>
      <c r="AB921" s="252" t="s">
        <v>3669</v>
      </c>
      <c r="AC921" s="252" t="s">
        <v>3835</v>
      </c>
      <c r="AD921" s="252" t="s">
        <v>3340</v>
      </c>
      <c r="AE921" s="252" t="s">
        <v>3340</v>
      </c>
      <c r="AF921" s="217" t="s">
        <v>3340</v>
      </c>
      <c r="AG921" s="252" t="s">
        <v>6123</v>
      </c>
      <c r="AH921" s="252" t="s">
        <v>4367</v>
      </c>
      <c r="AI921" s="252" t="s">
        <v>3340</v>
      </c>
      <c r="AJ921" s="252" t="s">
        <v>6765</v>
      </c>
      <c r="AK921" s="252" t="s">
        <v>9232</v>
      </c>
      <c r="AL921" s="252" t="s">
        <v>9159</v>
      </c>
    </row>
    <row r="922" spans="1:38">
      <c r="A922" s="30" t="s">
        <v>9258</v>
      </c>
      <c r="B922" s="30" t="s">
        <v>9259</v>
      </c>
      <c r="C922" s="252" t="s">
        <v>9263</v>
      </c>
      <c r="D922" s="252" t="s">
        <v>9264</v>
      </c>
      <c r="E922" s="252" t="s">
        <v>9265</v>
      </c>
      <c r="F922" s="252" t="s">
        <v>9255</v>
      </c>
      <c r="G922" s="252" t="s">
        <v>9145</v>
      </c>
      <c r="H922" s="252" t="s">
        <v>9174</v>
      </c>
      <c r="I922" s="411">
        <v>43446</v>
      </c>
      <c r="J922" s="252" t="s">
        <v>9147</v>
      </c>
      <c r="K922" s="252" t="s">
        <v>6122</v>
      </c>
      <c r="L922" s="252" t="s">
        <v>3469</v>
      </c>
      <c r="M922" s="252" t="s">
        <v>6676</v>
      </c>
      <c r="N922" s="252" t="s">
        <v>3327</v>
      </c>
      <c r="O922" s="252" t="s">
        <v>3328</v>
      </c>
      <c r="P922" s="252" t="s">
        <v>3670</v>
      </c>
      <c r="Q922" s="252" t="s">
        <v>9236</v>
      </c>
      <c r="R922" s="252" t="s">
        <v>9266</v>
      </c>
      <c r="S922" s="252" t="s">
        <v>3340</v>
      </c>
      <c r="T922" s="252" t="s">
        <v>3340</v>
      </c>
      <c r="U922" s="252" t="s">
        <v>3340</v>
      </c>
      <c r="V922" s="252" t="s">
        <v>3340</v>
      </c>
      <c r="W922" s="252" t="s">
        <v>3340</v>
      </c>
      <c r="X922" s="252" t="s">
        <v>3340</v>
      </c>
      <c r="Y922" s="252" t="s">
        <v>3340</v>
      </c>
      <c r="Z922" s="252" t="s">
        <v>9235</v>
      </c>
      <c r="AA922" s="252" t="s">
        <v>9267</v>
      </c>
      <c r="AB922" s="252" t="s">
        <v>3669</v>
      </c>
      <c r="AC922" s="252" t="s">
        <v>3835</v>
      </c>
      <c r="AD922" s="252" t="s">
        <v>3340</v>
      </c>
      <c r="AE922" s="252" t="s">
        <v>3340</v>
      </c>
      <c r="AF922" s="217" t="s">
        <v>3340</v>
      </c>
      <c r="AG922" s="252" t="s">
        <v>6123</v>
      </c>
      <c r="AH922" s="252" t="s">
        <v>4367</v>
      </c>
      <c r="AI922" s="252" t="s">
        <v>3340</v>
      </c>
      <c r="AJ922" s="252" t="s">
        <v>6765</v>
      </c>
      <c r="AK922" s="252" t="s">
        <v>9232</v>
      </c>
      <c r="AL922" s="252" t="s">
        <v>9237</v>
      </c>
    </row>
    <row r="923" spans="1:38">
      <c r="A923" s="30" t="s">
        <v>9263</v>
      </c>
      <c r="B923" s="30" t="s">
        <v>9264</v>
      </c>
      <c r="C923" s="252" t="s">
        <v>9268</v>
      </c>
      <c r="D923" s="252" t="s">
        <v>9269</v>
      </c>
      <c r="E923" s="252" t="s">
        <v>9270</v>
      </c>
      <c r="F923" s="252" t="s">
        <v>9255</v>
      </c>
      <c r="G923" s="252" t="s">
        <v>9145</v>
      </c>
      <c r="H923" s="252" t="s">
        <v>9174</v>
      </c>
      <c r="I923" s="411">
        <v>43446</v>
      </c>
      <c r="J923" s="252" t="s">
        <v>9147</v>
      </c>
      <c r="K923" s="252" t="s">
        <v>6122</v>
      </c>
      <c r="L923" s="252" t="s">
        <v>3469</v>
      </c>
      <c r="M923" s="252" t="s">
        <v>6676</v>
      </c>
      <c r="N923" s="252" t="s">
        <v>3327</v>
      </c>
      <c r="O923" s="252" t="s">
        <v>3328</v>
      </c>
      <c r="P923" s="252" t="s">
        <v>3670</v>
      </c>
      <c r="Q923" s="252" t="s">
        <v>9241</v>
      </c>
      <c r="R923" s="252" t="s">
        <v>9271</v>
      </c>
      <c r="S923" s="252" t="s">
        <v>3340</v>
      </c>
      <c r="T923" s="252" t="s">
        <v>3340</v>
      </c>
      <c r="U923" s="252" t="s">
        <v>3340</v>
      </c>
      <c r="V923" s="252" t="s">
        <v>3340</v>
      </c>
      <c r="W923" s="252" t="s">
        <v>3340</v>
      </c>
      <c r="X923" s="252" t="s">
        <v>3340</v>
      </c>
      <c r="Y923" s="252" t="s">
        <v>3340</v>
      </c>
      <c r="Z923" s="252" t="s">
        <v>9240</v>
      </c>
      <c r="AA923" s="252" t="s">
        <v>9272</v>
      </c>
      <c r="AB923" s="252" t="s">
        <v>3669</v>
      </c>
      <c r="AC923" s="252" t="s">
        <v>3835</v>
      </c>
      <c r="AD923" s="252" t="s">
        <v>3340</v>
      </c>
      <c r="AE923" s="252" t="s">
        <v>3340</v>
      </c>
      <c r="AF923" s="217" t="s">
        <v>3340</v>
      </c>
      <c r="AG923" s="252" t="s">
        <v>6123</v>
      </c>
      <c r="AH923" s="252" t="s">
        <v>4367</v>
      </c>
      <c r="AI923" s="252" t="s">
        <v>3340</v>
      </c>
      <c r="AJ923" s="252" t="s">
        <v>6765</v>
      </c>
      <c r="AK923" s="252" t="s">
        <v>9242</v>
      </c>
      <c r="AL923" s="252" t="s">
        <v>9159</v>
      </c>
    </row>
    <row r="924" spans="1:38">
      <c r="A924" s="30" t="s">
        <v>9268</v>
      </c>
      <c r="B924" s="30" t="s">
        <v>9269</v>
      </c>
      <c r="C924" s="252" t="s">
        <v>9273</v>
      </c>
      <c r="D924" s="252" t="s">
        <v>9274</v>
      </c>
      <c r="E924" s="252" t="s">
        <v>9275</v>
      </c>
      <c r="F924" s="252" t="s">
        <v>9255</v>
      </c>
      <c r="G924" s="252" t="s">
        <v>9145</v>
      </c>
      <c r="H924" s="252" t="s">
        <v>9174</v>
      </c>
      <c r="I924" s="411">
        <v>43446</v>
      </c>
      <c r="J924" s="252" t="s">
        <v>9147</v>
      </c>
      <c r="K924" s="252" t="s">
        <v>6122</v>
      </c>
      <c r="L924" s="252" t="s">
        <v>3469</v>
      </c>
      <c r="M924" s="252" t="s">
        <v>6676</v>
      </c>
      <c r="N924" s="252" t="s">
        <v>3327</v>
      </c>
      <c r="O924" s="252" t="s">
        <v>3328</v>
      </c>
      <c r="P924" s="252" t="s">
        <v>3670</v>
      </c>
      <c r="Q924" s="252" t="s">
        <v>9246</v>
      </c>
      <c r="R924" s="252" t="s">
        <v>9276</v>
      </c>
      <c r="S924" s="252" t="s">
        <v>3340</v>
      </c>
      <c r="T924" s="252" t="s">
        <v>3340</v>
      </c>
      <c r="U924" s="252" t="s">
        <v>3340</v>
      </c>
      <c r="V924" s="252" t="s">
        <v>3340</v>
      </c>
      <c r="W924" s="252" t="s">
        <v>3340</v>
      </c>
      <c r="X924" s="252" t="s">
        <v>3340</v>
      </c>
      <c r="Y924" s="252" t="s">
        <v>3340</v>
      </c>
      <c r="Z924" s="252" t="s">
        <v>9245</v>
      </c>
      <c r="AA924" s="252" t="s">
        <v>9277</v>
      </c>
      <c r="AB924" s="252" t="s">
        <v>3669</v>
      </c>
      <c r="AC924" s="252" t="s">
        <v>3835</v>
      </c>
      <c r="AD924" s="252" t="s">
        <v>3340</v>
      </c>
      <c r="AE924" s="252" t="s">
        <v>3340</v>
      </c>
      <c r="AF924" s="217" t="s">
        <v>3340</v>
      </c>
      <c r="AG924" s="252" t="s">
        <v>6123</v>
      </c>
      <c r="AH924" s="252" t="s">
        <v>4367</v>
      </c>
      <c r="AI924" s="252" t="s">
        <v>3340</v>
      </c>
      <c r="AJ924" s="252" t="s">
        <v>6765</v>
      </c>
      <c r="AK924" s="252" t="s">
        <v>9242</v>
      </c>
      <c r="AL924" s="252" t="s">
        <v>9237</v>
      </c>
    </row>
    <row r="925" spans="1:38">
      <c r="A925" s="30" t="s">
        <v>9273</v>
      </c>
      <c r="B925" s="30" t="s">
        <v>9274</v>
      </c>
      <c r="C925" s="252" t="s">
        <v>9278</v>
      </c>
      <c r="D925" s="252" t="s">
        <v>9279</v>
      </c>
      <c r="E925" s="252" t="s">
        <v>9280</v>
      </c>
      <c r="F925" s="252" t="s">
        <v>9255</v>
      </c>
      <c r="G925" s="252" t="s">
        <v>9145</v>
      </c>
      <c r="H925" s="252" t="s">
        <v>9174</v>
      </c>
      <c r="I925" s="411">
        <v>43446</v>
      </c>
      <c r="J925" s="252" t="s">
        <v>9147</v>
      </c>
      <c r="K925" s="252" t="s">
        <v>6122</v>
      </c>
      <c r="L925" s="252" t="s">
        <v>3469</v>
      </c>
      <c r="M925" s="252" t="s">
        <v>6676</v>
      </c>
      <c r="N925" s="252" t="s">
        <v>3327</v>
      </c>
      <c r="O925" s="252" t="s">
        <v>3328</v>
      </c>
      <c r="P925" s="252" t="s">
        <v>3670</v>
      </c>
      <c r="Q925" s="252" t="s">
        <v>9250</v>
      </c>
      <c r="R925" s="252" t="s">
        <v>9281</v>
      </c>
      <c r="S925" s="252" t="s">
        <v>3340</v>
      </c>
      <c r="T925" s="252" t="s">
        <v>3340</v>
      </c>
      <c r="U925" s="252" t="s">
        <v>3340</v>
      </c>
      <c r="V925" s="252" t="s">
        <v>3340</v>
      </c>
      <c r="W925" s="252" t="s">
        <v>3340</v>
      </c>
      <c r="X925" s="252" t="s">
        <v>3340</v>
      </c>
      <c r="Y925" s="252" t="s">
        <v>3340</v>
      </c>
      <c r="Z925" s="252" t="s">
        <v>9249</v>
      </c>
      <c r="AA925" s="252" t="s">
        <v>9282</v>
      </c>
      <c r="AB925" s="252" t="s">
        <v>3669</v>
      </c>
      <c r="AC925" s="252" t="s">
        <v>3835</v>
      </c>
      <c r="AD925" s="252" t="s">
        <v>3340</v>
      </c>
      <c r="AE925" s="252" t="s">
        <v>3340</v>
      </c>
      <c r="AF925" s="217" t="s">
        <v>3340</v>
      </c>
      <c r="AG925" s="252" t="s">
        <v>6123</v>
      </c>
      <c r="AH925" s="252" t="s">
        <v>4367</v>
      </c>
      <c r="AI925" s="252" t="s">
        <v>3340</v>
      </c>
      <c r="AJ925" s="252" t="s">
        <v>6765</v>
      </c>
      <c r="AK925" s="252" t="s">
        <v>9251</v>
      </c>
      <c r="AL925" s="252" t="s">
        <v>9159</v>
      </c>
    </row>
    <row r="926" spans="1:38">
      <c r="A926" s="30" t="s">
        <v>9278</v>
      </c>
      <c r="B926" s="30" t="s">
        <v>9279</v>
      </c>
      <c r="C926" s="252" t="s">
        <v>9283</v>
      </c>
      <c r="D926" s="252" t="s">
        <v>9284</v>
      </c>
      <c r="E926" s="252" t="s">
        <v>9285</v>
      </c>
      <c r="F926" s="252" t="s">
        <v>9255</v>
      </c>
      <c r="G926" s="252" t="s">
        <v>9145</v>
      </c>
      <c r="H926" s="252" t="s">
        <v>9174</v>
      </c>
      <c r="I926" s="411">
        <v>43446</v>
      </c>
      <c r="J926" s="252" t="s">
        <v>9147</v>
      </c>
      <c r="K926" s="252" t="s">
        <v>6122</v>
      </c>
      <c r="L926" s="252" t="s">
        <v>3469</v>
      </c>
      <c r="M926" s="252" t="s">
        <v>6676</v>
      </c>
      <c r="N926" s="252" t="s">
        <v>3327</v>
      </c>
      <c r="O926" s="252" t="s">
        <v>3328</v>
      </c>
      <c r="P926" s="252" t="s">
        <v>3670</v>
      </c>
      <c r="Q926" s="252" t="s">
        <v>9286</v>
      </c>
      <c r="R926" s="252" t="s">
        <v>9287</v>
      </c>
      <c r="S926" s="252" t="s">
        <v>3340</v>
      </c>
      <c r="T926" s="252" t="s">
        <v>3340</v>
      </c>
      <c r="U926" s="252" t="s">
        <v>3340</v>
      </c>
      <c r="V926" s="252" t="s">
        <v>3340</v>
      </c>
      <c r="W926" s="252" t="s">
        <v>3340</v>
      </c>
      <c r="X926" s="252" t="s">
        <v>3340</v>
      </c>
      <c r="Y926" s="252" t="s">
        <v>3340</v>
      </c>
      <c r="Z926" s="252" t="s">
        <v>9288</v>
      </c>
      <c r="AA926" s="252" t="s">
        <v>9289</v>
      </c>
      <c r="AB926" s="252" t="s">
        <v>3669</v>
      </c>
      <c r="AC926" s="252" t="s">
        <v>3835</v>
      </c>
      <c r="AD926" s="252" t="s">
        <v>3340</v>
      </c>
      <c r="AE926" s="252" t="s">
        <v>3340</v>
      </c>
      <c r="AF926" s="217" t="s">
        <v>3340</v>
      </c>
      <c r="AG926" s="252" t="s">
        <v>6123</v>
      </c>
      <c r="AH926" s="252" t="s">
        <v>4367</v>
      </c>
      <c r="AI926" s="252" t="s">
        <v>3340</v>
      </c>
      <c r="AJ926" s="252" t="s">
        <v>6765</v>
      </c>
      <c r="AK926" s="252" t="s">
        <v>9251</v>
      </c>
      <c r="AL926" s="252" t="s">
        <v>9237</v>
      </c>
    </row>
    <row r="927" spans="1:38">
      <c r="A927" s="30" t="s">
        <v>9283</v>
      </c>
      <c r="B927" s="30" t="s">
        <v>9284</v>
      </c>
      <c r="C927" s="252" t="s">
        <v>9290</v>
      </c>
      <c r="D927" s="252" t="s">
        <v>9291</v>
      </c>
      <c r="E927" s="252" t="s">
        <v>9256</v>
      </c>
      <c r="F927" s="252" t="s">
        <v>9255</v>
      </c>
      <c r="G927" s="252" t="s">
        <v>9145</v>
      </c>
      <c r="H927" s="252" t="s">
        <v>9174</v>
      </c>
      <c r="I927" s="411">
        <v>43446</v>
      </c>
      <c r="J927" s="252" t="s">
        <v>9147</v>
      </c>
      <c r="K927" s="252" t="s">
        <v>6122</v>
      </c>
      <c r="L927" s="252" t="s">
        <v>3469</v>
      </c>
      <c r="M927" s="252" t="s">
        <v>6676</v>
      </c>
      <c r="N927" s="252" t="s">
        <v>3338</v>
      </c>
      <c r="O927" s="252" t="s">
        <v>3339</v>
      </c>
      <c r="P927" s="252" t="s">
        <v>3670</v>
      </c>
      <c r="Q927" s="252" t="s">
        <v>9226</v>
      </c>
      <c r="R927" s="252" t="s">
        <v>3340</v>
      </c>
      <c r="S927" s="252" t="s">
        <v>3340</v>
      </c>
      <c r="T927" s="252" t="s">
        <v>3340</v>
      </c>
      <c r="U927" s="252" t="s">
        <v>3340</v>
      </c>
      <c r="V927" s="252" t="s">
        <v>3340</v>
      </c>
      <c r="W927" s="252" t="s">
        <v>3340</v>
      </c>
      <c r="X927" s="252" t="s">
        <v>3340</v>
      </c>
      <c r="Y927" s="252" t="s">
        <v>3340</v>
      </c>
      <c r="Z927" s="252" t="s">
        <v>3340</v>
      </c>
      <c r="AA927" s="252" t="s">
        <v>3340</v>
      </c>
      <c r="AB927" s="252" t="s">
        <v>3670</v>
      </c>
      <c r="AC927" s="252" t="s">
        <v>4776</v>
      </c>
      <c r="AD927" s="252" t="s">
        <v>3340</v>
      </c>
      <c r="AE927" s="252" t="s">
        <v>3340</v>
      </c>
      <c r="AF927" s="217" t="s">
        <v>3340</v>
      </c>
      <c r="AG927" s="252" t="s">
        <v>6123</v>
      </c>
      <c r="AH927" s="252" t="s">
        <v>3340</v>
      </c>
      <c r="AI927" s="252" t="s">
        <v>3340</v>
      </c>
      <c r="AJ927" s="252" t="s">
        <v>6766</v>
      </c>
      <c r="AK927" s="252" t="s">
        <v>9227</v>
      </c>
      <c r="AL927" s="252" t="s">
        <v>6</v>
      </c>
    </row>
    <row r="928" spans="1:38">
      <c r="A928" s="30" t="s">
        <v>9290</v>
      </c>
      <c r="B928" s="30" t="s">
        <v>9291</v>
      </c>
      <c r="C928" s="252" t="s">
        <v>9292</v>
      </c>
      <c r="D928" s="252" t="s">
        <v>9293</v>
      </c>
      <c r="E928" s="252" t="s">
        <v>9261</v>
      </c>
      <c r="F928" s="252" t="s">
        <v>9255</v>
      </c>
      <c r="G928" s="252" t="s">
        <v>9145</v>
      </c>
      <c r="H928" s="252" t="s">
        <v>9174</v>
      </c>
      <c r="I928" s="411">
        <v>43446</v>
      </c>
      <c r="J928" s="252" t="s">
        <v>9147</v>
      </c>
      <c r="K928" s="252" t="s">
        <v>6122</v>
      </c>
      <c r="L928" s="252" t="s">
        <v>3469</v>
      </c>
      <c r="M928" s="252" t="s">
        <v>6676</v>
      </c>
      <c r="N928" s="252" t="s">
        <v>3338</v>
      </c>
      <c r="O928" s="252" t="s">
        <v>3339</v>
      </c>
      <c r="P928" s="252" t="s">
        <v>3670</v>
      </c>
      <c r="Q928" s="252" t="s">
        <v>9231</v>
      </c>
      <c r="R928" s="252" t="s">
        <v>3340</v>
      </c>
      <c r="S928" s="252" t="s">
        <v>3340</v>
      </c>
      <c r="T928" s="252" t="s">
        <v>3340</v>
      </c>
      <c r="U928" s="252" t="s">
        <v>3340</v>
      </c>
      <c r="V928" s="252" t="s">
        <v>3340</v>
      </c>
      <c r="W928" s="252" t="s">
        <v>3340</v>
      </c>
      <c r="X928" s="252" t="s">
        <v>3340</v>
      </c>
      <c r="Y928" s="252" t="s">
        <v>3340</v>
      </c>
      <c r="Z928" s="252" t="s">
        <v>3340</v>
      </c>
      <c r="AA928" s="252" t="s">
        <v>3340</v>
      </c>
      <c r="AB928" s="252" t="s">
        <v>3670</v>
      </c>
      <c r="AC928" s="252" t="s">
        <v>4776</v>
      </c>
      <c r="AD928" s="252" t="s">
        <v>3340</v>
      </c>
      <c r="AE928" s="252" t="s">
        <v>3340</v>
      </c>
      <c r="AF928" s="217" t="s">
        <v>3340</v>
      </c>
      <c r="AG928" s="252" t="s">
        <v>6123</v>
      </c>
      <c r="AH928" s="252" t="s">
        <v>3340</v>
      </c>
      <c r="AI928" s="252" t="s">
        <v>3340</v>
      </c>
      <c r="AJ928" s="252" t="s">
        <v>6766</v>
      </c>
      <c r="AK928" s="252" t="s">
        <v>9232</v>
      </c>
      <c r="AL928" s="252" t="s">
        <v>9159</v>
      </c>
    </row>
    <row r="929" spans="1:38">
      <c r="A929" s="30" t="s">
        <v>9292</v>
      </c>
      <c r="B929" s="30" t="s">
        <v>9293</v>
      </c>
      <c r="C929" s="252" t="s">
        <v>9294</v>
      </c>
      <c r="D929" s="252" t="s">
        <v>9295</v>
      </c>
      <c r="E929" s="252" t="s">
        <v>9266</v>
      </c>
      <c r="F929" s="252" t="s">
        <v>9255</v>
      </c>
      <c r="G929" s="252" t="s">
        <v>9145</v>
      </c>
      <c r="H929" s="252" t="s">
        <v>9174</v>
      </c>
      <c r="I929" s="411">
        <v>43446</v>
      </c>
      <c r="J929" s="252" t="s">
        <v>9147</v>
      </c>
      <c r="K929" s="252" t="s">
        <v>6122</v>
      </c>
      <c r="L929" s="252" t="s">
        <v>3469</v>
      </c>
      <c r="M929" s="252" t="s">
        <v>6676</v>
      </c>
      <c r="N929" s="252" t="s">
        <v>3338</v>
      </c>
      <c r="O929" s="252" t="s">
        <v>3339</v>
      </c>
      <c r="P929" s="252" t="s">
        <v>3670</v>
      </c>
      <c r="Q929" s="252" t="s">
        <v>9236</v>
      </c>
      <c r="R929" s="252" t="s">
        <v>3340</v>
      </c>
      <c r="S929" s="252" t="s">
        <v>3340</v>
      </c>
      <c r="T929" s="252" t="s">
        <v>3340</v>
      </c>
      <c r="U929" s="252" t="s">
        <v>3340</v>
      </c>
      <c r="V929" s="252" t="s">
        <v>3340</v>
      </c>
      <c r="W929" s="252" t="s">
        <v>3340</v>
      </c>
      <c r="X929" s="252" t="s">
        <v>3340</v>
      </c>
      <c r="Y929" s="252" t="s">
        <v>3340</v>
      </c>
      <c r="Z929" s="252" t="s">
        <v>3340</v>
      </c>
      <c r="AA929" s="252" t="s">
        <v>3340</v>
      </c>
      <c r="AB929" s="252" t="s">
        <v>3670</v>
      </c>
      <c r="AC929" s="252" t="s">
        <v>4776</v>
      </c>
      <c r="AD929" s="252" t="s">
        <v>3340</v>
      </c>
      <c r="AE929" s="252" t="s">
        <v>3340</v>
      </c>
      <c r="AF929" s="217" t="s">
        <v>3340</v>
      </c>
      <c r="AG929" s="252" t="s">
        <v>6123</v>
      </c>
      <c r="AH929" s="252" t="s">
        <v>3340</v>
      </c>
      <c r="AI929" s="252" t="s">
        <v>3340</v>
      </c>
      <c r="AJ929" s="252" t="s">
        <v>6766</v>
      </c>
      <c r="AK929" s="252" t="s">
        <v>9232</v>
      </c>
      <c r="AL929" s="252" t="s">
        <v>9237</v>
      </c>
    </row>
    <row r="930" spans="1:38">
      <c r="A930" s="30" t="s">
        <v>9294</v>
      </c>
      <c r="B930" s="30" t="s">
        <v>9295</v>
      </c>
      <c r="C930" s="252" t="s">
        <v>9296</v>
      </c>
      <c r="D930" s="252" t="s">
        <v>9297</v>
      </c>
      <c r="E930" s="252" t="s">
        <v>9271</v>
      </c>
      <c r="F930" s="252" t="s">
        <v>9255</v>
      </c>
      <c r="G930" s="252" t="s">
        <v>9145</v>
      </c>
      <c r="H930" s="252" t="s">
        <v>9174</v>
      </c>
      <c r="I930" s="411">
        <v>43446</v>
      </c>
      <c r="J930" s="252" t="s">
        <v>9147</v>
      </c>
      <c r="K930" s="252" t="s">
        <v>6122</v>
      </c>
      <c r="L930" s="252" t="s">
        <v>3469</v>
      </c>
      <c r="M930" s="252" t="s">
        <v>6676</v>
      </c>
      <c r="N930" s="252" t="s">
        <v>3338</v>
      </c>
      <c r="O930" s="252" t="s">
        <v>3339</v>
      </c>
      <c r="P930" s="252" t="s">
        <v>3670</v>
      </c>
      <c r="Q930" s="252" t="s">
        <v>9241</v>
      </c>
      <c r="R930" s="252" t="s">
        <v>3340</v>
      </c>
      <c r="S930" s="252" t="s">
        <v>3340</v>
      </c>
      <c r="T930" s="252" t="s">
        <v>3340</v>
      </c>
      <c r="U930" s="252" t="s">
        <v>3340</v>
      </c>
      <c r="V930" s="252" t="s">
        <v>3340</v>
      </c>
      <c r="W930" s="252" t="s">
        <v>3340</v>
      </c>
      <c r="X930" s="252" t="s">
        <v>3340</v>
      </c>
      <c r="Y930" s="252" t="s">
        <v>3340</v>
      </c>
      <c r="Z930" s="252" t="s">
        <v>3340</v>
      </c>
      <c r="AA930" s="252" t="s">
        <v>3340</v>
      </c>
      <c r="AB930" s="252" t="s">
        <v>3670</v>
      </c>
      <c r="AC930" s="252" t="s">
        <v>4776</v>
      </c>
      <c r="AD930" s="252" t="s">
        <v>3340</v>
      </c>
      <c r="AE930" s="252" t="s">
        <v>3340</v>
      </c>
      <c r="AF930" s="217" t="s">
        <v>3340</v>
      </c>
      <c r="AG930" s="252" t="s">
        <v>6123</v>
      </c>
      <c r="AH930" s="252" t="s">
        <v>3340</v>
      </c>
      <c r="AI930" s="252" t="s">
        <v>3340</v>
      </c>
      <c r="AJ930" s="252" t="s">
        <v>6766</v>
      </c>
      <c r="AK930" s="252" t="s">
        <v>9242</v>
      </c>
      <c r="AL930" s="252" t="s">
        <v>9159</v>
      </c>
    </row>
    <row r="931" spans="1:38">
      <c r="A931" s="30" t="s">
        <v>9296</v>
      </c>
      <c r="B931" s="30" t="s">
        <v>9297</v>
      </c>
      <c r="C931" s="252" t="s">
        <v>9298</v>
      </c>
      <c r="D931" s="252" t="s">
        <v>9299</v>
      </c>
      <c r="E931" s="252" t="s">
        <v>9276</v>
      </c>
      <c r="F931" s="252" t="s">
        <v>9255</v>
      </c>
      <c r="G931" s="252" t="s">
        <v>9145</v>
      </c>
      <c r="H931" s="252" t="s">
        <v>9174</v>
      </c>
      <c r="I931" s="411">
        <v>43446</v>
      </c>
      <c r="J931" s="252" t="s">
        <v>9147</v>
      </c>
      <c r="K931" s="252" t="s">
        <v>6122</v>
      </c>
      <c r="L931" s="252" t="s">
        <v>3469</v>
      </c>
      <c r="M931" s="252" t="s">
        <v>6676</v>
      </c>
      <c r="N931" s="252" t="s">
        <v>3338</v>
      </c>
      <c r="O931" s="252" t="s">
        <v>3339</v>
      </c>
      <c r="P931" s="252" t="s">
        <v>3670</v>
      </c>
      <c r="Q931" s="252" t="s">
        <v>9246</v>
      </c>
      <c r="R931" s="252" t="s">
        <v>3340</v>
      </c>
      <c r="S931" s="252" t="s">
        <v>3340</v>
      </c>
      <c r="T931" s="252" t="s">
        <v>3340</v>
      </c>
      <c r="U931" s="252" t="s">
        <v>3340</v>
      </c>
      <c r="V931" s="252" t="s">
        <v>3340</v>
      </c>
      <c r="W931" s="252" t="s">
        <v>3340</v>
      </c>
      <c r="X931" s="252" t="s">
        <v>3340</v>
      </c>
      <c r="Y931" s="252" t="s">
        <v>3340</v>
      </c>
      <c r="Z931" s="252" t="s">
        <v>3340</v>
      </c>
      <c r="AA931" s="252" t="s">
        <v>3340</v>
      </c>
      <c r="AB931" s="252" t="s">
        <v>3670</v>
      </c>
      <c r="AC931" s="252" t="s">
        <v>4776</v>
      </c>
      <c r="AD931" s="252" t="s">
        <v>3340</v>
      </c>
      <c r="AE931" s="252" t="s">
        <v>3340</v>
      </c>
      <c r="AF931" s="217" t="s">
        <v>3340</v>
      </c>
      <c r="AG931" s="252" t="s">
        <v>6123</v>
      </c>
      <c r="AH931" s="252" t="s">
        <v>3340</v>
      </c>
      <c r="AI931" s="252" t="s">
        <v>3340</v>
      </c>
      <c r="AJ931" s="252" t="s">
        <v>6766</v>
      </c>
      <c r="AK931" s="252" t="s">
        <v>9242</v>
      </c>
      <c r="AL931" s="252" t="s">
        <v>9237</v>
      </c>
    </row>
    <row r="932" spans="1:38">
      <c r="A932" s="30" t="s">
        <v>9298</v>
      </c>
      <c r="B932" s="30" t="s">
        <v>9299</v>
      </c>
      <c r="C932" s="252" t="s">
        <v>9300</v>
      </c>
      <c r="D932" s="252" t="s">
        <v>9301</v>
      </c>
      <c r="E932" s="252" t="s">
        <v>9281</v>
      </c>
      <c r="F932" s="252" t="s">
        <v>9255</v>
      </c>
      <c r="G932" s="252" t="s">
        <v>9145</v>
      </c>
      <c r="H932" s="252" t="s">
        <v>9174</v>
      </c>
      <c r="I932" s="411">
        <v>43446</v>
      </c>
      <c r="J932" s="252" t="s">
        <v>9147</v>
      </c>
      <c r="K932" s="252" t="s">
        <v>6122</v>
      </c>
      <c r="L932" s="252" t="s">
        <v>3469</v>
      </c>
      <c r="M932" s="252" t="s">
        <v>6676</v>
      </c>
      <c r="N932" s="252" t="s">
        <v>3338</v>
      </c>
      <c r="O932" s="252" t="s">
        <v>3339</v>
      </c>
      <c r="P932" s="252" t="s">
        <v>3670</v>
      </c>
      <c r="Q932" s="252" t="s">
        <v>9250</v>
      </c>
      <c r="R932" s="252" t="s">
        <v>3340</v>
      </c>
      <c r="S932" s="252" t="s">
        <v>3340</v>
      </c>
      <c r="T932" s="252" t="s">
        <v>3340</v>
      </c>
      <c r="U932" s="252" t="s">
        <v>3340</v>
      </c>
      <c r="V932" s="252" t="s">
        <v>3340</v>
      </c>
      <c r="W932" s="252" t="s">
        <v>3340</v>
      </c>
      <c r="X932" s="252" t="s">
        <v>3340</v>
      </c>
      <c r="Y932" s="252" t="s">
        <v>3340</v>
      </c>
      <c r="Z932" s="252" t="s">
        <v>3340</v>
      </c>
      <c r="AA932" s="252" t="s">
        <v>3340</v>
      </c>
      <c r="AB932" s="252" t="s">
        <v>3670</v>
      </c>
      <c r="AC932" s="252" t="s">
        <v>4776</v>
      </c>
      <c r="AD932" s="252" t="s">
        <v>3340</v>
      </c>
      <c r="AE932" s="252" t="s">
        <v>3340</v>
      </c>
      <c r="AF932" s="217" t="s">
        <v>3340</v>
      </c>
      <c r="AG932" s="252" t="s">
        <v>6123</v>
      </c>
      <c r="AH932" s="252" t="s">
        <v>3340</v>
      </c>
      <c r="AI932" s="252" t="s">
        <v>3340</v>
      </c>
      <c r="AJ932" s="252" t="s">
        <v>6766</v>
      </c>
      <c r="AK932" s="252" t="s">
        <v>9251</v>
      </c>
      <c r="AL932" s="252" t="s">
        <v>9159</v>
      </c>
    </row>
    <row r="933" spans="1:38">
      <c r="A933" s="30" t="s">
        <v>9300</v>
      </c>
      <c r="B933" s="30" t="s">
        <v>9301</v>
      </c>
      <c r="C933" s="252" t="s">
        <v>9302</v>
      </c>
      <c r="D933" s="252" t="s">
        <v>9303</v>
      </c>
      <c r="E933" s="252" t="s">
        <v>9288</v>
      </c>
      <c r="F933" s="252" t="s">
        <v>9225</v>
      </c>
      <c r="G933" s="252" t="s">
        <v>9145</v>
      </c>
      <c r="H933" s="252" t="s">
        <v>9146</v>
      </c>
      <c r="I933" s="411">
        <v>43447</v>
      </c>
      <c r="J933" s="252" t="s">
        <v>9147</v>
      </c>
      <c r="K933" s="252" t="s">
        <v>6122</v>
      </c>
      <c r="L933" s="252" t="s">
        <v>3469</v>
      </c>
      <c r="M933" s="252" t="s">
        <v>6693</v>
      </c>
      <c r="N933" s="252" t="s">
        <v>6693</v>
      </c>
      <c r="O933" s="252" t="s">
        <v>8356</v>
      </c>
      <c r="P933" s="252" t="s">
        <v>3670</v>
      </c>
      <c r="Q933" s="252" t="s">
        <v>9286</v>
      </c>
      <c r="R933" s="252" t="s">
        <v>3340</v>
      </c>
      <c r="S933" s="252" t="s">
        <v>3340</v>
      </c>
      <c r="T933" s="252" t="s">
        <v>3340</v>
      </c>
      <c r="U933" s="252" t="s">
        <v>3340</v>
      </c>
      <c r="V933" s="252" t="s">
        <v>3340</v>
      </c>
      <c r="W933" s="252" t="s">
        <v>3340</v>
      </c>
      <c r="X933" s="252" t="s">
        <v>3340</v>
      </c>
      <c r="Y933" s="252" t="s">
        <v>3340</v>
      </c>
      <c r="Z933" s="252" t="s">
        <v>3340</v>
      </c>
      <c r="AA933" s="252" t="s">
        <v>3340</v>
      </c>
      <c r="AB933" s="252" t="s">
        <v>3670</v>
      </c>
      <c r="AC933" s="252" t="s">
        <v>4776</v>
      </c>
      <c r="AD933" s="252" t="s">
        <v>3340</v>
      </c>
      <c r="AE933" s="252" t="s">
        <v>3340</v>
      </c>
      <c r="AF933" s="217" t="s">
        <v>3340</v>
      </c>
      <c r="AG933" s="252" t="s">
        <v>6123</v>
      </c>
      <c r="AH933" s="252" t="s">
        <v>3340</v>
      </c>
      <c r="AI933" s="252" t="s">
        <v>3340</v>
      </c>
      <c r="AJ933" s="252" t="s">
        <v>7761</v>
      </c>
      <c r="AK933" s="252" t="s">
        <v>9251</v>
      </c>
      <c r="AL933" s="252" t="s">
        <v>9237</v>
      </c>
    </row>
    <row r="934" spans="1:38">
      <c r="A934" s="30" t="s">
        <v>9302</v>
      </c>
      <c r="B934" s="30" t="s">
        <v>9303</v>
      </c>
      <c r="C934" s="252" t="s">
        <v>9304</v>
      </c>
      <c r="D934" s="252" t="s">
        <v>9305</v>
      </c>
      <c r="E934" s="252" t="s">
        <v>9287</v>
      </c>
      <c r="F934" s="252" t="s">
        <v>9255</v>
      </c>
      <c r="G934" s="252" t="s">
        <v>9145</v>
      </c>
      <c r="H934" s="252" t="s">
        <v>9174</v>
      </c>
      <c r="I934" s="411">
        <v>43447</v>
      </c>
      <c r="J934" s="252" t="s">
        <v>9147</v>
      </c>
      <c r="K934" s="252" t="s">
        <v>6122</v>
      </c>
      <c r="L934" s="252" t="s">
        <v>3469</v>
      </c>
      <c r="M934" s="252" t="s">
        <v>6676</v>
      </c>
      <c r="N934" s="252" t="s">
        <v>3338</v>
      </c>
      <c r="O934" s="252" t="s">
        <v>3339</v>
      </c>
      <c r="P934" s="252" t="s">
        <v>3670</v>
      </c>
      <c r="Q934" s="252" t="s">
        <v>9286</v>
      </c>
      <c r="R934" s="252" t="s">
        <v>3340</v>
      </c>
      <c r="S934" s="252" t="s">
        <v>3340</v>
      </c>
      <c r="T934" s="252" t="s">
        <v>3340</v>
      </c>
      <c r="U934" s="252" t="s">
        <v>3340</v>
      </c>
      <c r="V934" s="252" t="s">
        <v>3340</v>
      </c>
      <c r="W934" s="252" t="s">
        <v>3340</v>
      </c>
      <c r="X934" s="252" t="s">
        <v>3340</v>
      </c>
      <c r="Y934" s="252" t="s">
        <v>3340</v>
      </c>
      <c r="Z934" s="252" t="s">
        <v>3340</v>
      </c>
      <c r="AA934" s="252" t="s">
        <v>3340</v>
      </c>
      <c r="AB934" s="252" t="s">
        <v>3670</v>
      </c>
      <c r="AC934" s="252" t="s">
        <v>4776</v>
      </c>
      <c r="AD934" s="252" t="s">
        <v>3340</v>
      </c>
      <c r="AE934" s="252" t="s">
        <v>3340</v>
      </c>
      <c r="AF934" s="217" t="s">
        <v>3340</v>
      </c>
      <c r="AG934" s="252" t="s">
        <v>6123</v>
      </c>
      <c r="AH934" s="252" t="s">
        <v>3340</v>
      </c>
      <c r="AI934" s="252" t="s">
        <v>3340</v>
      </c>
      <c r="AJ934" s="252" t="s">
        <v>6766</v>
      </c>
      <c r="AK934" s="252" t="s">
        <v>9251</v>
      </c>
      <c r="AL934" s="252" t="s">
        <v>9237</v>
      </c>
    </row>
    <row r="935" spans="1:38">
      <c r="A935" s="30" t="s">
        <v>9304</v>
      </c>
      <c r="B935" s="30" t="s">
        <v>9305</v>
      </c>
      <c r="C935" s="252" t="s">
        <v>9306</v>
      </c>
      <c r="D935" s="252" t="s">
        <v>9307</v>
      </c>
      <c r="E935" s="252" t="s">
        <v>9308</v>
      </c>
      <c r="F935" s="252" t="s">
        <v>9309</v>
      </c>
      <c r="G935" s="252" t="s">
        <v>9310</v>
      </c>
      <c r="H935" s="252" t="s">
        <v>8914</v>
      </c>
      <c r="I935" s="411">
        <v>43447</v>
      </c>
      <c r="J935" s="252" t="s">
        <v>8915</v>
      </c>
      <c r="K935" s="252" t="s">
        <v>9311</v>
      </c>
      <c r="L935" s="252" t="s">
        <v>3469</v>
      </c>
      <c r="M935" s="252" t="s">
        <v>6676</v>
      </c>
      <c r="N935" s="252" t="s">
        <v>6554</v>
      </c>
      <c r="O935" s="252" t="s">
        <v>5070</v>
      </c>
      <c r="P935" s="252" t="s">
        <v>3670</v>
      </c>
      <c r="Q935" s="252" t="s">
        <v>9312</v>
      </c>
      <c r="R935" s="252" t="s">
        <v>3340</v>
      </c>
      <c r="S935" s="252" t="s">
        <v>3340</v>
      </c>
      <c r="T935" s="252" t="s">
        <v>3340</v>
      </c>
      <c r="U935" s="252" t="s">
        <v>3340</v>
      </c>
      <c r="V935" s="252" t="s">
        <v>3340</v>
      </c>
      <c r="W935" s="252" t="s">
        <v>3340</v>
      </c>
      <c r="X935" s="252" t="s">
        <v>3340</v>
      </c>
      <c r="Y935" s="252" t="s">
        <v>3340</v>
      </c>
      <c r="Z935" s="252" t="s">
        <v>3340</v>
      </c>
      <c r="AA935" s="252" t="s">
        <v>3340</v>
      </c>
      <c r="AB935" s="252" t="s">
        <v>3670</v>
      </c>
      <c r="AC935" s="252" t="s">
        <v>3835</v>
      </c>
      <c r="AD935" s="217" t="s">
        <v>6069</v>
      </c>
      <c r="AE935" s="217" t="s">
        <v>6070</v>
      </c>
      <c r="AF935" s="217" t="s">
        <v>3340</v>
      </c>
      <c r="AG935" s="252" t="s">
        <v>9312</v>
      </c>
      <c r="AH935" s="252" t="s">
        <v>3340</v>
      </c>
      <c r="AI935" s="252" t="s">
        <v>3340</v>
      </c>
      <c r="AJ935" s="252" t="s">
        <v>8918</v>
      </c>
      <c r="AK935" s="252" t="s">
        <v>3340</v>
      </c>
      <c r="AL935" s="252" t="s">
        <v>3340</v>
      </c>
    </row>
    <row r="936" spans="1:38">
      <c r="A936" s="30" t="s">
        <v>9306</v>
      </c>
      <c r="B936" s="30" t="s">
        <v>9307</v>
      </c>
      <c r="C936" s="252" t="s">
        <v>9313</v>
      </c>
      <c r="D936" s="252" t="s">
        <v>9314</v>
      </c>
      <c r="E936" s="252" t="s">
        <v>9315</v>
      </c>
      <c r="F936" s="252" t="s">
        <v>9316</v>
      </c>
      <c r="G936" s="252" t="s">
        <v>9310</v>
      </c>
      <c r="H936" s="252" t="s">
        <v>8914</v>
      </c>
      <c r="I936" s="411">
        <v>43447</v>
      </c>
      <c r="J936" s="252" t="s">
        <v>8915</v>
      </c>
      <c r="K936" s="252" t="s">
        <v>9311</v>
      </c>
      <c r="L936" s="252" t="s">
        <v>3469</v>
      </c>
      <c r="M936" s="252" t="s">
        <v>6676</v>
      </c>
      <c r="N936" s="252" t="s">
        <v>6554</v>
      </c>
      <c r="O936" s="252" t="s">
        <v>5070</v>
      </c>
      <c r="P936" s="252" t="s">
        <v>3670</v>
      </c>
      <c r="Q936" s="252" t="s">
        <v>9317</v>
      </c>
      <c r="R936" s="252" t="s">
        <v>3340</v>
      </c>
      <c r="S936" s="252" t="s">
        <v>3340</v>
      </c>
      <c r="T936" s="252" t="s">
        <v>3340</v>
      </c>
      <c r="U936" s="252" t="s">
        <v>3340</v>
      </c>
      <c r="V936" s="252" t="s">
        <v>3340</v>
      </c>
      <c r="W936" s="252" t="s">
        <v>3340</v>
      </c>
      <c r="X936" s="252" t="s">
        <v>3340</v>
      </c>
      <c r="Y936" s="252" t="s">
        <v>3340</v>
      </c>
      <c r="Z936" s="252" t="s">
        <v>3340</v>
      </c>
      <c r="AA936" s="252" t="s">
        <v>3340</v>
      </c>
      <c r="AB936" s="252" t="s">
        <v>3670</v>
      </c>
      <c r="AC936" s="252" t="s">
        <v>3835</v>
      </c>
      <c r="AD936" s="217" t="s">
        <v>6069</v>
      </c>
      <c r="AE936" s="217" t="s">
        <v>6070</v>
      </c>
      <c r="AF936" s="217" t="s">
        <v>3340</v>
      </c>
      <c r="AG936" s="252" t="s">
        <v>9317</v>
      </c>
      <c r="AH936" s="252" t="s">
        <v>3340</v>
      </c>
      <c r="AI936" s="252" t="s">
        <v>3340</v>
      </c>
      <c r="AJ936" s="252" t="s">
        <v>8918</v>
      </c>
      <c r="AK936" s="252" t="s">
        <v>3340</v>
      </c>
      <c r="AL936" s="252" t="s">
        <v>3340</v>
      </c>
    </row>
    <row r="937" spans="1:38">
      <c r="A937" s="30" t="s">
        <v>9313</v>
      </c>
      <c r="B937" s="30" t="s">
        <v>9314</v>
      </c>
      <c r="C937" s="252" t="s">
        <v>9318</v>
      </c>
      <c r="D937" s="252" t="s">
        <v>9319</v>
      </c>
      <c r="E937" s="252" t="s">
        <v>9320</v>
      </c>
      <c r="F937" s="252" t="s">
        <v>9321</v>
      </c>
      <c r="G937" s="252" t="s">
        <v>9310</v>
      </c>
      <c r="H937" s="252" t="s">
        <v>8914</v>
      </c>
      <c r="I937" s="411">
        <v>43447</v>
      </c>
      <c r="J937" s="252" t="s">
        <v>8915</v>
      </c>
      <c r="K937" s="252" t="s">
        <v>9311</v>
      </c>
      <c r="L937" s="252" t="s">
        <v>3469</v>
      </c>
      <c r="M937" s="252" t="s">
        <v>6676</v>
      </c>
      <c r="N937" s="252" t="s">
        <v>6554</v>
      </c>
      <c r="O937" s="252" t="s">
        <v>5070</v>
      </c>
      <c r="P937" s="252" t="s">
        <v>3670</v>
      </c>
      <c r="Q937" s="252" t="s">
        <v>9322</v>
      </c>
      <c r="R937" s="252" t="s">
        <v>3340</v>
      </c>
      <c r="S937" s="252" t="s">
        <v>3340</v>
      </c>
      <c r="T937" s="252" t="s">
        <v>3340</v>
      </c>
      <c r="U937" s="252" t="s">
        <v>3340</v>
      </c>
      <c r="V937" s="252" t="s">
        <v>3340</v>
      </c>
      <c r="W937" s="252" t="s">
        <v>3340</v>
      </c>
      <c r="X937" s="252" t="s">
        <v>3340</v>
      </c>
      <c r="Y937" s="252" t="s">
        <v>3340</v>
      </c>
      <c r="Z937" s="252" t="s">
        <v>3340</v>
      </c>
      <c r="AA937" s="252" t="s">
        <v>3340</v>
      </c>
      <c r="AB937" s="252" t="s">
        <v>3670</v>
      </c>
      <c r="AC937" s="252" t="s">
        <v>3835</v>
      </c>
      <c r="AD937" s="217" t="s">
        <v>6069</v>
      </c>
      <c r="AE937" s="217" t="s">
        <v>6070</v>
      </c>
      <c r="AF937" s="217" t="s">
        <v>3340</v>
      </c>
      <c r="AG937" s="252" t="s">
        <v>9322</v>
      </c>
      <c r="AH937" s="252" t="s">
        <v>3340</v>
      </c>
      <c r="AI937" s="252" t="s">
        <v>3340</v>
      </c>
      <c r="AJ937" s="252" t="s">
        <v>8918</v>
      </c>
      <c r="AK937" s="252" t="s">
        <v>3340</v>
      </c>
      <c r="AL937" s="252" t="s">
        <v>3340</v>
      </c>
    </row>
    <row r="938" spans="1:38">
      <c r="A938" s="30" t="s">
        <v>9318</v>
      </c>
      <c r="B938" s="30" t="s">
        <v>9319</v>
      </c>
      <c r="C938" s="252" t="s">
        <v>9323</v>
      </c>
      <c r="D938" s="252" t="s">
        <v>9324</v>
      </c>
      <c r="E938" s="252" t="s">
        <v>9325</v>
      </c>
      <c r="F938" s="252" t="s">
        <v>9326</v>
      </c>
      <c r="G938" s="252" t="s">
        <v>9310</v>
      </c>
      <c r="H938" s="252" t="s">
        <v>8914</v>
      </c>
      <c r="I938" s="411">
        <v>43447</v>
      </c>
      <c r="J938" s="252" t="s">
        <v>8915</v>
      </c>
      <c r="K938" s="252" t="s">
        <v>9311</v>
      </c>
      <c r="L938" s="252" t="s">
        <v>3469</v>
      </c>
      <c r="M938" s="252" t="s">
        <v>6676</v>
      </c>
      <c r="N938" s="252" t="s">
        <v>6554</v>
      </c>
      <c r="O938" s="252" t="s">
        <v>5070</v>
      </c>
      <c r="P938" s="252" t="s">
        <v>3670</v>
      </c>
      <c r="Q938" s="252" t="s">
        <v>9327</v>
      </c>
      <c r="R938" s="252" t="s">
        <v>3340</v>
      </c>
      <c r="S938" s="252" t="s">
        <v>3340</v>
      </c>
      <c r="T938" s="252" t="s">
        <v>3340</v>
      </c>
      <c r="U938" s="252" t="s">
        <v>3340</v>
      </c>
      <c r="V938" s="252" t="s">
        <v>3340</v>
      </c>
      <c r="W938" s="252" t="s">
        <v>3340</v>
      </c>
      <c r="X938" s="252" t="s">
        <v>3340</v>
      </c>
      <c r="Y938" s="252" t="s">
        <v>3340</v>
      </c>
      <c r="Z938" s="252" t="s">
        <v>3340</v>
      </c>
      <c r="AA938" s="252" t="s">
        <v>3340</v>
      </c>
      <c r="AB938" s="252" t="s">
        <v>3670</v>
      </c>
      <c r="AC938" s="252" t="s">
        <v>3835</v>
      </c>
      <c r="AD938" s="217" t="s">
        <v>6069</v>
      </c>
      <c r="AE938" s="217" t="s">
        <v>6070</v>
      </c>
      <c r="AF938" s="217" t="s">
        <v>3340</v>
      </c>
      <c r="AG938" s="252" t="s">
        <v>9327</v>
      </c>
      <c r="AH938" s="252" t="s">
        <v>3340</v>
      </c>
      <c r="AI938" s="252" t="s">
        <v>3340</v>
      </c>
      <c r="AJ938" s="252" t="s">
        <v>8918</v>
      </c>
      <c r="AK938" s="252" t="s">
        <v>3340</v>
      </c>
      <c r="AL938" s="252" t="s">
        <v>3340</v>
      </c>
    </row>
    <row r="939" spans="1:38">
      <c r="A939" s="30" t="s">
        <v>9323</v>
      </c>
      <c r="B939" s="30" t="s">
        <v>9324</v>
      </c>
      <c r="C939" s="252" t="s">
        <v>9328</v>
      </c>
      <c r="D939" s="252" t="s">
        <v>9329</v>
      </c>
      <c r="E939" s="252" t="s">
        <v>9330</v>
      </c>
      <c r="F939" s="252" t="s">
        <v>9331</v>
      </c>
      <c r="G939" s="252" t="s">
        <v>9310</v>
      </c>
      <c r="H939" s="252" t="s">
        <v>8914</v>
      </c>
      <c r="I939" s="411">
        <v>43447</v>
      </c>
      <c r="J939" s="252" t="s">
        <v>8915</v>
      </c>
      <c r="K939" s="252" t="s">
        <v>9311</v>
      </c>
      <c r="L939" s="252" t="s">
        <v>3469</v>
      </c>
      <c r="M939" s="252" t="s">
        <v>6676</v>
      </c>
      <c r="N939" s="252" t="s">
        <v>6554</v>
      </c>
      <c r="O939" s="252" t="s">
        <v>5070</v>
      </c>
      <c r="P939" s="252" t="s">
        <v>3670</v>
      </c>
      <c r="Q939" s="252" t="s">
        <v>9332</v>
      </c>
      <c r="R939" s="252" t="s">
        <v>3340</v>
      </c>
      <c r="S939" s="252" t="s">
        <v>3340</v>
      </c>
      <c r="T939" s="252" t="s">
        <v>3340</v>
      </c>
      <c r="U939" s="252" t="s">
        <v>3340</v>
      </c>
      <c r="V939" s="252" t="s">
        <v>3340</v>
      </c>
      <c r="W939" s="252" t="s">
        <v>3340</v>
      </c>
      <c r="X939" s="252" t="s">
        <v>3340</v>
      </c>
      <c r="Y939" s="252" t="s">
        <v>3340</v>
      </c>
      <c r="Z939" s="252" t="s">
        <v>3340</v>
      </c>
      <c r="AA939" s="252" t="s">
        <v>3340</v>
      </c>
      <c r="AB939" s="252" t="s">
        <v>3670</v>
      </c>
      <c r="AC939" s="252" t="s">
        <v>3835</v>
      </c>
      <c r="AD939" s="217" t="s">
        <v>6069</v>
      </c>
      <c r="AE939" s="217" t="s">
        <v>6070</v>
      </c>
      <c r="AF939" s="217" t="s">
        <v>3340</v>
      </c>
      <c r="AG939" s="252" t="s">
        <v>9332</v>
      </c>
      <c r="AH939" s="252" t="s">
        <v>3340</v>
      </c>
      <c r="AI939" s="252" t="s">
        <v>3340</v>
      </c>
      <c r="AJ939" s="252" t="s">
        <v>8918</v>
      </c>
      <c r="AK939" s="252" t="s">
        <v>3340</v>
      </c>
      <c r="AL939" s="252" t="s">
        <v>3340</v>
      </c>
    </row>
    <row r="940" spans="1:38">
      <c r="A940" s="30" t="s">
        <v>9328</v>
      </c>
      <c r="B940" s="30" t="s">
        <v>9329</v>
      </c>
      <c r="C940" s="252" t="s">
        <v>9333</v>
      </c>
      <c r="D940" s="252" t="s">
        <v>9334</v>
      </c>
      <c r="E940" s="252" t="s">
        <v>9335</v>
      </c>
      <c r="F940" s="252" t="s">
        <v>9336</v>
      </c>
      <c r="G940" s="252" t="s">
        <v>9310</v>
      </c>
      <c r="H940" s="252" t="s">
        <v>8914</v>
      </c>
      <c r="I940" s="411">
        <v>43447</v>
      </c>
      <c r="J940" s="252" t="s">
        <v>8915</v>
      </c>
      <c r="K940" s="252" t="s">
        <v>9311</v>
      </c>
      <c r="L940" s="252" t="s">
        <v>3469</v>
      </c>
      <c r="M940" s="252" t="s">
        <v>6676</v>
      </c>
      <c r="N940" s="252" t="s">
        <v>6554</v>
      </c>
      <c r="O940" s="252" t="s">
        <v>5070</v>
      </c>
      <c r="P940" s="252" t="s">
        <v>3670</v>
      </c>
      <c r="Q940" s="252" t="s">
        <v>9337</v>
      </c>
      <c r="R940" s="252" t="s">
        <v>3340</v>
      </c>
      <c r="S940" s="252" t="s">
        <v>3340</v>
      </c>
      <c r="T940" s="252" t="s">
        <v>3340</v>
      </c>
      <c r="U940" s="252" t="s">
        <v>3340</v>
      </c>
      <c r="V940" s="252" t="s">
        <v>3340</v>
      </c>
      <c r="W940" s="252" t="s">
        <v>3340</v>
      </c>
      <c r="X940" s="252" t="s">
        <v>3340</v>
      </c>
      <c r="Y940" s="252" t="s">
        <v>3340</v>
      </c>
      <c r="Z940" s="252" t="s">
        <v>3340</v>
      </c>
      <c r="AA940" s="252" t="s">
        <v>3340</v>
      </c>
      <c r="AB940" s="252" t="s">
        <v>3670</v>
      </c>
      <c r="AC940" s="252" t="s">
        <v>3835</v>
      </c>
      <c r="AD940" s="217" t="s">
        <v>6069</v>
      </c>
      <c r="AE940" s="217" t="s">
        <v>6070</v>
      </c>
      <c r="AF940" s="217" t="s">
        <v>3340</v>
      </c>
      <c r="AG940" s="252" t="s">
        <v>9337</v>
      </c>
      <c r="AH940" s="252" t="s">
        <v>3340</v>
      </c>
      <c r="AI940" s="252" t="s">
        <v>3340</v>
      </c>
      <c r="AJ940" s="252" t="s">
        <v>8918</v>
      </c>
      <c r="AK940" s="252" t="s">
        <v>3340</v>
      </c>
      <c r="AL940" s="252" t="s">
        <v>3340</v>
      </c>
    </row>
    <row r="941" spans="1:38">
      <c r="A941" s="30" t="s">
        <v>9333</v>
      </c>
      <c r="B941" s="30" t="s">
        <v>9334</v>
      </c>
      <c r="C941" s="252" t="s">
        <v>9338</v>
      </c>
      <c r="D941" s="252" t="s">
        <v>9339</v>
      </c>
      <c r="E941" s="252" t="s">
        <v>9340</v>
      </c>
      <c r="F941" s="252" t="s">
        <v>9341</v>
      </c>
      <c r="G941" s="252" t="s">
        <v>9310</v>
      </c>
      <c r="H941" s="252" t="s">
        <v>8914</v>
      </c>
      <c r="I941" s="411">
        <v>43447</v>
      </c>
      <c r="J941" s="252" t="s">
        <v>8915</v>
      </c>
      <c r="K941" s="252" t="s">
        <v>9311</v>
      </c>
      <c r="L941" s="252" t="s">
        <v>3469</v>
      </c>
      <c r="M941" s="252" t="s">
        <v>6676</v>
      </c>
      <c r="N941" s="252" t="s">
        <v>6554</v>
      </c>
      <c r="O941" s="252" t="s">
        <v>5070</v>
      </c>
      <c r="P941" s="252" t="s">
        <v>3670</v>
      </c>
      <c r="Q941" s="252" t="s">
        <v>9342</v>
      </c>
      <c r="R941" s="252" t="s">
        <v>3340</v>
      </c>
      <c r="S941" s="252" t="s">
        <v>3340</v>
      </c>
      <c r="T941" s="252" t="s">
        <v>3340</v>
      </c>
      <c r="U941" s="252" t="s">
        <v>3340</v>
      </c>
      <c r="V941" s="252" t="s">
        <v>3340</v>
      </c>
      <c r="W941" s="252" t="s">
        <v>3340</v>
      </c>
      <c r="X941" s="252" t="s">
        <v>3340</v>
      </c>
      <c r="Y941" s="252" t="s">
        <v>3340</v>
      </c>
      <c r="Z941" s="252" t="s">
        <v>3340</v>
      </c>
      <c r="AA941" s="252" t="s">
        <v>3340</v>
      </c>
      <c r="AB941" s="252" t="s">
        <v>3670</v>
      </c>
      <c r="AC941" s="252" t="s">
        <v>3835</v>
      </c>
      <c r="AD941" s="217" t="s">
        <v>5627</v>
      </c>
      <c r="AE941" s="217" t="s">
        <v>6062</v>
      </c>
      <c r="AF941" s="217" t="s">
        <v>3340</v>
      </c>
      <c r="AG941" s="252" t="s">
        <v>9342</v>
      </c>
      <c r="AH941" s="252" t="s">
        <v>3340</v>
      </c>
      <c r="AI941" s="252" t="s">
        <v>3340</v>
      </c>
      <c r="AJ941" s="252" t="s">
        <v>8918</v>
      </c>
      <c r="AK941" s="252" t="s">
        <v>3340</v>
      </c>
      <c r="AL941" s="252" t="s">
        <v>3340</v>
      </c>
    </row>
    <row r="942" spans="1:38">
      <c r="A942" s="30" t="s">
        <v>9338</v>
      </c>
      <c r="B942" s="30" t="s">
        <v>9339</v>
      </c>
      <c r="C942" s="252" t="s">
        <v>9306</v>
      </c>
      <c r="D942" s="252" t="s">
        <v>9343</v>
      </c>
      <c r="E942" s="252" t="s">
        <v>9344</v>
      </c>
      <c r="F942" s="252" t="s">
        <v>9345</v>
      </c>
      <c r="G942" s="252" t="s">
        <v>9310</v>
      </c>
      <c r="H942" s="252" t="s">
        <v>8914</v>
      </c>
      <c r="I942" s="411">
        <v>43447</v>
      </c>
      <c r="J942" s="252" t="s">
        <v>8915</v>
      </c>
      <c r="K942" s="252" t="s">
        <v>9311</v>
      </c>
      <c r="L942" s="252" t="s">
        <v>3469</v>
      </c>
      <c r="M942" s="252" t="s">
        <v>6676</v>
      </c>
      <c r="N942" s="252" t="s">
        <v>6554</v>
      </c>
      <c r="O942" s="252" t="s">
        <v>5070</v>
      </c>
      <c r="P942" s="252" t="s">
        <v>3670</v>
      </c>
      <c r="Q942" s="252" t="s">
        <v>9312</v>
      </c>
      <c r="R942" s="252" t="s">
        <v>3340</v>
      </c>
      <c r="S942" s="252" t="s">
        <v>3340</v>
      </c>
      <c r="T942" s="252" t="s">
        <v>3340</v>
      </c>
      <c r="U942" s="252" t="s">
        <v>3340</v>
      </c>
      <c r="V942" s="252" t="s">
        <v>3340</v>
      </c>
      <c r="W942" s="252" t="s">
        <v>3340</v>
      </c>
      <c r="X942" s="252" t="s">
        <v>3340</v>
      </c>
      <c r="Y942" s="252" t="s">
        <v>3340</v>
      </c>
      <c r="Z942" s="252" t="s">
        <v>3340</v>
      </c>
      <c r="AA942" s="252" t="s">
        <v>3340</v>
      </c>
      <c r="AB942" s="252" t="s">
        <v>3670</v>
      </c>
      <c r="AC942" s="252" t="s">
        <v>3835</v>
      </c>
      <c r="AD942" s="217" t="s">
        <v>6069</v>
      </c>
      <c r="AE942" s="217" t="s">
        <v>6070</v>
      </c>
      <c r="AF942" s="217" t="s">
        <v>3340</v>
      </c>
      <c r="AG942" s="252" t="s">
        <v>9312</v>
      </c>
      <c r="AH942" s="252" t="s">
        <v>3340</v>
      </c>
      <c r="AI942" s="252" t="s">
        <v>3340</v>
      </c>
      <c r="AJ942" s="252" t="s">
        <v>8918</v>
      </c>
      <c r="AK942" s="252" t="s">
        <v>3340</v>
      </c>
      <c r="AL942" s="252" t="s">
        <v>3340</v>
      </c>
    </row>
    <row r="943" spans="1:38">
      <c r="A943" s="30" t="s">
        <v>9306</v>
      </c>
      <c r="B943" s="30" t="s">
        <v>9343</v>
      </c>
      <c r="C943" s="252" t="s">
        <v>9313</v>
      </c>
      <c r="D943" s="252" t="s">
        <v>9346</v>
      </c>
      <c r="E943" s="252" t="s">
        <v>9347</v>
      </c>
      <c r="F943" s="252" t="s">
        <v>9348</v>
      </c>
      <c r="G943" s="252" t="s">
        <v>9310</v>
      </c>
      <c r="H943" s="252" t="s">
        <v>8914</v>
      </c>
      <c r="I943" s="411">
        <v>43447</v>
      </c>
      <c r="J943" s="252" t="s">
        <v>8915</v>
      </c>
      <c r="K943" s="252" t="s">
        <v>9311</v>
      </c>
      <c r="L943" s="252" t="s">
        <v>3469</v>
      </c>
      <c r="M943" s="252" t="s">
        <v>6676</v>
      </c>
      <c r="N943" s="252" t="s">
        <v>6554</v>
      </c>
      <c r="O943" s="252" t="s">
        <v>5070</v>
      </c>
      <c r="P943" s="252" t="s">
        <v>3670</v>
      </c>
      <c r="Q943" s="252" t="s">
        <v>9317</v>
      </c>
      <c r="R943" s="252" t="s">
        <v>3340</v>
      </c>
      <c r="S943" s="252" t="s">
        <v>3340</v>
      </c>
      <c r="T943" s="252" t="s">
        <v>3340</v>
      </c>
      <c r="U943" s="252" t="s">
        <v>3340</v>
      </c>
      <c r="V943" s="252" t="s">
        <v>3340</v>
      </c>
      <c r="W943" s="252" t="s">
        <v>3340</v>
      </c>
      <c r="X943" s="252" t="s">
        <v>3340</v>
      </c>
      <c r="Y943" s="252" t="s">
        <v>3340</v>
      </c>
      <c r="Z943" s="252" t="s">
        <v>3340</v>
      </c>
      <c r="AA943" s="252" t="s">
        <v>3340</v>
      </c>
      <c r="AB943" s="252" t="s">
        <v>3670</v>
      </c>
      <c r="AC943" s="252" t="s">
        <v>3835</v>
      </c>
      <c r="AD943" s="217" t="s">
        <v>6069</v>
      </c>
      <c r="AE943" s="217" t="s">
        <v>6070</v>
      </c>
      <c r="AF943" s="217" t="s">
        <v>3340</v>
      </c>
      <c r="AG943" s="252" t="s">
        <v>9317</v>
      </c>
      <c r="AH943" s="252" t="s">
        <v>3340</v>
      </c>
      <c r="AI943" s="252" t="s">
        <v>3340</v>
      </c>
      <c r="AJ943" s="252" t="s">
        <v>8918</v>
      </c>
      <c r="AK943" s="252" t="s">
        <v>3340</v>
      </c>
      <c r="AL943" s="252" t="s">
        <v>3340</v>
      </c>
    </row>
    <row r="944" spans="1:38">
      <c r="A944" s="30" t="s">
        <v>9313</v>
      </c>
      <c r="B944" s="30" t="s">
        <v>9346</v>
      </c>
      <c r="C944" s="252" t="s">
        <v>9318</v>
      </c>
      <c r="D944" s="252" t="s">
        <v>9349</v>
      </c>
      <c r="E944" s="252" t="s">
        <v>9350</v>
      </c>
      <c r="F944" s="252" t="s">
        <v>9351</v>
      </c>
      <c r="G944" s="252" t="s">
        <v>9310</v>
      </c>
      <c r="H944" s="252" t="s">
        <v>8914</v>
      </c>
      <c r="I944" s="411">
        <v>43447</v>
      </c>
      <c r="J944" s="252" t="s">
        <v>8915</v>
      </c>
      <c r="K944" s="252" t="s">
        <v>9311</v>
      </c>
      <c r="L944" s="252" t="s">
        <v>3469</v>
      </c>
      <c r="M944" s="252" t="s">
        <v>6676</v>
      </c>
      <c r="N944" s="252" t="s">
        <v>6554</v>
      </c>
      <c r="O944" s="252" t="s">
        <v>5070</v>
      </c>
      <c r="P944" s="252" t="s">
        <v>3670</v>
      </c>
      <c r="Q944" s="252" t="s">
        <v>9322</v>
      </c>
      <c r="R944" s="252" t="s">
        <v>3340</v>
      </c>
      <c r="S944" s="252" t="s">
        <v>3340</v>
      </c>
      <c r="T944" s="252" t="s">
        <v>3340</v>
      </c>
      <c r="U944" s="252" t="s">
        <v>3340</v>
      </c>
      <c r="V944" s="252" t="s">
        <v>3340</v>
      </c>
      <c r="W944" s="252" t="s">
        <v>3340</v>
      </c>
      <c r="X944" s="252" t="s">
        <v>3340</v>
      </c>
      <c r="Y944" s="252" t="s">
        <v>3340</v>
      </c>
      <c r="Z944" s="252" t="s">
        <v>3340</v>
      </c>
      <c r="AA944" s="252" t="s">
        <v>3340</v>
      </c>
      <c r="AB944" s="252" t="s">
        <v>3670</v>
      </c>
      <c r="AC944" s="252" t="s">
        <v>3835</v>
      </c>
      <c r="AD944" s="217" t="s">
        <v>6069</v>
      </c>
      <c r="AE944" s="217" t="s">
        <v>6070</v>
      </c>
      <c r="AF944" s="217" t="s">
        <v>3340</v>
      </c>
      <c r="AG944" s="252" t="s">
        <v>9322</v>
      </c>
      <c r="AH944" s="252" t="s">
        <v>3340</v>
      </c>
      <c r="AI944" s="252" t="s">
        <v>3340</v>
      </c>
      <c r="AJ944" s="252" t="s">
        <v>8918</v>
      </c>
      <c r="AK944" s="252" t="s">
        <v>3340</v>
      </c>
      <c r="AL944" s="252" t="s">
        <v>3340</v>
      </c>
    </row>
    <row r="945" spans="1:38">
      <c r="A945" s="30" t="s">
        <v>9318</v>
      </c>
      <c r="B945" s="30" t="s">
        <v>9349</v>
      </c>
      <c r="C945" s="252" t="s">
        <v>9323</v>
      </c>
      <c r="D945" s="252" t="s">
        <v>9352</v>
      </c>
      <c r="E945" s="252" t="s">
        <v>9353</v>
      </c>
      <c r="F945" s="252" t="s">
        <v>9354</v>
      </c>
      <c r="G945" s="252" t="s">
        <v>9310</v>
      </c>
      <c r="H945" s="252" t="s">
        <v>8914</v>
      </c>
      <c r="I945" s="411">
        <v>43447</v>
      </c>
      <c r="J945" s="252" t="s">
        <v>8915</v>
      </c>
      <c r="K945" s="252" t="s">
        <v>9311</v>
      </c>
      <c r="L945" s="252" t="s">
        <v>3469</v>
      </c>
      <c r="M945" s="252" t="s">
        <v>6676</v>
      </c>
      <c r="N945" s="252" t="s">
        <v>6554</v>
      </c>
      <c r="O945" s="252" t="s">
        <v>5070</v>
      </c>
      <c r="P945" s="252" t="s">
        <v>3670</v>
      </c>
      <c r="Q945" s="252" t="s">
        <v>9327</v>
      </c>
      <c r="R945" s="252" t="s">
        <v>3340</v>
      </c>
      <c r="S945" s="252" t="s">
        <v>3340</v>
      </c>
      <c r="T945" s="252" t="s">
        <v>3340</v>
      </c>
      <c r="U945" s="252" t="s">
        <v>3340</v>
      </c>
      <c r="V945" s="252" t="s">
        <v>3340</v>
      </c>
      <c r="W945" s="252" t="s">
        <v>3340</v>
      </c>
      <c r="X945" s="252" t="s">
        <v>3340</v>
      </c>
      <c r="Y945" s="252" t="s">
        <v>3340</v>
      </c>
      <c r="Z945" s="252" t="s">
        <v>3340</v>
      </c>
      <c r="AA945" s="252" t="s">
        <v>3340</v>
      </c>
      <c r="AB945" s="252" t="s">
        <v>3670</v>
      </c>
      <c r="AC945" s="252" t="s">
        <v>3835</v>
      </c>
      <c r="AD945" s="217" t="s">
        <v>6069</v>
      </c>
      <c r="AE945" s="217" t="s">
        <v>6070</v>
      </c>
      <c r="AF945" s="217" t="s">
        <v>3340</v>
      </c>
      <c r="AG945" s="252" t="s">
        <v>9327</v>
      </c>
      <c r="AH945" s="252" t="s">
        <v>3340</v>
      </c>
      <c r="AI945" s="252" t="s">
        <v>3340</v>
      </c>
      <c r="AJ945" s="252" t="s">
        <v>8918</v>
      </c>
      <c r="AK945" s="252" t="s">
        <v>3340</v>
      </c>
      <c r="AL945" s="252" t="s">
        <v>3340</v>
      </c>
    </row>
    <row r="946" spans="1:38">
      <c r="A946" s="30" t="s">
        <v>9323</v>
      </c>
      <c r="B946" s="30" t="s">
        <v>9352</v>
      </c>
      <c r="C946" s="252" t="s">
        <v>9328</v>
      </c>
      <c r="D946" s="252" t="s">
        <v>9355</v>
      </c>
      <c r="E946" s="252" t="s">
        <v>9356</v>
      </c>
      <c r="F946" s="252" t="s">
        <v>9357</v>
      </c>
      <c r="G946" s="252" t="s">
        <v>9310</v>
      </c>
      <c r="H946" s="252" t="s">
        <v>8914</v>
      </c>
      <c r="I946" s="411">
        <v>43447</v>
      </c>
      <c r="J946" s="252" t="s">
        <v>8915</v>
      </c>
      <c r="K946" s="252" t="s">
        <v>9311</v>
      </c>
      <c r="L946" s="252" t="s">
        <v>3469</v>
      </c>
      <c r="M946" s="252" t="s">
        <v>6676</v>
      </c>
      <c r="N946" s="252" t="s">
        <v>6554</v>
      </c>
      <c r="O946" s="252" t="s">
        <v>5070</v>
      </c>
      <c r="P946" s="252" t="s">
        <v>3670</v>
      </c>
      <c r="Q946" s="252" t="s">
        <v>9332</v>
      </c>
      <c r="R946" s="252" t="s">
        <v>3340</v>
      </c>
      <c r="S946" s="252" t="s">
        <v>3340</v>
      </c>
      <c r="T946" s="252" t="s">
        <v>3340</v>
      </c>
      <c r="U946" s="252" t="s">
        <v>3340</v>
      </c>
      <c r="V946" s="252" t="s">
        <v>3340</v>
      </c>
      <c r="W946" s="252" t="s">
        <v>3340</v>
      </c>
      <c r="X946" s="252" t="s">
        <v>3340</v>
      </c>
      <c r="Y946" s="252" t="s">
        <v>3340</v>
      </c>
      <c r="Z946" s="252" t="s">
        <v>3340</v>
      </c>
      <c r="AA946" s="252" t="s">
        <v>3340</v>
      </c>
      <c r="AB946" s="252" t="s">
        <v>3670</v>
      </c>
      <c r="AC946" s="252" t="s">
        <v>3835</v>
      </c>
      <c r="AD946" s="217" t="s">
        <v>6069</v>
      </c>
      <c r="AE946" s="217" t="s">
        <v>6070</v>
      </c>
      <c r="AF946" s="217" t="s">
        <v>3340</v>
      </c>
      <c r="AG946" s="252" t="s">
        <v>9332</v>
      </c>
      <c r="AH946" s="252" t="s">
        <v>3340</v>
      </c>
      <c r="AI946" s="252" t="s">
        <v>3340</v>
      </c>
      <c r="AJ946" s="252" t="s">
        <v>8918</v>
      </c>
      <c r="AK946" s="252" t="s">
        <v>3340</v>
      </c>
      <c r="AL946" s="252" t="s">
        <v>3340</v>
      </c>
    </row>
    <row r="947" spans="1:38">
      <c r="A947" s="30" t="s">
        <v>9328</v>
      </c>
      <c r="B947" s="30" t="s">
        <v>9355</v>
      </c>
      <c r="C947" s="252" t="s">
        <v>9333</v>
      </c>
      <c r="D947" s="252" t="s">
        <v>9358</v>
      </c>
      <c r="E947" s="252" t="s">
        <v>9359</v>
      </c>
      <c r="F947" s="252" t="s">
        <v>9360</v>
      </c>
      <c r="G947" s="252" t="s">
        <v>9310</v>
      </c>
      <c r="H947" s="252" t="s">
        <v>8914</v>
      </c>
      <c r="I947" s="411">
        <v>43447</v>
      </c>
      <c r="J947" s="252" t="s">
        <v>8915</v>
      </c>
      <c r="K947" s="252" t="s">
        <v>9311</v>
      </c>
      <c r="L947" s="252" t="s">
        <v>3469</v>
      </c>
      <c r="M947" s="252" t="s">
        <v>6676</v>
      </c>
      <c r="N947" s="252" t="s">
        <v>6554</v>
      </c>
      <c r="O947" s="252" t="s">
        <v>5070</v>
      </c>
      <c r="P947" s="252" t="s">
        <v>3670</v>
      </c>
      <c r="Q947" s="252" t="s">
        <v>9337</v>
      </c>
      <c r="R947" s="252" t="s">
        <v>3340</v>
      </c>
      <c r="S947" s="252" t="s">
        <v>3340</v>
      </c>
      <c r="T947" s="252" t="s">
        <v>3340</v>
      </c>
      <c r="U947" s="252" t="s">
        <v>3340</v>
      </c>
      <c r="V947" s="252" t="s">
        <v>3340</v>
      </c>
      <c r="W947" s="252" t="s">
        <v>3340</v>
      </c>
      <c r="X947" s="252" t="s">
        <v>3340</v>
      </c>
      <c r="Y947" s="252" t="s">
        <v>3340</v>
      </c>
      <c r="Z947" s="252" t="s">
        <v>3340</v>
      </c>
      <c r="AA947" s="252" t="s">
        <v>3340</v>
      </c>
      <c r="AB947" s="252" t="s">
        <v>3670</v>
      </c>
      <c r="AC947" s="252" t="s">
        <v>3835</v>
      </c>
      <c r="AD947" s="217" t="s">
        <v>6069</v>
      </c>
      <c r="AE947" s="217" t="s">
        <v>6070</v>
      </c>
      <c r="AF947" s="217" t="s">
        <v>3340</v>
      </c>
      <c r="AG947" s="252" t="s">
        <v>9337</v>
      </c>
      <c r="AH947" s="252" t="s">
        <v>3340</v>
      </c>
      <c r="AI947" s="252" t="s">
        <v>3340</v>
      </c>
      <c r="AJ947" s="252" t="s">
        <v>8918</v>
      </c>
      <c r="AK947" s="252" t="s">
        <v>3340</v>
      </c>
      <c r="AL947" s="252" t="s">
        <v>3340</v>
      </c>
    </row>
    <row r="948" spans="1:38">
      <c r="A948" s="30" t="s">
        <v>9333</v>
      </c>
      <c r="B948" s="30" t="s">
        <v>9358</v>
      </c>
      <c r="C948" s="252" t="s">
        <v>9338</v>
      </c>
      <c r="D948" s="252" t="s">
        <v>9361</v>
      </c>
      <c r="E948" s="252" t="s">
        <v>9362</v>
      </c>
      <c r="F948" s="252" t="s">
        <v>9363</v>
      </c>
      <c r="G948" s="252" t="s">
        <v>9310</v>
      </c>
      <c r="H948" s="252" t="s">
        <v>8914</v>
      </c>
      <c r="I948" s="411">
        <v>43447</v>
      </c>
      <c r="J948" s="252" t="s">
        <v>8915</v>
      </c>
      <c r="K948" s="252" t="s">
        <v>9311</v>
      </c>
      <c r="L948" s="252" t="s">
        <v>3469</v>
      </c>
      <c r="M948" s="252" t="s">
        <v>6676</v>
      </c>
      <c r="N948" s="252" t="s">
        <v>6554</v>
      </c>
      <c r="O948" s="252" t="s">
        <v>5070</v>
      </c>
      <c r="P948" s="252" t="s">
        <v>3670</v>
      </c>
      <c r="Q948" s="252" t="s">
        <v>9342</v>
      </c>
      <c r="R948" s="252" t="s">
        <v>3340</v>
      </c>
      <c r="S948" s="252" t="s">
        <v>3340</v>
      </c>
      <c r="T948" s="252" t="s">
        <v>3340</v>
      </c>
      <c r="U948" s="252" t="s">
        <v>3340</v>
      </c>
      <c r="V948" s="252" t="s">
        <v>3340</v>
      </c>
      <c r="W948" s="252" t="s">
        <v>3340</v>
      </c>
      <c r="X948" s="252" t="s">
        <v>3340</v>
      </c>
      <c r="Y948" s="252" t="s">
        <v>3340</v>
      </c>
      <c r="Z948" s="252" t="s">
        <v>3340</v>
      </c>
      <c r="AA948" s="252" t="s">
        <v>3340</v>
      </c>
      <c r="AB948" s="252" t="s">
        <v>3670</v>
      </c>
      <c r="AC948" s="252" t="s">
        <v>3835</v>
      </c>
      <c r="AD948" s="217" t="s">
        <v>5615</v>
      </c>
      <c r="AE948" s="217" t="s">
        <v>6058</v>
      </c>
      <c r="AF948" s="217" t="s">
        <v>3340</v>
      </c>
      <c r="AG948" s="252" t="s">
        <v>9342</v>
      </c>
      <c r="AH948" s="252" t="s">
        <v>3340</v>
      </c>
      <c r="AI948" s="252" t="s">
        <v>3340</v>
      </c>
      <c r="AJ948" s="252" t="s">
        <v>8918</v>
      </c>
      <c r="AK948" s="252" t="s">
        <v>3340</v>
      </c>
      <c r="AL948" s="252" t="s">
        <v>3340</v>
      </c>
    </row>
    <row r="949" spans="1:38">
      <c r="A949" s="30" t="s">
        <v>9338</v>
      </c>
      <c r="B949" s="30" t="s">
        <v>9361</v>
      </c>
      <c r="C949" s="252" t="s">
        <v>9364</v>
      </c>
      <c r="D949" s="252" t="s">
        <v>9365</v>
      </c>
      <c r="E949" s="252" t="s">
        <v>9366</v>
      </c>
      <c r="F949" s="252" t="s">
        <v>9367</v>
      </c>
      <c r="G949" s="252" t="s">
        <v>9310</v>
      </c>
      <c r="H949" s="252" t="s">
        <v>8914</v>
      </c>
      <c r="I949" s="411">
        <v>43447</v>
      </c>
      <c r="J949" s="252" t="s">
        <v>8915</v>
      </c>
      <c r="K949" s="252" t="s">
        <v>9311</v>
      </c>
      <c r="L949" s="252" t="s">
        <v>3469</v>
      </c>
      <c r="M949" s="252" t="s">
        <v>6676</v>
      </c>
      <c r="N949" s="252" t="s">
        <v>6554</v>
      </c>
      <c r="O949" s="252" t="s">
        <v>5070</v>
      </c>
      <c r="P949" s="252" t="s">
        <v>3670</v>
      </c>
      <c r="Q949" s="252" t="s">
        <v>9368</v>
      </c>
      <c r="R949" s="252" t="s">
        <v>3340</v>
      </c>
      <c r="S949" s="252" t="s">
        <v>3340</v>
      </c>
      <c r="T949" s="252" t="s">
        <v>3340</v>
      </c>
      <c r="U949" s="252" t="s">
        <v>3340</v>
      </c>
      <c r="V949" s="252" t="s">
        <v>3340</v>
      </c>
      <c r="W949" s="252" t="s">
        <v>3340</v>
      </c>
      <c r="X949" s="252" t="s">
        <v>3340</v>
      </c>
      <c r="Y949" s="252" t="s">
        <v>3340</v>
      </c>
      <c r="Z949" s="252" t="s">
        <v>3340</v>
      </c>
      <c r="AA949" s="252" t="s">
        <v>3340</v>
      </c>
      <c r="AB949" s="252" t="s">
        <v>3670</v>
      </c>
      <c r="AC949" s="252" t="s">
        <v>3835</v>
      </c>
      <c r="AD949" s="217" t="s">
        <v>5615</v>
      </c>
      <c r="AE949" s="217" t="s">
        <v>6058</v>
      </c>
      <c r="AF949" s="217" t="s">
        <v>3340</v>
      </c>
      <c r="AG949" s="252" t="s">
        <v>9368</v>
      </c>
      <c r="AH949" s="252" t="s">
        <v>3340</v>
      </c>
      <c r="AI949" s="252" t="s">
        <v>3340</v>
      </c>
      <c r="AJ949" s="252" t="s">
        <v>8918</v>
      </c>
      <c r="AK949" s="252" t="s">
        <v>3340</v>
      </c>
      <c r="AL949" s="252" t="s">
        <v>3340</v>
      </c>
    </row>
    <row r="950" spans="1:38">
      <c r="A950" s="30" t="s">
        <v>9364</v>
      </c>
      <c r="B950" s="30" t="s">
        <v>9365</v>
      </c>
      <c r="C950" s="252" t="s">
        <v>9369</v>
      </c>
      <c r="D950" s="252" t="s">
        <v>9370</v>
      </c>
      <c r="E950" s="252" t="s">
        <v>9371</v>
      </c>
      <c r="F950" s="252" t="s">
        <v>9372</v>
      </c>
      <c r="G950" s="252" t="s">
        <v>9310</v>
      </c>
      <c r="H950" s="252" t="s">
        <v>8914</v>
      </c>
      <c r="I950" s="411">
        <v>43447</v>
      </c>
      <c r="J950" s="252" t="s">
        <v>8915</v>
      </c>
      <c r="K950" s="252" t="s">
        <v>9311</v>
      </c>
      <c r="L950" s="252" t="s">
        <v>3469</v>
      </c>
      <c r="M950" s="252" t="s">
        <v>6676</v>
      </c>
      <c r="N950" s="252" t="s">
        <v>6554</v>
      </c>
      <c r="O950" s="252" t="s">
        <v>5070</v>
      </c>
      <c r="P950" s="252" t="s">
        <v>3670</v>
      </c>
      <c r="Q950" s="252" t="s">
        <v>9373</v>
      </c>
      <c r="R950" s="252" t="s">
        <v>3340</v>
      </c>
      <c r="S950" s="252" t="s">
        <v>3340</v>
      </c>
      <c r="T950" s="252" t="s">
        <v>3340</v>
      </c>
      <c r="U950" s="252" t="s">
        <v>3340</v>
      </c>
      <c r="V950" s="252" t="s">
        <v>3340</v>
      </c>
      <c r="W950" s="252" t="s">
        <v>3340</v>
      </c>
      <c r="X950" s="252" t="s">
        <v>3340</v>
      </c>
      <c r="Y950" s="252" t="s">
        <v>3340</v>
      </c>
      <c r="Z950" s="252" t="s">
        <v>3340</v>
      </c>
      <c r="AA950" s="252" t="s">
        <v>3340</v>
      </c>
      <c r="AB950" s="252" t="s">
        <v>3670</v>
      </c>
      <c r="AC950" s="252" t="s">
        <v>3835</v>
      </c>
      <c r="AD950" s="217" t="s">
        <v>6069</v>
      </c>
      <c r="AE950" s="217" t="s">
        <v>6070</v>
      </c>
      <c r="AF950" s="217" t="s">
        <v>3340</v>
      </c>
      <c r="AG950" s="252" t="s">
        <v>9373</v>
      </c>
      <c r="AH950" s="252" t="s">
        <v>3340</v>
      </c>
      <c r="AI950" s="252" t="s">
        <v>3340</v>
      </c>
      <c r="AJ950" s="252" t="s">
        <v>8918</v>
      </c>
      <c r="AK950" s="252" t="s">
        <v>3340</v>
      </c>
      <c r="AL950" s="252" t="s">
        <v>3340</v>
      </c>
    </row>
    <row r="951" spans="1:38">
      <c r="A951" s="30" t="s">
        <v>9369</v>
      </c>
      <c r="B951" s="30" t="s">
        <v>9370</v>
      </c>
      <c r="C951" s="252" t="s">
        <v>9374</v>
      </c>
      <c r="D951" s="252" t="s">
        <v>9375</v>
      </c>
      <c r="E951" s="252" t="s">
        <v>9376</v>
      </c>
      <c r="F951" s="252" t="s">
        <v>9377</v>
      </c>
      <c r="G951" s="252" t="s">
        <v>9310</v>
      </c>
      <c r="H951" s="252" t="s">
        <v>8914</v>
      </c>
      <c r="I951" s="411">
        <v>43447</v>
      </c>
      <c r="J951" s="252" t="s">
        <v>8915</v>
      </c>
      <c r="K951" s="252" t="s">
        <v>9311</v>
      </c>
      <c r="L951" s="252" t="s">
        <v>3469</v>
      </c>
      <c r="M951" s="252" t="s">
        <v>6676</v>
      </c>
      <c r="N951" s="252" t="s">
        <v>6554</v>
      </c>
      <c r="O951" s="252" t="s">
        <v>5070</v>
      </c>
      <c r="P951" s="252" t="s">
        <v>3670</v>
      </c>
      <c r="Q951" s="252" t="s">
        <v>9378</v>
      </c>
      <c r="R951" s="252" t="s">
        <v>3340</v>
      </c>
      <c r="S951" s="252" t="s">
        <v>3340</v>
      </c>
      <c r="T951" s="252" t="s">
        <v>3340</v>
      </c>
      <c r="U951" s="252" t="s">
        <v>3340</v>
      </c>
      <c r="V951" s="252" t="s">
        <v>3340</v>
      </c>
      <c r="W951" s="252" t="s">
        <v>3340</v>
      </c>
      <c r="X951" s="252" t="s">
        <v>3340</v>
      </c>
      <c r="Y951" s="252" t="s">
        <v>3340</v>
      </c>
      <c r="Z951" s="252" t="s">
        <v>3340</v>
      </c>
      <c r="AA951" s="252" t="s">
        <v>3340</v>
      </c>
      <c r="AB951" s="252" t="s">
        <v>3670</v>
      </c>
      <c r="AC951" s="252" t="s">
        <v>3835</v>
      </c>
      <c r="AD951" s="217" t="s">
        <v>5615</v>
      </c>
      <c r="AE951" s="217" t="s">
        <v>6058</v>
      </c>
      <c r="AF951" s="217" t="s">
        <v>3340</v>
      </c>
      <c r="AG951" s="252" t="s">
        <v>9378</v>
      </c>
      <c r="AH951" s="252" t="s">
        <v>3340</v>
      </c>
      <c r="AI951" s="252" t="s">
        <v>3340</v>
      </c>
      <c r="AJ951" s="252" t="s">
        <v>8918</v>
      </c>
      <c r="AK951" s="252" t="s">
        <v>3340</v>
      </c>
      <c r="AL951" s="252" t="s">
        <v>3340</v>
      </c>
    </row>
    <row r="952" spans="1:38">
      <c r="A952" s="30" t="s">
        <v>9374</v>
      </c>
      <c r="B952" s="30" t="s">
        <v>9375</v>
      </c>
      <c r="C952" s="252" t="s">
        <v>9379</v>
      </c>
      <c r="D952" s="252" t="s">
        <v>9380</v>
      </c>
      <c r="E952" s="252" t="s">
        <v>9381</v>
      </c>
      <c r="F952" s="252" t="s">
        <v>9382</v>
      </c>
      <c r="G952" s="252" t="s">
        <v>9310</v>
      </c>
      <c r="H952" s="252" t="s">
        <v>8914</v>
      </c>
      <c r="I952" s="411">
        <v>43447</v>
      </c>
      <c r="J952" s="252" t="s">
        <v>8915</v>
      </c>
      <c r="K952" s="252" t="s">
        <v>9311</v>
      </c>
      <c r="L952" s="252" t="s">
        <v>3469</v>
      </c>
      <c r="M952" s="252" t="s">
        <v>6676</v>
      </c>
      <c r="N952" s="252" t="s">
        <v>6554</v>
      </c>
      <c r="O952" s="252" t="s">
        <v>5070</v>
      </c>
      <c r="P952" s="252" t="s">
        <v>3670</v>
      </c>
      <c r="Q952" s="252" t="s">
        <v>9383</v>
      </c>
      <c r="R952" s="252" t="s">
        <v>3340</v>
      </c>
      <c r="S952" s="252" t="s">
        <v>3340</v>
      </c>
      <c r="T952" s="252" t="s">
        <v>3340</v>
      </c>
      <c r="U952" s="252" t="s">
        <v>3340</v>
      </c>
      <c r="V952" s="252" t="s">
        <v>3340</v>
      </c>
      <c r="W952" s="252" t="s">
        <v>3340</v>
      </c>
      <c r="X952" s="252" t="s">
        <v>3340</v>
      </c>
      <c r="Y952" s="252" t="s">
        <v>3340</v>
      </c>
      <c r="Z952" s="252" t="s">
        <v>3340</v>
      </c>
      <c r="AA952" s="252" t="s">
        <v>3340</v>
      </c>
      <c r="AB952" s="252" t="s">
        <v>3670</v>
      </c>
      <c r="AC952" s="252" t="s">
        <v>3835</v>
      </c>
      <c r="AD952" s="217" t="s">
        <v>6069</v>
      </c>
      <c r="AE952" s="217" t="s">
        <v>6070</v>
      </c>
      <c r="AF952" s="217" t="s">
        <v>3340</v>
      </c>
      <c r="AG952" s="252" t="s">
        <v>9383</v>
      </c>
      <c r="AH952" s="252" t="s">
        <v>3340</v>
      </c>
      <c r="AI952" s="252" t="s">
        <v>3340</v>
      </c>
      <c r="AJ952" s="252" t="s">
        <v>8918</v>
      </c>
      <c r="AK952" s="252" t="s">
        <v>3340</v>
      </c>
      <c r="AL952" s="252" t="s">
        <v>3340</v>
      </c>
    </row>
    <row r="953" spans="1:38">
      <c r="A953" s="30" t="s">
        <v>9379</v>
      </c>
      <c r="B953" s="30" t="s">
        <v>9380</v>
      </c>
      <c r="C953" s="252" t="s">
        <v>9369</v>
      </c>
      <c r="D953" s="252" t="s">
        <v>9384</v>
      </c>
      <c r="E953" s="252" t="s">
        <v>9385</v>
      </c>
      <c r="F953" s="252" t="s">
        <v>9386</v>
      </c>
      <c r="G953" s="252" t="s">
        <v>9310</v>
      </c>
      <c r="H953" s="252" t="s">
        <v>8914</v>
      </c>
      <c r="I953" s="411">
        <v>43447</v>
      </c>
      <c r="J953" s="252" t="s">
        <v>8915</v>
      </c>
      <c r="K953" s="252" t="s">
        <v>9311</v>
      </c>
      <c r="L953" s="252" t="s">
        <v>3469</v>
      </c>
      <c r="M953" s="252" t="s">
        <v>6676</v>
      </c>
      <c r="N953" s="252" t="s">
        <v>6554</v>
      </c>
      <c r="O953" s="252" t="s">
        <v>5070</v>
      </c>
      <c r="P953" s="252" t="s">
        <v>3670</v>
      </c>
      <c r="Q953" s="252" t="s">
        <v>9373</v>
      </c>
      <c r="R953" s="252" t="s">
        <v>3340</v>
      </c>
      <c r="S953" s="252" t="s">
        <v>3340</v>
      </c>
      <c r="T953" s="252" t="s">
        <v>3340</v>
      </c>
      <c r="U953" s="252" t="s">
        <v>3340</v>
      </c>
      <c r="V953" s="252" t="s">
        <v>3340</v>
      </c>
      <c r="W953" s="252" t="s">
        <v>3340</v>
      </c>
      <c r="X953" s="252" t="s">
        <v>3340</v>
      </c>
      <c r="Y953" s="252" t="s">
        <v>3340</v>
      </c>
      <c r="Z953" s="252" t="s">
        <v>3340</v>
      </c>
      <c r="AA953" s="252" t="s">
        <v>3340</v>
      </c>
      <c r="AB953" s="252" t="s">
        <v>3670</v>
      </c>
      <c r="AC953" s="252" t="s">
        <v>3835</v>
      </c>
      <c r="AD953" s="217" t="s">
        <v>6069</v>
      </c>
      <c r="AE953" s="217" t="s">
        <v>6070</v>
      </c>
      <c r="AF953" s="217" t="s">
        <v>3340</v>
      </c>
      <c r="AG953" s="252" t="s">
        <v>9373</v>
      </c>
      <c r="AH953" s="252" t="s">
        <v>3340</v>
      </c>
      <c r="AI953" s="252" t="s">
        <v>3340</v>
      </c>
      <c r="AJ953" s="252" t="s">
        <v>8918</v>
      </c>
      <c r="AK953" s="252" t="s">
        <v>3340</v>
      </c>
      <c r="AL953" s="252" t="s">
        <v>3340</v>
      </c>
    </row>
    <row r="954" spans="1:38">
      <c r="A954" s="30" t="s">
        <v>9369</v>
      </c>
      <c r="B954" s="30" t="s">
        <v>9384</v>
      </c>
      <c r="C954" s="252" t="s">
        <v>9374</v>
      </c>
      <c r="D954" s="252" t="s">
        <v>9387</v>
      </c>
      <c r="E954" s="252" t="s">
        <v>9388</v>
      </c>
      <c r="F954" s="252" t="s">
        <v>9389</v>
      </c>
      <c r="G954" s="252" t="s">
        <v>9310</v>
      </c>
      <c r="H954" s="252" t="s">
        <v>8914</v>
      </c>
      <c r="I954" s="411">
        <v>43447</v>
      </c>
      <c r="J954" s="252" t="s">
        <v>8915</v>
      </c>
      <c r="K954" s="252" t="s">
        <v>9311</v>
      </c>
      <c r="L954" s="252" t="s">
        <v>3469</v>
      </c>
      <c r="M954" s="252" t="s">
        <v>6676</v>
      </c>
      <c r="N954" s="252" t="s">
        <v>6554</v>
      </c>
      <c r="O954" s="252" t="s">
        <v>5070</v>
      </c>
      <c r="P954" s="252" t="s">
        <v>3670</v>
      </c>
      <c r="Q954" s="252" t="s">
        <v>9378</v>
      </c>
      <c r="R954" s="252" t="s">
        <v>3340</v>
      </c>
      <c r="S954" s="252" t="s">
        <v>3340</v>
      </c>
      <c r="T954" s="252" t="s">
        <v>3340</v>
      </c>
      <c r="U954" s="252" t="s">
        <v>3340</v>
      </c>
      <c r="V954" s="252" t="s">
        <v>3340</v>
      </c>
      <c r="W954" s="252" t="s">
        <v>3340</v>
      </c>
      <c r="X954" s="252" t="s">
        <v>3340</v>
      </c>
      <c r="Y954" s="252" t="s">
        <v>3340</v>
      </c>
      <c r="Z954" s="252" t="s">
        <v>3340</v>
      </c>
      <c r="AA954" s="252" t="s">
        <v>3340</v>
      </c>
      <c r="AB954" s="252" t="s">
        <v>3670</v>
      </c>
      <c r="AC954" s="252" t="s">
        <v>3835</v>
      </c>
      <c r="AD954" s="217" t="s">
        <v>6069</v>
      </c>
      <c r="AE954" s="217" t="s">
        <v>6070</v>
      </c>
      <c r="AF954" s="217" t="s">
        <v>3340</v>
      </c>
      <c r="AG954" s="252" t="s">
        <v>9378</v>
      </c>
      <c r="AH954" s="252" t="s">
        <v>3340</v>
      </c>
      <c r="AI954" s="252" t="s">
        <v>3340</v>
      </c>
      <c r="AJ954" s="252" t="s">
        <v>8918</v>
      </c>
      <c r="AK954" s="252" t="s">
        <v>3340</v>
      </c>
      <c r="AL954" s="252" t="s">
        <v>3340</v>
      </c>
    </row>
    <row r="955" spans="1:38">
      <c r="A955" s="30" t="s">
        <v>9374</v>
      </c>
      <c r="B955" s="30" t="s">
        <v>9387</v>
      </c>
      <c r="C955" s="252" t="s">
        <v>9390</v>
      </c>
      <c r="D955" s="252" t="s">
        <v>9391</v>
      </c>
      <c r="E955" s="252" t="s">
        <v>9392</v>
      </c>
      <c r="F955" s="252" t="s">
        <v>9393</v>
      </c>
      <c r="G955" s="252" t="s">
        <v>9310</v>
      </c>
      <c r="H955" s="252" t="s">
        <v>8914</v>
      </c>
      <c r="I955" s="411">
        <v>43447</v>
      </c>
      <c r="J955" s="252" t="s">
        <v>8915</v>
      </c>
      <c r="K955" s="252" t="s">
        <v>9311</v>
      </c>
      <c r="L955" s="252" t="s">
        <v>3469</v>
      </c>
      <c r="M955" s="252" t="s">
        <v>6676</v>
      </c>
      <c r="N955" s="252" t="s">
        <v>6554</v>
      </c>
      <c r="O955" s="252" t="s">
        <v>5070</v>
      </c>
      <c r="P955" s="252" t="s">
        <v>3670</v>
      </c>
      <c r="Q955" s="252" t="s">
        <v>9394</v>
      </c>
      <c r="R955" s="252" t="s">
        <v>3340</v>
      </c>
      <c r="S955" s="252" t="s">
        <v>3340</v>
      </c>
      <c r="T955" s="252" t="s">
        <v>3340</v>
      </c>
      <c r="U955" s="252" t="s">
        <v>3340</v>
      </c>
      <c r="V955" s="252" t="s">
        <v>3340</v>
      </c>
      <c r="W955" s="252" t="s">
        <v>3340</v>
      </c>
      <c r="X955" s="252" t="s">
        <v>3340</v>
      </c>
      <c r="Y955" s="252" t="s">
        <v>3340</v>
      </c>
      <c r="Z955" s="252" t="s">
        <v>3340</v>
      </c>
      <c r="AA955" s="252" t="s">
        <v>3340</v>
      </c>
      <c r="AB955" s="252" t="s">
        <v>3670</v>
      </c>
      <c r="AC955" s="252" t="s">
        <v>3835</v>
      </c>
      <c r="AD955" s="217" t="s">
        <v>5615</v>
      </c>
      <c r="AE955" s="217" t="s">
        <v>6058</v>
      </c>
      <c r="AF955" s="217" t="s">
        <v>3340</v>
      </c>
      <c r="AG955" s="252" t="s">
        <v>9394</v>
      </c>
      <c r="AH955" s="252" t="s">
        <v>3340</v>
      </c>
      <c r="AI955" s="252" t="s">
        <v>3340</v>
      </c>
      <c r="AJ955" s="252" t="s">
        <v>8918</v>
      </c>
      <c r="AK955" s="252" t="s">
        <v>3340</v>
      </c>
      <c r="AL955" s="252" t="s">
        <v>3340</v>
      </c>
    </row>
    <row r="956" spans="1:38">
      <c r="A956" s="30" t="s">
        <v>9390</v>
      </c>
      <c r="B956" s="30" t="s">
        <v>9391</v>
      </c>
      <c r="C956" s="252" t="s">
        <v>9323</v>
      </c>
      <c r="D956" s="252" t="s">
        <v>9395</v>
      </c>
      <c r="E956" s="252" t="s">
        <v>9396</v>
      </c>
      <c r="F956" s="252" t="s">
        <v>9397</v>
      </c>
      <c r="G956" s="252" t="s">
        <v>9310</v>
      </c>
      <c r="H956" s="252" t="s">
        <v>8914</v>
      </c>
      <c r="I956" s="411">
        <v>43447</v>
      </c>
      <c r="J956" s="252" t="s">
        <v>8915</v>
      </c>
      <c r="K956" s="252" t="s">
        <v>9311</v>
      </c>
      <c r="L956" s="252" t="s">
        <v>3469</v>
      </c>
      <c r="M956" s="252" t="s">
        <v>6676</v>
      </c>
      <c r="N956" s="252" t="s">
        <v>6554</v>
      </c>
      <c r="O956" s="252" t="s">
        <v>5070</v>
      </c>
      <c r="P956" s="252" t="s">
        <v>3670</v>
      </c>
      <c r="Q956" s="252" t="s">
        <v>9327</v>
      </c>
      <c r="R956" s="252" t="s">
        <v>3340</v>
      </c>
      <c r="S956" s="252" t="s">
        <v>3340</v>
      </c>
      <c r="T956" s="252" t="s">
        <v>3340</v>
      </c>
      <c r="U956" s="252" t="s">
        <v>3340</v>
      </c>
      <c r="V956" s="252" t="s">
        <v>3340</v>
      </c>
      <c r="W956" s="252" t="s">
        <v>3340</v>
      </c>
      <c r="X956" s="252" t="s">
        <v>3340</v>
      </c>
      <c r="Y956" s="252" t="s">
        <v>3340</v>
      </c>
      <c r="Z956" s="252" t="s">
        <v>3340</v>
      </c>
      <c r="AA956" s="252" t="s">
        <v>3340</v>
      </c>
      <c r="AB956" s="252" t="s">
        <v>3670</v>
      </c>
      <c r="AC956" s="252" t="s">
        <v>3835</v>
      </c>
      <c r="AD956" s="217" t="s">
        <v>6069</v>
      </c>
      <c r="AE956" s="217" t="s">
        <v>6070</v>
      </c>
      <c r="AF956" s="217" t="s">
        <v>3340</v>
      </c>
      <c r="AG956" s="252" t="s">
        <v>9327</v>
      </c>
      <c r="AH956" s="252" t="s">
        <v>3340</v>
      </c>
      <c r="AI956" s="252" t="s">
        <v>3340</v>
      </c>
      <c r="AJ956" s="252" t="s">
        <v>8918</v>
      </c>
      <c r="AK956" s="252" t="s">
        <v>3340</v>
      </c>
      <c r="AL956" s="252" t="s">
        <v>3340</v>
      </c>
    </row>
    <row r="957" spans="1:38">
      <c r="A957" s="30" t="s">
        <v>9323</v>
      </c>
      <c r="B957" s="30" t="s">
        <v>9395</v>
      </c>
      <c r="C957" s="252" t="s">
        <v>9398</v>
      </c>
      <c r="D957" s="252" t="s">
        <v>9399</v>
      </c>
      <c r="E957" s="252" t="s">
        <v>9400</v>
      </c>
      <c r="F957" s="252" t="s">
        <v>9401</v>
      </c>
      <c r="G957" s="252" t="s">
        <v>9310</v>
      </c>
      <c r="H957" s="252" t="s">
        <v>8914</v>
      </c>
      <c r="I957" s="411">
        <v>43447</v>
      </c>
      <c r="J957" s="252" t="s">
        <v>8915</v>
      </c>
      <c r="K957" s="252" t="s">
        <v>9311</v>
      </c>
      <c r="L957" s="252" t="s">
        <v>3469</v>
      </c>
      <c r="M957" s="252" t="s">
        <v>6676</v>
      </c>
      <c r="N957" s="252" t="s">
        <v>6554</v>
      </c>
      <c r="O957" s="252" t="s">
        <v>5070</v>
      </c>
      <c r="P957" s="252" t="s">
        <v>3670</v>
      </c>
      <c r="Q957" s="252" t="s">
        <v>9402</v>
      </c>
      <c r="R957" s="252" t="s">
        <v>3340</v>
      </c>
      <c r="S957" s="252" t="s">
        <v>3340</v>
      </c>
      <c r="T957" s="252" t="s">
        <v>3340</v>
      </c>
      <c r="U957" s="252" t="s">
        <v>3340</v>
      </c>
      <c r="V957" s="252" t="s">
        <v>3340</v>
      </c>
      <c r="W957" s="252" t="s">
        <v>3340</v>
      </c>
      <c r="X957" s="252" t="s">
        <v>3340</v>
      </c>
      <c r="Y957" s="252" t="s">
        <v>3340</v>
      </c>
      <c r="Z957" s="252" t="s">
        <v>3340</v>
      </c>
      <c r="AA957" s="252" t="s">
        <v>3340</v>
      </c>
      <c r="AB957" s="252" t="s">
        <v>3670</v>
      </c>
      <c r="AC957" s="252" t="s">
        <v>3835</v>
      </c>
      <c r="AD957" s="217" t="s">
        <v>6069</v>
      </c>
      <c r="AE957" s="217" t="s">
        <v>6070</v>
      </c>
      <c r="AF957" s="217" t="s">
        <v>3340</v>
      </c>
      <c r="AG957" s="252" t="s">
        <v>9402</v>
      </c>
      <c r="AH957" s="252" t="s">
        <v>3340</v>
      </c>
      <c r="AI957" s="252" t="s">
        <v>3340</v>
      </c>
      <c r="AJ957" s="252" t="s">
        <v>8918</v>
      </c>
      <c r="AK957" s="252" t="s">
        <v>3340</v>
      </c>
      <c r="AL957" s="252" t="s">
        <v>3340</v>
      </c>
    </row>
    <row r="958" spans="1:38">
      <c r="A958" s="30" t="s">
        <v>9398</v>
      </c>
      <c r="B958" s="30" t="s">
        <v>9399</v>
      </c>
      <c r="C958" s="252" t="s">
        <v>9328</v>
      </c>
      <c r="D958" s="252" t="s">
        <v>9403</v>
      </c>
      <c r="E958" s="252" t="s">
        <v>9404</v>
      </c>
      <c r="F958" s="252" t="s">
        <v>9405</v>
      </c>
      <c r="G958" s="252" t="s">
        <v>9310</v>
      </c>
      <c r="H958" s="252" t="s">
        <v>8914</v>
      </c>
      <c r="I958" s="411">
        <v>43447</v>
      </c>
      <c r="J958" s="252" t="s">
        <v>8915</v>
      </c>
      <c r="K958" s="252" t="s">
        <v>9311</v>
      </c>
      <c r="L958" s="252" t="s">
        <v>3469</v>
      </c>
      <c r="M958" s="252" t="s">
        <v>6676</v>
      </c>
      <c r="N958" s="252" t="s">
        <v>6554</v>
      </c>
      <c r="O958" s="252" t="s">
        <v>5070</v>
      </c>
      <c r="P958" s="252" t="s">
        <v>3670</v>
      </c>
      <c r="Q958" s="252" t="s">
        <v>9332</v>
      </c>
      <c r="R958" s="252" t="s">
        <v>3340</v>
      </c>
      <c r="S958" s="252" t="s">
        <v>3340</v>
      </c>
      <c r="T958" s="252" t="s">
        <v>3340</v>
      </c>
      <c r="U958" s="252" t="s">
        <v>3340</v>
      </c>
      <c r="V958" s="252" t="s">
        <v>3340</v>
      </c>
      <c r="W958" s="252" t="s">
        <v>3340</v>
      </c>
      <c r="X958" s="252" t="s">
        <v>3340</v>
      </c>
      <c r="Y958" s="252" t="s">
        <v>3340</v>
      </c>
      <c r="Z958" s="252" t="s">
        <v>3340</v>
      </c>
      <c r="AA958" s="252" t="s">
        <v>3340</v>
      </c>
      <c r="AB958" s="252" t="s">
        <v>3670</v>
      </c>
      <c r="AC958" s="252" t="s">
        <v>3835</v>
      </c>
      <c r="AD958" s="217" t="s">
        <v>5615</v>
      </c>
      <c r="AE958" s="217" t="s">
        <v>6058</v>
      </c>
      <c r="AF958" s="217" t="s">
        <v>3340</v>
      </c>
      <c r="AG958" s="252" t="s">
        <v>9332</v>
      </c>
      <c r="AH958" s="252" t="s">
        <v>3340</v>
      </c>
      <c r="AI958" s="252" t="s">
        <v>3340</v>
      </c>
      <c r="AJ958" s="252" t="s">
        <v>8918</v>
      </c>
      <c r="AK958" s="252" t="s">
        <v>3340</v>
      </c>
      <c r="AL958" s="252" t="s">
        <v>3340</v>
      </c>
    </row>
    <row r="959" spans="1:38">
      <c r="A959" s="30" t="s">
        <v>9328</v>
      </c>
      <c r="B959" s="30" t="s">
        <v>9403</v>
      </c>
      <c r="C959" s="252" t="s">
        <v>9306</v>
      </c>
      <c r="D959" s="252" t="s">
        <v>9406</v>
      </c>
      <c r="E959" s="252" t="s">
        <v>9407</v>
      </c>
      <c r="F959" s="252" t="s">
        <v>9408</v>
      </c>
      <c r="G959" s="252" t="s">
        <v>9310</v>
      </c>
      <c r="H959" s="252" t="s">
        <v>8914</v>
      </c>
      <c r="I959" s="411">
        <v>43447</v>
      </c>
      <c r="J959" s="252" t="s">
        <v>8915</v>
      </c>
      <c r="K959" s="252" t="s">
        <v>9311</v>
      </c>
      <c r="L959" s="252" t="s">
        <v>3469</v>
      </c>
      <c r="M959" s="252" t="s">
        <v>6676</v>
      </c>
      <c r="N959" s="252" t="s">
        <v>6554</v>
      </c>
      <c r="O959" s="252" t="s">
        <v>5070</v>
      </c>
      <c r="P959" s="252" t="s">
        <v>3670</v>
      </c>
      <c r="Q959" s="252" t="s">
        <v>9312</v>
      </c>
      <c r="R959" s="252" t="s">
        <v>3340</v>
      </c>
      <c r="S959" s="252" t="s">
        <v>3340</v>
      </c>
      <c r="T959" s="252" t="s">
        <v>3340</v>
      </c>
      <c r="U959" s="252" t="s">
        <v>3340</v>
      </c>
      <c r="V959" s="252" t="s">
        <v>3340</v>
      </c>
      <c r="W959" s="252" t="s">
        <v>3340</v>
      </c>
      <c r="X959" s="252" t="s">
        <v>3340</v>
      </c>
      <c r="Y959" s="252" t="s">
        <v>3340</v>
      </c>
      <c r="Z959" s="252" t="s">
        <v>3340</v>
      </c>
      <c r="AA959" s="252" t="s">
        <v>3340</v>
      </c>
      <c r="AB959" s="252" t="s">
        <v>3670</v>
      </c>
      <c r="AC959" s="252" t="s">
        <v>3835</v>
      </c>
      <c r="AD959" s="217" t="s">
        <v>6069</v>
      </c>
      <c r="AE959" s="217" t="s">
        <v>6070</v>
      </c>
      <c r="AF959" s="217" t="s">
        <v>3340</v>
      </c>
      <c r="AG959" s="252" t="s">
        <v>9312</v>
      </c>
      <c r="AH959" s="252" t="s">
        <v>3340</v>
      </c>
      <c r="AI959" s="252" t="s">
        <v>3340</v>
      </c>
      <c r="AJ959" s="252" t="s">
        <v>8918</v>
      </c>
      <c r="AK959" s="252" t="s">
        <v>3340</v>
      </c>
      <c r="AL959" s="252" t="s">
        <v>3340</v>
      </c>
    </row>
    <row r="960" spans="1:38">
      <c r="A960" s="30" t="s">
        <v>9306</v>
      </c>
      <c r="B960" s="30" t="s">
        <v>9406</v>
      </c>
      <c r="C960" s="252" t="s">
        <v>9333</v>
      </c>
      <c r="D960" s="252" t="s">
        <v>9409</v>
      </c>
      <c r="E960" s="252" t="s">
        <v>9410</v>
      </c>
      <c r="F960" s="252" t="s">
        <v>9411</v>
      </c>
      <c r="G960" s="252" t="s">
        <v>9310</v>
      </c>
      <c r="H960" s="252" t="s">
        <v>8914</v>
      </c>
      <c r="I960" s="411">
        <v>43447</v>
      </c>
      <c r="J960" s="252" t="s">
        <v>8915</v>
      </c>
      <c r="K960" s="252" t="s">
        <v>9311</v>
      </c>
      <c r="L960" s="252" t="s">
        <v>3469</v>
      </c>
      <c r="M960" s="252" t="s">
        <v>6676</v>
      </c>
      <c r="N960" s="252" t="s">
        <v>6554</v>
      </c>
      <c r="O960" s="252" t="s">
        <v>5070</v>
      </c>
      <c r="P960" s="252" t="s">
        <v>3670</v>
      </c>
      <c r="Q960" s="252" t="s">
        <v>9337</v>
      </c>
      <c r="R960" s="252" t="s">
        <v>3340</v>
      </c>
      <c r="S960" s="252" t="s">
        <v>3340</v>
      </c>
      <c r="T960" s="252" t="s">
        <v>3340</v>
      </c>
      <c r="U960" s="252" t="s">
        <v>3340</v>
      </c>
      <c r="V960" s="252" t="s">
        <v>3340</v>
      </c>
      <c r="W960" s="252" t="s">
        <v>3340</v>
      </c>
      <c r="X960" s="252" t="s">
        <v>3340</v>
      </c>
      <c r="Y960" s="252" t="s">
        <v>3340</v>
      </c>
      <c r="Z960" s="252" t="s">
        <v>3340</v>
      </c>
      <c r="AA960" s="252" t="s">
        <v>3340</v>
      </c>
      <c r="AB960" s="252" t="s">
        <v>3670</v>
      </c>
      <c r="AC960" s="252" t="s">
        <v>3835</v>
      </c>
      <c r="AD960" s="217" t="s">
        <v>6069</v>
      </c>
      <c r="AE960" s="217" t="s">
        <v>6070</v>
      </c>
      <c r="AF960" s="217" t="s">
        <v>3340</v>
      </c>
      <c r="AG960" s="252" t="s">
        <v>9337</v>
      </c>
      <c r="AH960" s="252" t="s">
        <v>3340</v>
      </c>
      <c r="AI960" s="252" t="s">
        <v>3340</v>
      </c>
      <c r="AJ960" s="252" t="s">
        <v>8918</v>
      </c>
      <c r="AK960" s="252" t="s">
        <v>3340</v>
      </c>
      <c r="AL960" s="252" t="s">
        <v>3340</v>
      </c>
    </row>
    <row r="961" spans="1:38">
      <c r="A961" s="30" t="s">
        <v>9333</v>
      </c>
      <c r="B961" s="30" t="s">
        <v>9409</v>
      </c>
      <c r="C961" s="252" t="s">
        <v>9313</v>
      </c>
      <c r="D961" s="252" t="s">
        <v>9412</v>
      </c>
      <c r="E961" s="252" t="s">
        <v>9413</v>
      </c>
      <c r="F961" s="252" t="s">
        <v>9414</v>
      </c>
      <c r="G961" s="252" t="s">
        <v>9310</v>
      </c>
      <c r="H961" s="252" t="s">
        <v>8914</v>
      </c>
      <c r="I961" s="411">
        <v>43447</v>
      </c>
      <c r="J961" s="252" t="s">
        <v>8915</v>
      </c>
      <c r="K961" s="252" t="s">
        <v>9311</v>
      </c>
      <c r="L961" s="252" t="s">
        <v>3469</v>
      </c>
      <c r="M961" s="252" t="s">
        <v>6676</v>
      </c>
      <c r="N961" s="252" t="s">
        <v>6554</v>
      </c>
      <c r="O961" s="252" t="s">
        <v>5070</v>
      </c>
      <c r="P961" s="252" t="s">
        <v>3670</v>
      </c>
      <c r="Q961" s="252" t="s">
        <v>9317</v>
      </c>
      <c r="R961" s="252" t="s">
        <v>3340</v>
      </c>
      <c r="S961" s="252" t="s">
        <v>3340</v>
      </c>
      <c r="T961" s="252" t="s">
        <v>3340</v>
      </c>
      <c r="U961" s="252" t="s">
        <v>3340</v>
      </c>
      <c r="V961" s="252" t="s">
        <v>3340</v>
      </c>
      <c r="W961" s="252" t="s">
        <v>3340</v>
      </c>
      <c r="X961" s="252" t="s">
        <v>3340</v>
      </c>
      <c r="Y961" s="252" t="s">
        <v>3340</v>
      </c>
      <c r="Z961" s="252" t="s">
        <v>3340</v>
      </c>
      <c r="AA961" s="252" t="s">
        <v>3340</v>
      </c>
      <c r="AB961" s="252" t="s">
        <v>3670</v>
      </c>
      <c r="AC961" s="252" t="s">
        <v>3835</v>
      </c>
      <c r="AD961" s="217" t="s">
        <v>6069</v>
      </c>
      <c r="AE961" s="217" t="s">
        <v>6070</v>
      </c>
      <c r="AF961" s="217" t="s">
        <v>3340</v>
      </c>
      <c r="AG961" s="252" t="s">
        <v>9317</v>
      </c>
      <c r="AH961" s="252" t="s">
        <v>3340</v>
      </c>
      <c r="AI961" s="252" t="s">
        <v>3340</v>
      </c>
      <c r="AJ961" s="252" t="s">
        <v>8918</v>
      </c>
      <c r="AK961" s="252" t="s">
        <v>3340</v>
      </c>
      <c r="AL961" s="252" t="s">
        <v>3340</v>
      </c>
    </row>
    <row r="962" spans="1:38">
      <c r="A962" s="30" t="s">
        <v>9313</v>
      </c>
      <c r="B962" s="30" t="s">
        <v>9412</v>
      </c>
      <c r="C962" s="252" t="s">
        <v>9379</v>
      </c>
      <c r="D962" s="252" t="s">
        <v>9415</v>
      </c>
      <c r="E962" s="252" t="s">
        <v>9416</v>
      </c>
      <c r="F962" s="252" t="s">
        <v>9417</v>
      </c>
      <c r="G962" s="252" t="s">
        <v>9310</v>
      </c>
      <c r="H962" s="252" t="s">
        <v>8914</v>
      </c>
      <c r="I962" s="411">
        <v>43447</v>
      </c>
      <c r="J962" s="252" t="s">
        <v>8915</v>
      </c>
      <c r="K962" s="252" t="s">
        <v>9311</v>
      </c>
      <c r="L962" s="252" t="s">
        <v>3469</v>
      </c>
      <c r="M962" s="252" t="s">
        <v>6676</v>
      </c>
      <c r="N962" s="252" t="s">
        <v>6554</v>
      </c>
      <c r="O962" s="252" t="s">
        <v>5070</v>
      </c>
      <c r="P962" s="252" t="s">
        <v>3670</v>
      </c>
      <c r="Q962" s="252" t="s">
        <v>9383</v>
      </c>
      <c r="R962" s="252" t="s">
        <v>3340</v>
      </c>
      <c r="S962" s="252" t="s">
        <v>3340</v>
      </c>
      <c r="T962" s="252" t="s">
        <v>3340</v>
      </c>
      <c r="U962" s="252" t="s">
        <v>3340</v>
      </c>
      <c r="V962" s="252" t="s">
        <v>3340</v>
      </c>
      <c r="W962" s="252" t="s">
        <v>3340</v>
      </c>
      <c r="X962" s="252" t="s">
        <v>3340</v>
      </c>
      <c r="Y962" s="252" t="s">
        <v>3340</v>
      </c>
      <c r="Z962" s="252" t="s">
        <v>3340</v>
      </c>
      <c r="AA962" s="252" t="s">
        <v>3340</v>
      </c>
      <c r="AB962" s="252" t="s">
        <v>3670</v>
      </c>
      <c r="AC962" s="252" t="s">
        <v>3835</v>
      </c>
      <c r="AD962" s="217" t="s">
        <v>6069</v>
      </c>
      <c r="AE962" s="217" t="s">
        <v>6070</v>
      </c>
      <c r="AF962" s="217" t="s">
        <v>3340</v>
      </c>
      <c r="AG962" s="252" t="s">
        <v>9383</v>
      </c>
      <c r="AH962" s="252" t="s">
        <v>3340</v>
      </c>
      <c r="AI962" s="252" t="s">
        <v>3340</v>
      </c>
      <c r="AJ962" s="252" t="s">
        <v>8918</v>
      </c>
      <c r="AK962" s="252" t="s">
        <v>3340</v>
      </c>
      <c r="AL962" s="252" t="s">
        <v>3340</v>
      </c>
    </row>
    <row r="963" spans="1:38">
      <c r="A963" s="30" t="s">
        <v>9379</v>
      </c>
      <c r="B963" s="30" t="s">
        <v>9415</v>
      </c>
      <c r="C963" s="252" t="s">
        <v>9364</v>
      </c>
      <c r="D963" s="252" t="s">
        <v>9418</v>
      </c>
      <c r="E963" s="252" t="s">
        <v>9419</v>
      </c>
      <c r="F963" s="252" t="s">
        <v>9420</v>
      </c>
      <c r="G963" s="252" t="s">
        <v>9310</v>
      </c>
      <c r="H963" s="252" t="s">
        <v>8914</v>
      </c>
      <c r="I963" s="411">
        <v>43447</v>
      </c>
      <c r="J963" s="252" t="s">
        <v>8915</v>
      </c>
      <c r="K963" s="252" t="s">
        <v>9311</v>
      </c>
      <c r="L963" s="252" t="s">
        <v>3469</v>
      </c>
      <c r="M963" s="252" t="s">
        <v>6676</v>
      </c>
      <c r="N963" s="252" t="s">
        <v>6554</v>
      </c>
      <c r="O963" s="252" t="s">
        <v>5070</v>
      </c>
      <c r="P963" s="252" t="s">
        <v>3670</v>
      </c>
      <c r="Q963" s="252" t="s">
        <v>9368</v>
      </c>
      <c r="R963" s="252" t="s">
        <v>3340</v>
      </c>
      <c r="S963" s="252" t="s">
        <v>3340</v>
      </c>
      <c r="T963" s="252" t="s">
        <v>3340</v>
      </c>
      <c r="U963" s="252" t="s">
        <v>3340</v>
      </c>
      <c r="V963" s="252" t="s">
        <v>3340</v>
      </c>
      <c r="W963" s="252" t="s">
        <v>3340</v>
      </c>
      <c r="X963" s="252" t="s">
        <v>3340</v>
      </c>
      <c r="Y963" s="252" t="s">
        <v>3340</v>
      </c>
      <c r="Z963" s="252" t="s">
        <v>3340</v>
      </c>
      <c r="AA963" s="252" t="s">
        <v>3340</v>
      </c>
      <c r="AB963" s="252" t="s">
        <v>3670</v>
      </c>
      <c r="AC963" s="252" t="s">
        <v>3835</v>
      </c>
      <c r="AD963" s="217" t="s">
        <v>6069</v>
      </c>
      <c r="AE963" s="217" t="s">
        <v>6070</v>
      </c>
      <c r="AF963" s="217" t="s">
        <v>3340</v>
      </c>
      <c r="AG963" s="252" t="s">
        <v>9368</v>
      </c>
      <c r="AH963" s="252" t="s">
        <v>3340</v>
      </c>
      <c r="AI963" s="252" t="s">
        <v>3340</v>
      </c>
      <c r="AJ963" s="252" t="s">
        <v>8918</v>
      </c>
      <c r="AK963" s="252" t="s">
        <v>3340</v>
      </c>
      <c r="AL963" s="252" t="s">
        <v>3340</v>
      </c>
    </row>
    <row r="964" spans="1:38">
      <c r="A964" s="30" t="s">
        <v>9364</v>
      </c>
      <c r="B964" s="30" t="s">
        <v>9418</v>
      </c>
      <c r="C964" s="252" t="s">
        <v>9369</v>
      </c>
      <c r="D964" s="252" t="s">
        <v>9421</v>
      </c>
      <c r="E964" s="252" t="s">
        <v>9422</v>
      </c>
      <c r="F964" s="252" t="s">
        <v>9423</v>
      </c>
      <c r="G964" s="252" t="s">
        <v>9310</v>
      </c>
      <c r="H964" s="252" t="s">
        <v>8914</v>
      </c>
      <c r="I964" s="411">
        <v>43447</v>
      </c>
      <c r="J964" s="252" t="s">
        <v>8915</v>
      </c>
      <c r="K964" s="252" t="s">
        <v>9311</v>
      </c>
      <c r="L964" s="252" t="s">
        <v>3469</v>
      </c>
      <c r="M964" s="252" t="s">
        <v>6676</v>
      </c>
      <c r="N964" s="252" t="s">
        <v>6554</v>
      </c>
      <c r="O964" s="252" t="s">
        <v>5070</v>
      </c>
      <c r="P964" s="252" t="s">
        <v>3670</v>
      </c>
      <c r="Q964" s="252" t="s">
        <v>9373</v>
      </c>
      <c r="R964" s="252" t="s">
        <v>3340</v>
      </c>
      <c r="S964" s="252" t="s">
        <v>3340</v>
      </c>
      <c r="T964" s="252" t="s">
        <v>3340</v>
      </c>
      <c r="U964" s="252" t="s">
        <v>3340</v>
      </c>
      <c r="V964" s="252" t="s">
        <v>3340</v>
      </c>
      <c r="W964" s="252" t="s">
        <v>3340</v>
      </c>
      <c r="X964" s="252" t="s">
        <v>3340</v>
      </c>
      <c r="Y964" s="252" t="s">
        <v>3340</v>
      </c>
      <c r="Z964" s="252" t="s">
        <v>3340</v>
      </c>
      <c r="AA964" s="252" t="s">
        <v>3340</v>
      </c>
      <c r="AB964" s="252" t="s">
        <v>3670</v>
      </c>
      <c r="AC964" s="252" t="s">
        <v>3835</v>
      </c>
      <c r="AD964" s="217" t="s">
        <v>6069</v>
      </c>
      <c r="AE964" s="217" t="s">
        <v>6070</v>
      </c>
      <c r="AF964" s="217" t="s">
        <v>3340</v>
      </c>
      <c r="AG964" s="252" t="s">
        <v>9373</v>
      </c>
      <c r="AH964" s="252" t="s">
        <v>3340</v>
      </c>
      <c r="AI964" s="252" t="s">
        <v>3340</v>
      </c>
      <c r="AJ964" s="252" t="s">
        <v>8918</v>
      </c>
      <c r="AK964" s="252" t="s">
        <v>3340</v>
      </c>
      <c r="AL964" s="252" t="s">
        <v>3340</v>
      </c>
    </row>
    <row r="965" spans="1:38">
      <c r="A965" s="30" t="s">
        <v>9369</v>
      </c>
      <c r="B965" s="30" t="s">
        <v>9421</v>
      </c>
      <c r="C965" s="252" t="s">
        <v>9374</v>
      </c>
      <c r="D965" s="252" t="s">
        <v>9424</v>
      </c>
      <c r="E965" s="252" t="s">
        <v>9425</v>
      </c>
      <c r="F965" s="252" t="s">
        <v>9426</v>
      </c>
      <c r="G965" s="252" t="s">
        <v>9310</v>
      </c>
      <c r="H965" s="252" t="s">
        <v>8914</v>
      </c>
      <c r="I965" s="411">
        <v>43447</v>
      </c>
      <c r="J965" s="252" t="s">
        <v>8915</v>
      </c>
      <c r="K965" s="252" t="s">
        <v>9311</v>
      </c>
      <c r="L965" s="252" t="s">
        <v>3469</v>
      </c>
      <c r="M965" s="252" t="s">
        <v>6676</v>
      </c>
      <c r="N965" s="252" t="s">
        <v>6554</v>
      </c>
      <c r="O965" s="252" t="s">
        <v>5070</v>
      </c>
      <c r="P965" s="252" t="s">
        <v>3670</v>
      </c>
      <c r="Q965" s="252" t="s">
        <v>9378</v>
      </c>
      <c r="R965" s="252" t="s">
        <v>3340</v>
      </c>
      <c r="S965" s="252" t="s">
        <v>3340</v>
      </c>
      <c r="T965" s="252" t="s">
        <v>3340</v>
      </c>
      <c r="U965" s="252" t="s">
        <v>3340</v>
      </c>
      <c r="V965" s="252" t="s">
        <v>3340</v>
      </c>
      <c r="W965" s="252" t="s">
        <v>3340</v>
      </c>
      <c r="X965" s="252" t="s">
        <v>3340</v>
      </c>
      <c r="Y965" s="252" t="s">
        <v>3340</v>
      </c>
      <c r="Z965" s="252" t="s">
        <v>3340</v>
      </c>
      <c r="AA965" s="252" t="s">
        <v>3340</v>
      </c>
      <c r="AB965" s="252" t="s">
        <v>3670</v>
      </c>
      <c r="AC965" s="252" t="s">
        <v>3835</v>
      </c>
      <c r="AD965" s="217" t="s">
        <v>6069</v>
      </c>
      <c r="AE965" s="217" t="s">
        <v>6070</v>
      </c>
      <c r="AF965" s="217" t="s">
        <v>3340</v>
      </c>
      <c r="AG965" s="252" t="s">
        <v>9378</v>
      </c>
      <c r="AH965" s="252" t="s">
        <v>3340</v>
      </c>
      <c r="AI965" s="252" t="s">
        <v>3340</v>
      </c>
      <c r="AJ965" s="252" t="s">
        <v>8918</v>
      </c>
      <c r="AK965" s="252" t="s">
        <v>3340</v>
      </c>
      <c r="AL965" s="252" t="s">
        <v>3340</v>
      </c>
    </row>
    <row r="966" spans="1:38">
      <c r="A966" s="30" t="s">
        <v>9374</v>
      </c>
      <c r="B966" s="30" t="s">
        <v>9424</v>
      </c>
      <c r="C966" s="252" t="s">
        <v>9379</v>
      </c>
      <c r="D966" s="252" t="s">
        <v>9427</v>
      </c>
      <c r="E966" s="252" t="s">
        <v>9428</v>
      </c>
      <c r="F966" s="252" t="s">
        <v>9429</v>
      </c>
      <c r="G966" s="252" t="s">
        <v>9310</v>
      </c>
      <c r="H966" s="252" t="s">
        <v>8914</v>
      </c>
      <c r="I966" s="411">
        <v>43447</v>
      </c>
      <c r="J966" s="252" t="s">
        <v>8915</v>
      </c>
      <c r="K966" s="252" t="s">
        <v>9311</v>
      </c>
      <c r="L966" s="252" t="s">
        <v>3469</v>
      </c>
      <c r="M966" s="252" t="s">
        <v>6676</v>
      </c>
      <c r="N966" s="252" t="s">
        <v>6554</v>
      </c>
      <c r="O966" s="252" t="s">
        <v>5070</v>
      </c>
      <c r="P966" s="252" t="s">
        <v>3670</v>
      </c>
      <c r="Q966" s="252" t="s">
        <v>9383</v>
      </c>
      <c r="R966" s="252" t="s">
        <v>3340</v>
      </c>
      <c r="S966" s="252" t="s">
        <v>3340</v>
      </c>
      <c r="T966" s="252" t="s">
        <v>3340</v>
      </c>
      <c r="U966" s="252" t="s">
        <v>3340</v>
      </c>
      <c r="V966" s="252" t="s">
        <v>3340</v>
      </c>
      <c r="W966" s="252" t="s">
        <v>3340</v>
      </c>
      <c r="X966" s="252" t="s">
        <v>3340</v>
      </c>
      <c r="Y966" s="252" t="s">
        <v>3340</v>
      </c>
      <c r="Z966" s="252" t="s">
        <v>3340</v>
      </c>
      <c r="AA966" s="252" t="s">
        <v>3340</v>
      </c>
      <c r="AB966" s="252" t="s">
        <v>3670</v>
      </c>
      <c r="AC966" s="252" t="s">
        <v>3835</v>
      </c>
      <c r="AD966" s="217" t="s">
        <v>6069</v>
      </c>
      <c r="AE966" s="217" t="s">
        <v>6070</v>
      </c>
      <c r="AF966" s="217" t="s">
        <v>3340</v>
      </c>
      <c r="AG966" s="252" t="s">
        <v>9383</v>
      </c>
      <c r="AH966" s="252" t="s">
        <v>3340</v>
      </c>
      <c r="AI966" s="252" t="s">
        <v>3340</v>
      </c>
      <c r="AJ966" s="252" t="s">
        <v>8918</v>
      </c>
      <c r="AK966" s="252" t="s">
        <v>3340</v>
      </c>
      <c r="AL966" s="252" t="s">
        <v>3340</v>
      </c>
    </row>
    <row r="967" spans="1:38">
      <c r="A967" s="30" t="s">
        <v>9379</v>
      </c>
      <c r="B967" s="30" t="s">
        <v>9427</v>
      </c>
      <c r="C967" s="252" t="s">
        <v>9364</v>
      </c>
      <c r="D967" s="252" t="s">
        <v>9430</v>
      </c>
      <c r="E967" s="252" t="s">
        <v>9431</v>
      </c>
      <c r="F967" s="252" t="s">
        <v>9432</v>
      </c>
      <c r="G967" s="252" t="s">
        <v>9310</v>
      </c>
      <c r="H967" s="252" t="s">
        <v>8914</v>
      </c>
      <c r="I967" s="411">
        <v>43447</v>
      </c>
      <c r="J967" s="252" t="s">
        <v>8915</v>
      </c>
      <c r="K967" s="252" t="s">
        <v>9311</v>
      </c>
      <c r="L967" s="252" t="s">
        <v>3469</v>
      </c>
      <c r="M967" s="252" t="s">
        <v>6676</v>
      </c>
      <c r="N967" s="252" t="s">
        <v>6554</v>
      </c>
      <c r="O967" s="252" t="s">
        <v>5070</v>
      </c>
      <c r="P967" s="252" t="s">
        <v>3670</v>
      </c>
      <c r="Q967" s="252" t="s">
        <v>9368</v>
      </c>
      <c r="R967" s="252" t="s">
        <v>3340</v>
      </c>
      <c r="S967" s="252" t="s">
        <v>3340</v>
      </c>
      <c r="T967" s="252" t="s">
        <v>3340</v>
      </c>
      <c r="U967" s="252" t="s">
        <v>3340</v>
      </c>
      <c r="V967" s="252" t="s">
        <v>3340</v>
      </c>
      <c r="W967" s="252" t="s">
        <v>3340</v>
      </c>
      <c r="X967" s="252" t="s">
        <v>3340</v>
      </c>
      <c r="Y967" s="252" t="s">
        <v>3340</v>
      </c>
      <c r="Z967" s="252" t="s">
        <v>3340</v>
      </c>
      <c r="AA967" s="252" t="s">
        <v>3340</v>
      </c>
      <c r="AB967" s="252" t="s">
        <v>3670</v>
      </c>
      <c r="AC967" s="252" t="s">
        <v>3835</v>
      </c>
      <c r="AD967" s="217" t="s">
        <v>6069</v>
      </c>
      <c r="AE967" s="217" t="s">
        <v>6070</v>
      </c>
      <c r="AF967" s="217" t="s">
        <v>3340</v>
      </c>
      <c r="AG967" s="252" t="s">
        <v>9368</v>
      </c>
      <c r="AH967" s="252" t="s">
        <v>3340</v>
      </c>
      <c r="AI967" s="252" t="s">
        <v>3340</v>
      </c>
      <c r="AJ967" s="252" t="s">
        <v>8918</v>
      </c>
      <c r="AK967" s="252" t="s">
        <v>3340</v>
      </c>
      <c r="AL967" s="252" t="s">
        <v>3340</v>
      </c>
    </row>
    <row r="968" spans="1:38">
      <c r="A968" s="30" t="s">
        <v>9364</v>
      </c>
      <c r="B968" s="30" t="s">
        <v>9430</v>
      </c>
      <c r="C968" s="252" t="s">
        <v>9390</v>
      </c>
      <c r="D968" s="252" t="s">
        <v>9433</v>
      </c>
      <c r="E968" s="252" t="s">
        <v>9434</v>
      </c>
      <c r="F968" s="252" t="s">
        <v>9435</v>
      </c>
      <c r="G968" s="252" t="s">
        <v>9310</v>
      </c>
      <c r="H968" s="252" t="s">
        <v>8914</v>
      </c>
      <c r="I968" s="411">
        <v>43447</v>
      </c>
      <c r="J968" s="252" t="s">
        <v>8915</v>
      </c>
      <c r="K968" s="252" t="s">
        <v>9311</v>
      </c>
      <c r="L968" s="252" t="s">
        <v>3469</v>
      </c>
      <c r="M968" s="252" t="s">
        <v>6676</v>
      </c>
      <c r="N968" s="252" t="s">
        <v>6554</v>
      </c>
      <c r="O968" s="252" t="s">
        <v>5070</v>
      </c>
      <c r="P968" s="252" t="s">
        <v>3670</v>
      </c>
      <c r="Q968" s="252" t="s">
        <v>9394</v>
      </c>
      <c r="R968" s="252" t="s">
        <v>3340</v>
      </c>
      <c r="S968" s="252" t="s">
        <v>3340</v>
      </c>
      <c r="T968" s="252" t="s">
        <v>3340</v>
      </c>
      <c r="U968" s="252" t="s">
        <v>3340</v>
      </c>
      <c r="V968" s="252" t="s">
        <v>3340</v>
      </c>
      <c r="W968" s="252" t="s">
        <v>3340</v>
      </c>
      <c r="X968" s="252" t="s">
        <v>3340</v>
      </c>
      <c r="Y968" s="252" t="s">
        <v>3340</v>
      </c>
      <c r="Z968" s="252" t="s">
        <v>3340</v>
      </c>
      <c r="AA968" s="252" t="s">
        <v>3340</v>
      </c>
      <c r="AB968" s="252" t="s">
        <v>3670</v>
      </c>
      <c r="AC968" s="252" t="s">
        <v>3835</v>
      </c>
      <c r="AD968" s="217" t="s">
        <v>5615</v>
      </c>
      <c r="AE968" s="217" t="s">
        <v>6058</v>
      </c>
      <c r="AF968" s="217" t="s">
        <v>3340</v>
      </c>
      <c r="AG968" s="252" t="s">
        <v>9394</v>
      </c>
      <c r="AH968" s="252" t="s">
        <v>3340</v>
      </c>
      <c r="AI968" s="252" t="s">
        <v>3340</v>
      </c>
      <c r="AJ968" s="252" t="s">
        <v>8918</v>
      </c>
      <c r="AK968" s="252" t="s">
        <v>3340</v>
      </c>
      <c r="AL968" s="252" t="s">
        <v>3340</v>
      </c>
    </row>
    <row r="969" spans="1:38">
      <c r="A969" s="30" t="s">
        <v>9390</v>
      </c>
      <c r="B969" s="30" t="s">
        <v>9433</v>
      </c>
      <c r="C969" s="252" t="s">
        <v>9398</v>
      </c>
      <c r="D969" s="252" t="s">
        <v>9436</v>
      </c>
      <c r="E969" s="252" t="s">
        <v>9437</v>
      </c>
      <c r="F969" s="252" t="s">
        <v>9438</v>
      </c>
      <c r="G969" s="252" t="s">
        <v>9310</v>
      </c>
      <c r="H969" s="252" t="s">
        <v>8914</v>
      </c>
      <c r="I969" s="411">
        <v>43447</v>
      </c>
      <c r="J969" s="252" t="s">
        <v>8915</v>
      </c>
      <c r="K969" s="252" t="s">
        <v>9311</v>
      </c>
      <c r="L969" s="252" t="s">
        <v>3469</v>
      </c>
      <c r="M969" s="252" t="s">
        <v>6676</v>
      </c>
      <c r="N969" s="252" t="s">
        <v>6554</v>
      </c>
      <c r="O969" s="252" t="s">
        <v>5070</v>
      </c>
      <c r="P969" s="252" t="s">
        <v>3670</v>
      </c>
      <c r="Q969" s="252" t="s">
        <v>9402</v>
      </c>
      <c r="R969" s="252" t="s">
        <v>3340</v>
      </c>
      <c r="S969" s="252" t="s">
        <v>3340</v>
      </c>
      <c r="T969" s="252" t="s">
        <v>3340</v>
      </c>
      <c r="U969" s="252" t="s">
        <v>3340</v>
      </c>
      <c r="V969" s="252" t="s">
        <v>3340</v>
      </c>
      <c r="W969" s="252" t="s">
        <v>3340</v>
      </c>
      <c r="X969" s="252" t="s">
        <v>3340</v>
      </c>
      <c r="Y969" s="252" t="s">
        <v>3340</v>
      </c>
      <c r="Z969" s="252" t="s">
        <v>3340</v>
      </c>
      <c r="AA969" s="252" t="s">
        <v>3340</v>
      </c>
      <c r="AB969" s="252" t="s">
        <v>3670</v>
      </c>
      <c r="AC969" s="252" t="s">
        <v>3835</v>
      </c>
      <c r="AD969" s="217" t="s">
        <v>5627</v>
      </c>
      <c r="AE969" s="217" t="s">
        <v>6062</v>
      </c>
      <c r="AF969" s="217" t="s">
        <v>3340</v>
      </c>
      <c r="AG969" s="252" t="s">
        <v>9402</v>
      </c>
      <c r="AH969" s="252" t="s">
        <v>3340</v>
      </c>
      <c r="AI969" s="252" t="s">
        <v>3340</v>
      </c>
      <c r="AJ969" s="252" t="s">
        <v>8918</v>
      </c>
      <c r="AK969" s="252" t="s">
        <v>3340</v>
      </c>
      <c r="AL969" s="252" t="s">
        <v>3340</v>
      </c>
    </row>
    <row r="970" spans="1:38">
      <c r="A970" s="30" t="s">
        <v>9398</v>
      </c>
      <c r="B970" s="30" t="s">
        <v>9436</v>
      </c>
      <c r="C970" s="252" t="s">
        <v>9390</v>
      </c>
      <c r="D970" s="252" t="s">
        <v>9439</v>
      </c>
      <c r="E970" s="252" t="s">
        <v>9440</v>
      </c>
      <c r="F970" s="252" t="s">
        <v>9441</v>
      </c>
      <c r="G970" s="252" t="s">
        <v>9310</v>
      </c>
      <c r="H970" s="252" t="s">
        <v>8914</v>
      </c>
      <c r="I970" s="411">
        <v>43447</v>
      </c>
      <c r="J970" s="252" t="s">
        <v>8915</v>
      </c>
      <c r="K970" s="252" t="s">
        <v>9311</v>
      </c>
      <c r="L970" s="252" t="s">
        <v>3469</v>
      </c>
      <c r="M970" s="252" t="s">
        <v>6676</v>
      </c>
      <c r="N970" s="252" t="s">
        <v>6554</v>
      </c>
      <c r="O970" s="252" t="s">
        <v>5070</v>
      </c>
      <c r="P970" s="252" t="s">
        <v>3670</v>
      </c>
      <c r="Q970" s="252" t="s">
        <v>9394</v>
      </c>
      <c r="R970" s="252" t="s">
        <v>3340</v>
      </c>
      <c r="S970" s="252" t="s">
        <v>3340</v>
      </c>
      <c r="T970" s="252" t="s">
        <v>3340</v>
      </c>
      <c r="U970" s="252" t="s">
        <v>3340</v>
      </c>
      <c r="V970" s="252" t="s">
        <v>3340</v>
      </c>
      <c r="W970" s="252" t="s">
        <v>3340</v>
      </c>
      <c r="X970" s="252" t="s">
        <v>3340</v>
      </c>
      <c r="Y970" s="252" t="s">
        <v>3340</v>
      </c>
      <c r="Z970" s="252" t="s">
        <v>3340</v>
      </c>
      <c r="AA970" s="252" t="s">
        <v>3340</v>
      </c>
      <c r="AB970" s="252" t="s">
        <v>3670</v>
      </c>
      <c r="AC970" s="252" t="s">
        <v>3835</v>
      </c>
      <c r="AD970" s="217" t="s">
        <v>5615</v>
      </c>
      <c r="AE970" s="217" t="s">
        <v>6058</v>
      </c>
      <c r="AF970" s="217" t="s">
        <v>3340</v>
      </c>
      <c r="AG970" s="252" t="s">
        <v>9394</v>
      </c>
      <c r="AH970" s="252" t="s">
        <v>3340</v>
      </c>
      <c r="AI970" s="252" t="s">
        <v>3340</v>
      </c>
      <c r="AJ970" s="252" t="s">
        <v>8918</v>
      </c>
      <c r="AK970" s="252" t="s">
        <v>3340</v>
      </c>
      <c r="AL970" s="252" t="s">
        <v>3340</v>
      </c>
    </row>
    <row r="971" spans="1:38">
      <c r="A971" s="30" t="s">
        <v>9390</v>
      </c>
      <c r="B971" s="30" t="s">
        <v>9439</v>
      </c>
      <c r="C971" s="252" t="s">
        <v>9398</v>
      </c>
      <c r="D971" s="252" t="s">
        <v>9442</v>
      </c>
      <c r="E971" s="252" t="s">
        <v>9443</v>
      </c>
      <c r="F971" s="252" t="s">
        <v>9444</v>
      </c>
      <c r="G971" s="252" t="s">
        <v>9310</v>
      </c>
      <c r="H971" s="252" t="s">
        <v>8914</v>
      </c>
      <c r="I971" s="411">
        <v>43447</v>
      </c>
      <c r="J971" s="252" t="s">
        <v>8915</v>
      </c>
      <c r="K971" s="252" t="s">
        <v>9311</v>
      </c>
      <c r="L971" s="252" t="s">
        <v>3469</v>
      </c>
      <c r="M971" s="252" t="s">
        <v>6676</v>
      </c>
      <c r="N971" s="252" t="s">
        <v>6554</v>
      </c>
      <c r="O971" s="252" t="s">
        <v>5070</v>
      </c>
      <c r="P971" s="252" t="s">
        <v>3670</v>
      </c>
      <c r="Q971" s="252" t="s">
        <v>9402</v>
      </c>
      <c r="R971" s="252" t="s">
        <v>3340</v>
      </c>
      <c r="S971" s="252" t="s">
        <v>3340</v>
      </c>
      <c r="T971" s="252" t="s">
        <v>3340</v>
      </c>
      <c r="U971" s="252" t="s">
        <v>3340</v>
      </c>
      <c r="V971" s="252" t="s">
        <v>3340</v>
      </c>
      <c r="W971" s="252" t="s">
        <v>3340</v>
      </c>
      <c r="X971" s="252" t="s">
        <v>3340</v>
      </c>
      <c r="Y971" s="252" t="s">
        <v>3340</v>
      </c>
      <c r="Z971" s="252" t="s">
        <v>3340</v>
      </c>
      <c r="AA971" s="252" t="s">
        <v>3340</v>
      </c>
      <c r="AB971" s="252" t="s">
        <v>3670</v>
      </c>
      <c r="AC971" s="252" t="s">
        <v>3835</v>
      </c>
      <c r="AD971" s="217" t="s">
        <v>6069</v>
      </c>
      <c r="AE971" s="217" t="s">
        <v>6070</v>
      </c>
      <c r="AF971" s="217" t="s">
        <v>3340</v>
      </c>
      <c r="AG971" s="252" t="s">
        <v>9402</v>
      </c>
      <c r="AH971" s="252" t="s">
        <v>3340</v>
      </c>
      <c r="AI971" s="252" t="s">
        <v>3340</v>
      </c>
      <c r="AJ971" s="252" t="s">
        <v>8918</v>
      </c>
      <c r="AK971" s="252" t="s">
        <v>3340</v>
      </c>
      <c r="AL971" s="252" t="s">
        <v>3340</v>
      </c>
    </row>
    <row r="972" spans="1:38">
      <c r="A972" s="30" t="s">
        <v>9398</v>
      </c>
      <c r="B972" s="30" t="s">
        <v>9442</v>
      </c>
      <c r="C972" s="252" t="s">
        <v>9318</v>
      </c>
      <c r="D972" s="252" t="s">
        <v>9445</v>
      </c>
      <c r="E972" s="252" t="s">
        <v>9446</v>
      </c>
      <c r="F972" s="252" t="s">
        <v>9447</v>
      </c>
      <c r="G972" s="252" t="s">
        <v>9310</v>
      </c>
      <c r="H972" s="252" t="s">
        <v>8914</v>
      </c>
      <c r="I972" s="411">
        <v>43447</v>
      </c>
      <c r="J972" s="252" t="s">
        <v>8915</v>
      </c>
      <c r="K972" s="252" t="s">
        <v>9311</v>
      </c>
      <c r="L972" s="252" t="s">
        <v>3469</v>
      </c>
      <c r="M972" s="252" t="s">
        <v>6676</v>
      </c>
      <c r="N972" s="252" t="s">
        <v>6554</v>
      </c>
      <c r="O972" s="252" t="s">
        <v>5070</v>
      </c>
      <c r="P972" s="252" t="s">
        <v>3670</v>
      </c>
      <c r="Q972" s="252" t="s">
        <v>9322</v>
      </c>
      <c r="R972" s="252" t="s">
        <v>3340</v>
      </c>
      <c r="S972" s="252" t="s">
        <v>3340</v>
      </c>
      <c r="T972" s="252" t="s">
        <v>3340</v>
      </c>
      <c r="U972" s="252" t="s">
        <v>3340</v>
      </c>
      <c r="V972" s="252" t="s">
        <v>3340</v>
      </c>
      <c r="W972" s="252" t="s">
        <v>3340</v>
      </c>
      <c r="X972" s="252" t="s">
        <v>3340</v>
      </c>
      <c r="Y972" s="252" t="s">
        <v>3340</v>
      </c>
      <c r="Z972" s="252" t="s">
        <v>3340</v>
      </c>
      <c r="AA972" s="252" t="s">
        <v>3340</v>
      </c>
      <c r="AB972" s="252" t="s">
        <v>3670</v>
      </c>
      <c r="AC972" s="252" t="s">
        <v>3835</v>
      </c>
      <c r="AD972" s="217" t="s">
        <v>6069</v>
      </c>
      <c r="AE972" s="217" t="s">
        <v>6070</v>
      </c>
      <c r="AF972" s="217" t="s">
        <v>3340</v>
      </c>
      <c r="AG972" s="252" t="s">
        <v>9322</v>
      </c>
      <c r="AH972" s="252" t="s">
        <v>3340</v>
      </c>
      <c r="AI972" s="252" t="s">
        <v>3340</v>
      </c>
      <c r="AJ972" s="252" t="s">
        <v>8918</v>
      </c>
      <c r="AK972" s="252" t="s">
        <v>3340</v>
      </c>
      <c r="AL972" s="252" t="s">
        <v>3340</v>
      </c>
    </row>
    <row r="973" spans="1:38">
      <c r="A973" s="30" t="s">
        <v>9318</v>
      </c>
      <c r="B973" s="30" t="s">
        <v>9445</v>
      </c>
      <c r="C973" s="252" t="s">
        <v>9338</v>
      </c>
      <c r="D973" s="252" t="s">
        <v>9448</v>
      </c>
      <c r="E973" s="252" t="s">
        <v>9449</v>
      </c>
      <c r="F973" s="252" t="s">
        <v>9450</v>
      </c>
      <c r="G973" s="252" t="s">
        <v>9310</v>
      </c>
      <c r="H973" s="252" t="s">
        <v>8914</v>
      </c>
      <c r="I973" s="411">
        <v>43447</v>
      </c>
      <c r="J973" s="252" t="s">
        <v>8915</v>
      </c>
      <c r="K973" s="252" t="s">
        <v>9311</v>
      </c>
      <c r="L973" s="252" t="s">
        <v>3469</v>
      </c>
      <c r="M973" s="252" t="s">
        <v>6676</v>
      </c>
      <c r="N973" s="252" t="s">
        <v>6554</v>
      </c>
      <c r="O973" s="252" t="s">
        <v>5070</v>
      </c>
      <c r="P973" s="252" t="s">
        <v>3670</v>
      </c>
      <c r="Q973" s="252" t="s">
        <v>9342</v>
      </c>
      <c r="R973" s="252" t="s">
        <v>3340</v>
      </c>
      <c r="S973" s="252" t="s">
        <v>3340</v>
      </c>
      <c r="T973" s="252" t="s">
        <v>3340</v>
      </c>
      <c r="U973" s="252" t="s">
        <v>3340</v>
      </c>
      <c r="V973" s="252" t="s">
        <v>3340</v>
      </c>
      <c r="W973" s="252" t="s">
        <v>3340</v>
      </c>
      <c r="X973" s="252" t="s">
        <v>3340</v>
      </c>
      <c r="Y973" s="252" t="s">
        <v>3340</v>
      </c>
      <c r="Z973" s="252" t="s">
        <v>3340</v>
      </c>
      <c r="AA973" s="252" t="s">
        <v>3340</v>
      </c>
      <c r="AB973" s="252" t="s">
        <v>3670</v>
      </c>
      <c r="AC973" s="252" t="s">
        <v>3835</v>
      </c>
      <c r="AD973" s="217" t="s">
        <v>5615</v>
      </c>
      <c r="AE973" s="217" t="s">
        <v>6058</v>
      </c>
      <c r="AF973" s="217" t="s">
        <v>3340</v>
      </c>
      <c r="AG973" s="252" t="s">
        <v>9342</v>
      </c>
      <c r="AH973" s="252" t="s">
        <v>3340</v>
      </c>
      <c r="AI973" s="252" t="s">
        <v>3340</v>
      </c>
      <c r="AJ973" s="252" t="s">
        <v>8918</v>
      </c>
      <c r="AK973" s="252" t="s">
        <v>3340</v>
      </c>
      <c r="AL973" s="252" t="s">
        <v>3340</v>
      </c>
    </row>
    <row r="974" spans="1:38">
      <c r="A974" s="30" t="s">
        <v>9338</v>
      </c>
      <c r="B974" s="30" t="s">
        <v>9448</v>
      </c>
      <c r="C974" s="252" t="s">
        <v>9451</v>
      </c>
      <c r="D974" s="252" t="s">
        <v>9452</v>
      </c>
      <c r="E974" s="252" t="s">
        <v>9453</v>
      </c>
      <c r="F974" s="252" t="s">
        <v>9454</v>
      </c>
      <c r="G974" s="252" t="s">
        <v>9455</v>
      </c>
      <c r="H974" s="252" t="s">
        <v>8914</v>
      </c>
      <c r="I974" s="411">
        <v>43448</v>
      </c>
      <c r="J974" s="252" t="s">
        <v>8915</v>
      </c>
      <c r="K974" s="252" t="s">
        <v>9456</v>
      </c>
      <c r="L974" s="252" t="s">
        <v>3469</v>
      </c>
      <c r="M974" s="252" t="s">
        <v>6676</v>
      </c>
      <c r="N974" s="252" t="s">
        <v>4908</v>
      </c>
      <c r="O974" s="252" t="s">
        <v>7414</v>
      </c>
      <c r="P974" s="252" t="s">
        <v>3670</v>
      </c>
      <c r="Q974" s="252" t="s">
        <v>9457</v>
      </c>
      <c r="R974" s="252" t="s">
        <v>3340</v>
      </c>
      <c r="S974" s="252" t="s">
        <v>3340</v>
      </c>
      <c r="T974" s="252" t="s">
        <v>3340</v>
      </c>
      <c r="U974" s="252" t="s">
        <v>3340</v>
      </c>
      <c r="V974" s="252" t="s">
        <v>3340</v>
      </c>
      <c r="W974" s="252" t="s">
        <v>3340</v>
      </c>
      <c r="X974" s="252" t="s">
        <v>3340</v>
      </c>
      <c r="Y974" s="252" t="s">
        <v>3340</v>
      </c>
      <c r="Z974" s="252" t="s">
        <v>3340</v>
      </c>
      <c r="AA974" s="252" t="s">
        <v>3340</v>
      </c>
      <c r="AB974" s="252" t="s">
        <v>3670</v>
      </c>
      <c r="AC974" s="252" t="s">
        <v>3835</v>
      </c>
      <c r="AD974" s="252" t="s">
        <v>3340</v>
      </c>
      <c r="AE974" s="252" t="s">
        <v>3340</v>
      </c>
      <c r="AF974" s="217" t="s">
        <v>3340</v>
      </c>
      <c r="AG974" s="252" t="s">
        <v>9457</v>
      </c>
      <c r="AH974" s="252" t="s">
        <v>3340</v>
      </c>
      <c r="AI974" s="252" t="s">
        <v>3340</v>
      </c>
      <c r="AJ974" s="252" t="s">
        <v>6765</v>
      </c>
      <c r="AK974" s="252" t="s">
        <v>3340</v>
      </c>
      <c r="AL974" s="252" t="s">
        <v>3340</v>
      </c>
    </row>
    <row r="975" spans="1:38">
      <c r="A975" s="30" t="s">
        <v>9451</v>
      </c>
      <c r="B975" s="30" t="s">
        <v>9452</v>
      </c>
      <c r="C975" s="252" t="s">
        <v>9458</v>
      </c>
      <c r="D975" s="252" t="s">
        <v>9459</v>
      </c>
      <c r="E975" s="252" t="s">
        <v>9460</v>
      </c>
      <c r="F975" s="252" t="s">
        <v>9461</v>
      </c>
      <c r="G975" s="252" t="s">
        <v>4949</v>
      </c>
      <c r="H975" s="252" t="s">
        <v>8914</v>
      </c>
      <c r="I975" s="411">
        <v>43448</v>
      </c>
      <c r="J975" s="252" t="s">
        <v>8915</v>
      </c>
      <c r="K975" s="252" t="s">
        <v>9462</v>
      </c>
      <c r="L975" s="252" t="s">
        <v>3469</v>
      </c>
      <c r="M975" s="252" t="s">
        <v>6676</v>
      </c>
      <c r="N975" s="252" t="s">
        <v>4908</v>
      </c>
      <c r="O975" s="252" t="s">
        <v>7414</v>
      </c>
      <c r="P975" s="252" t="s">
        <v>3670</v>
      </c>
      <c r="Q975" s="252" t="s">
        <v>9463</v>
      </c>
      <c r="R975" s="252" t="s">
        <v>3340</v>
      </c>
      <c r="S975" s="252" t="s">
        <v>3340</v>
      </c>
      <c r="T975" s="252" t="s">
        <v>3340</v>
      </c>
      <c r="U975" s="252" t="s">
        <v>3340</v>
      </c>
      <c r="V975" s="252" t="s">
        <v>3340</v>
      </c>
      <c r="W975" s="252" t="s">
        <v>3340</v>
      </c>
      <c r="X975" s="252" t="s">
        <v>3340</v>
      </c>
      <c r="Y975" s="252" t="s">
        <v>3340</v>
      </c>
      <c r="Z975" s="252" t="s">
        <v>3340</v>
      </c>
      <c r="AA975" s="252" t="s">
        <v>3340</v>
      </c>
      <c r="AB975" s="252" t="s">
        <v>3670</v>
      </c>
      <c r="AC975" s="252" t="s">
        <v>3835</v>
      </c>
      <c r="AD975" s="252" t="s">
        <v>3340</v>
      </c>
      <c r="AE975" s="252" t="s">
        <v>3340</v>
      </c>
      <c r="AF975" s="217" t="s">
        <v>3340</v>
      </c>
      <c r="AG975" s="252" t="s">
        <v>9464</v>
      </c>
      <c r="AH975" s="252" t="s">
        <v>3340</v>
      </c>
      <c r="AI975" s="252" t="s">
        <v>3340</v>
      </c>
      <c r="AJ975" s="252" t="s">
        <v>6765</v>
      </c>
      <c r="AK975" s="252" t="s">
        <v>3340</v>
      </c>
      <c r="AL975" s="252" t="s">
        <v>3340</v>
      </c>
    </row>
    <row r="976" spans="1:38">
      <c r="A976" s="30" t="s">
        <v>9458</v>
      </c>
      <c r="B976" s="30" t="s">
        <v>9459</v>
      </c>
      <c r="C976" s="252" t="s">
        <v>9465</v>
      </c>
      <c r="D976" s="252" t="s">
        <v>9466</v>
      </c>
      <c r="E976" s="252" t="s">
        <v>9467</v>
      </c>
      <c r="F976" s="252" t="s">
        <v>9468</v>
      </c>
      <c r="G976" s="252" t="s">
        <v>4949</v>
      </c>
      <c r="H976" s="252" t="s">
        <v>8914</v>
      </c>
      <c r="I976" s="411">
        <v>43448</v>
      </c>
      <c r="J976" s="252" t="s">
        <v>8915</v>
      </c>
      <c r="K976" s="252" t="s">
        <v>9462</v>
      </c>
      <c r="L976" s="252" t="s">
        <v>3469</v>
      </c>
      <c r="M976" s="252" t="s">
        <v>6676</v>
      </c>
      <c r="N976" s="252" t="s">
        <v>4908</v>
      </c>
      <c r="O976" s="252" t="s">
        <v>7414</v>
      </c>
      <c r="P976" s="252" t="s">
        <v>3670</v>
      </c>
      <c r="Q976" s="252" t="s">
        <v>9469</v>
      </c>
      <c r="R976" s="252" t="s">
        <v>3340</v>
      </c>
      <c r="S976" s="252" t="s">
        <v>3340</v>
      </c>
      <c r="T976" s="252" t="s">
        <v>3340</v>
      </c>
      <c r="U976" s="252" t="s">
        <v>3340</v>
      </c>
      <c r="V976" s="252" t="s">
        <v>3340</v>
      </c>
      <c r="W976" s="252" t="s">
        <v>3340</v>
      </c>
      <c r="X976" s="252" t="s">
        <v>3340</v>
      </c>
      <c r="Y976" s="252" t="s">
        <v>3340</v>
      </c>
      <c r="Z976" s="252" t="s">
        <v>3340</v>
      </c>
      <c r="AA976" s="252" t="s">
        <v>3340</v>
      </c>
      <c r="AB976" s="252" t="s">
        <v>3670</v>
      </c>
      <c r="AC976" s="252" t="s">
        <v>3835</v>
      </c>
      <c r="AD976" s="252" t="s">
        <v>3340</v>
      </c>
      <c r="AE976" s="252" t="s">
        <v>3340</v>
      </c>
      <c r="AF976" s="217" t="s">
        <v>3340</v>
      </c>
      <c r="AG976" s="252" t="s">
        <v>9464</v>
      </c>
      <c r="AH976" s="252" t="s">
        <v>3340</v>
      </c>
      <c r="AI976" s="252" t="s">
        <v>3340</v>
      </c>
      <c r="AJ976" s="252" t="s">
        <v>6765</v>
      </c>
      <c r="AK976" s="252" t="s">
        <v>3340</v>
      </c>
      <c r="AL976" s="252" t="s">
        <v>3340</v>
      </c>
    </row>
    <row r="977" spans="1:38">
      <c r="A977" s="30" t="s">
        <v>9465</v>
      </c>
      <c r="B977" s="30" t="s">
        <v>9466</v>
      </c>
      <c r="C977" s="252" t="s">
        <v>9470</v>
      </c>
      <c r="D977" s="252" t="s">
        <v>9471</v>
      </c>
      <c r="E977" s="252" t="s">
        <v>9472</v>
      </c>
      <c r="F977" s="252" t="s">
        <v>9473</v>
      </c>
      <c r="G977" s="252" t="s">
        <v>9474</v>
      </c>
      <c r="H977" s="252" t="s">
        <v>8914</v>
      </c>
      <c r="I977" s="411">
        <v>43448</v>
      </c>
      <c r="J977" s="252" t="s">
        <v>8915</v>
      </c>
      <c r="K977" s="252" t="s">
        <v>9475</v>
      </c>
      <c r="L977" s="252" t="s">
        <v>3469</v>
      </c>
      <c r="M977" s="252" t="s">
        <v>6676</v>
      </c>
      <c r="N977" s="252" t="s">
        <v>4908</v>
      </c>
      <c r="O977" s="252" t="s">
        <v>7414</v>
      </c>
      <c r="P977" s="252" t="s">
        <v>3670</v>
      </c>
      <c r="Q977" s="252" t="s">
        <v>9476</v>
      </c>
      <c r="R977" s="252" t="s">
        <v>3340</v>
      </c>
      <c r="S977" s="252" t="s">
        <v>3340</v>
      </c>
      <c r="T977" s="252" t="s">
        <v>3340</v>
      </c>
      <c r="U977" s="252" t="s">
        <v>3340</v>
      </c>
      <c r="V977" s="252" t="s">
        <v>3340</v>
      </c>
      <c r="W977" s="252" t="s">
        <v>3340</v>
      </c>
      <c r="X977" s="252" t="s">
        <v>3340</v>
      </c>
      <c r="Y977" s="252" t="s">
        <v>3340</v>
      </c>
      <c r="Z977" s="252" t="s">
        <v>3340</v>
      </c>
      <c r="AA977" s="252" t="s">
        <v>3340</v>
      </c>
      <c r="AB977" s="252" t="s">
        <v>3670</v>
      </c>
      <c r="AC977" s="252" t="s">
        <v>3835</v>
      </c>
      <c r="AD977" s="252" t="s">
        <v>3340</v>
      </c>
      <c r="AE977" s="252" t="s">
        <v>3340</v>
      </c>
      <c r="AF977" s="217" t="s">
        <v>3340</v>
      </c>
      <c r="AG977" s="252" t="s">
        <v>9476</v>
      </c>
      <c r="AH977" s="252" t="s">
        <v>3340</v>
      </c>
      <c r="AI977" s="252" t="s">
        <v>3340</v>
      </c>
      <c r="AJ977" s="252" t="s">
        <v>6765</v>
      </c>
      <c r="AK977" s="252" t="s">
        <v>3340</v>
      </c>
      <c r="AL977" s="252" t="s">
        <v>3340</v>
      </c>
    </row>
    <row r="978" spans="1:38">
      <c r="A978" s="30" t="s">
        <v>9470</v>
      </c>
      <c r="B978" s="30" t="s">
        <v>9471</v>
      </c>
      <c r="C978" s="252" t="s">
        <v>9477</v>
      </c>
      <c r="D978" s="252" t="s">
        <v>9478</v>
      </c>
      <c r="E978" s="252" t="s">
        <v>9479</v>
      </c>
      <c r="F978" s="252" t="s">
        <v>9480</v>
      </c>
      <c r="G978" s="252" t="s">
        <v>9481</v>
      </c>
      <c r="H978" s="252" t="s">
        <v>8914</v>
      </c>
      <c r="I978" s="411">
        <v>43448</v>
      </c>
      <c r="J978" s="252" t="s">
        <v>8915</v>
      </c>
      <c r="K978" s="252" t="s">
        <v>9475</v>
      </c>
      <c r="L978" s="252" t="s">
        <v>3469</v>
      </c>
      <c r="M978" s="252" t="s">
        <v>6676</v>
      </c>
      <c r="N978" s="252" t="s">
        <v>4908</v>
      </c>
      <c r="O978" s="252" t="s">
        <v>7414</v>
      </c>
      <c r="P978" s="252" t="s">
        <v>3670</v>
      </c>
      <c r="Q978" s="252" t="s">
        <v>9482</v>
      </c>
      <c r="R978" s="252" t="s">
        <v>3340</v>
      </c>
      <c r="S978" s="252" t="s">
        <v>3340</v>
      </c>
      <c r="T978" s="252" t="s">
        <v>3340</v>
      </c>
      <c r="U978" s="252" t="s">
        <v>3340</v>
      </c>
      <c r="V978" s="252" t="s">
        <v>3340</v>
      </c>
      <c r="W978" s="252" t="s">
        <v>3340</v>
      </c>
      <c r="X978" s="252" t="s">
        <v>3340</v>
      </c>
      <c r="Y978" s="252" t="s">
        <v>3340</v>
      </c>
      <c r="Z978" s="252" t="s">
        <v>3340</v>
      </c>
      <c r="AA978" s="252" t="s">
        <v>3340</v>
      </c>
      <c r="AB978" s="252" t="s">
        <v>3670</v>
      </c>
      <c r="AC978" s="252" t="s">
        <v>3835</v>
      </c>
      <c r="AD978" s="252" t="s">
        <v>3340</v>
      </c>
      <c r="AE978" s="252" t="s">
        <v>3340</v>
      </c>
      <c r="AF978" s="217" t="s">
        <v>3340</v>
      </c>
      <c r="AG978" s="252" t="s">
        <v>9482</v>
      </c>
      <c r="AH978" s="252" t="s">
        <v>3340</v>
      </c>
      <c r="AI978" s="252" t="s">
        <v>3340</v>
      </c>
      <c r="AJ978" s="252" t="s">
        <v>6765</v>
      </c>
      <c r="AK978" s="252" t="s">
        <v>3340</v>
      </c>
      <c r="AL978" s="252" t="s">
        <v>3340</v>
      </c>
    </row>
    <row r="979" spans="1:38">
      <c r="A979" s="30" t="s">
        <v>9477</v>
      </c>
      <c r="B979" s="30" t="s">
        <v>9478</v>
      </c>
      <c r="C979" s="252" t="s">
        <v>9483</v>
      </c>
      <c r="D979" s="252" t="s">
        <v>9484</v>
      </c>
      <c r="E979" s="252" t="s">
        <v>9485</v>
      </c>
      <c r="F979" s="217" t="s">
        <v>9486</v>
      </c>
      <c r="G979" s="252" t="s">
        <v>9487</v>
      </c>
      <c r="H979" s="252" t="s">
        <v>7352</v>
      </c>
      <c r="I979" s="411">
        <v>43452</v>
      </c>
      <c r="J979" s="252" t="s">
        <v>3326</v>
      </c>
      <c r="K979" s="252" t="s">
        <v>6052</v>
      </c>
      <c r="L979" s="252" t="s">
        <v>3469</v>
      </c>
      <c r="M979" s="252" t="s">
        <v>6676</v>
      </c>
      <c r="N979" s="252" t="s">
        <v>8815</v>
      </c>
      <c r="O979" s="252" t="s">
        <v>3349</v>
      </c>
      <c r="P979" s="252" t="s">
        <v>3670</v>
      </c>
      <c r="Q979" s="252" t="s">
        <v>9488</v>
      </c>
      <c r="R979" s="252" t="s">
        <v>9489</v>
      </c>
      <c r="S979" s="252" t="s">
        <v>3340</v>
      </c>
      <c r="T979" s="252" t="s">
        <v>3340</v>
      </c>
      <c r="U979" s="252" t="s">
        <v>3340</v>
      </c>
      <c r="V979" s="252" t="s">
        <v>3340</v>
      </c>
      <c r="W979" s="252" t="s">
        <v>3340</v>
      </c>
      <c r="X979" s="252" t="s">
        <v>3340</v>
      </c>
      <c r="Y979" s="252" t="s">
        <v>3340</v>
      </c>
      <c r="Z979" s="252" t="s">
        <v>3340</v>
      </c>
      <c r="AA979" s="252" t="s">
        <v>3340</v>
      </c>
      <c r="AB979" s="252" t="s">
        <v>3670</v>
      </c>
      <c r="AC979" s="252" t="s">
        <v>3835</v>
      </c>
      <c r="AD979" s="252" t="s">
        <v>3340</v>
      </c>
      <c r="AE979" s="252" t="s">
        <v>3340</v>
      </c>
      <c r="AF979" s="217" t="s">
        <v>3340</v>
      </c>
      <c r="AG979" s="252" t="s">
        <v>9490</v>
      </c>
      <c r="AH979" s="252" t="s">
        <v>3340</v>
      </c>
      <c r="AI979" s="252" t="s">
        <v>3340</v>
      </c>
      <c r="AJ979" s="252" t="s">
        <v>6765</v>
      </c>
      <c r="AK979" s="252" t="s">
        <v>9491</v>
      </c>
      <c r="AL979" s="252" t="s">
        <v>9492</v>
      </c>
    </row>
    <row r="980" spans="1:38">
      <c r="A980" s="30" t="s">
        <v>9483</v>
      </c>
      <c r="B980" s="30" t="s">
        <v>9484</v>
      </c>
      <c r="C980" s="252" t="s">
        <v>9493</v>
      </c>
      <c r="D980" s="252" t="s">
        <v>9494</v>
      </c>
      <c r="E980" s="252" t="s">
        <v>9489</v>
      </c>
      <c r="F980" s="217" t="s">
        <v>9495</v>
      </c>
      <c r="G980" s="252" t="s">
        <v>9487</v>
      </c>
      <c r="H980" s="252" t="s">
        <v>7352</v>
      </c>
      <c r="I980" s="411">
        <v>43452</v>
      </c>
      <c r="J980" s="252" t="s">
        <v>3326</v>
      </c>
      <c r="K980" s="252" t="s">
        <v>6052</v>
      </c>
      <c r="L980" s="252" t="s">
        <v>3469</v>
      </c>
      <c r="M980" s="252" t="s">
        <v>6676</v>
      </c>
      <c r="N980" s="252" t="s">
        <v>3338</v>
      </c>
      <c r="O980" s="252" t="s">
        <v>3339</v>
      </c>
      <c r="P980" s="252" t="s">
        <v>3670</v>
      </c>
      <c r="Q980" s="252" t="s">
        <v>9488</v>
      </c>
      <c r="R980" s="252" t="s">
        <v>3340</v>
      </c>
      <c r="S980" s="252" t="s">
        <v>3340</v>
      </c>
      <c r="T980" s="252" t="s">
        <v>3340</v>
      </c>
      <c r="U980" s="252" t="s">
        <v>3340</v>
      </c>
      <c r="V980" s="252" t="s">
        <v>3340</v>
      </c>
      <c r="W980" s="252" t="s">
        <v>3340</v>
      </c>
      <c r="X980" s="252" t="s">
        <v>3340</v>
      </c>
      <c r="Y980" s="252" t="s">
        <v>3340</v>
      </c>
      <c r="Z980" s="252" t="s">
        <v>3340</v>
      </c>
      <c r="AA980" s="252" t="s">
        <v>3340</v>
      </c>
      <c r="AB980" s="252" t="s">
        <v>3670</v>
      </c>
      <c r="AC980" s="252" t="s">
        <v>4776</v>
      </c>
      <c r="AD980" s="252" t="s">
        <v>3340</v>
      </c>
      <c r="AE980" s="252" t="s">
        <v>3340</v>
      </c>
      <c r="AF980" s="217" t="s">
        <v>3340</v>
      </c>
      <c r="AG980" s="252" t="s">
        <v>9490</v>
      </c>
      <c r="AH980" s="252" t="s">
        <v>3340</v>
      </c>
      <c r="AI980" s="252" t="s">
        <v>3340</v>
      </c>
      <c r="AJ980" s="252" t="s">
        <v>6766</v>
      </c>
      <c r="AK980" s="252" t="s">
        <v>3340</v>
      </c>
      <c r="AL980" s="252" t="s">
        <v>3340</v>
      </c>
    </row>
    <row r="981" spans="1:38">
      <c r="A981" s="30" t="s">
        <v>9493</v>
      </c>
      <c r="B981" s="30" t="s">
        <v>9494</v>
      </c>
      <c r="C981" s="252" t="s">
        <v>9496</v>
      </c>
      <c r="D981" s="252" t="s">
        <v>9497</v>
      </c>
      <c r="E981" s="252" t="s">
        <v>9498</v>
      </c>
      <c r="F981" s="217" t="s">
        <v>9499</v>
      </c>
      <c r="G981" s="252" t="s">
        <v>9487</v>
      </c>
      <c r="H981" s="252" t="s">
        <v>7352</v>
      </c>
      <c r="I981" s="411">
        <v>43452</v>
      </c>
      <c r="J981" s="252" t="s">
        <v>3326</v>
      </c>
      <c r="K981" s="252" t="s">
        <v>6054</v>
      </c>
      <c r="L981" s="252" t="s">
        <v>3469</v>
      </c>
      <c r="M981" s="252" t="s">
        <v>6676</v>
      </c>
      <c r="N981" s="252" t="s">
        <v>8815</v>
      </c>
      <c r="O981" s="252" t="s">
        <v>3349</v>
      </c>
      <c r="P981" s="252" t="s">
        <v>3670</v>
      </c>
      <c r="Q981" s="252" t="s">
        <v>9500</v>
      </c>
      <c r="R981" s="252" t="s">
        <v>9489</v>
      </c>
      <c r="S981" s="252" t="s">
        <v>3340</v>
      </c>
      <c r="T981" s="252" t="s">
        <v>3340</v>
      </c>
      <c r="U981" s="252" t="s">
        <v>3340</v>
      </c>
      <c r="V981" s="252" t="s">
        <v>3340</v>
      </c>
      <c r="W981" s="252" t="s">
        <v>3340</v>
      </c>
      <c r="X981" s="252" t="s">
        <v>3340</v>
      </c>
      <c r="Y981" s="252" t="s">
        <v>3340</v>
      </c>
      <c r="Z981" s="252" t="s">
        <v>3340</v>
      </c>
      <c r="AA981" s="252" t="s">
        <v>3340</v>
      </c>
      <c r="AB981" s="252" t="s">
        <v>3670</v>
      </c>
      <c r="AC981" s="252" t="s">
        <v>3835</v>
      </c>
      <c r="AD981" s="252" t="s">
        <v>3340</v>
      </c>
      <c r="AE981" s="252" t="s">
        <v>3340</v>
      </c>
      <c r="AF981" s="217" t="s">
        <v>3340</v>
      </c>
      <c r="AG981" s="252" t="s">
        <v>9501</v>
      </c>
      <c r="AH981" s="252" t="s">
        <v>3340</v>
      </c>
      <c r="AI981" s="252" t="s">
        <v>3340</v>
      </c>
      <c r="AJ981" s="252" t="s">
        <v>6765</v>
      </c>
      <c r="AK981" s="252" t="s">
        <v>3340</v>
      </c>
      <c r="AL981" s="252" t="s">
        <v>3340</v>
      </c>
    </row>
    <row r="982" spans="1:38">
      <c r="A982" s="30" t="s">
        <v>9496</v>
      </c>
      <c r="B982" s="30" t="s">
        <v>9497</v>
      </c>
      <c r="C982" s="252" t="s">
        <v>9483</v>
      </c>
      <c r="D982" s="252" t="s">
        <v>9502</v>
      </c>
      <c r="E982" s="252" t="s">
        <v>9503</v>
      </c>
      <c r="F982" s="217" t="s">
        <v>9504</v>
      </c>
      <c r="G982" s="252" t="s">
        <v>9487</v>
      </c>
      <c r="H982" s="252" t="s">
        <v>7352</v>
      </c>
      <c r="I982" s="411">
        <v>43452</v>
      </c>
      <c r="J982" s="252" t="s">
        <v>3326</v>
      </c>
      <c r="K982" s="252" t="s">
        <v>6052</v>
      </c>
      <c r="L982" s="252" t="s">
        <v>3469</v>
      </c>
      <c r="M982" s="252" t="s">
        <v>6676</v>
      </c>
      <c r="N982" s="252" t="s">
        <v>8815</v>
      </c>
      <c r="O982" s="252" t="s">
        <v>3349</v>
      </c>
      <c r="P982" s="252" t="s">
        <v>3670</v>
      </c>
      <c r="Q982" s="252" t="s">
        <v>9488</v>
      </c>
      <c r="R982" s="252" t="s">
        <v>9489</v>
      </c>
      <c r="S982" s="252" t="s">
        <v>3340</v>
      </c>
      <c r="T982" s="252" t="s">
        <v>3340</v>
      </c>
      <c r="U982" s="252" t="s">
        <v>3340</v>
      </c>
      <c r="V982" s="252" t="s">
        <v>3340</v>
      </c>
      <c r="W982" s="252" t="s">
        <v>3340</v>
      </c>
      <c r="X982" s="252" t="s">
        <v>3340</v>
      </c>
      <c r="Y982" s="252" t="s">
        <v>3340</v>
      </c>
      <c r="Z982" s="252" t="s">
        <v>3340</v>
      </c>
      <c r="AA982" s="252" t="s">
        <v>3340</v>
      </c>
      <c r="AB982" s="252" t="s">
        <v>3670</v>
      </c>
      <c r="AC982" s="252" t="s">
        <v>3835</v>
      </c>
      <c r="AD982" s="252" t="s">
        <v>3340</v>
      </c>
      <c r="AE982" s="252" t="s">
        <v>3340</v>
      </c>
      <c r="AF982" s="217" t="s">
        <v>3340</v>
      </c>
      <c r="AG982" s="252" t="s">
        <v>9490</v>
      </c>
      <c r="AH982" s="252" t="s">
        <v>3340</v>
      </c>
      <c r="AI982" s="252" t="s">
        <v>3340</v>
      </c>
      <c r="AJ982" s="252" t="s">
        <v>6765</v>
      </c>
      <c r="AK982" s="252" t="s">
        <v>9491</v>
      </c>
      <c r="AL982" s="252" t="s">
        <v>9492</v>
      </c>
    </row>
    <row r="983" spans="1:38">
      <c r="A983" s="30" t="s">
        <v>9483</v>
      </c>
      <c r="B983" s="30" t="s">
        <v>9502</v>
      </c>
      <c r="C983" s="252" t="s">
        <v>9505</v>
      </c>
      <c r="D983" s="252" t="s">
        <v>9506</v>
      </c>
      <c r="E983" s="252" t="s">
        <v>9507</v>
      </c>
      <c r="F983" s="217" t="s">
        <v>5130</v>
      </c>
      <c r="G983" s="252" t="s">
        <v>9487</v>
      </c>
      <c r="H983" s="252" t="s">
        <v>7352</v>
      </c>
      <c r="I983" s="411">
        <v>43452</v>
      </c>
      <c r="J983" s="252" t="s">
        <v>3326</v>
      </c>
      <c r="K983" s="252" t="s">
        <v>6057</v>
      </c>
      <c r="L983" s="252" t="s">
        <v>3469</v>
      </c>
      <c r="M983" s="252" t="s">
        <v>6676</v>
      </c>
      <c r="N983" s="252" t="s">
        <v>8815</v>
      </c>
      <c r="O983" s="252" t="s">
        <v>3349</v>
      </c>
      <c r="P983" s="252" t="s">
        <v>3670</v>
      </c>
      <c r="Q983" s="252" t="s">
        <v>9508</v>
      </c>
      <c r="R983" s="252" t="s">
        <v>3340</v>
      </c>
      <c r="S983" s="252" t="s">
        <v>3340</v>
      </c>
      <c r="T983" s="252" t="s">
        <v>3340</v>
      </c>
      <c r="U983" s="252" t="s">
        <v>3340</v>
      </c>
      <c r="V983" s="252" t="s">
        <v>3340</v>
      </c>
      <c r="W983" s="252" t="s">
        <v>3340</v>
      </c>
      <c r="X983" s="252" t="s">
        <v>3340</v>
      </c>
      <c r="Y983" s="252" t="s">
        <v>3340</v>
      </c>
      <c r="Z983" s="252" t="s">
        <v>3340</v>
      </c>
      <c r="AA983" s="252" t="s">
        <v>3340</v>
      </c>
      <c r="AB983" s="252" t="s">
        <v>3670</v>
      </c>
      <c r="AC983" s="252" t="s">
        <v>3835</v>
      </c>
      <c r="AD983" s="252" t="s">
        <v>3340</v>
      </c>
      <c r="AE983" s="252" t="s">
        <v>3340</v>
      </c>
      <c r="AF983" s="217" t="s">
        <v>3340</v>
      </c>
      <c r="AG983" s="252" t="s">
        <v>1082</v>
      </c>
      <c r="AH983" s="252" t="s">
        <v>3340</v>
      </c>
      <c r="AI983" s="252" t="s">
        <v>3340</v>
      </c>
      <c r="AJ983" s="252" t="s">
        <v>6765</v>
      </c>
      <c r="AK983" s="252" t="s">
        <v>9509</v>
      </c>
      <c r="AL983" s="252" t="s">
        <v>9492</v>
      </c>
    </row>
    <row r="984" spans="1:38">
      <c r="A984" s="30" t="s">
        <v>9505</v>
      </c>
      <c r="B984" s="30" t="s">
        <v>9506</v>
      </c>
      <c r="C984" s="252" t="s">
        <v>9510</v>
      </c>
      <c r="D984" s="252" t="s">
        <v>9511</v>
      </c>
      <c r="E984" s="252" t="s">
        <v>9512</v>
      </c>
      <c r="F984" s="217" t="s">
        <v>9513</v>
      </c>
      <c r="G984" s="252" t="s">
        <v>8836</v>
      </c>
      <c r="H984" s="252" t="s">
        <v>9091</v>
      </c>
      <c r="I984" s="411">
        <v>43475</v>
      </c>
      <c r="J984" s="252" t="s">
        <v>3326</v>
      </c>
      <c r="K984" s="252" t="s">
        <v>6055</v>
      </c>
      <c r="L984" s="252" t="s">
        <v>3469</v>
      </c>
      <c r="M984" s="252" t="s">
        <v>6693</v>
      </c>
      <c r="N984" s="252" t="s">
        <v>6693</v>
      </c>
      <c r="O984" s="252" t="s">
        <v>8356</v>
      </c>
      <c r="P984" s="252" t="s">
        <v>3670</v>
      </c>
      <c r="Q984" s="252" t="s">
        <v>9514</v>
      </c>
      <c r="R984" s="252" t="s">
        <v>3340</v>
      </c>
      <c r="S984" s="252" t="s">
        <v>3340</v>
      </c>
      <c r="T984" s="252" t="s">
        <v>3340</v>
      </c>
      <c r="U984" s="252" t="s">
        <v>3340</v>
      </c>
      <c r="V984" s="252" t="s">
        <v>3340</v>
      </c>
      <c r="W984" s="252" t="s">
        <v>3340</v>
      </c>
      <c r="X984" s="252" t="s">
        <v>3340</v>
      </c>
      <c r="Y984" s="252" t="s">
        <v>3340</v>
      </c>
      <c r="Z984" s="252" t="s">
        <v>3340</v>
      </c>
      <c r="AA984" s="252" t="s">
        <v>3340</v>
      </c>
      <c r="AB984" s="252" t="s">
        <v>3670</v>
      </c>
      <c r="AC984" s="252" t="s">
        <v>4776</v>
      </c>
      <c r="AD984" s="252" t="s">
        <v>3340</v>
      </c>
      <c r="AE984" s="252" t="s">
        <v>3340</v>
      </c>
      <c r="AF984" s="217" t="s">
        <v>3340</v>
      </c>
      <c r="AG984" s="252" t="s">
        <v>3340</v>
      </c>
      <c r="AH984" s="252" t="s">
        <v>3340</v>
      </c>
      <c r="AI984" s="252" t="s">
        <v>3340</v>
      </c>
      <c r="AJ984" s="252" t="s">
        <v>7761</v>
      </c>
      <c r="AK984" s="252" t="s">
        <v>3340</v>
      </c>
      <c r="AL984" s="252" t="s">
        <v>3340</v>
      </c>
    </row>
    <row r="985" spans="1:38">
      <c r="A985" s="30" t="s">
        <v>9510</v>
      </c>
      <c r="B985" s="30" t="s">
        <v>9511</v>
      </c>
      <c r="C985" s="252" t="s">
        <v>9515</v>
      </c>
      <c r="D985" s="252" t="s">
        <v>9516</v>
      </c>
      <c r="E985" s="252" t="s">
        <v>9517</v>
      </c>
      <c r="F985" s="217" t="s">
        <v>9513</v>
      </c>
      <c r="G985" s="252" t="s">
        <v>8836</v>
      </c>
      <c r="H985" s="252" t="s">
        <v>9091</v>
      </c>
      <c r="I985" s="411">
        <v>43475</v>
      </c>
      <c r="J985" s="252" t="s">
        <v>3326</v>
      </c>
      <c r="K985" s="252" t="s">
        <v>6055</v>
      </c>
      <c r="L985" s="252" t="s">
        <v>3469</v>
      </c>
      <c r="M985" s="252" t="s">
        <v>6693</v>
      </c>
      <c r="N985" s="252" t="s">
        <v>6693</v>
      </c>
      <c r="O985" s="252" t="s">
        <v>8356</v>
      </c>
      <c r="P985" s="252" t="s">
        <v>3670</v>
      </c>
      <c r="Q985" s="252" t="s">
        <v>9518</v>
      </c>
      <c r="R985" s="252" t="s">
        <v>3340</v>
      </c>
      <c r="S985" s="252" t="s">
        <v>3340</v>
      </c>
      <c r="T985" s="252" t="s">
        <v>3340</v>
      </c>
      <c r="U985" s="252" t="s">
        <v>3340</v>
      </c>
      <c r="V985" s="252" t="s">
        <v>3340</v>
      </c>
      <c r="W985" s="252" t="s">
        <v>3340</v>
      </c>
      <c r="X985" s="252" t="s">
        <v>3340</v>
      </c>
      <c r="Y985" s="252" t="s">
        <v>3340</v>
      </c>
      <c r="Z985" s="252" t="s">
        <v>3340</v>
      </c>
      <c r="AA985" s="252" t="s">
        <v>3340</v>
      </c>
      <c r="AB985" s="252" t="s">
        <v>3670</v>
      </c>
      <c r="AC985" s="252" t="s">
        <v>4776</v>
      </c>
      <c r="AD985" s="252" t="s">
        <v>3340</v>
      </c>
      <c r="AE985" s="252" t="s">
        <v>3340</v>
      </c>
      <c r="AF985" s="217" t="s">
        <v>3340</v>
      </c>
      <c r="AG985" s="252" t="s">
        <v>3340</v>
      </c>
      <c r="AH985" s="252" t="s">
        <v>3340</v>
      </c>
      <c r="AI985" s="252" t="s">
        <v>3340</v>
      </c>
      <c r="AJ985" s="252" t="s">
        <v>7761</v>
      </c>
      <c r="AK985" s="252" t="s">
        <v>3340</v>
      </c>
      <c r="AL985" s="252" t="s">
        <v>3340</v>
      </c>
    </row>
    <row r="986" spans="1:38">
      <c r="A986" s="30" t="s">
        <v>9515</v>
      </c>
      <c r="B986" s="30" t="s">
        <v>9516</v>
      </c>
      <c r="C986" s="252" t="s">
        <v>9519</v>
      </c>
      <c r="D986" s="252" t="s">
        <v>9520</v>
      </c>
      <c r="E986" s="252" t="s">
        <v>9521</v>
      </c>
      <c r="F986" s="217" t="s">
        <v>9513</v>
      </c>
      <c r="G986" s="252" t="s">
        <v>8836</v>
      </c>
      <c r="H986" s="252" t="s">
        <v>9091</v>
      </c>
      <c r="I986" s="411">
        <v>43475</v>
      </c>
      <c r="J986" s="252" t="s">
        <v>3326</v>
      </c>
      <c r="K986" s="252" t="s">
        <v>6055</v>
      </c>
      <c r="L986" s="252" t="s">
        <v>3469</v>
      </c>
      <c r="M986" s="252" t="s">
        <v>6693</v>
      </c>
      <c r="N986" s="252" t="s">
        <v>6693</v>
      </c>
      <c r="O986" s="252" t="s">
        <v>8356</v>
      </c>
      <c r="P986" s="252" t="s">
        <v>3670</v>
      </c>
      <c r="Q986" s="252" t="s">
        <v>9522</v>
      </c>
      <c r="R986" s="252" t="s">
        <v>3340</v>
      </c>
      <c r="S986" s="252" t="s">
        <v>3340</v>
      </c>
      <c r="T986" s="252" t="s">
        <v>3340</v>
      </c>
      <c r="U986" s="252" t="s">
        <v>3340</v>
      </c>
      <c r="V986" s="252" t="s">
        <v>3340</v>
      </c>
      <c r="W986" s="252" t="s">
        <v>3340</v>
      </c>
      <c r="X986" s="252" t="s">
        <v>3340</v>
      </c>
      <c r="Y986" s="252" t="s">
        <v>3340</v>
      </c>
      <c r="Z986" s="252" t="s">
        <v>3340</v>
      </c>
      <c r="AA986" s="252" t="s">
        <v>3340</v>
      </c>
      <c r="AB986" s="252" t="s">
        <v>3670</v>
      </c>
      <c r="AC986" s="252" t="s">
        <v>4776</v>
      </c>
      <c r="AD986" s="252" t="s">
        <v>3340</v>
      </c>
      <c r="AE986" s="252" t="s">
        <v>3340</v>
      </c>
      <c r="AF986" s="217" t="s">
        <v>3340</v>
      </c>
      <c r="AG986" s="252" t="s">
        <v>3340</v>
      </c>
      <c r="AH986" s="252" t="s">
        <v>3340</v>
      </c>
      <c r="AI986" s="252" t="s">
        <v>3340</v>
      </c>
      <c r="AJ986" s="252" t="s">
        <v>7761</v>
      </c>
      <c r="AK986" s="252" t="s">
        <v>3340</v>
      </c>
      <c r="AL986" s="252" t="s">
        <v>3340</v>
      </c>
    </row>
    <row r="987" spans="1:38">
      <c r="A987" s="30" t="s">
        <v>9519</v>
      </c>
      <c r="B987" s="30" t="s">
        <v>9520</v>
      </c>
      <c r="C987" s="252" t="s">
        <v>9523</v>
      </c>
      <c r="D987" s="252" t="s">
        <v>9524</v>
      </c>
      <c r="E987" s="252" t="s">
        <v>9525</v>
      </c>
      <c r="F987" s="217" t="s">
        <v>9513</v>
      </c>
      <c r="G987" s="252" t="s">
        <v>8836</v>
      </c>
      <c r="H987" s="252" t="s">
        <v>9091</v>
      </c>
      <c r="I987" s="411">
        <v>43475</v>
      </c>
      <c r="J987" s="252" t="s">
        <v>3326</v>
      </c>
      <c r="K987" s="252" t="s">
        <v>6055</v>
      </c>
      <c r="L987" s="252" t="s">
        <v>3469</v>
      </c>
      <c r="M987" s="252" t="s">
        <v>6693</v>
      </c>
      <c r="N987" s="252" t="s">
        <v>6693</v>
      </c>
      <c r="O987" s="252" t="s">
        <v>8356</v>
      </c>
      <c r="P987" s="252" t="s">
        <v>3670</v>
      </c>
      <c r="Q987" s="252" t="s">
        <v>9526</v>
      </c>
      <c r="R987" s="252" t="s">
        <v>3340</v>
      </c>
      <c r="S987" s="252" t="s">
        <v>3340</v>
      </c>
      <c r="T987" s="252" t="s">
        <v>3340</v>
      </c>
      <c r="U987" s="252" t="s">
        <v>3340</v>
      </c>
      <c r="V987" s="252" t="s">
        <v>3340</v>
      </c>
      <c r="W987" s="252" t="s">
        <v>3340</v>
      </c>
      <c r="X987" s="252" t="s">
        <v>3340</v>
      </c>
      <c r="Y987" s="252" t="s">
        <v>3340</v>
      </c>
      <c r="Z987" s="252" t="s">
        <v>3340</v>
      </c>
      <c r="AA987" s="252" t="s">
        <v>3340</v>
      </c>
      <c r="AB987" s="252" t="s">
        <v>3670</v>
      </c>
      <c r="AC987" s="252" t="s">
        <v>4776</v>
      </c>
      <c r="AD987" s="252" t="s">
        <v>3340</v>
      </c>
      <c r="AE987" s="252" t="s">
        <v>3340</v>
      </c>
      <c r="AF987" s="217" t="s">
        <v>3340</v>
      </c>
      <c r="AG987" s="252" t="s">
        <v>3340</v>
      </c>
      <c r="AH987" s="252" t="s">
        <v>3340</v>
      </c>
      <c r="AI987" s="252" t="s">
        <v>3340</v>
      </c>
      <c r="AJ987" s="252" t="s">
        <v>7761</v>
      </c>
      <c r="AK987" s="252" t="s">
        <v>3340</v>
      </c>
      <c r="AL987" s="252" t="s">
        <v>3340</v>
      </c>
    </row>
    <row r="988" spans="1:38">
      <c r="A988" s="30" t="s">
        <v>9523</v>
      </c>
      <c r="B988" s="30" t="s">
        <v>9524</v>
      </c>
      <c r="C988" s="252" t="s">
        <v>9527</v>
      </c>
      <c r="D988" s="252" t="s">
        <v>9528</v>
      </c>
      <c r="E988" s="252" t="s">
        <v>9529</v>
      </c>
      <c r="F988" s="217" t="s">
        <v>9513</v>
      </c>
      <c r="G988" s="252" t="s">
        <v>8836</v>
      </c>
      <c r="H988" s="252" t="s">
        <v>9091</v>
      </c>
      <c r="I988" s="411">
        <v>43475</v>
      </c>
      <c r="J988" s="252" t="s">
        <v>3326</v>
      </c>
      <c r="K988" s="252" t="s">
        <v>6055</v>
      </c>
      <c r="L988" s="252" t="s">
        <v>3469</v>
      </c>
      <c r="M988" s="252" t="s">
        <v>6693</v>
      </c>
      <c r="N988" s="252" t="s">
        <v>6693</v>
      </c>
      <c r="O988" s="252" t="s">
        <v>8356</v>
      </c>
      <c r="P988" s="252" t="s">
        <v>3670</v>
      </c>
      <c r="Q988" s="252" t="s">
        <v>9530</v>
      </c>
      <c r="R988" s="252" t="s">
        <v>3340</v>
      </c>
      <c r="S988" s="252" t="s">
        <v>3340</v>
      </c>
      <c r="T988" s="252" t="s">
        <v>3340</v>
      </c>
      <c r="U988" s="252" t="s">
        <v>3340</v>
      </c>
      <c r="V988" s="252" t="s">
        <v>3340</v>
      </c>
      <c r="W988" s="252" t="s">
        <v>3340</v>
      </c>
      <c r="X988" s="252" t="s">
        <v>3340</v>
      </c>
      <c r="Y988" s="252" t="s">
        <v>3340</v>
      </c>
      <c r="Z988" s="252" t="s">
        <v>3340</v>
      </c>
      <c r="AA988" s="252" t="s">
        <v>3340</v>
      </c>
      <c r="AB988" s="252" t="s">
        <v>3670</v>
      </c>
      <c r="AC988" s="252" t="s">
        <v>4776</v>
      </c>
      <c r="AD988" s="252" t="s">
        <v>3340</v>
      </c>
      <c r="AE988" s="252" t="s">
        <v>3340</v>
      </c>
      <c r="AF988" s="217" t="s">
        <v>3340</v>
      </c>
      <c r="AG988" s="252" t="s">
        <v>3340</v>
      </c>
      <c r="AH988" s="252" t="s">
        <v>3340</v>
      </c>
      <c r="AI988" s="252" t="s">
        <v>3340</v>
      </c>
      <c r="AJ988" s="252" t="s">
        <v>7761</v>
      </c>
      <c r="AK988" s="252" t="s">
        <v>3340</v>
      </c>
      <c r="AL988" s="252" t="s">
        <v>3340</v>
      </c>
    </row>
    <row r="989" spans="1:38">
      <c r="A989" s="30" t="s">
        <v>9527</v>
      </c>
      <c r="B989" s="30" t="s">
        <v>9528</v>
      </c>
      <c r="C989" s="252" t="s">
        <v>9531</v>
      </c>
      <c r="D989" s="252" t="s">
        <v>9532</v>
      </c>
      <c r="E989" s="252" t="s">
        <v>9533</v>
      </c>
      <c r="F989" s="217" t="s">
        <v>9513</v>
      </c>
      <c r="G989" s="252" t="s">
        <v>8836</v>
      </c>
      <c r="H989" s="252" t="s">
        <v>9091</v>
      </c>
      <c r="I989" s="411">
        <v>43475</v>
      </c>
      <c r="J989" s="252" t="s">
        <v>3326</v>
      </c>
      <c r="K989" s="252" t="s">
        <v>6055</v>
      </c>
      <c r="L989" s="252" t="s">
        <v>3469</v>
      </c>
      <c r="M989" s="252" t="s">
        <v>6693</v>
      </c>
      <c r="N989" s="252" t="s">
        <v>6693</v>
      </c>
      <c r="O989" s="252" t="s">
        <v>8356</v>
      </c>
      <c r="P989" s="252" t="s">
        <v>3670</v>
      </c>
      <c r="Q989" s="252" t="s">
        <v>9534</v>
      </c>
      <c r="R989" s="252" t="s">
        <v>3340</v>
      </c>
      <c r="S989" s="252" t="s">
        <v>3340</v>
      </c>
      <c r="T989" s="252" t="s">
        <v>3340</v>
      </c>
      <c r="U989" s="252" t="s">
        <v>3340</v>
      </c>
      <c r="V989" s="252" t="s">
        <v>3340</v>
      </c>
      <c r="W989" s="252" t="s">
        <v>3340</v>
      </c>
      <c r="X989" s="252" t="s">
        <v>3340</v>
      </c>
      <c r="Y989" s="252" t="s">
        <v>3340</v>
      </c>
      <c r="Z989" s="252" t="s">
        <v>3340</v>
      </c>
      <c r="AA989" s="252" t="s">
        <v>3340</v>
      </c>
      <c r="AB989" s="252" t="s">
        <v>3670</v>
      </c>
      <c r="AC989" s="252" t="s">
        <v>4776</v>
      </c>
      <c r="AD989" s="252" t="s">
        <v>3340</v>
      </c>
      <c r="AE989" s="252" t="s">
        <v>3340</v>
      </c>
      <c r="AF989" s="217" t="s">
        <v>3340</v>
      </c>
      <c r="AG989" s="252" t="s">
        <v>3340</v>
      </c>
      <c r="AH989" s="252" t="s">
        <v>3340</v>
      </c>
      <c r="AI989" s="252" t="s">
        <v>3340</v>
      </c>
      <c r="AJ989" s="252" t="s">
        <v>7761</v>
      </c>
      <c r="AK989" s="252" t="s">
        <v>3340</v>
      </c>
      <c r="AL989" s="252" t="s">
        <v>3340</v>
      </c>
    </row>
    <row r="990" spans="1:38">
      <c r="A990" s="30" t="s">
        <v>9531</v>
      </c>
      <c r="B990" s="30" t="s">
        <v>9532</v>
      </c>
      <c r="C990" s="252" t="s">
        <v>9535</v>
      </c>
      <c r="D990" s="252" t="s">
        <v>9536</v>
      </c>
      <c r="E990" s="252" t="s">
        <v>9537</v>
      </c>
      <c r="F990" s="217" t="s">
        <v>9513</v>
      </c>
      <c r="G990" s="252" t="s">
        <v>8836</v>
      </c>
      <c r="H990" s="252" t="s">
        <v>9091</v>
      </c>
      <c r="I990" s="411">
        <v>43475</v>
      </c>
      <c r="J990" s="252" t="s">
        <v>3326</v>
      </c>
      <c r="K990" s="252" t="s">
        <v>6055</v>
      </c>
      <c r="L990" s="252" t="s">
        <v>3469</v>
      </c>
      <c r="M990" s="252" t="s">
        <v>6693</v>
      </c>
      <c r="N990" s="252" t="s">
        <v>6693</v>
      </c>
      <c r="O990" s="252" t="s">
        <v>8356</v>
      </c>
      <c r="P990" s="252" t="s">
        <v>3670</v>
      </c>
      <c r="Q990" s="252" t="s">
        <v>9538</v>
      </c>
      <c r="R990" s="252" t="s">
        <v>3340</v>
      </c>
      <c r="S990" s="252" t="s">
        <v>3340</v>
      </c>
      <c r="T990" s="252" t="s">
        <v>3340</v>
      </c>
      <c r="U990" s="252" t="s">
        <v>3340</v>
      </c>
      <c r="V990" s="252" t="s">
        <v>3340</v>
      </c>
      <c r="W990" s="252" t="s">
        <v>3340</v>
      </c>
      <c r="X990" s="252" t="s">
        <v>3340</v>
      </c>
      <c r="Y990" s="252" t="s">
        <v>3340</v>
      </c>
      <c r="Z990" s="252" t="s">
        <v>3340</v>
      </c>
      <c r="AA990" s="252" t="s">
        <v>3340</v>
      </c>
      <c r="AB990" s="252" t="s">
        <v>3670</v>
      </c>
      <c r="AC990" s="252" t="s">
        <v>4776</v>
      </c>
      <c r="AD990" s="252" t="s">
        <v>3340</v>
      </c>
      <c r="AE990" s="252" t="s">
        <v>3340</v>
      </c>
      <c r="AF990" s="217" t="s">
        <v>3340</v>
      </c>
      <c r="AG990" s="252" t="s">
        <v>3340</v>
      </c>
      <c r="AH990" s="252" t="s">
        <v>3340</v>
      </c>
      <c r="AI990" s="252" t="s">
        <v>3340</v>
      </c>
      <c r="AJ990" s="252" t="s">
        <v>7761</v>
      </c>
      <c r="AK990" s="252" t="s">
        <v>3340</v>
      </c>
      <c r="AL990" s="252" t="s">
        <v>3340</v>
      </c>
    </row>
    <row r="991" spans="1:38">
      <c r="A991" s="30" t="s">
        <v>9535</v>
      </c>
      <c r="B991" s="30" t="s">
        <v>9536</v>
      </c>
      <c r="C991" s="252" t="s">
        <v>9539</v>
      </c>
      <c r="D991" s="252" t="s">
        <v>9540</v>
      </c>
      <c r="E991" s="252" t="s">
        <v>9541</v>
      </c>
      <c r="F991" s="217" t="s">
        <v>9513</v>
      </c>
      <c r="G991" s="252" t="s">
        <v>8836</v>
      </c>
      <c r="H991" s="252" t="s">
        <v>9091</v>
      </c>
      <c r="I991" s="411">
        <v>43475</v>
      </c>
      <c r="J991" s="252" t="s">
        <v>3326</v>
      </c>
      <c r="K991" s="252" t="s">
        <v>6055</v>
      </c>
      <c r="L991" s="252" t="s">
        <v>3469</v>
      </c>
      <c r="M991" s="252" t="s">
        <v>6693</v>
      </c>
      <c r="N991" s="252" t="s">
        <v>6693</v>
      </c>
      <c r="O991" s="252" t="s">
        <v>8356</v>
      </c>
      <c r="P991" s="252" t="s">
        <v>3670</v>
      </c>
      <c r="Q991" s="252" t="s">
        <v>9542</v>
      </c>
      <c r="R991" s="252" t="s">
        <v>3340</v>
      </c>
      <c r="S991" s="252" t="s">
        <v>3340</v>
      </c>
      <c r="T991" s="252" t="s">
        <v>3340</v>
      </c>
      <c r="U991" s="252" t="s">
        <v>3340</v>
      </c>
      <c r="V991" s="252" t="s">
        <v>3340</v>
      </c>
      <c r="W991" s="252" t="s">
        <v>3340</v>
      </c>
      <c r="X991" s="252" t="s">
        <v>3340</v>
      </c>
      <c r="Y991" s="252" t="s">
        <v>3340</v>
      </c>
      <c r="Z991" s="252" t="s">
        <v>3340</v>
      </c>
      <c r="AA991" s="252" t="s">
        <v>3340</v>
      </c>
      <c r="AB991" s="252" t="s">
        <v>3670</v>
      </c>
      <c r="AC991" s="252" t="s">
        <v>4776</v>
      </c>
      <c r="AD991" s="252" t="s">
        <v>3340</v>
      </c>
      <c r="AE991" s="252" t="s">
        <v>3340</v>
      </c>
      <c r="AF991" s="217" t="s">
        <v>3340</v>
      </c>
      <c r="AG991" s="252" t="s">
        <v>3340</v>
      </c>
      <c r="AH991" s="252" t="s">
        <v>3340</v>
      </c>
      <c r="AI991" s="252" t="s">
        <v>3340</v>
      </c>
      <c r="AJ991" s="252" t="s">
        <v>7761</v>
      </c>
      <c r="AK991" s="252" t="s">
        <v>3340</v>
      </c>
      <c r="AL991" s="252" t="s">
        <v>3340</v>
      </c>
    </row>
    <row r="992" spans="1:38">
      <c r="A992" s="30" t="s">
        <v>9539</v>
      </c>
      <c r="B992" s="30" t="s">
        <v>9540</v>
      </c>
      <c r="C992" s="252" t="s">
        <v>9527</v>
      </c>
      <c r="D992" s="252" t="s">
        <v>9528</v>
      </c>
      <c r="E992" s="252" t="s">
        <v>9529</v>
      </c>
      <c r="F992" s="217" t="s">
        <v>9513</v>
      </c>
      <c r="G992" s="252" t="s">
        <v>8836</v>
      </c>
      <c r="H992" s="252" t="s">
        <v>9091</v>
      </c>
      <c r="I992" s="411">
        <v>43475</v>
      </c>
      <c r="J992" s="252" t="s">
        <v>3326</v>
      </c>
      <c r="K992" s="252" t="s">
        <v>6055</v>
      </c>
      <c r="L992" s="252" t="s">
        <v>3469</v>
      </c>
      <c r="M992" s="252" t="s">
        <v>6693</v>
      </c>
      <c r="N992" s="252" t="s">
        <v>6693</v>
      </c>
      <c r="O992" s="252" t="s">
        <v>8356</v>
      </c>
      <c r="P992" s="252" t="s">
        <v>3670</v>
      </c>
      <c r="Q992" s="252" t="s">
        <v>9530</v>
      </c>
      <c r="R992" s="252" t="s">
        <v>3340</v>
      </c>
      <c r="S992" s="252" t="s">
        <v>3340</v>
      </c>
      <c r="T992" s="252" t="s">
        <v>3340</v>
      </c>
      <c r="U992" s="252" t="s">
        <v>3340</v>
      </c>
      <c r="V992" s="252" t="s">
        <v>3340</v>
      </c>
      <c r="W992" s="252" t="s">
        <v>3340</v>
      </c>
      <c r="X992" s="252" t="s">
        <v>3340</v>
      </c>
      <c r="Y992" s="252" t="s">
        <v>3340</v>
      </c>
      <c r="Z992" s="252" t="s">
        <v>3340</v>
      </c>
      <c r="AA992" s="252" t="s">
        <v>3340</v>
      </c>
      <c r="AB992" s="252" t="s">
        <v>3670</v>
      </c>
      <c r="AC992" s="252" t="s">
        <v>4776</v>
      </c>
      <c r="AD992" s="252" t="s">
        <v>3340</v>
      </c>
      <c r="AE992" s="252" t="s">
        <v>3340</v>
      </c>
      <c r="AF992" s="217" t="s">
        <v>3340</v>
      </c>
      <c r="AG992" s="252" t="s">
        <v>3340</v>
      </c>
      <c r="AH992" s="252" t="s">
        <v>3340</v>
      </c>
      <c r="AI992" s="252" t="s">
        <v>3340</v>
      </c>
      <c r="AJ992" s="252" t="s">
        <v>7761</v>
      </c>
      <c r="AK992" s="252" t="s">
        <v>3340</v>
      </c>
      <c r="AL992" s="252" t="s">
        <v>3340</v>
      </c>
    </row>
    <row r="993" spans="1:38">
      <c r="A993" s="30" t="s">
        <v>9527</v>
      </c>
      <c r="B993" s="30" t="s">
        <v>9528</v>
      </c>
      <c r="C993" s="252" t="s">
        <v>9543</v>
      </c>
      <c r="D993" s="252" t="s">
        <v>9544</v>
      </c>
      <c r="E993" s="252" t="s">
        <v>9545</v>
      </c>
      <c r="F993" s="217" t="s">
        <v>9513</v>
      </c>
      <c r="G993" s="252" t="s">
        <v>8836</v>
      </c>
      <c r="H993" s="252" t="s">
        <v>9091</v>
      </c>
      <c r="I993" s="411">
        <v>43475</v>
      </c>
      <c r="J993" s="252" t="s">
        <v>3326</v>
      </c>
      <c r="K993" s="252" t="s">
        <v>6055</v>
      </c>
      <c r="L993" s="252" t="s">
        <v>3469</v>
      </c>
      <c r="M993" s="252" t="s">
        <v>6693</v>
      </c>
      <c r="N993" s="252" t="s">
        <v>6693</v>
      </c>
      <c r="O993" s="252" t="s">
        <v>8356</v>
      </c>
      <c r="P993" s="252" t="s">
        <v>3670</v>
      </c>
      <c r="Q993" s="252" t="s">
        <v>9546</v>
      </c>
      <c r="R993" s="252" t="s">
        <v>3340</v>
      </c>
      <c r="S993" s="252" t="s">
        <v>3340</v>
      </c>
      <c r="T993" s="252" t="s">
        <v>3340</v>
      </c>
      <c r="U993" s="252" t="s">
        <v>3340</v>
      </c>
      <c r="V993" s="252" t="s">
        <v>3340</v>
      </c>
      <c r="W993" s="252" t="s">
        <v>3340</v>
      </c>
      <c r="X993" s="252" t="s">
        <v>3340</v>
      </c>
      <c r="Y993" s="252" t="s">
        <v>3340</v>
      </c>
      <c r="Z993" s="252" t="s">
        <v>3340</v>
      </c>
      <c r="AA993" s="252" t="s">
        <v>3340</v>
      </c>
      <c r="AB993" s="252" t="s">
        <v>3670</v>
      </c>
      <c r="AC993" s="252" t="s">
        <v>4776</v>
      </c>
      <c r="AD993" s="252" t="s">
        <v>3340</v>
      </c>
      <c r="AE993" s="252" t="s">
        <v>3340</v>
      </c>
      <c r="AF993" s="217" t="s">
        <v>3340</v>
      </c>
      <c r="AG993" s="252" t="s">
        <v>3340</v>
      </c>
      <c r="AH993" s="252" t="s">
        <v>3340</v>
      </c>
      <c r="AI993" s="252" t="s">
        <v>3340</v>
      </c>
      <c r="AJ993" s="252" t="s">
        <v>7761</v>
      </c>
      <c r="AK993" s="252" t="s">
        <v>3340</v>
      </c>
      <c r="AL993" s="252" t="s">
        <v>3340</v>
      </c>
    </row>
    <row r="994" spans="1:38">
      <c r="A994" s="30" t="s">
        <v>9543</v>
      </c>
      <c r="B994" s="30" t="s">
        <v>9544</v>
      </c>
      <c r="C994" s="252" t="s">
        <v>9547</v>
      </c>
      <c r="D994" s="252" t="s">
        <v>9548</v>
      </c>
      <c r="E994" s="252" t="s">
        <v>9549</v>
      </c>
      <c r="F994" s="217" t="s">
        <v>9513</v>
      </c>
      <c r="G994" s="252" t="s">
        <v>8836</v>
      </c>
      <c r="H994" s="252" t="s">
        <v>9091</v>
      </c>
      <c r="I994" s="411">
        <v>43475</v>
      </c>
      <c r="J994" s="252" t="s">
        <v>3326</v>
      </c>
      <c r="K994" s="252" t="s">
        <v>6055</v>
      </c>
      <c r="L994" s="252" t="s">
        <v>3469</v>
      </c>
      <c r="M994" s="252" t="s">
        <v>6693</v>
      </c>
      <c r="N994" s="252" t="s">
        <v>6693</v>
      </c>
      <c r="O994" s="252" t="s">
        <v>8356</v>
      </c>
      <c r="P994" s="252" t="s">
        <v>3670</v>
      </c>
      <c r="Q994" s="252" t="s">
        <v>9550</v>
      </c>
      <c r="R994" s="252" t="s">
        <v>3340</v>
      </c>
      <c r="S994" s="252" t="s">
        <v>3340</v>
      </c>
      <c r="T994" s="252" t="s">
        <v>3340</v>
      </c>
      <c r="U994" s="252" t="s">
        <v>3340</v>
      </c>
      <c r="V994" s="252" t="s">
        <v>3340</v>
      </c>
      <c r="W994" s="252" t="s">
        <v>3340</v>
      </c>
      <c r="X994" s="252" t="s">
        <v>3340</v>
      </c>
      <c r="Y994" s="252" t="s">
        <v>3340</v>
      </c>
      <c r="Z994" s="252" t="s">
        <v>3340</v>
      </c>
      <c r="AA994" s="252" t="s">
        <v>3340</v>
      </c>
      <c r="AB994" s="252" t="s">
        <v>3670</v>
      </c>
      <c r="AC994" s="252" t="s">
        <v>4776</v>
      </c>
      <c r="AD994" s="252" t="s">
        <v>3340</v>
      </c>
      <c r="AE994" s="252" t="s">
        <v>3340</v>
      </c>
      <c r="AF994" s="217" t="s">
        <v>3340</v>
      </c>
      <c r="AG994" s="252" t="s">
        <v>3340</v>
      </c>
      <c r="AH994" s="252" t="s">
        <v>3340</v>
      </c>
      <c r="AI994" s="252" t="s">
        <v>3340</v>
      </c>
      <c r="AJ994" s="252" t="s">
        <v>7761</v>
      </c>
      <c r="AK994" s="252" t="s">
        <v>3340</v>
      </c>
      <c r="AL994" s="252" t="s">
        <v>3340</v>
      </c>
    </row>
    <row r="995" spans="1:38">
      <c r="A995" s="30" t="s">
        <v>9547</v>
      </c>
      <c r="B995" s="30" t="s">
        <v>9548</v>
      </c>
      <c r="C995" s="252" t="s">
        <v>9551</v>
      </c>
      <c r="D995" s="252" t="s">
        <v>9552</v>
      </c>
      <c r="E995" s="252" t="s">
        <v>9553</v>
      </c>
      <c r="F995" s="217" t="s">
        <v>9513</v>
      </c>
      <c r="G995" s="252" t="s">
        <v>8836</v>
      </c>
      <c r="H995" s="252" t="s">
        <v>9091</v>
      </c>
      <c r="I995" s="411">
        <v>43475</v>
      </c>
      <c r="J995" s="252" t="s">
        <v>3326</v>
      </c>
      <c r="K995" s="252" t="s">
        <v>6055</v>
      </c>
      <c r="L995" s="252" t="s">
        <v>3469</v>
      </c>
      <c r="M995" s="252" t="s">
        <v>6693</v>
      </c>
      <c r="N995" s="252" t="s">
        <v>6693</v>
      </c>
      <c r="O995" s="252" t="s">
        <v>8356</v>
      </c>
      <c r="P995" s="252" t="s">
        <v>3670</v>
      </c>
      <c r="Q995" s="252" t="s">
        <v>9554</v>
      </c>
      <c r="R995" s="252" t="s">
        <v>3340</v>
      </c>
      <c r="S995" s="252" t="s">
        <v>3340</v>
      </c>
      <c r="T995" s="252" t="s">
        <v>3340</v>
      </c>
      <c r="U995" s="252" t="s">
        <v>3340</v>
      </c>
      <c r="V995" s="252" t="s">
        <v>3340</v>
      </c>
      <c r="W995" s="252" t="s">
        <v>3340</v>
      </c>
      <c r="X995" s="252" t="s">
        <v>3340</v>
      </c>
      <c r="Y995" s="252" t="s">
        <v>3340</v>
      </c>
      <c r="Z995" s="252" t="s">
        <v>3340</v>
      </c>
      <c r="AA995" s="252" t="s">
        <v>3340</v>
      </c>
      <c r="AB995" s="252" t="s">
        <v>3670</v>
      </c>
      <c r="AC995" s="252" t="s">
        <v>4776</v>
      </c>
      <c r="AD995" s="252" t="s">
        <v>3340</v>
      </c>
      <c r="AE995" s="252" t="s">
        <v>3340</v>
      </c>
      <c r="AF995" s="217" t="s">
        <v>3340</v>
      </c>
      <c r="AG995" s="252" t="s">
        <v>3340</v>
      </c>
      <c r="AH995" s="252" t="s">
        <v>3340</v>
      </c>
      <c r="AI995" s="252" t="s">
        <v>3340</v>
      </c>
      <c r="AJ995" s="252" t="s">
        <v>7761</v>
      </c>
      <c r="AK995" s="252" t="s">
        <v>3340</v>
      </c>
      <c r="AL995" s="252" t="s">
        <v>3340</v>
      </c>
    </row>
    <row r="996" spans="1:38">
      <c r="A996" s="30" t="s">
        <v>9551</v>
      </c>
      <c r="B996" s="30" t="s">
        <v>9552</v>
      </c>
      <c r="C996" s="252" t="s">
        <v>9555</v>
      </c>
      <c r="D996" s="252" t="s">
        <v>9556</v>
      </c>
      <c r="E996" s="252" t="s">
        <v>9557</v>
      </c>
      <c r="F996" s="217" t="s">
        <v>9513</v>
      </c>
      <c r="G996" s="252" t="s">
        <v>8836</v>
      </c>
      <c r="H996" s="252" t="s">
        <v>9091</v>
      </c>
      <c r="I996" s="411">
        <v>43475</v>
      </c>
      <c r="J996" s="252" t="s">
        <v>3326</v>
      </c>
      <c r="K996" s="252" t="s">
        <v>6055</v>
      </c>
      <c r="L996" s="252" t="s">
        <v>3469</v>
      </c>
      <c r="M996" s="252" t="s">
        <v>6693</v>
      </c>
      <c r="N996" s="252" t="s">
        <v>6693</v>
      </c>
      <c r="O996" s="252" t="s">
        <v>8356</v>
      </c>
      <c r="P996" s="252" t="s">
        <v>3670</v>
      </c>
      <c r="Q996" s="252" t="s">
        <v>9558</v>
      </c>
      <c r="R996" s="252" t="s">
        <v>3340</v>
      </c>
      <c r="S996" s="252" t="s">
        <v>3340</v>
      </c>
      <c r="T996" s="252" t="s">
        <v>3340</v>
      </c>
      <c r="U996" s="252" t="s">
        <v>3340</v>
      </c>
      <c r="V996" s="252" t="s">
        <v>3340</v>
      </c>
      <c r="W996" s="252" t="s">
        <v>3340</v>
      </c>
      <c r="X996" s="252" t="s">
        <v>3340</v>
      </c>
      <c r="Y996" s="252" t="s">
        <v>3340</v>
      </c>
      <c r="Z996" s="252" t="s">
        <v>3340</v>
      </c>
      <c r="AA996" s="252" t="s">
        <v>3340</v>
      </c>
      <c r="AB996" s="252" t="s">
        <v>3670</v>
      </c>
      <c r="AC996" s="252" t="s">
        <v>4776</v>
      </c>
      <c r="AD996" s="252" t="s">
        <v>3340</v>
      </c>
      <c r="AE996" s="252" t="s">
        <v>3340</v>
      </c>
      <c r="AF996" s="217" t="s">
        <v>3340</v>
      </c>
      <c r="AG996" s="252" t="s">
        <v>3340</v>
      </c>
      <c r="AH996" s="252" t="s">
        <v>3340</v>
      </c>
      <c r="AI996" s="252" t="s">
        <v>3340</v>
      </c>
      <c r="AJ996" s="252" t="s">
        <v>7761</v>
      </c>
      <c r="AK996" s="252" t="s">
        <v>3340</v>
      </c>
      <c r="AL996" s="252" t="s">
        <v>3340</v>
      </c>
    </row>
    <row r="997" spans="1:38">
      <c r="A997" s="30" t="s">
        <v>9555</v>
      </c>
      <c r="B997" s="30" t="s">
        <v>9556</v>
      </c>
      <c r="C997" s="252" t="s">
        <v>9559</v>
      </c>
      <c r="D997" s="252" t="s">
        <v>9560</v>
      </c>
      <c r="E997" s="252" t="s">
        <v>9561</v>
      </c>
      <c r="F997" s="217" t="s">
        <v>9513</v>
      </c>
      <c r="G997" s="252" t="s">
        <v>8836</v>
      </c>
      <c r="H997" s="252" t="s">
        <v>9091</v>
      </c>
      <c r="I997" s="411">
        <v>43475</v>
      </c>
      <c r="J997" s="252" t="s">
        <v>3326</v>
      </c>
      <c r="K997" s="252" t="s">
        <v>6055</v>
      </c>
      <c r="L997" s="252" t="s">
        <v>3469</v>
      </c>
      <c r="M997" s="252" t="s">
        <v>6693</v>
      </c>
      <c r="N997" s="252" t="s">
        <v>6693</v>
      </c>
      <c r="O997" s="252" t="s">
        <v>8356</v>
      </c>
      <c r="P997" s="252" t="s">
        <v>3670</v>
      </c>
      <c r="Q997" s="252" t="s">
        <v>9562</v>
      </c>
      <c r="R997" s="252" t="s">
        <v>3340</v>
      </c>
      <c r="S997" s="252" t="s">
        <v>3340</v>
      </c>
      <c r="T997" s="252" t="s">
        <v>3340</v>
      </c>
      <c r="U997" s="252" t="s">
        <v>3340</v>
      </c>
      <c r="V997" s="252" t="s">
        <v>3340</v>
      </c>
      <c r="W997" s="252" t="s">
        <v>3340</v>
      </c>
      <c r="X997" s="252" t="s">
        <v>3340</v>
      </c>
      <c r="Y997" s="252" t="s">
        <v>3340</v>
      </c>
      <c r="Z997" s="252" t="s">
        <v>3340</v>
      </c>
      <c r="AA997" s="252" t="s">
        <v>3340</v>
      </c>
      <c r="AB997" s="252" t="s">
        <v>3670</v>
      </c>
      <c r="AC997" s="252" t="s">
        <v>4776</v>
      </c>
      <c r="AD997" s="252" t="s">
        <v>3340</v>
      </c>
      <c r="AE997" s="252" t="s">
        <v>3340</v>
      </c>
      <c r="AF997" s="217" t="s">
        <v>3340</v>
      </c>
      <c r="AG997" s="252" t="s">
        <v>3340</v>
      </c>
      <c r="AH997" s="252" t="s">
        <v>3340</v>
      </c>
      <c r="AI997" s="252" t="s">
        <v>3340</v>
      </c>
      <c r="AJ997" s="252" t="s">
        <v>7761</v>
      </c>
      <c r="AK997" s="252" t="s">
        <v>3340</v>
      </c>
      <c r="AL997" s="252" t="s">
        <v>3340</v>
      </c>
    </row>
    <row r="998" spans="1:38">
      <c r="A998" s="30" t="s">
        <v>9559</v>
      </c>
      <c r="B998" s="30" t="s">
        <v>9560</v>
      </c>
      <c r="C998" s="252" t="s">
        <v>9563</v>
      </c>
      <c r="D998" s="252" t="s">
        <v>9564</v>
      </c>
      <c r="E998" s="252" t="s">
        <v>9565</v>
      </c>
      <c r="F998" s="217" t="s">
        <v>9513</v>
      </c>
      <c r="G998" s="252" t="s">
        <v>8836</v>
      </c>
      <c r="H998" s="252" t="s">
        <v>9091</v>
      </c>
      <c r="I998" s="411">
        <v>43475</v>
      </c>
      <c r="J998" s="252" t="s">
        <v>3326</v>
      </c>
      <c r="K998" s="252" t="s">
        <v>6055</v>
      </c>
      <c r="L998" s="252" t="s">
        <v>3469</v>
      </c>
      <c r="M998" s="252" t="s">
        <v>6693</v>
      </c>
      <c r="N998" s="252" t="s">
        <v>6693</v>
      </c>
      <c r="O998" s="252" t="s">
        <v>8356</v>
      </c>
      <c r="P998" s="252" t="s">
        <v>3670</v>
      </c>
      <c r="Q998" s="252" t="s">
        <v>9566</v>
      </c>
      <c r="R998" s="252" t="s">
        <v>3340</v>
      </c>
      <c r="S998" s="252" t="s">
        <v>3340</v>
      </c>
      <c r="T998" s="252" t="s">
        <v>3340</v>
      </c>
      <c r="U998" s="252" t="s">
        <v>3340</v>
      </c>
      <c r="V998" s="252" t="s">
        <v>3340</v>
      </c>
      <c r="W998" s="252" t="s">
        <v>3340</v>
      </c>
      <c r="X998" s="252" t="s">
        <v>3340</v>
      </c>
      <c r="Y998" s="252" t="s">
        <v>3340</v>
      </c>
      <c r="Z998" s="252" t="s">
        <v>3340</v>
      </c>
      <c r="AA998" s="252" t="s">
        <v>3340</v>
      </c>
      <c r="AB998" s="252" t="s">
        <v>3670</v>
      </c>
      <c r="AC998" s="252" t="s">
        <v>4776</v>
      </c>
      <c r="AD998" s="252" t="s">
        <v>3340</v>
      </c>
      <c r="AE998" s="252" t="s">
        <v>3340</v>
      </c>
      <c r="AF998" s="217" t="s">
        <v>3340</v>
      </c>
      <c r="AG998" s="252" t="s">
        <v>3340</v>
      </c>
      <c r="AH998" s="252" t="s">
        <v>3340</v>
      </c>
      <c r="AI998" s="252" t="s">
        <v>3340</v>
      </c>
      <c r="AJ998" s="252" t="s">
        <v>7761</v>
      </c>
      <c r="AK998" s="252" t="s">
        <v>3340</v>
      </c>
      <c r="AL998" s="252" t="s">
        <v>3340</v>
      </c>
    </row>
    <row r="999" spans="1:38">
      <c r="A999" s="30" t="s">
        <v>9563</v>
      </c>
      <c r="B999" s="30" t="s">
        <v>9564</v>
      </c>
      <c r="C999" s="252" t="s">
        <v>9567</v>
      </c>
      <c r="D999" s="252" t="s">
        <v>9568</v>
      </c>
      <c r="E999" s="252" t="s">
        <v>9569</v>
      </c>
      <c r="F999" s="217" t="s">
        <v>9513</v>
      </c>
      <c r="G999" s="252" t="s">
        <v>8836</v>
      </c>
      <c r="H999" s="252" t="s">
        <v>9091</v>
      </c>
      <c r="I999" s="411">
        <v>43475</v>
      </c>
      <c r="J999" s="252" t="s">
        <v>3326</v>
      </c>
      <c r="K999" s="252" t="s">
        <v>6055</v>
      </c>
      <c r="L999" s="252" t="s">
        <v>3469</v>
      </c>
      <c r="M999" s="252" t="s">
        <v>6693</v>
      </c>
      <c r="N999" s="252" t="s">
        <v>6693</v>
      </c>
      <c r="O999" s="252" t="s">
        <v>8356</v>
      </c>
      <c r="P999" s="252" t="s">
        <v>3670</v>
      </c>
      <c r="Q999" s="252" t="s">
        <v>9570</v>
      </c>
      <c r="R999" s="252" t="s">
        <v>3340</v>
      </c>
      <c r="S999" s="252" t="s">
        <v>3340</v>
      </c>
      <c r="T999" s="252" t="s">
        <v>3340</v>
      </c>
      <c r="U999" s="252" t="s">
        <v>3340</v>
      </c>
      <c r="V999" s="252" t="s">
        <v>3340</v>
      </c>
      <c r="W999" s="252" t="s">
        <v>3340</v>
      </c>
      <c r="X999" s="252" t="s">
        <v>3340</v>
      </c>
      <c r="Y999" s="252" t="s">
        <v>3340</v>
      </c>
      <c r="Z999" s="252" t="s">
        <v>3340</v>
      </c>
      <c r="AA999" s="252" t="s">
        <v>3340</v>
      </c>
      <c r="AB999" s="252" t="s">
        <v>3670</v>
      </c>
      <c r="AC999" s="252" t="s">
        <v>4776</v>
      </c>
      <c r="AD999" s="252" t="s">
        <v>3340</v>
      </c>
      <c r="AE999" s="252" t="s">
        <v>3340</v>
      </c>
      <c r="AF999" s="217" t="s">
        <v>3340</v>
      </c>
      <c r="AG999" s="252" t="s">
        <v>3340</v>
      </c>
      <c r="AH999" s="252" t="s">
        <v>3340</v>
      </c>
      <c r="AI999" s="252" t="s">
        <v>3340</v>
      </c>
      <c r="AJ999" s="252" t="s">
        <v>7761</v>
      </c>
      <c r="AK999" s="252" t="s">
        <v>3340</v>
      </c>
      <c r="AL999" s="252" t="s">
        <v>3340</v>
      </c>
    </row>
    <row r="1000" spans="1:38">
      <c r="A1000" s="30" t="s">
        <v>9567</v>
      </c>
      <c r="B1000" s="30" t="s">
        <v>9568</v>
      </c>
      <c r="C1000" s="252" t="s">
        <v>9571</v>
      </c>
      <c r="D1000" s="252" t="s">
        <v>9572</v>
      </c>
      <c r="E1000" s="252" t="s">
        <v>9573</v>
      </c>
      <c r="F1000" s="217" t="s">
        <v>9513</v>
      </c>
      <c r="G1000" s="252" t="s">
        <v>8836</v>
      </c>
      <c r="H1000" s="252" t="s">
        <v>9091</v>
      </c>
      <c r="I1000" s="411">
        <v>43475</v>
      </c>
      <c r="J1000" s="252" t="s">
        <v>3326</v>
      </c>
      <c r="K1000" s="252" t="s">
        <v>6055</v>
      </c>
      <c r="L1000" s="252" t="s">
        <v>3469</v>
      </c>
      <c r="M1000" s="252" t="s">
        <v>6693</v>
      </c>
      <c r="N1000" s="252" t="s">
        <v>6693</v>
      </c>
      <c r="O1000" s="252" t="s">
        <v>8356</v>
      </c>
      <c r="P1000" s="252" t="s">
        <v>3670</v>
      </c>
      <c r="Q1000" s="252" t="s">
        <v>9574</v>
      </c>
      <c r="R1000" s="252" t="s">
        <v>3340</v>
      </c>
      <c r="S1000" s="252" t="s">
        <v>3340</v>
      </c>
      <c r="T1000" s="252" t="s">
        <v>3340</v>
      </c>
      <c r="U1000" s="252" t="s">
        <v>3340</v>
      </c>
      <c r="V1000" s="252" t="s">
        <v>3340</v>
      </c>
      <c r="W1000" s="252" t="s">
        <v>3340</v>
      </c>
      <c r="X1000" s="252" t="s">
        <v>3340</v>
      </c>
      <c r="Y1000" s="252" t="s">
        <v>3340</v>
      </c>
      <c r="Z1000" s="252" t="s">
        <v>3340</v>
      </c>
      <c r="AA1000" s="252" t="s">
        <v>3340</v>
      </c>
      <c r="AB1000" s="252" t="s">
        <v>3670</v>
      </c>
      <c r="AC1000" s="252" t="s">
        <v>4776</v>
      </c>
      <c r="AD1000" s="252" t="s">
        <v>3340</v>
      </c>
      <c r="AE1000" s="252" t="s">
        <v>3340</v>
      </c>
      <c r="AF1000" s="217" t="s">
        <v>3340</v>
      </c>
      <c r="AG1000" s="252" t="s">
        <v>3340</v>
      </c>
      <c r="AH1000" s="252" t="s">
        <v>3340</v>
      </c>
      <c r="AI1000" s="252" t="s">
        <v>3340</v>
      </c>
      <c r="AJ1000" s="252" t="s">
        <v>7761</v>
      </c>
      <c r="AK1000" s="252" t="s">
        <v>3340</v>
      </c>
      <c r="AL1000" s="252" t="s">
        <v>3340</v>
      </c>
    </row>
    <row r="1001" spans="1:38">
      <c r="A1001" s="30" t="s">
        <v>9571</v>
      </c>
      <c r="B1001" s="30" t="s">
        <v>9572</v>
      </c>
      <c r="C1001" s="252" t="s">
        <v>9575</v>
      </c>
      <c r="D1001" s="252" t="s">
        <v>9576</v>
      </c>
      <c r="E1001" s="252" t="s">
        <v>9577</v>
      </c>
      <c r="F1001" s="217" t="s">
        <v>9513</v>
      </c>
      <c r="G1001" s="252" t="s">
        <v>8836</v>
      </c>
      <c r="H1001" s="252" t="s">
        <v>9091</v>
      </c>
      <c r="I1001" s="411">
        <v>43475</v>
      </c>
      <c r="J1001" s="252" t="s">
        <v>3326</v>
      </c>
      <c r="K1001" s="252" t="s">
        <v>6055</v>
      </c>
      <c r="L1001" s="252" t="s">
        <v>3469</v>
      </c>
      <c r="M1001" s="252" t="s">
        <v>6693</v>
      </c>
      <c r="N1001" s="252" t="s">
        <v>6693</v>
      </c>
      <c r="O1001" s="252" t="s">
        <v>8356</v>
      </c>
      <c r="P1001" s="252" t="s">
        <v>3670</v>
      </c>
      <c r="Q1001" s="252" t="s">
        <v>9578</v>
      </c>
      <c r="R1001" s="252" t="s">
        <v>3340</v>
      </c>
      <c r="S1001" s="252" t="s">
        <v>3340</v>
      </c>
      <c r="T1001" s="252" t="s">
        <v>3340</v>
      </c>
      <c r="U1001" s="252" t="s">
        <v>3340</v>
      </c>
      <c r="V1001" s="252" t="s">
        <v>3340</v>
      </c>
      <c r="W1001" s="252" t="s">
        <v>3340</v>
      </c>
      <c r="X1001" s="252" t="s">
        <v>3340</v>
      </c>
      <c r="Y1001" s="252" t="s">
        <v>3340</v>
      </c>
      <c r="Z1001" s="252" t="s">
        <v>3340</v>
      </c>
      <c r="AA1001" s="252" t="s">
        <v>3340</v>
      </c>
      <c r="AB1001" s="252" t="s">
        <v>3670</v>
      </c>
      <c r="AC1001" s="252" t="s">
        <v>4776</v>
      </c>
      <c r="AD1001" s="252" t="s">
        <v>3340</v>
      </c>
      <c r="AE1001" s="252" t="s">
        <v>3340</v>
      </c>
      <c r="AF1001" s="217" t="s">
        <v>3340</v>
      </c>
      <c r="AG1001" s="252" t="s">
        <v>3340</v>
      </c>
      <c r="AH1001" s="252" t="s">
        <v>3340</v>
      </c>
      <c r="AI1001" s="252" t="s">
        <v>3340</v>
      </c>
      <c r="AJ1001" s="252" t="s">
        <v>7761</v>
      </c>
      <c r="AK1001" s="252" t="s">
        <v>3340</v>
      </c>
      <c r="AL1001" s="252" t="s">
        <v>3340</v>
      </c>
    </row>
    <row r="1002" spans="1:38">
      <c r="A1002" s="30" t="s">
        <v>9575</v>
      </c>
      <c r="B1002" s="30" t="s">
        <v>9576</v>
      </c>
      <c r="C1002" s="252" t="s">
        <v>9579</v>
      </c>
      <c r="D1002" s="252" t="s">
        <v>9580</v>
      </c>
      <c r="E1002" s="252" t="s">
        <v>9581</v>
      </c>
      <c r="F1002" s="217" t="s">
        <v>9513</v>
      </c>
      <c r="G1002" s="252" t="s">
        <v>8836</v>
      </c>
      <c r="H1002" s="252" t="s">
        <v>9091</v>
      </c>
      <c r="I1002" s="411">
        <v>43475</v>
      </c>
      <c r="J1002" s="252" t="s">
        <v>3326</v>
      </c>
      <c r="K1002" s="252" t="s">
        <v>6055</v>
      </c>
      <c r="L1002" s="252" t="s">
        <v>3469</v>
      </c>
      <c r="M1002" s="252" t="s">
        <v>6693</v>
      </c>
      <c r="N1002" s="252" t="s">
        <v>6693</v>
      </c>
      <c r="O1002" s="252" t="s">
        <v>8356</v>
      </c>
      <c r="P1002" s="252" t="s">
        <v>3670</v>
      </c>
      <c r="Q1002" s="252" t="s">
        <v>9582</v>
      </c>
      <c r="R1002" s="252" t="s">
        <v>3340</v>
      </c>
      <c r="S1002" s="252" t="s">
        <v>3340</v>
      </c>
      <c r="T1002" s="252" t="s">
        <v>3340</v>
      </c>
      <c r="U1002" s="252" t="s">
        <v>3340</v>
      </c>
      <c r="V1002" s="252" t="s">
        <v>3340</v>
      </c>
      <c r="W1002" s="252" t="s">
        <v>3340</v>
      </c>
      <c r="X1002" s="252" t="s">
        <v>3340</v>
      </c>
      <c r="Y1002" s="252" t="s">
        <v>3340</v>
      </c>
      <c r="Z1002" s="252" t="s">
        <v>3340</v>
      </c>
      <c r="AA1002" s="252" t="s">
        <v>3340</v>
      </c>
      <c r="AB1002" s="252" t="s">
        <v>3670</v>
      </c>
      <c r="AC1002" s="252" t="s">
        <v>4776</v>
      </c>
      <c r="AD1002" s="252" t="s">
        <v>3340</v>
      </c>
      <c r="AE1002" s="252" t="s">
        <v>3340</v>
      </c>
      <c r="AF1002" s="217" t="s">
        <v>3340</v>
      </c>
      <c r="AG1002" s="252" t="s">
        <v>3340</v>
      </c>
      <c r="AH1002" s="252" t="s">
        <v>3340</v>
      </c>
      <c r="AI1002" s="252" t="s">
        <v>3340</v>
      </c>
      <c r="AJ1002" s="252" t="s">
        <v>7761</v>
      </c>
      <c r="AK1002" s="252" t="s">
        <v>3340</v>
      </c>
      <c r="AL1002" s="252" t="s">
        <v>3340</v>
      </c>
    </row>
    <row r="1003" spans="1:38">
      <c r="A1003" s="30" t="s">
        <v>9579</v>
      </c>
      <c r="B1003" s="30" t="s">
        <v>9580</v>
      </c>
      <c r="C1003" s="252" t="s">
        <v>9583</v>
      </c>
      <c r="D1003" s="252" t="s">
        <v>9584</v>
      </c>
      <c r="E1003" s="252" t="s">
        <v>9585</v>
      </c>
      <c r="F1003" s="217" t="s">
        <v>9513</v>
      </c>
      <c r="G1003" s="252" t="s">
        <v>8836</v>
      </c>
      <c r="H1003" s="252" t="s">
        <v>9091</v>
      </c>
      <c r="I1003" s="411">
        <v>43475</v>
      </c>
      <c r="J1003" s="252" t="s">
        <v>3326</v>
      </c>
      <c r="K1003" s="252" t="s">
        <v>6055</v>
      </c>
      <c r="L1003" s="252" t="s">
        <v>3469</v>
      </c>
      <c r="M1003" s="252" t="s">
        <v>6693</v>
      </c>
      <c r="N1003" s="252" t="s">
        <v>6693</v>
      </c>
      <c r="O1003" s="252" t="s">
        <v>8356</v>
      </c>
      <c r="P1003" s="252" t="s">
        <v>3670</v>
      </c>
      <c r="Q1003" s="252" t="s">
        <v>9586</v>
      </c>
      <c r="R1003" s="252" t="s">
        <v>3340</v>
      </c>
      <c r="S1003" s="252" t="s">
        <v>3340</v>
      </c>
      <c r="T1003" s="252" t="s">
        <v>3340</v>
      </c>
      <c r="U1003" s="252" t="s">
        <v>3340</v>
      </c>
      <c r="V1003" s="252" t="s">
        <v>3340</v>
      </c>
      <c r="W1003" s="252" t="s">
        <v>3340</v>
      </c>
      <c r="X1003" s="252" t="s">
        <v>3340</v>
      </c>
      <c r="Y1003" s="252" t="s">
        <v>3340</v>
      </c>
      <c r="Z1003" s="252" t="s">
        <v>3340</v>
      </c>
      <c r="AA1003" s="252" t="s">
        <v>3340</v>
      </c>
      <c r="AB1003" s="252" t="s">
        <v>3670</v>
      </c>
      <c r="AC1003" s="252" t="s">
        <v>4776</v>
      </c>
      <c r="AD1003" s="252" t="s">
        <v>3340</v>
      </c>
      <c r="AE1003" s="252" t="s">
        <v>3340</v>
      </c>
      <c r="AF1003" s="217" t="s">
        <v>3340</v>
      </c>
      <c r="AG1003" s="252" t="s">
        <v>3340</v>
      </c>
      <c r="AH1003" s="252" t="s">
        <v>3340</v>
      </c>
      <c r="AI1003" s="252" t="s">
        <v>3340</v>
      </c>
      <c r="AJ1003" s="252" t="s">
        <v>7761</v>
      </c>
      <c r="AK1003" s="252" t="s">
        <v>3340</v>
      </c>
      <c r="AL1003" s="252" t="s">
        <v>3340</v>
      </c>
    </row>
    <row r="1004" spans="1:38">
      <c r="A1004" s="30" t="s">
        <v>9583</v>
      </c>
      <c r="B1004" s="30" t="s">
        <v>9584</v>
      </c>
      <c r="C1004" s="252" t="s">
        <v>9587</v>
      </c>
      <c r="D1004" s="252" t="s">
        <v>9588</v>
      </c>
      <c r="E1004" s="252" t="s">
        <v>9589</v>
      </c>
      <c r="F1004" s="217" t="s">
        <v>9513</v>
      </c>
      <c r="G1004" s="252" t="s">
        <v>8836</v>
      </c>
      <c r="H1004" s="252" t="s">
        <v>9091</v>
      </c>
      <c r="I1004" s="411">
        <v>43475</v>
      </c>
      <c r="J1004" s="252" t="s">
        <v>3326</v>
      </c>
      <c r="K1004" s="252" t="s">
        <v>6055</v>
      </c>
      <c r="L1004" s="252" t="s">
        <v>3469</v>
      </c>
      <c r="M1004" s="252" t="s">
        <v>6693</v>
      </c>
      <c r="N1004" s="252" t="s">
        <v>6693</v>
      </c>
      <c r="O1004" s="252" t="s">
        <v>8356</v>
      </c>
      <c r="P1004" s="252" t="s">
        <v>3670</v>
      </c>
      <c r="Q1004" s="252" t="s">
        <v>9590</v>
      </c>
      <c r="R1004" s="252" t="s">
        <v>3340</v>
      </c>
      <c r="S1004" s="252" t="s">
        <v>3340</v>
      </c>
      <c r="T1004" s="252" t="s">
        <v>3340</v>
      </c>
      <c r="U1004" s="252" t="s">
        <v>3340</v>
      </c>
      <c r="V1004" s="252" t="s">
        <v>3340</v>
      </c>
      <c r="W1004" s="252" t="s">
        <v>3340</v>
      </c>
      <c r="X1004" s="252" t="s">
        <v>3340</v>
      </c>
      <c r="Y1004" s="252" t="s">
        <v>3340</v>
      </c>
      <c r="Z1004" s="252" t="s">
        <v>3340</v>
      </c>
      <c r="AA1004" s="252" t="s">
        <v>3340</v>
      </c>
      <c r="AB1004" s="252" t="s">
        <v>3670</v>
      </c>
      <c r="AC1004" s="252" t="s">
        <v>4776</v>
      </c>
      <c r="AD1004" s="252" t="s">
        <v>3340</v>
      </c>
      <c r="AE1004" s="252" t="s">
        <v>3340</v>
      </c>
      <c r="AF1004" s="217" t="s">
        <v>3340</v>
      </c>
      <c r="AG1004" s="252" t="s">
        <v>3340</v>
      </c>
      <c r="AH1004" s="252" t="s">
        <v>3340</v>
      </c>
      <c r="AI1004" s="252" t="s">
        <v>3340</v>
      </c>
      <c r="AJ1004" s="252" t="s">
        <v>7761</v>
      </c>
      <c r="AK1004" s="252" t="s">
        <v>3340</v>
      </c>
      <c r="AL1004" s="252" t="s">
        <v>3340</v>
      </c>
    </row>
    <row r="1005" spans="1:38">
      <c r="A1005" s="30" t="s">
        <v>9587</v>
      </c>
      <c r="B1005" s="30" t="s">
        <v>9588</v>
      </c>
      <c r="C1005" s="252" t="s">
        <v>9591</v>
      </c>
      <c r="D1005" s="252" t="s">
        <v>9592</v>
      </c>
      <c r="E1005" s="252" t="s">
        <v>9593</v>
      </c>
      <c r="F1005" s="217" t="s">
        <v>9513</v>
      </c>
      <c r="G1005" s="252" t="s">
        <v>8836</v>
      </c>
      <c r="H1005" s="252" t="s">
        <v>9091</v>
      </c>
      <c r="I1005" s="411">
        <v>43475</v>
      </c>
      <c r="J1005" s="252" t="s">
        <v>3326</v>
      </c>
      <c r="K1005" s="252" t="s">
        <v>6055</v>
      </c>
      <c r="L1005" s="252" t="s">
        <v>3469</v>
      </c>
      <c r="M1005" s="252" t="s">
        <v>6693</v>
      </c>
      <c r="N1005" s="252" t="s">
        <v>6693</v>
      </c>
      <c r="O1005" s="252" t="s">
        <v>8356</v>
      </c>
      <c r="P1005" s="252" t="s">
        <v>3670</v>
      </c>
      <c r="Q1005" s="252" t="s">
        <v>3918</v>
      </c>
      <c r="R1005" s="252" t="s">
        <v>3340</v>
      </c>
      <c r="S1005" s="252" t="s">
        <v>3340</v>
      </c>
      <c r="T1005" s="252" t="s">
        <v>3340</v>
      </c>
      <c r="U1005" s="252" t="s">
        <v>3340</v>
      </c>
      <c r="V1005" s="252" t="s">
        <v>3340</v>
      </c>
      <c r="W1005" s="252" t="s">
        <v>3340</v>
      </c>
      <c r="X1005" s="252" t="s">
        <v>3340</v>
      </c>
      <c r="Y1005" s="252" t="s">
        <v>3340</v>
      </c>
      <c r="Z1005" s="252" t="s">
        <v>3340</v>
      </c>
      <c r="AA1005" s="252" t="s">
        <v>3340</v>
      </c>
      <c r="AB1005" s="252" t="s">
        <v>3670</v>
      </c>
      <c r="AC1005" s="252" t="s">
        <v>4776</v>
      </c>
      <c r="AD1005" s="252" t="s">
        <v>3340</v>
      </c>
      <c r="AE1005" s="252" t="s">
        <v>3340</v>
      </c>
      <c r="AF1005" s="217" t="s">
        <v>3340</v>
      </c>
      <c r="AG1005" s="252" t="s">
        <v>3340</v>
      </c>
      <c r="AH1005" s="252" t="s">
        <v>3340</v>
      </c>
      <c r="AI1005" s="252" t="s">
        <v>3340</v>
      </c>
      <c r="AJ1005" s="252" t="s">
        <v>7761</v>
      </c>
      <c r="AK1005" s="252" t="s">
        <v>3340</v>
      </c>
      <c r="AL1005" s="252" t="s">
        <v>3340</v>
      </c>
    </row>
    <row r="1006" spans="1:38">
      <c r="A1006" s="30" t="s">
        <v>9591</v>
      </c>
      <c r="B1006" s="30" t="s">
        <v>9592</v>
      </c>
      <c r="C1006" s="252" t="s">
        <v>9594</v>
      </c>
      <c r="D1006" s="252" t="s">
        <v>9595</v>
      </c>
      <c r="E1006" s="252" t="s">
        <v>9596</v>
      </c>
      <c r="F1006" s="217" t="s">
        <v>9513</v>
      </c>
      <c r="G1006" s="252" t="s">
        <v>8836</v>
      </c>
      <c r="H1006" s="252" t="s">
        <v>9091</v>
      </c>
      <c r="I1006" s="411">
        <v>43475</v>
      </c>
      <c r="J1006" s="252" t="s">
        <v>3326</v>
      </c>
      <c r="K1006" s="252" t="s">
        <v>6055</v>
      </c>
      <c r="L1006" s="252" t="s">
        <v>3469</v>
      </c>
      <c r="M1006" s="252" t="s">
        <v>6693</v>
      </c>
      <c r="N1006" s="252" t="s">
        <v>6693</v>
      </c>
      <c r="O1006" s="252" t="s">
        <v>8356</v>
      </c>
      <c r="P1006" s="252" t="s">
        <v>3670</v>
      </c>
      <c r="Q1006" s="252" t="s">
        <v>9597</v>
      </c>
      <c r="R1006" s="252" t="s">
        <v>3340</v>
      </c>
      <c r="S1006" s="252" t="s">
        <v>3340</v>
      </c>
      <c r="T1006" s="252" t="s">
        <v>3340</v>
      </c>
      <c r="U1006" s="252" t="s">
        <v>3340</v>
      </c>
      <c r="V1006" s="252" t="s">
        <v>3340</v>
      </c>
      <c r="W1006" s="252" t="s">
        <v>3340</v>
      </c>
      <c r="X1006" s="252" t="s">
        <v>3340</v>
      </c>
      <c r="Y1006" s="252" t="s">
        <v>3340</v>
      </c>
      <c r="Z1006" s="252" t="s">
        <v>3340</v>
      </c>
      <c r="AA1006" s="252" t="s">
        <v>3340</v>
      </c>
      <c r="AB1006" s="252" t="s">
        <v>3670</v>
      </c>
      <c r="AC1006" s="252" t="s">
        <v>4776</v>
      </c>
      <c r="AD1006" s="252" t="s">
        <v>3340</v>
      </c>
      <c r="AE1006" s="252" t="s">
        <v>3340</v>
      </c>
      <c r="AF1006" s="217" t="s">
        <v>3340</v>
      </c>
      <c r="AG1006" s="252" t="s">
        <v>3340</v>
      </c>
      <c r="AH1006" s="252" t="s">
        <v>3340</v>
      </c>
      <c r="AI1006" s="252" t="s">
        <v>3340</v>
      </c>
      <c r="AJ1006" s="252" t="s">
        <v>7761</v>
      </c>
      <c r="AK1006" s="252" t="s">
        <v>3340</v>
      </c>
      <c r="AL1006" s="252" t="s">
        <v>3340</v>
      </c>
    </row>
    <row r="1007" spans="1:38">
      <c r="A1007" s="30" t="s">
        <v>9594</v>
      </c>
      <c r="B1007" s="30" t="s">
        <v>9595</v>
      </c>
      <c r="C1007" s="252" t="s">
        <v>9598</v>
      </c>
      <c r="D1007" s="252" t="s">
        <v>9599</v>
      </c>
      <c r="E1007" s="252" t="s">
        <v>9600</v>
      </c>
      <c r="F1007" s="217" t="s">
        <v>9513</v>
      </c>
      <c r="G1007" s="252" t="s">
        <v>8836</v>
      </c>
      <c r="H1007" s="252" t="s">
        <v>9091</v>
      </c>
      <c r="I1007" s="411">
        <v>43475</v>
      </c>
      <c r="J1007" s="252" t="s">
        <v>3326</v>
      </c>
      <c r="K1007" s="252" t="s">
        <v>6055</v>
      </c>
      <c r="L1007" s="252" t="s">
        <v>3469</v>
      </c>
      <c r="M1007" s="252" t="s">
        <v>6693</v>
      </c>
      <c r="N1007" s="252" t="s">
        <v>6693</v>
      </c>
      <c r="O1007" s="252" t="s">
        <v>8356</v>
      </c>
      <c r="P1007" s="252" t="s">
        <v>3670</v>
      </c>
      <c r="Q1007" s="252" t="s">
        <v>9601</v>
      </c>
      <c r="R1007" s="252" t="s">
        <v>3340</v>
      </c>
      <c r="S1007" s="252" t="s">
        <v>3340</v>
      </c>
      <c r="T1007" s="252" t="s">
        <v>3340</v>
      </c>
      <c r="U1007" s="252" t="s">
        <v>3340</v>
      </c>
      <c r="V1007" s="252" t="s">
        <v>3340</v>
      </c>
      <c r="W1007" s="252" t="s">
        <v>3340</v>
      </c>
      <c r="X1007" s="252" t="s">
        <v>3340</v>
      </c>
      <c r="Y1007" s="252" t="s">
        <v>3340</v>
      </c>
      <c r="Z1007" s="252" t="s">
        <v>3340</v>
      </c>
      <c r="AA1007" s="252" t="s">
        <v>3340</v>
      </c>
      <c r="AB1007" s="252" t="s">
        <v>3670</v>
      </c>
      <c r="AC1007" s="252" t="s">
        <v>4776</v>
      </c>
      <c r="AD1007" s="252" t="s">
        <v>3340</v>
      </c>
      <c r="AE1007" s="252" t="s">
        <v>3340</v>
      </c>
      <c r="AF1007" s="217" t="s">
        <v>3340</v>
      </c>
      <c r="AG1007" s="252" t="s">
        <v>3340</v>
      </c>
      <c r="AH1007" s="252" t="s">
        <v>3340</v>
      </c>
      <c r="AI1007" s="252" t="s">
        <v>3340</v>
      </c>
      <c r="AJ1007" s="252" t="s">
        <v>7761</v>
      </c>
      <c r="AK1007" s="252" t="s">
        <v>3340</v>
      </c>
      <c r="AL1007" s="252" t="s">
        <v>3340</v>
      </c>
    </row>
    <row r="1008" spans="1:38">
      <c r="A1008" s="30" t="s">
        <v>9598</v>
      </c>
      <c r="B1008" s="30" t="s">
        <v>9599</v>
      </c>
      <c r="C1008" s="252" t="s">
        <v>9602</v>
      </c>
      <c r="D1008" s="252" t="s">
        <v>9603</v>
      </c>
      <c r="E1008" s="252" t="s">
        <v>9604</v>
      </c>
      <c r="F1008" s="217" t="s">
        <v>9605</v>
      </c>
      <c r="G1008" s="252" t="s">
        <v>9606</v>
      </c>
      <c r="H1008" s="252" t="s">
        <v>9607</v>
      </c>
      <c r="I1008" s="411">
        <v>43487</v>
      </c>
      <c r="J1008" s="252" t="s">
        <v>8915</v>
      </c>
      <c r="K1008" s="252" t="s">
        <v>9311</v>
      </c>
      <c r="L1008" s="252" t="s">
        <v>3469</v>
      </c>
      <c r="M1008" s="252" t="s">
        <v>6693</v>
      </c>
      <c r="N1008" s="252" t="s">
        <v>6693</v>
      </c>
      <c r="O1008" s="252" t="s">
        <v>8356</v>
      </c>
      <c r="P1008" s="252" t="s">
        <v>3670</v>
      </c>
      <c r="Q1008" s="252" t="s">
        <v>9368</v>
      </c>
      <c r="R1008" s="252" t="s">
        <v>3340</v>
      </c>
      <c r="S1008" s="252" t="s">
        <v>3340</v>
      </c>
      <c r="T1008" s="252" t="s">
        <v>3340</v>
      </c>
      <c r="U1008" s="252" t="s">
        <v>3340</v>
      </c>
      <c r="V1008" s="252" t="s">
        <v>3340</v>
      </c>
      <c r="W1008" s="252" t="s">
        <v>3340</v>
      </c>
      <c r="X1008" s="252" t="s">
        <v>3340</v>
      </c>
      <c r="Y1008" s="252" t="s">
        <v>3340</v>
      </c>
      <c r="Z1008" s="252" t="s">
        <v>3340</v>
      </c>
      <c r="AA1008" s="252" t="s">
        <v>3340</v>
      </c>
      <c r="AB1008" s="252" t="s">
        <v>3670</v>
      </c>
      <c r="AC1008" s="252" t="s">
        <v>4776</v>
      </c>
      <c r="AD1008" s="252" t="s">
        <v>3340</v>
      </c>
      <c r="AE1008" s="252" t="s">
        <v>3340</v>
      </c>
      <c r="AF1008" s="217" t="s">
        <v>3340</v>
      </c>
      <c r="AG1008" s="252" t="s">
        <v>9368</v>
      </c>
      <c r="AH1008" s="252" t="s">
        <v>3340</v>
      </c>
      <c r="AI1008" s="252" t="s">
        <v>3340</v>
      </c>
      <c r="AJ1008" s="252" t="s">
        <v>7761</v>
      </c>
      <c r="AK1008" s="252" t="s">
        <v>3340</v>
      </c>
      <c r="AL1008" s="252" t="s">
        <v>3340</v>
      </c>
    </row>
    <row r="1009" spans="1:38">
      <c r="A1009" s="30" t="s">
        <v>9602</v>
      </c>
      <c r="B1009" s="30" t="s">
        <v>9603</v>
      </c>
      <c r="C1009" s="252" t="s">
        <v>9608</v>
      </c>
      <c r="D1009" s="252" t="s">
        <v>9609</v>
      </c>
      <c r="E1009" s="252" t="s">
        <v>9610</v>
      </c>
      <c r="F1009" s="217" t="s">
        <v>9611</v>
      </c>
      <c r="G1009" s="252" t="s">
        <v>9606</v>
      </c>
      <c r="H1009" s="252" t="s">
        <v>9607</v>
      </c>
      <c r="I1009" s="411">
        <v>43487</v>
      </c>
      <c r="J1009" s="252" t="s">
        <v>8915</v>
      </c>
      <c r="K1009" s="252" t="s">
        <v>9311</v>
      </c>
      <c r="L1009" s="252" t="s">
        <v>3469</v>
      </c>
      <c r="M1009" s="252" t="s">
        <v>6693</v>
      </c>
      <c r="N1009" s="252" t="s">
        <v>6693</v>
      </c>
      <c r="O1009" s="252" t="s">
        <v>8356</v>
      </c>
      <c r="P1009" s="252" t="s">
        <v>3670</v>
      </c>
      <c r="Q1009" s="252" t="s">
        <v>9373</v>
      </c>
      <c r="R1009" s="252" t="s">
        <v>3340</v>
      </c>
      <c r="S1009" s="252" t="s">
        <v>3340</v>
      </c>
      <c r="T1009" s="252" t="s">
        <v>3340</v>
      </c>
      <c r="U1009" s="252" t="s">
        <v>3340</v>
      </c>
      <c r="V1009" s="252" t="s">
        <v>3340</v>
      </c>
      <c r="W1009" s="252" t="s">
        <v>3340</v>
      </c>
      <c r="X1009" s="252" t="s">
        <v>3340</v>
      </c>
      <c r="Y1009" s="252" t="s">
        <v>3340</v>
      </c>
      <c r="Z1009" s="252" t="s">
        <v>3340</v>
      </c>
      <c r="AA1009" s="252" t="s">
        <v>3340</v>
      </c>
      <c r="AB1009" s="252" t="s">
        <v>3670</v>
      </c>
      <c r="AC1009" s="252" t="s">
        <v>4776</v>
      </c>
      <c r="AD1009" s="252" t="s">
        <v>3340</v>
      </c>
      <c r="AE1009" s="252" t="s">
        <v>3340</v>
      </c>
      <c r="AF1009" s="217" t="s">
        <v>3340</v>
      </c>
      <c r="AG1009" s="252" t="s">
        <v>9373</v>
      </c>
      <c r="AH1009" s="252" t="s">
        <v>3340</v>
      </c>
      <c r="AI1009" s="252" t="s">
        <v>3340</v>
      </c>
      <c r="AJ1009" s="252" t="s">
        <v>7761</v>
      </c>
      <c r="AK1009" s="252" t="s">
        <v>3340</v>
      </c>
      <c r="AL1009" s="252" t="s">
        <v>3340</v>
      </c>
    </row>
    <row r="1010" spans="1:38">
      <c r="A1010" s="30" t="s">
        <v>9608</v>
      </c>
      <c r="B1010" s="30" t="s">
        <v>9609</v>
      </c>
      <c r="C1010" s="252" t="s">
        <v>9612</v>
      </c>
      <c r="D1010" s="252" t="s">
        <v>9613</v>
      </c>
      <c r="E1010" s="252" t="s">
        <v>9614</v>
      </c>
      <c r="F1010" s="217" t="s">
        <v>9615</v>
      </c>
      <c r="G1010" s="252" t="s">
        <v>9606</v>
      </c>
      <c r="H1010" s="252" t="s">
        <v>9607</v>
      </c>
      <c r="I1010" s="411">
        <v>43487</v>
      </c>
      <c r="J1010" s="252" t="s">
        <v>8915</v>
      </c>
      <c r="K1010" s="252" t="s">
        <v>9311</v>
      </c>
      <c r="L1010" s="252" t="s">
        <v>3469</v>
      </c>
      <c r="M1010" s="252" t="s">
        <v>6693</v>
      </c>
      <c r="N1010" s="252" t="s">
        <v>6693</v>
      </c>
      <c r="O1010" s="252" t="s">
        <v>8356</v>
      </c>
      <c r="P1010" s="252" t="s">
        <v>3670</v>
      </c>
      <c r="Q1010" s="252" t="s">
        <v>9378</v>
      </c>
      <c r="R1010" s="252" t="s">
        <v>3340</v>
      </c>
      <c r="S1010" s="252" t="s">
        <v>3340</v>
      </c>
      <c r="T1010" s="252" t="s">
        <v>3340</v>
      </c>
      <c r="U1010" s="252" t="s">
        <v>3340</v>
      </c>
      <c r="V1010" s="252" t="s">
        <v>3340</v>
      </c>
      <c r="W1010" s="252" t="s">
        <v>3340</v>
      </c>
      <c r="X1010" s="252" t="s">
        <v>3340</v>
      </c>
      <c r="Y1010" s="252" t="s">
        <v>3340</v>
      </c>
      <c r="Z1010" s="252" t="s">
        <v>3340</v>
      </c>
      <c r="AA1010" s="252" t="s">
        <v>3340</v>
      </c>
      <c r="AB1010" s="252" t="s">
        <v>3670</v>
      </c>
      <c r="AC1010" s="252" t="s">
        <v>4776</v>
      </c>
      <c r="AD1010" s="252" t="s">
        <v>3340</v>
      </c>
      <c r="AE1010" s="252" t="s">
        <v>3340</v>
      </c>
      <c r="AF1010" s="217" t="s">
        <v>3340</v>
      </c>
      <c r="AG1010" s="252" t="s">
        <v>9378</v>
      </c>
      <c r="AH1010" s="252" t="s">
        <v>3340</v>
      </c>
      <c r="AI1010" s="252" t="s">
        <v>3340</v>
      </c>
      <c r="AJ1010" s="252" t="s">
        <v>7761</v>
      </c>
      <c r="AK1010" s="252" t="s">
        <v>3340</v>
      </c>
      <c r="AL1010" s="252" t="s">
        <v>3340</v>
      </c>
    </row>
    <row r="1011" spans="1:38">
      <c r="A1011" s="30" t="s">
        <v>9612</v>
      </c>
      <c r="B1011" s="30" t="s">
        <v>9613</v>
      </c>
      <c r="C1011" s="252" t="s">
        <v>9616</v>
      </c>
      <c r="D1011" s="252" t="s">
        <v>9617</v>
      </c>
      <c r="E1011" s="252" t="s">
        <v>9618</v>
      </c>
      <c r="F1011" s="217" t="s">
        <v>9619</v>
      </c>
      <c r="G1011" s="252" t="s">
        <v>9606</v>
      </c>
      <c r="H1011" s="252" t="s">
        <v>9607</v>
      </c>
      <c r="I1011" s="411">
        <v>43487</v>
      </c>
      <c r="J1011" s="252" t="s">
        <v>8915</v>
      </c>
      <c r="K1011" s="252" t="s">
        <v>9311</v>
      </c>
      <c r="L1011" s="252" t="s">
        <v>3469</v>
      </c>
      <c r="M1011" s="252" t="s">
        <v>6693</v>
      </c>
      <c r="N1011" s="252" t="s">
        <v>6693</v>
      </c>
      <c r="O1011" s="252" t="s">
        <v>8356</v>
      </c>
      <c r="P1011" s="252" t="s">
        <v>3670</v>
      </c>
      <c r="Q1011" s="252" t="s">
        <v>9383</v>
      </c>
      <c r="R1011" s="252" t="s">
        <v>3340</v>
      </c>
      <c r="S1011" s="252" t="s">
        <v>3340</v>
      </c>
      <c r="T1011" s="252" t="s">
        <v>3340</v>
      </c>
      <c r="U1011" s="252" t="s">
        <v>3340</v>
      </c>
      <c r="V1011" s="252" t="s">
        <v>3340</v>
      </c>
      <c r="W1011" s="252" t="s">
        <v>3340</v>
      </c>
      <c r="X1011" s="252" t="s">
        <v>3340</v>
      </c>
      <c r="Y1011" s="252" t="s">
        <v>3340</v>
      </c>
      <c r="Z1011" s="252" t="s">
        <v>3340</v>
      </c>
      <c r="AA1011" s="252" t="s">
        <v>3340</v>
      </c>
      <c r="AB1011" s="252" t="s">
        <v>3670</v>
      </c>
      <c r="AC1011" s="252" t="s">
        <v>4776</v>
      </c>
      <c r="AD1011" s="252" t="s">
        <v>3340</v>
      </c>
      <c r="AE1011" s="252" t="s">
        <v>3340</v>
      </c>
      <c r="AF1011" s="217" t="s">
        <v>3340</v>
      </c>
      <c r="AG1011" s="252" t="s">
        <v>9383</v>
      </c>
      <c r="AH1011" s="252" t="s">
        <v>3340</v>
      </c>
      <c r="AI1011" s="252" t="s">
        <v>3340</v>
      </c>
      <c r="AJ1011" s="252" t="s">
        <v>7761</v>
      </c>
      <c r="AK1011" s="252" t="s">
        <v>3340</v>
      </c>
      <c r="AL1011" s="252" t="s">
        <v>3340</v>
      </c>
    </row>
    <row r="1012" spans="1:38">
      <c r="A1012" s="30" t="s">
        <v>9616</v>
      </c>
      <c r="B1012" s="30" t="s">
        <v>9617</v>
      </c>
      <c r="C1012" s="252" t="s">
        <v>9608</v>
      </c>
      <c r="D1012" s="252" t="s">
        <v>9620</v>
      </c>
      <c r="E1012" s="252" t="s">
        <v>9621</v>
      </c>
      <c r="F1012" s="217" t="s">
        <v>9622</v>
      </c>
      <c r="G1012" s="252" t="s">
        <v>9606</v>
      </c>
      <c r="H1012" s="252" t="s">
        <v>9607</v>
      </c>
      <c r="I1012" s="411">
        <v>43487</v>
      </c>
      <c r="J1012" s="252" t="s">
        <v>8915</v>
      </c>
      <c r="K1012" s="252" t="s">
        <v>9311</v>
      </c>
      <c r="L1012" s="252" t="s">
        <v>3469</v>
      </c>
      <c r="M1012" s="252" t="s">
        <v>6693</v>
      </c>
      <c r="N1012" s="252" t="s">
        <v>6693</v>
      </c>
      <c r="O1012" s="252" t="s">
        <v>8356</v>
      </c>
      <c r="P1012" s="252" t="s">
        <v>3670</v>
      </c>
      <c r="Q1012" s="252" t="s">
        <v>9373</v>
      </c>
      <c r="R1012" s="252" t="s">
        <v>3340</v>
      </c>
      <c r="S1012" s="252" t="s">
        <v>3340</v>
      </c>
      <c r="T1012" s="252" t="s">
        <v>3340</v>
      </c>
      <c r="U1012" s="252" t="s">
        <v>3340</v>
      </c>
      <c r="V1012" s="252" t="s">
        <v>3340</v>
      </c>
      <c r="W1012" s="252" t="s">
        <v>3340</v>
      </c>
      <c r="X1012" s="252" t="s">
        <v>3340</v>
      </c>
      <c r="Y1012" s="252" t="s">
        <v>3340</v>
      </c>
      <c r="Z1012" s="252" t="s">
        <v>3340</v>
      </c>
      <c r="AA1012" s="252" t="s">
        <v>3340</v>
      </c>
      <c r="AB1012" s="252" t="s">
        <v>3670</v>
      </c>
      <c r="AC1012" s="252" t="s">
        <v>4776</v>
      </c>
      <c r="AD1012" s="252" t="s">
        <v>3340</v>
      </c>
      <c r="AE1012" s="252" t="s">
        <v>3340</v>
      </c>
      <c r="AF1012" s="217" t="s">
        <v>3340</v>
      </c>
      <c r="AG1012" s="252" t="s">
        <v>9373</v>
      </c>
      <c r="AH1012" s="252" t="s">
        <v>3340</v>
      </c>
      <c r="AI1012" s="252" t="s">
        <v>3340</v>
      </c>
      <c r="AJ1012" s="252" t="s">
        <v>7761</v>
      </c>
      <c r="AK1012" s="252" t="s">
        <v>3340</v>
      </c>
      <c r="AL1012" s="252" t="s">
        <v>3340</v>
      </c>
    </row>
    <row r="1013" spans="1:38">
      <c r="A1013" s="30" t="s">
        <v>9608</v>
      </c>
      <c r="B1013" s="30" t="s">
        <v>9620</v>
      </c>
      <c r="C1013" s="252" t="s">
        <v>9612</v>
      </c>
      <c r="D1013" s="252" t="s">
        <v>9623</v>
      </c>
      <c r="E1013" s="252" t="s">
        <v>9624</v>
      </c>
      <c r="F1013" s="217" t="s">
        <v>9625</v>
      </c>
      <c r="G1013" s="252" t="s">
        <v>9606</v>
      </c>
      <c r="H1013" s="252" t="s">
        <v>9607</v>
      </c>
      <c r="I1013" s="411">
        <v>43487</v>
      </c>
      <c r="J1013" s="252" t="s">
        <v>8915</v>
      </c>
      <c r="K1013" s="252" t="s">
        <v>9311</v>
      </c>
      <c r="L1013" s="252" t="s">
        <v>3469</v>
      </c>
      <c r="M1013" s="252" t="s">
        <v>6693</v>
      </c>
      <c r="N1013" s="252" t="s">
        <v>6693</v>
      </c>
      <c r="O1013" s="252" t="s">
        <v>8356</v>
      </c>
      <c r="P1013" s="252" t="s">
        <v>3670</v>
      </c>
      <c r="Q1013" s="252" t="s">
        <v>9378</v>
      </c>
      <c r="R1013" s="252" t="s">
        <v>3340</v>
      </c>
      <c r="S1013" s="252" t="s">
        <v>3340</v>
      </c>
      <c r="T1013" s="252" t="s">
        <v>3340</v>
      </c>
      <c r="U1013" s="252" t="s">
        <v>3340</v>
      </c>
      <c r="V1013" s="252" t="s">
        <v>3340</v>
      </c>
      <c r="W1013" s="252" t="s">
        <v>3340</v>
      </c>
      <c r="X1013" s="252" t="s">
        <v>3340</v>
      </c>
      <c r="Y1013" s="252" t="s">
        <v>3340</v>
      </c>
      <c r="Z1013" s="252" t="s">
        <v>3340</v>
      </c>
      <c r="AA1013" s="252" t="s">
        <v>3340</v>
      </c>
      <c r="AB1013" s="252" t="s">
        <v>3670</v>
      </c>
      <c r="AC1013" s="252" t="s">
        <v>4776</v>
      </c>
      <c r="AD1013" s="252" t="s">
        <v>3340</v>
      </c>
      <c r="AE1013" s="252" t="s">
        <v>3340</v>
      </c>
      <c r="AF1013" s="217" t="s">
        <v>3340</v>
      </c>
      <c r="AG1013" s="252" t="s">
        <v>9378</v>
      </c>
      <c r="AH1013" s="252" t="s">
        <v>3340</v>
      </c>
      <c r="AI1013" s="252" t="s">
        <v>3340</v>
      </c>
      <c r="AJ1013" s="252" t="s">
        <v>7761</v>
      </c>
      <c r="AK1013" s="252" t="s">
        <v>3340</v>
      </c>
      <c r="AL1013" s="252" t="s">
        <v>3340</v>
      </c>
    </row>
    <row r="1014" spans="1:38">
      <c r="A1014" s="30" t="s">
        <v>9612</v>
      </c>
      <c r="B1014" s="30" t="s">
        <v>9623</v>
      </c>
      <c r="C1014" s="252" t="s">
        <v>9626</v>
      </c>
      <c r="D1014" s="252" t="s">
        <v>9627</v>
      </c>
      <c r="E1014" s="252" t="s">
        <v>9628</v>
      </c>
      <c r="F1014" s="217" t="s">
        <v>9629</v>
      </c>
      <c r="G1014" s="252" t="s">
        <v>9606</v>
      </c>
      <c r="H1014" s="252" t="s">
        <v>9607</v>
      </c>
      <c r="I1014" s="411">
        <v>43487</v>
      </c>
      <c r="J1014" s="252" t="s">
        <v>8915</v>
      </c>
      <c r="K1014" s="252" t="s">
        <v>9311</v>
      </c>
      <c r="L1014" s="252" t="s">
        <v>3469</v>
      </c>
      <c r="M1014" s="252" t="s">
        <v>6693</v>
      </c>
      <c r="N1014" s="252" t="s">
        <v>6693</v>
      </c>
      <c r="O1014" s="252" t="s">
        <v>8356</v>
      </c>
      <c r="P1014" s="252" t="s">
        <v>3670</v>
      </c>
      <c r="Q1014" s="252" t="s">
        <v>9394</v>
      </c>
      <c r="R1014" s="252" t="s">
        <v>3340</v>
      </c>
      <c r="S1014" s="252" t="s">
        <v>3340</v>
      </c>
      <c r="T1014" s="252" t="s">
        <v>3340</v>
      </c>
      <c r="U1014" s="252" t="s">
        <v>3340</v>
      </c>
      <c r="V1014" s="252" t="s">
        <v>3340</v>
      </c>
      <c r="W1014" s="252" t="s">
        <v>3340</v>
      </c>
      <c r="X1014" s="252" t="s">
        <v>3340</v>
      </c>
      <c r="Y1014" s="252" t="s">
        <v>3340</v>
      </c>
      <c r="Z1014" s="252" t="s">
        <v>3340</v>
      </c>
      <c r="AA1014" s="252" t="s">
        <v>3340</v>
      </c>
      <c r="AB1014" s="252" t="s">
        <v>3670</v>
      </c>
      <c r="AC1014" s="252" t="s">
        <v>4776</v>
      </c>
      <c r="AD1014" s="252" t="s">
        <v>3340</v>
      </c>
      <c r="AE1014" s="252" t="s">
        <v>3340</v>
      </c>
      <c r="AF1014" s="217" t="s">
        <v>3340</v>
      </c>
      <c r="AG1014" s="252" t="s">
        <v>9394</v>
      </c>
      <c r="AH1014" s="252" t="s">
        <v>3340</v>
      </c>
      <c r="AI1014" s="252" t="s">
        <v>3340</v>
      </c>
      <c r="AJ1014" s="252" t="s">
        <v>7761</v>
      </c>
      <c r="AK1014" s="252" t="s">
        <v>3340</v>
      </c>
      <c r="AL1014" s="252" t="s">
        <v>3340</v>
      </c>
    </row>
    <row r="1015" spans="1:38">
      <c r="A1015" s="30" t="s">
        <v>9626</v>
      </c>
      <c r="B1015" s="30" t="s">
        <v>9627</v>
      </c>
      <c r="C1015" s="252" t="s">
        <v>9630</v>
      </c>
      <c r="D1015" s="252" t="s">
        <v>9631</v>
      </c>
      <c r="E1015" s="252" t="s">
        <v>9632</v>
      </c>
      <c r="F1015" s="217" t="s">
        <v>9633</v>
      </c>
      <c r="G1015" s="252" t="s">
        <v>9606</v>
      </c>
      <c r="H1015" s="252" t="s">
        <v>9607</v>
      </c>
      <c r="I1015" s="411">
        <v>43487</v>
      </c>
      <c r="J1015" s="252" t="s">
        <v>8915</v>
      </c>
      <c r="K1015" s="252" t="s">
        <v>9311</v>
      </c>
      <c r="L1015" s="252" t="s">
        <v>3469</v>
      </c>
      <c r="M1015" s="252" t="s">
        <v>6693</v>
      </c>
      <c r="N1015" s="252" t="s">
        <v>6693</v>
      </c>
      <c r="O1015" s="252" t="s">
        <v>8356</v>
      </c>
      <c r="P1015" s="252" t="s">
        <v>3670</v>
      </c>
      <c r="Q1015" s="252" t="s">
        <v>9402</v>
      </c>
      <c r="R1015" s="252" t="s">
        <v>3340</v>
      </c>
      <c r="S1015" s="252" t="s">
        <v>3340</v>
      </c>
      <c r="T1015" s="252" t="s">
        <v>3340</v>
      </c>
      <c r="U1015" s="252" t="s">
        <v>3340</v>
      </c>
      <c r="V1015" s="252" t="s">
        <v>3340</v>
      </c>
      <c r="W1015" s="252" t="s">
        <v>3340</v>
      </c>
      <c r="X1015" s="252" t="s">
        <v>3340</v>
      </c>
      <c r="Y1015" s="252" t="s">
        <v>3340</v>
      </c>
      <c r="Z1015" s="252" t="s">
        <v>3340</v>
      </c>
      <c r="AA1015" s="252" t="s">
        <v>3340</v>
      </c>
      <c r="AB1015" s="252" t="s">
        <v>3670</v>
      </c>
      <c r="AC1015" s="252" t="s">
        <v>4776</v>
      </c>
      <c r="AD1015" s="252" t="s">
        <v>3340</v>
      </c>
      <c r="AE1015" s="252" t="s">
        <v>3340</v>
      </c>
      <c r="AF1015" s="217" t="s">
        <v>3340</v>
      </c>
      <c r="AG1015" s="252" t="s">
        <v>9402</v>
      </c>
      <c r="AH1015" s="252" t="s">
        <v>3340</v>
      </c>
      <c r="AI1015" s="252" t="s">
        <v>3340</v>
      </c>
      <c r="AJ1015" s="252" t="s">
        <v>7761</v>
      </c>
      <c r="AK1015" s="252" t="s">
        <v>3340</v>
      </c>
      <c r="AL1015" s="252" t="s">
        <v>3340</v>
      </c>
    </row>
    <row r="1016" spans="1:38">
      <c r="A1016" s="30" t="s">
        <v>9630</v>
      </c>
      <c r="B1016" s="30" t="s">
        <v>9631</v>
      </c>
      <c r="C1016" s="252" t="s">
        <v>9616</v>
      </c>
      <c r="D1016" s="252" t="s">
        <v>9634</v>
      </c>
      <c r="E1016" s="252" t="s">
        <v>9635</v>
      </c>
      <c r="F1016" s="217" t="s">
        <v>9636</v>
      </c>
      <c r="G1016" s="252" t="s">
        <v>9606</v>
      </c>
      <c r="H1016" s="252" t="s">
        <v>9607</v>
      </c>
      <c r="I1016" s="411">
        <v>43487</v>
      </c>
      <c r="J1016" s="252" t="s">
        <v>8915</v>
      </c>
      <c r="K1016" s="252" t="s">
        <v>9311</v>
      </c>
      <c r="L1016" s="252" t="s">
        <v>3469</v>
      </c>
      <c r="M1016" s="252" t="s">
        <v>6693</v>
      </c>
      <c r="N1016" s="252" t="s">
        <v>6693</v>
      </c>
      <c r="O1016" s="252" t="s">
        <v>8356</v>
      </c>
      <c r="P1016" s="252" t="s">
        <v>3670</v>
      </c>
      <c r="Q1016" s="252" t="s">
        <v>9383</v>
      </c>
      <c r="R1016" s="252" t="s">
        <v>3340</v>
      </c>
      <c r="S1016" s="252" t="s">
        <v>3340</v>
      </c>
      <c r="T1016" s="252" t="s">
        <v>3340</v>
      </c>
      <c r="U1016" s="252" t="s">
        <v>3340</v>
      </c>
      <c r="V1016" s="252" t="s">
        <v>3340</v>
      </c>
      <c r="W1016" s="252" t="s">
        <v>3340</v>
      </c>
      <c r="X1016" s="252" t="s">
        <v>3340</v>
      </c>
      <c r="Y1016" s="252" t="s">
        <v>3340</v>
      </c>
      <c r="Z1016" s="252" t="s">
        <v>3340</v>
      </c>
      <c r="AA1016" s="252" t="s">
        <v>3340</v>
      </c>
      <c r="AB1016" s="252" t="s">
        <v>3670</v>
      </c>
      <c r="AC1016" s="252" t="s">
        <v>4776</v>
      </c>
      <c r="AD1016" s="252" t="s">
        <v>3340</v>
      </c>
      <c r="AE1016" s="252" t="s">
        <v>3340</v>
      </c>
      <c r="AF1016" s="217" t="s">
        <v>3340</v>
      </c>
      <c r="AG1016" s="252" t="s">
        <v>9383</v>
      </c>
      <c r="AH1016" s="252" t="s">
        <v>3340</v>
      </c>
      <c r="AI1016" s="252" t="s">
        <v>3340</v>
      </c>
      <c r="AJ1016" s="252" t="s">
        <v>7761</v>
      </c>
      <c r="AK1016" s="252" t="s">
        <v>3340</v>
      </c>
      <c r="AL1016" s="252" t="s">
        <v>3340</v>
      </c>
    </row>
    <row r="1017" spans="1:38">
      <c r="A1017" s="30" t="s">
        <v>9616</v>
      </c>
      <c r="B1017" s="30" t="s">
        <v>9634</v>
      </c>
      <c r="C1017" s="252" t="s">
        <v>9626</v>
      </c>
      <c r="D1017" s="252" t="s">
        <v>9637</v>
      </c>
      <c r="E1017" s="252" t="s">
        <v>9638</v>
      </c>
      <c r="F1017" s="217" t="s">
        <v>9639</v>
      </c>
      <c r="G1017" s="252" t="s">
        <v>9606</v>
      </c>
      <c r="H1017" s="252" t="s">
        <v>9607</v>
      </c>
      <c r="I1017" s="411">
        <v>43487</v>
      </c>
      <c r="J1017" s="252" t="s">
        <v>8915</v>
      </c>
      <c r="K1017" s="252" t="s">
        <v>9311</v>
      </c>
      <c r="L1017" s="252" t="s">
        <v>3469</v>
      </c>
      <c r="M1017" s="252" t="s">
        <v>6693</v>
      </c>
      <c r="N1017" s="252" t="s">
        <v>6693</v>
      </c>
      <c r="O1017" s="252" t="s">
        <v>8356</v>
      </c>
      <c r="P1017" s="252" t="s">
        <v>3670</v>
      </c>
      <c r="Q1017" s="252" t="s">
        <v>9394</v>
      </c>
      <c r="R1017" s="252" t="s">
        <v>3340</v>
      </c>
      <c r="S1017" s="252" t="s">
        <v>3340</v>
      </c>
      <c r="T1017" s="252" t="s">
        <v>3340</v>
      </c>
      <c r="U1017" s="252" t="s">
        <v>3340</v>
      </c>
      <c r="V1017" s="252" t="s">
        <v>3340</v>
      </c>
      <c r="W1017" s="252" t="s">
        <v>3340</v>
      </c>
      <c r="X1017" s="252" t="s">
        <v>3340</v>
      </c>
      <c r="Y1017" s="252" t="s">
        <v>3340</v>
      </c>
      <c r="Z1017" s="252" t="s">
        <v>3340</v>
      </c>
      <c r="AA1017" s="252" t="s">
        <v>3340</v>
      </c>
      <c r="AB1017" s="252" t="s">
        <v>3670</v>
      </c>
      <c r="AC1017" s="252" t="s">
        <v>4776</v>
      </c>
      <c r="AD1017" s="252" t="s">
        <v>3340</v>
      </c>
      <c r="AE1017" s="252" t="s">
        <v>3340</v>
      </c>
      <c r="AF1017" s="217" t="s">
        <v>3340</v>
      </c>
      <c r="AG1017" s="252" t="s">
        <v>9394</v>
      </c>
      <c r="AH1017" s="252" t="s">
        <v>3340</v>
      </c>
      <c r="AI1017" s="252" t="s">
        <v>3340</v>
      </c>
      <c r="AJ1017" s="252" t="s">
        <v>7761</v>
      </c>
      <c r="AK1017" s="252" t="s">
        <v>3340</v>
      </c>
      <c r="AL1017" s="252" t="s">
        <v>3340</v>
      </c>
    </row>
    <row r="1018" spans="1:38">
      <c r="A1018" s="30" t="s">
        <v>9626</v>
      </c>
      <c r="B1018" s="30" t="s">
        <v>9637</v>
      </c>
      <c r="C1018" s="252" t="s">
        <v>9630</v>
      </c>
      <c r="D1018" s="252" t="s">
        <v>9640</v>
      </c>
      <c r="E1018" s="252" t="s">
        <v>9641</v>
      </c>
      <c r="F1018" s="217" t="s">
        <v>9642</v>
      </c>
      <c r="G1018" s="252" t="s">
        <v>9606</v>
      </c>
      <c r="H1018" s="252" t="s">
        <v>9607</v>
      </c>
      <c r="I1018" s="411">
        <v>43487</v>
      </c>
      <c r="J1018" s="252" t="s">
        <v>8915</v>
      </c>
      <c r="K1018" s="252" t="s">
        <v>9311</v>
      </c>
      <c r="L1018" s="252" t="s">
        <v>3469</v>
      </c>
      <c r="M1018" s="252" t="s">
        <v>6693</v>
      </c>
      <c r="N1018" s="252" t="s">
        <v>6693</v>
      </c>
      <c r="O1018" s="252" t="s">
        <v>8356</v>
      </c>
      <c r="P1018" s="252" t="s">
        <v>3670</v>
      </c>
      <c r="Q1018" s="252" t="s">
        <v>9402</v>
      </c>
      <c r="R1018" s="252" t="s">
        <v>3340</v>
      </c>
      <c r="S1018" s="252" t="s">
        <v>3340</v>
      </c>
      <c r="T1018" s="252" t="s">
        <v>3340</v>
      </c>
      <c r="U1018" s="252" t="s">
        <v>3340</v>
      </c>
      <c r="V1018" s="252" t="s">
        <v>3340</v>
      </c>
      <c r="W1018" s="252" t="s">
        <v>3340</v>
      </c>
      <c r="X1018" s="252" t="s">
        <v>3340</v>
      </c>
      <c r="Y1018" s="252" t="s">
        <v>3340</v>
      </c>
      <c r="Z1018" s="252" t="s">
        <v>3340</v>
      </c>
      <c r="AA1018" s="252" t="s">
        <v>3340</v>
      </c>
      <c r="AB1018" s="252" t="s">
        <v>3670</v>
      </c>
      <c r="AC1018" s="252" t="s">
        <v>4776</v>
      </c>
      <c r="AD1018" s="252" t="s">
        <v>3340</v>
      </c>
      <c r="AE1018" s="252" t="s">
        <v>3340</v>
      </c>
      <c r="AF1018" s="217" t="s">
        <v>3340</v>
      </c>
      <c r="AG1018" s="252" t="s">
        <v>9402</v>
      </c>
      <c r="AH1018" s="252" t="s">
        <v>3340</v>
      </c>
      <c r="AI1018" s="252" t="s">
        <v>3340</v>
      </c>
      <c r="AJ1018" s="252" t="s">
        <v>7761</v>
      </c>
      <c r="AK1018" s="252" t="s">
        <v>3340</v>
      </c>
      <c r="AL1018" s="252" t="s">
        <v>3340</v>
      </c>
    </row>
    <row r="1019" spans="1:38">
      <c r="A1019" s="30" t="s">
        <v>9630</v>
      </c>
      <c r="B1019" s="30" t="s">
        <v>9640</v>
      </c>
      <c r="C1019" s="252" t="s">
        <v>9643</v>
      </c>
      <c r="D1019" s="252" t="s">
        <v>9644</v>
      </c>
      <c r="E1019" s="252" t="s">
        <v>9645</v>
      </c>
      <c r="F1019" s="217" t="s">
        <v>9646</v>
      </c>
      <c r="G1019" s="252" t="s">
        <v>9606</v>
      </c>
      <c r="H1019" s="252" t="s">
        <v>9607</v>
      </c>
      <c r="I1019" s="411">
        <v>43487</v>
      </c>
      <c r="J1019" s="252" t="s">
        <v>8915</v>
      </c>
      <c r="K1019" s="252" t="s">
        <v>9311</v>
      </c>
      <c r="L1019" s="252" t="s">
        <v>3469</v>
      </c>
      <c r="M1019" s="252" t="s">
        <v>6693</v>
      </c>
      <c r="N1019" s="252" t="s">
        <v>6693</v>
      </c>
      <c r="O1019" s="252" t="s">
        <v>8356</v>
      </c>
      <c r="P1019" s="252" t="s">
        <v>3670</v>
      </c>
      <c r="Q1019" s="252" t="s">
        <v>9322</v>
      </c>
      <c r="R1019" s="252" t="s">
        <v>3340</v>
      </c>
      <c r="S1019" s="252" t="s">
        <v>3340</v>
      </c>
      <c r="T1019" s="252" t="s">
        <v>3340</v>
      </c>
      <c r="U1019" s="252" t="s">
        <v>3340</v>
      </c>
      <c r="V1019" s="252" t="s">
        <v>3340</v>
      </c>
      <c r="W1019" s="252" t="s">
        <v>3340</v>
      </c>
      <c r="X1019" s="252" t="s">
        <v>3340</v>
      </c>
      <c r="Y1019" s="252" t="s">
        <v>3340</v>
      </c>
      <c r="Z1019" s="252" t="s">
        <v>3340</v>
      </c>
      <c r="AA1019" s="252" t="s">
        <v>3340</v>
      </c>
      <c r="AB1019" s="252" t="s">
        <v>3670</v>
      </c>
      <c r="AC1019" s="252" t="s">
        <v>4776</v>
      </c>
      <c r="AD1019" s="252" t="s">
        <v>3340</v>
      </c>
      <c r="AE1019" s="252" t="s">
        <v>3340</v>
      </c>
      <c r="AF1019" s="217" t="s">
        <v>3340</v>
      </c>
      <c r="AG1019" s="252" t="s">
        <v>9322</v>
      </c>
      <c r="AH1019" s="252" t="s">
        <v>3340</v>
      </c>
      <c r="AI1019" s="252" t="s">
        <v>3340</v>
      </c>
      <c r="AJ1019" s="252" t="s">
        <v>7761</v>
      </c>
      <c r="AK1019" s="252" t="s">
        <v>3340</v>
      </c>
      <c r="AL1019" s="252" t="s">
        <v>3340</v>
      </c>
    </row>
    <row r="1020" spans="1:38">
      <c r="A1020" s="30" t="s">
        <v>9643</v>
      </c>
      <c r="B1020" s="30" t="s">
        <v>9644</v>
      </c>
      <c r="C1020" s="252" t="s">
        <v>9616</v>
      </c>
      <c r="D1020" s="252" t="s">
        <v>9647</v>
      </c>
      <c r="E1020" s="252" t="s">
        <v>9648</v>
      </c>
      <c r="F1020" s="217" t="s">
        <v>9649</v>
      </c>
      <c r="G1020" s="252" t="s">
        <v>9606</v>
      </c>
      <c r="H1020" s="252" t="s">
        <v>9607</v>
      </c>
      <c r="I1020" s="411">
        <v>43487</v>
      </c>
      <c r="J1020" s="252" t="s">
        <v>8915</v>
      </c>
      <c r="K1020" s="252" t="s">
        <v>9311</v>
      </c>
      <c r="L1020" s="252" t="s">
        <v>3469</v>
      </c>
      <c r="M1020" s="252" t="s">
        <v>6693</v>
      </c>
      <c r="N1020" s="252" t="s">
        <v>6693</v>
      </c>
      <c r="O1020" s="252" t="s">
        <v>8356</v>
      </c>
      <c r="P1020" s="252" t="s">
        <v>3670</v>
      </c>
      <c r="Q1020" s="252" t="s">
        <v>9383</v>
      </c>
      <c r="R1020" s="252" t="s">
        <v>3340</v>
      </c>
      <c r="S1020" s="252" t="s">
        <v>3340</v>
      </c>
      <c r="T1020" s="252" t="s">
        <v>3340</v>
      </c>
      <c r="U1020" s="252" t="s">
        <v>3340</v>
      </c>
      <c r="V1020" s="252" t="s">
        <v>3340</v>
      </c>
      <c r="W1020" s="252" t="s">
        <v>3340</v>
      </c>
      <c r="X1020" s="252" t="s">
        <v>3340</v>
      </c>
      <c r="Y1020" s="252" t="s">
        <v>3340</v>
      </c>
      <c r="Z1020" s="252" t="s">
        <v>3340</v>
      </c>
      <c r="AA1020" s="252" t="s">
        <v>3340</v>
      </c>
      <c r="AB1020" s="252" t="s">
        <v>3670</v>
      </c>
      <c r="AC1020" s="252" t="s">
        <v>4776</v>
      </c>
      <c r="AD1020" s="252" t="s">
        <v>3340</v>
      </c>
      <c r="AE1020" s="252" t="s">
        <v>3340</v>
      </c>
      <c r="AF1020" s="217" t="s">
        <v>3340</v>
      </c>
      <c r="AG1020" s="252" t="s">
        <v>9383</v>
      </c>
      <c r="AH1020" s="252" t="s">
        <v>3340</v>
      </c>
      <c r="AI1020" s="252" t="s">
        <v>3340</v>
      </c>
      <c r="AJ1020" s="252" t="s">
        <v>7761</v>
      </c>
      <c r="AK1020" s="252" t="s">
        <v>3340</v>
      </c>
      <c r="AL1020" s="252" t="s">
        <v>3340</v>
      </c>
    </row>
    <row r="1021" spans="1:38">
      <c r="A1021" s="30" t="s">
        <v>9616</v>
      </c>
      <c r="B1021" s="30" t="s">
        <v>9647</v>
      </c>
      <c r="C1021" s="252" t="s">
        <v>9602</v>
      </c>
      <c r="D1021" s="252" t="s">
        <v>9650</v>
      </c>
      <c r="E1021" s="252" t="s">
        <v>9651</v>
      </c>
      <c r="F1021" s="217" t="s">
        <v>9652</v>
      </c>
      <c r="G1021" s="252" t="s">
        <v>9606</v>
      </c>
      <c r="H1021" s="252" t="s">
        <v>9607</v>
      </c>
      <c r="I1021" s="411">
        <v>43487</v>
      </c>
      <c r="J1021" s="252" t="s">
        <v>8915</v>
      </c>
      <c r="K1021" s="252" t="s">
        <v>9311</v>
      </c>
      <c r="L1021" s="252" t="s">
        <v>3469</v>
      </c>
      <c r="M1021" s="252" t="s">
        <v>6693</v>
      </c>
      <c r="N1021" s="252" t="s">
        <v>6693</v>
      </c>
      <c r="O1021" s="252" t="s">
        <v>8356</v>
      </c>
      <c r="P1021" s="252" t="s">
        <v>3670</v>
      </c>
      <c r="Q1021" s="252" t="s">
        <v>9368</v>
      </c>
      <c r="R1021" s="252" t="s">
        <v>3340</v>
      </c>
      <c r="S1021" s="252" t="s">
        <v>3340</v>
      </c>
      <c r="T1021" s="252" t="s">
        <v>3340</v>
      </c>
      <c r="U1021" s="252" t="s">
        <v>3340</v>
      </c>
      <c r="V1021" s="252" t="s">
        <v>3340</v>
      </c>
      <c r="W1021" s="252" t="s">
        <v>3340</v>
      </c>
      <c r="X1021" s="252" t="s">
        <v>3340</v>
      </c>
      <c r="Y1021" s="252" t="s">
        <v>3340</v>
      </c>
      <c r="Z1021" s="252" t="s">
        <v>3340</v>
      </c>
      <c r="AA1021" s="252" t="s">
        <v>3340</v>
      </c>
      <c r="AB1021" s="252" t="s">
        <v>3670</v>
      </c>
      <c r="AC1021" s="252" t="s">
        <v>4776</v>
      </c>
      <c r="AD1021" s="252" t="s">
        <v>3340</v>
      </c>
      <c r="AE1021" s="252" t="s">
        <v>3340</v>
      </c>
      <c r="AF1021" s="217" t="s">
        <v>3340</v>
      </c>
      <c r="AG1021" s="252" t="s">
        <v>9368</v>
      </c>
      <c r="AH1021" s="252" t="s">
        <v>3340</v>
      </c>
      <c r="AI1021" s="252" t="s">
        <v>3340</v>
      </c>
      <c r="AJ1021" s="252" t="s">
        <v>7761</v>
      </c>
      <c r="AK1021" s="252" t="s">
        <v>3340</v>
      </c>
      <c r="AL1021" s="252" t="s">
        <v>3340</v>
      </c>
    </row>
    <row r="1022" spans="1:38">
      <c r="A1022" s="30" t="s">
        <v>9602</v>
      </c>
      <c r="B1022" s="30" t="s">
        <v>9650</v>
      </c>
      <c r="C1022" s="252" t="s">
        <v>9608</v>
      </c>
      <c r="D1022" s="252" t="s">
        <v>9653</v>
      </c>
      <c r="E1022" s="252" t="s">
        <v>9654</v>
      </c>
      <c r="F1022" s="217" t="s">
        <v>9655</v>
      </c>
      <c r="G1022" s="252" t="s">
        <v>9606</v>
      </c>
      <c r="H1022" s="252" t="s">
        <v>9607</v>
      </c>
      <c r="I1022" s="411">
        <v>43487</v>
      </c>
      <c r="J1022" s="252" t="s">
        <v>8915</v>
      </c>
      <c r="K1022" s="252" t="s">
        <v>9311</v>
      </c>
      <c r="L1022" s="252" t="s">
        <v>3469</v>
      </c>
      <c r="M1022" s="252" t="s">
        <v>6693</v>
      </c>
      <c r="N1022" s="252" t="s">
        <v>6693</v>
      </c>
      <c r="O1022" s="252" t="s">
        <v>8356</v>
      </c>
      <c r="P1022" s="252" t="s">
        <v>3670</v>
      </c>
      <c r="Q1022" s="252" t="s">
        <v>9373</v>
      </c>
      <c r="R1022" s="252" t="s">
        <v>3340</v>
      </c>
      <c r="S1022" s="252" t="s">
        <v>3340</v>
      </c>
      <c r="T1022" s="252" t="s">
        <v>3340</v>
      </c>
      <c r="U1022" s="252" t="s">
        <v>3340</v>
      </c>
      <c r="V1022" s="252" t="s">
        <v>3340</v>
      </c>
      <c r="W1022" s="252" t="s">
        <v>3340</v>
      </c>
      <c r="X1022" s="252" t="s">
        <v>3340</v>
      </c>
      <c r="Y1022" s="252" t="s">
        <v>3340</v>
      </c>
      <c r="Z1022" s="252" t="s">
        <v>3340</v>
      </c>
      <c r="AA1022" s="252" t="s">
        <v>3340</v>
      </c>
      <c r="AB1022" s="252" t="s">
        <v>3670</v>
      </c>
      <c r="AC1022" s="252" t="s">
        <v>4776</v>
      </c>
      <c r="AD1022" s="252" t="s">
        <v>3340</v>
      </c>
      <c r="AE1022" s="252" t="s">
        <v>3340</v>
      </c>
      <c r="AF1022" s="217" t="s">
        <v>3340</v>
      </c>
      <c r="AG1022" s="252" t="s">
        <v>9373</v>
      </c>
      <c r="AH1022" s="252" t="s">
        <v>3340</v>
      </c>
      <c r="AI1022" s="252" t="s">
        <v>3340</v>
      </c>
      <c r="AJ1022" s="252" t="s">
        <v>7761</v>
      </c>
      <c r="AK1022" s="252" t="s">
        <v>3340</v>
      </c>
      <c r="AL1022" s="252" t="s">
        <v>3340</v>
      </c>
    </row>
    <row r="1023" spans="1:38">
      <c r="A1023" s="30" t="s">
        <v>9608</v>
      </c>
      <c r="B1023" s="30" t="s">
        <v>9653</v>
      </c>
      <c r="C1023" s="252" t="s">
        <v>9612</v>
      </c>
      <c r="D1023" s="252" t="s">
        <v>9656</v>
      </c>
      <c r="E1023" s="252" t="s">
        <v>9657</v>
      </c>
      <c r="F1023" s="217" t="s">
        <v>9658</v>
      </c>
      <c r="G1023" s="252" t="s">
        <v>9606</v>
      </c>
      <c r="H1023" s="252" t="s">
        <v>9607</v>
      </c>
      <c r="I1023" s="411">
        <v>43487</v>
      </c>
      <c r="J1023" s="252" t="s">
        <v>8915</v>
      </c>
      <c r="K1023" s="252" t="s">
        <v>9311</v>
      </c>
      <c r="L1023" s="252" t="s">
        <v>3469</v>
      </c>
      <c r="M1023" s="252" t="s">
        <v>6693</v>
      </c>
      <c r="N1023" s="252" t="s">
        <v>6693</v>
      </c>
      <c r="O1023" s="252" t="s">
        <v>8356</v>
      </c>
      <c r="P1023" s="252" t="s">
        <v>3670</v>
      </c>
      <c r="Q1023" s="252" t="s">
        <v>9378</v>
      </c>
      <c r="R1023" s="252" t="s">
        <v>3340</v>
      </c>
      <c r="S1023" s="252" t="s">
        <v>3340</v>
      </c>
      <c r="T1023" s="252" t="s">
        <v>3340</v>
      </c>
      <c r="U1023" s="252" t="s">
        <v>3340</v>
      </c>
      <c r="V1023" s="252" t="s">
        <v>3340</v>
      </c>
      <c r="W1023" s="252" t="s">
        <v>3340</v>
      </c>
      <c r="X1023" s="252" t="s">
        <v>3340</v>
      </c>
      <c r="Y1023" s="252" t="s">
        <v>3340</v>
      </c>
      <c r="Z1023" s="252" t="s">
        <v>3340</v>
      </c>
      <c r="AA1023" s="252" t="s">
        <v>3340</v>
      </c>
      <c r="AB1023" s="252" t="s">
        <v>3670</v>
      </c>
      <c r="AC1023" s="252" t="s">
        <v>4776</v>
      </c>
      <c r="AD1023" s="252" t="s">
        <v>3340</v>
      </c>
      <c r="AE1023" s="252" t="s">
        <v>3340</v>
      </c>
      <c r="AF1023" s="217" t="s">
        <v>3340</v>
      </c>
      <c r="AG1023" s="252" t="s">
        <v>9378</v>
      </c>
      <c r="AH1023" s="252" t="s">
        <v>3340</v>
      </c>
      <c r="AI1023" s="252" t="s">
        <v>3340</v>
      </c>
      <c r="AJ1023" s="252" t="s">
        <v>7761</v>
      </c>
      <c r="AK1023" s="252" t="s">
        <v>3340</v>
      </c>
      <c r="AL1023" s="252" t="s">
        <v>3340</v>
      </c>
    </row>
    <row r="1024" spans="1:38">
      <c r="A1024" s="30" t="s">
        <v>9612</v>
      </c>
      <c r="B1024" s="30" t="s">
        <v>9656</v>
      </c>
      <c r="C1024" s="252" t="s">
        <v>9659</v>
      </c>
      <c r="D1024" s="252" t="s">
        <v>9660</v>
      </c>
      <c r="E1024" s="252" t="s">
        <v>9661</v>
      </c>
      <c r="F1024" s="217" t="s">
        <v>9662</v>
      </c>
      <c r="G1024" s="252" t="s">
        <v>9606</v>
      </c>
      <c r="H1024" s="252" t="s">
        <v>9607</v>
      </c>
      <c r="I1024" s="411">
        <v>43487</v>
      </c>
      <c r="J1024" s="252" t="s">
        <v>8915</v>
      </c>
      <c r="K1024" s="252" t="s">
        <v>9311</v>
      </c>
      <c r="L1024" s="252" t="s">
        <v>3469</v>
      </c>
      <c r="M1024" s="252" t="s">
        <v>6693</v>
      </c>
      <c r="N1024" s="252" t="s">
        <v>6693</v>
      </c>
      <c r="O1024" s="252" t="s">
        <v>8356</v>
      </c>
      <c r="P1024" s="252" t="s">
        <v>3670</v>
      </c>
      <c r="Q1024" s="252" t="s">
        <v>9327</v>
      </c>
      <c r="R1024" s="252" t="s">
        <v>3340</v>
      </c>
      <c r="S1024" s="252" t="s">
        <v>3340</v>
      </c>
      <c r="T1024" s="252" t="s">
        <v>3340</v>
      </c>
      <c r="U1024" s="252" t="s">
        <v>3340</v>
      </c>
      <c r="V1024" s="252" t="s">
        <v>3340</v>
      </c>
      <c r="W1024" s="252" t="s">
        <v>3340</v>
      </c>
      <c r="X1024" s="252" t="s">
        <v>3340</v>
      </c>
      <c r="Y1024" s="252" t="s">
        <v>3340</v>
      </c>
      <c r="Z1024" s="252" t="s">
        <v>3340</v>
      </c>
      <c r="AA1024" s="252" t="s">
        <v>3340</v>
      </c>
      <c r="AB1024" s="252" t="s">
        <v>3670</v>
      </c>
      <c r="AC1024" s="252" t="s">
        <v>4776</v>
      </c>
      <c r="AD1024" s="252" t="s">
        <v>3340</v>
      </c>
      <c r="AE1024" s="252" t="s">
        <v>3340</v>
      </c>
      <c r="AF1024" s="217" t="s">
        <v>3340</v>
      </c>
      <c r="AG1024" s="252" t="s">
        <v>9327</v>
      </c>
      <c r="AH1024" s="252" t="s">
        <v>3340</v>
      </c>
      <c r="AI1024" s="252" t="s">
        <v>3340</v>
      </c>
      <c r="AJ1024" s="252" t="s">
        <v>7761</v>
      </c>
      <c r="AK1024" s="252" t="s">
        <v>3340</v>
      </c>
      <c r="AL1024" s="252" t="s">
        <v>3340</v>
      </c>
    </row>
    <row r="1025" spans="1:38">
      <c r="A1025" s="30" t="s">
        <v>9659</v>
      </c>
      <c r="B1025" s="30" t="s">
        <v>9660</v>
      </c>
      <c r="C1025" s="252" t="s">
        <v>9663</v>
      </c>
      <c r="D1025" s="252" t="s">
        <v>9664</v>
      </c>
      <c r="E1025" s="252" t="s">
        <v>9665</v>
      </c>
      <c r="F1025" s="217" t="s">
        <v>9666</v>
      </c>
      <c r="G1025" s="252" t="s">
        <v>9606</v>
      </c>
      <c r="H1025" s="252" t="s">
        <v>9607</v>
      </c>
      <c r="I1025" s="411">
        <v>43487</v>
      </c>
      <c r="J1025" s="252" t="s">
        <v>8915</v>
      </c>
      <c r="K1025" s="252" t="s">
        <v>9311</v>
      </c>
      <c r="L1025" s="252" t="s">
        <v>3469</v>
      </c>
      <c r="M1025" s="252" t="s">
        <v>6693</v>
      </c>
      <c r="N1025" s="252" t="s">
        <v>6693</v>
      </c>
      <c r="O1025" s="252" t="s">
        <v>8356</v>
      </c>
      <c r="P1025" s="252" t="s">
        <v>3670</v>
      </c>
      <c r="Q1025" s="252" t="s">
        <v>9332</v>
      </c>
      <c r="R1025" s="252" t="s">
        <v>3340</v>
      </c>
      <c r="S1025" s="252" t="s">
        <v>3340</v>
      </c>
      <c r="T1025" s="252" t="s">
        <v>3340</v>
      </c>
      <c r="U1025" s="252" t="s">
        <v>3340</v>
      </c>
      <c r="V1025" s="252" t="s">
        <v>3340</v>
      </c>
      <c r="W1025" s="252" t="s">
        <v>3340</v>
      </c>
      <c r="X1025" s="252" t="s">
        <v>3340</v>
      </c>
      <c r="Y1025" s="252" t="s">
        <v>3340</v>
      </c>
      <c r="Z1025" s="252" t="s">
        <v>3340</v>
      </c>
      <c r="AA1025" s="252" t="s">
        <v>3340</v>
      </c>
      <c r="AB1025" s="252" t="s">
        <v>3670</v>
      </c>
      <c r="AC1025" s="252" t="s">
        <v>4776</v>
      </c>
      <c r="AD1025" s="252" t="s">
        <v>3340</v>
      </c>
      <c r="AE1025" s="252" t="s">
        <v>3340</v>
      </c>
      <c r="AF1025" s="217" t="s">
        <v>3340</v>
      </c>
      <c r="AG1025" s="252" t="s">
        <v>9332</v>
      </c>
      <c r="AH1025" s="252" t="s">
        <v>3340</v>
      </c>
      <c r="AI1025" s="252" t="s">
        <v>3340</v>
      </c>
      <c r="AJ1025" s="252" t="s">
        <v>7761</v>
      </c>
      <c r="AK1025" s="252" t="s">
        <v>3340</v>
      </c>
      <c r="AL1025" s="252" t="s">
        <v>3340</v>
      </c>
    </row>
    <row r="1026" spans="1:38">
      <c r="A1026" s="30" t="s">
        <v>9663</v>
      </c>
      <c r="B1026" s="30" t="s">
        <v>9664</v>
      </c>
      <c r="C1026" s="252" t="s">
        <v>9667</v>
      </c>
      <c r="D1026" s="252" t="s">
        <v>9668</v>
      </c>
      <c r="E1026" s="252" t="s">
        <v>9669</v>
      </c>
      <c r="F1026" s="217" t="s">
        <v>9670</v>
      </c>
      <c r="G1026" s="252" t="s">
        <v>9606</v>
      </c>
      <c r="H1026" s="252" t="s">
        <v>9607</v>
      </c>
      <c r="I1026" s="411">
        <v>43487</v>
      </c>
      <c r="J1026" s="252" t="s">
        <v>8915</v>
      </c>
      <c r="K1026" s="252" t="s">
        <v>9311</v>
      </c>
      <c r="L1026" s="252" t="s">
        <v>3469</v>
      </c>
      <c r="M1026" s="252" t="s">
        <v>6693</v>
      </c>
      <c r="N1026" s="252" t="s">
        <v>6693</v>
      </c>
      <c r="O1026" s="252" t="s">
        <v>8356</v>
      </c>
      <c r="P1026" s="252" t="s">
        <v>3670</v>
      </c>
      <c r="Q1026" s="252" t="s">
        <v>9312</v>
      </c>
      <c r="R1026" s="252" t="s">
        <v>3340</v>
      </c>
      <c r="S1026" s="252" t="s">
        <v>3340</v>
      </c>
      <c r="T1026" s="252" t="s">
        <v>3340</v>
      </c>
      <c r="U1026" s="252" t="s">
        <v>3340</v>
      </c>
      <c r="V1026" s="252" t="s">
        <v>3340</v>
      </c>
      <c r="W1026" s="252" t="s">
        <v>3340</v>
      </c>
      <c r="X1026" s="252" t="s">
        <v>3340</v>
      </c>
      <c r="Y1026" s="252" t="s">
        <v>3340</v>
      </c>
      <c r="Z1026" s="252" t="s">
        <v>3340</v>
      </c>
      <c r="AA1026" s="252" t="s">
        <v>3340</v>
      </c>
      <c r="AB1026" s="252" t="s">
        <v>3670</v>
      </c>
      <c r="AC1026" s="252" t="s">
        <v>4776</v>
      </c>
      <c r="AD1026" s="252" t="s">
        <v>3340</v>
      </c>
      <c r="AE1026" s="252" t="s">
        <v>3340</v>
      </c>
      <c r="AF1026" s="217" t="s">
        <v>3340</v>
      </c>
      <c r="AG1026" s="252" t="s">
        <v>9312</v>
      </c>
      <c r="AH1026" s="252" t="s">
        <v>3340</v>
      </c>
      <c r="AI1026" s="252" t="s">
        <v>3340</v>
      </c>
      <c r="AJ1026" s="252" t="s">
        <v>7761</v>
      </c>
      <c r="AK1026" s="252" t="s">
        <v>3340</v>
      </c>
      <c r="AL1026" s="252" t="s">
        <v>3340</v>
      </c>
    </row>
    <row r="1027" spans="1:38">
      <c r="A1027" s="30" t="s">
        <v>9667</v>
      </c>
      <c r="B1027" s="30" t="s">
        <v>9668</v>
      </c>
      <c r="C1027" s="252" t="s">
        <v>9671</v>
      </c>
      <c r="D1027" s="252" t="s">
        <v>9672</v>
      </c>
      <c r="E1027" s="252" t="s">
        <v>9673</v>
      </c>
      <c r="F1027" s="217" t="s">
        <v>9674</v>
      </c>
      <c r="G1027" s="252" t="s">
        <v>9606</v>
      </c>
      <c r="H1027" s="252" t="s">
        <v>9607</v>
      </c>
      <c r="I1027" s="411">
        <v>43487</v>
      </c>
      <c r="J1027" s="252" t="s">
        <v>8915</v>
      </c>
      <c r="K1027" s="252" t="s">
        <v>9311</v>
      </c>
      <c r="L1027" s="252" t="s">
        <v>3469</v>
      </c>
      <c r="M1027" s="252" t="s">
        <v>6693</v>
      </c>
      <c r="N1027" s="252" t="s">
        <v>6693</v>
      </c>
      <c r="O1027" s="252" t="s">
        <v>8356</v>
      </c>
      <c r="P1027" s="252" t="s">
        <v>3670</v>
      </c>
      <c r="Q1027" s="252" t="s">
        <v>9337</v>
      </c>
      <c r="R1027" s="252" t="s">
        <v>3340</v>
      </c>
      <c r="S1027" s="252" t="s">
        <v>3340</v>
      </c>
      <c r="T1027" s="252" t="s">
        <v>3340</v>
      </c>
      <c r="U1027" s="252" t="s">
        <v>3340</v>
      </c>
      <c r="V1027" s="252" t="s">
        <v>3340</v>
      </c>
      <c r="W1027" s="252" t="s">
        <v>3340</v>
      </c>
      <c r="X1027" s="252" t="s">
        <v>3340</v>
      </c>
      <c r="Y1027" s="252" t="s">
        <v>3340</v>
      </c>
      <c r="Z1027" s="252" t="s">
        <v>3340</v>
      </c>
      <c r="AA1027" s="252" t="s">
        <v>3340</v>
      </c>
      <c r="AB1027" s="252" t="s">
        <v>3670</v>
      </c>
      <c r="AC1027" s="252" t="s">
        <v>4776</v>
      </c>
      <c r="AD1027" s="252" t="s">
        <v>3340</v>
      </c>
      <c r="AE1027" s="252" t="s">
        <v>3340</v>
      </c>
      <c r="AF1027" s="217" t="s">
        <v>3340</v>
      </c>
      <c r="AG1027" s="252" t="s">
        <v>9337</v>
      </c>
      <c r="AH1027" s="252" t="s">
        <v>3340</v>
      </c>
      <c r="AI1027" s="252" t="s">
        <v>3340</v>
      </c>
      <c r="AJ1027" s="252" t="s">
        <v>7761</v>
      </c>
      <c r="AK1027" s="252" t="s">
        <v>3340</v>
      </c>
      <c r="AL1027" s="252" t="s">
        <v>3340</v>
      </c>
    </row>
    <row r="1028" spans="1:38">
      <c r="A1028" s="30" t="s">
        <v>9671</v>
      </c>
      <c r="B1028" s="30" t="s">
        <v>9672</v>
      </c>
      <c r="C1028" s="252" t="s">
        <v>9675</v>
      </c>
      <c r="D1028" s="252" t="s">
        <v>9676</v>
      </c>
      <c r="E1028" s="252" t="s">
        <v>9677</v>
      </c>
      <c r="F1028" s="217" t="s">
        <v>9678</v>
      </c>
      <c r="G1028" s="252" t="s">
        <v>9606</v>
      </c>
      <c r="H1028" s="252" t="s">
        <v>9607</v>
      </c>
      <c r="I1028" s="411">
        <v>43487</v>
      </c>
      <c r="J1028" s="252" t="s">
        <v>8915</v>
      </c>
      <c r="K1028" s="252" t="s">
        <v>9311</v>
      </c>
      <c r="L1028" s="252" t="s">
        <v>3469</v>
      </c>
      <c r="M1028" s="252" t="s">
        <v>6693</v>
      </c>
      <c r="N1028" s="252" t="s">
        <v>6693</v>
      </c>
      <c r="O1028" s="252" t="s">
        <v>8356</v>
      </c>
      <c r="P1028" s="252" t="s">
        <v>3670</v>
      </c>
      <c r="Q1028" s="252" t="s">
        <v>9342</v>
      </c>
      <c r="R1028" s="252" t="s">
        <v>3340</v>
      </c>
      <c r="S1028" s="252" t="s">
        <v>3340</v>
      </c>
      <c r="T1028" s="252" t="s">
        <v>3340</v>
      </c>
      <c r="U1028" s="252" t="s">
        <v>3340</v>
      </c>
      <c r="V1028" s="252" t="s">
        <v>3340</v>
      </c>
      <c r="W1028" s="252" t="s">
        <v>3340</v>
      </c>
      <c r="X1028" s="252" t="s">
        <v>3340</v>
      </c>
      <c r="Y1028" s="252" t="s">
        <v>3340</v>
      </c>
      <c r="Z1028" s="252" t="s">
        <v>3340</v>
      </c>
      <c r="AA1028" s="252" t="s">
        <v>3340</v>
      </c>
      <c r="AB1028" s="252" t="s">
        <v>3670</v>
      </c>
      <c r="AC1028" s="252" t="s">
        <v>4776</v>
      </c>
      <c r="AD1028" s="252" t="s">
        <v>3340</v>
      </c>
      <c r="AE1028" s="252" t="s">
        <v>3340</v>
      </c>
      <c r="AF1028" s="217" t="s">
        <v>3340</v>
      </c>
      <c r="AG1028" s="252" t="s">
        <v>9342</v>
      </c>
      <c r="AH1028" s="252" t="s">
        <v>3340</v>
      </c>
      <c r="AI1028" s="252" t="s">
        <v>3340</v>
      </c>
      <c r="AJ1028" s="252" t="s">
        <v>7761</v>
      </c>
      <c r="AK1028" s="252" t="s">
        <v>3340</v>
      </c>
      <c r="AL1028" s="252" t="s">
        <v>3340</v>
      </c>
    </row>
    <row r="1029" spans="1:38">
      <c r="A1029" s="30" t="s">
        <v>9675</v>
      </c>
      <c r="B1029" s="30" t="s">
        <v>9676</v>
      </c>
      <c r="C1029" s="252" t="s">
        <v>9679</v>
      </c>
      <c r="D1029" s="252" t="s">
        <v>9680</v>
      </c>
      <c r="E1029" s="252" t="s">
        <v>9681</v>
      </c>
      <c r="F1029" s="217" t="s">
        <v>9682</v>
      </c>
      <c r="G1029" s="252" t="s">
        <v>9606</v>
      </c>
      <c r="H1029" s="252" t="s">
        <v>9607</v>
      </c>
      <c r="I1029" s="411">
        <v>43487</v>
      </c>
      <c r="J1029" s="252" t="s">
        <v>8915</v>
      </c>
      <c r="K1029" s="252" t="s">
        <v>9311</v>
      </c>
      <c r="L1029" s="252" t="s">
        <v>3469</v>
      </c>
      <c r="M1029" s="252" t="s">
        <v>6693</v>
      </c>
      <c r="N1029" s="252" t="s">
        <v>6693</v>
      </c>
      <c r="O1029" s="252" t="s">
        <v>8356</v>
      </c>
      <c r="P1029" s="252" t="s">
        <v>3670</v>
      </c>
      <c r="Q1029" s="252" t="s">
        <v>9683</v>
      </c>
      <c r="R1029" s="252" t="s">
        <v>3340</v>
      </c>
      <c r="S1029" s="252" t="s">
        <v>3340</v>
      </c>
      <c r="T1029" s="252" t="s">
        <v>3340</v>
      </c>
      <c r="U1029" s="252" t="s">
        <v>3340</v>
      </c>
      <c r="V1029" s="252" t="s">
        <v>3340</v>
      </c>
      <c r="W1029" s="252" t="s">
        <v>3340</v>
      </c>
      <c r="X1029" s="252" t="s">
        <v>3340</v>
      </c>
      <c r="Y1029" s="252" t="s">
        <v>3340</v>
      </c>
      <c r="Z1029" s="252" t="s">
        <v>3340</v>
      </c>
      <c r="AA1029" s="252" t="s">
        <v>3340</v>
      </c>
      <c r="AB1029" s="252" t="s">
        <v>3670</v>
      </c>
      <c r="AC1029" s="252" t="s">
        <v>4776</v>
      </c>
      <c r="AD1029" s="252" t="s">
        <v>3340</v>
      </c>
      <c r="AE1029" s="252" t="s">
        <v>3340</v>
      </c>
      <c r="AF1029" s="217" t="s">
        <v>3340</v>
      </c>
      <c r="AG1029" s="252" t="s">
        <v>9317</v>
      </c>
      <c r="AH1029" s="252" t="s">
        <v>3340</v>
      </c>
      <c r="AI1029" s="252" t="s">
        <v>3340</v>
      </c>
      <c r="AJ1029" s="252" t="s">
        <v>7761</v>
      </c>
      <c r="AK1029" s="252" t="s">
        <v>3340</v>
      </c>
      <c r="AL1029" s="252" t="s">
        <v>3340</v>
      </c>
    </row>
    <row r="1030" spans="1:38">
      <c r="A1030" s="30" t="s">
        <v>9679</v>
      </c>
      <c r="B1030" s="30" t="s">
        <v>9680</v>
      </c>
      <c r="C1030" s="252" t="s">
        <v>9659</v>
      </c>
      <c r="D1030" s="252" t="s">
        <v>9684</v>
      </c>
      <c r="E1030" s="252" t="s">
        <v>9685</v>
      </c>
      <c r="F1030" s="217" t="s">
        <v>9686</v>
      </c>
      <c r="G1030" s="252" t="s">
        <v>9606</v>
      </c>
      <c r="H1030" s="252" t="s">
        <v>9607</v>
      </c>
      <c r="I1030" s="411">
        <v>43487</v>
      </c>
      <c r="J1030" s="252" t="s">
        <v>8915</v>
      </c>
      <c r="K1030" s="252" t="s">
        <v>9311</v>
      </c>
      <c r="L1030" s="252" t="s">
        <v>3469</v>
      </c>
      <c r="M1030" s="252" t="s">
        <v>6693</v>
      </c>
      <c r="N1030" s="252" t="s">
        <v>6693</v>
      </c>
      <c r="O1030" s="252" t="s">
        <v>8356</v>
      </c>
      <c r="P1030" s="252" t="s">
        <v>3670</v>
      </c>
      <c r="Q1030" s="252" t="s">
        <v>9327</v>
      </c>
      <c r="R1030" s="252" t="s">
        <v>3340</v>
      </c>
      <c r="S1030" s="252" t="s">
        <v>3340</v>
      </c>
      <c r="T1030" s="252" t="s">
        <v>3340</v>
      </c>
      <c r="U1030" s="252" t="s">
        <v>3340</v>
      </c>
      <c r="V1030" s="252" t="s">
        <v>3340</v>
      </c>
      <c r="W1030" s="252" t="s">
        <v>3340</v>
      </c>
      <c r="X1030" s="252" t="s">
        <v>3340</v>
      </c>
      <c r="Y1030" s="252" t="s">
        <v>3340</v>
      </c>
      <c r="Z1030" s="252" t="s">
        <v>3340</v>
      </c>
      <c r="AA1030" s="252" t="s">
        <v>3340</v>
      </c>
      <c r="AB1030" s="252" t="s">
        <v>3670</v>
      </c>
      <c r="AC1030" s="252" t="s">
        <v>4776</v>
      </c>
      <c r="AD1030" s="252" t="s">
        <v>3340</v>
      </c>
      <c r="AE1030" s="252" t="s">
        <v>3340</v>
      </c>
      <c r="AF1030" s="217" t="s">
        <v>3340</v>
      </c>
      <c r="AG1030" s="252" t="s">
        <v>9327</v>
      </c>
      <c r="AH1030" s="252" t="s">
        <v>3340</v>
      </c>
      <c r="AI1030" s="252" t="s">
        <v>3340</v>
      </c>
      <c r="AJ1030" s="252" t="s">
        <v>7761</v>
      </c>
      <c r="AK1030" s="252" t="s">
        <v>3340</v>
      </c>
      <c r="AL1030" s="252" t="s">
        <v>3340</v>
      </c>
    </row>
    <row r="1031" spans="1:38">
      <c r="A1031" s="30" t="s">
        <v>9659</v>
      </c>
      <c r="B1031" s="30" t="s">
        <v>9684</v>
      </c>
      <c r="C1031" s="252" t="s">
        <v>9675</v>
      </c>
      <c r="D1031" s="252" t="s">
        <v>9687</v>
      </c>
      <c r="E1031" s="252" t="s">
        <v>9688</v>
      </c>
      <c r="F1031" s="217" t="s">
        <v>9689</v>
      </c>
      <c r="G1031" s="252" t="s">
        <v>9606</v>
      </c>
      <c r="H1031" s="252" t="s">
        <v>9607</v>
      </c>
      <c r="I1031" s="411">
        <v>43487</v>
      </c>
      <c r="J1031" s="252" t="s">
        <v>8915</v>
      </c>
      <c r="K1031" s="252" t="s">
        <v>9311</v>
      </c>
      <c r="L1031" s="252" t="s">
        <v>3469</v>
      </c>
      <c r="M1031" s="252" t="s">
        <v>6693</v>
      </c>
      <c r="N1031" s="252" t="s">
        <v>6693</v>
      </c>
      <c r="O1031" s="252" t="s">
        <v>8356</v>
      </c>
      <c r="P1031" s="252" t="s">
        <v>3670</v>
      </c>
      <c r="Q1031" s="252" t="s">
        <v>9342</v>
      </c>
      <c r="R1031" s="252" t="s">
        <v>3340</v>
      </c>
      <c r="S1031" s="252" t="s">
        <v>3340</v>
      </c>
      <c r="T1031" s="252" t="s">
        <v>3340</v>
      </c>
      <c r="U1031" s="252" t="s">
        <v>3340</v>
      </c>
      <c r="V1031" s="252" t="s">
        <v>3340</v>
      </c>
      <c r="W1031" s="252" t="s">
        <v>3340</v>
      </c>
      <c r="X1031" s="252" t="s">
        <v>3340</v>
      </c>
      <c r="Y1031" s="252" t="s">
        <v>3340</v>
      </c>
      <c r="Z1031" s="252" t="s">
        <v>3340</v>
      </c>
      <c r="AA1031" s="252" t="s">
        <v>3340</v>
      </c>
      <c r="AB1031" s="252" t="s">
        <v>3670</v>
      </c>
      <c r="AC1031" s="252" t="s">
        <v>4776</v>
      </c>
      <c r="AD1031" s="252" t="s">
        <v>3340</v>
      </c>
      <c r="AE1031" s="252" t="s">
        <v>3340</v>
      </c>
      <c r="AF1031" s="217" t="s">
        <v>3340</v>
      </c>
      <c r="AG1031" s="252" t="s">
        <v>9342</v>
      </c>
      <c r="AH1031" s="252" t="s">
        <v>3340</v>
      </c>
      <c r="AI1031" s="252" t="s">
        <v>3340</v>
      </c>
      <c r="AJ1031" s="252" t="s">
        <v>7761</v>
      </c>
      <c r="AK1031" s="252" t="s">
        <v>3340</v>
      </c>
      <c r="AL1031" s="252" t="s">
        <v>3340</v>
      </c>
    </row>
    <row r="1032" spans="1:38">
      <c r="A1032" s="30" t="s">
        <v>9675</v>
      </c>
      <c r="B1032" s="30" t="s">
        <v>9687</v>
      </c>
      <c r="C1032" s="252" t="s">
        <v>9671</v>
      </c>
      <c r="D1032" s="252" t="s">
        <v>9690</v>
      </c>
      <c r="E1032" s="252" t="s">
        <v>9691</v>
      </c>
      <c r="F1032" s="217" t="s">
        <v>9692</v>
      </c>
      <c r="G1032" s="252" t="s">
        <v>9606</v>
      </c>
      <c r="H1032" s="252" t="s">
        <v>9607</v>
      </c>
      <c r="I1032" s="411">
        <v>43487</v>
      </c>
      <c r="J1032" s="252" t="s">
        <v>8915</v>
      </c>
      <c r="K1032" s="252" t="s">
        <v>9311</v>
      </c>
      <c r="L1032" s="252" t="s">
        <v>3469</v>
      </c>
      <c r="M1032" s="252" t="s">
        <v>6693</v>
      </c>
      <c r="N1032" s="252" t="s">
        <v>6693</v>
      </c>
      <c r="O1032" s="252" t="s">
        <v>8356</v>
      </c>
      <c r="P1032" s="252" t="s">
        <v>3670</v>
      </c>
      <c r="Q1032" s="252" t="s">
        <v>9337</v>
      </c>
      <c r="R1032" s="252" t="s">
        <v>3340</v>
      </c>
      <c r="S1032" s="252" t="s">
        <v>3340</v>
      </c>
      <c r="T1032" s="252" t="s">
        <v>3340</v>
      </c>
      <c r="U1032" s="252" t="s">
        <v>3340</v>
      </c>
      <c r="V1032" s="252" t="s">
        <v>3340</v>
      </c>
      <c r="W1032" s="252" t="s">
        <v>3340</v>
      </c>
      <c r="X1032" s="252" t="s">
        <v>3340</v>
      </c>
      <c r="Y1032" s="252" t="s">
        <v>3340</v>
      </c>
      <c r="Z1032" s="252" t="s">
        <v>3340</v>
      </c>
      <c r="AA1032" s="252" t="s">
        <v>3340</v>
      </c>
      <c r="AB1032" s="252" t="s">
        <v>3670</v>
      </c>
      <c r="AC1032" s="252" t="s">
        <v>4776</v>
      </c>
      <c r="AD1032" s="252" t="s">
        <v>3340</v>
      </c>
      <c r="AE1032" s="252" t="s">
        <v>3340</v>
      </c>
      <c r="AF1032" s="217" t="s">
        <v>3340</v>
      </c>
      <c r="AG1032" s="252" t="s">
        <v>9337</v>
      </c>
      <c r="AH1032" s="252" t="s">
        <v>3340</v>
      </c>
      <c r="AI1032" s="252" t="s">
        <v>3340</v>
      </c>
      <c r="AJ1032" s="252" t="s">
        <v>7761</v>
      </c>
      <c r="AK1032" s="252" t="s">
        <v>3340</v>
      </c>
      <c r="AL1032" s="252" t="s">
        <v>3340</v>
      </c>
    </row>
    <row r="1033" spans="1:38">
      <c r="A1033" s="30" t="s">
        <v>9671</v>
      </c>
      <c r="B1033" s="30" t="s">
        <v>9690</v>
      </c>
      <c r="C1033" s="252" t="s">
        <v>9679</v>
      </c>
      <c r="D1033" s="252" t="s">
        <v>9693</v>
      </c>
      <c r="E1033" s="252" t="s">
        <v>9694</v>
      </c>
      <c r="F1033" s="217" t="s">
        <v>9695</v>
      </c>
      <c r="G1033" s="252" t="s">
        <v>9606</v>
      </c>
      <c r="H1033" s="252" t="s">
        <v>9607</v>
      </c>
      <c r="I1033" s="411">
        <v>43487</v>
      </c>
      <c r="J1033" s="252" t="s">
        <v>8915</v>
      </c>
      <c r="K1033" s="252" t="s">
        <v>9311</v>
      </c>
      <c r="L1033" s="252" t="s">
        <v>3469</v>
      </c>
      <c r="M1033" s="252" t="s">
        <v>6693</v>
      </c>
      <c r="N1033" s="252" t="s">
        <v>6693</v>
      </c>
      <c r="O1033" s="252" t="s">
        <v>8356</v>
      </c>
      <c r="P1033" s="252" t="s">
        <v>3670</v>
      </c>
      <c r="Q1033" s="252" t="s">
        <v>9683</v>
      </c>
      <c r="R1033" s="252" t="s">
        <v>3340</v>
      </c>
      <c r="S1033" s="252" t="s">
        <v>3340</v>
      </c>
      <c r="T1033" s="252" t="s">
        <v>3340</v>
      </c>
      <c r="U1033" s="252" t="s">
        <v>3340</v>
      </c>
      <c r="V1033" s="252" t="s">
        <v>3340</v>
      </c>
      <c r="W1033" s="252" t="s">
        <v>3340</v>
      </c>
      <c r="X1033" s="252" t="s">
        <v>3340</v>
      </c>
      <c r="Y1033" s="252" t="s">
        <v>3340</v>
      </c>
      <c r="Z1033" s="252" t="s">
        <v>3340</v>
      </c>
      <c r="AA1033" s="252" t="s">
        <v>3340</v>
      </c>
      <c r="AB1033" s="252" t="s">
        <v>3670</v>
      </c>
      <c r="AC1033" s="252" t="s">
        <v>4776</v>
      </c>
      <c r="AD1033" s="252" t="s">
        <v>3340</v>
      </c>
      <c r="AE1033" s="252" t="s">
        <v>3340</v>
      </c>
      <c r="AF1033" s="217" t="s">
        <v>3340</v>
      </c>
      <c r="AG1033" s="252" t="s">
        <v>9317</v>
      </c>
      <c r="AH1033" s="252" t="s">
        <v>3340</v>
      </c>
      <c r="AI1033" s="252" t="s">
        <v>3340</v>
      </c>
      <c r="AJ1033" s="252" t="s">
        <v>7761</v>
      </c>
      <c r="AK1033" s="252" t="s">
        <v>3340</v>
      </c>
      <c r="AL1033" s="252" t="s">
        <v>3340</v>
      </c>
    </row>
    <row r="1034" spans="1:38">
      <c r="A1034" s="30" t="s">
        <v>9679</v>
      </c>
      <c r="B1034" s="30" t="s">
        <v>9693</v>
      </c>
      <c r="C1034" s="252" t="s">
        <v>9626</v>
      </c>
      <c r="D1034" s="252" t="s">
        <v>9696</v>
      </c>
      <c r="E1034" s="252" t="s">
        <v>9697</v>
      </c>
      <c r="F1034" s="217" t="s">
        <v>9698</v>
      </c>
      <c r="G1034" s="252" t="s">
        <v>9606</v>
      </c>
      <c r="H1034" s="252" t="s">
        <v>9607</v>
      </c>
      <c r="I1034" s="411">
        <v>43487</v>
      </c>
      <c r="J1034" s="252" t="s">
        <v>8915</v>
      </c>
      <c r="K1034" s="252" t="s">
        <v>9311</v>
      </c>
      <c r="L1034" s="252" t="s">
        <v>3469</v>
      </c>
      <c r="M1034" s="252" t="s">
        <v>6693</v>
      </c>
      <c r="N1034" s="252" t="s">
        <v>6693</v>
      </c>
      <c r="O1034" s="252" t="s">
        <v>8356</v>
      </c>
      <c r="P1034" s="252" t="s">
        <v>3670</v>
      </c>
      <c r="Q1034" s="252" t="s">
        <v>9394</v>
      </c>
      <c r="R1034" s="252" t="s">
        <v>3340</v>
      </c>
      <c r="S1034" s="252" t="s">
        <v>3340</v>
      </c>
      <c r="T1034" s="252" t="s">
        <v>3340</v>
      </c>
      <c r="U1034" s="252" t="s">
        <v>3340</v>
      </c>
      <c r="V1034" s="252" t="s">
        <v>3340</v>
      </c>
      <c r="W1034" s="252" t="s">
        <v>3340</v>
      </c>
      <c r="X1034" s="252" t="s">
        <v>3340</v>
      </c>
      <c r="Y1034" s="252" t="s">
        <v>3340</v>
      </c>
      <c r="Z1034" s="252" t="s">
        <v>3340</v>
      </c>
      <c r="AA1034" s="252" t="s">
        <v>3340</v>
      </c>
      <c r="AB1034" s="252" t="s">
        <v>3670</v>
      </c>
      <c r="AC1034" s="252" t="s">
        <v>4776</v>
      </c>
      <c r="AD1034" s="252" t="s">
        <v>3340</v>
      </c>
      <c r="AE1034" s="252" t="s">
        <v>3340</v>
      </c>
      <c r="AF1034" s="217" t="s">
        <v>3340</v>
      </c>
      <c r="AG1034" s="252" t="s">
        <v>9394</v>
      </c>
      <c r="AH1034" s="252" t="s">
        <v>3340</v>
      </c>
      <c r="AI1034" s="252" t="s">
        <v>3340</v>
      </c>
      <c r="AJ1034" s="252" t="s">
        <v>7761</v>
      </c>
      <c r="AK1034" s="252" t="s">
        <v>3340</v>
      </c>
      <c r="AL1034" s="252" t="s">
        <v>3340</v>
      </c>
    </row>
    <row r="1035" spans="1:38">
      <c r="A1035" s="30" t="s">
        <v>9626</v>
      </c>
      <c r="B1035" s="30" t="s">
        <v>9696</v>
      </c>
      <c r="C1035" s="252" t="s">
        <v>9630</v>
      </c>
      <c r="D1035" s="252" t="s">
        <v>9699</v>
      </c>
      <c r="E1035" s="252" t="s">
        <v>9700</v>
      </c>
      <c r="F1035" s="217" t="s">
        <v>9701</v>
      </c>
      <c r="G1035" s="252" t="s">
        <v>9606</v>
      </c>
      <c r="H1035" s="252" t="s">
        <v>9607</v>
      </c>
      <c r="I1035" s="411">
        <v>43487</v>
      </c>
      <c r="J1035" s="252" t="s">
        <v>8915</v>
      </c>
      <c r="K1035" s="252" t="s">
        <v>9311</v>
      </c>
      <c r="L1035" s="252" t="s">
        <v>3469</v>
      </c>
      <c r="M1035" s="252" t="s">
        <v>6693</v>
      </c>
      <c r="N1035" s="252" t="s">
        <v>6693</v>
      </c>
      <c r="O1035" s="252" t="s">
        <v>8356</v>
      </c>
      <c r="P1035" s="252" t="s">
        <v>3670</v>
      </c>
      <c r="Q1035" s="252" t="s">
        <v>9402</v>
      </c>
      <c r="R1035" s="252" t="s">
        <v>3340</v>
      </c>
      <c r="S1035" s="252" t="s">
        <v>3340</v>
      </c>
      <c r="T1035" s="252" t="s">
        <v>3340</v>
      </c>
      <c r="U1035" s="252" t="s">
        <v>3340</v>
      </c>
      <c r="V1035" s="252" t="s">
        <v>3340</v>
      </c>
      <c r="W1035" s="252" t="s">
        <v>3340</v>
      </c>
      <c r="X1035" s="252" t="s">
        <v>3340</v>
      </c>
      <c r="Y1035" s="252" t="s">
        <v>3340</v>
      </c>
      <c r="Z1035" s="252" t="s">
        <v>3340</v>
      </c>
      <c r="AA1035" s="252" t="s">
        <v>3340</v>
      </c>
      <c r="AB1035" s="252" t="s">
        <v>3670</v>
      </c>
      <c r="AC1035" s="252" t="s">
        <v>4776</v>
      </c>
      <c r="AD1035" s="252" t="s">
        <v>3340</v>
      </c>
      <c r="AE1035" s="252" t="s">
        <v>3340</v>
      </c>
      <c r="AF1035" s="217" t="s">
        <v>3340</v>
      </c>
      <c r="AG1035" s="252" t="s">
        <v>9402</v>
      </c>
      <c r="AH1035" s="252" t="s">
        <v>3340</v>
      </c>
      <c r="AI1035" s="252" t="s">
        <v>3340</v>
      </c>
      <c r="AJ1035" s="252" t="s">
        <v>7761</v>
      </c>
      <c r="AK1035" s="252" t="s">
        <v>3340</v>
      </c>
      <c r="AL1035" s="252" t="s">
        <v>3340</v>
      </c>
    </row>
    <row r="1036" spans="1:38">
      <c r="A1036" s="30" t="s">
        <v>9630</v>
      </c>
      <c r="B1036" s="30" t="s">
        <v>9699</v>
      </c>
      <c r="C1036" s="252" t="s">
        <v>9659</v>
      </c>
      <c r="D1036" s="252" t="s">
        <v>9702</v>
      </c>
      <c r="E1036" s="252" t="s">
        <v>9703</v>
      </c>
      <c r="F1036" s="217" t="s">
        <v>9704</v>
      </c>
      <c r="G1036" s="252" t="s">
        <v>9606</v>
      </c>
      <c r="H1036" s="252" t="s">
        <v>9607</v>
      </c>
      <c r="I1036" s="411">
        <v>43487</v>
      </c>
      <c r="J1036" s="252" t="s">
        <v>8915</v>
      </c>
      <c r="K1036" s="252" t="s">
        <v>9311</v>
      </c>
      <c r="L1036" s="252" t="s">
        <v>3469</v>
      </c>
      <c r="M1036" s="252" t="s">
        <v>6693</v>
      </c>
      <c r="N1036" s="252" t="s">
        <v>6693</v>
      </c>
      <c r="O1036" s="252" t="s">
        <v>8356</v>
      </c>
      <c r="P1036" s="252" t="s">
        <v>3670</v>
      </c>
      <c r="Q1036" s="252" t="s">
        <v>9327</v>
      </c>
      <c r="R1036" s="252" t="s">
        <v>3340</v>
      </c>
      <c r="S1036" s="252" t="s">
        <v>3340</v>
      </c>
      <c r="T1036" s="252" t="s">
        <v>3340</v>
      </c>
      <c r="U1036" s="252" t="s">
        <v>3340</v>
      </c>
      <c r="V1036" s="252" t="s">
        <v>3340</v>
      </c>
      <c r="W1036" s="252" t="s">
        <v>3340</v>
      </c>
      <c r="X1036" s="252" t="s">
        <v>3340</v>
      </c>
      <c r="Y1036" s="252" t="s">
        <v>3340</v>
      </c>
      <c r="Z1036" s="252" t="s">
        <v>3340</v>
      </c>
      <c r="AA1036" s="252" t="s">
        <v>3340</v>
      </c>
      <c r="AB1036" s="252" t="s">
        <v>3670</v>
      </c>
      <c r="AC1036" s="252" t="s">
        <v>4776</v>
      </c>
      <c r="AD1036" s="252" t="s">
        <v>3340</v>
      </c>
      <c r="AE1036" s="252" t="s">
        <v>3340</v>
      </c>
      <c r="AF1036" s="217" t="s">
        <v>3340</v>
      </c>
      <c r="AG1036" s="252" t="s">
        <v>9327</v>
      </c>
      <c r="AH1036" s="252" t="s">
        <v>3340</v>
      </c>
      <c r="AI1036" s="252" t="s">
        <v>3340</v>
      </c>
      <c r="AJ1036" s="252" t="s">
        <v>7761</v>
      </c>
      <c r="AK1036" s="252" t="s">
        <v>3340</v>
      </c>
      <c r="AL1036" s="252" t="s">
        <v>3340</v>
      </c>
    </row>
    <row r="1037" spans="1:38">
      <c r="A1037" s="30" t="s">
        <v>9659</v>
      </c>
      <c r="B1037" s="30" t="s">
        <v>9702</v>
      </c>
      <c r="C1037" s="252" t="s">
        <v>9663</v>
      </c>
      <c r="D1037" s="252" t="s">
        <v>9705</v>
      </c>
      <c r="E1037" s="252" t="s">
        <v>9706</v>
      </c>
      <c r="F1037" s="217" t="s">
        <v>9707</v>
      </c>
      <c r="G1037" s="252" t="s">
        <v>9606</v>
      </c>
      <c r="H1037" s="252" t="s">
        <v>9607</v>
      </c>
      <c r="I1037" s="411">
        <v>43487</v>
      </c>
      <c r="J1037" s="252" t="s">
        <v>8915</v>
      </c>
      <c r="K1037" s="252" t="s">
        <v>9311</v>
      </c>
      <c r="L1037" s="252" t="s">
        <v>3469</v>
      </c>
      <c r="M1037" s="252" t="s">
        <v>6693</v>
      </c>
      <c r="N1037" s="252" t="s">
        <v>6693</v>
      </c>
      <c r="O1037" s="252" t="s">
        <v>8356</v>
      </c>
      <c r="P1037" s="252" t="s">
        <v>3670</v>
      </c>
      <c r="Q1037" s="252" t="s">
        <v>9332</v>
      </c>
      <c r="R1037" s="252" t="s">
        <v>3340</v>
      </c>
      <c r="S1037" s="252" t="s">
        <v>3340</v>
      </c>
      <c r="T1037" s="252" t="s">
        <v>3340</v>
      </c>
      <c r="U1037" s="252" t="s">
        <v>3340</v>
      </c>
      <c r="V1037" s="252" t="s">
        <v>3340</v>
      </c>
      <c r="W1037" s="252" t="s">
        <v>3340</v>
      </c>
      <c r="X1037" s="252" t="s">
        <v>3340</v>
      </c>
      <c r="Y1037" s="252" t="s">
        <v>3340</v>
      </c>
      <c r="Z1037" s="252" t="s">
        <v>3340</v>
      </c>
      <c r="AA1037" s="252" t="s">
        <v>3340</v>
      </c>
      <c r="AB1037" s="252" t="s">
        <v>3670</v>
      </c>
      <c r="AC1037" s="252" t="s">
        <v>4776</v>
      </c>
      <c r="AD1037" s="252" t="s">
        <v>3340</v>
      </c>
      <c r="AE1037" s="252" t="s">
        <v>3340</v>
      </c>
      <c r="AF1037" s="217" t="s">
        <v>3340</v>
      </c>
      <c r="AG1037" s="252" t="s">
        <v>9332</v>
      </c>
      <c r="AH1037" s="252" t="s">
        <v>3340</v>
      </c>
      <c r="AI1037" s="252" t="s">
        <v>3340</v>
      </c>
      <c r="AJ1037" s="252" t="s">
        <v>7761</v>
      </c>
      <c r="AK1037" s="252" t="s">
        <v>3340</v>
      </c>
      <c r="AL1037" s="252" t="s">
        <v>3340</v>
      </c>
    </row>
    <row r="1038" spans="1:38">
      <c r="A1038" s="30" t="s">
        <v>9663</v>
      </c>
      <c r="B1038" s="30" t="s">
        <v>9705</v>
      </c>
      <c r="C1038" s="252" t="s">
        <v>9667</v>
      </c>
      <c r="D1038" s="252" t="s">
        <v>9708</v>
      </c>
      <c r="E1038" s="252" t="s">
        <v>9709</v>
      </c>
      <c r="F1038" s="217" t="s">
        <v>9710</v>
      </c>
      <c r="G1038" s="252" t="s">
        <v>9606</v>
      </c>
      <c r="H1038" s="252" t="s">
        <v>9607</v>
      </c>
      <c r="I1038" s="411">
        <v>43487</v>
      </c>
      <c r="J1038" s="252" t="s">
        <v>8915</v>
      </c>
      <c r="K1038" s="252" t="s">
        <v>9311</v>
      </c>
      <c r="L1038" s="252" t="s">
        <v>3469</v>
      </c>
      <c r="M1038" s="252" t="s">
        <v>6693</v>
      </c>
      <c r="N1038" s="252" t="s">
        <v>6693</v>
      </c>
      <c r="O1038" s="252" t="s">
        <v>8356</v>
      </c>
      <c r="P1038" s="252" t="s">
        <v>3670</v>
      </c>
      <c r="Q1038" s="252" t="s">
        <v>9312</v>
      </c>
      <c r="R1038" s="252" t="s">
        <v>3340</v>
      </c>
      <c r="S1038" s="252" t="s">
        <v>3340</v>
      </c>
      <c r="T1038" s="252" t="s">
        <v>3340</v>
      </c>
      <c r="U1038" s="252" t="s">
        <v>3340</v>
      </c>
      <c r="V1038" s="252" t="s">
        <v>3340</v>
      </c>
      <c r="W1038" s="252" t="s">
        <v>3340</v>
      </c>
      <c r="X1038" s="252" t="s">
        <v>3340</v>
      </c>
      <c r="Y1038" s="252" t="s">
        <v>3340</v>
      </c>
      <c r="Z1038" s="252" t="s">
        <v>3340</v>
      </c>
      <c r="AA1038" s="252" t="s">
        <v>3340</v>
      </c>
      <c r="AB1038" s="252" t="s">
        <v>3670</v>
      </c>
      <c r="AC1038" s="252" t="s">
        <v>4776</v>
      </c>
      <c r="AD1038" s="252" t="s">
        <v>3340</v>
      </c>
      <c r="AE1038" s="252" t="s">
        <v>3340</v>
      </c>
      <c r="AF1038" s="217" t="s">
        <v>3340</v>
      </c>
      <c r="AG1038" s="252" t="s">
        <v>9312</v>
      </c>
      <c r="AH1038" s="252" t="s">
        <v>3340</v>
      </c>
      <c r="AI1038" s="252" t="s">
        <v>3340</v>
      </c>
      <c r="AJ1038" s="252" t="s">
        <v>7761</v>
      </c>
      <c r="AK1038" s="252" t="s">
        <v>3340</v>
      </c>
      <c r="AL1038" s="252" t="s">
        <v>3340</v>
      </c>
    </row>
    <row r="1039" spans="1:38">
      <c r="A1039" s="30" t="s">
        <v>9667</v>
      </c>
      <c r="B1039" s="30" t="s">
        <v>9708</v>
      </c>
      <c r="C1039" s="252" t="s">
        <v>9643</v>
      </c>
      <c r="D1039" s="252" t="s">
        <v>9711</v>
      </c>
      <c r="E1039" s="252" t="s">
        <v>9712</v>
      </c>
      <c r="F1039" s="217" t="s">
        <v>9713</v>
      </c>
      <c r="G1039" s="252" t="s">
        <v>9606</v>
      </c>
      <c r="H1039" s="252" t="s">
        <v>9607</v>
      </c>
      <c r="I1039" s="411">
        <v>43487</v>
      </c>
      <c r="J1039" s="252" t="s">
        <v>8915</v>
      </c>
      <c r="K1039" s="252" t="s">
        <v>9311</v>
      </c>
      <c r="L1039" s="252" t="s">
        <v>3469</v>
      </c>
      <c r="M1039" s="252" t="s">
        <v>6693</v>
      </c>
      <c r="N1039" s="252" t="s">
        <v>6693</v>
      </c>
      <c r="O1039" s="252" t="s">
        <v>8356</v>
      </c>
      <c r="P1039" s="252" t="s">
        <v>3670</v>
      </c>
      <c r="Q1039" s="252" t="s">
        <v>9322</v>
      </c>
      <c r="R1039" s="252" t="s">
        <v>3340</v>
      </c>
      <c r="S1039" s="252" t="s">
        <v>3340</v>
      </c>
      <c r="T1039" s="252" t="s">
        <v>3340</v>
      </c>
      <c r="U1039" s="252" t="s">
        <v>3340</v>
      </c>
      <c r="V1039" s="252" t="s">
        <v>3340</v>
      </c>
      <c r="W1039" s="252" t="s">
        <v>3340</v>
      </c>
      <c r="X1039" s="252" t="s">
        <v>3340</v>
      </c>
      <c r="Y1039" s="252" t="s">
        <v>3340</v>
      </c>
      <c r="Z1039" s="252" t="s">
        <v>3340</v>
      </c>
      <c r="AA1039" s="252" t="s">
        <v>3340</v>
      </c>
      <c r="AB1039" s="252" t="s">
        <v>3670</v>
      </c>
      <c r="AC1039" s="252" t="s">
        <v>4776</v>
      </c>
      <c r="AD1039" s="252" t="s">
        <v>3340</v>
      </c>
      <c r="AE1039" s="252" t="s">
        <v>3340</v>
      </c>
      <c r="AF1039" s="217" t="s">
        <v>3340</v>
      </c>
      <c r="AG1039" s="252" t="s">
        <v>9322</v>
      </c>
      <c r="AH1039" s="252" t="s">
        <v>3340</v>
      </c>
      <c r="AI1039" s="252" t="s">
        <v>3340</v>
      </c>
      <c r="AJ1039" s="252" t="s">
        <v>7761</v>
      </c>
      <c r="AK1039" s="252" t="s">
        <v>3340</v>
      </c>
      <c r="AL1039" s="252" t="s">
        <v>3340</v>
      </c>
    </row>
    <row r="1040" spans="1:38">
      <c r="A1040" s="30" t="s">
        <v>9643</v>
      </c>
      <c r="B1040" s="30" t="s">
        <v>9711</v>
      </c>
      <c r="C1040" s="252" t="s">
        <v>9675</v>
      </c>
      <c r="D1040" s="252" t="s">
        <v>9714</v>
      </c>
      <c r="E1040" s="252" t="s">
        <v>9715</v>
      </c>
      <c r="F1040" s="217" t="s">
        <v>9716</v>
      </c>
      <c r="G1040" s="252" t="s">
        <v>9606</v>
      </c>
      <c r="H1040" s="252" t="s">
        <v>9607</v>
      </c>
      <c r="I1040" s="411">
        <v>43487</v>
      </c>
      <c r="J1040" s="252" t="s">
        <v>8915</v>
      </c>
      <c r="K1040" s="252" t="s">
        <v>9311</v>
      </c>
      <c r="L1040" s="252" t="s">
        <v>3469</v>
      </c>
      <c r="M1040" s="252" t="s">
        <v>6693</v>
      </c>
      <c r="N1040" s="252" t="s">
        <v>6693</v>
      </c>
      <c r="O1040" s="252" t="s">
        <v>8356</v>
      </c>
      <c r="P1040" s="252" t="s">
        <v>3670</v>
      </c>
      <c r="Q1040" s="252" t="s">
        <v>9342</v>
      </c>
      <c r="R1040" s="252" t="s">
        <v>3340</v>
      </c>
      <c r="S1040" s="252" t="s">
        <v>3340</v>
      </c>
      <c r="T1040" s="252" t="s">
        <v>3340</v>
      </c>
      <c r="U1040" s="252" t="s">
        <v>3340</v>
      </c>
      <c r="V1040" s="252" t="s">
        <v>3340</v>
      </c>
      <c r="W1040" s="252" t="s">
        <v>3340</v>
      </c>
      <c r="X1040" s="252" t="s">
        <v>3340</v>
      </c>
      <c r="Y1040" s="252" t="s">
        <v>3340</v>
      </c>
      <c r="Z1040" s="252" t="s">
        <v>3340</v>
      </c>
      <c r="AA1040" s="252" t="s">
        <v>3340</v>
      </c>
      <c r="AB1040" s="252" t="s">
        <v>3670</v>
      </c>
      <c r="AC1040" s="252" t="s">
        <v>4776</v>
      </c>
      <c r="AD1040" s="252" t="s">
        <v>3340</v>
      </c>
      <c r="AE1040" s="252" t="s">
        <v>3340</v>
      </c>
      <c r="AF1040" s="217" t="s">
        <v>3340</v>
      </c>
      <c r="AG1040" s="252" t="s">
        <v>9342</v>
      </c>
      <c r="AH1040" s="252" t="s">
        <v>3340</v>
      </c>
      <c r="AI1040" s="252" t="s">
        <v>3340</v>
      </c>
      <c r="AJ1040" s="252" t="s">
        <v>7761</v>
      </c>
      <c r="AK1040" s="252" t="s">
        <v>3340</v>
      </c>
      <c r="AL1040" s="252" t="s">
        <v>3340</v>
      </c>
    </row>
    <row r="1041" spans="1:38">
      <c r="A1041" s="30" t="s">
        <v>9675</v>
      </c>
      <c r="B1041" s="30" t="s">
        <v>9714</v>
      </c>
      <c r="C1041" s="252" t="s">
        <v>9602</v>
      </c>
      <c r="D1041" s="252" t="s">
        <v>9717</v>
      </c>
      <c r="E1041" s="252" t="s">
        <v>9718</v>
      </c>
      <c r="F1041" s="217" t="s">
        <v>9719</v>
      </c>
      <c r="G1041" s="252" t="s">
        <v>9606</v>
      </c>
      <c r="H1041" s="252" t="s">
        <v>9607</v>
      </c>
      <c r="I1041" s="411">
        <v>43487</v>
      </c>
      <c r="J1041" s="252" t="s">
        <v>8915</v>
      </c>
      <c r="K1041" s="252" t="s">
        <v>9311</v>
      </c>
      <c r="L1041" s="252" t="s">
        <v>3469</v>
      </c>
      <c r="M1041" s="252" t="s">
        <v>6693</v>
      </c>
      <c r="N1041" s="252" t="s">
        <v>6693</v>
      </c>
      <c r="O1041" s="252" t="s">
        <v>8356</v>
      </c>
      <c r="P1041" s="252" t="s">
        <v>3670</v>
      </c>
      <c r="Q1041" s="252" t="s">
        <v>9368</v>
      </c>
      <c r="R1041" s="252" t="s">
        <v>3340</v>
      </c>
      <c r="S1041" s="252" t="s">
        <v>3340</v>
      </c>
      <c r="T1041" s="252" t="s">
        <v>3340</v>
      </c>
      <c r="U1041" s="252" t="s">
        <v>3340</v>
      </c>
      <c r="V1041" s="252" t="s">
        <v>3340</v>
      </c>
      <c r="W1041" s="252" t="s">
        <v>3340</v>
      </c>
      <c r="X1041" s="252" t="s">
        <v>3340</v>
      </c>
      <c r="Y1041" s="252" t="s">
        <v>3340</v>
      </c>
      <c r="Z1041" s="252" t="s">
        <v>3340</v>
      </c>
      <c r="AA1041" s="252" t="s">
        <v>3340</v>
      </c>
      <c r="AB1041" s="252" t="s">
        <v>3670</v>
      </c>
      <c r="AC1041" s="252" t="s">
        <v>4776</v>
      </c>
      <c r="AD1041" s="252" t="s">
        <v>3340</v>
      </c>
      <c r="AE1041" s="252" t="s">
        <v>3340</v>
      </c>
      <c r="AF1041" s="217" t="s">
        <v>3340</v>
      </c>
      <c r="AG1041" s="252" t="s">
        <v>9368</v>
      </c>
      <c r="AH1041" s="252" t="s">
        <v>3340</v>
      </c>
      <c r="AI1041" s="252" t="s">
        <v>3340</v>
      </c>
      <c r="AJ1041" s="252" t="s">
        <v>7761</v>
      </c>
      <c r="AK1041" s="252" t="s">
        <v>3340</v>
      </c>
      <c r="AL1041" s="252" t="s">
        <v>3340</v>
      </c>
    </row>
    <row r="1042" spans="1:38">
      <c r="A1042" s="30" t="s">
        <v>9602</v>
      </c>
      <c r="B1042" s="30" t="s">
        <v>9717</v>
      </c>
      <c r="C1042" s="252" t="s">
        <v>9663</v>
      </c>
      <c r="D1042" s="252" t="s">
        <v>9720</v>
      </c>
      <c r="E1042" s="252" t="s">
        <v>9721</v>
      </c>
      <c r="F1042" s="217" t="s">
        <v>9722</v>
      </c>
      <c r="G1042" s="252" t="s">
        <v>9606</v>
      </c>
      <c r="H1042" s="252" t="s">
        <v>9607</v>
      </c>
      <c r="I1042" s="411">
        <v>43487</v>
      </c>
      <c r="J1042" s="252" t="s">
        <v>8915</v>
      </c>
      <c r="K1042" s="252" t="s">
        <v>9311</v>
      </c>
      <c r="L1042" s="252" t="s">
        <v>3469</v>
      </c>
      <c r="M1042" s="252" t="s">
        <v>6693</v>
      </c>
      <c r="N1042" s="252" t="s">
        <v>6693</v>
      </c>
      <c r="O1042" s="252" t="s">
        <v>8356</v>
      </c>
      <c r="P1042" s="252" t="s">
        <v>3670</v>
      </c>
      <c r="Q1042" s="252" t="s">
        <v>9332</v>
      </c>
      <c r="R1042" s="252" t="s">
        <v>3340</v>
      </c>
      <c r="S1042" s="252" t="s">
        <v>3340</v>
      </c>
      <c r="T1042" s="252" t="s">
        <v>3340</v>
      </c>
      <c r="U1042" s="252" t="s">
        <v>3340</v>
      </c>
      <c r="V1042" s="252" t="s">
        <v>3340</v>
      </c>
      <c r="W1042" s="252" t="s">
        <v>3340</v>
      </c>
      <c r="X1042" s="252" t="s">
        <v>3340</v>
      </c>
      <c r="Y1042" s="252" t="s">
        <v>3340</v>
      </c>
      <c r="Z1042" s="252" t="s">
        <v>3340</v>
      </c>
      <c r="AA1042" s="252" t="s">
        <v>3340</v>
      </c>
      <c r="AB1042" s="252" t="s">
        <v>3670</v>
      </c>
      <c r="AC1042" s="252" t="s">
        <v>4776</v>
      </c>
      <c r="AD1042" s="252" t="s">
        <v>3340</v>
      </c>
      <c r="AE1042" s="252" t="s">
        <v>3340</v>
      </c>
      <c r="AF1042" s="217" t="s">
        <v>3340</v>
      </c>
      <c r="AG1042" s="252" t="s">
        <v>9332</v>
      </c>
      <c r="AH1042" s="252" t="s">
        <v>3340</v>
      </c>
      <c r="AI1042" s="252" t="s">
        <v>3340</v>
      </c>
      <c r="AJ1042" s="252" t="s">
        <v>7761</v>
      </c>
      <c r="AK1042" s="252" t="s">
        <v>3340</v>
      </c>
      <c r="AL1042" s="252" t="s">
        <v>3340</v>
      </c>
    </row>
    <row r="1043" spans="1:38">
      <c r="A1043" s="30" t="s">
        <v>9663</v>
      </c>
      <c r="B1043" s="30" t="s">
        <v>9720</v>
      </c>
      <c r="C1043" s="252" t="s">
        <v>9667</v>
      </c>
      <c r="D1043" s="252" t="s">
        <v>9723</v>
      </c>
      <c r="E1043" s="252" t="s">
        <v>9724</v>
      </c>
      <c r="F1043" s="217" t="s">
        <v>9725</v>
      </c>
      <c r="G1043" s="252" t="s">
        <v>9606</v>
      </c>
      <c r="H1043" s="252" t="s">
        <v>9607</v>
      </c>
      <c r="I1043" s="411">
        <v>43487</v>
      </c>
      <c r="J1043" s="252" t="s">
        <v>8915</v>
      </c>
      <c r="K1043" s="252" t="s">
        <v>9311</v>
      </c>
      <c r="L1043" s="252" t="s">
        <v>3469</v>
      </c>
      <c r="M1043" s="252" t="s">
        <v>6693</v>
      </c>
      <c r="N1043" s="252" t="s">
        <v>6693</v>
      </c>
      <c r="O1043" s="252" t="s">
        <v>8356</v>
      </c>
      <c r="P1043" s="252" t="s">
        <v>3670</v>
      </c>
      <c r="Q1043" s="252" t="s">
        <v>9312</v>
      </c>
      <c r="R1043" s="252" t="s">
        <v>3340</v>
      </c>
      <c r="S1043" s="252" t="s">
        <v>3340</v>
      </c>
      <c r="T1043" s="252" t="s">
        <v>3340</v>
      </c>
      <c r="U1043" s="252" t="s">
        <v>3340</v>
      </c>
      <c r="V1043" s="252" t="s">
        <v>3340</v>
      </c>
      <c r="W1043" s="252" t="s">
        <v>3340</v>
      </c>
      <c r="X1043" s="252" t="s">
        <v>3340</v>
      </c>
      <c r="Y1043" s="252" t="s">
        <v>3340</v>
      </c>
      <c r="Z1043" s="252" t="s">
        <v>3340</v>
      </c>
      <c r="AA1043" s="252" t="s">
        <v>3340</v>
      </c>
      <c r="AB1043" s="252" t="s">
        <v>3670</v>
      </c>
      <c r="AC1043" s="252" t="s">
        <v>4776</v>
      </c>
      <c r="AD1043" s="252" t="s">
        <v>3340</v>
      </c>
      <c r="AE1043" s="252" t="s">
        <v>3340</v>
      </c>
      <c r="AF1043" s="217" t="s">
        <v>3340</v>
      </c>
      <c r="AG1043" s="252" t="s">
        <v>9312</v>
      </c>
      <c r="AH1043" s="252" t="s">
        <v>3340</v>
      </c>
      <c r="AI1043" s="252" t="s">
        <v>3340</v>
      </c>
      <c r="AJ1043" s="252" t="s">
        <v>7761</v>
      </c>
      <c r="AK1043" s="252" t="s">
        <v>3340</v>
      </c>
      <c r="AL1043" s="252" t="s">
        <v>3340</v>
      </c>
    </row>
    <row r="1044" spans="1:38">
      <c r="A1044" s="30" t="s">
        <v>9667</v>
      </c>
      <c r="B1044" s="30" t="s">
        <v>9723</v>
      </c>
      <c r="C1044" s="252" t="s">
        <v>9643</v>
      </c>
      <c r="D1044" s="252" t="s">
        <v>9726</v>
      </c>
      <c r="E1044" s="252" t="s">
        <v>9727</v>
      </c>
      <c r="F1044" s="217" t="s">
        <v>9728</v>
      </c>
      <c r="G1044" s="252" t="s">
        <v>9606</v>
      </c>
      <c r="H1044" s="252" t="s">
        <v>9607</v>
      </c>
      <c r="I1044" s="411">
        <v>43487</v>
      </c>
      <c r="J1044" s="252" t="s">
        <v>8915</v>
      </c>
      <c r="K1044" s="252" t="s">
        <v>9311</v>
      </c>
      <c r="L1044" s="252" t="s">
        <v>3469</v>
      </c>
      <c r="M1044" s="252" t="s">
        <v>6693</v>
      </c>
      <c r="N1044" s="252" t="s">
        <v>6693</v>
      </c>
      <c r="O1044" s="252" t="s">
        <v>8356</v>
      </c>
      <c r="P1044" s="252" t="s">
        <v>3670</v>
      </c>
      <c r="Q1044" s="252" t="s">
        <v>9322</v>
      </c>
      <c r="R1044" s="252" t="s">
        <v>3340</v>
      </c>
      <c r="S1044" s="252" t="s">
        <v>3340</v>
      </c>
      <c r="T1044" s="252" t="s">
        <v>3340</v>
      </c>
      <c r="U1044" s="252" t="s">
        <v>3340</v>
      </c>
      <c r="V1044" s="252" t="s">
        <v>3340</v>
      </c>
      <c r="W1044" s="252" t="s">
        <v>3340</v>
      </c>
      <c r="X1044" s="252" t="s">
        <v>3340</v>
      </c>
      <c r="Y1044" s="252" t="s">
        <v>3340</v>
      </c>
      <c r="Z1044" s="252" t="s">
        <v>3340</v>
      </c>
      <c r="AA1044" s="252" t="s">
        <v>3340</v>
      </c>
      <c r="AB1044" s="252" t="s">
        <v>3670</v>
      </c>
      <c r="AC1044" s="252" t="s">
        <v>4776</v>
      </c>
      <c r="AD1044" s="252" t="s">
        <v>3340</v>
      </c>
      <c r="AE1044" s="252" t="s">
        <v>3340</v>
      </c>
      <c r="AF1044" s="217" t="s">
        <v>3340</v>
      </c>
      <c r="AG1044" s="252" t="s">
        <v>9322</v>
      </c>
      <c r="AH1044" s="252" t="s">
        <v>3340</v>
      </c>
      <c r="AI1044" s="252" t="s">
        <v>3340</v>
      </c>
      <c r="AJ1044" s="252" t="s">
        <v>7761</v>
      </c>
      <c r="AK1044" s="252" t="s">
        <v>3340</v>
      </c>
      <c r="AL1044" s="252" t="s">
        <v>3340</v>
      </c>
    </row>
    <row r="1045" spans="1:38">
      <c r="A1045" s="30" t="s">
        <v>9643</v>
      </c>
      <c r="B1045" s="30" t="s">
        <v>9726</v>
      </c>
      <c r="C1045" s="252" t="s">
        <v>9671</v>
      </c>
      <c r="D1045" s="252" t="s">
        <v>9729</v>
      </c>
      <c r="E1045" s="252" t="s">
        <v>9730</v>
      </c>
      <c r="F1045" s="217" t="s">
        <v>9731</v>
      </c>
      <c r="G1045" s="252" t="s">
        <v>9606</v>
      </c>
      <c r="H1045" s="252" t="s">
        <v>9607</v>
      </c>
      <c r="I1045" s="411">
        <v>43487</v>
      </c>
      <c r="J1045" s="252" t="s">
        <v>8915</v>
      </c>
      <c r="K1045" s="252" t="s">
        <v>9311</v>
      </c>
      <c r="L1045" s="252" t="s">
        <v>3469</v>
      </c>
      <c r="M1045" s="252" t="s">
        <v>6693</v>
      </c>
      <c r="N1045" s="252" t="s">
        <v>6693</v>
      </c>
      <c r="O1045" s="252" t="s">
        <v>8356</v>
      </c>
      <c r="P1045" s="252" t="s">
        <v>3670</v>
      </c>
      <c r="Q1045" s="252" t="s">
        <v>9337</v>
      </c>
      <c r="R1045" s="252" t="s">
        <v>3340</v>
      </c>
      <c r="S1045" s="252" t="s">
        <v>3340</v>
      </c>
      <c r="T1045" s="252" t="s">
        <v>3340</v>
      </c>
      <c r="U1045" s="252" t="s">
        <v>3340</v>
      </c>
      <c r="V1045" s="252" t="s">
        <v>3340</v>
      </c>
      <c r="W1045" s="252" t="s">
        <v>3340</v>
      </c>
      <c r="X1045" s="252" t="s">
        <v>3340</v>
      </c>
      <c r="Y1045" s="252" t="s">
        <v>3340</v>
      </c>
      <c r="Z1045" s="252" t="s">
        <v>3340</v>
      </c>
      <c r="AA1045" s="252" t="s">
        <v>3340</v>
      </c>
      <c r="AB1045" s="252" t="s">
        <v>3670</v>
      </c>
      <c r="AC1045" s="252" t="s">
        <v>4776</v>
      </c>
      <c r="AD1045" s="252" t="s">
        <v>3340</v>
      </c>
      <c r="AE1045" s="252" t="s">
        <v>3340</v>
      </c>
      <c r="AF1045" s="217" t="s">
        <v>3340</v>
      </c>
      <c r="AG1045" s="252" t="s">
        <v>9337</v>
      </c>
      <c r="AH1045" s="252" t="s">
        <v>3340</v>
      </c>
      <c r="AI1045" s="252" t="s">
        <v>3340</v>
      </c>
      <c r="AJ1045" s="252" t="s">
        <v>7761</v>
      </c>
      <c r="AK1045" s="252" t="s">
        <v>3340</v>
      </c>
      <c r="AL1045" s="252" t="s">
        <v>3340</v>
      </c>
    </row>
    <row r="1046" spans="1:38">
      <c r="A1046" s="30" t="s">
        <v>9671</v>
      </c>
      <c r="B1046" s="30" t="s">
        <v>9729</v>
      </c>
      <c r="C1046" s="252" t="s">
        <v>9679</v>
      </c>
      <c r="D1046" s="252" t="s">
        <v>9732</v>
      </c>
      <c r="E1046" s="252" t="s">
        <v>9733</v>
      </c>
      <c r="F1046" s="217" t="s">
        <v>9734</v>
      </c>
      <c r="G1046" s="252" t="s">
        <v>9606</v>
      </c>
      <c r="H1046" s="252" t="s">
        <v>9607</v>
      </c>
      <c r="I1046" s="411">
        <v>43487</v>
      </c>
      <c r="J1046" s="252" t="s">
        <v>8915</v>
      </c>
      <c r="K1046" s="252" t="s">
        <v>9311</v>
      </c>
      <c r="L1046" s="252" t="s">
        <v>3469</v>
      </c>
      <c r="M1046" s="252" t="s">
        <v>6693</v>
      </c>
      <c r="N1046" s="252" t="s">
        <v>6693</v>
      </c>
      <c r="O1046" s="252" t="s">
        <v>8356</v>
      </c>
      <c r="P1046" s="252" t="s">
        <v>3670</v>
      </c>
      <c r="Q1046" s="252" t="s">
        <v>9683</v>
      </c>
      <c r="R1046" s="252" t="s">
        <v>3340</v>
      </c>
      <c r="S1046" s="252" t="s">
        <v>3340</v>
      </c>
      <c r="T1046" s="252" t="s">
        <v>3340</v>
      </c>
      <c r="U1046" s="252" t="s">
        <v>3340</v>
      </c>
      <c r="V1046" s="252" t="s">
        <v>3340</v>
      </c>
      <c r="W1046" s="252" t="s">
        <v>3340</v>
      </c>
      <c r="X1046" s="252" t="s">
        <v>3340</v>
      </c>
      <c r="Y1046" s="252" t="s">
        <v>3340</v>
      </c>
      <c r="Z1046" s="252" t="s">
        <v>3340</v>
      </c>
      <c r="AA1046" s="252" t="s">
        <v>3340</v>
      </c>
      <c r="AB1046" s="252" t="s">
        <v>3670</v>
      </c>
      <c r="AC1046" s="252" t="s">
        <v>4776</v>
      </c>
      <c r="AD1046" s="252" t="s">
        <v>3340</v>
      </c>
      <c r="AE1046" s="252" t="s">
        <v>3340</v>
      </c>
      <c r="AF1046" s="217" t="s">
        <v>3340</v>
      </c>
      <c r="AG1046" s="252" t="s">
        <v>9317</v>
      </c>
      <c r="AH1046" s="252" t="s">
        <v>3340</v>
      </c>
      <c r="AI1046" s="252" t="s">
        <v>3340</v>
      </c>
      <c r="AJ1046" s="252" t="s">
        <v>7761</v>
      </c>
      <c r="AK1046" s="252" t="s">
        <v>3340</v>
      </c>
      <c r="AL1046" s="252" t="s">
        <v>3340</v>
      </c>
    </row>
    <row r="1047" spans="1:38">
      <c r="A1047" s="30" t="s">
        <v>9679</v>
      </c>
      <c r="B1047" s="30" t="s">
        <v>9732</v>
      </c>
      <c r="C1047" s="252" t="s">
        <v>9735</v>
      </c>
      <c r="D1047" s="252" t="s">
        <v>9736</v>
      </c>
      <c r="E1047" s="252" t="s">
        <v>10050</v>
      </c>
      <c r="F1047" s="217" t="s">
        <v>9737</v>
      </c>
      <c r="G1047" s="252" t="s">
        <v>10696</v>
      </c>
      <c r="H1047" s="252" t="s">
        <v>8212</v>
      </c>
      <c r="I1047" s="411">
        <v>43438</v>
      </c>
      <c r="J1047" s="252" t="s">
        <v>3326</v>
      </c>
      <c r="K1047" s="252" t="s">
        <v>6055</v>
      </c>
      <c r="L1047" s="252" t="s">
        <v>3469</v>
      </c>
      <c r="M1047" s="252" t="s">
        <v>6676</v>
      </c>
      <c r="N1047" s="252" t="s">
        <v>9738</v>
      </c>
      <c r="O1047" s="252" t="s">
        <v>9739</v>
      </c>
      <c r="P1047" s="252" t="s">
        <v>3669</v>
      </c>
      <c r="Q1047" s="252" t="s">
        <v>9740</v>
      </c>
      <c r="R1047" s="252" t="s">
        <v>3363</v>
      </c>
      <c r="S1047" s="252" t="s">
        <v>3340</v>
      </c>
      <c r="T1047" s="252" t="s">
        <v>3340</v>
      </c>
      <c r="U1047" s="252" t="s">
        <v>3340</v>
      </c>
      <c r="V1047" s="252" t="s">
        <v>3340</v>
      </c>
      <c r="W1047" s="252" t="s">
        <v>3340</v>
      </c>
      <c r="X1047" s="252" t="s">
        <v>3340</v>
      </c>
      <c r="Y1047" s="252" t="s">
        <v>3340</v>
      </c>
      <c r="Z1047" s="252" t="s">
        <v>3340</v>
      </c>
      <c r="AA1047" s="252" t="s">
        <v>3340</v>
      </c>
      <c r="AB1047" s="252" t="s">
        <v>3669</v>
      </c>
      <c r="AC1047" s="252" t="s">
        <v>3835</v>
      </c>
      <c r="AD1047" s="252" t="s">
        <v>6069</v>
      </c>
      <c r="AE1047" s="252" t="s">
        <v>6070</v>
      </c>
      <c r="AF1047" s="217" t="s">
        <v>3340</v>
      </c>
      <c r="AG1047" s="252" t="s">
        <v>1102</v>
      </c>
      <c r="AH1047" s="252" t="s">
        <v>9741</v>
      </c>
      <c r="AI1047" s="252" t="s">
        <v>3340</v>
      </c>
      <c r="AJ1047" s="252" t="s">
        <v>6765</v>
      </c>
      <c r="AK1047" s="252" t="s">
        <v>9742</v>
      </c>
      <c r="AL1047" s="252" t="s">
        <v>6</v>
      </c>
    </row>
    <row r="1048" spans="1:38">
      <c r="A1048" s="30" t="s">
        <v>9735</v>
      </c>
      <c r="B1048" s="30" t="s">
        <v>9736</v>
      </c>
      <c r="C1048" s="252" t="s">
        <v>9743</v>
      </c>
      <c r="D1048" s="252" t="s">
        <v>9744</v>
      </c>
      <c r="E1048" s="252" t="s">
        <v>10697</v>
      </c>
      <c r="F1048" s="217" t="s">
        <v>9737</v>
      </c>
      <c r="G1048" s="252" t="s">
        <v>10696</v>
      </c>
      <c r="H1048" s="252" t="s">
        <v>8212</v>
      </c>
      <c r="I1048" s="411">
        <v>43438</v>
      </c>
      <c r="J1048" s="252" t="s">
        <v>3326</v>
      </c>
      <c r="K1048" s="252" t="s">
        <v>6055</v>
      </c>
      <c r="L1048" s="252" t="s">
        <v>3469</v>
      </c>
      <c r="M1048" s="252" t="s">
        <v>6676</v>
      </c>
      <c r="N1048" s="252" t="s">
        <v>9738</v>
      </c>
      <c r="O1048" s="252" t="s">
        <v>9739</v>
      </c>
      <c r="P1048" s="252" t="s">
        <v>3669</v>
      </c>
      <c r="Q1048" s="252" t="s">
        <v>9745</v>
      </c>
      <c r="R1048" s="252" t="s">
        <v>3363</v>
      </c>
      <c r="S1048" s="252" t="s">
        <v>10050</v>
      </c>
      <c r="T1048" s="252" t="s">
        <v>3340</v>
      </c>
      <c r="U1048" s="252" t="s">
        <v>3340</v>
      </c>
      <c r="V1048" s="252" t="s">
        <v>3340</v>
      </c>
      <c r="W1048" s="252" t="s">
        <v>3340</v>
      </c>
      <c r="X1048" s="252" t="s">
        <v>3340</v>
      </c>
      <c r="Y1048" s="252" t="s">
        <v>3340</v>
      </c>
      <c r="Z1048" s="252" t="s">
        <v>3340</v>
      </c>
      <c r="AA1048" s="252" t="s">
        <v>3340</v>
      </c>
      <c r="AB1048" s="252" t="s">
        <v>3669</v>
      </c>
      <c r="AC1048" s="252" t="s">
        <v>3835</v>
      </c>
      <c r="AD1048" s="252" t="s">
        <v>6069</v>
      </c>
      <c r="AE1048" s="252" t="s">
        <v>6070</v>
      </c>
      <c r="AF1048" s="217" t="s">
        <v>3340</v>
      </c>
      <c r="AG1048" s="252" t="s">
        <v>1102</v>
      </c>
      <c r="AH1048" s="252" t="s">
        <v>9741</v>
      </c>
      <c r="AI1048" s="252" t="s">
        <v>3340</v>
      </c>
      <c r="AJ1048" s="252" t="s">
        <v>6765</v>
      </c>
      <c r="AK1048" s="252" t="s">
        <v>9742</v>
      </c>
      <c r="AL1048" s="252" t="s">
        <v>9746</v>
      </c>
    </row>
    <row r="1049" spans="1:38">
      <c r="A1049" s="30" t="s">
        <v>9743</v>
      </c>
      <c r="B1049" s="30" t="s">
        <v>9744</v>
      </c>
      <c r="C1049" s="252" t="s">
        <v>9747</v>
      </c>
      <c r="D1049" s="252" t="s">
        <v>9748</v>
      </c>
      <c r="E1049" s="252" t="s">
        <v>10698</v>
      </c>
      <c r="F1049" s="217" t="s">
        <v>9737</v>
      </c>
      <c r="G1049" s="252" t="s">
        <v>10696</v>
      </c>
      <c r="H1049" s="252" t="s">
        <v>8212</v>
      </c>
      <c r="I1049" s="411">
        <v>43438</v>
      </c>
      <c r="J1049" s="252" t="s">
        <v>3326</v>
      </c>
      <c r="K1049" s="252" t="s">
        <v>6055</v>
      </c>
      <c r="L1049" s="252" t="s">
        <v>3469</v>
      </c>
      <c r="M1049" s="252" t="s">
        <v>6676</v>
      </c>
      <c r="N1049" s="252" t="s">
        <v>9738</v>
      </c>
      <c r="O1049" s="252" t="s">
        <v>9739</v>
      </c>
      <c r="P1049" s="252" t="s">
        <v>3669</v>
      </c>
      <c r="Q1049" s="252" t="s">
        <v>9749</v>
      </c>
      <c r="R1049" s="252" t="s">
        <v>3363</v>
      </c>
      <c r="S1049" s="252" t="s">
        <v>10050</v>
      </c>
      <c r="T1049" s="252" t="s">
        <v>3340</v>
      </c>
      <c r="U1049" s="252" t="s">
        <v>3340</v>
      </c>
      <c r="V1049" s="252" t="s">
        <v>3340</v>
      </c>
      <c r="W1049" s="252" t="s">
        <v>3340</v>
      </c>
      <c r="X1049" s="252" t="s">
        <v>3340</v>
      </c>
      <c r="Y1049" s="252" t="s">
        <v>3340</v>
      </c>
      <c r="Z1049" s="252" t="s">
        <v>3340</v>
      </c>
      <c r="AA1049" s="252" t="s">
        <v>3340</v>
      </c>
      <c r="AB1049" s="252" t="s">
        <v>3669</v>
      </c>
      <c r="AC1049" s="252" t="s">
        <v>3835</v>
      </c>
      <c r="AD1049" s="252" t="s">
        <v>6069</v>
      </c>
      <c r="AE1049" s="252" t="s">
        <v>6070</v>
      </c>
      <c r="AF1049" s="217" t="s">
        <v>3340</v>
      </c>
      <c r="AG1049" s="252" t="s">
        <v>1102</v>
      </c>
      <c r="AH1049" s="252" t="s">
        <v>9741</v>
      </c>
      <c r="AI1049" s="252" t="s">
        <v>3340</v>
      </c>
      <c r="AJ1049" s="252" t="s">
        <v>6765</v>
      </c>
      <c r="AK1049" s="252" t="s">
        <v>9742</v>
      </c>
      <c r="AL1049" s="252" t="s">
        <v>9750</v>
      </c>
    </row>
    <row r="1050" spans="1:38">
      <c r="A1050" s="30" t="s">
        <v>9747</v>
      </c>
      <c r="B1050" s="30" t="s">
        <v>9748</v>
      </c>
      <c r="C1050" s="252" t="s">
        <v>9751</v>
      </c>
      <c r="D1050" s="252" t="s">
        <v>9752</v>
      </c>
      <c r="E1050" s="252" t="s">
        <v>10699</v>
      </c>
      <c r="F1050" s="217" t="s">
        <v>9737</v>
      </c>
      <c r="G1050" s="252" t="s">
        <v>10696</v>
      </c>
      <c r="H1050" s="252" t="s">
        <v>7352</v>
      </c>
      <c r="I1050" s="411">
        <v>43438</v>
      </c>
      <c r="J1050" s="252" t="s">
        <v>3326</v>
      </c>
      <c r="K1050" s="252" t="s">
        <v>6055</v>
      </c>
      <c r="L1050" s="252" t="s">
        <v>3469</v>
      </c>
      <c r="M1050" s="252" t="s">
        <v>6676</v>
      </c>
      <c r="N1050" s="252" t="s">
        <v>4748</v>
      </c>
      <c r="O1050" s="252" t="s">
        <v>3373</v>
      </c>
      <c r="P1050" s="252" t="s">
        <v>3670</v>
      </c>
      <c r="Q1050" s="252" t="s">
        <v>6107</v>
      </c>
      <c r="R1050" s="252" t="s">
        <v>6108</v>
      </c>
      <c r="S1050" s="252" t="s">
        <v>3340</v>
      </c>
      <c r="T1050" s="252" t="s">
        <v>3340</v>
      </c>
      <c r="U1050" s="252" t="s">
        <v>3340</v>
      </c>
      <c r="V1050" s="252" t="s">
        <v>3340</v>
      </c>
      <c r="W1050" s="252" t="s">
        <v>3340</v>
      </c>
      <c r="X1050" s="252" t="s">
        <v>3340</v>
      </c>
      <c r="Y1050" s="252" t="s">
        <v>3340</v>
      </c>
      <c r="Z1050" s="252" t="s">
        <v>3340</v>
      </c>
      <c r="AA1050" s="252" t="s">
        <v>3340</v>
      </c>
      <c r="AB1050" s="252" t="s">
        <v>3670</v>
      </c>
      <c r="AC1050" s="252" t="s">
        <v>3835</v>
      </c>
      <c r="AD1050" s="252" t="s">
        <v>3340</v>
      </c>
      <c r="AE1050" s="252" t="s">
        <v>3340</v>
      </c>
      <c r="AF1050" s="217" t="s">
        <v>3340</v>
      </c>
      <c r="AG1050" s="252" t="s">
        <v>6107</v>
      </c>
      <c r="AH1050" s="252" t="s">
        <v>9753</v>
      </c>
      <c r="AI1050" s="252" t="s">
        <v>3340</v>
      </c>
      <c r="AJ1050" s="252" t="s">
        <v>6765</v>
      </c>
      <c r="AK1050" s="252" t="s">
        <v>3340</v>
      </c>
      <c r="AL1050" s="252" t="s">
        <v>3340</v>
      </c>
    </row>
    <row r="1051" spans="1:38">
      <c r="A1051" s="30" t="s">
        <v>9751</v>
      </c>
      <c r="B1051" s="30" t="s">
        <v>9752</v>
      </c>
      <c r="C1051" s="252" t="s">
        <v>10700</v>
      </c>
      <c r="D1051" s="252" t="s">
        <v>10701</v>
      </c>
      <c r="E1051" s="252" t="s">
        <v>10702</v>
      </c>
      <c r="F1051" s="217" t="s">
        <v>9737</v>
      </c>
      <c r="G1051" s="252" t="s">
        <v>10703</v>
      </c>
      <c r="H1051" s="252" t="s">
        <v>7352</v>
      </c>
      <c r="I1051" s="411">
        <v>43438</v>
      </c>
      <c r="J1051" s="252" t="s">
        <v>3326</v>
      </c>
      <c r="K1051" s="252" t="s">
        <v>6055</v>
      </c>
      <c r="L1051" s="252" t="s">
        <v>3469</v>
      </c>
      <c r="M1051" s="252" t="s">
        <v>6676</v>
      </c>
      <c r="N1051" s="252" t="s">
        <v>9738</v>
      </c>
      <c r="O1051" s="252" t="s">
        <v>9739</v>
      </c>
      <c r="P1051" s="252" t="s">
        <v>3670</v>
      </c>
      <c r="Q1051" s="252" t="s">
        <v>6107</v>
      </c>
      <c r="R1051" s="252" t="s">
        <v>6108</v>
      </c>
      <c r="S1051" s="252" t="s">
        <v>3340</v>
      </c>
      <c r="T1051" s="252" t="s">
        <v>3340</v>
      </c>
      <c r="U1051" s="252" t="s">
        <v>3340</v>
      </c>
      <c r="V1051" s="252" t="s">
        <v>3340</v>
      </c>
      <c r="W1051" s="252" t="s">
        <v>3340</v>
      </c>
      <c r="X1051" s="252" t="s">
        <v>3340</v>
      </c>
      <c r="Y1051" s="252" t="s">
        <v>3340</v>
      </c>
      <c r="Z1051" s="252" t="s">
        <v>3340</v>
      </c>
      <c r="AA1051" s="252" t="s">
        <v>3340</v>
      </c>
      <c r="AB1051" s="252" t="s">
        <v>3669</v>
      </c>
      <c r="AC1051" s="252" t="s">
        <v>3835</v>
      </c>
      <c r="AD1051" s="252" t="s">
        <v>3340</v>
      </c>
      <c r="AE1051" s="252" t="s">
        <v>3340</v>
      </c>
      <c r="AF1051" s="217" t="s">
        <v>3340</v>
      </c>
      <c r="AG1051" s="252" t="s">
        <v>6107</v>
      </c>
      <c r="AH1051" s="252" t="s">
        <v>9741</v>
      </c>
      <c r="AI1051" s="252" t="s">
        <v>3340</v>
      </c>
      <c r="AJ1051" s="252" t="s">
        <v>6765</v>
      </c>
      <c r="AK1051" s="252" t="s">
        <v>3340</v>
      </c>
      <c r="AL1051" s="252" t="s">
        <v>3340</v>
      </c>
    </row>
    <row r="1052" spans="1:38">
      <c r="A1052" s="30" t="s">
        <v>9754</v>
      </c>
      <c r="B1052" s="30" t="s">
        <v>9755</v>
      </c>
      <c r="C1052" s="252" t="s">
        <v>9756</v>
      </c>
      <c r="D1052" s="252" t="s">
        <v>9757</v>
      </c>
      <c r="E1052" s="252" t="s">
        <v>10051</v>
      </c>
      <c r="F1052" s="217" t="s">
        <v>9737</v>
      </c>
      <c r="G1052" s="252" t="s">
        <v>10696</v>
      </c>
      <c r="H1052" s="252" t="s">
        <v>8212</v>
      </c>
      <c r="I1052" s="411">
        <v>43438</v>
      </c>
      <c r="J1052" s="252" t="s">
        <v>3326</v>
      </c>
      <c r="K1052" s="252" t="s">
        <v>6055</v>
      </c>
      <c r="L1052" s="252" t="s">
        <v>3469</v>
      </c>
      <c r="M1052" s="252" t="s">
        <v>6676</v>
      </c>
      <c r="N1052" s="252" t="s">
        <v>9758</v>
      </c>
      <c r="O1052" s="252" t="s">
        <v>9739</v>
      </c>
      <c r="P1052" s="252" t="s">
        <v>3669</v>
      </c>
      <c r="Q1052" s="252" t="s">
        <v>9740</v>
      </c>
      <c r="R1052" s="252" t="s">
        <v>3363</v>
      </c>
      <c r="S1052" s="252" t="s">
        <v>3340</v>
      </c>
      <c r="T1052" s="252" t="s">
        <v>3340</v>
      </c>
      <c r="U1052" s="252" t="s">
        <v>3340</v>
      </c>
      <c r="V1052" s="252" t="s">
        <v>3340</v>
      </c>
      <c r="W1052" s="252" t="s">
        <v>3340</v>
      </c>
      <c r="X1052" s="252" t="s">
        <v>3340</v>
      </c>
      <c r="Y1052" s="252" t="s">
        <v>3340</v>
      </c>
      <c r="Z1052" s="252" t="s">
        <v>3340</v>
      </c>
      <c r="AA1052" s="252" t="s">
        <v>3340</v>
      </c>
      <c r="AB1052" s="252" t="s">
        <v>3669</v>
      </c>
      <c r="AC1052" s="252" t="s">
        <v>3835</v>
      </c>
      <c r="AD1052" s="252" t="s">
        <v>6069</v>
      </c>
      <c r="AE1052" s="252" t="s">
        <v>6070</v>
      </c>
      <c r="AF1052" s="217" t="s">
        <v>3340</v>
      </c>
      <c r="AG1052" s="252" t="s">
        <v>1102</v>
      </c>
      <c r="AH1052" s="252" t="s">
        <v>10704</v>
      </c>
      <c r="AI1052" s="252" t="s">
        <v>3340</v>
      </c>
      <c r="AJ1052" s="252" t="s">
        <v>6765</v>
      </c>
      <c r="AK1052" s="252" t="s">
        <v>9742</v>
      </c>
      <c r="AL1052" s="252" t="s">
        <v>6</v>
      </c>
    </row>
    <row r="1053" spans="1:38">
      <c r="A1053" s="30" t="s">
        <v>9756</v>
      </c>
      <c r="B1053" s="30" t="s">
        <v>9757</v>
      </c>
      <c r="C1053" s="252" t="s">
        <v>9759</v>
      </c>
      <c r="D1053" s="252" t="s">
        <v>9760</v>
      </c>
      <c r="E1053" s="252" t="s">
        <v>10705</v>
      </c>
      <c r="F1053" s="217" t="s">
        <v>9737</v>
      </c>
      <c r="G1053" s="252" t="s">
        <v>10696</v>
      </c>
      <c r="H1053" s="252" t="s">
        <v>8212</v>
      </c>
      <c r="I1053" s="411">
        <v>43438</v>
      </c>
      <c r="J1053" s="252" t="s">
        <v>3326</v>
      </c>
      <c r="K1053" s="252" t="s">
        <v>6055</v>
      </c>
      <c r="L1053" s="252" t="s">
        <v>3469</v>
      </c>
      <c r="M1053" s="252" t="s">
        <v>6676</v>
      </c>
      <c r="N1053" s="252" t="s">
        <v>9758</v>
      </c>
      <c r="O1053" s="252" t="s">
        <v>9739</v>
      </c>
      <c r="P1053" s="252" t="s">
        <v>3669</v>
      </c>
      <c r="Q1053" s="252" t="s">
        <v>9745</v>
      </c>
      <c r="R1053" s="252" t="s">
        <v>3363</v>
      </c>
      <c r="S1053" s="252" t="s">
        <v>10051</v>
      </c>
      <c r="T1053" s="252" t="s">
        <v>3340</v>
      </c>
      <c r="U1053" s="252" t="s">
        <v>3340</v>
      </c>
      <c r="V1053" s="252" t="s">
        <v>3340</v>
      </c>
      <c r="W1053" s="252" t="s">
        <v>3340</v>
      </c>
      <c r="X1053" s="252" t="s">
        <v>3340</v>
      </c>
      <c r="Y1053" s="252" t="s">
        <v>3340</v>
      </c>
      <c r="Z1053" s="252" t="s">
        <v>3340</v>
      </c>
      <c r="AA1053" s="252" t="s">
        <v>3340</v>
      </c>
      <c r="AB1053" s="252" t="s">
        <v>3669</v>
      </c>
      <c r="AC1053" s="252" t="s">
        <v>3835</v>
      </c>
      <c r="AD1053" s="252" t="s">
        <v>6069</v>
      </c>
      <c r="AE1053" s="252" t="s">
        <v>6070</v>
      </c>
      <c r="AF1053" s="217" t="s">
        <v>3340</v>
      </c>
      <c r="AG1053" s="252" t="s">
        <v>1102</v>
      </c>
      <c r="AH1053" s="252" t="s">
        <v>10704</v>
      </c>
      <c r="AI1053" s="252" t="s">
        <v>3340</v>
      </c>
      <c r="AJ1053" s="252" t="s">
        <v>6765</v>
      </c>
      <c r="AK1053" s="252" t="s">
        <v>9742</v>
      </c>
      <c r="AL1053" s="252" t="s">
        <v>9746</v>
      </c>
    </row>
    <row r="1054" spans="1:38">
      <c r="A1054" s="30" t="s">
        <v>9759</v>
      </c>
      <c r="B1054" s="30" t="s">
        <v>9760</v>
      </c>
      <c r="C1054" s="252" t="s">
        <v>9761</v>
      </c>
      <c r="D1054" s="252" t="s">
        <v>9762</v>
      </c>
      <c r="E1054" s="252" t="s">
        <v>10706</v>
      </c>
      <c r="F1054" s="217" t="s">
        <v>9737</v>
      </c>
      <c r="G1054" s="252" t="s">
        <v>10703</v>
      </c>
      <c r="H1054" s="252" t="s">
        <v>8212</v>
      </c>
      <c r="I1054" s="411">
        <v>43438</v>
      </c>
      <c r="J1054" s="252" t="s">
        <v>3326</v>
      </c>
      <c r="K1054" s="252" t="s">
        <v>6055</v>
      </c>
      <c r="L1054" s="252" t="s">
        <v>3469</v>
      </c>
      <c r="M1054" s="252" t="s">
        <v>6676</v>
      </c>
      <c r="N1054" s="252" t="s">
        <v>9758</v>
      </c>
      <c r="O1054" s="252" t="s">
        <v>9739</v>
      </c>
      <c r="P1054" s="252" t="s">
        <v>3669</v>
      </c>
      <c r="Q1054" s="252" t="s">
        <v>9749</v>
      </c>
      <c r="R1054" s="252" t="s">
        <v>3363</v>
      </c>
      <c r="S1054" s="252" t="s">
        <v>10051</v>
      </c>
      <c r="T1054" s="252" t="s">
        <v>3340</v>
      </c>
      <c r="U1054" s="252" t="s">
        <v>3340</v>
      </c>
      <c r="V1054" s="252" t="s">
        <v>3340</v>
      </c>
      <c r="W1054" s="252" t="s">
        <v>3340</v>
      </c>
      <c r="X1054" s="252" t="s">
        <v>3340</v>
      </c>
      <c r="Y1054" s="252" t="s">
        <v>3340</v>
      </c>
      <c r="Z1054" s="252" t="s">
        <v>3340</v>
      </c>
      <c r="AA1054" s="252" t="s">
        <v>3340</v>
      </c>
      <c r="AB1054" s="252" t="s">
        <v>3669</v>
      </c>
      <c r="AC1054" s="252" t="s">
        <v>3835</v>
      </c>
      <c r="AD1054" s="252" t="s">
        <v>6069</v>
      </c>
      <c r="AE1054" s="252" t="s">
        <v>6070</v>
      </c>
      <c r="AF1054" s="217" t="s">
        <v>3340</v>
      </c>
      <c r="AG1054" s="252" t="s">
        <v>1102</v>
      </c>
      <c r="AH1054" s="252" t="s">
        <v>10704</v>
      </c>
      <c r="AI1054" s="252" t="s">
        <v>3340</v>
      </c>
      <c r="AJ1054" s="252" t="s">
        <v>6765</v>
      </c>
      <c r="AK1054" s="252" t="s">
        <v>9742</v>
      </c>
      <c r="AL1054" s="252" t="s">
        <v>9750</v>
      </c>
    </row>
    <row r="1055" spans="1:38">
      <c r="A1055" s="30" t="s">
        <v>9761</v>
      </c>
      <c r="B1055" s="30" t="s">
        <v>9762</v>
      </c>
      <c r="C1055" s="252" t="s">
        <v>7153</v>
      </c>
      <c r="D1055" s="252" t="s">
        <v>9763</v>
      </c>
      <c r="E1055" s="252" t="s">
        <v>9764</v>
      </c>
      <c r="F1055" s="217" t="s">
        <v>9765</v>
      </c>
      <c r="G1055" s="252" t="s">
        <v>9766</v>
      </c>
      <c r="H1055" s="252" t="s">
        <v>9091</v>
      </c>
      <c r="I1055" s="411">
        <v>43383</v>
      </c>
      <c r="J1055" s="252" t="s">
        <v>3326</v>
      </c>
      <c r="K1055" s="252" t="s">
        <v>6055</v>
      </c>
      <c r="L1055" s="252" t="s">
        <v>3469</v>
      </c>
      <c r="M1055" s="252" t="s">
        <v>9765</v>
      </c>
      <c r="N1055" s="252" t="s">
        <v>3327</v>
      </c>
      <c r="O1055" s="252" t="s">
        <v>3328</v>
      </c>
      <c r="P1055" s="252" t="s">
        <v>3670</v>
      </c>
      <c r="Q1055" s="252" t="s">
        <v>4111</v>
      </c>
      <c r="R1055" s="252" t="s">
        <v>3340</v>
      </c>
      <c r="S1055" s="252" t="s">
        <v>3340</v>
      </c>
      <c r="T1055" s="252" t="s">
        <v>3340</v>
      </c>
      <c r="U1055" s="252" t="s">
        <v>3340</v>
      </c>
      <c r="V1055" s="252" t="s">
        <v>3340</v>
      </c>
      <c r="W1055" s="252" t="s">
        <v>3340</v>
      </c>
      <c r="X1055" s="252" t="s">
        <v>3340</v>
      </c>
      <c r="Y1055" s="252" t="s">
        <v>3340</v>
      </c>
      <c r="Z1055" s="252" t="s">
        <v>3340</v>
      </c>
      <c r="AA1055" s="252" t="s">
        <v>3340</v>
      </c>
      <c r="AB1055" s="252" t="s">
        <v>3669</v>
      </c>
      <c r="AC1055" s="252" t="s">
        <v>3835</v>
      </c>
      <c r="AD1055" s="252" t="s">
        <v>3340</v>
      </c>
      <c r="AE1055" s="252" t="s">
        <v>3340</v>
      </c>
      <c r="AF1055" s="217" t="s">
        <v>3340</v>
      </c>
      <c r="AG1055" s="252" t="s">
        <v>1102</v>
      </c>
      <c r="AH1055" s="252" t="s">
        <v>4367</v>
      </c>
      <c r="AI1055" s="252" t="s">
        <v>3340</v>
      </c>
      <c r="AJ1055" s="252" t="s">
        <v>7761</v>
      </c>
      <c r="AK1055" s="252" t="s">
        <v>9767</v>
      </c>
      <c r="AL1055" s="252" t="s">
        <v>6</v>
      </c>
    </row>
    <row r="1056" spans="1:38">
      <c r="A1056" s="30" t="s">
        <v>7153</v>
      </c>
      <c r="B1056" s="30" t="s">
        <v>9763</v>
      </c>
      <c r="C1056" s="252" t="s">
        <v>7154</v>
      </c>
      <c r="D1056" s="252" t="s">
        <v>9768</v>
      </c>
      <c r="E1056" s="252" t="s">
        <v>9769</v>
      </c>
      <c r="F1056" s="217" t="s">
        <v>9765</v>
      </c>
      <c r="G1056" s="252" t="s">
        <v>9766</v>
      </c>
      <c r="H1056" s="252" t="s">
        <v>9091</v>
      </c>
      <c r="I1056" s="411">
        <v>43383</v>
      </c>
      <c r="J1056" s="252" t="s">
        <v>3326</v>
      </c>
      <c r="K1056" s="252" t="s">
        <v>6055</v>
      </c>
      <c r="L1056" s="252" t="s">
        <v>3469</v>
      </c>
      <c r="M1056" s="252" t="s">
        <v>9765</v>
      </c>
      <c r="N1056" s="252" t="s">
        <v>3327</v>
      </c>
      <c r="O1056" s="252" t="s">
        <v>3328</v>
      </c>
      <c r="P1056" s="252" t="s">
        <v>3670</v>
      </c>
      <c r="Q1056" s="252" t="s">
        <v>5744</v>
      </c>
      <c r="R1056" s="252" t="s">
        <v>3340</v>
      </c>
      <c r="S1056" s="252" t="s">
        <v>3340</v>
      </c>
      <c r="T1056" s="252" t="s">
        <v>3340</v>
      </c>
      <c r="U1056" s="252" t="s">
        <v>3340</v>
      </c>
      <c r="V1056" s="252" t="s">
        <v>3340</v>
      </c>
      <c r="W1056" s="252" t="s">
        <v>3340</v>
      </c>
      <c r="X1056" s="252" t="s">
        <v>3340</v>
      </c>
      <c r="Y1056" s="252" t="s">
        <v>3340</v>
      </c>
      <c r="Z1056" s="252" t="s">
        <v>3340</v>
      </c>
      <c r="AA1056" s="252" t="s">
        <v>3340</v>
      </c>
      <c r="AB1056" s="252" t="s">
        <v>3669</v>
      </c>
      <c r="AC1056" s="252" t="s">
        <v>3835</v>
      </c>
      <c r="AD1056" s="252" t="s">
        <v>3340</v>
      </c>
      <c r="AE1056" s="252" t="s">
        <v>3340</v>
      </c>
      <c r="AF1056" s="217" t="s">
        <v>3340</v>
      </c>
      <c r="AG1056" s="252" t="s">
        <v>1102</v>
      </c>
      <c r="AH1056" s="252" t="s">
        <v>4367</v>
      </c>
      <c r="AI1056" s="252" t="s">
        <v>3340</v>
      </c>
      <c r="AJ1056" s="252" t="s">
        <v>7761</v>
      </c>
      <c r="AK1056" s="252" t="s">
        <v>9767</v>
      </c>
      <c r="AL1056" s="252" t="s">
        <v>9750</v>
      </c>
    </row>
    <row r="1057" spans="1:38">
      <c r="A1057" s="30" t="s">
        <v>7154</v>
      </c>
      <c r="B1057" s="30" t="s">
        <v>9768</v>
      </c>
      <c r="C1057" s="252" t="s">
        <v>9763</v>
      </c>
      <c r="D1057" s="252" t="s">
        <v>9763</v>
      </c>
      <c r="E1057" s="252" t="s">
        <v>9771</v>
      </c>
      <c r="F1057" s="217" t="s">
        <v>9765</v>
      </c>
      <c r="G1057" s="252" t="s">
        <v>9772</v>
      </c>
      <c r="H1057" s="252" t="s">
        <v>9091</v>
      </c>
      <c r="I1057" s="411">
        <v>43383</v>
      </c>
      <c r="J1057" s="252" t="s">
        <v>3326</v>
      </c>
      <c r="K1057" s="252" t="s">
        <v>6055</v>
      </c>
      <c r="L1057" s="252" t="s">
        <v>3469</v>
      </c>
      <c r="M1057" s="252" t="s">
        <v>9765</v>
      </c>
      <c r="N1057" s="252" t="s">
        <v>3327</v>
      </c>
      <c r="O1057" s="252" t="s">
        <v>3328</v>
      </c>
      <c r="P1057" s="252" t="s">
        <v>3670</v>
      </c>
      <c r="Q1057" s="252" t="s">
        <v>4111</v>
      </c>
      <c r="R1057" s="252" t="s">
        <v>3340</v>
      </c>
      <c r="S1057" s="252" t="s">
        <v>3340</v>
      </c>
      <c r="T1057" s="252" t="s">
        <v>3340</v>
      </c>
      <c r="U1057" s="252" t="s">
        <v>3340</v>
      </c>
      <c r="V1057" s="252" t="s">
        <v>3340</v>
      </c>
      <c r="W1057" s="252" t="s">
        <v>3340</v>
      </c>
      <c r="X1057" s="252" t="s">
        <v>3340</v>
      </c>
      <c r="Y1057" s="252" t="s">
        <v>3340</v>
      </c>
      <c r="Z1057" s="252" t="s">
        <v>3340</v>
      </c>
      <c r="AA1057" s="252" t="s">
        <v>3340</v>
      </c>
      <c r="AB1057" s="252" t="s">
        <v>3669</v>
      </c>
      <c r="AC1057" s="252" t="s">
        <v>3835</v>
      </c>
      <c r="AD1057" s="252" t="s">
        <v>3340</v>
      </c>
      <c r="AE1057" s="252" t="s">
        <v>3340</v>
      </c>
      <c r="AF1057" s="217" t="s">
        <v>3340</v>
      </c>
      <c r="AG1057" s="252" t="s">
        <v>1102</v>
      </c>
      <c r="AH1057" s="252" t="s">
        <v>4367</v>
      </c>
      <c r="AI1057" s="252" t="s">
        <v>3340</v>
      </c>
      <c r="AJ1057" s="252" t="s">
        <v>7761</v>
      </c>
      <c r="AK1057" s="252" t="s">
        <v>9767</v>
      </c>
      <c r="AL1057" s="252" t="s">
        <v>6</v>
      </c>
    </row>
    <row r="1058" spans="1:38">
      <c r="A1058" s="30" t="s">
        <v>9770</v>
      </c>
      <c r="B1058" s="30" t="s">
        <v>9763</v>
      </c>
      <c r="C1058" s="252" t="s">
        <v>9768</v>
      </c>
      <c r="D1058" s="252" t="s">
        <v>9768</v>
      </c>
      <c r="E1058" s="252" t="s">
        <v>7028</v>
      </c>
      <c r="F1058" s="217" t="s">
        <v>9765</v>
      </c>
      <c r="G1058" s="252" t="s">
        <v>9772</v>
      </c>
      <c r="H1058" s="252" t="s">
        <v>9091</v>
      </c>
      <c r="I1058" s="411">
        <v>43383</v>
      </c>
      <c r="J1058" s="252" t="s">
        <v>3326</v>
      </c>
      <c r="K1058" s="252" t="s">
        <v>6055</v>
      </c>
      <c r="L1058" s="252" t="s">
        <v>3469</v>
      </c>
      <c r="M1058" s="252" t="s">
        <v>9765</v>
      </c>
      <c r="N1058" s="252" t="s">
        <v>3327</v>
      </c>
      <c r="O1058" s="252" t="s">
        <v>3328</v>
      </c>
      <c r="P1058" s="252" t="s">
        <v>3670</v>
      </c>
      <c r="Q1058" s="252" t="s">
        <v>5744</v>
      </c>
      <c r="R1058" s="252" t="s">
        <v>3340</v>
      </c>
      <c r="S1058" s="252" t="s">
        <v>9771</v>
      </c>
      <c r="T1058" s="252" t="s">
        <v>3340</v>
      </c>
      <c r="U1058" s="252" t="s">
        <v>3340</v>
      </c>
      <c r="V1058" s="252" t="s">
        <v>3340</v>
      </c>
      <c r="W1058" s="252" t="s">
        <v>3340</v>
      </c>
      <c r="X1058" s="252" t="s">
        <v>3340</v>
      </c>
      <c r="Y1058" s="252" t="s">
        <v>3340</v>
      </c>
      <c r="Z1058" s="252" t="s">
        <v>3340</v>
      </c>
      <c r="AA1058" s="252" t="s">
        <v>3340</v>
      </c>
      <c r="AB1058" s="252" t="s">
        <v>3669</v>
      </c>
      <c r="AC1058" s="252" t="s">
        <v>3835</v>
      </c>
      <c r="AD1058" s="252" t="s">
        <v>3340</v>
      </c>
      <c r="AE1058" s="252" t="s">
        <v>3340</v>
      </c>
      <c r="AF1058" s="217" t="s">
        <v>3340</v>
      </c>
      <c r="AG1058" s="252" t="s">
        <v>1102</v>
      </c>
      <c r="AH1058" s="252" t="s">
        <v>4367</v>
      </c>
      <c r="AI1058" s="252" t="s">
        <v>3340</v>
      </c>
      <c r="AJ1058" s="252" t="s">
        <v>7761</v>
      </c>
      <c r="AK1058" s="252" t="s">
        <v>9767</v>
      </c>
      <c r="AL1058" s="252" t="s">
        <v>9750</v>
      </c>
    </row>
    <row r="1059" spans="1:38">
      <c r="A1059" s="30" t="s">
        <v>9773</v>
      </c>
      <c r="B1059" s="30" t="s">
        <v>9768</v>
      </c>
      <c r="C1059" s="252" t="s">
        <v>9774</v>
      </c>
      <c r="D1059" s="252" t="s">
        <v>9775</v>
      </c>
      <c r="E1059" s="252" t="s">
        <v>9776</v>
      </c>
      <c r="F1059" s="217" t="s">
        <v>9737</v>
      </c>
      <c r="G1059" s="252" t="s">
        <v>9777</v>
      </c>
      <c r="H1059" s="252" t="s">
        <v>8212</v>
      </c>
      <c r="I1059" s="411">
        <v>43475</v>
      </c>
      <c r="J1059" s="252" t="s">
        <v>3326</v>
      </c>
      <c r="K1059" s="252" t="s">
        <v>6055</v>
      </c>
      <c r="L1059" s="252" t="s">
        <v>3469</v>
      </c>
      <c r="M1059" s="252" t="s">
        <v>6676</v>
      </c>
      <c r="N1059" s="252" t="s">
        <v>9778</v>
      </c>
      <c r="O1059" s="252" t="s">
        <v>9779</v>
      </c>
      <c r="P1059" s="252" t="s">
        <v>3669</v>
      </c>
      <c r="Q1059" s="252" t="s">
        <v>9780</v>
      </c>
      <c r="R1059" s="252" t="s">
        <v>3363</v>
      </c>
      <c r="S1059" s="252" t="s">
        <v>3340</v>
      </c>
      <c r="T1059" s="252" t="s">
        <v>3340</v>
      </c>
      <c r="U1059" s="252" t="s">
        <v>3340</v>
      </c>
      <c r="V1059" s="252" t="s">
        <v>3340</v>
      </c>
      <c r="W1059" s="252" t="s">
        <v>3340</v>
      </c>
      <c r="X1059" s="252" t="s">
        <v>3340</v>
      </c>
      <c r="Y1059" s="252" t="s">
        <v>3340</v>
      </c>
      <c r="Z1059" s="252" t="s">
        <v>3340</v>
      </c>
      <c r="AA1059" s="252" t="s">
        <v>3340</v>
      </c>
      <c r="AB1059" s="252" t="s">
        <v>3670</v>
      </c>
      <c r="AC1059" s="252" t="s">
        <v>3835</v>
      </c>
      <c r="AD1059" s="252" t="s">
        <v>3340</v>
      </c>
      <c r="AE1059" s="252" t="s">
        <v>3340</v>
      </c>
      <c r="AF1059" s="217" t="s">
        <v>3340</v>
      </c>
      <c r="AG1059" s="252" t="s">
        <v>3340</v>
      </c>
      <c r="AH1059" s="252" t="s">
        <v>3340</v>
      </c>
      <c r="AI1059" s="252" t="s">
        <v>3340</v>
      </c>
      <c r="AJ1059" s="252" t="s">
        <v>6765</v>
      </c>
      <c r="AK1059" s="252" t="s">
        <v>3340</v>
      </c>
      <c r="AL1059" s="252" t="s">
        <v>3340</v>
      </c>
    </row>
    <row r="1060" spans="1:38">
      <c r="A1060" s="30" t="s">
        <v>9774</v>
      </c>
      <c r="B1060" s="30" t="s">
        <v>9775</v>
      </c>
      <c r="C1060" s="252" t="s">
        <v>9781</v>
      </c>
      <c r="D1060" s="252" t="s">
        <v>9782</v>
      </c>
      <c r="E1060" s="252" t="s">
        <v>9783</v>
      </c>
      <c r="F1060" s="217" t="s">
        <v>9737</v>
      </c>
      <c r="G1060" s="252" t="s">
        <v>9777</v>
      </c>
      <c r="H1060" s="252" t="s">
        <v>8212</v>
      </c>
      <c r="I1060" s="411">
        <v>43475</v>
      </c>
      <c r="J1060" s="252" t="s">
        <v>3326</v>
      </c>
      <c r="K1060" s="252" t="s">
        <v>6055</v>
      </c>
      <c r="L1060" s="252" t="s">
        <v>3469</v>
      </c>
      <c r="M1060" s="252" t="s">
        <v>6676</v>
      </c>
      <c r="N1060" s="252" t="s">
        <v>9784</v>
      </c>
      <c r="O1060" s="252" t="s">
        <v>9779</v>
      </c>
      <c r="P1060" s="252" t="s">
        <v>3669</v>
      </c>
      <c r="Q1060" s="252" t="s">
        <v>9780</v>
      </c>
      <c r="R1060" s="252" t="s">
        <v>3363</v>
      </c>
      <c r="S1060" s="252" t="s">
        <v>3340</v>
      </c>
      <c r="T1060" s="252" t="s">
        <v>3340</v>
      </c>
      <c r="U1060" s="252" t="s">
        <v>3340</v>
      </c>
      <c r="V1060" s="252" t="s">
        <v>3340</v>
      </c>
      <c r="W1060" s="252" t="s">
        <v>3340</v>
      </c>
      <c r="X1060" s="252" t="s">
        <v>3340</v>
      </c>
      <c r="Y1060" s="252" t="s">
        <v>3340</v>
      </c>
      <c r="Z1060" s="252" t="s">
        <v>3340</v>
      </c>
      <c r="AA1060" s="252" t="s">
        <v>3340</v>
      </c>
      <c r="AB1060" s="252" t="s">
        <v>3670</v>
      </c>
      <c r="AC1060" s="252" t="s">
        <v>3835</v>
      </c>
      <c r="AD1060" s="252" t="s">
        <v>3340</v>
      </c>
      <c r="AE1060" s="252" t="s">
        <v>3340</v>
      </c>
      <c r="AF1060" s="217" t="s">
        <v>3340</v>
      </c>
      <c r="AG1060" s="252" t="s">
        <v>3340</v>
      </c>
      <c r="AH1060" s="252" t="s">
        <v>3340</v>
      </c>
      <c r="AI1060" s="252" t="s">
        <v>3340</v>
      </c>
      <c r="AJ1060" s="252" t="s">
        <v>6765</v>
      </c>
      <c r="AK1060" s="252" t="s">
        <v>3340</v>
      </c>
      <c r="AL1060" s="252" t="s">
        <v>3340</v>
      </c>
    </row>
    <row r="1061" spans="1:38">
      <c r="A1061" s="30" t="s">
        <v>9781</v>
      </c>
      <c r="B1061" s="30" t="s">
        <v>9782</v>
      </c>
      <c r="C1061" s="252" t="s">
        <v>9785</v>
      </c>
      <c r="D1061" s="252" t="s">
        <v>9786</v>
      </c>
      <c r="E1061" s="252" t="s">
        <v>9787</v>
      </c>
      <c r="F1061" s="217" t="s">
        <v>9737</v>
      </c>
      <c r="G1061" s="252" t="s">
        <v>9777</v>
      </c>
      <c r="H1061" s="252" t="s">
        <v>8212</v>
      </c>
      <c r="I1061" s="411">
        <v>43475</v>
      </c>
      <c r="J1061" s="252" t="s">
        <v>3326</v>
      </c>
      <c r="K1061" s="252" t="s">
        <v>6055</v>
      </c>
      <c r="L1061" s="252" t="s">
        <v>3469</v>
      </c>
      <c r="M1061" s="252" t="s">
        <v>6676</v>
      </c>
      <c r="N1061" s="252" t="s">
        <v>9788</v>
      </c>
      <c r="O1061" s="252" t="s">
        <v>9779</v>
      </c>
      <c r="P1061" s="252" t="s">
        <v>3669</v>
      </c>
      <c r="Q1061" s="252" t="s">
        <v>9780</v>
      </c>
      <c r="R1061" s="252" t="s">
        <v>3363</v>
      </c>
      <c r="S1061" s="252" t="s">
        <v>3340</v>
      </c>
      <c r="T1061" s="252" t="s">
        <v>3340</v>
      </c>
      <c r="U1061" s="252" t="s">
        <v>3340</v>
      </c>
      <c r="V1061" s="252" t="s">
        <v>3340</v>
      </c>
      <c r="W1061" s="252" t="s">
        <v>3340</v>
      </c>
      <c r="X1061" s="252" t="s">
        <v>3340</v>
      </c>
      <c r="Y1061" s="252" t="s">
        <v>3340</v>
      </c>
      <c r="Z1061" s="252" t="s">
        <v>3340</v>
      </c>
      <c r="AA1061" s="252" t="s">
        <v>3340</v>
      </c>
      <c r="AB1061" s="252" t="s">
        <v>3670</v>
      </c>
      <c r="AC1061" s="252" t="s">
        <v>3835</v>
      </c>
      <c r="AD1061" s="252" t="s">
        <v>3340</v>
      </c>
      <c r="AE1061" s="252" t="s">
        <v>3340</v>
      </c>
      <c r="AF1061" s="217" t="s">
        <v>3340</v>
      </c>
      <c r="AG1061" s="252" t="s">
        <v>3340</v>
      </c>
      <c r="AH1061" s="252" t="s">
        <v>3340</v>
      </c>
      <c r="AI1061" s="252" t="s">
        <v>3340</v>
      </c>
      <c r="AJ1061" s="252" t="s">
        <v>6765</v>
      </c>
      <c r="AK1061" s="252" t="s">
        <v>3340</v>
      </c>
      <c r="AL1061" s="252" t="s">
        <v>3340</v>
      </c>
    </row>
    <row r="1062" spans="1:38">
      <c r="A1062" s="30" t="s">
        <v>9785</v>
      </c>
      <c r="B1062" s="30" t="s">
        <v>9786</v>
      </c>
      <c r="C1062" s="252" t="s">
        <v>9789</v>
      </c>
      <c r="D1062" s="252" t="s">
        <v>9790</v>
      </c>
      <c r="E1062" s="252" t="s">
        <v>9791</v>
      </c>
      <c r="F1062" s="217" t="s">
        <v>9737</v>
      </c>
      <c r="G1062" s="252" t="s">
        <v>9777</v>
      </c>
      <c r="H1062" s="252" t="s">
        <v>8212</v>
      </c>
      <c r="I1062" s="411">
        <v>43475</v>
      </c>
      <c r="J1062" s="252" t="s">
        <v>3326</v>
      </c>
      <c r="K1062" s="252" t="s">
        <v>6055</v>
      </c>
      <c r="L1062" s="252" t="s">
        <v>3469</v>
      </c>
      <c r="M1062" s="252" t="s">
        <v>6676</v>
      </c>
      <c r="N1062" s="252" t="s">
        <v>9792</v>
      </c>
      <c r="O1062" s="252" t="s">
        <v>9779</v>
      </c>
      <c r="P1062" s="252" t="s">
        <v>3669</v>
      </c>
      <c r="Q1062" s="252" t="s">
        <v>9780</v>
      </c>
      <c r="R1062" s="252" t="s">
        <v>3363</v>
      </c>
      <c r="S1062" s="252" t="s">
        <v>3340</v>
      </c>
      <c r="T1062" s="252" t="s">
        <v>3340</v>
      </c>
      <c r="U1062" s="252" t="s">
        <v>3340</v>
      </c>
      <c r="V1062" s="252" t="s">
        <v>3340</v>
      </c>
      <c r="W1062" s="252" t="s">
        <v>3340</v>
      </c>
      <c r="X1062" s="252" t="s">
        <v>3340</v>
      </c>
      <c r="Y1062" s="252" t="s">
        <v>3340</v>
      </c>
      <c r="Z1062" s="252" t="s">
        <v>3340</v>
      </c>
      <c r="AA1062" s="252" t="s">
        <v>3340</v>
      </c>
      <c r="AB1062" s="252" t="s">
        <v>3670</v>
      </c>
      <c r="AC1062" s="252" t="s">
        <v>3835</v>
      </c>
      <c r="AD1062" s="252" t="s">
        <v>3340</v>
      </c>
      <c r="AE1062" s="252" t="s">
        <v>3340</v>
      </c>
      <c r="AF1062" s="217" t="s">
        <v>3340</v>
      </c>
      <c r="AG1062" s="252" t="s">
        <v>3340</v>
      </c>
      <c r="AH1062" s="252" t="s">
        <v>3340</v>
      </c>
      <c r="AI1062" s="252" t="s">
        <v>3340</v>
      </c>
      <c r="AJ1062" s="252" t="s">
        <v>6765</v>
      </c>
      <c r="AK1062" s="252" t="s">
        <v>3340</v>
      </c>
      <c r="AL1062" s="252" t="s">
        <v>3340</v>
      </c>
    </row>
    <row r="1063" spans="1:38">
      <c r="A1063" s="30" t="s">
        <v>9789</v>
      </c>
      <c r="B1063" s="30" t="s">
        <v>9790</v>
      </c>
      <c r="C1063" s="252" t="s">
        <v>9793</v>
      </c>
      <c r="D1063" s="252" t="s">
        <v>9794</v>
      </c>
      <c r="E1063" s="252" t="s">
        <v>9795</v>
      </c>
      <c r="F1063" s="217" t="s">
        <v>9737</v>
      </c>
      <c r="G1063" s="252" t="s">
        <v>9777</v>
      </c>
      <c r="H1063" s="252" t="s">
        <v>8212</v>
      </c>
      <c r="I1063" s="411">
        <v>43475</v>
      </c>
      <c r="J1063" s="252" t="s">
        <v>3326</v>
      </c>
      <c r="K1063" s="252" t="s">
        <v>6055</v>
      </c>
      <c r="L1063" s="252" t="s">
        <v>3469</v>
      </c>
      <c r="M1063" s="252" t="s">
        <v>6676</v>
      </c>
      <c r="N1063" s="252" t="s">
        <v>9788</v>
      </c>
      <c r="O1063" s="252" t="s">
        <v>9779</v>
      </c>
      <c r="P1063" s="252" t="s">
        <v>3669</v>
      </c>
      <c r="Q1063" s="252" t="s">
        <v>9796</v>
      </c>
      <c r="R1063" s="252" t="s">
        <v>3363</v>
      </c>
      <c r="S1063" s="252" t="s">
        <v>3340</v>
      </c>
      <c r="T1063" s="252" t="s">
        <v>3340</v>
      </c>
      <c r="U1063" s="252" t="s">
        <v>3340</v>
      </c>
      <c r="V1063" s="252" t="s">
        <v>3340</v>
      </c>
      <c r="W1063" s="252" t="s">
        <v>3340</v>
      </c>
      <c r="X1063" s="252" t="s">
        <v>3340</v>
      </c>
      <c r="Y1063" s="252" t="s">
        <v>3340</v>
      </c>
      <c r="Z1063" s="252" t="s">
        <v>3340</v>
      </c>
      <c r="AA1063" s="252" t="s">
        <v>3340</v>
      </c>
      <c r="AB1063" s="252" t="s">
        <v>3670</v>
      </c>
      <c r="AC1063" s="252" t="s">
        <v>3835</v>
      </c>
      <c r="AD1063" s="252" t="s">
        <v>3340</v>
      </c>
      <c r="AE1063" s="252" t="s">
        <v>3340</v>
      </c>
      <c r="AF1063" s="217" t="s">
        <v>3340</v>
      </c>
      <c r="AG1063" s="252" t="s">
        <v>3340</v>
      </c>
      <c r="AH1063" s="252" t="s">
        <v>3340</v>
      </c>
      <c r="AI1063" s="252" t="s">
        <v>3340</v>
      </c>
      <c r="AJ1063" s="252" t="s">
        <v>6765</v>
      </c>
      <c r="AK1063" s="252" t="s">
        <v>3340</v>
      </c>
      <c r="AL1063" s="252" t="s">
        <v>3340</v>
      </c>
    </row>
    <row r="1064" spans="1:38">
      <c r="A1064" s="30" t="s">
        <v>9793</v>
      </c>
      <c r="B1064" s="30" t="s">
        <v>9794</v>
      </c>
      <c r="C1064" s="252" t="s">
        <v>9797</v>
      </c>
      <c r="D1064" s="252" t="s">
        <v>9798</v>
      </c>
      <c r="E1064" s="252" t="s">
        <v>9799</v>
      </c>
      <c r="F1064" s="217" t="s">
        <v>9737</v>
      </c>
      <c r="G1064" s="252" t="s">
        <v>9777</v>
      </c>
      <c r="H1064" s="252" t="s">
        <v>8212</v>
      </c>
      <c r="I1064" s="411">
        <v>43475</v>
      </c>
      <c r="J1064" s="252" t="s">
        <v>3326</v>
      </c>
      <c r="K1064" s="252" t="s">
        <v>6055</v>
      </c>
      <c r="L1064" s="252" t="s">
        <v>3469</v>
      </c>
      <c r="M1064" s="252" t="s">
        <v>6676</v>
      </c>
      <c r="N1064" s="252" t="s">
        <v>9792</v>
      </c>
      <c r="O1064" s="252" t="s">
        <v>9779</v>
      </c>
      <c r="P1064" s="252" t="s">
        <v>3669</v>
      </c>
      <c r="Q1064" s="252" t="s">
        <v>9796</v>
      </c>
      <c r="R1064" s="252" t="s">
        <v>3363</v>
      </c>
      <c r="S1064" s="252" t="s">
        <v>9791</v>
      </c>
      <c r="T1064" s="252" t="s">
        <v>3340</v>
      </c>
      <c r="U1064" s="252" t="s">
        <v>3340</v>
      </c>
      <c r="V1064" s="252" t="s">
        <v>3340</v>
      </c>
      <c r="W1064" s="252" t="s">
        <v>3340</v>
      </c>
      <c r="X1064" s="252" t="s">
        <v>3340</v>
      </c>
      <c r="Y1064" s="252" t="s">
        <v>3340</v>
      </c>
      <c r="Z1064" s="252" t="s">
        <v>3340</v>
      </c>
      <c r="AA1064" s="252" t="s">
        <v>3340</v>
      </c>
      <c r="AB1064" s="252" t="s">
        <v>3670</v>
      </c>
      <c r="AC1064" s="252" t="s">
        <v>3835</v>
      </c>
      <c r="AD1064" s="252" t="s">
        <v>3340</v>
      </c>
      <c r="AE1064" s="252" t="s">
        <v>3340</v>
      </c>
      <c r="AF1064" s="217" t="s">
        <v>3340</v>
      </c>
      <c r="AG1064" s="252" t="s">
        <v>3340</v>
      </c>
      <c r="AH1064" s="252" t="s">
        <v>3340</v>
      </c>
      <c r="AI1064" s="252" t="s">
        <v>3340</v>
      </c>
      <c r="AJ1064" s="252" t="s">
        <v>6765</v>
      </c>
      <c r="AK1064" s="252" t="s">
        <v>3340</v>
      </c>
      <c r="AL1064" s="252" t="s">
        <v>3340</v>
      </c>
    </row>
    <row r="1065" spans="1:38">
      <c r="A1065" s="30" t="s">
        <v>9797</v>
      </c>
      <c r="B1065" s="30" t="s">
        <v>9798</v>
      </c>
      <c r="C1065" s="252" t="s">
        <v>9800</v>
      </c>
      <c r="D1065" s="252" t="s">
        <v>9801</v>
      </c>
      <c r="E1065" s="252" t="s">
        <v>9802</v>
      </c>
      <c r="F1065" s="217" t="s">
        <v>9737</v>
      </c>
      <c r="G1065" s="252" t="s">
        <v>9777</v>
      </c>
      <c r="H1065" s="252" t="s">
        <v>8212</v>
      </c>
      <c r="I1065" s="411">
        <v>43475</v>
      </c>
      <c r="J1065" s="252" t="s">
        <v>3326</v>
      </c>
      <c r="K1065" s="252" t="s">
        <v>6055</v>
      </c>
      <c r="L1065" s="252" t="s">
        <v>3469</v>
      </c>
      <c r="M1065" s="252" t="s">
        <v>6676</v>
      </c>
      <c r="N1065" s="252" t="s">
        <v>9792</v>
      </c>
      <c r="O1065" s="252" t="s">
        <v>9779</v>
      </c>
      <c r="P1065" s="252" t="s">
        <v>3669</v>
      </c>
      <c r="Q1065" s="252" t="s">
        <v>9803</v>
      </c>
      <c r="R1065" s="252" t="s">
        <v>3363</v>
      </c>
      <c r="S1065" s="252" t="s">
        <v>3340</v>
      </c>
      <c r="T1065" s="252" t="s">
        <v>3340</v>
      </c>
      <c r="U1065" s="252" t="s">
        <v>3340</v>
      </c>
      <c r="V1065" s="252" t="s">
        <v>3340</v>
      </c>
      <c r="W1065" s="252" t="s">
        <v>3340</v>
      </c>
      <c r="X1065" s="252" t="s">
        <v>3340</v>
      </c>
      <c r="Y1065" s="252" t="s">
        <v>3340</v>
      </c>
      <c r="Z1065" s="252" t="s">
        <v>3340</v>
      </c>
      <c r="AA1065" s="252" t="s">
        <v>3340</v>
      </c>
      <c r="AB1065" s="252" t="s">
        <v>3670</v>
      </c>
      <c r="AC1065" s="252" t="s">
        <v>3835</v>
      </c>
      <c r="AD1065" s="252" t="s">
        <v>3340</v>
      </c>
      <c r="AE1065" s="252" t="s">
        <v>3340</v>
      </c>
      <c r="AF1065" s="217" t="s">
        <v>3340</v>
      </c>
      <c r="AG1065" s="252" t="s">
        <v>3340</v>
      </c>
      <c r="AH1065" s="252" t="s">
        <v>3340</v>
      </c>
      <c r="AI1065" s="252" t="s">
        <v>3340</v>
      </c>
      <c r="AJ1065" s="252" t="s">
        <v>6765</v>
      </c>
      <c r="AK1065" s="252" t="s">
        <v>3340</v>
      </c>
      <c r="AL1065" s="252" t="s">
        <v>3340</v>
      </c>
    </row>
    <row r="1066" spans="1:38">
      <c r="A1066" s="30" t="s">
        <v>9800</v>
      </c>
      <c r="B1066" s="30" t="s">
        <v>9801</v>
      </c>
      <c r="C1066" s="252" t="s">
        <v>9804</v>
      </c>
      <c r="D1066" s="252" t="s">
        <v>9805</v>
      </c>
      <c r="E1066" s="252" t="s">
        <v>9806</v>
      </c>
      <c r="F1066" s="217" t="s">
        <v>9737</v>
      </c>
      <c r="G1066" s="252" t="s">
        <v>9777</v>
      </c>
      <c r="H1066" s="252" t="s">
        <v>8212</v>
      </c>
      <c r="I1066" s="411">
        <v>43475</v>
      </c>
      <c r="J1066" s="252" t="s">
        <v>3326</v>
      </c>
      <c r="K1066" s="252" t="s">
        <v>6055</v>
      </c>
      <c r="L1066" s="252" t="s">
        <v>3469</v>
      </c>
      <c r="M1066" s="252" t="s">
        <v>6676</v>
      </c>
      <c r="N1066" s="252" t="s">
        <v>9792</v>
      </c>
      <c r="O1066" s="252" t="s">
        <v>9779</v>
      </c>
      <c r="P1066" s="252" t="s">
        <v>3669</v>
      </c>
      <c r="Q1066" s="252" t="s">
        <v>9542</v>
      </c>
      <c r="R1066" s="252" t="s">
        <v>3363</v>
      </c>
      <c r="S1066" s="252" t="s">
        <v>3340</v>
      </c>
      <c r="T1066" s="252" t="s">
        <v>3340</v>
      </c>
      <c r="U1066" s="252" t="s">
        <v>3340</v>
      </c>
      <c r="V1066" s="252" t="s">
        <v>3340</v>
      </c>
      <c r="W1066" s="252" t="s">
        <v>3340</v>
      </c>
      <c r="X1066" s="252" t="s">
        <v>3340</v>
      </c>
      <c r="Y1066" s="252" t="s">
        <v>3340</v>
      </c>
      <c r="Z1066" s="252" t="s">
        <v>3340</v>
      </c>
      <c r="AA1066" s="252" t="s">
        <v>3340</v>
      </c>
      <c r="AB1066" s="252" t="s">
        <v>3670</v>
      </c>
      <c r="AC1066" s="252" t="s">
        <v>3835</v>
      </c>
      <c r="AD1066" s="252" t="s">
        <v>3340</v>
      </c>
      <c r="AE1066" s="252" t="s">
        <v>3340</v>
      </c>
      <c r="AF1066" s="217" t="s">
        <v>3340</v>
      </c>
      <c r="AG1066" s="252" t="s">
        <v>3340</v>
      </c>
      <c r="AH1066" s="252" t="s">
        <v>3340</v>
      </c>
      <c r="AI1066" s="252" t="s">
        <v>3340</v>
      </c>
      <c r="AJ1066" s="252" t="s">
        <v>6765</v>
      </c>
      <c r="AK1066" s="252" t="s">
        <v>3340</v>
      </c>
      <c r="AL1066" s="252" t="s">
        <v>3340</v>
      </c>
    </row>
    <row r="1067" spans="1:38">
      <c r="A1067" s="30" t="s">
        <v>9804</v>
      </c>
      <c r="B1067" s="30" t="s">
        <v>9805</v>
      </c>
      <c r="C1067" s="252" t="s">
        <v>9807</v>
      </c>
      <c r="D1067" s="252" t="s">
        <v>9808</v>
      </c>
      <c r="E1067" s="252" t="s">
        <v>7316</v>
      </c>
      <c r="F1067" s="217" t="s">
        <v>9737</v>
      </c>
      <c r="G1067" s="252" t="s">
        <v>9777</v>
      </c>
      <c r="H1067" s="252" t="s">
        <v>8212</v>
      </c>
      <c r="I1067" s="411">
        <v>43475</v>
      </c>
      <c r="J1067" s="252" t="s">
        <v>3326</v>
      </c>
      <c r="K1067" s="252" t="s">
        <v>6055</v>
      </c>
      <c r="L1067" s="252" t="s">
        <v>3469</v>
      </c>
      <c r="M1067" s="252" t="s">
        <v>6676</v>
      </c>
      <c r="N1067" s="252" t="s">
        <v>9809</v>
      </c>
      <c r="O1067" s="252" t="s">
        <v>9779</v>
      </c>
      <c r="P1067" s="252" t="s">
        <v>3669</v>
      </c>
      <c r="Q1067" s="252" t="s">
        <v>9803</v>
      </c>
      <c r="R1067" s="252" t="s">
        <v>3363</v>
      </c>
      <c r="S1067" s="252" t="s">
        <v>3340</v>
      </c>
      <c r="T1067" s="252" t="s">
        <v>3340</v>
      </c>
      <c r="U1067" s="252" t="s">
        <v>3340</v>
      </c>
      <c r="V1067" s="252" t="s">
        <v>3340</v>
      </c>
      <c r="W1067" s="252" t="s">
        <v>3340</v>
      </c>
      <c r="X1067" s="252" t="s">
        <v>3340</v>
      </c>
      <c r="Y1067" s="252" t="s">
        <v>3340</v>
      </c>
      <c r="Z1067" s="252" t="s">
        <v>3340</v>
      </c>
      <c r="AA1067" s="252" t="s">
        <v>3340</v>
      </c>
      <c r="AB1067" s="252" t="s">
        <v>3670</v>
      </c>
      <c r="AC1067" s="252" t="s">
        <v>3835</v>
      </c>
      <c r="AD1067" s="252" t="s">
        <v>3340</v>
      </c>
      <c r="AE1067" s="252" t="s">
        <v>3340</v>
      </c>
      <c r="AF1067" s="217" t="s">
        <v>3340</v>
      </c>
      <c r="AG1067" s="252" t="s">
        <v>3340</v>
      </c>
      <c r="AH1067" s="252" t="s">
        <v>3340</v>
      </c>
      <c r="AI1067" s="252" t="s">
        <v>3340</v>
      </c>
      <c r="AJ1067" s="252" t="s">
        <v>6765</v>
      </c>
      <c r="AK1067" s="252" t="s">
        <v>3340</v>
      </c>
      <c r="AL1067" s="252" t="s">
        <v>3340</v>
      </c>
    </row>
    <row r="1068" spans="1:38">
      <c r="A1068" s="30" t="s">
        <v>9807</v>
      </c>
      <c r="B1068" s="30" t="s">
        <v>9808</v>
      </c>
      <c r="C1068" s="252" t="s">
        <v>9810</v>
      </c>
      <c r="D1068" s="252" t="s">
        <v>9811</v>
      </c>
      <c r="E1068" s="252" t="s">
        <v>7315</v>
      </c>
      <c r="F1068" s="217" t="s">
        <v>9737</v>
      </c>
      <c r="G1068" s="252" t="s">
        <v>9777</v>
      </c>
      <c r="H1068" s="252" t="s">
        <v>8212</v>
      </c>
      <c r="I1068" s="411">
        <v>43475</v>
      </c>
      <c r="J1068" s="252" t="s">
        <v>3326</v>
      </c>
      <c r="K1068" s="252" t="s">
        <v>6055</v>
      </c>
      <c r="L1068" s="252" t="s">
        <v>3469</v>
      </c>
      <c r="M1068" s="252" t="s">
        <v>6676</v>
      </c>
      <c r="N1068" s="252" t="s">
        <v>9809</v>
      </c>
      <c r="O1068" s="252" t="s">
        <v>9779</v>
      </c>
      <c r="P1068" s="252" t="s">
        <v>3669</v>
      </c>
      <c r="Q1068" s="252" t="s">
        <v>9542</v>
      </c>
      <c r="R1068" s="252" t="s">
        <v>3363</v>
      </c>
      <c r="S1068" s="252" t="s">
        <v>3340</v>
      </c>
      <c r="T1068" s="252" t="s">
        <v>3340</v>
      </c>
      <c r="U1068" s="252" t="s">
        <v>3340</v>
      </c>
      <c r="V1068" s="252" t="s">
        <v>3340</v>
      </c>
      <c r="W1068" s="252" t="s">
        <v>3340</v>
      </c>
      <c r="X1068" s="252" t="s">
        <v>3340</v>
      </c>
      <c r="Y1068" s="252" t="s">
        <v>3340</v>
      </c>
      <c r="Z1068" s="252" t="s">
        <v>3340</v>
      </c>
      <c r="AA1068" s="252" t="s">
        <v>3340</v>
      </c>
      <c r="AB1068" s="252" t="s">
        <v>3670</v>
      </c>
      <c r="AC1068" s="252" t="s">
        <v>3835</v>
      </c>
      <c r="AD1068" s="252" t="s">
        <v>3340</v>
      </c>
      <c r="AE1068" s="252" t="s">
        <v>3340</v>
      </c>
      <c r="AF1068" s="217" t="s">
        <v>3340</v>
      </c>
      <c r="AG1068" s="252" t="s">
        <v>3340</v>
      </c>
      <c r="AH1068" s="252" t="s">
        <v>3340</v>
      </c>
      <c r="AI1068" s="252" t="s">
        <v>3340</v>
      </c>
      <c r="AJ1068" s="252" t="s">
        <v>6765</v>
      </c>
      <c r="AK1068" s="252" t="s">
        <v>3340</v>
      </c>
      <c r="AL1068" s="252" t="s">
        <v>3340</v>
      </c>
    </row>
    <row r="1069" spans="1:38">
      <c r="A1069" s="30" t="s">
        <v>9810</v>
      </c>
      <c r="B1069" s="30" t="s">
        <v>9811</v>
      </c>
      <c r="C1069" s="252" t="s">
        <v>9812</v>
      </c>
      <c r="D1069" s="252" t="s">
        <v>9813</v>
      </c>
      <c r="E1069" s="252" t="s">
        <v>9814</v>
      </c>
      <c r="F1069" s="217" t="s">
        <v>9737</v>
      </c>
      <c r="G1069" s="252" t="s">
        <v>9777</v>
      </c>
      <c r="H1069" s="252" t="s">
        <v>8212</v>
      </c>
      <c r="I1069" s="411">
        <v>43475</v>
      </c>
      <c r="J1069" s="252" t="s">
        <v>3326</v>
      </c>
      <c r="K1069" s="252" t="s">
        <v>6055</v>
      </c>
      <c r="L1069" s="252" t="s">
        <v>3469</v>
      </c>
      <c r="M1069" s="252" t="s">
        <v>6676</v>
      </c>
      <c r="N1069" s="252" t="s">
        <v>3327</v>
      </c>
      <c r="O1069" s="252" t="s">
        <v>3328</v>
      </c>
      <c r="P1069" s="252" t="s">
        <v>3669</v>
      </c>
      <c r="Q1069" s="252" t="s">
        <v>9815</v>
      </c>
      <c r="R1069" s="252" t="s">
        <v>3363</v>
      </c>
      <c r="S1069" s="252" t="s">
        <v>3340</v>
      </c>
      <c r="T1069" s="252" t="s">
        <v>3340</v>
      </c>
      <c r="U1069" s="252" t="s">
        <v>3340</v>
      </c>
      <c r="V1069" s="252" t="s">
        <v>3340</v>
      </c>
      <c r="W1069" s="252" t="s">
        <v>3340</v>
      </c>
      <c r="X1069" s="252" t="s">
        <v>3340</v>
      </c>
      <c r="Y1069" s="252" t="s">
        <v>3340</v>
      </c>
      <c r="Z1069" s="252" t="s">
        <v>3340</v>
      </c>
      <c r="AA1069" s="252" t="s">
        <v>3340</v>
      </c>
      <c r="AB1069" s="252" t="s">
        <v>3670</v>
      </c>
      <c r="AC1069" s="252" t="s">
        <v>3835</v>
      </c>
      <c r="AD1069" s="252" t="s">
        <v>3340</v>
      </c>
      <c r="AE1069" s="252" t="s">
        <v>3340</v>
      </c>
      <c r="AF1069" s="217" t="s">
        <v>3340</v>
      </c>
      <c r="AG1069" s="252" t="s">
        <v>3340</v>
      </c>
      <c r="AH1069" s="252" t="s">
        <v>3340</v>
      </c>
      <c r="AI1069" s="252" t="s">
        <v>3340</v>
      </c>
      <c r="AJ1069" s="252" t="s">
        <v>6765</v>
      </c>
      <c r="AK1069" s="252" t="s">
        <v>3340</v>
      </c>
      <c r="AL1069" s="252" t="s">
        <v>3340</v>
      </c>
    </row>
    <row r="1070" spans="1:38">
      <c r="A1070" s="30" t="s">
        <v>9812</v>
      </c>
      <c r="B1070" s="30" t="s">
        <v>9813</v>
      </c>
      <c r="C1070" s="252" t="s">
        <v>9816</v>
      </c>
      <c r="D1070" s="252" t="s">
        <v>9817</v>
      </c>
      <c r="E1070" s="252" t="s">
        <v>9818</v>
      </c>
      <c r="F1070" s="217" t="s">
        <v>9737</v>
      </c>
      <c r="G1070" s="252" t="s">
        <v>9777</v>
      </c>
      <c r="H1070" s="252" t="s">
        <v>8212</v>
      </c>
      <c r="I1070" s="411">
        <v>43475</v>
      </c>
      <c r="J1070" s="252" t="s">
        <v>3326</v>
      </c>
      <c r="K1070" s="252" t="s">
        <v>6055</v>
      </c>
      <c r="L1070" s="252" t="s">
        <v>3469</v>
      </c>
      <c r="M1070" s="252" t="s">
        <v>6676</v>
      </c>
      <c r="N1070" s="252" t="s">
        <v>3327</v>
      </c>
      <c r="O1070" s="252" t="s">
        <v>3328</v>
      </c>
      <c r="P1070" s="252" t="s">
        <v>3669</v>
      </c>
      <c r="Q1070" s="252" t="s">
        <v>9819</v>
      </c>
      <c r="R1070" s="252" t="s">
        <v>3363</v>
      </c>
      <c r="S1070" s="252" t="s">
        <v>9814</v>
      </c>
      <c r="T1070" s="252" t="s">
        <v>3340</v>
      </c>
      <c r="U1070" s="252" t="s">
        <v>3340</v>
      </c>
      <c r="V1070" s="252" t="s">
        <v>3340</v>
      </c>
      <c r="W1070" s="252" t="s">
        <v>3340</v>
      </c>
      <c r="X1070" s="252" t="s">
        <v>3340</v>
      </c>
      <c r="Y1070" s="252" t="s">
        <v>3340</v>
      </c>
      <c r="Z1070" s="252" t="s">
        <v>3340</v>
      </c>
      <c r="AA1070" s="252" t="s">
        <v>3340</v>
      </c>
      <c r="AB1070" s="252" t="s">
        <v>3670</v>
      </c>
      <c r="AC1070" s="252" t="s">
        <v>3835</v>
      </c>
      <c r="AD1070" s="252" t="s">
        <v>3340</v>
      </c>
      <c r="AE1070" s="252" t="s">
        <v>3340</v>
      </c>
      <c r="AF1070" s="217" t="s">
        <v>3340</v>
      </c>
      <c r="AG1070" s="252" t="s">
        <v>3340</v>
      </c>
      <c r="AH1070" s="252" t="s">
        <v>3340</v>
      </c>
      <c r="AI1070" s="252" t="s">
        <v>3340</v>
      </c>
      <c r="AJ1070" s="252" t="s">
        <v>6765</v>
      </c>
      <c r="AK1070" s="252" t="s">
        <v>3340</v>
      </c>
      <c r="AL1070" s="252" t="s">
        <v>3340</v>
      </c>
    </row>
    <row r="1071" spans="1:38">
      <c r="A1071" s="30" t="s">
        <v>9816</v>
      </c>
      <c r="B1071" s="30" t="s">
        <v>9817</v>
      </c>
      <c r="C1071" s="252" t="s">
        <v>9820</v>
      </c>
      <c r="D1071" s="252" t="s">
        <v>9821</v>
      </c>
      <c r="E1071" s="252" t="s">
        <v>9822</v>
      </c>
      <c r="F1071" s="217" t="s">
        <v>9737</v>
      </c>
      <c r="G1071" s="252" t="s">
        <v>9777</v>
      </c>
      <c r="H1071" s="252" t="s">
        <v>8212</v>
      </c>
      <c r="I1071" s="411">
        <v>43475</v>
      </c>
      <c r="J1071" s="252" t="s">
        <v>3326</v>
      </c>
      <c r="K1071" s="252" t="s">
        <v>6055</v>
      </c>
      <c r="L1071" s="252" t="s">
        <v>3469</v>
      </c>
      <c r="M1071" s="252" t="s">
        <v>6676</v>
      </c>
      <c r="N1071" s="252" t="s">
        <v>3327</v>
      </c>
      <c r="O1071" s="252" t="s">
        <v>3328</v>
      </c>
      <c r="P1071" s="252" t="s">
        <v>3669</v>
      </c>
      <c r="Q1071" s="252" t="s">
        <v>9823</v>
      </c>
      <c r="R1071" s="252" t="s">
        <v>3363</v>
      </c>
      <c r="S1071" s="252" t="s">
        <v>9814</v>
      </c>
      <c r="T1071" s="252" t="s">
        <v>3340</v>
      </c>
      <c r="U1071" s="252" t="s">
        <v>3340</v>
      </c>
      <c r="V1071" s="252" t="s">
        <v>3340</v>
      </c>
      <c r="W1071" s="252" t="s">
        <v>3340</v>
      </c>
      <c r="X1071" s="252" t="s">
        <v>3340</v>
      </c>
      <c r="Y1071" s="252" t="s">
        <v>3340</v>
      </c>
      <c r="Z1071" s="252" t="s">
        <v>3340</v>
      </c>
      <c r="AA1071" s="252" t="s">
        <v>3340</v>
      </c>
      <c r="AB1071" s="252" t="s">
        <v>3670</v>
      </c>
      <c r="AC1071" s="252" t="s">
        <v>3835</v>
      </c>
      <c r="AD1071" s="252" t="s">
        <v>3340</v>
      </c>
      <c r="AE1071" s="252" t="s">
        <v>3340</v>
      </c>
      <c r="AF1071" s="217" t="s">
        <v>3340</v>
      </c>
      <c r="AG1071" s="252" t="s">
        <v>3340</v>
      </c>
      <c r="AH1071" s="252" t="s">
        <v>3340</v>
      </c>
      <c r="AI1071" s="252" t="s">
        <v>3340</v>
      </c>
      <c r="AJ1071" s="252" t="s">
        <v>6765</v>
      </c>
      <c r="AK1071" s="252" t="s">
        <v>3340</v>
      </c>
      <c r="AL1071" s="252" t="s">
        <v>3340</v>
      </c>
    </row>
    <row r="1072" spans="1:38">
      <c r="A1072" s="30" t="s">
        <v>9820</v>
      </c>
      <c r="B1072" s="30" t="s">
        <v>9821</v>
      </c>
      <c r="C1072" s="252" t="s">
        <v>9824</v>
      </c>
      <c r="D1072" s="252" t="s">
        <v>9825</v>
      </c>
      <c r="E1072" s="252" t="s">
        <v>9826</v>
      </c>
      <c r="F1072" s="217" t="s">
        <v>9737</v>
      </c>
      <c r="G1072" s="252" t="s">
        <v>9777</v>
      </c>
      <c r="H1072" s="252" t="s">
        <v>7352</v>
      </c>
      <c r="I1072" s="411">
        <v>43475</v>
      </c>
      <c r="J1072" s="252" t="s">
        <v>3326</v>
      </c>
      <c r="K1072" s="252" t="s">
        <v>6055</v>
      </c>
      <c r="L1072" s="252" t="s">
        <v>3469</v>
      </c>
      <c r="M1072" s="252" t="s">
        <v>6676</v>
      </c>
      <c r="N1072" s="252" t="s">
        <v>9827</v>
      </c>
      <c r="O1072" s="252" t="s">
        <v>9828</v>
      </c>
      <c r="P1072" s="252" t="s">
        <v>3670</v>
      </c>
      <c r="Q1072" s="252" t="s">
        <v>1102</v>
      </c>
      <c r="R1072" s="252" t="s">
        <v>3363</v>
      </c>
      <c r="S1072" s="252" t="s">
        <v>3340</v>
      </c>
      <c r="T1072" s="252" t="s">
        <v>3340</v>
      </c>
      <c r="U1072" s="252" t="s">
        <v>3340</v>
      </c>
      <c r="V1072" s="252" t="s">
        <v>3340</v>
      </c>
      <c r="W1072" s="252" t="s">
        <v>3340</v>
      </c>
      <c r="X1072" s="252" t="s">
        <v>3340</v>
      </c>
      <c r="Y1072" s="252" t="s">
        <v>3340</v>
      </c>
      <c r="Z1072" s="252" t="s">
        <v>3340</v>
      </c>
      <c r="AA1072" s="252" t="s">
        <v>3340</v>
      </c>
      <c r="AB1072" s="252" t="s">
        <v>3670</v>
      </c>
      <c r="AC1072" s="252" t="s">
        <v>3835</v>
      </c>
      <c r="AD1072" s="252" t="s">
        <v>3340</v>
      </c>
      <c r="AE1072" s="252" t="s">
        <v>3340</v>
      </c>
      <c r="AF1072" s="217" t="s">
        <v>3340</v>
      </c>
      <c r="AG1072" s="252" t="s">
        <v>3340</v>
      </c>
      <c r="AH1072" s="252" t="s">
        <v>3340</v>
      </c>
      <c r="AI1072" s="252" t="s">
        <v>3340</v>
      </c>
      <c r="AJ1072" s="252" t="s">
        <v>6765</v>
      </c>
      <c r="AK1072" s="252" t="s">
        <v>3340</v>
      </c>
      <c r="AL1072" s="252" t="s">
        <v>3340</v>
      </c>
    </row>
    <row r="1073" spans="1:38">
      <c r="A1073" s="30" t="s">
        <v>9824</v>
      </c>
      <c r="B1073" s="30" t="s">
        <v>9825</v>
      </c>
      <c r="C1073" s="252" t="s">
        <v>9829</v>
      </c>
      <c r="D1073" s="252" t="s">
        <v>9830</v>
      </c>
      <c r="E1073" s="252" t="s">
        <v>9831</v>
      </c>
      <c r="F1073" s="217" t="s">
        <v>9737</v>
      </c>
      <c r="G1073" s="252" t="s">
        <v>9777</v>
      </c>
      <c r="H1073" s="252" t="s">
        <v>8212</v>
      </c>
      <c r="I1073" s="411">
        <v>43475</v>
      </c>
      <c r="J1073" s="252" t="s">
        <v>3326</v>
      </c>
      <c r="K1073" s="252" t="s">
        <v>6055</v>
      </c>
      <c r="L1073" s="252" t="s">
        <v>3469</v>
      </c>
      <c r="M1073" s="252" t="s">
        <v>6676</v>
      </c>
      <c r="N1073" s="252" t="s">
        <v>3327</v>
      </c>
      <c r="O1073" s="252" t="s">
        <v>3328</v>
      </c>
      <c r="P1073" s="252" t="s">
        <v>3669</v>
      </c>
      <c r="Q1073" s="252" t="s">
        <v>9803</v>
      </c>
      <c r="R1073" s="252" t="s">
        <v>3363</v>
      </c>
      <c r="S1073" s="252" t="s">
        <v>3340</v>
      </c>
      <c r="T1073" s="252" t="s">
        <v>3340</v>
      </c>
      <c r="U1073" s="252" t="s">
        <v>3340</v>
      </c>
      <c r="V1073" s="252" t="s">
        <v>3340</v>
      </c>
      <c r="W1073" s="252" t="s">
        <v>3340</v>
      </c>
      <c r="X1073" s="252" t="s">
        <v>3340</v>
      </c>
      <c r="Y1073" s="252" t="s">
        <v>3340</v>
      </c>
      <c r="Z1073" s="252" t="s">
        <v>3340</v>
      </c>
      <c r="AA1073" s="252" t="s">
        <v>3340</v>
      </c>
      <c r="AB1073" s="252" t="s">
        <v>3670</v>
      </c>
      <c r="AC1073" s="252" t="s">
        <v>3835</v>
      </c>
      <c r="AD1073" s="252" t="s">
        <v>3340</v>
      </c>
      <c r="AE1073" s="252" t="s">
        <v>3340</v>
      </c>
      <c r="AF1073" s="217" t="s">
        <v>3340</v>
      </c>
      <c r="AG1073" s="252" t="s">
        <v>3340</v>
      </c>
      <c r="AH1073" s="252" t="s">
        <v>3340</v>
      </c>
      <c r="AI1073" s="252" t="s">
        <v>3340</v>
      </c>
      <c r="AJ1073" s="252" t="s">
        <v>6765</v>
      </c>
      <c r="AK1073" s="252" t="s">
        <v>3340</v>
      </c>
      <c r="AL1073" s="252" t="s">
        <v>3340</v>
      </c>
    </row>
    <row r="1074" spans="1:38">
      <c r="A1074" s="30" t="s">
        <v>9829</v>
      </c>
      <c r="B1074" s="30" t="s">
        <v>9830</v>
      </c>
      <c r="C1074" s="252" t="s">
        <v>9832</v>
      </c>
      <c r="D1074" s="252" t="s">
        <v>9833</v>
      </c>
      <c r="E1074" s="252" t="s">
        <v>9834</v>
      </c>
      <c r="F1074" s="217" t="s">
        <v>9737</v>
      </c>
      <c r="G1074" s="252" t="s">
        <v>9777</v>
      </c>
      <c r="H1074" s="252" t="s">
        <v>8212</v>
      </c>
      <c r="I1074" s="411">
        <v>43475</v>
      </c>
      <c r="J1074" s="252" t="s">
        <v>3326</v>
      </c>
      <c r="K1074" s="252" t="s">
        <v>6055</v>
      </c>
      <c r="L1074" s="252" t="s">
        <v>3469</v>
      </c>
      <c r="M1074" s="252" t="s">
        <v>6676</v>
      </c>
      <c r="N1074" s="252" t="s">
        <v>3327</v>
      </c>
      <c r="O1074" s="252" t="s">
        <v>3328</v>
      </c>
      <c r="P1074" s="252" t="s">
        <v>3669</v>
      </c>
      <c r="Q1074" s="252" t="s">
        <v>9542</v>
      </c>
      <c r="R1074" s="252" t="s">
        <v>3363</v>
      </c>
      <c r="S1074" s="252" t="s">
        <v>3340</v>
      </c>
      <c r="T1074" s="252" t="s">
        <v>3340</v>
      </c>
      <c r="U1074" s="252" t="s">
        <v>3340</v>
      </c>
      <c r="V1074" s="252" t="s">
        <v>3340</v>
      </c>
      <c r="W1074" s="252" t="s">
        <v>3340</v>
      </c>
      <c r="X1074" s="252" t="s">
        <v>3340</v>
      </c>
      <c r="Y1074" s="252" t="s">
        <v>3340</v>
      </c>
      <c r="Z1074" s="252" t="s">
        <v>3340</v>
      </c>
      <c r="AA1074" s="252" t="s">
        <v>3340</v>
      </c>
      <c r="AB1074" s="252" t="s">
        <v>3670</v>
      </c>
      <c r="AC1074" s="252" t="s">
        <v>3835</v>
      </c>
      <c r="AD1074" s="252" t="s">
        <v>3340</v>
      </c>
      <c r="AE1074" s="252" t="s">
        <v>3340</v>
      </c>
      <c r="AF1074" s="217" t="s">
        <v>3340</v>
      </c>
      <c r="AG1074" s="252" t="s">
        <v>3340</v>
      </c>
      <c r="AH1074" s="252" t="s">
        <v>3340</v>
      </c>
      <c r="AI1074" s="252" t="s">
        <v>3340</v>
      </c>
      <c r="AJ1074" s="252" t="s">
        <v>6765</v>
      </c>
      <c r="AK1074" s="252" t="s">
        <v>3340</v>
      </c>
      <c r="AL1074" s="252" t="s">
        <v>3340</v>
      </c>
    </row>
    <row r="1075" spans="1:38">
      <c r="A1075" s="30" t="s">
        <v>9832</v>
      </c>
      <c r="B1075" s="30" t="s">
        <v>9833</v>
      </c>
      <c r="C1075" s="252" t="s">
        <v>9835</v>
      </c>
      <c r="D1075" s="252" t="s">
        <v>9836</v>
      </c>
      <c r="E1075" s="252" t="s">
        <v>9837</v>
      </c>
      <c r="F1075" s="217" t="s">
        <v>9838</v>
      </c>
      <c r="G1075" s="252" t="s">
        <v>8836</v>
      </c>
      <c r="H1075" s="252" t="s">
        <v>9091</v>
      </c>
      <c r="I1075" s="411">
        <v>43517</v>
      </c>
      <c r="J1075" s="252" t="s">
        <v>3326</v>
      </c>
      <c r="K1075" s="252" t="s">
        <v>6055</v>
      </c>
      <c r="L1075" s="252" t="s">
        <v>3469</v>
      </c>
      <c r="M1075" s="252" t="s">
        <v>6693</v>
      </c>
      <c r="N1075" s="252" t="s">
        <v>6693</v>
      </c>
      <c r="O1075" s="252" t="s">
        <v>8356</v>
      </c>
      <c r="P1075" s="252" t="s">
        <v>3670</v>
      </c>
      <c r="Q1075" s="252" t="s">
        <v>9839</v>
      </c>
      <c r="R1075" s="252" t="s">
        <v>3340</v>
      </c>
      <c r="S1075" s="252" t="s">
        <v>3340</v>
      </c>
      <c r="T1075" s="252" t="s">
        <v>3340</v>
      </c>
      <c r="U1075" s="252" t="s">
        <v>3340</v>
      </c>
      <c r="V1075" s="252" t="s">
        <v>3340</v>
      </c>
      <c r="W1075" s="252" t="s">
        <v>3340</v>
      </c>
      <c r="X1075" s="252" t="s">
        <v>3340</v>
      </c>
      <c r="Y1075" s="252" t="s">
        <v>3340</v>
      </c>
      <c r="Z1075" s="252" t="s">
        <v>3340</v>
      </c>
      <c r="AA1075" s="252" t="s">
        <v>3340</v>
      </c>
      <c r="AB1075" s="252" t="s">
        <v>3670</v>
      </c>
      <c r="AC1075" s="252" t="s">
        <v>4776</v>
      </c>
      <c r="AD1075" s="252" t="s">
        <v>3340</v>
      </c>
      <c r="AE1075" s="252" t="s">
        <v>3340</v>
      </c>
      <c r="AF1075" s="217" t="s">
        <v>3340</v>
      </c>
      <c r="AG1075" s="252" t="s">
        <v>3340</v>
      </c>
      <c r="AH1075" s="252" t="s">
        <v>3340</v>
      </c>
      <c r="AI1075" s="252" t="s">
        <v>3340</v>
      </c>
      <c r="AJ1075" s="252" t="s">
        <v>7761</v>
      </c>
      <c r="AK1075" s="252" t="s">
        <v>3340</v>
      </c>
      <c r="AL1075" s="252" t="s">
        <v>3340</v>
      </c>
    </row>
    <row r="1076" spans="1:38">
      <c r="A1076" s="30" t="s">
        <v>9835</v>
      </c>
      <c r="B1076" s="30" t="s">
        <v>9836</v>
      </c>
      <c r="C1076" s="252" t="s">
        <v>9840</v>
      </c>
      <c r="D1076" s="252" t="s">
        <v>9841</v>
      </c>
      <c r="E1076" s="252" t="s">
        <v>9842</v>
      </c>
      <c r="F1076" s="217" t="s">
        <v>9838</v>
      </c>
      <c r="G1076" s="252" t="s">
        <v>8836</v>
      </c>
      <c r="H1076" s="252" t="s">
        <v>9091</v>
      </c>
      <c r="I1076" s="411">
        <v>43517</v>
      </c>
      <c r="J1076" s="252" t="s">
        <v>3326</v>
      </c>
      <c r="K1076" s="252" t="s">
        <v>6055</v>
      </c>
      <c r="L1076" s="252" t="s">
        <v>3469</v>
      </c>
      <c r="M1076" s="252" t="s">
        <v>6693</v>
      </c>
      <c r="N1076" s="252" t="s">
        <v>6693</v>
      </c>
      <c r="O1076" s="252" t="s">
        <v>8356</v>
      </c>
      <c r="P1076" s="252" t="s">
        <v>3670</v>
      </c>
      <c r="Q1076" s="252" t="s">
        <v>9843</v>
      </c>
      <c r="R1076" s="252" t="s">
        <v>3340</v>
      </c>
      <c r="S1076" s="252" t="s">
        <v>3340</v>
      </c>
      <c r="T1076" s="252" t="s">
        <v>3340</v>
      </c>
      <c r="U1076" s="252" t="s">
        <v>3340</v>
      </c>
      <c r="V1076" s="252" t="s">
        <v>3340</v>
      </c>
      <c r="W1076" s="252" t="s">
        <v>3340</v>
      </c>
      <c r="X1076" s="252" t="s">
        <v>3340</v>
      </c>
      <c r="Y1076" s="252" t="s">
        <v>3340</v>
      </c>
      <c r="Z1076" s="252" t="s">
        <v>3340</v>
      </c>
      <c r="AA1076" s="252" t="s">
        <v>3340</v>
      </c>
      <c r="AB1076" s="252" t="s">
        <v>3670</v>
      </c>
      <c r="AC1076" s="252" t="s">
        <v>4776</v>
      </c>
      <c r="AD1076" s="252" t="s">
        <v>3340</v>
      </c>
      <c r="AE1076" s="252" t="s">
        <v>3340</v>
      </c>
      <c r="AF1076" s="217" t="s">
        <v>3340</v>
      </c>
      <c r="AG1076" s="252" t="s">
        <v>3340</v>
      </c>
      <c r="AH1076" s="252" t="s">
        <v>3340</v>
      </c>
      <c r="AI1076" s="252" t="s">
        <v>3340</v>
      </c>
      <c r="AJ1076" s="252" t="s">
        <v>7761</v>
      </c>
      <c r="AK1076" s="252" t="s">
        <v>3340</v>
      </c>
      <c r="AL1076" s="252" t="s">
        <v>3340</v>
      </c>
    </row>
    <row r="1077" spans="1:38">
      <c r="A1077" s="30" t="s">
        <v>9840</v>
      </c>
      <c r="B1077" s="30" t="s">
        <v>9841</v>
      </c>
      <c r="C1077" s="252" t="s">
        <v>9844</v>
      </c>
      <c r="D1077" s="252" t="s">
        <v>9845</v>
      </c>
      <c r="E1077" s="252" t="s">
        <v>9846</v>
      </c>
      <c r="F1077" s="217" t="s">
        <v>9838</v>
      </c>
      <c r="G1077" s="252" t="s">
        <v>8836</v>
      </c>
      <c r="H1077" s="252" t="s">
        <v>9091</v>
      </c>
      <c r="I1077" s="411">
        <v>43517</v>
      </c>
      <c r="J1077" s="252" t="s">
        <v>3326</v>
      </c>
      <c r="K1077" s="252" t="s">
        <v>6055</v>
      </c>
      <c r="L1077" s="252" t="s">
        <v>3469</v>
      </c>
      <c r="M1077" s="252" t="s">
        <v>6693</v>
      </c>
      <c r="N1077" s="252" t="s">
        <v>6693</v>
      </c>
      <c r="O1077" s="252" t="s">
        <v>8356</v>
      </c>
      <c r="P1077" s="252" t="s">
        <v>3670</v>
      </c>
      <c r="Q1077" s="252" t="s">
        <v>9847</v>
      </c>
      <c r="R1077" s="252" t="s">
        <v>3340</v>
      </c>
      <c r="S1077" s="252" t="s">
        <v>3340</v>
      </c>
      <c r="T1077" s="252" t="s">
        <v>3340</v>
      </c>
      <c r="U1077" s="252" t="s">
        <v>3340</v>
      </c>
      <c r="V1077" s="252" t="s">
        <v>3340</v>
      </c>
      <c r="W1077" s="252" t="s">
        <v>3340</v>
      </c>
      <c r="X1077" s="252" t="s">
        <v>3340</v>
      </c>
      <c r="Y1077" s="252" t="s">
        <v>3340</v>
      </c>
      <c r="Z1077" s="252" t="s">
        <v>3340</v>
      </c>
      <c r="AA1077" s="252" t="s">
        <v>3340</v>
      </c>
      <c r="AB1077" s="252" t="s">
        <v>3670</v>
      </c>
      <c r="AC1077" s="252" t="s">
        <v>4776</v>
      </c>
      <c r="AD1077" s="252" t="s">
        <v>3340</v>
      </c>
      <c r="AE1077" s="252" t="s">
        <v>3340</v>
      </c>
      <c r="AF1077" s="217" t="s">
        <v>3340</v>
      </c>
      <c r="AG1077" s="252" t="s">
        <v>3340</v>
      </c>
      <c r="AH1077" s="252" t="s">
        <v>3340</v>
      </c>
      <c r="AI1077" s="252" t="s">
        <v>3340</v>
      </c>
      <c r="AJ1077" s="252" t="s">
        <v>7761</v>
      </c>
      <c r="AK1077" s="252" t="s">
        <v>3340</v>
      </c>
      <c r="AL1077" s="252" t="s">
        <v>3340</v>
      </c>
    </row>
    <row r="1078" spans="1:38">
      <c r="A1078" s="30" t="s">
        <v>9844</v>
      </c>
      <c r="B1078" s="30" t="s">
        <v>9845</v>
      </c>
      <c r="C1078" s="252" t="s">
        <v>9848</v>
      </c>
      <c r="D1078" s="252" t="s">
        <v>9849</v>
      </c>
      <c r="E1078" s="252" t="s">
        <v>9850</v>
      </c>
      <c r="F1078" s="217" t="s">
        <v>9838</v>
      </c>
      <c r="G1078" s="252" t="s">
        <v>8836</v>
      </c>
      <c r="H1078" s="252" t="s">
        <v>9091</v>
      </c>
      <c r="I1078" s="411">
        <v>43517</v>
      </c>
      <c r="J1078" s="252" t="s">
        <v>3326</v>
      </c>
      <c r="K1078" s="252" t="s">
        <v>6055</v>
      </c>
      <c r="L1078" s="252" t="s">
        <v>3469</v>
      </c>
      <c r="M1078" s="252" t="s">
        <v>6693</v>
      </c>
      <c r="N1078" s="252" t="s">
        <v>6693</v>
      </c>
      <c r="O1078" s="252" t="s">
        <v>8356</v>
      </c>
      <c r="P1078" s="252" t="s">
        <v>3670</v>
      </c>
      <c r="Q1078" s="252" t="s">
        <v>9851</v>
      </c>
      <c r="R1078" s="252" t="s">
        <v>3340</v>
      </c>
      <c r="S1078" s="252" t="s">
        <v>3340</v>
      </c>
      <c r="T1078" s="252" t="s">
        <v>3340</v>
      </c>
      <c r="U1078" s="252" t="s">
        <v>3340</v>
      </c>
      <c r="V1078" s="252" t="s">
        <v>3340</v>
      </c>
      <c r="W1078" s="252" t="s">
        <v>3340</v>
      </c>
      <c r="X1078" s="252" t="s">
        <v>3340</v>
      </c>
      <c r="Y1078" s="252" t="s">
        <v>3340</v>
      </c>
      <c r="Z1078" s="252" t="s">
        <v>3340</v>
      </c>
      <c r="AA1078" s="252" t="s">
        <v>3340</v>
      </c>
      <c r="AB1078" s="252" t="s">
        <v>3670</v>
      </c>
      <c r="AC1078" s="252" t="s">
        <v>4776</v>
      </c>
      <c r="AD1078" s="252" t="s">
        <v>3340</v>
      </c>
      <c r="AE1078" s="252" t="s">
        <v>3340</v>
      </c>
      <c r="AF1078" s="217" t="s">
        <v>3340</v>
      </c>
      <c r="AG1078" s="252" t="s">
        <v>3340</v>
      </c>
      <c r="AH1078" s="252" t="s">
        <v>3340</v>
      </c>
      <c r="AI1078" s="252" t="s">
        <v>3340</v>
      </c>
      <c r="AJ1078" s="252" t="s">
        <v>7761</v>
      </c>
      <c r="AK1078" s="252" t="s">
        <v>3340</v>
      </c>
      <c r="AL1078" s="252" t="s">
        <v>3340</v>
      </c>
    </row>
    <row r="1079" spans="1:38">
      <c r="A1079" s="30" t="s">
        <v>9848</v>
      </c>
      <c r="B1079" s="30" t="s">
        <v>9849</v>
      </c>
      <c r="C1079" s="252" t="s">
        <v>9852</v>
      </c>
      <c r="D1079" s="252" t="s">
        <v>9853</v>
      </c>
      <c r="E1079" s="252" t="s">
        <v>9854</v>
      </c>
      <c r="F1079" s="217" t="s">
        <v>9838</v>
      </c>
      <c r="G1079" s="252" t="s">
        <v>8836</v>
      </c>
      <c r="H1079" s="252" t="s">
        <v>9091</v>
      </c>
      <c r="I1079" s="411">
        <v>43517</v>
      </c>
      <c r="J1079" s="252" t="s">
        <v>3326</v>
      </c>
      <c r="K1079" s="252" t="s">
        <v>6055</v>
      </c>
      <c r="L1079" s="252" t="s">
        <v>3469</v>
      </c>
      <c r="M1079" s="252" t="s">
        <v>6693</v>
      </c>
      <c r="N1079" s="252" t="s">
        <v>6693</v>
      </c>
      <c r="O1079" s="252" t="s">
        <v>8356</v>
      </c>
      <c r="P1079" s="252" t="s">
        <v>3670</v>
      </c>
      <c r="Q1079" s="252" t="s">
        <v>9855</v>
      </c>
      <c r="R1079" s="252" t="s">
        <v>3340</v>
      </c>
      <c r="S1079" s="252" t="s">
        <v>3340</v>
      </c>
      <c r="T1079" s="252" t="s">
        <v>3340</v>
      </c>
      <c r="U1079" s="252" t="s">
        <v>3340</v>
      </c>
      <c r="V1079" s="252" t="s">
        <v>3340</v>
      </c>
      <c r="W1079" s="252" t="s">
        <v>3340</v>
      </c>
      <c r="X1079" s="252" t="s">
        <v>3340</v>
      </c>
      <c r="Y1079" s="252" t="s">
        <v>3340</v>
      </c>
      <c r="Z1079" s="252" t="s">
        <v>3340</v>
      </c>
      <c r="AA1079" s="252" t="s">
        <v>3340</v>
      </c>
      <c r="AB1079" s="252" t="s">
        <v>3670</v>
      </c>
      <c r="AC1079" s="252" t="s">
        <v>4776</v>
      </c>
      <c r="AD1079" s="252" t="s">
        <v>3340</v>
      </c>
      <c r="AE1079" s="252" t="s">
        <v>3340</v>
      </c>
      <c r="AF1079" s="217" t="s">
        <v>3340</v>
      </c>
      <c r="AG1079" s="252" t="s">
        <v>3340</v>
      </c>
      <c r="AH1079" s="252" t="s">
        <v>3340</v>
      </c>
      <c r="AI1079" s="252" t="s">
        <v>3340</v>
      </c>
      <c r="AJ1079" s="252" t="s">
        <v>7761</v>
      </c>
      <c r="AK1079" s="252" t="s">
        <v>3340</v>
      </c>
      <c r="AL1079" s="252" t="s">
        <v>3340</v>
      </c>
    </row>
    <row r="1080" spans="1:38">
      <c r="A1080" s="30" t="s">
        <v>9852</v>
      </c>
      <c r="B1080" s="30" t="s">
        <v>9853</v>
      </c>
      <c r="C1080" s="252" t="s">
        <v>9856</v>
      </c>
      <c r="D1080" s="252" t="s">
        <v>9857</v>
      </c>
      <c r="E1080" s="252" t="s">
        <v>9858</v>
      </c>
      <c r="F1080" s="217" t="s">
        <v>9838</v>
      </c>
      <c r="G1080" s="252" t="s">
        <v>8836</v>
      </c>
      <c r="H1080" s="252" t="s">
        <v>9091</v>
      </c>
      <c r="I1080" s="411">
        <v>43517</v>
      </c>
      <c r="J1080" s="252" t="s">
        <v>3326</v>
      </c>
      <c r="K1080" s="252" t="s">
        <v>6055</v>
      </c>
      <c r="L1080" s="252" t="s">
        <v>3469</v>
      </c>
      <c r="M1080" s="252" t="s">
        <v>6693</v>
      </c>
      <c r="N1080" s="252" t="s">
        <v>6693</v>
      </c>
      <c r="O1080" s="252" t="s">
        <v>8356</v>
      </c>
      <c r="P1080" s="252" t="s">
        <v>3670</v>
      </c>
      <c r="Q1080" s="252" t="s">
        <v>9859</v>
      </c>
      <c r="R1080" s="252" t="s">
        <v>3340</v>
      </c>
      <c r="S1080" s="252" t="s">
        <v>3340</v>
      </c>
      <c r="T1080" s="252" t="s">
        <v>3340</v>
      </c>
      <c r="U1080" s="252" t="s">
        <v>3340</v>
      </c>
      <c r="V1080" s="252" t="s">
        <v>3340</v>
      </c>
      <c r="W1080" s="252" t="s">
        <v>3340</v>
      </c>
      <c r="X1080" s="252" t="s">
        <v>3340</v>
      </c>
      <c r="Y1080" s="252" t="s">
        <v>3340</v>
      </c>
      <c r="Z1080" s="252" t="s">
        <v>3340</v>
      </c>
      <c r="AA1080" s="252" t="s">
        <v>3340</v>
      </c>
      <c r="AB1080" s="252" t="s">
        <v>3670</v>
      </c>
      <c r="AC1080" s="252" t="s">
        <v>4776</v>
      </c>
      <c r="AD1080" s="252" t="s">
        <v>3340</v>
      </c>
      <c r="AE1080" s="252" t="s">
        <v>3340</v>
      </c>
      <c r="AF1080" s="217" t="s">
        <v>3340</v>
      </c>
      <c r="AG1080" s="252" t="s">
        <v>3340</v>
      </c>
      <c r="AH1080" s="252" t="s">
        <v>3340</v>
      </c>
      <c r="AI1080" s="252" t="s">
        <v>3340</v>
      </c>
      <c r="AJ1080" s="252" t="s">
        <v>7761</v>
      </c>
      <c r="AK1080" s="252" t="s">
        <v>3340</v>
      </c>
      <c r="AL1080" s="252" t="s">
        <v>3340</v>
      </c>
    </row>
    <row r="1081" spans="1:38">
      <c r="A1081" s="30" t="s">
        <v>9856</v>
      </c>
      <c r="B1081" s="30" t="s">
        <v>9857</v>
      </c>
      <c r="C1081" s="252" t="s">
        <v>9860</v>
      </c>
      <c r="D1081" s="252" t="s">
        <v>9861</v>
      </c>
      <c r="E1081" s="252" t="s">
        <v>9862</v>
      </c>
      <c r="F1081" s="217" t="s">
        <v>9838</v>
      </c>
      <c r="G1081" s="252" t="s">
        <v>8836</v>
      </c>
      <c r="H1081" s="252" t="s">
        <v>9091</v>
      </c>
      <c r="I1081" s="411">
        <v>43517</v>
      </c>
      <c r="J1081" s="252" t="s">
        <v>3326</v>
      </c>
      <c r="K1081" s="252" t="s">
        <v>6055</v>
      </c>
      <c r="L1081" s="252" t="s">
        <v>3469</v>
      </c>
      <c r="M1081" s="252" t="s">
        <v>6693</v>
      </c>
      <c r="N1081" s="252" t="s">
        <v>6693</v>
      </c>
      <c r="O1081" s="252" t="s">
        <v>8356</v>
      </c>
      <c r="P1081" s="252" t="s">
        <v>3670</v>
      </c>
      <c r="Q1081" s="252" t="s">
        <v>9863</v>
      </c>
      <c r="R1081" s="252" t="s">
        <v>3340</v>
      </c>
      <c r="S1081" s="252" t="s">
        <v>3340</v>
      </c>
      <c r="T1081" s="252" t="s">
        <v>3340</v>
      </c>
      <c r="U1081" s="252" t="s">
        <v>3340</v>
      </c>
      <c r="V1081" s="252" t="s">
        <v>3340</v>
      </c>
      <c r="W1081" s="252" t="s">
        <v>3340</v>
      </c>
      <c r="X1081" s="252" t="s">
        <v>3340</v>
      </c>
      <c r="Y1081" s="252" t="s">
        <v>3340</v>
      </c>
      <c r="Z1081" s="252" t="s">
        <v>3340</v>
      </c>
      <c r="AA1081" s="252" t="s">
        <v>3340</v>
      </c>
      <c r="AB1081" s="252" t="s">
        <v>3670</v>
      </c>
      <c r="AC1081" s="252" t="s">
        <v>4776</v>
      </c>
      <c r="AD1081" s="252" t="s">
        <v>3340</v>
      </c>
      <c r="AE1081" s="252" t="s">
        <v>3340</v>
      </c>
      <c r="AF1081" s="217" t="s">
        <v>3340</v>
      </c>
      <c r="AG1081" s="252" t="s">
        <v>3340</v>
      </c>
      <c r="AH1081" s="252" t="s">
        <v>3340</v>
      </c>
      <c r="AI1081" s="252" t="s">
        <v>3340</v>
      </c>
      <c r="AJ1081" s="252" t="s">
        <v>7761</v>
      </c>
      <c r="AK1081" s="252" t="s">
        <v>3340</v>
      </c>
      <c r="AL1081" s="252" t="s">
        <v>3340</v>
      </c>
    </row>
    <row r="1082" spans="1:38">
      <c r="A1082" s="30" t="s">
        <v>9860</v>
      </c>
      <c r="B1082" s="30" t="s">
        <v>9861</v>
      </c>
      <c r="C1082" s="252" t="s">
        <v>9864</v>
      </c>
      <c r="D1082" s="252" t="s">
        <v>9865</v>
      </c>
      <c r="E1082" s="252" t="s">
        <v>9866</v>
      </c>
      <c r="F1082" s="217" t="s">
        <v>9838</v>
      </c>
      <c r="G1082" s="252" t="s">
        <v>8836</v>
      </c>
      <c r="H1082" s="252" t="s">
        <v>9091</v>
      </c>
      <c r="I1082" s="411">
        <v>43517</v>
      </c>
      <c r="J1082" s="252" t="s">
        <v>3326</v>
      </c>
      <c r="K1082" s="252" t="s">
        <v>6055</v>
      </c>
      <c r="L1082" s="252" t="s">
        <v>3469</v>
      </c>
      <c r="M1082" s="252" t="s">
        <v>6693</v>
      </c>
      <c r="N1082" s="252" t="s">
        <v>6693</v>
      </c>
      <c r="O1082" s="252" t="s">
        <v>8356</v>
      </c>
      <c r="P1082" s="252" t="s">
        <v>3670</v>
      </c>
      <c r="Q1082" s="252" t="s">
        <v>9867</v>
      </c>
      <c r="R1082" s="252" t="s">
        <v>3340</v>
      </c>
      <c r="S1082" s="252" t="s">
        <v>3340</v>
      </c>
      <c r="T1082" s="252" t="s">
        <v>3340</v>
      </c>
      <c r="U1082" s="252" t="s">
        <v>3340</v>
      </c>
      <c r="V1082" s="252" t="s">
        <v>3340</v>
      </c>
      <c r="W1082" s="252" t="s">
        <v>3340</v>
      </c>
      <c r="X1082" s="252" t="s">
        <v>3340</v>
      </c>
      <c r="Y1082" s="252" t="s">
        <v>3340</v>
      </c>
      <c r="Z1082" s="252" t="s">
        <v>3340</v>
      </c>
      <c r="AA1082" s="252" t="s">
        <v>3340</v>
      </c>
      <c r="AB1082" s="252" t="s">
        <v>3670</v>
      </c>
      <c r="AC1082" s="252" t="s">
        <v>4776</v>
      </c>
      <c r="AD1082" s="252" t="s">
        <v>3340</v>
      </c>
      <c r="AE1082" s="252" t="s">
        <v>3340</v>
      </c>
      <c r="AF1082" s="217" t="s">
        <v>3340</v>
      </c>
      <c r="AG1082" s="252" t="s">
        <v>3340</v>
      </c>
      <c r="AH1082" s="252" t="s">
        <v>3340</v>
      </c>
      <c r="AI1082" s="252" t="s">
        <v>3340</v>
      </c>
      <c r="AJ1082" s="252" t="s">
        <v>7761</v>
      </c>
      <c r="AK1082" s="252" t="s">
        <v>3340</v>
      </c>
      <c r="AL1082" s="252" t="s">
        <v>3340</v>
      </c>
    </row>
    <row r="1083" spans="1:38">
      <c r="A1083" s="30" t="s">
        <v>9864</v>
      </c>
      <c r="B1083" s="30" t="s">
        <v>9865</v>
      </c>
      <c r="C1083" s="252" t="s">
        <v>9868</v>
      </c>
      <c r="D1083" s="252" t="s">
        <v>9869</v>
      </c>
      <c r="E1083" s="252" t="s">
        <v>9870</v>
      </c>
      <c r="F1083" s="217" t="s">
        <v>9838</v>
      </c>
      <c r="G1083" s="252" t="s">
        <v>8836</v>
      </c>
      <c r="H1083" s="252" t="s">
        <v>9091</v>
      </c>
      <c r="I1083" s="411">
        <v>43517</v>
      </c>
      <c r="J1083" s="252" t="s">
        <v>3326</v>
      </c>
      <c r="K1083" s="252" t="s">
        <v>6055</v>
      </c>
      <c r="L1083" s="252" t="s">
        <v>3469</v>
      </c>
      <c r="M1083" s="252" t="s">
        <v>6693</v>
      </c>
      <c r="N1083" s="252" t="s">
        <v>6693</v>
      </c>
      <c r="O1083" s="252" t="s">
        <v>8356</v>
      </c>
      <c r="P1083" s="252" t="s">
        <v>3670</v>
      </c>
      <c r="Q1083" s="252" t="s">
        <v>9871</v>
      </c>
      <c r="R1083" s="252" t="s">
        <v>3340</v>
      </c>
      <c r="S1083" s="252" t="s">
        <v>3340</v>
      </c>
      <c r="T1083" s="252" t="s">
        <v>3340</v>
      </c>
      <c r="U1083" s="252" t="s">
        <v>3340</v>
      </c>
      <c r="V1083" s="252" t="s">
        <v>3340</v>
      </c>
      <c r="W1083" s="252" t="s">
        <v>3340</v>
      </c>
      <c r="X1083" s="252" t="s">
        <v>3340</v>
      </c>
      <c r="Y1083" s="252" t="s">
        <v>3340</v>
      </c>
      <c r="Z1083" s="252" t="s">
        <v>3340</v>
      </c>
      <c r="AA1083" s="252" t="s">
        <v>3340</v>
      </c>
      <c r="AB1083" s="252" t="s">
        <v>3670</v>
      </c>
      <c r="AC1083" s="252" t="s">
        <v>4776</v>
      </c>
      <c r="AD1083" s="252" t="s">
        <v>3340</v>
      </c>
      <c r="AE1083" s="252" t="s">
        <v>3340</v>
      </c>
      <c r="AF1083" s="217" t="s">
        <v>3340</v>
      </c>
      <c r="AG1083" s="252" t="s">
        <v>3340</v>
      </c>
      <c r="AH1083" s="252" t="s">
        <v>3340</v>
      </c>
      <c r="AI1083" s="252" t="s">
        <v>3340</v>
      </c>
      <c r="AJ1083" s="252" t="s">
        <v>7761</v>
      </c>
      <c r="AK1083" s="252" t="s">
        <v>3340</v>
      </c>
      <c r="AL1083" s="252" t="s">
        <v>3340</v>
      </c>
    </row>
    <row r="1084" spans="1:38">
      <c r="A1084" s="30" t="s">
        <v>9868</v>
      </c>
      <c r="B1084" s="30" t="s">
        <v>9869</v>
      </c>
      <c r="C1084" s="252" t="s">
        <v>9872</v>
      </c>
      <c r="D1084" s="252" t="s">
        <v>9873</v>
      </c>
      <c r="E1084" s="252" t="s">
        <v>9874</v>
      </c>
      <c r="F1084" s="217" t="s">
        <v>9838</v>
      </c>
      <c r="G1084" s="252" t="s">
        <v>8836</v>
      </c>
      <c r="H1084" s="252" t="s">
        <v>9091</v>
      </c>
      <c r="I1084" s="411">
        <v>43517</v>
      </c>
      <c r="J1084" s="252" t="s">
        <v>3326</v>
      </c>
      <c r="K1084" s="252" t="s">
        <v>6055</v>
      </c>
      <c r="L1084" s="252" t="s">
        <v>3469</v>
      </c>
      <c r="M1084" s="252" t="s">
        <v>6693</v>
      </c>
      <c r="N1084" s="252" t="s">
        <v>6693</v>
      </c>
      <c r="O1084" s="252" t="s">
        <v>8356</v>
      </c>
      <c r="P1084" s="252" t="s">
        <v>3670</v>
      </c>
      <c r="Q1084" s="252" t="s">
        <v>9875</v>
      </c>
      <c r="R1084" s="252" t="s">
        <v>3340</v>
      </c>
      <c r="S1084" s="252" t="s">
        <v>3340</v>
      </c>
      <c r="T1084" s="252" t="s">
        <v>3340</v>
      </c>
      <c r="U1084" s="252" t="s">
        <v>3340</v>
      </c>
      <c r="V1084" s="252" t="s">
        <v>3340</v>
      </c>
      <c r="W1084" s="252" t="s">
        <v>3340</v>
      </c>
      <c r="X1084" s="252" t="s">
        <v>3340</v>
      </c>
      <c r="Y1084" s="252" t="s">
        <v>3340</v>
      </c>
      <c r="Z1084" s="252" t="s">
        <v>3340</v>
      </c>
      <c r="AA1084" s="252" t="s">
        <v>3340</v>
      </c>
      <c r="AB1084" s="252" t="s">
        <v>3670</v>
      </c>
      <c r="AC1084" s="252" t="s">
        <v>4776</v>
      </c>
      <c r="AD1084" s="252" t="s">
        <v>3340</v>
      </c>
      <c r="AE1084" s="252" t="s">
        <v>3340</v>
      </c>
      <c r="AF1084" s="217" t="s">
        <v>3340</v>
      </c>
      <c r="AG1084" s="252" t="s">
        <v>3340</v>
      </c>
      <c r="AH1084" s="252" t="s">
        <v>3340</v>
      </c>
      <c r="AI1084" s="252" t="s">
        <v>3340</v>
      </c>
      <c r="AJ1084" s="252" t="s">
        <v>7761</v>
      </c>
      <c r="AK1084" s="252" t="s">
        <v>3340</v>
      </c>
      <c r="AL1084" s="252" t="s">
        <v>3340</v>
      </c>
    </row>
    <row r="1085" spans="1:38">
      <c r="A1085" s="30" t="s">
        <v>9872</v>
      </c>
      <c r="B1085" s="30" t="s">
        <v>9873</v>
      </c>
      <c r="C1085" s="252" t="s">
        <v>9876</v>
      </c>
      <c r="D1085" s="252" t="s">
        <v>9877</v>
      </c>
      <c r="E1085" s="252" t="s">
        <v>9878</v>
      </c>
      <c r="F1085" s="217" t="s">
        <v>9838</v>
      </c>
      <c r="G1085" s="252" t="s">
        <v>8836</v>
      </c>
      <c r="H1085" s="252" t="s">
        <v>9091</v>
      </c>
      <c r="I1085" s="411">
        <v>43517</v>
      </c>
      <c r="J1085" s="252" t="s">
        <v>3326</v>
      </c>
      <c r="K1085" s="252" t="s">
        <v>6055</v>
      </c>
      <c r="L1085" s="252" t="s">
        <v>3469</v>
      </c>
      <c r="M1085" s="252" t="s">
        <v>6693</v>
      </c>
      <c r="N1085" s="252" t="s">
        <v>6693</v>
      </c>
      <c r="O1085" s="252" t="s">
        <v>8356</v>
      </c>
      <c r="P1085" s="252" t="s">
        <v>3670</v>
      </c>
      <c r="Q1085" s="252" t="s">
        <v>9879</v>
      </c>
      <c r="R1085" s="252" t="s">
        <v>3340</v>
      </c>
      <c r="S1085" s="252" t="s">
        <v>3340</v>
      </c>
      <c r="T1085" s="252" t="s">
        <v>3340</v>
      </c>
      <c r="U1085" s="252" t="s">
        <v>3340</v>
      </c>
      <c r="V1085" s="252" t="s">
        <v>3340</v>
      </c>
      <c r="W1085" s="252" t="s">
        <v>3340</v>
      </c>
      <c r="X1085" s="252" t="s">
        <v>3340</v>
      </c>
      <c r="Y1085" s="252" t="s">
        <v>3340</v>
      </c>
      <c r="Z1085" s="252" t="s">
        <v>3340</v>
      </c>
      <c r="AA1085" s="252" t="s">
        <v>3340</v>
      </c>
      <c r="AB1085" s="252" t="s">
        <v>3670</v>
      </c>
      <c r="AC1085" s="252" t="s">
        <v>4776</v>
      </c>
      <c r="AD1085" s="252" t="s">
        <v>3340</v>
      </c>
      <c r="AE1085" s="252" t="s">
        <v>3340</v>
      </c>
      <c r="AF1085" s="217" t="s">
        <v>3340</v>
      </c>
      <c r="AG1085" s="252" t="s">
        <v>3340</v>
      </c>
      <c r="AH1085" s="252" t="s">
        <v>3340</v>
      </c>
      <c r="AI1085" s="252" t="s">
        <v>3340</v>
      </c>
      <c r="AJ1085" s="252" t="s">
        <v>7761</v>
      </c>
      <c r="AK1085" s="252" t="s">
        <v>3340</v>
      </c>
      <c r="AL1085" s="252" t="s">
        <v>3340</v>
      </c>
    </row>
    <row r="1086" spans="1:38">
      <c r="A1086" s="30" t="s">
        <v>9876</v>
      </c>
      <c r="B1086" s="30" t="s">
        <v>9877</v>
      </c>
      <c r="C1086" s="252" t="s">
        <v>9880</v>
      </c>
      <c r="D1086" s="252" t="s">
        <v>9881</v>
      </c>
      <c r="E1086" s="252" t="s">
        <v>9882</v>
      </c>
      <c r="F1086" s="217" t="s">
        <v>9838</v>
      </c>
      <c r="G1086" s="252" t="s">
        <v>8836</v>
      </c>
      <c r="H1086" s="252" t="s">
        <v>9091</v>
      </c>
      <c r="I1086" s="411">
        <v>43517</v>
      </c>
      <c r="J1086" s="252" t="s">
        <v>3326</v>
      </c>
      <c r="K1086" s="252" t="s">
        <v>6055</v>
      </c>
      <c r="L1086" s="252" t="s">
        <v>3469</v>
      </c>
      <c r="M1086" s="252" t="s">
        <v>6693</v>
      </c>
      <c r="N1086" s="252" t="s">
        <v>6693</v>
      </c>
      <c r="O1086" s="252" t="s">
        <v>8356</v>
      </c>
      <c r="P1086" s="252" t="s">
        <v>3670</v>
      </c>
      <c r="Q1086" s="252" t="s">
        <v>9883</v>
      </c>
      <c r="R1086" s="252" t="s">
        <v>3340</v>
      </c>
      <c r="S1086" s="252" t="s">
        <v>3340</v>
      </c>
      <c r="T1086" s="252" t="s">
        <v>3340</v>
      </c>
      <c r="U1086" s="252" t="s">
        <v>3340</v>
      </c>
      <c r="V1086" s="252" t="s">
        <v>3340</v>
      </c>
      <c r="W1086" s="252" t="s">
        <v>3340</v>
      </c>
      <c r="X1086" s="252" t="s">
        <v>3340</v>
      </c>
      <c r="Y1086" s="252" t="s">
        <v>3340</v>
      </c>
      <c r="Z1086" s="252" t="s">
        <v>3340</v>
      </c>
      <c r="AA1086" s="252" t="s">
        <v>3340</v>
      </c>
      <c r="AB1086" s="252" t="s">
        <v>3670</v>
      </c>
      <c r="AC1086" s="252" t="s">
        <v>4776</v>
      </c>
      <c r="AD1086" s="252" t="s">
        <v>3340</v>
      </c>
      <c r="AE1086" s="252" t="s">
        <v>3340</v>
      </c>
      <c r="AF1086" s="217" t="s">
        <v>3340</v>
      </c>
      <c r="AG1086" s="252" t="s">
        <v>3340</v>
      </c>
      <c r="AH1086" s="252" t="s">
        <v>3340</v>
      </c>
      <c r="AI1086" s="252" t="s">
        <v>3340</v>
      </c>
      <c r="AJ1086" s="252" t="s">
        <v>7761</v>
      </c>
      <c r="AK1086" s="252" t="s">
        <v>3340</v>
      </c>
      <c r="AL1086" s="252" t="s">
        <v>3340</v>
      </c>
    </row>
    <row r="1087" spans="1:38">
      <c r="A1087" s="30" t="s">
        <v>9880</v>
      </c>
      <c r="B1087" s="30" t="s">
        <v>9881</v>
      </c>
      <c r="C1087" s="252" t="s">
        <v>9884</v>
      </c>
      <c r="D1087" s="252" t="s">
        <v>9885</v>
      </c>
      <c r="E1087" s="252" t="s">
        <v>9886</v>
      </c>
      <c r="F1087" s="217" t="s">
        <v>9838</v>
      </c>
      <c r="G1087" s="252" t="s">
        <v>8836</v>
      </c>
      <c r="H1087" s="252" t="s">
        <v>9091</v>
      </c>
      <c r="I1087" s="411">
        <v>43517</v>
      </c>
      <c r="J1087" s="252" t="s">
        <v>3326</v>
      </c>
      <c r="K1087" s="252" t="s">
        <v>6055</v>
      </c>
      <c r="L1087" s="252" t="s">
        <v>3469</v>
      </c>
      <c r="M1087" s="252" t="s">
        <v>6693</v>
      </c>
      <c r="N1087" s="252" t="s">
        <v>6693</v>
      </c>
      <c r="O1087" s="252" t="s">
        <v>8356</v>
      </c>
      <c r="P1087" s="252" t="s">
        <v>3670</v>
      </c>
      <c r="Q1087" s="252" t="s">
        <v>9887</v>
      </c>
      <c r="R1087" s="252" t="s">
        <v>3340</v>
      </c>
      <c r="S1087" s="252" t="s">
        <v>3340</v>
      </c>
      <c r="T1087" s="252" t="s">
        <v>3340</v>
      </c>
      <c r="U1087" s="252" t="s">
        <v>3340</v>
      </c>
      <c r="V1087" s="252" t="s">
        <v>3340</v>
      </c>
      <c r="W1087" s="252" t="s">
        <v>3340</v>
      </c>
      <c r="X1087" s="252" t="s">
        <v>3340</v>
      </c>
      <c r="Y1087" s="252" t="s">
        <v>3340</v>
      </c>
      <c r="Z1087" s="252" t="s">
        <v>3340</v>
      </c>
      <c r="AA1087" s="252" t="s">
        <v>3340</v>
      </c>
      <c r="AB1087" s="252" t="s">
        <v>3670</v>
      </c>
      <c r="AC1087" s="252" t="s">
        <v>4776</v>
      </c>
      <c r="AD1087" s="252" t="s">
        <v>3340</v>
      </c>
      <c r="AE1087" s="252" t="s">
        <v>3340</v>
      </c>
      <c r="AF1087" s="217" t="s">
        <v>3340</v>
      </c>
      <c r="AG1087" s="252" t="s">
        <v>3340</v>
      </c>
      <c r="AH1087" s="252" t="s">
        <v>3340</v>
      </c>
      <c r="AI1087" s="252" t="s">
        <v>3340</v>
      </c>
      <c r="AJ1087" s="252" t="s">
        <v>7761</v>
      </c>
      <c r="AK1087" s="252" t="s">
        <v>3340</v>
      </c>
      <c r="AL1087" s="252" t="s">
        <v>3340</v>
      </c>
    </row>
    <row r="1088" spans="1:38">
      <c r="A1088" s="30" t="s">
        <v>9884</v>
      </c>
      <c r="B1088" s="30" t="s">
        <v>9885</v>
      </c>
      <c r="C1088" s="252" t="s">
        <v>9888</v>
      </c>
      <c r="D1088" s="252" t="s">
        <v>9889</v>
      </c>
      <c r="E1088" s="252" t="s">
        <v>9890</v>
      </c>
      <c r="F1088" s="217" t="s">
        <v>9838</v>
      </c>
      <c r="G1088" s="252" t="s">
        <v>8836</v>
      </c>
      <c r="H1088" s="252" t="s">
        <v>9091</v>
      </c>
      <c r="I1088" s="411">
        <v>43517</v>
      </c>
      <c r="J1088" s="252" t="s">
        <v>3326</v>
      </c>
      <c r="K1088" s="252" t="s">
        <v>6055</v>
      </c>
      <c r="L1088" s="252" t="s">
        <v>3469</v>
      </c>
      <c r="M1088" s="252" t="s">
        <v>6693</v>
      </c>
      <c r="N1088" s="252" t="s">
        <v>6693</v>
      </c>
      <c r="O1088" s="252" t="s">
        <v>8356</v>
      </c>
      <c r="P1088" s="252" t="s">
        <v>3670</v>
      </c>
      <c r="Q1088" s="252" t="s">
        <v>9891</v>
      </c>
      <c r="R1088" s="252" t="s">
        <v>3340</v>
      </c>
      <c r="S1088" s="252" t="s">
        <v>3340</v>
      </c>
      <c r="T1088" s="252" t="s">
        <v>3340</v>
      </c>
      <c r="U1088" s="252" t="s">
        <v>3340</v>
      </c>
      <c r="V1088" s="252" t="s">
        <v>3340</v>
      </c>
      <c r="W1088" s="252" t="s">
        <v>3340</v>
      </c>
      <c r="X1088" s="252" t="s">
        <v>3340</v>
      </c>
      <c r="Y1088" s="252" t="s">
        <v>3340</v>
      </c>
      <c r="Z1088" s="252" t="s">
        <v>3340</v>
      </c>
      <c r="AA1088" s="252" t="s">
        <v>3340</v>
      </c>
      <c r="AB1088" s="252" t="s">
        <v>3670</v>
      </c>
      <c r="AC1088" s="252" t="s">
        <v>4776</v>
      </c>
      <c r="AD1088" s="252" t="s">
        <v>3340</v>
      </c>
      <c r="AE1088" s="252" t="s">
        <v>3340</v>
      </c>
      <c r="AF1088" s="217" t="s">
        <v>3340</v>
      </c>
      <c r="AG1088" s="252" t="s">
        <v>3340</v>
      </c>
      <c r="AH1088" s="252" t="s">
        <v>3340</v>
      </c>
      <c r="AI1088" s="252" t="s">
        <v>3340</v>
      </c>
      <c r="AJ1088" s="252" t="s">
        <v>7761</v>
      </c>
      <c r="AK1088" s="252" t="s">
        <v>3340</v>
      </c>
      <c r="AL1088" s="252" t="s">
        <v>3340</v>
      </c>
    </row>
    <row r="1089" spans="1:38">
      <c r="A1089" s="30" t="s">
        <v>9888</v>
      </c>
      <c r="B1089" s="30" t="s">
        <v>9889</v>
      </c>
      <c r="C1089" s="252" t="s">
        <v>9892</v>
      </c>
      <c r="D1089" s="252" t="s">
        <v>9893</v>
      </c>
      <c r="E1089" s="252" t="s">
        <v>9894</v>
      </c>
      <c r="F1089" s="217" t="s">
        <v>9838</v>
      </c>
      <c r="G1089" s="252" t="s">
        <v>8836</v>
      </c>
      <c r="H1089" s="252" t="s">
        <v>9091</v>
      </c>
      <c r="I1089" s="411">
        <v>43517</v>
      </c>
      <c r="J1089" s="252" t="s">
        <v>3326</v>
      </c>
      <c r="K1089" s="252" t="s">
        <v>6055</v>
      </c>
      <c r="L1089" s="252" t="s">
        <v>3469</v>
      </c>
      <c r="M1089" s="252" t="s">
        <v>6693</v>
      </c>
      <c r="N1089" s="252" t="s">
        <v>6693</v>
      </c>
      <c r="O1089" s="252" t="s">
        <v>8356</v>
      </c>
      <c r="P1089" s="252" t="s">
        <v>3670</v>
      </c>
      <c r="Q1089" s="252" t="s">
        <v>9895</v>
      </c>
      <c r="R1089" s="252" t="s">
        <v>3340</v>
      </c>
      <c r="S1089" s="252" t="s">
        <v>3340</v>
      </c>
      <c r="T1089" s="252" t="s">
        <v>3340</v>
      </c>
      <c r="U1089" s="252" t="s">
        <v>3340</v>
      </c>
      <c r="V1089" s="252" t="s">
        <v>3340</v>
      </c>
      <c r="W1089" s="252" t="s">
        <v>3340</v>
      </c>
      <c r="X1089" s="252" t="s">
        <v>3340</v>
      </c>
      <c r="Y1089" s="252" t="s">
        <v>3340</v>
      </c>
      <c r="Z1089" s="252" t="s">
        <v>3340</v>
      </c>
      <c r="AA1089" s="252" t="s">
        <v>3340</v>
      </c>
      <c r="AB1089" s="252" t="s">
        <v>3670</v>
      </c>
      <c r="AC1089" s="252" t="s">
        <v>4776</v>
      </c>
      <c r="AD1089" s="252" t="s">
        <v>3340</v>
      </c>
      <c r="AE1089" s="252" t="s">
        <v>3340</v>
      </c>
      <c r="AF1089" s="217" t="s">
        <v>3340</v>
      </c>
      <c r="AG1089" s="252" t="s">
        <v>3340</v>
      </c>
      <c r="AH1089" s="252" t="s">
        <v>3340</v>
      </c>
      <c r="AI1089" s="252" t="s">
        <v>3340</v>
      </c>
      <c r="AJ1089" s="252" t="s">
        <v>7761</v>
      </c>
      <c r="AK1089" s="252" t="s">
        <v>3340</v>
      </c>
      <c r="AL1089" s="252" t="s">
        <v>3340</v>
      </c>
    </row>
    <row r="1090" spans="1:38">
      <c r="A1090" s="30" t="s">
        <v>9892</v>
      </c>
      <c r="B1090" s="30" t="s">
        <v>9893</v>
      </c>
      <c r="C1090" s="252" t="s">
        <v>9896</v>
      </c>
      <c r="D1090" s="252" t="s">
        <v>9897</v>
      </c>
      <c r="E1090" s="252" t="s">
        <v>9898</v>
      </c>
      <c r="F1090" s="217" t="s">
        <v>9838</v>
      </c>
      <c r="G1090" s="252" t="s">
        <v>8836</v>
      </c>
      <c r="H1090" s="252" t="s">
        <v>9091</v>
      </c>
      <c r="I1090" s="411">
        <v>43517</v>
      </c>
      <c r="J1090" s="252" t="s">
        <v>3326</v>
      </c>
      <c r="K1090" s="252" t="s">
        <v>6055</v>
      </c>
      <c r="L1090" s="252" t="s">
        <v>3469</v>
      </c>
      <c r="M1090" s="252" t="s">
        <v>6693</v>
      </c>
      <c r="N1090" s="252" t="s">
        <v>6693</v>
      </c>
      <c r="O1090" s="252" t="s">
        <v>8356</v>
      </c>
      <c r="P1090" s="252" t="s">
        <v>3670</v>
      </c>
      <c r="Q1090" s="252" t="s">
        <v>9899</v>
      </c>
      <c r="R1090" s="252" t="s">
        <v>3340</v>
      </c>
      <c r="S1090" s="252" t="s">
        <v>3340</v>
      </c>
      <c r="T1090" s="252" t="s">
        <v>3340</v>
      </c>
      <c r="U1090" s="252" t="s">
        <v>3340</v>
      </c>
      <c r="V1090" s="252" t="s">
        <v>3340</v>
      </c>
      <c r="W1090" s="252" t="s">
        <v>3340</v>
      </c>
      <c r="X1090" s="252" t="s">
        <v>3340</v>
      </c>
      <c r="Y1090" s="252" t="s">
        <v>3340</v>
      </c>
      <c r="Z1090" s="252" t="s">
        <v>3340</v>
      </c>
      <c r="AA1090" s="252" t="s">
        <v>3340</v>
      </c>
      <c r="AB1090" s="252" t="s">
        <v>3670</v>
      </c>
      <c r="AC1090" s="252" t="s">
        <v>4776</v>
      </c>
      <c r="AD1090" s="252" t="s">
        <v>3340</v>
      </c>
      <c r="AE1090" s="252" t="s">
        <v>3340</v>
      </c>
      <c r="AF1090" s="217" t="s">
        <v>3340</v>
      </c>
      <c r="AG1090" s="252" t="s">
        <v>3340</v>
      </c>
      <c r="AH1090" s="252" t="s">
        <v>3340</v>
      </c>
      <c r="AI1090" s="252" t="s">
        <v>3340</v>
      </c>
      <c r="AJ1090" s="252" t="s">
        <v>7761</v>
      </c>
      <c r="AK1090" s="252" t="s">
        <v>3340</v>
      </c>
      <c r="AL1090" s="252" t="s">
        <v>3340</v>
      </c>
    </row>
    <row r="1091" spans="1:38">
      <c r="A1091" s="30" t="s">
        <v>9896</v>
      </c>
      <c r="B1091" s="30" t="s">
        <v>9897</v>
      </c>
      <c r="C1091" s="252" t="s">
        <v>9900</v>
      </c>
      <c r="D1091" s="252" t="s">
        <v>9901</v>
      </c>
      <c r="E1091" s="252" t="s">
        <v>9902</v>
      </c>
      <c r="F1091" s="217" t="s">
        <v>9838</v>
      </c>
      <c r="G1091" s="252" t="s">
        <v>8836</v>
      </c>
      <c r="H1091" s="252" t="s">
        <v>9091</v>
      </c>
      <c r="I1091" s="411">
        <v>43517</v>
      </c>
      <c r="J1091" s="252" t="s">
        <v>3326</v>
      </c>
      <c r="K1091" s="252" t="s">
        <v>6055</v>
      </c>
      <c r="L1091" s="252" t="s">
        <v>3469</v>
      </c>
      <c r="M1091" s="252" t="s">
        <v>6693</v>
      </c>
      <c r="N1091" s="252" t="s">
        <v>6693</v>
      </c>
      <c r="O1091" s="252" t="s">
        <v>8356</v>
      </c>
      <c r="P1091" s="252" t="s">
        <v>3670</v>
      </c>
      <c r="Q1091" s="252" t="s">
        <v>9903</v>
      </c>
      <c r="R1091" s="252" t="s">
        <v>3340</v>
      </c>
      <c r="S1091" s="252" t="s">
        <v>3340</v>
      </c>
      <c r="T1091" s="252" t="s">
        <v>3340</v>
      </c>
      <c r="U1091" s="252" t="s">
        <v>3340</v>
      </c>
      <c r="V1091" s="252" t="s">
        <v>3340</v>
      </c>
      <c r="W1091" s="252" t="s">
        <v>3340</v>
      </c>
      <c r="X1091" s="252" t="s">
        <v>3340</v>
      </c>
      <c r="Y1091" s="252" t="s">
        <v>3340</v>
      </c>
      <c r="Z1091" s="252" t="s">
        <v>3340</v>
      </c>
      <c r="AA1091" s="252" t="s">
        <v>3340</v>
      </c>
      <c r="AB1091" s="252" t="s">
        <v>3670</v>
      </c>
      <c r="AC1091" s="252" t="s">
        <v>4776</v>
      </c>
      <c r="AD1091" s="252" t="s">
        <v>3340</v>
      </c>
      <c r="AE1091" s="252" t="s">
        <v>3340</v>
      </c>
      <c r="AF1091" s="217" t="s">
        <v>3340</v>
      </c>
      <c r="AG1091" s="252" t="s">
        <v>3340</v>
      </c>
      <c r="AH1091" s="252" t="s">
        <v>3340</v>
      </c>
      <c r="AI1091" s="252" t="s">
        <v>3340</v>
      </c>
      <c r="AJ1091" s="252" t="s">
        <v>7761</v>
      </c>
      <c r="AK1091" s="252" t="s">
        <v>3340</v>
      </c>
      <c r="AL1091" s="252" t="s">
        <v>3340</v>
      </c>
    </row>
    <row r="1092" spans="1:38">
      <c r="A1092" s="30" t="s">
        <v>9900</v>
      </c>
      <c r="B1092" s="30" t="s">
        <v>9901</v>
      </c>
      <c r="C1092" s="252" t="s">
        <v>9904</v>
      </c>
      <c r="D1092" s="252" t="s">
        <v>9905</v>
      </c>
      <c r="E1092" s="252" t="s">
        <v>9906</v>
      </c>
      <c r="F1092" s="217" t="s">
        <v>9838</v>
      </c>
      <c r="G1092" s="252" t="s">
        <v>8836</v>
      </c>
      <c r="H1092" s="252" t="s">
        <v>9091</v>
      </c>
      <c r="I1092" s="411">
        <v>43517</v>
      </c>
      <c r="J1092" s="252" t="s">
        <v>3326</v>
      </c>
      <c r="K1092" s="252" t="s">
        <v>6055</v>
      </c>
      <c r="L1092" s="252" t="s">
        <v>3469</v>
      </c>
      <c r="M1092" s="252" t="s">
        <v>6693</v>
      </c>
      <c r="N1092" s="252" t="s">
        <v>6693</v>
      </c>
      <c r="O1092" s="252" t="s">
        <v>8356</v>
      </c>
      <c r="P1092" s="252" t="s">
        <v>3670</v>
      </c>
      <c r="Q1092" s="252" t="s">
        <v>9907</v>
      </c>
      <c r="R1092" s="252" t="s">
        <v>3340</v>
      </c>
      <c r="S1092" s="252" t="s">
        <v>3340</v>
      </c>
      <c r="T1092" s="252" t="s">
        <v>3340</v>
      </c>
      <c r="U1092" s="252" t="s">
        <v>3340</v>
      </c>
      <c r="V1092" s="252" t="s">
        <v>3340</v>
      </c>
      <c r="W1092" s="252" t="s">
        <v>3340</v>
      </c>
      <c r="X1092" s="252" t="s">
        <v>3340</v>
      </c>
      <c r="Y1092" s="252" t="s">
        <v>3340</v>
      </c>
      <c r="Z1092" s="252" t="s">
        <v>3340</v>
      </c>
      <c r="AA1092" s="252" t="s">
        <v>3340</v>
      </c>
      <c r="AB1092" s="252" t="s">
        <v>3670</v>
      </c>
      <c r="AC1092" s="252" t="s">
        <v>4776</v>
      </c>
      <c r="AD1092" s="252" t="s">
        <v>3340</v>
      </c>
      <c r="AE1092" s="252" t="s">
        <v>3340</v>
      </c>
      <c r="AF1092" s="217" t="s">
        <v>3340</v>
      </c>
      <c r="AG1092" s="252" t="s">
        <v>3340</v>
      </c>
      <c r="AH1092" s="252" t="s">
        <v>3340</v>
      </c>
      <c r="AI1092" s="252" t="s">
        <v>3340</v>
      </c>
      <c r="AJ1092" s="252" t="s">
        <v>7761</v>
      </c>
      <c r="AK1092" s="252" t="s">
        <v>3340</v>
      </c>
      <c r="AL1092" s="252" t="s">
        <v>3340</v>
      </c>
    </row>
    <row r="1093" spans="1:38">
      <c r="A1093" s="30" t="s">
        <v>9904</v>
      </c>
      <c r="B1093" s="30" t="s">
        <v>9905</v>
      </c>
      <c r="C1093" s="252" t="s">
        <v>9908</v>
      </c>
      <c r="D1093" s="252" t="s">
        <v>9909</v>
      </c>
      <c r="E1093" s="252" t="s">
        <v>9910</v>
      </c>
      <c r="F1093" s="217" t="s">
        <v>9838</v>
      </c>
      <c r="G1093" s="252" t="s">
        <v>8836</v>
      </c>
      <c r="H1093" s="252" t="s">
        <v>9091</v>
      </c>
      <c r="I1093" s="411">
        <v>43517</v>
      </c>
      <c r="J1093" s="252" t="s">
        <v>3326</v>
      </c>
      <c r="K1093" s="252" t="s">
        <v>6055</v>
      </c>
      <c r="L1093" s="252" t="s">
        <v>3469</v>
      </c>
      <c r="M1093" s="252" t="s">
        <v>6693</v>
      </c>
      <c r="N1093" s="252" t="s">
        <v>6693</v>
      </c>
      <c r="O1093" s="252" t="s">
        <v>8356</v>
      </c>
      <c r="P1093" s="252" t="s">
        <v>3670</v>
      </c>
      <c r="Q1093" s="252" t="s">
        <v>9911</v>
      </c>
      <c r="R1093" s="252" t="s">
        <v>3340</v>
      </c>
      <c r="S1093" s="252" t="s">
        <v>3340</v>
      </c>
      <c r="T1093" s="252" t="s">
        <v>3340</v>
      </c>
      <c r="U1093" s="252" t="s">
        <v>3340</v>
      </c>
      <c r="V1093" s="252" t="s">
        <v>3340</v>
      </c>
      <c r="W1093" s="252" t="s">
        <v>3340</v>
      </c>
      <c r="X1093" s="252" t="s">
        <v>3340</v>
      </c>
      <c r="Y1093" s="252" t="s">
        <v>3340</v>
      </c>
      <c r="Z1093" s="252" t="s">
        <v>3340</v>
      </c>
      <c r="AA1093" s="252" t="s">
        <v>3340</v>
      </c>
      <c r="AB1093" s="252" t="s">
        <v>3670</v>
      </c>
      <c r="AC1093" s="252" t="s">
        <v>4776</v>
      </c>
      <c r="AD1093" s="252" t="s">
        <v>3340</v>
      </c>
      <c r="AE1093" s="252" t="s">
        <v>3340</v>
      </c>
      <c r="AF1093" s="217" t="s">
        <v>3340</v>
      </c>
      <c r="AG1093" s="252" t="s">
        <v>3340</v>
      </c>
      <c r="AH1093" s="252" t="s">
        <v>3340</v>
      </c>
      <c r="AI1093" s="252" t="s">
        <v>3340</v>
      </c>
      <c r="AJ1093" s="252" t="s">
        <v>7761</v>
      </c>
      <c r="AK1093" s="252" t="s">
        <v>3340</v>
      </c>
      <c r="AL1093" s="252" t="s">
        <v>3340</v>
      </c>
    </row>
    <row r="1094" spans="1:38">
      <c r="A1094" s="30" t="s">
        <v>9908</v>
      </c>
      <c r="B1094" s="30" t="s">
        <v>9909</v>
      </c>
      <c r="C1094" s="252" t="s">
        <v>9912</v>
      </c>
      <c r="D1094" s="252" t="s">
        <v>9913</v>
      </c>
      <c r="E1094" s="252" t="s">
        <v>9914</v>
      </c>
      <c r="F1094" s="217" t="s">
        <v>9838</v>
      </c>
      <c r="G1094" s="252" t="s">
        <v>8836</v>
      </c>
      <c r="H1094" s="252" t="s">
        <v>9091</v>
      </c>
      <c r="I1094" s="411">
        <v>43517</v>
      </c>
      <c r="J1094" s="252" t="s">
        <v>3326</v>
      </c>
      <c r="K1094" s="252" t="s">
        <v>6055</v>
      </c>
      <c r="L1094" s="252" t="s">
        <v>3469</v>
      </c>
      <c r="M1094" s="252" t="s">
        <v>6693</v>
      </c>
      <c r="N1094" s="252" t="s">
        <v>6693</v>
      </c>
      <c r="O1094" s="252" t="s">
        <v>8356</v>
      </c>
      <c r="P1094" s="252" t="s">
        <v>3670</v>
      </c>
      <c r="Q1094" s="252" t="s">
        <v>9915</v>
      </c>
      <c r="R1094" s="252" t="s">
        <v>3340</v>
      </c>
      <c r="S1094" s="252" t="s">
        <v>3340</v>
      </c>
      <c r="T1094" s="252" t="s">
        <v>3340</v>
      </c>
      <c r="U1094" s="252" t="s">
        <v>3340</v>
      </c>
      <c r="V1094" s="252" t="s">
        <v>3340</v>
      </c>
      <c r="W1094" s="252" t="s">
        <v>3340</v>
      </c>
      <c r="X1094" s="252" t="s">
        <v>3340</v>
      </c>
      <c r="Y1094" s="252" t="s">
        <v>3340</v>
      </c>
      <c r="Z1094" s="252" t="s">
        <v>3340</v>
      </c>
      <c r="AA1094" s="252" t="s">
        <v>3340</v>
      </c>
      <c r="AB1094" s="252" t="s">
        <v>3670</v>
      </c>
      <c r="AC1094" s="252" t="s">
        <v>4776</v>
      </c>
      <c r="AD1094" s="252" t="s">
        <v>3340</v>
      </c>
      <c r="AE1094" s="252" t="s">
        <v>3340</v>
      </c>
      <c r="AF1094" s="217" t="s">
        <v>3340</v>
      </c>
      <c r="AG1094" s="252" t="s">
        <v>3340</v>
      </c>
      <c r="AH1094" s="252" t="s">
        <v>3340</v>
      </c>
      <c r="AI1094" s="252" t="s">
        <v>3340</v>
      </c>
      <c r="AJ1094" s="252" t="s">
        <v>7761</v>
      </c>
      <c r="AK1094" s="252" t="s">
        <v>3340</v>
      </c>
      <c r="AL1094" s="252" t="s">
        <v>3340</v>
      </c>
    </row>
    <row r="1095" spans="1:38">
      <c r="A1095" s="30" t="s">
        <v>9912</v>
      </c>
      <c r="B1095" s="30" t="s">
        <v>9913</v>
      </c>
      <c r="C1095" s="252" t="s">
        <v>9916</v>
      </c>
      <c r="D1095" s="252" t="s">
        <v>9917</v>
      </c>
      <c r="E1095" s="252" t="s">
        <v>9918</v>
      </c>
      <c r="F1095" s="217" t="s">
        <v>9838</v>
      </c>
      <c r="G1095" s="252" t="s">
        <v>8836</v>
      </c>
      <c r="H1095" s="252" t="s">
        <v>9091</v>
      </c>
      <c r="I1095" s="411">
        <v>43517</v>
      </c>
      <c r="J1095" s="252" t="s">
        <v>3326</v>
      </c>
      <c r="K1095" s="252" t="s">
        <v>6055</v>
      </c>
      <c r="L1095" s="252" t="s">
        <v>3469</v>
      </c>
      <c r="M1095" s="252" t="s">
        <v>6693</v>
      </c>
      <c r="N1095" s="252" t="s">
        <v>6693</v>
      </c>
      <c r="O1095" s="252" t="s">
        <v>8356</v>
      </c>
      <c r="P1095" s="252" t="s">
        <v>3670</v>
      </c>
      <c r="Q1095" s="252" t="s">
        <v>9815</v>
      </c>
      <c r="R1095" s="252" t="s">
        <v>3340</v>
      </c>
      <c r="S1095" s="252" t="s">
        <v>3340</v>
      </c>
      <c r="T1095" s="252" t="s">
        <v>3340</v>
      </c>
      <c r="U1095" s="252" t="s">
        <v>3340</v>
      </c>
      <c r="V1095" s="252" t="s">
        <v>3340</v>
      </c>
      <c r="W1095" s="252" t="s">
        <v>3340</v>
      </c>
      <c r="X1095" s="252" t="s">
        <v>3340</v>
      </c>
      <c r="Y1095" s="252" t="s">
        <v>3340</v>
      </c>
      <c r="Z1095" s="252" t="s">
        <v>3340</v>
      </c>
      <c r="AA1095" s="252" t="s">
        <v>3340</v>
      </c>
      <c r="AB1095" s="252" t="s">
        <v>3670</v>
      </c>
      <c r="AC1095" s="252" t="s">
        <v>4776</v>
      </c>
      <c r="AD1095" s="252" t="s">
        <v>3340</v>
      </c>
      <c r="AE1095" s="252" t="s">
        <v>3340</v>
      </c>
      <c r="AF1095" s="217" t="s">
        <v>3340</v>
      </c>
      <c r="AG1095" s="252" t="s">
        <v>3340</v>
      </c>
      <c r="AH1095" s="252" t="s">
        <v>3340</v>
      </c>
      <c r="AI1095" s="252" t="s">
        <v>3340</v>
      </c>
      <c r="AJ1095" s="252" t="s">
        <v>7761</v>
      </c>
      <c r="AK1095" s="252" t="s">
        <v>3340</v>
      </c>
      <c r="AL1095" s="252" t="s">
        <v>3340</v>
      </c>
    </row>
    <row r="1096" spans="1:38">
      <c r="A1096" s="30" t="s">
        <v>9916</v>
      </c>
      <c r="B1096" s="30" t="s">
        <v>9917</v>
      </c>
      <c r="C1096" s="252" t="s">
        <v>9539</v>
      </c>
      <c r="D1096" s="252" t="s">
        <v>9919</v>
      </c>
      <c r="E1096" s="252" t="s">
        <v>9920</v>
      </c>
      <c r="F1096" s="217" t="s">
        <v>9838</v>
      </c>
      <c r="G1096" s="252" t="s">
        <v>8836</v>
      </c>
      <c r="H1096" s="252" t="s">
        <v>9091</v>
      </c>
      <c r="I1096" s="411">
        <v>43517</v>
      </c>
      <c r="J1096" s="252" t="s">
        <v>3326</v>
      </c>
      <c r="K1096" s="252" t="s">
        <v>6055</v>
      </c>
      <c r="L1096" s="252" t="s">
        <v>3469</v>
      </c>
      <c r="M1096" s="252" t="s">
        <v>6693</v>
      </c>
      <c r="N1096" s="252" t="s">
        <v>6693</v>
      </c>
      <c r="O1096" s="252" t="s">
        <v>8356</v>
      </c>
      <c r="P1096" s="252" t="s">
        <v>3670</v>
      </c>
      <c r="Q1096" s="252" t="s">
        <v>9542</v>
      </c>
      <c r="R1096" s="252" t="s">
        <v>3340</v>
      </c>
      <c r="S1096" s="252" t="s">
        <v>3340</v>
      </c>
      <c r="T1096" s="252" t="s">
        <v>3340</v>
      </c>
      <c r="U1096" s="252" t="s">
        <v>3340</v>
      </c>
      <c r="V1096" s="252" t="s">
        <v>3340</v>
      </c>
      <c r="W1096" s="252" t="s">
        <v>3340</v>
      </c>
      <c r="X1096" s="252" t="s">
        <v>3340</v>
      </c>
      <c r="Y1096" s="252" t="s">
        <v>3340</v>
      </c>
      <c r="Z1096" s="252" t="s">
        <v>3340</v>
      </c>
      <c r="AA1096" s="252" t="s">
        <v>3340</v>
      </c>
      <c r="AB1096" s="252" t="s">
        <v>3670</v>
      </c>
      <c r="AC1096" s="252" t="s">
        <v>4776</v>
      </c>
      <c r="AD1096" s="252" t="s">
        <v>3340</v>
      </c>
      <c r="AE1096" s="252" t="s">
        <v>3340</v>
      </c>
      <c r="AF1096" s="217" t="s">
        <v>3340</v>
      </c>
      <c r="AG1096" s="252" t="s">
        <v>3340</v>
      </c>
      <c r="AH1096" s="252" t="s">
        <v>3340</v>
      </c>
      <c r="AI1096" s="252" t="s">
        <v>3340</v>
      </c>
      <c r="AJ1096" s="252" t="s">
        <v>7761</v>
      </c>
      <c r="AK1096" s="252" t="s">
        <v>3340</v>
      </c>
      <c r="AL1096" s="252" t="s">
        <v>3340</v>
      </c>
    </row>
    <row r="1097" spans="1:38">
      <c r="A1097" s="30" t="s">
        <v>9539</v>
      </c>
      <c r="B1097" s="30" t="s">
        <v>9919</v>
      </c>
      <c r="C1097" s="252" t="s">
        <v>9921</v>
      </c>
      <c r="D1097" s="252" t="s">
        <v>9921</v>
      </c>
      <c r="E1097" s="252" t="s">
        <v>9922</v>
      </c>
      <c r="F1097" s="217" t="s">
        <v>3340</v>
      </c>
      <c r="G1097" s="252" t="s">
        <v>9923</v>
      </c>
      <c r="H1097" s="252" t="s">
        <v>7352</v>
      </c>
      <c r="I1097" s="411">
        <v>43524</v>
      </c>
      <c r="J1097" s="252" t="s">
        <v>3326</v>
      </c>
      <c r="K1097" s="252" t="s">
        <v>6055</v>
      </c>
      <c r="L1097" s="252" t="s">
        <v>3469</v>
      </c>
      <c r="M1097" s="252" t="s">
        <v>6676</v>
      </c>
      <c r="N1097" s="252" t="s">
        <v>6554</v>
      </c>
      <c r="O1097" s="252" t="s">
        <v>5070</v>
      </c>
      <c r="P1097" s="252" t="s">
        <v>3670</v>
      </c>
      <c r="Q1097" s="252" t="s">
        <v>9924</v>
      </c>
      <c r="R1097" s="252" t="s">
        <v>3340</v>
      </c>
      <c r="S1097" s="252" t="s">
        <v>3340</v>
      </c>
      <c r="T1097" s="252" t="s">
        <v>3340</v>
      </c>
      <c r="U1097" s="252" t="s">
        <v>3340</v>
      </c>
      <c r="V1097" s="252" t="s">
        <v>3340</v>
      </c>
      <c r="W1097" s="252" t="s">
        <v>3340</v>
      </c>
      <c r="X1097" s="252" t="s">
        <v>3340</v>
      </c>
      <c r="Y1097" s="252" t="s">
        <v>3340</v>
      </c>
      <c r="Z1097" s="252" t="s">
        <v>3340</v>
      </c>
      <c r="AA1097" s="252" t="s">
        <v>3340</v>
      </c>
      <c r="AB1097" s="252" t="s">
        <v>3670</v>
      </c>
      <c r="AC1097" s="252" t="s">
        <v>3835</v>
      </c>
      <c r="AD1097" s="217" t="s">
        <v>3340</v>
      </c>
      <c r="AE1097" s="217" t="s">
        <v>3340</v>
      </c>
      <c r="AF1097" s="217" t="s">
        <v>3340</v>
      </c>
      <c r="AG1097" s="252" t="s">
        <v>9925</v>
      </c>
      <c r="AH1097" s="252" t="s">
        <v>3340</v>
      </c>
      <c r="AI1097" s="252" t="s">
        <v>3340</v>
      </c>
      <c r="AJ1097" s="252" t="s">
        <v>8918</v>
      </c>
      <c r="AK1097" s="252" t="s">
        <v>9926</v>
      </c>
      <c r="AL1097" s="252" t="s">
        <v>6</v>
      </c>
    </row>
    <row r="1098" spans="1:38">
      <c r="A1098" s="30" t="s">
        <v>9921</v>
      </c>
      <c r="B1098" s="30" t="s">
        <v>9921</v>
      </c>
      <c r="C1098" s="252" t="s">
        <v>9927</v>
      </c>
      <c r="D1098" s="252" t="s">
        <v>9927</v>
      </c>
      <c r="E1098" s="252" t="s">
        <v>9928</v>
      </c>
      <c r="F1098" s="217" t="s">
        <v>3340</v>
      </c>
      <c r="G1098" s="252" t="s">
        <v>9923</v>
      </c>
      <c r="H1098" s="252" t="s">
        <v>7352</v>
      </c>
      <c r="I1098" s="411">
        <v>43524</v>
      </c>
      <c r="J1098" s="252" t="s">
        <v>3326</v>
      </c>
      <c r="K1098" s="252" t="s">
        <v>6055</v>
      </c>
      <c r="L1098" s="252" t="s">
        <v>3469</v>
      </c>
      <c r="M1098" s="252" t="s">
        <v>6676</v>
      </c>
      <c r="N1098" s="252" t="s">
        <v>6554</v>
      </c>
      <c r="O1098" s="252" t="s">
        <v>5070</v>
      </c>
      <c r="P1098" s="252" t="s">
        <v>3670</v>
      </c>
      <c r="Q1098" s="252" t="s">
        <v>9929</v>
      </c>
      <c r="R1098" s="252" t="s">
        <v>3340</v>
      </c>
      <c r="S1098" s="252" t="s">
        <v>3340</v>
      </c>
      <c r="T1098" s="252" t="s">
        <v>3340</v>
      </c>
      <c r="U1098" s="252" t="s">
        <v>3340</v>
      </c>
      <c r="V1098" s="252" t="s">
        <v>3340</v>
      </c>
      <c r="W1098" s="252" t="s">
        <v>3340</v>
      </c>
      <c r="X1098" s="252" t="s">
        <v>3340</v>
      </c>
      <c r="Y1098" s="252" t="s">
        <v>3340</v>
      </c>
      <c r="Z1098" s="252" t="s">
        <v>3340</v>
      </c>
      <c r="AA1098" s="252" t="s">
        <v>3340</v>
      </c>
      <c r="AB1098" s="252" t="s">
        <v>3670</v>
      </c>
      <c r="AC1098" s="252" t="s">
        <v>3835</v>
      </c>
      <c r="AD1098" s="217" t="s">
        <v>3340</v>
      </c>
      <c r="AE1098" s="217" t="s">
        <v>3340</v>
      </c>
      <c r="AF1098" s="217" t="s">
        <v>3340</v>
      </c>
      <c r="AG1098" s="252" t="s">
        <v>9925</v>
      </c>
      <c r="AH1098" s="252" t="s">
        <v>3340</v>
      </c>
      <c r="AI1098" s="252" t="s">
        <v>3340</v>
      </c>
      <c r="AJ1098" s="252" t="s">
        <v>8918</v>
      </c>
      <c r="AK1098" s="252" t="s">
        <v>9926</v>
      </c>
      <c r="AL1098" s="252" t="s">
        <v>9930</v>
      </c>
    </row>
    <row r="1099" spans="1:38">
      <c r="A1099" s="30" t="s">
        <v>9927</v>
      </c>
      <c r="B1099" s="30" t="s">
        <v>9927</v>
      </c>
      <c r="C1099" s="252" t="s">
        <v>9931</v>
      </c>
      <c r="D1099" s="252" t="s">
        <v>9931</v>
      </c>
      <c r="E1099" s="252" t="s">
        <v>9932</v>
      </c>
      <c r="F1099" s="217" t="s">
        <v>3340</v>
      </c>
      <c r="G1099" s="252" t="s">
        <v>9923</v>
      </c>
      <c r="H1099" s="252" t="s">
        <v>7352</v>
      </c>
      <c r="I1099" s="411">
        <v>43524</v>
      </c>
      <c r="J1099" s="252" t="s">
        <v>3326</v>
      </c>
      <c r="K1099" s="252" t="s">
        <v>6055</v>
      </c>
      <c r="L1099" s="252" t="s">
        <v>3469</v>
      </c>
      <c r="M1099" s="252" t="s">
        <v>6676</v>
      </c>
      <c r="N1099" s="252" t="s">
        <v>6554</v>
      </c>
      <c r="O1099" s="252" t="s">
        <v>5070</v>
      </c>
      <c r="P1099" s="252" t="s">
        <v>3670</v>
      </c>
      <c r="Q1099" s="252" t="s">
        <v>9933</v>
      </c>
      <c r="R1099" s="252" t="s">
        <v>3340</v>
      </c>
      <c r="S1099" s="252" t="s">
        <v>3340</v>
      </c>
      <c r="T1099" s="252" t="s">
        <v>3340</v>
      </c>
      <c r="U1099" s="252" t="s">
        <v>3340</v>
      </c>
      <c r="V1099" s="252" t="s">
        <v>3340</v>
      </c>
      <c r="W1099" s="252" t="s">
        <v>3340</v>
      </c>
      <c r="X1099" s="252" t="s">
        <v>3340</v>
      </c>
      <c r="Y1099" s="252" t="s">
        <v>3340</v>
      </c>
      <c r="Z1099" s="252" t="s">
        <v>3340</v>
      </c>
      <c r="AA1099" s="252" t="s">
        <v>3340</v>
      </c>
      <c r="AB1099" s="252" t="s">
        <v>3670</v>
      </c>
      <c r="AC1099" s="252" t="s">
        <v>3835</v>
      </c>
      <c r="AD1099" s="217" t="s">
        <v>3340</v>
      </c>
      <c r="AE1099" s="217" t="s">
        <v>3340</v>
      </c>
      <c r="AF1099" s="217" t="s">
        <v>3340</v>
      </c>
      <c r="AG1099" s="252" t="s">
        <v>9925</v>
      </c>
      <c r="AH1099" s="252" t="s">
        <v>3340</v>
      </c>
      <c r="AI1099" s="252" t="s">
        <v>3340</v>
      </c>
      <c r="AJ1099" s="252" t="s">
        <v>8918</v>
      </c>
      <c r="AK1099" s="252" t="s">
        <v>9926</v>
      </c>
      <c r="AL1099" s="252" t="s">
        <v>9934</v>
      </c>
    </row>
    <row r="1100" spans="1:38">
      <c r="A1100" s="30" t="s">
        <v>9931</v>
      </c>
      <c r="B1100" s="30" t="s">
        <v>9931</v>
      </c>
      <c r="C1100" s="252" t="s">
        <v>9935</v>
      </c>
      <c r="D1100" s="252" t="s">
        <v>9936</v>
      </c>
      <c r="E1100" s="252" t="s">
        <v>9937</v>
      </c>
      <c r="F1100" s="217" t="s">
        <v>9513</v>
      </c>
      <c r="G1100" s="252" t="s">
        <v>9938</v>
      </c>
      <c r="H1100" s="252" t="s">
        <v>8212</v>
      </c>
      <c r="I1100" s="411">
        <v>43535</v>
      </c>
      <c r="J1100" s="252" t="s">
        <v>3326</v>
      </c>
      <c r="K1100" s="252" t="s">
        <v>6055</v>
      </c>
      <c r="L1100" s="252" t="s">
        <v>3469</v>
      </c>
      <c r="M1100" s="252" t="s">
        <v>6676</v>
      </c>
      <c r="N1100" s="252" t="s">
        <v>3327</v>
      </c>
      <c r="O1100" s="252" t="s">
        <v>3328</v>
      </c>
      <c r="P1100" s="252" t="s">
        <v>3669</v>
      </c>
      <c r="Q1100" s="252" t="s">
        <v>9939</v>
      </c>
      <c r="R1100" s="252" t="s">
        <v>3363</v>
      </c>
      <c r="S1100" s="252" t="s">
        <v>3340</v>
      </c>
      <c r="T1100" s="252" t="s">
        <v>3340</v>
      </c>
      <c r="U1100" s="252" t="s">
        <v>3340</v>
      </c>
      <c r="V1100" s="252" t="s">
        <v>3340</v>
      </c>
      <c r="W1100" s="252" t="s">
        <v>3340</v>
      </c>
      <c r="X1100" s="252" t="s">
        <v>3340</v>
      </c>
      <c r="Y1100" s="252" t="s">
        <v>3340</v>
      </c>
      <c r="Z1100" s="252" t="s">
        <v>3340</v>
      </c>
      <c r="AA1100" s="252" t="s">
        <v>3340</v>
      </c>
      <c r="AB1100" s="252" t="s">
        <v>3670</v>
      </c>
      <c r="AC1100" s="252" t="s">
        <v>3835</v>
      </c>
      <c r="AD1100" s="252" t="s">
        <v>3340</v>
      </c>
      <c r="AE1100" s="252" t="s">
        <v>3340</v>
      </c>
      <c r="AF1100" s="217" t="s">
        <v>3340</v>
      </c>
      <c r="AG1100" s="252" t="s">
        <v>9940</v>
      </c>
      <c r="AH1100" s="252" t="s">
        <v>4367</v>
      </c>
      <c r="AI1100" s="252" t="s">
        <v>3340</v>
      </c>
      <c r="AJ1100" s="252" t="s">
        <v>6765</v>
      </c>
      <c r="AK1100" s="252" t="s">
        <v>3340</v>
      </c>
      <c r="AL1100" s="252" t="s">
        <v>3340</v>
      </c>
    </row>
    <row r="1101" spans="1:38">
      <c r="A1101" s="30" t="s">
        <v>9935</v>
      </c>
      <c r="B1101" s="30" t="s">
        <v>9936</v>
      </c>
      <c r="C1101" s="252" t="s">
        <v>9941</v>
      </c>
      <c r="D1101" s="252" t="s">
        <v>9942</v>
      </c>
      <c r="E1101" s="252" t="s">
        <v>9943</v>
      </c>
      <c r="F1101" s="217" t="s">
        <v>9513</v>
      </c>
      <c r="G1101" s="252" t="s">
        <v>9938</v>
      </c>
      <c r="H1101" s="252" t="s">
        <v>8212</v>
      </c>
      <c r="I1101" s="411">
        <v>43535</v>
      </c>
      <c r="J1101" s="252" t="s">
        <v>3326</v>
      </c>
      <c r="K1101" s="252" t="s">
        <v>6055</v>
      </c>
      <c r="L1101" s="252" t="s">
        <v>3469</v>
      </c>
      <c r="M1101" s="252" t="s">
        <v>6676</v>
      </c>
      <c r="N1101" s="252" t="s">
        <v>3327</v>
      </c>
      <c r="O1101" s="252" t="s">
        <v>3328</v>
      </c>
      <c r="P1101" s="252" t="s">
        <v>3669</v>
      </c>
      <c r="Q1101" s="252" t="s">
        <v>9944</v>
      </c>
      <c r="R1101" s="252" t="s">
        <v>3363</v>
      </c>
      <c r="S1101" s="252" t="s">
        <v>3340</v>
      </c>
      <c r="T1101" s="252" t="s">
        <v>3340</v>
      </c>
      <c r="U1101" s="252" t="s">
        <v>3340</v>
      </c>
      <c r="V1101" s="252" t="s">
        <v>3340</v>
      </c>
      <c r="W1101" s="252" t="s">
        <v>3340</v>
      </c>
      <c r="X1101" s="252" t="s">
        <v>3340</v>
      </c>
      <c r="Y1101" s="252" t="s">
        <v>3340</v>
      </c>
      <c r="Z1101" s="252" t="s">
        <v>3340</v>
      </c>
      <c r="AA1101" s="252" t="s">
        <v>3340</v>
      </c>
      <c r="AB1101" s="252" t="s">
        <v>3670</v>
      </c>
      <c r="AC1101" s="252" t="s">
        <v>3835</v>
      </c>
      <c r="AD1101" s="252" t="s">
        <v>3340</v>
      </c>
      <c r="AE1101" s="252" t="s">
        <v>3340</v>
      </c>
      <c r="AF1101" s="217" t="s">
        <v>3340</v>
      </c>
      <c r="AG1101" s="252" t="s">
        <v>9940</v>
      </c>
      <c r="AH1101" s="252" t="s">
        <v>4367</v>
      </c>
      <c r="AI1101" s="252" t="s">
        <v>3340</v>
      </c>
      <c r="AJ1101" s="252" t="s">
        <v>6765</v>
      </c>
      <c r="AK1101" s="252" t="s">
        <v>3340</v>
      </c>
      <c r="AL1101" s="252" t="s">
        <v>3340</v>
      </c>
    </row>
    <row r="1102" spans="1:38">
      <c r="A1102" s="30" t="s">
        <v>9941</v>
      </c>
      <c r="B1102" s="30" t="s">
        <v>9942</v>
      </c>
      <c r="C1102" s="252" t="s">
        <v>9945</v>
      </c>
      <c r="D1102" s="252" t="s">
        <v>9946</v>
      </c>
      <c r="E1102" s="252" t="s">
        <v>9947</v>
      </c>
      <c r="F1102" s="217" t="s">
        <v>9513</v>
      </c>
      <c r="G1102" s="252" t="s">
        <v>9938</v>
      </c>
      <c r="H1102" s="252" t="s">
        <v>8212</v>
      </c>
      <c r="I1102" s="411">
        <v>43535</v>
      </c>
      <c r="J1102" s="252" t="s">
        <v>3326</v>
      </c>
      <c r="K1102" s="252" t="s">
        <v>6055</v>
      </c>
      <c r="L1102" s="252" t="s">
        <v>3469</v>
      </c>
      <c r="M1102" s="252" t="s">
        <v>6676</v>
      </c>
      <c r="N1102" s="252" t="s">
        <v>3327</v>
      </c>
      <c r="O1102" s="252" t="s">
        <v>3328</v>
      </c>
      <c r="P1102" s="252" t="s">
        <v>3669</v>
      </c>
      <c r="Q1102" s="252" t="s">
        <v>9948</v>
      </c>
      <c r="R1102" s="252" t="s">
        <v>3363</v>
      </c>
      <c r="S1102" s="252" t="s">
        <v>3340</v>
      </c>
      <c r="T1102" s="252" t="s">
        <v>3340</v>
      </c>
      <c r="U1102" s="252" t="s">
        <v>3340</v>
      </c>
      <c r="V1102" s="252" t="s">
        <v>3340</v>
      </c>
      <c r="W1102" s="252" t="s">
        <v>3340</v>
      </c>
      <c r="X1102" s="252" t="s">
        <v>3340</v>
      </c>
      <c r="Y1102" s="252" t="s">
        <v>3340</v>
      </c>
      <c r="Z1102" s="252" t="s">
        <v>3340</v>
      </c>
      <c r="AA1102" s="252" t="s">
        <v>3340</v>
      </c>
      <c r="AB1102" s="252" t="s">
        <v>3670</v>
      </c>
      <c r="AC1102" s="252" t="s">
        <v>3835</v>
      </c>
      <c r="AD1102" s="252" t="s">
        <v>3340</v>
      </c>
      <c r="AE1102" s="252" t="s">
        <v>3340</v>
      </c>
      <c r="AF1102" s="217" t="s">
        <v>3340</v>
      </c>
      <c r="AG1102" s="252" t="s">
        <v>9940</v>
      </c>
      <c r="AH1102" s="252" t="s">
        <v>4367</v>
      </c>
      <c r="AI1102" s="252" t="s">
        <v>3340</v>
      </c>
      <c r="AJ1102" s="252" t="s">
        <v>6765</v>
      </c>
      <c r="AK1102" s="252" t="s">
        <v>3340</v>
      </c>
      <c r="AL1102" s="252" t="s">
        <v>3340</v>
      </c>
    </row>
    <row r="1103" spans="1:38">
      <c r="A1103" s="30" t="s">
        <v>9945</v>
      </c>
      <c r="B1103" s="30" t="s">
        <v>9946</v>
      </c>
      <c r="C1103" s="252" t="s">
        <v>9949</v>
      </c>
      <c r="D1103" s="252" t="s">
        <v>9950</v>
      </c>
      <c r="E1103" s="252" t="s">
        <v>9951</v>
      </c>
      <c r="F1103" s="217" t="s">
        <v>9513</v>
      </c>
      <c r="G1103" s="252" t="s">
        <v>9938</v>
      </c>
      <c r="H1103" s="252" t="s">
        <v>8212</v>
      </c>
      <c r="I1103" s="411">
        <v>43535</v>
      </c>
      <c r="J1103" s="252" t="s">
        <v>3326</v>
      </c>
      <c r="K1103" s="252" t="s">
        <v>6055</v>
      </c>
      <c r="L1103" s="252" t="s">
        <v>3469</v>
      </c>
      <c r="M1103" s="252" t="s">
        <v>6676</v>
      </c>
      <c r="N1103" s="252" t="s">
        <v>3327</v>
      </c>
      <c r="O1103" s="252" t="s">
        <v>3328</v>
      </c>
      <c r="P1103" s="252" t="s">
        <v>3669</v>
      </c>
      <c r="Q1103" s="252" t="s">
        <v>9952</v>
      </c>
      <c r="R1103" s="252" t="s">
        <v>3363</v>
      </c>
      <c r="S1103" s="252" t="s">
        <v>3340</v>
      </c>
      <c r="T1103" s="252" t="s">
        <v>3340</v>
      </c>
      <c r="U1103" s="252" t="s">
        <v>3340</v>
      </c>
      <c r="V1103" s="252" t="s">
        <v>3340</v>
      </c>
      <c r="W1103" s="252" t="s">
        <v>3340</v>
      </c>
      <c r="X1103" s="252" t="s">
        <v>3340</v>
      </c>
      <c r="Y1103" s="252" t="s">
        <v>3340</v>
      </c>
      <c r="Z1103" s="252" t="s">
        <v>3340</v>
      </c>
      <c r="AA1103" s="252" t="s">
        <v>3340</v>
      </c>
      <c r="AB1103" s="252" t="s">
        <v>3670</v>
      </c>
      <c r="AC1103" s="252" t="s">
        <v>3835</v>
      </c>
      <c r="AD1103" s="252" t="s">
        <v>3340</v>
      </c>
      <c r="AE1103" s="252" t="s">
        <v>3340</v>
      </c>
      <c r="AF1103" s="217" t="s">
        <v>3340</v>
      </c>
      <c r="AG1103" s="252" t="s">
        <v>9940</v>
      </c>
      <c r="AH1103" s="252" t="s">
        <v>4367</v>
      </c>
      <c r="AI1103" s="252" t="s">
        <v>3340</v>
      </c>
      <c r="AJ1103" s="252" t="s">
        <v>6765</v>
      </c>
      <c r="AK1103" s="252" t="s">
        <v>3340</v>
      </c>
      <c r="AL1103" s="252" t="s">
        <v>3340</v>
      </c>
    </row>
    <row r="1104" spans="1:38">
      <c r="A1104" s="30" t="s">
        <v>9949</v>
      </c>
      <c r="B1104" s="30" t="s">
        <v>9950</v>
      </c>
      <c r="C1104" s="252" t="s">
        <v>9953</v>
      </c>
      <c r="D1104" s="252" t="s">
        <v>9954</v>
      </c>
      <c r="E1104" s="252" t="s">
        <v>9955</v>
      </c>
      <c r="F1104" s="217" t="s">
        <v>9513</v>
      </c>
      <c r="G1104" s="252" t="s">
        <v>9938</v>
      </c>
      <c r="H1104" s="252" t="s">
        <v>8212</v>
      </c>
      <c r="I1104" s="411">
        <v>43535</v>
      </c>
      <c r="J1104" s="252" t="s">
        <v>3326</v>
      </c>
      <c r="K1104" s="252" t="s">
        <v>6055</v>
      </c>
      <c r="L1104" s="252" t="s">
        <v>3469</v>
      </c>
      <c r="M1104" s="252" t="s">
        <v>6676</v>
      </c>
      <c r="N1104" s="252" t="s">
        <v>3327</v>
      </c>
      <c r="O1104" s="252" t="s">
        <v>3328</v>
      </c>
      <c r="P1104" s="252" t="s">
        <v>3669</v>
      </c>
      <c r="Q1104" s="252" t="s">
        <v>9956</v>
      </c>
      <c r="R1104" s="252" t="s">
        <v>3363</v>
      </c>
      <c r="S1104" s="252" t="s">
        <v>3340</v>
      </c>
      <c r="T1104" s="252" t="s">
        <v>3340</v>
      </c>
      <c r="U1104" s="252" t="s">
        <v>3340</v>
      </c>
      <c r="V1104" s="252" t="s">
        <v>3340</v>
      </c>
      <c r="W1104" s="252" t="s">
        <v>3340</v>
      </c>
      <c r="X1104" s="252" t="s">
        <v>3340</v>
      </c>
      <c r="Y1104" s="252" t="s">
        <v>3340</v>
      </c>
      <c r="Z1104" s="252" t="s">
        <v>3340</v>
      </c>
      <c r="AA1104" s="252" t="s">
        <v>3340</v>
      </c>
      <c r="AB1104" s="252" t="s">
        <v>3670</v>
      </c>
      <c r="AC1104" s="252" t="s">
        <v>3835</v>
      </c>
      <c r="AD1104" s="252" t="s">
        <v>3340</v>
      </c>
      <c r="AE1104" s="252" t="s">
        <v>3340</v>
      </c>
      <c r="AF1104" s="217" t="s">
        <v>3340</v>
      </c>
      <c r="AG1104" s="252" t="s">
        <v>9957</v>
      </c>
      <c r="AH1104" s="252" t="s">
        <v>4367</v>
      </c>
      <c r="AI1104" s="252" t="s">
        <v>3340</v>
      </c>
      <c r="AJ1104" s="252" t="s">
        <v>6765</v>
      </c>
      <c r="AK1104" s="252" t="s">
        <v>5753</v>
      </c>
      <c r="AL1104" s="252" t="s">
        <v>9958</v>
      </c>
    </row>
    <row r="1105" spans="1:38">
      <c r="A1105" s="30" t="s">
        <v>9953</v>
      </c>
      <c r="B1105" s="30" t="s">
        <v>9954</v>
      </c>
      <c r="C1105" s="252" t="s">
        <v>9959</v>
      </c>
      <c r="D1105" s="252" t="s">
        <v>9960</v>
      </c>
      <c r="E1105" s="252" t="s">
        <v>9961</v>
      </c>
      <c r="F1105" s="217" t="s">
        <v>9513</v>
      </c>
      <c r="G1105" s="252" t="s">
        <v>9938</v>
      </c>
      <c r="H1105" s="252" t="s">
        <v>8212</v>
      </c>
      <c r="I1105" s="411">
        <v>43535</v>
      </c>
      <c r="J1105" s="252" t="s">
        <v>3326</v>
      </c>
      <c r="K1105" s="252" t="s">
        <v>6055</v>
      </c>
      <c r="L1105" s="252" t="s">
        <v>3469</v>
      </c>
      <c r="M1105" s="252" t="s">
        <v>6676</v>
      </c>
      <c r="N1105" s="252" t="s">
        <v>3327</v>
      </c>
      <c r="O1105" s="252" t="s">
        <v>3328</v>
      </c>
      <c r="P1105" s="252" t="s">
        <v>3669</v>
      </c>
      <c r="Q1105" s="252" t="s">
        <v>9962</v>
      </c>
      <c r="R1105" s="252" t="s">
        <v>3363</v>
      </c>
      <c r="S1105" s="252" t="s">
        <v>3340</v>
      </c>
      <c r="T1105" s="252" t="s">
        <v>3340</v>
      </c>
      <c r="U1105" s="252" t="s">
        <v>3340</v>
      </c>
      <c r="V1105" s="252" t="s">
        <v>3340</v>
      </c>
      <c r="W1105" s="252" t="s">
        <v>3340</v>
      </c>
      <c r="X1105" s="252" t="s">
        <v>3340</v>
      </c>
      <c r="Y1105" s="252" t="s">
        <v>3340</v>
      </c>
      <c r="Z1105" s="252" t="s">
        <v>3340</v>
      </c>
      <c r="AA1105" s="252" t="s">
        <v>3340</v>
      </c>
      <c r="AB1105" s="252" t="s">
        <v>3670</v>
      </c>
      <c r="AC1105" s="252" t="s">
        <v>3835</v>
      </c>
      <c r="AD1105" s="252" t="s">
        <v>3340</v>
      </c>
      <c r="AE1105" s="252" t="s">
        <v>3340</v>
      </c>
      <c r="AF1105" s="217" t="s">
        <v>3340</v>
      </c>
      <c r="AG1105" s="252" t="s">
        <v>9957</v>
      </c>
      <c r="AH1105" s="252" t="s">
        <v>4367</v>
      </c>
      <c r="AI1105" s="252" t="s">
        <v>3340</v>
      </c>
      <c r="AJ1105" s="252" t="s">
        <v>6765</v>
      </c>
      <c r="AK1105" s="252" t="s">
        <v>5753</v>
      </c>
      <c r="AL1105" s="252" t="s">
        <v>9963</v>
      </c>
    </row>
    <row r="1106" spans="1:38">
      <c r="A1106" s="30" t="s">
        <v>9959</v>
      </c>
      <c r="B1106" s="30" t="s">
        <v>9960</v>
      </c>
      <c r="C1106" s="252" t="s">
        <v>9964</v>
      </c>
      <c r="D1106" s="252" t="s">
        <v>9965</v>
      </c>
      <c r="E1106" s="252" t="s">
        <v>9966</v>
      </c>
      <c r="F1106" s="217" t="s">
        <v>9513</v>
      </c>
      <c r="G1106" s="252" t="s">
        <v>9938</v>
      </c>
      <c r="H1106" s="252" t="s">
        <v>8212</v>
      </c>
      <c r="I1106" s="411">
        <v>43535</v>
      </c>
      <c r="J1106" s="252" t="s">
        <v>3326</v>
      </c>
      <c r="K1106" s="252" t="s">
        <v>6055</v>
      </c>
      <c r="L1106" s="252" t="s">
        <v>3469</v>
      </c>
      <c r="M1106" s="252" t="s">
        <v>6676</v>
      </c>
      <c r="N1106" s="252" t="s">
        <v>3327</v>
      </c>
      <c r="O1106" s="252" t="s">
        <v>3328</v>
      </c>
      <c r="P1106" s="252" t="s">
        <v>3669</v>
      </c>
      <c r="Q1106" s="252" t="s">
        <v>9967</v>
      </c>
      <c r="R1106" s="252" t="s">
        <v>3363</v>
      </c>
      <c r="S1106" s="252" t="s">
        <v>3340</v>
      </c>
      <c r="T1106" s="252" t="s">
        <v>3340</v>
      </c>
      <c r="U1106" s="252" t="s">
        <v>3340</v>
      </c>
      <c r="V1106" s="252" t="s">
        <v>3340</v>
      </c>
      <c r="W1106" s="252" t="s">
        <v>3340</v>
      </c>
      <c r="X1106" s="252" t="s">
        <v>3340</v>
      </c>
      <c r="Y1106" s="252" t="s">
        <v>3340</v>
      </c>
      <c r="Z1106" s="252" t="s">
        <v>3340</v>
      </c>
      <c r="AA1106" s="252" t="s">
        <v>3340</v>
      </c>
      <c r="AB1106" s="252" t="s">
        <v>3670</v>
      </c>
      <c r="AC1106" s="252" t="s">
        <v>3835</v>
      </c>
      <c r="AD1106" s="252" t="s">
        <v>3340</v>
      </c>
      <c r="AE1106" s="252" t="s">
        <v>3340</v>
      </c>
      <c r="AF1106" s="217" t="s">
        <v>3340</v>
      </c>
      <c r="AG1106" s="252" t="s">
        <v>9957</v>
      </c>
      <c r="AH1106" s="252" t="s">
        <v>4367</v>
      </c>
      <c r="AI1106" s="252" t="s">
        <v>3340</v>
      </c>
      <c r="AJ1106" s="252" t="s">
        <v>6765</v>
      </c>
      <c r="AK1106" s="252" t="s">
        <v>5753</v>
      </c>
      <c r="AL1106" s="252" t="s">
        <v>9968</v>
      </c>
    </row>
    <row r="1107" spans="1:38">
      <c r="A1107" s="30" t="s">
        <v>9964</v>
      </c>
      <c r="B1107" s="30" t="s">
        <v>9965</v>
      </c>
      <c r="C1107" s="252" t="s">
        <v>9969</v>
      </c>
      <c r="D1107" s="252" t="s">
        <v>9970</v>
      </c>
      <c r="E1107" s="252" t="s">
        <v>9971</v>
      </c>
      <c r="F1107" s="217" t="s">
        <v>9513</v>
      </c>
      <c r="G1107" s="252" t="s">
        <v>9938</v>
      </c>
      <c r="H1107" s="252" t="s">
        <v>8212</v>
      </c>
      <c r="I1107" s="411">
        <v>43535</v>
      </c>
      <c r="J1107" s="252" t="s">
        <v>3326</v>
      </c>
      <c r="K1107" s="252" t="s">
        <v>6055</v>
      </c>
      <c r="L1107" s="252" t="s">
        <v>3469</v>
      </c>
      <c r="M1107" s="252" t="s">
        <v>6676</v>
      </c>
      <c r="N1107" s="252" t="s">
        <v>3327</v>
      </c>
      <c r="O1107" s="252" t="s">
        <v>3328</v>
      </c>
      <c r="P1107" s="252" t="s">
        <v>3669</v>
      </c>
      <c r="Q1107" s="252" t="s">
        <v>9972</v>
      </c>
      <c r="R1107" s="252" t="s">
        <v>3363</v>
      </c>
      <c r="S1107" s="252" t="s">
        <v>3340</v>
      </c>
      <c r="T1107" s="252" t="s">
        <v>3340</v>
      </c>
      <c r="U1107" s="252" t="s">
        <v>3340</v>
      </c>
      <c r="V1107" s="252" t="s">
        <v>3340</v>
      </c>
      <c r="W1107" s="252" t="s">
        <v>3340</v>
      </c>
      <c r="X1107" s="252" t="s">
        <v>3340</v>
      </c>
      <c r="Y1107" s="252" t="s">
        <v>3340</v>
      </c>
      <c r="Z1107" s="252" t="s">
        <v>3340</v>
      </c>
      <c r="AA1107" s="252" t="s">
        <v>3340</v>
      </c>
      <c r="AB1107" s="252" t="s">
        <v>3670</v>
      </c>
      <c r="AC1107" s="252" t="s">
        <v>3835</v>
      </c>
      <c r="AD1107" s="252" t="s">
        <v>3340</v>
      </c>
      <c r="AE1107" s="252" t="s">
        <v>3340</v>
      </c>
      <c r="AF1107" s="217" t="s">
        <v>3340</v>
      </c>
      <c r="AG1107" s="252" t="s">
        <v>9957</v>
      </c>
      <c r="AH1107" s="252" t="s">
        <v>4367</v>
      </c>
      <c r="AI1107" s="252" t="s">
        <v>3340</v>
      </c>
      <c r="AJ1107" s="252" t="s">
        <v>6765</v>
      </c>
      <c r="AK1107" s="252" t="s">
        <v>5753</v>
      </c>
      <c r="AL1107" s="252" t="s">
        <v>9973</v>
      </c>
    </row>
    <row r="1108" spans="1:38">
      <c r="A1108" s="30" t="s">
        <v>9969</v>
      </c>
      <c r="B1108" s="30" t="s">
        <v>9970</v>
      </c>
      <c r="C1108" s="252" t="s">
        <v>9974</v>
      </c>
      <c r="D1108" s="252" t="s">
        <v>9975</v>
      </c>
      <c r="E1108" s="252" t="s">
        <v>9976</v>
      </c>
      <c r="F1108" s="217" t="s">
        <v>9513</v>
      </c>
      <c r="G1108" s="252" t="s">
        <v>9938</v>
      </c>
      <c r="H1108" s="252" t="s">
        <v>8212</v>
      </c>
      <c r="I1108" s="411">
        <v>43535</v>
      </c>
      <c r="J1108" s="252" t="s">
        <v>3326</v>
      </c>
      <c r="K1108" s="252" t="s">
        <v>6055</v>
      </c>
      <c r="L1108" s="252" t="s">
        <v>3469</v>
      </c>
      <c r="M1108" s="252" t="s">
        <v>6676</v>
      </c>
      <c r="N1108" s="252" t="s">
        <v>3327</v>
      </c>
      <c r="O1108" s="252" t="s">
        <v>3328</v>
      </c>
      <c r="P1108" s="252" t="s">
        <v>3669</v>
      </c>
      <c r="Q1108" s="252" t="s">
        <v>9977</v>
      </c>
      <c r="R1108" s="252" t="s">
        <v>3363</v>
      </c>
      <c r="S1108" s="252" t="s">
        <v>3340</v>
      </c>
      <c r="T1108" s="252" t="s">
        <v>3340</v>
      </c>
      <c r="U1108" s="252" t="s">
        <v>3340</v>
      </c>
      <c r="V1108" s="252" t="s">
        <v>3340</v>
      </c>
      <c r="W1108" s="252" t="s">
        <v>3340</v>
      </c>
      <c r="X1108" s="252" t="s">
        <v>3340</v>
      </c>
      <c r="Y1108" s="252" t="s">
        <v>3340</v>
      </c>
      <c r="Z1108" s="252" t="s">
        <v>3340</v>
      </c>
      <c r="AA1108" s="252" t="s">
        <v>3340</v>
      </c>
      <c r="AB1108" s="252" t="s">
        <v>3670</v>
      </c>
      <c r="AC1108" s="252" t="s">
        <v>3835</v>
      </c>
      <c r="AD1108" s="252" t="s">
        <v>3340</v>
      </c>
      <c r="AE1108" s="252" t="s">
        <v>3340</v>
      </c>
      <c r="AF1108" s="217" t="s">
        <v>3340</v>
      </c>
      <c r="AG1108" s="252" t="s">
        <v>9940</v>
      </c>
      <c r="AH1108" s="252" t="s">
        <v>4367</v>
      </c>
      <c r="AI1108" s="252" t="s">
        <v>3340</v>
      </c>
      <c r="AJ1108" s="252" t="s">
        <v>6765</v>
      </c>
      <c r="AK1108" s="252" t="s">
        <v>3340</v>
      </c>
      <c r="AL1108" s="252" t="s">
        <v>3340</v>
      </c>
    </row>
    <row r="1109" spans="1:38">
      <c r="A1109" s="30" t="s">
        <v>9974</v>
      </c>
      <c r="B1109" s="30" t="s">
        <v>9975</v>
      </c>
      <c r="C1109" s="252" t="s">
        <v>9978</v>
      </c>
      <c r="D1109" s="252" t="s">
        <v>9979</v>
      </c>
      <c r="E1109" s="252" t="s">
        <v>9980</v>
      </c>
      <c r="F1109" s="217" t="s">
        <v>9513</v>
      </c>
      <c r="G1109" s="252" t="s">
        <v>9938</v>
      </c>
      <c r="H1109" s="252" t="s">
        <v>8212</v>
      </c>
      <c r="I1109" s="411">
        <v>43535</v>
      </c>
      <c r="J1109" s="252" t="s">
        <v>3326</v>
      </c>
      <c r="K1109" s="252" t="s">
        <v>6055</v>
      </c>
      <c r="L1109" s="252" t="s">
        <v>3469</v>
      </c>
      <c r="M1109" s="252" t="s">
        <v>6676</v>
      </c>
      <c r="N1109" s="252" t="s">
        <v>3327</v>
      </c>
      <c r="O1109" s="252" t="s">
        <v>3328</v>
      </c>
      <c r="P1109" s="252" t="s">
        <v>3669</v>
      </c>
      <c r="Q1109" s="252" t="s">
        <v>9981</v>
      </c>
      <c r="R1109" s="252" t="s">
        <v>3363</v>
      </c>
      <c r="S1109" s="252" t="s">
        <v>9976</v>
      </c>
      <c r="T1109" s="252" t="s">
        <v>3340</v>
      </c>
      <c r="U1109" s="252" t="s">
        <v>3340</v>
      </c>
      <c r="V1109" s="252" t="s">
        <v>3340</v>
      </c>
      <c r="W1109" s="252" t="s">
        <v>3340</v>
      </c>
      <c r="X1109" s="252" t="s">
        <v>3340</v>
      </c>
      <c r="Y1109" s="252" t="s">
        <v>3340</v>
      </c>
      <c r="Z1109" s="252" t="s">
        <v>3340</v>
      </c>
      <c r="AA1109" s="252" t="s">
        <v>3340</v>
      </c>
      <c r="AB1109" s="252" t="s">
        <v>3670</v>
      </c>
      <c r="AC1109" s="252" t="s">
        <v>3835</v>
      </c>
      <c r="AD1109" s="252" t="s">
        <v>3340</v>
      </c>
      <c r="AE1109" s="252" t="s">
        <v>3340</v>
      </c>
      <c r="AF1109" s="217" t="s">
        <v>3340</v>
      </c>
      <c r="AG1109" s="252" t="s">
        <v>9940</v>
      </c>
      <c r="AH1109" s="252" t="s">
        <v>4367</v>
      </c>
      <c r="AI1109" s="252" t="s">
        <v>3340</v>
      </c>
      <c r="AJ1109" s="252" t="s">
        <v>6765</v>
      </c>
      <c r="AK1109" s="252" t="s">
        <v>3340</v>
      </c>
      <c r="AL1109" s="252" t="s">
        <v>3340</v>
      </c>
    </row>
    <row r="1110" spans="1:38">
      <c r="A1110" s="30" t="s">
        <v>9978</v>
      </c>
      <c r="B1110" s="30" t="s">
        <v>9979</v>
      </c>
      <c r="C1110" s="252" t="s">
        <v>5386</v>
      </c>
      <c r="D1110" s="252" t="s">
        <v>9982</v>
      </c>
      <c r="E1110" s="252" t="s">
        <v>9983</v>
      </c>
      <c r="F1110" s="217" t="s">
        <v>9513</v>
      </c>
      <c r="G1110" s="252" t="s">
        <v>9938</v>
      </c>
      <c r="H1110" s="252" t="s">
        <v>8212</v>
      </c>
      <c r="I1110" s="411">
        <v>43438</v>
      </c>
      <c r="J1110" s="252" t="s">
        <v>3326</v>
      </c>
      <c r="K1110" s="252" t="s">
        <v>6055</v>
      </c>
      <c r="L1110" s="252" t="s">
        <v>3469</v>
      </c>
      <c r="M1110" s="252" t="s">
        <v>6676</v>
      </c>
      <c r="N1110" s="252" t="s">
        <v>3712</v>
      </c>
      <c r="O1110" s="252" t="s">
        <v>3713</v>
      </c>
      <c r="P1110" s="252" t="s">
        <v>3669</v>
      </c>
      <c r="Q1110" s="252" t="s">
        <v>5671</v>
      </c>
      <c r="R1110" s="252" t="s">
        <v>3363</v>
      </c>
      <c r="S1110" s="252" t="s">
        <v>3340</v>
      </c>
      <c r="T1110" s="252" t="s">
        <v>3340</v>
      </c>
      <c r="U1110" s="252" t="s">
        <v>3340</v>
      </c>
      <c r="V1110" s="252" t="s">
        <v>3340</v>
      </c>
      <c r="W1110" s="252" t="s">
        <v>3340</v>
      </c>
      <c r="X1110" s="252" t="s">
        <v>3340</v>
      </c>
      <c r="Y1110" s="252" t="s">
        <v>3340</v>
      </c>
      <c r="Z1110" s="252" t="s">
        <v>3340</v>
      </c>
      <c r="AA1110" s="252" t="s">
        <v>3340</v>
      </c>
      <c r="AB1110" s="252" t="s">
        <v>3670</v>
      </c>
      <c r="AC1110" s="252" t="s">
        <v>3835</v>
      </c>
      <c r="AD1110" s="252" t="s">
        <v>3340</v>
      </c>
      <c r="AE1110" s="252" t="s">
        <v>3340</v>
      </c>
      <c r="AF1110" s="217" t="s">
        <v>3340</v>
      </c>
      <c r="AG1110" s="252" t="s">
        <v>1102</v>
      </c>
      <c r="AH1110" s="252" t="s">
        <v>9085</v>
      </c>
      <c r="AI1110" s="252" t="s">
        <v>3340</v>
      </c>
      <c r="AJ1110" s="252" t="s">
        <v>6765</v>
      </c>
      <c r="AK1110" s="252" t="s">
        <v>9080</v>
      </c>
      <c r="AL1110" s="252" t="s">
        <v>5579</v>
      </c>
    </row>
    <row r="1111" spans="1:38">
      <c r="A1111" s="30" t="s">
        <v>5386</v>
      </c>
      <c r="B1111" s="30" t="s">
        <v>9982</v>
      </c>
      <c r="C1111" s="252" t="s">
        <v>9984</v>
      </c>
      <c r="D1111" s="252" t="s">
        <v>9985</v>
      </c>
      <c r="E1111" s="252" t="s">
        <v>9986</v>
      </c>
      <c r="F1111" s="217" t="s">
        <v>9513</v>
      </c>
      <c r="G1111" s="252" t="s">
        <v>9938</v>
      </c>
      <c r="H1111" s="252" t="s">
        <v>8212</v>
      </c>
      <c r="I1111" s="411">
        <v>43438</v>
      </c>
      <c r="J1111" s="252" t="s">
        <v>3326</v>
      </c>
      <c r="K1111" s="252" t="s">
        <v>6055</v>
      </c>
      <c r="L1111" s="252" t="s">
        <v>3469</v>
      </c>
      <c r="M1111" s="252" t="s">
        <v>6676</v>
      </c>
      <c r="N1111" s="252" t="s">
        <v>3712</v>
      </c>
      <c r="O1111" s="252" t="s">
        <v>3713</v>
      </c>
      <c r="P1111" s="252" t="s">
        <v>3669</v>
      </c>
      <c r="Q1111" s="252" t="s">
        <v>9083</v>
      </c>
      <c r="R1111" s="252" t="s">
        <v>3363</v>
      </c>
      <c r="S1111" s="252" t="s">
        <v>3340</v>
      </c>
      <c r="T1111" s="252" t="s">
        <v>3340</v>
      </c>
      <c r="U1111" s="252" t="s">
        <v>3340</v>
      </c>
      <c r="V1111" s="252" t="s">
        <v>3340</v>
      </c>
      <c r="W1111" s="252" t="s">
        <v>3340</v>
      </c>
      <c r="X1111" s="252" t="s">
        <v>3340</v>
      </c>
      <c r="Y1111" s="252" t="s">
        <v>3340</v>
      </c>
      <c r="Z1111" s="252" t="s">
        <v>3340</v>
      </c>
      <c r="AA1111" s="252" t="s">
        <v>3340</v>
      </c>
      <c r="AB1111" s="252" t="s">
        <v>3670</v>
      </c>
      <c r="AC1111" s="252" t="s">
        <v>3835</v>
      </c>
      <c r="AD1111" s="252" t="s">
        <v>3340</v>
      </c>
      <c r="AE1111" s="252" t="s">
        <v>3340</v>
      </c>
      <c r="AF1111" s="217" t="s">
        <v>3340</v>
      </c>
      <c r="AG1111" s="252" t="s">
        <v>1102</v>
      </c>
      <c r="AH1111" s="252" t="s">
        <v>9085</v>
      </c>
      <c r="AI1111" s="252" t="s">
        <v>3340</v>
      </c>
      <c r="AJ1111" s="252" t="s">
        <v>6765</v>
      </c>
      <c r="AK1111" s="252" t="s">
        <v>9080</v>
      </c>
      <c r="AL1111" s="252" t="s">
        <v>9987</v>
      </c>
    </row>
    <row r="1112" spans="1:38">
      <c r="A1112" s="30" t="s">
        <v>9984</v>
      </c>
      <c r="B1112" s="30" t="s">
        <v>9985</v>
      </c>
      <c r="C1112" s="252" t="s">
        <v>9988</v>
      </c>
      <c r="D1112" s="252" t="s">
        <v>9989</v>
      </c>
      <c r="E1112" s="252" t="s">
        <v>9990</v>
      </c>
      <c r="F1112" s="217" t="s">
        <v>9513</v>
      </c>
      <c r="G1112" s="252" t="s">
        <v>9938</v>
      </c>
      <c r="H1112" s="252" t="s">
        <v>8914</v>
      </c>
      <c r="I1112" s="411">
        <v>43438</v>
      </c>
      <c r="J1112" s="252" t="s">
        <v>8915</v>
      </c>
      <c r="K1112" s="252" t="s">
        <v>6061</v>
      </c>
      <c r="L1112" s="252" t="s">
        <v>3469</v>
      </c>
      <c r="M1112" s="252" t="s">
        <v>6676</v>
      </c>
      <c r="N1112" s="252" t="s">
        <v>3696</v>
      </c>
      <c r="O1112" s="252" t="s">
        <v>3339</v>
      </c>
      <c r="P1112" s="252" t="s">
        <v>3670</v>
      </c>
      <c r="Q1112" s="252" t="s">
        <v>9991</v>
      </c>
      <c r="R1112" s="252" t="s">
        <v>3340</v>
      </c>
      <c r="S1112" s="252" t="s">
        <v>3340</v>
      </c>
      <c r="T1112" s="252" t="s">
        <v>3340</v>
      </c>
      <c r="U1112" s="252" t="s">
        <v>3340</v>
      </c>
      <c r="V1112" s="252" t="s">
        <v>3340</v>
      </c>
      <c r="W1112" s="252" t="s">
        <v>3340</v>
      </c>
      <c r="X1112" s="252" t="s">
        <v>3340</v>
      </c>
      <c r="Y1112" s="252" t="s">
        <v>3340</v>
      </c>
      <c r="Z1112" s="252" t="s">
        <v>10681</v>
      </c>
      <c r="AA1112" s="252" t="s">
        <v>10682</v>
      </c>
      <c r="AB1112" s="252" t="s">
        <v>3670</v>
      </c>
      <c r="AC1112" s="252" t="s">
        <v>4776</v>
      </c>
      <c r="AD1112" s="252" t="s">
        <v>3340</v>
      </c>
      <c r="AE1112" s="252" t="s">
        <v>3340</v>
      </c>
      <c r="AF1112" s="217" t="s">
        <v>3340</v>
      </c>
      <c r="AG1112" s="252" t="s">
        <v>3340</v>
      </c>
      <c r="AH1112" s="252" t="s">
        <v>3340</v>
      </c>
      <c r="AI1112" s="252" t="s">
        <v>3340</v>
      </c>
      <c r="AJ1112" s="252" t="s">
        <v>6766</v>
      </c>
      <c r="AK1112" s="252" t="s">
        <v>3340</v>
      </c>
      <c r="AL1112" s="252" t="s">
        <v>3340</v>
      </c>
    </row>
    <row r="1113" spans="1:38">
      <c r="A1113" s="30" t="s">
        <v>9988</v>
      </c>
      <c r="B1113" s="30" t="s">
        <v>9989</v>
      </c>
      <c r="C1113" s="252" t="s">
        <v>9992</v>
      </c>
      <c r="D1113" s="252" t="s">
        <v>9993</v>
      </c>
      <c r="E1113" s="252" t="s">
        <v>9994</v>
      </c>
      <c r="F1113" s="217" t="s">
        <v>9513</v>
      </c>
      <c r="G1113" s="252" t="s">
        <v>9938</v>
      </c>
      <c r="H1113" s="252" t="s">
        <v>8914</v>
      </c>
      <c r="I1113" s="411">
        <v>43438</v>
      </c>
      <c r="J1113" s="252" t="s">
        <v>8915</v>
      </c>
      <c r="K1113" s="252" t="s">
        <v>6061</v>
      </c>
      <c r="L1113" s="252" t="s">
        <v>3469</v>
      </c>
      <c r="M1113" s="252" t="s">
        <v>6676</v>
      </c>
      <c r="N1113" s="252" t="s">
        <v>3327</v>
      </c>
      <c r="O1113" s="252" t="s">
        <v>3328</v>
      </c>
      <c r="P1113" s="252" t="s">
        <v>3670</v>
      </c>
      <c r="Q1113" s="252" t="s">
        <v>9991</v>
      </c>
      <c r="R1113" s="252" t="s">
        <v>9990</v>
      </c>
      <c r="S1113" s="252" t="s">
        <v>3340</v>
      </c>
      <c r="T1113" s="252" t="s">
        <v>3340</v>
      </c>
      <c r="U1113" s="252" t="s">
        <v>3340</v>
      </c>
      <c r="V1113" s="252" t="s">
        <v>3340</v>
      </c>
      <c r="W1113" s="252" t="s">
        <v>3340</v>
      </c>
      <c r="X1113" s="252" t="s">
        <v>3340</v>
      </c>
      <c r="Y1113" s="252" t="s">
        <v>3340</v>
      </c>
      <c r="Z1113" s="252" t="s">
        <v>10681</v>
      </c>
      <c r="AA1113" s="252" t="s">
        <v>10682</v>
      </c>
      <c r="AB1113" s="252" t="s">
        <v>3669</v>
      </c>
      <c r="AC1113" s="252" t="s">
        <v>3835</v>
      </c>
      <c r="AD1113" s="252" t="s">
        <v>5615</v>
      </c>
      <c r="AE1113" s="252">
        <v>9.9999999999999995E-8</v>
      </c>
      <c r="AF1113" s="217" t="s">
        <v>3340</v>
      </c>
      <c r="AG1113" s="252" t="s">
        <v>3340</v>
      </c>
      <c r="AH1113" s="252" t="s">
        <v>3340</v>
      </c>
      <c r="AI1113" s="252" t="s">
        <v>3340</v>
      </c>
      <c r="AJ1113" s="252" t="s">
        <v>6765</v>
      </c>
      <c r="AK1113" s="252" t="s">
        <v>3340</v>
      </c>
      <c r="AL1113" s="252" t="s">
        <v>3340</v>
      </c>
    </row>
    <row r="1114" spans="1:38">
      <c r="A1114" s="30" t="s">
        <v>9992</v>
      </c>
      <c r="B1114" s="30" t="s">
        <v>9993</v>
      </c>
      <c r="C1114" s="252" t="s">
        <v>9995</v>
      </c>
      <c r="D1114" s="252" t="s">
        <v>9996</v>
      </c>
      <c r="E1114" s="252" t="s">
        <v>9997</v>
      </c>
      <c r="F1114" s="217" t="s">
        <v>9513</v>
      </c>
      <c r="G1114" s="252" t="s">
        <v>9938</v>
      </c>
      <c r="H1114" s="252" t="s">
        <v>8914</v>
      </c>
      <c r="I1114" s="411">
        <v>43514</v>
      </c>
      <c r="J1114" s="252" t="s">
        <v>8915</v>
      </c>
      <c r="K1114" s="252" t="s">
        <v>6061</v>
      </c>
      <c r="L1114" s="252" t="s">
        <v>3469</v>
      </c>
      <c r="M1114" s="252" t="s">
        <v>6676</v>
      </c>
      <c r="N1114" s="252" t="s">
        <v>3696</v>
      </c>
      <c r="O1114" s="252" t="s">
        <v>3339</v>
      </c>
      <c r="P1114" s="252" t="s">
        <v>3670</v>
      </c>
      <c r="Q1114" s="252" t="s">
        <v>9998</v>
      </c>
      <c r="R1114" s="252" t="s">
        <v>3340</v>
      </c>
      <c r="S1114" s="252" t="s">
        <v>3340</v>
      </c>
      <c r="T1114" s="252" t="s">
        <v>3340</v>
      </c>
      <c r="U1114" s="252" t="s">
        <v>3340</v>
      </c>
      <c r="V1114" s="252" t="s">
        <v>3340</v>
      </c>
      <c r="W1114" s="252" t="s">
        <v>3340</v>
      </c>
      <c r="X1114" s="252" t="s">
        <v>3340</v>
      </c>
      <c r="Y1114" s="252" t="s">
        <v>3340</v>
      </c>
      <c r="Z1114" s="252" t="s">
        <v>10683</v>
      </c>
      <c r="AA1114" s="252" t="s">
        <v>10684</v>
      </c>
      <c r="AB1114" s="252" t="s">
        <v>3670</v>
      </c>
      <c r="AC1114" s="252" t="s">
        <v>4776</v>
      </c>
      <c r="AD1114" s="252" t="s">
        <v>3340</v>
      </c>
      <c r="AE1114" s="252" t="s">
        <v>3340</v>
      </c>
      <c r="AF1114" s="217" t="s">
        <v>3340</v>
      </c>
      <c r="AG1114" s="252" t="s">
        <v>3340</v>
      </c>
      <c r="AH1114" s="252" t="s">
        <v>3340</v>
      </c>
      <c r="AI1114" s="252" t="s">
        <v>3340</v>
      </c>
      <c r="AJ1114" s="252" t="s">
        <v>6766</v>
      </c>
      <c r="AK1114" s="252" t="s">
        <v>3340</v>
      </c>
      <c r="AL1114" s="252" t="s">
        <v>3340</v>
      </c>
    </row>
    <row r="1115" spans="1:38">
      <c r="A1115" s="30" t="s">
        <v>9995</v>
      </c>
      <c r="B1115" s="30" t="s">
        <v>9996</v>
      </c>
      <c r="C1115" s="252" t="s">
        <v>9999</v>
      </c>
      <c r="D1115" s="252" t="s">
        <v>10000</v>
      </c>
      <c r="E1115" s="252" t="s">
        <v>10001</v>
      </c>
      <c r="F1115" s="217" t="s">
        <v>9513</v>
      </c>
      <c r="G1115" s="252" t="s">
        <v>9938</v>
      </c>
      <c r="H1115" s="252" t="s">
        <v>8914</v>
      </c>
      <c r="I1115" s="411">
        <v>43514</v>
      </c>
      <c r="J1115" s="252" t="s">
        <v>8915</v>
      </c>
      <c r="K1115" s="252" t="s">
        <v>6061</v>
      </c>
      <c r="L1115" s="252" t="s">
        <v>3469</v>
      </c>
      <c r="M1115" s="252" t="s">
        <v>6676</v>
      </c>
      <c r="N1115" s="252" t="s">
        <v>3327</v>
      </c>
      <c r="O1115" s="252" t="s">
        <v>3328</v>
      </c>
      <c r="P1115" s="252" t="s">
        <v>3670</v>
      </c>
      <c r="Q1115" s="252" t="s">
        <v>9998</v>
      </c>
      <c r="R1115" s="252" t="s">
        <v>9997</v>
      </c>
      <c r="S1115" s="252" t="s">
        <v>3340</v>
      </c>
      <c r="T1115" s="252" t="s">
        <v>3340</v>
      </c>
      <c r="U1115" s="252" t="s">
        <v>3340</v>
      </c>
      <c r="V1115" s="252" t="s">
        <v>3340</v>
      </c>
      <c r="W1115" s="252" t="s">
        <v>3340</v>
      </c>
      <c r="X1115" s="252" t="s">
        <v>3340</v>
      </c>
      <c r="Y1115" s="252" t="s">
        <v>3340</v>
      </c>
      <c r="Z1115" s="252" t="s">
        <v>10683</v>
      </c>
      <c r="AA1115" s="252" t="s">
        <v>10684</v>
      </c>
      <c r="AB1115" s="252" t="s">
        <v>3669</v>
      </c>
      <c r="AC1115" s="252" t="s">
        <v>3835</v>
      </c>
      <c r="AD1115" s="252" t="s">
        <v>5615</v>
      </c>
      <c r="AE1115" s="252">
        <v>9.9999999999999995E-8</v>
      </c>
      <c r="AF1115" s="217" t="s">
        <v>3340</v>
      </c>
      <c r="AG1115" s="252" t="s">
        <v>3340</v>
      </c>
      <c r="AH1115" s="252" t="s">
        <v>3340</v>
      </c>
      <c r="AI1115" s="252" t="s">
        <v>3340</v>
      </c>
      <c r="AJ1115" s="252" t="s">
        <v>6765</v>
      </c>
      <c r="AK1115" s="252" t="s">
        <v>3340</v>
      </c>
      <c r="AL1115" s="252" t="s">
        <v>3340</v>
      </c>
    </row>
    <row r="1116" spans="1:38">
      <c r="A1116" s="30" t="s">
        <v>9999</v>
      </c>
      <c r="B1116" s="30" t="s">
        <v>10000</v>
      </c>
      <c r="C1116" s="252" t="s">
        <v>10002</v>
      </c>
      <c r="D1116" s="252" t="s">
        <v>10003</v>
      </c>
      <c r="E1116" s="252" t="s">
        <v>10004</v>
      </c>
      <c r="F1116" s="217" t="s">
        <v>9513</v>
      </c>
      <c r="G1116" s="252" t="s">
        <v>9938</v>
      </c>
      <c r="H1116" s="252" t="s">
        <v>8914</v>
      </c>
      <c r="I1116" s="411">
        <v>43514</v>
      </c>
      <c r="J1116" s="252" t="s">
        <v>8915</v>
      </c>
      <c r="K1116" s="252" t="s">
        <v>6061</v>
      </c>
      <c r="L1116" s="252" t="s">
        <v>3469</v>
      </c>
      <c r="M1116" s="252" t="s">
        <v>6676</v>
      </c>
      <c r="N1116" s="252" t="s">
        <v>3696</v>
      </c>
      <c r="O1116" s="252" t="s">
        <v>3339</v>
      </c>
      <c r="P1116" s="252" t="s">
        <v>3670</v>
      </c>
      <c r="Q1116" s="252" t="s">
        <v>10005</v>
      </c>
      <c r="R1116" s="252" t="s">
        <v>3340</v>
      </c>
      <c r="S1116" s="252" t="s">
        <v>3340</v>
      </c>
      <c r="T1116" s="252" t="s">
        <v>3340</v>
      </c>
      <c r="U1116" s="252" t="s">
        <v>3340</v>
      </c>
      <c r="V1116" s="252" t="s">
        <v>3340</v>
      </c>
      <c r="W1116" s="252" t="s">
        <v>3340</v>
      </c>
      <c r="X1116" s="252" t="s">
        <v>3340</v>
      </c>
      <c r="Y1116" s="252" t="s">
        <v>3340</v>
      </c>
      <c r="Z1116" s="252" t="s">
        <v>10687</v>
      </c>
      <c r="AA1116" s="252" t="s">
        <v>10688</v>
      </c>
      <c r="AB1116" s="252" t="s">
        <v>3670</v>
      </c>
      <c r="AC1116" s="252" t="s">
        <v>4776</v>
      </c>
      <c r="AD1116" s="252" t="s">
        <v>3340</v>
      </c>
      <c r="AE1116" s="252" t="s">
        <v>3340</v>
      </c>
      <c r="AF1116" s="217" t="s">
        <v>3340</v>
      </c>
      <c r="AG1116" s="252" t="s">
        <v>3340</v>
      </c>
      <c r="AH1116" s="252" t="s">
        <v>3340</v>
      </c>
      <c r="AI1116" s="252" t="s">
        <v>3340</v>
      </c>
      <c r="AJ1116" s="252" t="s">
        <v>6766</v>
      </c>
      <c r="AK1116" s="252" t="s">
        <v>3340</v>
      </c>
      <c r="AL1116" s="252" t="s">
        <v>3340</v>
      </c>
    </row>
    <row r="1117" spans="1:38">
      <c r="A1117" s="30" t="s">
        <v>10002</v>
      </c>
      <c r="B1117" s="30" t="s">
        <v>10003</v>
      </c>
      <c r="C1117" s="252" t="s">
        <v>10006</v>
      </c>
      <c r="D1117" s="252" t="s">
        <v>10007</v>
      </c>
      <c r="E1117" s="252" t="s">
        <v>10008</v>
      </c>
      <c r="F1117" s="217" t="s">
        <v>9513</v>
      </c>
      <c r="G1117" s="252" t="s">
        <v>9938</v>
      </c>
      <c r="H1117" s="252" t="s">
        <v>8914</v>
      </c>
      <c r="I1117" s="411">
        <v>43514</v>
      </c>
      <c r="J1117" s="252" t="s">
        <v>8915</v>
      </c>
      <c r="K1117" s="252" t="s">
        <v>6061</v>
      </c>
      <c r="L1117" s="252" t="s">
        <v>3469</v>
      </c>
      <c r="M1117" s="252" t="s">
        <v>6676</v>
      </c>
      <c r="N1117" s="252" t="s">
        <v>3327</v>
      </c>
      <c r="O1117" s="252" t="s">
        <v>3328</v>
      </c>
      <c r="P1117" s="252" t="s">
        <v>3670</v>
      </c>
      <c r="Q1117" s="252" t="s">
        <v>10005</v>
      </c>
      <c r="R1117" s="252" t="s">
        <v>10004</v>
      </c>
      <c r="S1117" s="252" t="s">
        <v>3340</v>
      </c>
      <c r="T1117" s="252" t="s">
        <v>3340</v>
      </c>
      <c r="U1117" s="252" t="s">
        <v>3340</v>
      </c>
      <c r="V1117" s="252" t="s">
        <v>3340</v>
      </c>
      <c r="W1117" s="252" t="s">
        <v>3340</v>
      </c>
      <c r="X1117" s="252" t="s">
        <v>3340</v>
      </c>
      <c r="Y1117" s="252" t="s">
        <v>3340</v>
      </c>
      <c r="Z1117" s="252" t="s">
        <v>10687</v>
      </c>
      <c r="AA1117" s="252" t="s">
        <v>10688</v>
      </c>
      <c r="AB1117" s="252" t="s">
        <v>3669</v>
      </c>
      <c r="AC1117" s="252" t="s">
        <v>3835</v>
      </c>
      <c r="AD1117" s="252" t="s">
        <v>5615</v>
      </c>
      <c r="AE1117" s="252">
        <v>9.9999999999999995E-8</v>
      </c>
      <c r="AF1117" s="217" t="s">
        <v>3340</v>
      </c>
      <c r="AG1117" s="252" t="s">
        <v>3340</v>
      </c>
      <c r="AH1117" s="252" t="s">
        <v>3340</v>
      </c>
      <c r="AI1117" s="252" t="s">
        <v>3340</v>
      </c>
      <c r="AJ1117" s="252" t="s">
        <v>6765</v>
      </c>
      <c r="AK1117" s="252" t="s">
        <v>3340</v>
      </c>
      <c r="AL1117" s="252" t="s">
        <v>3340</v>
      </c>
    </row>
    <row r="1118" spans="1:38">
      <c r="A1118" s="30" t="s">
        <v>10006</v>
      </c>
      <c r="B1118" s="30" t="s">
        <v>10007</v>
      </c>
      <c r="C1118" s="252" t="s">
        <v>10009</v>
      </c>
      <c r="D1118" s="252" t="s">
        <v>10010</v>
      </c>
      <c r="E1118" s="252" t="s">
        <v>10011</v>
      </c>
      <c r="F1118" s="217" t="s">
        <v>10012</v>
      </c>
      <c r="G1118" s="252" t="s">
        <v>10013</v>
      </c>
      <c r="H1118" s="252" t="s">
        <v>8212</v>
      </c>
      <c r="I1118" s="411">
        <v>43425</v>
      </c>
      <c r="J1118" s="252" t="s">
        <v>3326</v>
      </c>
      <c r="K1118" s="252" t="s">
        <v>6057</v>
      </c>
      <c r="L1118" s="252" t="s">
        <v>3469</v>
      </c>
      <c r="M1118" s="252" t="s">
        <v>6676</v>
      </c>
      <c r="N1118" s="252" t="s">
        <v>3327</v>
      </c>
      <c r="O1118" s="252" t="s">
        <v>3328</v>
      </c>
      <c r="P1118" s="252" t="s">
        <v>3669</v>
      </c>
      <c r="Q1118" s="252" t="s">
        <v>10014</v>
      </c>
      <c r="R1118" s="252" t="s">
        <v>4907</v>
      </c>
      <c r="S1118" s="252" t="s">
        <v>3340</v>
      </c>
      <c r="T1118" s="252" t="s">
        <v>3340</v>
      </c>
      <c r="U1118" s="252" t="s">
        <v>3340</v>
      </c>
      <c r="V1118" s="252" t="s">
        <v>3340</v>
      </c>
      <c r="W1118" s="252" t="s">
        <v>3340</v>
      </c>
      <c r="X1118" s="252" t="s">
        <v>3340</v>
      </c>
      <c r="Y1118" s="252" t="s">
        <v>3340</v>
      </c>
      <c r="Z1118" s="252" t="s">
        <v>3340</v>
      </c>
      <c r="AA1118" s="252" t="s">
        <v>3340</v>
      </c>
      <c r="AB1118" s="252" t="s">
        <v>3669</v>
      </c>
      <c r="AC1118" s="252" t="s">
        <v>3835</v>
      </c>
      <c r="AD1118" s="252" t="s">
        <v>3340</v>
      </c>
      <c r="AE1118" s="252" t="s">
        <v>3340</v>
      </c>
      <c r="AF1118" s="217" t="s">
        <v>3340</v>
      </c>
      <c r="AG1118" s="252" t="s">
        <v>1082</v>
      </c>
      <c r="AH1118" s="252" t="s">
        <v>8329</v>
      </c>
      <c r="AI1118" s="252" t="s">
        <v>1082</v>
      </c>
      <c r="AJ1118" s="252" t="s">
        <v>6765</v>
      </c>
      <c r="AK1118" s="252" t="s">
        <v>3340</v>
      </c>
      <c r="AL1118" s="252" t="s">
        <v>8820</v>
      </c>
    </row>
    <row r="1119" spans="1:38">
      <c r="A1119" s="30" t="s">
        <v>10009</v>
      </c>
      <c r="B1119" s="30" t="s">
        <v>10010</v>
      </c>
      <c r="C1119" s="252" t="s">
        <v>10015</v>
      </c>
      <c r="D1119" s="252" t="s">
        <v>10016</v>
      </c>
      <c r="E1119" s="252" t="s">
        <v>10017</v>
      </c>
      <c r="F1119" s="217" t="s">
        <v>10012</v>
      </c>
      <c r="G1119" s="252" t="s">
        <v>10013</v>
      </c>
      <c r="H1119" s="252" t="s">
        <v>8212</v>
      </c>
      <c r="I1119" s="411">
        <v>43425</v>
      </c>
      <c r="J1119" s="252" t="s">
        <v>3326</v>
      </c>
      <c r="K1119" s="252" t="s">
        <v>6057</v>
      </c>
      <c r="L1119" s="252" t="s">
        <v>3469</v>
      </c>
      <c r="M1119" s="252" t="s">
        <v>6676</v>
      </c>
      <c r="N1119" s="252" t="s">
        <v>3327</v>
      </c>
      <c r="O1119" s="252" t="s">
        <v>3328</v>
      </c>
      <c r="P1119" s="252" t="s">
        <v>3669</v>
      </c>
      <c r="Q1119" s="252" t="s">
        <v>10018</v>
      </c>
      <c r="R1119" s="252" t="s">
        <v>4907</v>
      </c>
      <c r="S1119" s="252" t="s">
        <v>3340</v>
      </c>
      <c r="T1119" s="252" t="s">
        <v>3340</v>
      </c>
      <c r="U1119" s="252" t="s">
        <v>3340</v>
      </c>
      <c r="V1119" s="252" t="s">
        <v>3340</v>
      </c>
      <c r="W1119" s="252" t="s">
        <v>3340</v>
      </c>
      <c r="X1119" s="252" t="s">
        <v>3340</v>
      </c>
      <c r="Y1119" s="252" t="s">
        <v>3340</v>
      </c>
      <c r="Z1119" s="252" t="s">
        <v>3340</v>
      </c>
      <c r="AA1119" s="252" t="s">
        <v>3340</v>
      </c>
      <c r="AB1119" s="252" t="s">
        <v>3669</v>
      </c>
      <c r="AC1119" s="252" t="s">
        <v>3835</v>
      </c>
      <c r="AD1119" s="252" t="s">
        <v>3340</v>
      </c>
      <c r="AE1119" s="252" t="s">
        <v>3340</v>
      </c>
      <c r="AF1119" s="217" t="s">
        <v>3340</v>
      </c>
      <c r="AG1119" s="252" t="s">
        <v>1082</v>
      </c>
      <c r="AH1119" s="252" t="s">
        <v>8329</v>
      </c>
      <c r="AI1119" s="252" t="s">
        <v>1082</v>
      </c>
      <c r="AJ1119" s="252" t="s">
        <v>6765</v>
      </c>
      <c r="AK1119" s="252" t="s">
        <v>3340</v>
      </c>
      <c r="AL1119" s="252" t="s">
        <v>8823</v>
      </c>
    </row>
    <row r="1120" spans="1:38">
      <c r="A1120" s="30" t="s">
        <v>10015</v>
      </c>
      <c r="B1120" s="30" t="s">
        <v>10016</v>
      </c>
      <c r="C1120" s="252" t="s">
        <v>10019</v>
      </c>
      <c r="D1120" s="252" t="s">
        <v>10020</v>
      </c>
      <c r="E1120" s="252" t="s">
        <v>10021</v>
      </c>
      <c r="F1120" s="217" t="s">
        <v>10012</v>
      </c>
      <c r="G1120" s="252" t="s">
        <v>10013</v>
      </c>
      <c r="H1120" s="252" t="s">
        <v>8212</v>
      </c>
      <c r="I1120" s="411">
        <v>43425</v>
      </c>
      <c r="J1120" s="252" t="s">
        <v>3326</v>
      </c>
      <c r="K1120" s="252" t="s">
        <v>6057</v>
      </c>
      <c r="L1120" s="252" t="s">
        <v>3469</v>
      </c>
      <c r="M1120" s="252" t="s">
        <v>6676</v>
      </c>
      <c r="N1120" s="252" t="s">
        <v>6762</v>
      </c>
      <c r="O1120" s="252" t="s">
        <v>8531</v>
      </c>
      <c r="P1120" s="252" t="s">
        <v>3669</v>
      </c>
      <c r="Q1120" s="252" t="s">
        <v>10014</v>
      </c>
      <c r="R1120" s="252" t="s">
        <v>4907</v>
      </c>
      <c r="S1120" s="252" t="s">
        <v>3340</v>
      </c>
      <c r="T1120" s="252" t="s">
        <v>3340</v>
      </c>
      <c r="U1120" s="252" t="s">
        <v>3340</v>
      </c>
      <c r="V1120" s="252" t="s">
        <v>3340</v>
      </c>
      <c r="W1120" s="252" t="s">
        <v>3340</v>
      </c>
      <c r="X1120" s="252" t="s">
        <v>3340</v>
      </c>
      <c r="Y1120" s="252" t="s">
        <v>3340</v>
      </c>
      <c r="Z1120" s="252" t="s">
        <v>3340</v>
      </c>
      <c r="AA1120" s="252" t="s">
        <v>3340</v>
      </c>
      <c r="AB1120" s="252" t="s">
        <v>3670</v>
      </c>
      <c r="AC1120" s="252" t="s">
        <v>3835</v>
      </c>
      <c r="AD1120" s="252" t="s">
        <v>3340</v>
      </c>
      <c r="AE1120" s="252" t="s">
        <v>3340</v>
      </c>
      <c r="AF1120" s="217" t="s">
        <v>3340</v>
      </c>
      <c r="AG1120" s="252" t="s">
        <v>1082</v>
      </c>
      <c r="AH1120" s="252" t="s">
        <v>8665</v>
      </c>
      <c r="AI1120" s="252" t="s">
        <v>1082</v>
      </c>
      <c r="AJ1120" s="252" t="s">
        <v>6765</v>
      </c>
      <c r="AK1120" s="252" t="s">
        <v>3340</v>
      </c>
      <c r="AL1120" s="252" t="s">
        <v>8820</v>
      </c>
    </row>
    <row r="1121" spans="1:38">
      <c r="A1121" s="30" t="s">
        <v>10019</v>
      </c>
      <c r="B1121" s="30" t="s">
        <v>10020</v>
      </c>
      <c r="C1121" s="252" t="s">
        <v>10022</v>
      </c>
      <c r="D1121" s="252" t="s">
        <v>10023</v>
      </c>
      <c r="E1121" s="252" t="s">
        <v>10024</v>
      </c>
      <c r="F1121" s="217" t="s">
        <v>10012</v>
      </c>
      <c r="G1121" s="252" t="s">
        <v>10013</v>
      </c>
      <c r="H1121" s="252" t="s">
        <v>8212</v>
      </c>
      <c r="I1121" s="411">
        <v>43425</v>
      </c>
      <c r="J1121" s="252" t="s">
        <v>3326</v>
      </c>
      <c r="K1121" s="252" t="s">
        <v>6057</v>
      </c>
      <c r="L1121" s="252" t="s">
        <v>3469</v>
      </c>
      <c r="M1121" s="252" t="s">
        <v>6676</v>
      </c>
      <c r="N1121" s="252" t="s">
        <v>6762</v>
      </c>
      <c r="O1121" s="252" t="s">
        <v>8531</v>
      </c>
      <c r="P1121" s="252" t="s">
        <v>3669</v>
      </c>
      <c r="Q1121" s="252" t="s">
        <v>10018</v>
      </c>
      <c r="R1121" s="252" t="s">
        <v>4907</v>
      </c>
      <c r="S1121" s="252" t="s">
        <v>3340</v>
      </c>
      <c r="T1121" s="252" t="s">
        <v>3340</v>
      </c>
      <c r="U1121" s="252" t="s">
        <v>3340</v>
      </c>
      <c r="V1121" s="252" t="s">
        <v>3340</v>
      </c>
      <c r="W1121" s="252" t="s">
        <v>3340</v>
      </c>
      <c r="X1121" s="252" t="s">
        <v>3340</v>
      </c>
      <c r="Y1121" s="252" t="s">
        <v>3340</v>
      </c>
      <c r="Z1121" s="252" t="s">
        <v>3340</v>
      </c>
      <c r="AA1121" s="252" t="s">
        <v>3340</v>
      </c>
      <c r="AB1121" s="252" t="s">
        <v>3670</v>
      </c>
      <c r="AC1121" s="252" t="s">
        <v>3835</v>
      </c>
      <c r="AD1121" s="252" t="s">
        <v>3340</v>
      </c>
      <c r="AE1121" s="252" t="s">
        <v>3340</v>
      </c>
      <c r="AF1121" s="217" t="s">
        <v>3340</v>
      </c>
      <c r="AG1121" s="252" t="s">
        <v>1082</v>
      </c>
      <c r="AH1121" s="252" t="s">
        <v>8665</v>
      </c>
      <c r="AI1121" s="252" t="s">
        <v>1082</v>
      </c>
      <c r="AJ1121" s="252" t="s">
        <v>6765</v>
      </c>
      <c r="AK1121" s="252" t="s">
        <v>3340</v>
      </c>
      <c r="AL1121" s="252" t="s">
        <v>8823</v>
      </c>
    </row>
    <row r="1122" spans="1:38">
      <c r="A1122" s="30" t="s">
        <v>10022</v>
      </c>
      <c r="B1122" s="30" t="s">
        <v>10023</v>
      </c>
      <c r="C1122" s="252" t="s">
        <v>10025</v>
      </c>
      <c r="D1122" s="252" t="s">
        <v>10026</v>
      </c>
      <c r="E1122" s="252" t="s">
        <v>10027</v>
      </c>
      <c r="F1122" s="217" t="s">
        <v>10012</v>
      </c>
      <c r="G1122" s="252" t="s">
        <v>10013</v>
      </c>
      <c r="H1122" s="252" t="s">
        <v>8212</v>
      </c>
      <c r="I1122" s="411">
        <v>43425</v>
      </c>
      <c r="J1122" s="252" t="s">
        <v>3326</v>
      </c>
      <c r="K1122" s="252" t="s">
        <v>6057</v>
      </c>
      <c r="L1122" s="252" t="s">
        <v>3469</v>
      </c>
      <c r="M1122" s="252" t="s">
        <v>6676</v>
      </c>
      <c r="N1122" s="252" t="s">
        <v>8815</v>
      </c>
      <c r="O1122" s="252" t="s">
        <v>3349</v>
      </c>
      <c r="P1122" s="252" t="s">
        <v>3669</v>
      </c>
      <c r="Q1122" s="252" t="s">
        <v>10014</v>
      </c>
      <c r="R1122" s="252" t="s">
        <v>4907</v>
      </c>
      <c r="S1122" s="252" t="s">
        <v>3340</v>
      </c>
      <c r="T1122" s="252" t="s">
        <v>3340</v>
      </c>
      <c r="U1122" s="252" t="s">
        <v>3340</v>
      </c>
      <c r="V1122" s="252" t="s">
        <v>3340</v>
      </c>
      <c r="W1122" s="252" t="s">
        <v>3340</v>
      </c>
      <c r="X1122" s="252" t="s">
        <v>3340</v>
      </c>
      <c r="Y1122" s="252" t="s">
        <v>3340</v>
      </c>
      <c r="Z1122" s="252" t="s">
        <v>3340</v>
      </c>
      <c r="AA1122" s="252" t="s">
        <v>3340</v>
      </c>
      <c r="AB1122" s="252" t="s">
        <v>3670</v>
      </c>
      <c r="AC1122" s="252" t="s">
        <v>3835</v>
      </c>
      <c r="AD1122" s="252" t="s">
        <v>3340</v>
      </c>
      <c r="AE1122" s="252" t="s">
        <v>3340</v>
      </c>
      <c r="AF1122" s="217" t="s">
        <v>3340</v>
      </c>
      <c r="AG1122" s="252" t="s">
        <v>1082</v>
      </c>
      <c r="AH1122" s="252" t="s">
        <v>5618</v>
      </c>
      <c r="AI1122" s="252" t="s">
        <v>1082</v>
      </c>
      <c r="AJ1122" s="252" t="s">
        <v>6765</v>
      </c>
      <c r="AK1122" s="252" t="s">
        <v>3340</v>
      </c>
      <c r="AL1122" s="252" t="s">
        <v>8820</v>
      </c>
    </row>
    <row r="1123" spans="1:38">
      <c r="A1123" s="30" t="s">
        <v>10025</v>
      </c>
      <c r="B1123" s="30" t="s">
        <v>10026</v>
      </c>
      <c r="C1123" s="252" t="s">
        <v>10028</v>
      </c>
      <c r="D1123" s="252" t="s">
        <v>10029</v>
      </c>
      <c r="E1123" s="252" t="s">
        <v>10030</v>
      </c>
      <c r="F1123" s="217" t="s">
        <v>10012</v>
      </c>
      <c r="G1123" s="252" t="s">
        <v>10013</v>
      </c>
      <c r="H1123" s="252" t="s">
        <v>8212</v>
      </c>
      <c r="I1123" s="411">
        <v>43425</v>
      </c>
      <c r="J1123" s="252" t="s">
        <v>3326</v>
      </c>
      <c r="K1123" s="252" t="s">
        <v>6057</v>
      </c>
      <c r="L1123" s="252" t="s">
        <v>3469</v>
      </c>
      <c r="M1123" s="252" t="s">
        <v>6676</v>
      </c>
      <c r="N1123" s="252" t="s">
        <v>8815</v>
      </c>
      <c r="O1123" s="252" t="s">
        <v>3349</v>
      </c>
      <c r="P1123" s="252" t="s">
        <v>3669</v>
      </c>
      <c r="Q1123" s="252" t="s">
        <v>10018</v>
      </c>
      <c r="R1123" s="252" t="s">
        <v>4907</v>
      </c>
      <c r="S1123" s="252" t="s">
        <v>3340</v>
      </c>
      <c r="T1123" s="252" t="s">
        <v>3340</v>
      </c>
      <c r="U1123" s="252" t="s">
        <v>3340</v>
      </c>
      <c r="V1123" s="252" t="s">
        <v>3340</v>
      </c>
      <c r="W1123" s="252" t="s">
        <v>3340</v>
      </c>
      <c r="X1123" s="252" t="s">
        <v>3340</v>
      </c>
      <c r="Y1123" s="252" t="s">
        <v>3340</v>
      </c>
      <c r="Z1123" s="252" t="s">
        <v>3340</v>
      </c>
      <c r="AA1123" s="252" t="s">
        <v>3340</v>
      </c>
      <c r="AB1123" s="252" t="s">
        <v>3670</v>
      </c>
      <c r="AC1123" s="252" t="s">
        <v>3835</v>
      </c>
      <c r="AD1123" s="252" t="s">
        <v>3340</v>
      </c>
      <c r="AE1123" s="252" t="s">
        <v>3340</v>
      </c>
      <c r="AF1123" s="217" t="s">
        <v>3340</v>
      </c>
      <c r="AG1123" s="252" t="s">
        <v>1082</v>
      </c>
      <c r="AH1123" s="252" t="s">
        <v>5618</v>
      </c>
      <c r="AI1123" s="252" t="s">
        <v>1082</v>
      </c>
      <c r="AJ1123" s="252" t="s">
        <v>6765</v>
      </c>
      <c r="AK1123" s="252" t="s">
        <v>3340</v>
      </c>
      <c r="AL1123" s="252" t="s">
        <v>8823</v>
      </c>
    </row>
    <row r="1124" spans="1:38">
      <c r="A1124" s="30" t="s">
        <v>10028</v>
      </c>
      <c r="B1124" s="30" t="s">
        <v>10029</v>
      </c>
      <c r="C1124" s="252" t="s">
        <v>10031</v>
      </c>
      <c r="D1124" s="252" t="s">
        <v>10032</v>
      </c>
      <c r="E1124" s="252" t="s">
        <v>10033</v>
      </c>
      <c r="F1124" s="217" t="s">
        <v>10012</v>
      </c>
      <c r="G1124" s="252" t="s">
        <v>10013</v>
      </c>
      <c r="H1124" s="252" t="s">
        <v>7352</v>
      </c>
      <c r="I1124" s="411">
        <v>43425</v>
      </c>
      <c r="J1124" s="252" t="s">
        <v>3326</v>
      </c>
      <c r="K1124" s="252" t="s">
        <v>6057</v>
      </c>
      <c r="L1124" s="252" t="s">
        <v>3469</v>
      </c>
      <c r="M1124" s="252" t="s">
        <v>6676</v>
      </c>
      <c r="N1124" s="252" t="s">
        <v>3696</v>
      </c>
      <c r="O1124" s="252" t="s">
        <v>3339</v>
      </c>
      <c r="P1124" s="252" t="s">
        <v>3670</v>
      </c>
      <c r="Q1124" s="252" t="s">
        <v>10014</v>
      </c>
      <c r="R1124" s="252" t="s">
        <v>4907</v>
      </c>
      <c r="S1124" s="252" t="s">
        <v>3340</v>
      </c>
      <c r="T1124" s="252" t="s">
        <v>3340</v>
      </c>
      <c r="U1124" s="252" t="s">
        <v>3340</v>
      </c>
      <c r="V1124" s="252" t="s">
        <v>3340</v>
      </c>
      <c r="W1124" s="252" t="s">
        <v>3340</v>
      </c>
      <c r="X1124" s="252" t="s">
        <v>3340</v>
      </c>
      <c r="Y1124" s="252" t="s">
        <v>3340</v>
      </c>
      <c r="Z1124" s="252" t="s">
        <v>3340</v>
      </c>
      <c r="AA1124" s="252" t="s">
        <v>3340</v>
      </c>
      <c r="AB1124" s="252" t="s">
        <v>3670</v>
      </c>
      <c r="AC1124" s="252" t="s">
        <v>4776</v>
      </c>
      <c r="AD1124" s="252" t="s">
        <v>3340</v>
      </c>
      <c r="AE1124" s="252" t="s">
        <v>3340</v>
      </c>
      <c r="AF1124" s="217" t="s">
        <v>3340</v>
      </c>
      <c r="AG1124" s="252" t="s">
        <v>1082</v>
      </c>
      <c r="AH1124" s="252" t="s">
        <v>3340</v>
      </c>
      <c r="AI1124" s="252" t="s">
        <v>1082</v>
      </c>
      <c r="AJ1124" s="252" t="s">
        <v>6765</v>
      </c>
      <c r="AK1124" s="252" t="s">
        <v>3340</v>
      </c>
      <c r="AL1124" s="252" t="s">
        <v>8820</v>
      </c>
    </row>
    <row r="1125" spans="1:38">
      <c r="A1125" s="30" t="s">
        <v>10031</v>
      </c>
      <c r="B1125" s="30" t="s">
        <v>10032</v>
      </c>
      <c r="C1125" s="252" t="s">
        <v>10707</v>
      </c>
      <c r="D1125" s="252" t="s">
        <v>10708</v>
      </c>
      <c r="E1125" s="252" t="s">
        <v>10709</v>
      </c>
      <c r="F1125" s="217" t="s">
        <v>10710</v>
      </c>
      <c r="G1125" s="252" t="s">
        <v>10711</v>
      </c>
      <c r="H1125" s="252" t="s">
        <v>8974</v>
      </c>
      <c r="I1125" s="411">
        <v>43552</v>
      </c>
      <c r="J1125" s="252" t="s">
        <v>4341</v>
      </c>
      <c r="K1125" s="252" t="s">
        <v>2513</v>
      </c>
      <c r="L1125" s="252" t="s">
        <v>3469</v>
      </c>
      <c r="M1125" s="252" t="s">
        <v>6676</v>
      </c>
      <c r="N1125" s="252" t="s">
        <v>10712</v>
      </c>
      <c r="O1125" s="252" t="s">
        <v>5072</v>
      </c>
      <c r="P1125" s="252" t="s">
        <v>3669</v>
      </c>
      <c r="Q1125" s="252" t="s">
        <v>6719</v>
      </c>
      <c r="R1125" s="252" t="s">
        <v>5190</v>
      </c>
      <c r="S1125" s="252" t="s">
        <v>3340</v>
      </c>
      <c r="T1125" s="252" t="s">
        <v>3340</v>
      </c>
      <c r="U1125" s="252" t="s">
        <v>3340</v>
      </c>
      <c r="V1125" s="252" t="s">
        <v>3340</v>
      </c>
      <c r="W1125" s="252" t="s">
        <v>3340</v>
      </c>
      <c r="X1125" s="252" t="s">
        <v>3340</v>
      </c>
      <c r="Y1125" s="252" t="s">
        <v>3340</v>
      </c>
      <c r="Z1125" s="252" t="s">
        <v>5254</v>
      </c>
      <c r="AA1125" s="252" t="s">
        <v>7977</v>
      </c>
      <c r="AB1125" s="252" t="s">
        <v>3670</v>
      </c>
      <c r="AC1125" s="252" t="s">
        <v>3835</v>
      </c>
      <c r="AD1125" s="252" t="s">
        <v>3340</v>
      </c>
      <c r="AE1125" s="252" t="s">
        <v>3340</v>
      </c>
      <c r="AF1125" s="217" t="s">
        <v>3340</v>
      </c>
      <c r="AG1125" s="252" t="s">
        <v>5200</v>
      </c>
      <c r="AH1125" s="252" t="s">
        <v>10712</v>
      </c>
      <c r="AI1125" s="252" t="s">
        <v>3953</v>
      </c>
      <c r="AJ1125" s="252" t="s">
        <v>6765</v>
      </c>
      <c r="AK1125" s="252" t="s">
        <v>8995</v>
      </c>
      <c r="AL1125" s="252" t="s">
        <v>4348</v>
      </c>
    </row>
    <row r="1126" spans="1:38">
      <c r="C1126" s="252" t="s">
        <v>10713</v>
      </c>
      <c r="D1126" s="252" t="s">
        <v>10714</v>
      </c>
      <c r="E1126" s="252" t="s">
        <v>10715</v>
      </c>
      <c r="F1126" s="217" t="s">
        <v>10710</v>
      </c>
      <c r="G1126" s="252" t="s">
        <v>10711</v>
      </c>
      <c r="H1126" s="252" t="s">
        <v>8974</v>
      </c>
      <c r="I1126" s="411">
        <v>43552</v>
      </c>
      <c r="J1126" s="252" t="s">
        <v>4341</v>
      </c>
      <c r="K1126" s="252" t="s">
        <v>2513</v>
      </c>
      <c r="L1126" s="252" t="s">
        <v>3469</v>
      </c>
      <c r="M1126" s="252" t="s">
        <v>6676</v>
      </c>
      <c r="N1126" s="252" t="s">
        <v>10712</v>
      </c>
      <c r="O1126" s="252" t="s">
        <v>5072</v>
      </c>
      <c r="P1126" s="252" t="s">
        <v>3669</v>
      </c>
      <c r="Q1126" s="252" t="s">
        <v>6720</v>
      </c>
      <c r="R1126" s="252" t="s">
        <v>5215</v>
      </c>
      <c r="S1126" s="252" t="s">
        <v>3340</v>
      </c>
      <c r="T1126" s="252" t="s">
        <v>3340</v>
      </c>
      <c r="U1126" s="252" t="s">
        <v>3340</v>
      </c>
      <c r="V1126" s="252" t="s">
        <v>3340</v>
      </c>
      <c r="W1126" s="252" t="s">
        <v>3340</v>
      </c>
      <c r="X1126" s="252" t="s">
        <v>3340</v>
      </c>
      <c r="Y1126" s="252" t="s">
        <v>3340</v>
      </c>
      <c r="Z1126" s="252" t="s">
        <v>5255</v>
      </c>
      <c r="AA1126" s="252" t="s">
        <v>7981</v>
      </c>
      <c r="AB1126" s="252" t="s">
        <v>3670</v>
      </c>
      <c r="AC1126" s="252" t="s">
        <v>3835</v>
      </c>
      <c r="AD1126" s="252" t="s">
        <v>3340</v>
      </c>
      <c r="AE1126" s="252" t="s">
        <v>3340</v>
      </c>
      <c r="AF1126" s="217" t="s">
        <v>3340</v>
      </c>
      <c r="AG1126" s="252" t="s">
        <v>5200</v>
      </c>
      <c r="AH1126" s="252" t="s">
        <v>10712</v>
      </c>
      <c r="AI1126" s="252" t="s">
        <v>3953</v>
      </c>
      <c r="AJ1126" s="252" t="s">
        <v>6765</v>
      </c>
      <c r="AK1126" s="252" t="s">
        <v>8995</v>
      </c>
      <c r="AL1126" s="252" t="s">
        <v>8988</v>
      </c>
    </row>
    <row r="1127" spans="1:38">
      <c r="C1127" s="252" t="s">
        <v>10716</v>
      </c>
      <c r="D1127" s="252" t="s">
        <v>10717</v>
      </c>
      <c r="E1127" s="252" t="s">
        <v>10718</v>
      </c>
      <c r="F1127" s="217" t="s">
        <v>10710</v>
      </c>
      <c r="G1127" s="252" t="s">
        <v>10711</v>
      </c>
      <c r="H1127" s="252" t="s">
        <v>8974</v>
      </c>
      <c r="I1127" s="411">
        <v>43552</v>
      </c>
      <c r="J1127" s="252" t="s">
        <v>4341</v>
      </c>
      <c r="K1127" s="252" t="s">
        <v>2513</v>
      </c>
      <c r="L1127" s="252" t="s">
        <v>3469</v>
      </c>
      <c r="M1127" s="252" t="s">
        <v>6676</v>
      </c>
      <c r="N1127" s="252" t="s">
        <v>3360</v>
      </c>
      <c r="O1127" s="252" t="s">
        <v>3361</v>
      </c>
      <c r="P1127" s="252" t="s">
        <v>3669</v>
      </c>
      <c r="Q1127" s="252" t="s">
        <v>6719</v>
      </c>
      <c r="R1127" s="252" t="s">
        <v>5190</v>
      </c>
      <c r="S1127" s="252" t="s">
        <v>3340</v>
      </c>
      <c r="T1127" s="252" t="s">
        <v>3340</v>
      </c>
      <c r="U1127" s="252" t="s">
        <v>3340</v>
      </c>
      <c r="V1127" s="252" t="s">
        <v>3340</v>
      </c>
      <c r="W1127" s="252" t="s">
        <v>3340</v>
      </c>
      <c r="X1127" s="252" t="s">
        <v>3340</v>
      </c>
      <c r="Y1127" s="252" t="s">
        <v>3340</v>
      </c>
      <c r="Z1127" s="252" t="s">
        <v>5254</v>
      </c>
      <c r="AA1127" s="252" t="s">
        <v>7977</v>
      </c>
      <c r="AB1127" s="252" t="s">
        <v>3670</v>
      </c>
      <c r="AC1127" s="252" t="s">
        <v>3835</v>
      </c>
      <c r="AD1127" s="252" t="s">
        <v>3340</v>
      </c>
      <c r="AE1127" s="252" t="s">
        <v>3340</v>
      </c>
      <c r="AF1127" s="217" t="s">
        <v>3340</v>
      </c>
      <c r="AG1127" s="252" t="s">
        <v>5200</v>
      </c>
      <c r="AH1127" s="252" t="s">
        <v>3360</v>
      </c>
      <c r="AI1127" s="252" t="s">
        <v>3953</v>
      </c>
      <c r="AJ1127" s="252" t="s">
        <v>6765</v>
      </c>
      <c r="AK1127" s="252" t="s">
        <v>8995</v>
      </c>
      <c r="AL1127" s="252" t="s">
        <v>4348</v>
      </c>
    </row>
    <row r="1128" spans="1:38">
      <c r="C1128" s="252" t="s">
        <v>10719</v>
      </c>
      <c r="D1128" s="252" t="s">
        <v>10720</v>
      </c>
      <c r="E1128" s="252" t="s">
        <v>10721</v>
      </c>
      <c r="F1128" s="217" t="s">
        <v>10710</v>
      </c>
      <c r="G1128" s="252" t="s">
        <v>10711</v>
      </c>
      <c r="H1128" s="252" t="s">
        <v>8974</v>
      </c>
      <c r="I1128" s="411">
        <v>43552</v>
      </c>
      <c r="J1128" s="252" t="s">
        <v>4341</v>
      </c>
      <c r="K1128" s="252" t="s">
        <v>2513</v>
      </c>
      <c r="L1128" s="252" t="s">
        <v>3469</v>
      </c>
      <c r="M1128" s="252" t="s">
        <v>6676</v>
      </c>
      <c r="N1128" s="252" t="s">
        <v>3360</v>
      </c>
      <c r="O1128" s="252" t="s">
        <v>3361</v>
      </c>
      <c r="P1128" s="252" t="s">
        <v>3669</v>
      </c>
      <c r="Q1128" s="252" t="s">
        <v>6720</v>
      </c>
      <c r="R1128" s="252" t="s">
        <v>5215</v>
      </c>
      <c r="S1128" s="252" t="s">
        <v>3340</v>
      </c>
      <c r="T1128" s="252" t="s">
        <v>3340</v>
      </c>
      <c r="U1128" s="252" t="s">
        <v>3340</v>
      </c>
      <c r="V1128" s="252" t="s">
        <v>3340</v>
      </c>
      <c r="W1128" s="252" t="s">
        <v>3340</v>
      </c>
      <c r="X1128" s="252" t="s">
        <v>3340</v>
      </c>
      <c r="Y1128" s="252" t="s">
        <v>3340</v>
      </c>
      <c r="Z1128" s="252" t="s">
        <v>5255</v>
      </c>
      <c r="AA1128" s="252" t="s">
        <v>7981</v>
      </c>
      <c r="AB1128" s="252" t="s">
        <v>3670</v>
      </c>
      <c r="AC1128" s="252" t="s">
        <v>3835</v>
      </c>
      <c r="AD1128" s="252" t="s">
        <v>3340</v>
      </c>
      <c r="AE1128" s="252" t="s">
        <v>3340</v>
      </c>
      <c r="AF1128" s="217" t="s">
        <v>3340</v>
      </c>
      <c r="AG1128" s="252" t="s">
        <v>5200</v>
      </c>
      <c r="AH1128" s="252" t="s">
        <v>3360</v>
      </c>
      <c r="AI1128" s="252" t="s">
        <v>3953</v>
      </c>
      <c r="AJ1128" s="252" t="s">
        <v>6765</v>
      </c>
      <c r="AK1128" s="252" t="s">
        <v>8995</v>
      </c>
      <c r="AL1128" s="252" t="s">
        <v>8988</v>
      </c>
    </row>
    <row r="1129" spans="1:38">
      <c r="C1129" s="252" t="s">
        <v>10722</v>
      </c>
      <c r="D1129" s="252" t="s">
        <v>10723</v>
      </c>
      <c r="E1129" s="252" t="s">
        <v>10724</v>
      </c>
      <c r="F1129" s="217" t="s">
        <v>10710</v>
      </c>
      <c r="G1129" s="252" t="s">
        <v>10711</v>
      </c>
      <c r="H1129" s="252" t="s">
        <v>8974</v>
      </c>
      <c r="I1129" s="411">
        <v>43552</v>
      </c>
      <c r="J1129" s="252" t="s">
        <v>4341</v>
      </c>
      <c r="K1129" s="252" t="s">
        <v>2513</v>
      </c>
      <c r="L1129" s="252" t="s">
        <v>3469</v>
      </c>
      <c r="M1129" s="252" t="s">
        <v>6676</v>
      </c>
      <c r="N1129" s="252" t="s">
        <v>3674</v>
      </c>
      <c r="O1129" s="252" t="s">
        <v>3328</v>
      </c>
      <c r="P1129" s="252" t="s">
        <v>3669</v>
      </c>
      <c r="Q1129" s="252" t="s">
        <v>6719</v>
      </c>
      <c r="R1129" s="252" t="s">
        <v>5190</v>
      </c>
      <c r="S1129" s="252" t="s">
        <v>3340</v>
      </c>
      <c r="T1129" s="252" t="s">
        <v>3340</v>
      </c>
      <c r="U1129" s="252" t="s">
        <v>3340</v>
      </c>
      <c r="V1129" s="252" t="s">
        <v>3340</v>
      </c>
      <c r="W1129" s="252" t="s">
        <v>3340</v>
      </c>
      <c r="X1129" s="252" t="s">
        <v>3340</v>
      </c>
      <c r="Y1129" s="252" t="s">
        <v>3340</v>
      </c>
      <c r="Z1129" s="252" t="s">
        <v>5254</v>
      </c>
      <c r="AA1129" s="252" t="s">
        <v>7977</v>
      </c>
      <c r="AB1129" s="252" t="s">
        <v>3670</v>
      </c>
      <c r="AC1129" s="252" t="s">
        <v>3835</v>
      </c>
      <c r="AD1129" s="252" t="s">
        <v>3340</v>
      </c>
      <c r="AE1129" s="252" t="s">
        <v>3340</v>
      </c>
      <c r="AF1129" s="217" t="s">
        <v>3340</v>
      </c>
      <c r="AG1129" s="252" t="s">
        <v>5200</v>
      </c>
      <c r="AH1129" s="252" t="s">
        <v>3674</v>
      </c>
      <c r="AI1129" s="252" t="s">
        <v>3953</v>
      </c>
      <c r="AJ1129" s="252" t="s">
        <v>6765</v>
      </c>
      <c r="AK1129" s="252" t="s">
        <v>8995</v>
      </c>
      <c r="AL1129" s="252" t="s">
        <v>4348</v>
      </c>
    </row>
    <row r="1130" spans="1:38">
      <c r="C1130" s="252" t="s">
        <v>10725</v>
      </c>
      <c r="D1130" s="252" t="s">
        <v>10726</v>
      </c>
      <c r="E1130" s="252" t="s">
        <v>10727</v>
      </c>
      <c r="F1130" s="217" t="s">
        <v>10710</v>
      </c>
      <c r="G1130" s="252" t="s">
        <v>10711</v>
      </c>
      <c r="H1130" s="252" t="s">
        <v>8974</v>
      </c>
      <c r="I1130" s="411">
        <v>43552</v>
      </c>
      <c r="J1130" s="252" t="s">
        <v>4341</v>
      </c>
      <c r="K1130" s="252" t="s">
        <v>2513</v>
      </c>
      <c r="L1130" s="252" t="s">
        <v>3469</v>
      </c>
      <c r="M1130" s="252" t="s">
        <v>6676</v>
      </c>
      <c r="N1130" s="252" t="s">
        <v>3674</v>
      </c>
      <c r="O1130" s="252" t="s">
        <v>3328</v>
      </c>
      <c r="P1130" s="252" t="s">
        <v>3669</v>
      </c>
      <c r="Q1130" s="252" t="s">
        <v>6720</v>
      </c>
      <c r="R1130" s="252" t="s">
        <v>5215</v>
      </c>
      <c r="S1130" s="252" t="s">
        <v>3340</v>
      </c>
      <c r="T1130" s="252" t="s">
        <v>3340</v>
      </c>
      <c r="U1130" s="252" t="s">
        <v>3340</v>
      </c>
      <c r="V1130" s="252" t="s">
        <v>3340</v>
      </c>
      <c r="W1130" s="252" t="s">
        <v>3340</v>
      </c>
      <c r="X1130" s="252" t="s">
        <v>3340</v>
      </c>
      <c r="Y1130" s="252" t="s">
        <v>3340</v>
      </c>
      <c r="Z1130" s="252" t="s">
        <v>5255</v>
      </c>
      <c r="AA1130" s="252" t="s">
        <v>7981</v>
      </c>
      <c r="AB1130" s="252" t="s">
        <v>3670</v>
      </c>
      <c r="AC1130" s="252" t="s">
        <v>3835</v>
      </c>
      <c r="AD1130" s="252" t="s">
        <v>3340</v>
      </c>
      <c r="AE1130" s="252" t="s">
        <v>3340</v>
      </c>
      <c r="AF1130" s="217" t="s">
        <v>3340</v>
      </c>
      <c r="AG1130" s="252" t="s">
        <v>5200</v>
      </c>
      <c r="AH1130" s="252" t="s">
        <v>3674</v>
      </c>
      <c r="AI1130" s="252" t="s">
        <v>3953</v>
      </c>
      <c r="AJ1130" s="252" t="s">
        <v>6765</v>
      </c>
      <c r="AK1130" s="252" t="s">
        <v>8995</v>
      </c>
      <c r="AL1130" s="252" t="s">
        <v>8988</v>
      </c>
    </row>
    <row r="1131" spans="1:38">
      <c r="C1131" s="252" t="s">
        <v>9612</v>
      </c>
      <c r="D1131" s="252" t="s">
        <v>10728</v>
      </c>
      <c r="E1131" s="252" t="s">
        <v>10729</v>
      </c>
      <c r="F1131" s="252" t="s">
        <v>10730</v>
      </c>
      <c r="G1131" s="252" t="s">
        <v>9606</v>
      </c>
      <c r="H1131" s="252" t="s">
        <v>9607</v>
      </c>
      <c r="I1131" s="411">
        <v>43565</v>
      </c>
      <c r="J1131" s="252" t="s">
        <v>8915</v>
      </c>
      <c r="K1131" s="252" t="s">
        <v>9311</v>
      </c>
      <c r="L1131" s="252" t="s">
        <v>3469</v>
      </c>
      <c r="M1131" s="252" t="s">
        <v>6693</v>
      </c>
      <c r="N1131" s="252" t="s">
        <v>6693</v>
      </c>
      <c r="O1131" s="252" t="s">
        <v>8356</v>
      </c>
      <c r="P1131" s="252" t="s">
        <v>3670</v>
      </c>
      <c r="Q1131" s="252" t="s">
        <v>9378</v>
      </c>
      <c r="R1131" s="252" t="s">
        <v>3340</v>
      </c>
      <c r="S1131" s="252" t="s">
        <v>3340</v>
      </c>
      <c r="T1131" s="252" t="s">
        <v>3340</v>
      </c>
      <c r="U1131" s="252" t="s">
        <v>3340</v>
      </c>
      <c r="V1131" s="252" t="s">
        <v>3340</v>
      </c>
      <c r="W1131" s="252" t="s">
        <v>3340</v>
      </c>
      <c r="X1131" s="252" t="s">
        <v>3340</v>
      </c>
      <c r="Y1131" s="252" t="s">
        <v>3340</v>
      </c>
      <c r="Z1131" s="252" t="s">
        <v>3340</v>
      </c>
      <c r="AA1131" s="252" t="s">
        <v>3340</v>
      </c>
      <c r="AB1131" s="252" t="s">
        <v>3670</v>
      </c>
      <c r="AC1131" s="252" t="s">
        <v>4776</v>
      </c>
      <c r="AD1131" s="252" t="s">
        <v>3340</v>
      </c>
      <c r="AE1131" s="252" t="s">
        <v>3340</v>
      </c>
      <c r="AF1131" s="217" t="s">
        <v>3340</v>
      </c>
      <c r="AG1131" s="252" t="s">
        <v>9378</v>
      </c>
      <c r="AH1131" s="252" t="s">
        <v>3340</v>
      </c>
      <c r="AI1131" s="252" t="s">
        <v>3340</v>
      </c>
      <c r="AJ1131" s="252" t="s">
        <v>7761</v>
      </c>
      <c r="AK1131" s="252" t="s">
        <v>3340</v>
      </c>
      <c r="AL1131" s="252" t="s">
        <v>3340</v>
      </c>
    </row>
    <row r="1132" spans="1:38">
      <c r="C1132" s="252" t="s">
        <v>10731</v>
      </c>
      <c r="D1132" s="252" t="s">
        <v>10732</v>
      </c>
      <c r="E1132" s="252" t="s">
        <v>10733</v>
      </c>
      <c r="F1132" s="252" t="s">
        <v>10734</v>
      </c>
      <c r="G1132" s="252" t="s">
        <v>10735</v>
      </c>
      <c r="H1132" s="252" t="s">
        <v>10736</v>
      </c>
      <c r="I1132" s="411">
        <v>43557</v>
      </c>
      <c r="J1132" s="252" t="s">
        <v>10737</v>
      </c>
      <c r="K1132" s="252" t="s">
        <v>10738</v>
      </c>
      <c r="L1132" s="252" t="s">
        <v>3469</v>
      </c>
      <c r="M1132" s="252" t="s">
        <v>6676</v>
      </c>
      <c r="N1132" s="252" t="s">
        <v>6684</v>
      </c>
      <c r="O1132" s="252" t="s">
        <v>5072</v>
      </c>
      <c r="P1132" s="252" t="s">
        <v>3670</v>
      </c>
      <c r="Q1132" s="252" t="s">
        <v>10739</v>
      </c>
      <c r="R1132" s="252" t="s">
        <v>10740</v>
      </c>
      <c r="S1132" s="252" t="s">
        <v>3340</v>
      </c>
      <c r="T1132" s="252" t="s">
        <v>3340</v>
      </c>
      <c r="U1132" s="252" t="s">
        <v>3340</v>
      </c>
      <c r="V1132" s="252" t="s">
        <v>3340</v>
      </c>
      <c r="W1132" s="252" t="s">
        <v>3340</v>
      </c>
      <c r="X1132" s="252" t="s">
        <v>3340</v>
      </c>
      <c r="Y1132" s="252" t="s">
        <v>3340</v>
      </c>
      <c r="Z1132" s="252" t="s">
        <v>3340</v>
      </c>
      <c r="AA1132" s="252" t="s">
        <v>3340</v>
      </c>
      <c r="AB1132" s="252" t="s">
        <v>3670</v>
      </c>
      <c r="AC1132" s="252" t="s">
        <v>3835</v>
      </c>
      <c r="AD1132" s="252" t="s">
        <v>3340</v>
      </c>
      <c r="AE1132" s="252" t="s">
        <v>3340</v>
      </c>
      <c r="AF1132" s="217" t="s">
        <v>3340</v>
      </c>
      <c r="AG1132" s="252" t="s">
        <v>6123</v>
      </c>
      <c r="AH1132" s="252" t="s">
        <v>10741</v>
      </c>
      <c r="AI1132" s="252" t="s">
        <v>3340</v>
      </c>
      <c r="AJ1132" s="252" t="s">
        <v>3340</v>
      </c>
      <c r="AK1132" s="252" t="s">
        <v>3340</v>
      </c>
      <c r="AL1132" s="252" t="s">
        <v>10742</v>
      </c>
    </row>
    <row r="1133" spans="1:38">
      <c r="C1133" s="252" t="s">
        <v>10743</v>
      </c>
      <c r="D1133" s="252" t="s">
        <v>10744</v>
      </c>
      <c r="E1133" s="252" t="s">
        <v>10745</v>
      </c>
      <c r="F1133" s="217" t="s">
        <v>10746</v>
      </c>
      <c r="G1133" s="252" t="s">
        <v>10735</v>
      </c>
      <c r="H1133" s="252" t="s">
        <v>10736</v>
      </c>
      <c r="I1133" s="411">
        <v>43557</v>
      </c>
      <c r="J1133" s="252" t="s">
        <v>10737</v>
      </c>
      <c r="K1133" s="252" t="s">
        <v>10738</v>
      </c>
      <c r="L1133" s="252" t="s">
        <v>3469</v>
      </c>
      <c r="M1133" s="252" t="s">
        <v>6676</v>
      </c>
      <c r="N1133" s="252" t="s">
        <v>6684</v>
      </c>
      <c r="O1133" s="252" t="s">
        <v>5072</v>
      </c>
      <c r="P1133" s="252" t="s">
        <v>3670</v>
      </c>
      <c r="Q1133" s="252" t="s">
        <v>10747</v>
      </c>
      <c r="R1133" s="252" t="s">
        <v>10740</v>
      </c>
      <c r="S1133" s="252" t="s">
        <v>3340</v>
      </c>
      <c r="T1133" s="252" t="s">
        <v>3340</v>
      </c>
      <c r="U1133" s="252" t="s">
        <v>3340</v>
      </c>
      <c r="V1133" s="252" t="s">
        <v>3340</v>
      </c>
      <c r="W1133" s="252" t="s">
        <v>3340</v>
      </c>
      <c r="X1133" s="252" t="s">
        <v>3340</v>
      </c>
      <c r="Y1133" s="252" t="s">
        <v>3340</v>
      </c>
      <c r="Z1133" s="252" t="s">
        <v>3340</v>
      </c>
      <c r="AA1133" s="252" t="s">
        <v>3340</v>
      </c>
      <c r="AB1133" s="252" t="s">
        <v>3670</v>
      </c>
      <c r="AC1133" s="252" t="s">
        <v>3835</v>
      </c>
      <c r="AD1133" s="252" t="s">
        <v>3340</v>
      </c>
      <c r="AE1133" s="252" t="s">
        <v>3340</v>
      </c>
      <c r="AF1133" s="217" t="s">
        <v>3340</v>
      </c>
      <c r="AG1133" s="252" t="s">
        <v>6123</v>
      </c>
      <c r="AH1133" s="252" t="s">
        <v>10741</v>
      </c>
      <c r="AI1133" s="252" t="s">
        <v>3340</v>
      </c>
      <c r="AJ1133" s="252" t="s">
        <v>3340</v>
      </c>
      <c r="AK1133" s="252" t="s">
        <v>3340</v>
      </c>
      <c r="AL1133" s="252" t="s">
        <v>10748</v>
      </c>
    </row>
    <row r="1134" spans="1:38">
      <c r="C1134" s="252" t="s">
        <v>10749</v>
      </c>
      <c r="D1134" s="252" t="s">
        <v>10750</v>
      </c>
      <c r="E1134" s="252" t="s">
        <v>10751</v>
      </c>
      <c r="F1134" s="217" t="s">
        <v>10752</v>
      </c>
      <c r="G1134" s="252" t="s">
        <v>10735</v>
      </c>
      <c r="H1134" s="252" t="s">
        <v>10736</v>
      </c>
      <c r="I1134" s="411">
        <v>43557</v>
      </c>
      <c r="J1134" s="252" t="s">
        <v>10737</v>
      </c>
      <c r="K1134" s="252" t="s">
        <v>10738</v>
      </c>
      <c r="L1134" s="252" t="s">
        <v>3469</v>
      </c>
      <c r="M1134" s="252" t="s">
        <v>6676</v>
      </c>
      <c r="N1134" s="252" t="s">
        <v>10753</v>
      </c>
      <c r="O1134" s="252" t="s">
        <v>5072</v>
      </c>
      <c r="P1134" s="252" t="s">
        <v>3670</v>
      </c>
      <c r="Q1134" s="252" t="s">
        <v>10739</v>
      </c>
      <c r="R1134" s="252" t="s">
        <v>10740</v>
      </c>
      <c r="S1134" s="252" t="s">
        <v>3340</v>
      </c>
      <c r="T1134" s="252" t="s">
        <v>3340</v>
      </c>
      <c r="U1134" s="252" t="s">
        <v>3340</v>
      </c>
      <c r="V1134" s="252" t="s">
        <v>3340</v>
      </c>
      <c r="W1134" s="252" t="s">
        <v>3340</v>
      </c>
      <c r="X1134" s="252" t="s">
        <v>3340</v>
      </c>
      <c r="Y1134" s="252" t="s">
        <v>3340</v>
      </c>
      <c r="Z1134" s="252" t="s">
        <v>3340</v>
      </c>
      <c r="AA1134" s="252" t="s">
        <v>3340</v>
      </c>
      <c r="AB1134" s="252" t="s">
        <v>3670</v>
      </c>
      <c r="AC1134" s="252" t="s">
        <v>3835</v>
      </c>
      <c r="AD1134" s="252" t="s">
        <v>3340</v>
      </c>
      <c r="AE1134" s="252" t="s">
        <v>3340</v>
      </c>
      <c r="AF1134" s="217" t="s">
        <v>3340</v>
      </c>
      <c r="AG1134" s="252" t="s">
        <v>6123</v>
      </c>
      <c r="AH1134" s="252" t="s">
        <v>10753</v>
      </c>
      <c r="AI1134" s="252" t="s">
        <v>3340</v>
      </c>
      <c r="AJ1134" s="252" t="s">
        <v>3340</v>
      </c>
      <c r="AK1134" s="252" t="s">
        <v>3340</v>
      </c>
      <c r="AL1134" s="252" t="s">
        <v>10754</v>
      </c>
    </row>
    <row r="1135" spans="1:38">
      <c r="C1135" s="252" t="s">
        <v>10755</v>
      </c>
      <c r="D1135" s="252" t="s">
        <v>10756</v>
      </c>
      <c r="E1135" s="252" t="s">
        <v>10757</v>
      </c>
      <c r="F1135" s="217" t="s">
        <v>10758</v>
      </c>
      <c r="G1135" s="252" t="s">
        <v>10735</v>
      </c>
      <c r="H1135" s="252" t="s">
        <v>10736</v>
      </c>
      <c r="I1135" s="411">
        <v>43557</v>
      </c>
      <c r="J1135" s="252" t="s">
        <v>10737</v>
      </c>
      <c r="K1135" s="252" t="s">
        <v>10738</v>
      </c>
      <c r="L1135" s="252" t="s">
        <v>3469</v>
      </c>
      <c r="M1135" s="252" t="s">
        <v>6676</v>
      </c>
      <c r="N1135" s="252" t="s">
        <v>10753</v>
      </c>
      <c r="O1135" s="252" t="s">
        <v>5072</v>
      </c>
      <c r="P1135" s="252" t="s">
        <v>3670</v>
      </c>
      <c r="Q1135" s="252" t="s">
        <v>10747</v>
      </c>
      <c r="R1135" s="252" t="s">
        <v>10740</v>
      </c>
      <c r="S1135" s="252" t="s">
        <v>3340</v>
      </c>
      <c r="T1135" s="252" t="s">
        <v>3340</v>
      </c>
      <c r="U1135" s="252" t="s">
        <v>3340</v>
      </c>
      <c r="V1135" s="252" t="s">
        <v>3340</v>
      </c>
      <c r="W1135" s="252" t="s">
        <v>3340</v>
      </c>
      <c r="X1135" s="252" t="s">
        <v>3340</v>
      </c>
      <c r="Y1135" s="252" t="s">
        <v>3340</v>
      </c>
      <c r="Z1135" s="252" t="s">
        <v>3340</v>
      </c>
      <c r="AA1135" s="252" t="s">
        <v>3340</v>
      </c>
      <c r="AB1135" s="252" t="s">
        <v>3670</v>
      </c>
      <c r="AC1135" s="252" t="s">
        <v>3835</v>
      </c>
      <c r="AD1135" s="252" t="s">
        <v>3340</v>
      </c>
      <c r="AE1135" s="252" t="s">
        <v>3340</v>
      </c>
      <c r="AF1135" s="217" t="s">
        <v>3340</v>
      </c>
      <c r="AG1135" s="252" t="s">
        <v>6123</v>
      </c>
      <c r="AH1135" s="252" t="s">
        <v>10753</v>
      </c>
      <c r="AI1135" s="252" t="s">
        <v>3340</v>
      </c>
      <c r="AJ1135" s="252" t="s">
        <v>3340</v>
      </c>
      <c r="AK1135" s="252" t="s">
        <v>3340</v>
      </c>
      <c r="AL1135" s="252" t="s">
        <v>10759</v>
      </c>
    </row>
    <row r="1136" spans="1:38">
      <c r="C1136" s="252" t="s">
        <v>10760</v>
      </c>
      <c r="D1136" s="252" t="s">
        <v>10761</v>
      </c>
      <c r="E1136" s="252" t="s">
        <v>10762</v>
      </c>
      <c r="F1136" s="217" t="s">
        <v>10763</v>
      </c>
      <c r="G1136" s="252" t="s">
        <v>10735</v>
      </c>
      <c r="H1136" s="252" t="s">
        <v>10736</v>
      </c>
      <c r="I1136" s="411">
        <v>43557</v>
      </c>
      <c r="J1136" s="252" t="s">
        <v>10737</v>
      </c>
      <c r="K1136" s="252" t="s">
        <v>10738</v>
      </c>
      <c r="L1136" s="252" t="s">
        <v>3469</v>
      </c>
      <c r="M1136" s="252" t="s">
        <v>6676</v>
      </c>
      <c r="N1136" s="252" t="s">
        <v>3360</v>
      </c>
      <c r="O1136" s="252" t="s">
        <v>10764</v>
      </c>
      <c r="P1136" s="252" t="s">
        <v>3670</v>
      </c>
      <c r="Q1136" s="252" t="s">
        <v>10739</v>
      </c>
      <c r="R1136" s="252" t="s">
        <v>10740</v>
      </c>
      <c r="S1136" s="252" t="s">
        <v>3340</v>
      </c>
      <c r="T1136" s="252" t="s">
        <v>3340</v>
      </c>
      <c r="U1136" s="252" t="s">
        <v>3340</v>
      </c>
      <c r="V1136" s="252" t="s">
        <v>3340</v>
      </c>
      <c r="W1136" s="252" t="s">
        <v>3340</v>
      </c>
      <c r="X1136" s="252" t="s">
        <v>3340</v>
      </c>
      <c r="Y1136" s="252" t="s">
        <v>3340</v>
      </c>
      <c r="Z1136" s="252" t="s">
        <v>3340</v>
      </c>
      <c r="AA1136" s="252" t="s">
        <v>3340</v>
      </c>
      <c r="AB1136" s="252" t="s">
        <v>3670</v>
      </c>
      <c r="AC1136" s="252" t="s">
        <v>3835</v>
      </c>
      <c r="AD1136" s="252" t="s">
        <v>3340</v>
      </c>
      <c r="AE1136" s="252" t="s">
        <v>3340</v>
      </c>
      <c r="AF1136" s="217" t="s">
        <v>3340</v>
      </c>
      <c r="AG1136" s="252" t="s">
        <v>6123</v>
      </c>
      <c r="AH1136" s="252" t="s">
        <v>10765</v>
      </c>
      <c r="AI1136" s="252" t="s">
        <v>3340</v>
      </c>
      <c r="AJ1136" s="252" t="s">
        <v>3340</v>
      </c>
      <c r="AK1136" s="252" t="s">
        <v>3340</v>
      </c>
      <c r="AL1136" s="252" t="s">
        <v>10766</v>
      </c>
    </row>
    <row r="1137" spans="3:38">
      <c r="C1137" s="252" t="s">
        <v>10767</v>
      </c>
      <c r="D1137" s="252" t="s">
        <v>10768</v>
      </c>
      <c r="E1137" s="252" t="s">
        <v>10769</v>
      </c>
      <c r="F1137" s="217" t="s">
        <v>10770</v>
      </c>
      <c r="G1137" s="252" t="s">
        <v>10735</v>
      </c>
      <c r="H1137" s="252" t="s">
        <v>10736</v>
      </c>
      <c r="I1137" s="411">
        <v>43557</v>
      </c>
      <c r="J1137" s="252" t="s">
        <v>10737</v>
      </c>
      <c r="K1137" s="252" t="s">
        <v>10738</v>
      </c>
      <c r="L1137" s="252" t="s">
        <v>3469</v>
      </c>
      <c r="M1137" s="252" t="s">
        <v>6676</v>
      </c>
      <c r="N1137" s="252" t="s">
        <v>3360</v>
      </c>
      <c r="O1137" s="252" t="s">
        <v>10764</v>
      </c>
      <c r="P1137" s="252" t="s">
        <v>3670</v>
      </c>
      <c r="Q1137" s="252" t="s">
        <v>10747</v>
      </c>
      <c r="R1137" s="252" t="s">
        <v>10740</v>
      </c>
      <c r="S1137" s="252" t="s">
        <v>3340</v>
      </c>
      <c r="T1137" s="252" t="s">
        <v>3340</v>
      </c>
      <c r="U1137" s="252" t="s">
        <v>3340</v>
      </c>
      <c r="V1137" s="252" t="s">
        <v>3340</v>
      </c>
      <c r="W1137" s="252" t="s">
        <v>3340</v>
      </c>
      <c r="X1137" s="252" t="s">
        <v>3340</v>
      </c>
      <c r="Y1137" s="252" t="s">
        <v>3340</v>
      </c>
      <c r="Z1137" s="252" t="s">
        <v>3340</v>
      </c>
      <c r="AA1137" s="252" t="s">
        <v>3340</v>
      </c>
      <c r="AB1137" s="252" t="s">
        <v>3670</v>
      </c>
      <c r="AC1137" s="252" t="s">
        <v>3835</v>
      </c>
      <c r="AD1137" s="252" t="s">
        <v>3340</v>
      </c>
      <c r="AE1137" s="252" t="s">
        <v>3340</v>
      </c>
      <c r="AF1137" s="217" t="s">
        <v>3340</v>
      </c>
      <c r="AG1137" s="252" t="s">
        <v>6123</v>
      </c>
      <c r="AH1137" s="252" t="s">
        <v>10765</v>
      </c>
      <c r="AI1137" s="252" t="s">
        <v>3340</v>
      </c>
      <c r="AJ1137" s="252" t="s">
        <v>3340</v>
      </c>
      <c r="AK1137" s="252" t="s">
        <v>3340</v>
      </c>
      <c r="AL1137" s="252" t="s">
        <v>10771</v>
      </c>
    </row>
    <row r="1138" spans="3:38">
      <c r="C1138" s="252" t="s">
        <v>10772</v>
      </c>
      <c r="D1138" s="252" t="s">
        <v>10773</v>
      </c>
      <c r="E1138" s="252" t="s">
        <v>10774</v>
      </c>
      <c r="F1138" s="217" t="s">
        <v>10775</v>
      </c>
      <c r="G1138" s="252" t="s">
        <v>10735</v>
      </c>
      <c r="H1138" s="252" t="s">
        <v>10736</v>
      </c>
      <c r="I1138" s="411">
        <v>43557</v>
      </c>
      <c r="J1138" s="252" t="s">
        <v>10737</v>
      </c>
      <c r="K1138" s="252" t="s">
        <v>10738</v>
      </c>
      <c r="L1138" s="252" t="s">
        <v>3469</v>
      </c>
      <c r="M1138" s="252" t="s">
        <v>6676</v>
      </c>
      <c r="N1138" s="252" t="s">
        <v>6237</v>
      </c>
      <c r="O1138" s="252" t="s">
        <v>10776</v>
      </c>
      <c r="P1138" s="252" t="s">
        <v>3670</v>
      </c>
      <c r="Q1138" s="252" t="s">
        <v>10739</v>
      </c>
      <c r="R1138" s="252" t="s">
        <v>10740</v>
      </c>
      <c r="S1138" s="252" t="s">
        <v>3340</v>
      </c>
      <c r="T1138" s="252" t="s">
        <v>3340</v>
      </c>
      <c r="U1138" s="252" t="s">
        <v>3340</v>
      </c>
      <c r="V1138" s="252" t="s">
        <v>3340</v>
      </c>
      <c r="W1138" s="252" t="s">
        <v>3340</v>
      </c>
      <c r="X1138" s="252" t="s">
        <v>3340</v>
      </c>
      <c r="Y1138" s="252" t="s">
        <v>3340</v>
      </c>
      <c r="Z1138" s="252" t="s">
        <v>3340</v>
      </c>
      <c r="AA1138" s="252" t="s">
        <v>3340</v>
      </c>
      <c r="AB1138" s="252" t="s">
        <v>3669</v>
      </c>
      <c r="AC1138" s="252" t="s">
        <v>3835</v>
      </c>
      <c r="AD1138" s="252" t="s">
        <v>3340</v>
      </c>
      <c r="AE1138" s="252" t="s">
        <v>3340</v>
      </c>
      <c r="AF1138" s="217" t="s">
        <v>3340</v>
      </c>
      <c r="AG1138" s="252" t="s">
        <v>6123</v>
      </c>
      <c r="AH1138" s="252" t="s">
        <v>10777</v>
      </c>
      <c r="AI1138" s="252" t="s">
        <v>3340</v>
      </c>
      <c r="AJ1138" s="252" t="s">
        <v>3340</v>
      </c>
      <c r="AK1138" s="252" t="s">
        <v>3340</v>
      </c>
      <c r="AL1138" s="252" t="s">
        <v>10778</v>
      </c>
    </row>
    <row r="1139" spans="3:38">
      <c r="C1139" s="252" t="s">
        <v>10779</v>
      </c>
      <c r="D1139" s="252" t="s">
        <v>10780</v>
      </c>
      <c r="E1139" s="252" t="s">
        <v>10781</v>
      </c>
      <c r="F1139" s="217" t="s">
        <v>10782</v>
      </c>
      <c r="G1139" s="252" t="s">
        <v>10735</v>
      </c>
      <c r="H1139" s="252" t="s">
        <v>10736</v>
      </c>
      <c r="I1139" s="411">
        <v>43557</v>
      </c>
      <c r="J1139" s="252" t="s">
        <v>10737</v>
      </c>
      <c r="K1139" s="252" t="s">
        <v>10738</v>
      </c>
      <c r="L1139" s="252" t="s">
        <v>3469</v>
      </c>
      <c r="M1139" s="252" t="s">
        <v>6676</v>
      </c>
      <c r="N1139" s="252" t="s">
        <v>6237</v>
      </c>
      <c r="O1139" s="252" t="s">
        <v>10776</v>
      </c>
      <c r="P1139" s="252" t="s">
        <v>3670</v>
      </c>
      <c r="Q1139" s="252" t="s">
        <v>10747</v>
      </c>
      <c r="R1139" s="252" t="s">
        <v>10740</v>
      </c>
      <c r="S1139" s="252" t="s">
        <v>3340</v>
      </c>
      <c r="T1139" s="252" t="s">
        <v>3340</v>
      </c>
      <c r="U1139" s="252" t="s">
        <v>3340</v>
      </c>
      <c r="V1139" s="252" t="s">
        <v>3340</v>
      </c>
      <c r="W1139" s="252" t="s">
        <v>3340</v>
      </c>
      <c r="X1139" s="252" t="s">
        <v>3340</v>
      </c>
      <c r="Y1139" s="252" t="s">
        <v>3340</v>
      </c>
      <c r="Z1139" s="252" t="s">
        <v>3340</v>
      </c>
      <c r="AA1139" s="252" t="s">
        <v>3340</v>
      </c>
      <c r="AB1139" s="252" t="s">
        <v>3669</v>
      </c>
      <c r="AC1139" s="252" t="s">
        <v>3835</v>
      </c>
      <c r="AD1139" s="252" t="s">
        <v>3340</v>
      </c>
      <c r="AE1139" s="252" t="s">
        <v>3340</v>
      </c>
      <c r="AF1139" s="217" t="s">
        <v>3340</v>
      </c>
      <c r="AG1139" s="252" t="s">
        <v>6123</v>
      </c>
      <c r="AH1139" s="252" t="s">
        <v>10777</v>
      </c>
      <c r="AI1139" s="252" t="s">
        <v>3340</v>
      </c>
      <c r="AJ1139" s="252" t="s">
        <v>3340</v>
      </c>
      <c r="AK1139" s="252" t="s">
        <v>3340</v>
      </c>
      <c r="AL1139" s="252" t="s">
        <v>10783</v>
      </c>
    </row>
    <row r="1140" spans="3:38">
      <c r="C1140" s="252" t="s">
        <v>10784</v>
      </c>
      <c r="D1140" s="252" t="s">
        <v>10785</v>
      </c>
      <c r="E1140" s="252" t="s">
        <v>10740</v>
      </c>
      <c r="F1140" s="217" t="s">
        <v>10786</v>
      </c>
      <c r="G1140" s="252" t="s">
        <v>10735</v>
      </c>
      <c r="H1140" s="252" t="s">
        <v>10736</v>
      </c>
      <c r="I1140" s="411">
        <v>43557</v>
      </c>
      <c r="J1140" s="252" t="s">
        <v>10737</v>
      </c>
      <c r="K1140" s="252" t="s">
        <v>10738</v>
      </c>
      <c r="L1140" s="252" t="s">
        <v>3469</v>
      </c>
      <c r="M1140" s="252" t="s">
        <v>6676</v>
      </c>
      <c r="N1140" s="252" t="s">
        <v>3338</v>
      </c>
      <c r="O1140" s="252" t="s">
        <v>3339</v>
      </c>
      <c r="P1140" s="252" t="s">
        <v>3670</v>
      </c>
      <c r="Q1140" s="252" t="s">
        <v>6123</v>
      </c>
      <c r="R1140" s="252" t="s">
        <v>3340</v>
      </c>
      <c r="S1140" s="252" t="s">
        <v>3340</v>
      </c>
      <c r="T1140" s="252" t="s">
        <v>3340</v>
      </c>
      <c r="U1140" s="252" t="s">
        <v>3340</v>
      </c>
      <c r="V1140" s="252" t="s">
        <v>3340</v>
      </c>
      <c r="W1140" s="252" t="s">
        <v>3340</v>
      </c>
      <c r="X1140" s="252" t="s">
        <v>3340</v>
      </c>
      <c r="Y1140" s="252" t="s">
        <v>3340</v>
      </c>
      <c r="Z1140" s="252" t="s">
        <v>3340</v>
      </c>
      <c r="AA1140" s="252" t="s">
        <v>3340</v>
      </c>
      <c r="AB1140" s="252" t="s">
        <v>3670</v>
      </c>
      <c r="AC1140" s="252" t="s">
        <v>4776</v>
      </c>
      <c r="AD1140" s="252" t="s">
        <v>3340</v>
      </c>
      <c r="AE1140" s="252" t="s">
        <v>3340</v>
      </c>
      <c r="AF1140" s="217" t="s">
        <v>3340</v>
      </c>
      <c r="AG1140" s="252" t="s">
        <v>6123</v>
      </c>
      <c r="AH1140" s="252" t="s">
        <v>3340</v>
      </c>
      <c r="AI1140" s="252" t="s">
        <v>3340</v>
      </c>
      <c r="AJ1140" s="252" t="s">
        <v>3340</v>
      </c>
      <c r="AK1140" s="252" t="s">
        <v>3340</v>
      </c>
      <c r="AL1140" s="252" t="s">
        <v>10787</v>
      </c>
    </row>
    <row r="1141" spans="3:38">
      <c r="C1141" s="252" t="s">
        <v>10788</v>
      </c>
      <c r="D1141" s="252" t="s">
        <v>10789</v>
      </c>
      <c r="E1141" s="252" t="s">
        <v>10790</v>
      </c>
      <c r="F1141" s="217" t="s">
        <v>10791</v>
      </c>
      <c r="G1141" s="252" t="s">
        <v>10792</v>
      </c>
      <c r="H1141" s="252" t="s">
        <v>10736</v>
      </c>
      <c r="I1141" s="411">
        <v>43557</v>
      </c>
      <c r="J1141" s="252" t="s">
        <v>10737</v>
      </c>
      <c r="K1141" s="252" t="s">
        <v>10738</v>
      </c>
      <c r="L1141" s="252" t="s">
        <v>3469</v>
      </c>
      <c r="M1141" s="252" t="s">
        <v>6676</v>
      </c>
      <c r="N1141" s="252" t="s">
        <v>3338</v>
      </c>
      <c r="O1141" s="252" t="s">
        <v>3339</v>
      </c>
      <c r="P1141" s="252" t="s">
        <v>3670</v>
      </c>
      <c r="Q1141" s="252" t="s">
        <v>10793</v>
      </c>
      <c r="R1141" s="252" t="s">
        <v>3340</v>
      </c>
      <c r="S1141" s="252" t="s">
        <v>3340</v>
      </c>
      <c r="T1141" s="252" t="s">
        <v>3340</v>
      </c>
      <c r="U1141" s="252" t="s">
        <v>3340</v>
      </c>
      <c r="V1141" s="252" t="s">
        <v>3340</v>
      </c>
      <c r="W1141" s="252" t="s">
        <v>3340</v>
      </c>
      <c r="X1141" s="252" t="s">
        <v>3340</v>
      </c>
      <c r="Y1141" s="252" t="s">
        <v>3340</v>
      </c>
      <c r="Z1141" s="252" t="s">
        <v>3340</v>
      </c>
      <c r="AA1141" s="252" t="s">
        <v>3340</v>
      </c>
      <c r="AB1141" s="252" t="s">
        <v>3670</v>
      </c>
      <c r="AC1141" s="252" t="s">
        <v>4776</v>
      </c>
      <c r="AD1141" s="252" t="s">
        <v>3340</v>
      </c>
      <c r="AE1141" s="252" t="s">
        <v>3340</v>
      </c>
      <c r="AF1141" s="217" t="s">
        <v>3340</v>
      </c>
      <c r="AG1141" s="252" t="s">
        <v>10793</v>
      </c>
      <c r="AH1141" s="252" t="s">
        <v>3340</v>
      </c>
      <c r="AI1141" s="252" t="s">
        <v>3340</v>
      </c>
      <c r="AJ1141" s="252" t="s">
        <v>3340</v>
      </c>
      <c r="AK1141" s="252" t="s">
        <v>3340</v>
      </c>
      <c r="AL1141" s="252" t="s">
        <v>10787</v>
      </c>
    </row>
    <row r="1142" spans="3:38">
      <c r="C1142" s="252" t="s">
        <v>10794</v>
      </c>
      <c r="D1142" s="252" t="s">
        <v>10795</v>
      </c>
      <c r="E1142" s="252" t="s">
        <v>10796</v>
      </c>
      <c r="F1142" s="217" t="s">
        <v>10797</v>
      </c>
      <c r="G1142" s="252" t="s">
        <v>10792</v>
      </c>
      <c r="H1142" s="252" t="s">
        <v>10736</v>
      </c>
      <c r="I1142" s="411">
        <v>43557</v>
      </c>
      <c r="J1142" s="252" t="s">
        <v>10737</v>
      </c>
      <c r="K1142" s="252" t="s">
        <v>10738</v>
      </c>
      <c r="L1142" s="252" t="s">
        <v>3469</v>
      </c>
      <c r="M1142" s="252" t="s">
        <v>6676</v>
      </c>
      <c r="N1142" s="252" t="s">
        <v>6684</v>
      </c>
      <c r="O1142" s="252" t="s">
        <v>5072</v>
      </c>
      <c r="P1142" s="252" t="s">
        <v>3670</v>
      </c>
      <c r="Q1142" s="252" t="s">
        <v>10798</v>
      </c>
      <c r="R1142" s="252" t="s">
        <v>10790</v>
      </c>
      <c r="S1142" s="252" t="s">
        <v>3340</v>
      </c>
      <c r="T1142" s="252" t="s">
        <v>3340</v>
      </c>
      <c r="U1142" s="252" t="s">
        <v>3340</v>
      </c>
      <c r="V1142" s="252" t="s">
        <v>3340</v>
      </c>
      <c r="W1142" s="252" t="s">
        <v>3340</v>
      </c>
      <c r="X1142" s="252" t="s">
        <v>3340</v>
      </c>
      <c r="Y1142" s="252" t="s">
        <v>3340</v>
      </c>
      <c r="Z1142" s="252" t="s">
        <v>3340</v>
      </c>
      <c r="AA1142" s="252" t="s">
        <v>3340</v>
      </c>
      <c r="AB1142" s="252" t="s">
        <v>3670</v>
      </c>
      <c r="AC1142" s="252" t="s">
        <v>3835</v>
      </c>
      <c r="AD1142" s="252" t="s">
        <v>3340</v>
      </c>
      <c r="AE1142" s="252" t="s">
        <v>3340</v>
      </c>
      <c r="AF1142" s="217" t="s">
        <v>3340</v>
      </c>
      <c r="AG1142" s="252" t="s">
        <v>10793</v>
      </c>
      <c r="AH1142" s="252" t="s">
        <v>10799</v>
      </c>
      <c r="AI1142" s="252" t="s">
        <v>3340</v>
      </c>
      <c r="AJ1142" s="252" t="s">
        <v>3340</v>
      </c>
      <c r="AK1142" s="252" t="s">
        <v>3340</v>
      </c>
      <c r="AL1142" s="252" t="s">
        <v>10800</v>
      </c>
    </row>
    <row r="1143" spans="3:38">
      <c r="C1143" s="252" t="s">
        <v>10801</v>
      </c>
      <c r="D1143" s="252" t="s">
        <v>10802</v>
      </c>
      <c r="E1143" s="252" t="s">
        <v>10803</v>
      </c>
      <c r="F1143" s="217" t="s">
        <v>10804</v>
      </c>
      <c r="G1143" s="252" t="s">
        <v>10792</v>
      </c>
      <c r="H1143" s="252" t="s">
        <v>10736</v>
      </c>
      <c r="I1143" s="411">
        <v>43557</v>
      </c>
      <c r="J1143" s="252" t="s">
        <v>10737</v>
      </c>
      <c r="K1143" s="252" t="s">
        <v>10738</v>
      </c>
      <c r="L1143" s="252" t="s">
        <v>3469</v>
      </c>
      <c r="M1143" s="252" t="s">
        <v>6676</v>
      </c>
      <c r="N1143" s="252" t="s">
        <v>6684</v>
      </c>
      <c r="O1143" s="252" t="s">
        <v>5072</v>
      </c>
      <c r="P1143" s="252" t="s">
        <v>3670</v>
      </c>
      <c r="Q1143" s="252" t="s">
        <v>10805</v>
      </c>
      <c r="R1143" s="252" t="s">
        <v>10790</v>
      </c>
      <c r="S1143" s="252" t="s">
        <v>3340</v>
      </c>
      <c r="T1143" s="252" t="s">
        <v>3340</v>
      </c>
      <c r="U1143" s="252" t="s">
        <v>3340</v>
      </c>
      <c r="V1143" s="252" t="s">
        <v>3340</v>
      </c>
      <c r="W1143" s="252" t="s">
        <v>3340</v>
      </c>
      <c r="X1143" s="252" t="s">
        <v>3340</v>
      </c>
      <c r="Y1143" s="252" t="s">
        <v>3340</v>
      </c>
      <c r="Z1143" s="252" t="s">
        <v>3340</v>
      </c>
      <c r="AA1143" s="252" t="s">
        <v>3340</v>
      </c>
      <c r="AB1143" s="252" t="s">
        <v>3670</v>
      </c>
      <c r="AC1143" s="252" t="s">
        <v>3835</v>
      </c>
      <c r="AD1143" s="252" t="s">
        <v>3340</v>
      </c>
      <c r="AE1143" s="252" t="s">
        <v>3340</v>
      </c>
      <c r="AF1143" s="217" t="s">
        <v>3340</v>
      </c>
      <c r="AG1143" s="252" t="s">
        <v>10793</v>
      </c>
      <c r="AH1143" s="252" t="s">
        <v>10799</v>
      </c>
      <c r="AI1143" s="252" t="s">
        <v>3340</v>
      </c>
      <c r="AJ1143" s="252" t="s">
        <v>3340</v>
      </c>
      <c r="AK1143" s="252" t="s">
        <v>3340</v>
      </c>
      <c r="AL1143" s="252" t="s">
        <v>10806</v>
      </c>
    </row>
    <row r="1144" spans="3:38">
      <c r="C1144" s="252" t="s">
        <v>10807</v>
      </c>
      <c r="D1144" s="252" t="s">
        <v>10808</v>
      </c>
      <c r="E1144" s="252" t="s">
        <v>10809</v>
      </c>
      <c r="F1144" s="217" t="s">
        <v>10810</v>
      </c>
      <c r="G1144" s="252" t="s">
        <v>10792</v>
      </c>
      <c r="H1144" s="252" t="s">
        <v>10736</v>
      </c>
      <c r="I1144" s="411">
        <v>43557</v>
      </c>
      <c r="J1144" s="252" t="s">
        <v>10737</v>
      </c>
      <c r="K1144" s="252" t="s">
        <v>10738</v>
      </c>
      <c r="L1144" s="252" t="s">
        <v>3469</v>
      </c>
      <c r="M1144" s="252" t="s">
        <v>6676</v>
      </c>
      <c r="N1144" s="252" t="s">
        <v>6684</v>
      </c>
      <c r="O1144" s="252" t="s">
        <v>5072</v>
      </c>
      <c r="P1144" s="252" t="s">
        <v>3670</v>
      </c>
      <c r="Q1144" s="252" t="s">
        <v>10811</v>
      </c>
      <c r="R1144" s="252" t="s">
        <v>10790</v>
      </c>
      <c r="S1144" s="252" t="s">
        <v>3340</v>
      </c>
      <c r="T1144" s="252" t="s">
        <v>3340</v>
      </c>
      <c r="U1144" s="252" t="s">
        <v>3340</v>
      </c>
      <c r="V1144" s="252" t="s">
        <v>3340</v>
      </c>
      <c r="W1144" s="252" t="s">
        <v>3340</v>
      </c>
      <c r="X1144" s="252" t="s">
        <v>3340</v>
      </c>
      <c r="Y1144" s="252" t="s">
        <v>3340</v>
      </c>
      <c r="Z1144" s="252" t="s">
        <v>3340</v>
      </c>
      <c r="AA1144" s="252" t="s">
        <v>3340</v>
      </c>
      <c r="AB1144" s="252" t="s">
        <v>3670</v>
      </c>
      <c r="AC1144" s="252" t="s">
        <v>3835</v>
      </c>
      <c r="AD1144" s="252" t="s">
        <v>3340</v>
      </c>
      <c r="AE1144" s="252" t="s">
        <v>3340</v>
      </c>
      <c r="AF1144" s="217" t="s">
        <v>3340</v>
      </c>
      <c r="AG1144" s="252" t="s">
        <v>10793</v>
      </c>
      <c r="AH1144" s="252" t="s">
        <v>10799</v>
      </c>
      <c r="AI1144" s="252" t="s">
        <v>3340</v>
      </c>
      <c r="AJ1144" s="252" t="s">
        <v>3340</v>
      </c>
      <c r="AK1144" s="252" t="s">
        <v>3340</v>
      </c>
      <c r="AL1144" s="252" t="s">
        <v>10812</v>
      </c>
    </row>
    <row r="1145" spans="3:38">
      <c r="C1145" s="252" t="s">
        <v>10813</v>
      </c>
      <c r="D1145" s="252" t="s">
        <v>10814</v>
      </c>
      <c r="E1145" s="252" t="s">
        <v>10815</v>
      </c>
      <c r="F1145" s="217" t="s">
        <v>10816</v>
      </c>
      <c r="G1145" s="252" t="s">
        <v>10792</v>
      </c>
      <c r="H1145" s="252" t="s">
        <v>10736</v>
      </c>
      <c r="I1145" s="411">
        <v>43557</v>
      </c>
      <c r="J1145" s="252" t="s">
        <v>10737</v>
      </c>
      <c r="K1145" s="252" t="s">
        <v>10738</v>
      </c>
      <c r="L1145" s="252" t="s">
        <v>3469</v>
      </c>
      <c r="M1145" s="252" t="s">
        <v>6676</v>
      </c>
      <c r="N1145" s="252" t="s">
        <v>6684</v>
      </c>
      <c r="O1145" s="252" t="s">
        <v>5072</v>
      </c>
      <c r="P1145" s="252" t="s">
        <v>3670</v>
      </c>
      <c r="Q1145" s="252" t="s">
        <v>10817</v>
      </c>
      <c r="R1145" s="252" t="s">
        <v>10790</v>
      </c>
      <c r="S1145" s="252" t="s">
        <v>3340</v>
      </c>
      <c r="T1145" s="252" t="s">
        <v>3340</v>
      </c>
      <c r="U1145" s="252" t="s">
        <v>3340</v>
      </c>
      <c r="V1145" s="252" t="s">
        <v>3340</v>
      </c>
      <c r="W1145" s="252" t="s">
        <v>3340</v>
      </c>
      <c r="X1145" s="252" t="s">
        <v>3340</v>
      </c>
      <c r="Y1145" s="252" t="s">
        <v>3340</v>
      </c>
      <c r="Z1145" s="252" t="s">
        <v>3340</v>
      </c>
      <c r="AA1145" s="252" t="s">
        <v>3340</v>
      </c>
      <c r="AB1145" s="252" t="s">
        <v>3670</v>
      </c>
      <c r="AC1145" s="252" t="s">
        <v>3835</v>
      </c>
      <c r="AD1145" s="252" t="s">
        <v>3340</v>
      </c>
      <c r="AE1145" s="252" t="s">
        <v>3340</v>
      </c>
      <c r="AF1145" s="217" t="s">
        <v>3340</v>
      </c>
      <c r="AG1145" s="252" t="s">
        <v>10793</v>
      </c>
      <c r="AH1145" s="252" t="s">
        <v>10799</v>
      </c>
      <c r="AI1145" s="252" t="s">
        <v>3340</v>
      </c>
      <c r="AJ1145" s="252" t="s">
        <v>3340</v>
      </c>
      <c r="AK1145" s="252" t="s">
        <v>3340</v>
      </c>
      <c r="AL1145" s="252" t="s">
        <v>10818</v>
      </c>
    </row>
    <row r="1146" spans="3:38">
      <c r="C1146" s="252" t="s">
        <v>10819</v>
      </c>
      <c r="D1146" s="252" t="s">
        <v>10820</v>
      </c>
      <c r="E1146" s="252" t="s">
        <v>10821</v>
      </c>
      <c r="F1146" s="217" t="s">
        <v>6682</v>
      </c>
      <c r="G1146" s="252" t="s">
        <v>6683</v>
      </c>
      <c r="H1146" s="252" t="s">
        <v>10736</v>
      </c>
      <c r="I1146" s="411">
        <v>43557</v>
      </c>
      <c r="J1146" s="252" t="s">
        <v>10737</v>
      </c>
      <c r="K1146" s="252" t="s">
        <v>10738</v>
      </c>
      <c r="L1146" s="252" t="s">
        <v>3469</v>
      </c>
      <c r="M1146" s="252" t="s">
        <v>6676</v>
      </c>
      <c r="N1146" s="252" t="s">
        <v>6684</v>
      </c>
      <c r="O1146" s="252" t="s">
        <v>8531</v>
      </c>
      <c r="P1146" s="252" t="s">
        <v>3670</v>
      </c>
      <c r="Q1146" s="252" t="s">
        <v>10822</v>
      </c>
      <c r="R1146" s="252" t="s">
        <v>7385</v>
      </c>
      <c r="S1146" s="252" t="s">
        <v>3340</v>
      </c>
      <c r="T1146" s="252" t="s">
        <v>3340</v>
      </c>
      <c r="U1146" s="252" t="s">
        <v>3340</v>
      </c>
      <c r="V1146" s="252" t="s">
        <v>3340</v>
      </c>
      <c r="W1146" s="252" t="s">
        <v>3340</v>
      </c>
      <c r="X1146" s="252" t="s">
        <v>3340</v>
      </c>
      <c r="Y1146" s="252" t="s">
        <v>3340</v>
      </c>
      <c r="Z1146" s="252" t="s">
        <v>3340</v>
      </c>
      <c r="AA1146" s="252" t="s">
        <v>3340</v>
      </c>
      <c r="AB1146" s="252" t="s">
        <v>3670</v>
      </c>
      <c r="AC1146" s="252" t="s">
        <v>3835</v>
      </c>
      <c r="AD1146" s="252" t="s">
        <v>3340</v>
      </c>
      <c r="AE1146" s="252" t="s">
        <v>3340</v>
      </c>
      <c r="AF1146" s="217" t="s">
        <v>3340</v>
      </c>
      <c r="AG1146" s="252" t="s">
        <v>6123</v>
      </c>
      <c r="AH1146" s="252" t="s">
        <v>10823</v>
      </c>
      <c r="AI1146" s="252" t="s">
        <v>3340</v>
      </c>
      <c r="AJ1146" s="252" t="s">
        <v>3340</v>
      </c>
      <c r="AK1146" s="252" t="s">
        <v>3340</v>
      </c>
      <c r="AL1146" s="252" t="s">
        <v>10824</v>
      </c>
    </row>
    <row r="1147" spans="3:38">
      <c r="C1147" s="252" t="s">
        <v>10825</v>
      </c>
      <c r="D1147" s="252" t="s">
        <v>10826</v>
      </c>
      <c r="E1147" s="252" t="s">
        <v>10827</v>
      </c>
      <c r="F1147" s="217" t="s">
        <v>10828</v>
      </c>
      <c r="G1147" s="252" t="s">
        <v>6683</v>
      </c>
      <c r="H1147" s="252" t="s">
        <v>10736</v>
      </c>
      <c r="I1147" s="411">
        <v>43557</v>
      </c>
      <c r="J1147" s="252" t="s">
        <v>10737</v>
      </c>
      <c r="K1147" s="252" t="s">
        <v>10738</v>
      </c>
      <c r="L1147" s="252" t="s">
        <v>3469</v>
      </c>
      <c r="M1147" s="252" t="s">
        <v>6676</v>
      </c>
      <c r="N1147" s="252" t="s">
        <v>6684</v>
      </c>
      <c r="O1147" s="252" t="s">
        <v>8531</v>
      </c>
      <c r="P1147" s="252" t="s">
        <v>3670</v>
      </c>
      <c r="Q1147" s="252" t="s">
        <v>10829</v>
      </c>
      <c r="R1147" s="252" t="s">
        <v>7385</v>
      </c>
      <c r="S1147" s="252" t="s">
        <v>3340</v>
      </c>
      <c r="T1147" s="252" t="s">
        <v>3340</v>
      </c>
      <c r="U1147" s="252" t="s">
        <v>3340</v>
      </c>
      <c r="V1147" s="252" t="s">
        <v>3340</v>
      </c>
      <c r="W1147" s="252" t="s">
        <v>3340</v>
      </c>
      <c r="X1147" s="252" t="s">
        <v>3340</v>
      </c>
      <c r="Y1147" s="252" t="s">
        <v>3340</v>
      </c>
      <c r="Z1147" s="252" t="s">
        <v>3340</v>
      </c>
      <c r="AA1147" s="252" t="s">
        <v>3340</v>
      </c>
      <c r="AB1147" s="252" t="s">
        <v>3670</v>
      </c>
      <c r="AC1147" s="252" t="s">
        <v>3835</v>
      </c>
      <c r="AD1147" s="252" t="s">
        <v>3340</v>
      </c>
      <c r="AE1147" s="252" t="s">
        <v>3340</v>
      </c>
      <c r="AF1147" s="217" t="s">
        <v>3340</v>
      </c>
      <c r="AG1147" s="252" t="s">
        <v>6123</v>
      </c>
      <c r="AH1147" s="252" t="s">
        <v>10823</v>
      </c>
      <c r="AI1147" s="252" t="s">
        <v>3340</v>
      </c>
      <c r="AJ1147" s="252" t="s">
        <v>3340</v>
      </c>
      <c r="AK1147" s="252" t="s">
        <v>3340</v>
      </c>
      <c r="AL1147" s="252" t="s">
        <v>10830</v>
      </c>
    </row>
    <row r="1148" spans="3:38">
      <c r="C1148" s="252" t="s">
        <v>10831</v>
      </c>
      <c r="D1148" s="252" t="s">
        <v>10832</v>
      </c>
      <c r="E1148" s="252" t="s">
        <v>10833</v>
      </c>
      <c r="F1148" s="217" t="s">
        <v>10834</v>
      </c>
      <c r="G1148" s="252" t="s">
        <v>6683</v>
      </c>
      <c r="H1148" s="252" t="s">
        <v>10736</v>
      </c>
      <c r="I1148" s="411">
        <v>43557</v>
      </c>
      <c r="J1148" s="252" t="s">
        <v>10737</v>
      </c>
      <c r="K1148" s="252" t="s">
        <v>10738</v>
      </c>
      <c r="L1148" s="252" t="s">
        <v>3469</v>
      </c>
      <c r="M1148" s="252" t="s">
        <v>6676</v>
      </c>
      <c r="N1148" s="252" t="s">
        <v>6684</v>
      </c>
      <c r="O1148" s="252" t="s">
        <v>8531</v>
      </c>
      <c r="P1148" s="252" t="s">
        <v>3670</v>
      </c>
      <c r="Q1148" s="252" t="s">
        <v>10835</v>
      </c>
      <c r="R1148" s="252" t="s">
        <v>7385</v>
      </c>
      <c r="S1148" s="252" t="s">
        <v>3340</v>
      </c>
      <c r="T1148" s="252" t="s">
        <v>3340</v>
      </c>
      <c r="U1148" s="252" t="s">
        <v>3340</v>
      </c>
      <c r="V1148" s="252" t="s">
        <v>3340</v>
      </c>
      <c r="W1148" s="252" t="s">
        <v>3340</v>
      </c>
      <c r="X1148" s="252" t="s">
        <v>3340</v>
      </c>
      <c r="Y1148" s="252" t="s">
        <v>3340</v>
      </c>
      <c r="Z1148" s="252" t="s">
        <v>3340</v>
      </c>
      <c r="AA1148" s="252" t="s">
        <v>3340</v>
      </c>
      <c r="AB1148" s="252" t="s">
        <v>3670</v>
      </c>
      <c r="AC1148" s="252" t="s">
        <v>3835</v>
      </c>
      <c r="AD1148" s="252" t="s">
        <v>3340</v>
      </c>
      <c r="AE1148" s="252" t="s">
        <v>3340</v>
      </c>
      <c r="AF1148" s="217" t="s">
        <v>3340</v>
      </c>
      <c r="AG1148" s="252" t="s">
        <v>6123</v>
      </c>
      <c r="AH1148" s="252" t="s">
        <v>10823</v>
      </c>
      <c r="AI1148" s="252" t="s">
        <v>3340</v>
      </c>
      <c r="AJ1148" s="252" t="s">
        <v>3340</v>
      </c>
      <c r="AK1148" s="252" t="s">
        <v>3340</v>
      </c>
      <c r="AL1148" s="252" t="s">
        <v>10836</v>
      </c>
    </row>
    <row r="1149" spans="3:38">
      <c r="C1149" s="252" t="s">
        <v>10837</v>
      </c>
      <c r="D1149" s="252" t="s">
        <v>10838</v>
      </c>
      <c r="E1149" s="252" t="s">
        <v>10839</v>
      </c>
      <c r="F1149" s="217" t="s">
        <v>6687</v>
      </c>
      <c r="G1149" s="252" t="s">
        <v>6683</v>
      </c>
      <c r="H1149" s="252" t="s">
        <v>10736</v>
      </c>
      <c r="I1149" s="411">
        <v>43557</v>
      </c>
      <c r="J1149" s="252" t="s">
        <v>10737</v>
      </c>
      <c r="K1149" s="252" t="s">
        <v>10738</v>
      </c>
      <c r="L1149" s="252" t="s">
        <v>3469</v>
      </c>
      <c r="M1149" s="252" t="s">
        <v>6676</v>
      </c>
      <c r="N1149" s="252" t="s">
        <v>6684</v>
      </c>
      <c r="O1149" s="252" t="s">
        <v>8531</v>
      </c>
      <c r="P1149" s="252" t="s">
        <v>3670</v>
      </c>
      <c r="Q1149" s="252" t="s">
        <v>10840</v>
      </c>
      <c r="R1149" s="252" t="s">
        <v>7385</v>
      </c>
      <c r="S1149" s="252" t="s">
        <v>3340</v>
      </c>
      <c r="T1149" s="252" t="s">
        <v>3340</v>
      </c>
      <c r="U1149" s="252" t="s">
        <v>3340</v>
      </c>
      <c r="V1149" s="252" t="s">
        <v>3340</v>
      </c>
      <c r="W1149" s="252" t="s">
        <v>3340</v>
      </c>
      <c r="X1149" s="252" t="s">
        <v>3340</v>
      </c>
      <c r="Y1149" s="252" t="s">
        <v>3340</v>
      </c>
      <c r="Z1149" s="252" t="s">
        <v>3340</v>
      </c>
      <c r="AA1149" s="252" t="s">
        <v>3340</v>
      </c>
      <c r="AB1149" s="252" t="s">
        <v>3670</v>
      </c>
      <c r="AC1149" s="252" t="s">
        <v>3835</v>
      </c>
      <c r="AD1149" s="252" t="s">
        <v>3340</v>
      </c>
      <c r="AE1149" s="252" t="s">
        <v>3340</v>
      </c>
      <c r="AF1149" s="217" t="s">
        <v>3340</v>
      </c>
      <c r="AG1149" s="252" t="s">
        <v>6123</v>
      </c>
      <c r="AH1149" s="252" t="s">
        <v>10823</v>
      </c>
      <c r="AI1149" s="252" t="s">
        <v>3340</v>
      </c>
      <c r="AJ1149" s="252" t="s">
        <v>3340</v>
      </c>
      <c r="AK1149" s="252" t="s">
        <v>3340</v>
      </c>
      <c r="AL1149" s="252" t="s">
        <v>10841</v>
      </c>
    </row>
    <row r="1150" spans="3:38">
      <c r="C1150" s="252" t="s">
        <v>10842</v>
      </c>
      <c r="D1150" s="252" t="s">
        <v>10843</v>
      </c>
      <c r="E1150" s="252" t="s">
        <v>10844</v>
      </c>
      <c r="F1150" s="217" t="s">
        <v>10845</v>
      </c>
      <c r="G1150" s="252" t="s">
        <v>6683</v>
      </c>
      <c r="H1150" s="252" t="s">
        <v>10736</v>
      </c>
      <c r="I1150" s="411">
        <v>43557</v>
      </c>
      <c r="J1150" s="252" t="s">
        <v>10737</v>
      </c>
      <c r="K1150" s="252" t="s">
        <v>10738</v>
      </c>
      <c r="L1150" s="252" t="s">
        <v>3469</v>
      </c>
      <c r="M1150" s="252" t="s">
        <v>6676</v>
      </c>
      <c r="N1150" s="252" t="s">
        <v>10846</v>
      </c>
      <c r="O1150" s="252" t="s">
        <v>8531</v>
      </c>
      <c r="P1150" s="252" t="s">
        <v>3670</v>
      </c>
      <c r="Q1150" s="252" t="s">
        <v>10822</v>
      </c>
      <c r="R1150" s="252" t="s">
        <v>7385</v>
      </c>
      <c r="S1150" s="252" t="s">
        <v>3340</v>
      </c>
      <c r="T1150" s="252" t="s">
        <v>3340</v>
      </c>
      <c r="U1150" s="252" t="s">
        <v>3340</v>
      </c>
      <c r="V1150" s="252" t="s">
        <v>3340</v>
      </c>
      <c r="W1150" s="252" t="s">
        <v>3340</v>
      </c>
      <c r="X1150" s="252" t="s">
        <v>3340</v>
      </c>
      <c r="Y1150" s="252" t="s">
        <v>3340</v>
      </c>
      <c r="Z1150" s="252" t="s">
        <v>3340</v>
      </c>
      <c r="AA1150" s="252" t="s">
        <v>3340</v>
      </c>
      <c r="AB1150" s="252" t="s">
        <v>3670</v>
      </c>
      <c r="AC1150" s="252" t="s">
        <v>3835</v>
      </c>
      <c r="AD1150" s="252" t="s">
        <v>3340</v>
      </c>
      <c r="AE1150" s="252" t="s">
        <v>3340</v>
      </c>
      <c r="AF1150" s="217" t="s">
        <v>3340</v>
      </c>
      <c r="AG1150" s="252" t="s">
        <v>6123</v>
      </c>
      <c r="AH1150" s="252" t="s">
        <v>10847</v>
      </c>
      <c r="AI1150" s="252" t="s">
        <v>3340</v>
      </c>
      <c r="AJ1150" s="252" t="s">
        <v>3340</v>
      </c>
      <c r="AK1150" s="252" t="s">
        <v>3340</v>
      </c>
      <c r="AL1150" s="252" t="s">
        <v>10848</v>
      </c>
    </row>
    <row r="1151" spans="3:38">
      <c r="C1151" s="252" t="s">
        <v>10849</v>
      </c>
      <c r="D1151" s="252" t="s">
        <v>10850</v>
      </c>
      <c r="E1151" s="252" t="s">
        <v>10851</v>
      </c>
      <c r="F1151" s="217" t="s">
        <v>10852</v>
      </c>
      <c r="G1151" s="252" t="s">
        <v>6683</v>
      </c>
      <c r="H1151" s="252" t="s">
        <v>10736</v>
      </c>
      <c r="I1151" s="411">
        <v>43557</v>
      </c>
      <c r="J1151" s="252" t="s">
        <v>10737</v>
      </c>
      <c r="K1151" s="252" t="s">
        <v>10738</v>
      </c>
      <c r="L1151" s="252" t="s">
        <v>3469</v>
      </c>
      <c r="M1151" s="252" t="s">
        <v>6676</v>
      </c>
      <c r="N1151" s="252" t="s">
        <v>10846</v>
      </c>
      <c r="O1151" s="252" t="s">
        <v>8531</v>
      </c>
      <c r="P1151" s="252" t="s">
        <v>3670</v>
      </c>
      <c r="Q1151" s="252" t="s">
        <v>10829</v>
      </c>
      <c r="R1151" s="252" t="s">
        <v>7385</v>
      </c>
      <c r="S1151" s="252" t="s">
        <v>3340</v>
      </c>
      <c r="T1151" s="252" t="s">
        <v>3340</v>
      </c>
      <c r="U1151" s="252" t="s">
        <v>3340</v>
      </c>
      <c r="V1151" s="252" t="s">
        <v>3340</v>
      </c>
      <c r="W1151" s="252" t="s">
        <v>3340</v>
      </c>
      <c r="X1151" s="252" t="s">
        <v>3340</v>
      </c>
      <c r="Y1151" s="252" t="s">
        <v>3340</v>
      </c>
      <c r="Z1151" s="252" t="s">
        <v>3340</v>
      </c>
      <c r="AA1151" s="252" t="s">
        <v>3340</v>
      </c>
      <c r="AB1151" s="252" t="s">
        <v>3670</v>
      </c>
      <c r="AC1151" s="252" t="s">
        <v>3835</v>
      </c>
      <c r="AD1151" s="252" t="s">
        <v>3340</v>
      </c>
      <c r="AE1151" s="252" t="s">
        <v>3340</v>
      </c>
      <c r="AF1151" s="217" t="s">
        <v>3340</v>
      </c>
      <c r="AG1151" s="252" t="s">
        <v>6123</v>
      </c>
      <c r="AH1151" s="252" t="s">
        <v>10847</v>
      </c>
      <c r="AI1151" s="252" t="s">
        <v>3340</v>
      </c>
      <c r="AJ1151" s="252" t="s">
        <v>3340</v>
      </c>
      <c r="AK1151" s="252" t="s">
        <v>3340</v>
      </c>
      <c r="AL1151" s="252" t="s">
        <v>10853</v>
      </c>
    </row>
    <row r="1152" spans="3:38">
      <c r="C1152" s="252" t="s">
        <v>10854</v>
      </c>
      <c r="D1152" s="252" t="s">
        <v>10855</v>
      </c>
      <c r="E1152" s="252" t="s">
        <v>10856</v>
      </c>
      <c r="F1152" s="217" t="s">
        <v>10857</v>
      </c>
      <c r="G1152" s="252" t="s">
        <v>6683</v>
      </c>
      <c r="H1152" s="252" t="s">
        <v>10736</v>
      </c>
      <c r="I1152" s="411">
        <v>43557</v>
      </c>
      <c r="J1152" s="252" t="s">
        <v>10737</v>
      </c>
      <c r="K1152" s="252" t="s">
        <v>10738</v>
      </c>
      <c r="L1152" s="252" t="s">
        <v>3469</v>
      </c>
      <c r="M1152" s="252" t="s">
        <v>6676</v>
      </c>
      <c r="N1152" s="252" t="s">
        <v>10846</v>
      </c>
      <c r="O1152" s="252" t="s">
        <v>8531</v>
      </c>
      <c r="P1152" s="252" t="s">
        <v>3670</v>
      </c>
      <c r="Q1152" s="252" t="s">
        <v>10835</v>
      </c>
      <c r="R1152" s="252" t="s">
        <v>7385</v>
      </c>
      <c r="S1152" s="252" t="s">
        <v>3340</v>
      </c>
      <c r="T1152" s="252" t="s">
        <v>3340</v>
      </c>
      <c r="U1152" s="252" t="s">
        <v>3340</v>
      </c>
      <c r="V1152" s="252" t="s">
        <v>3340</v>
      </c>
      <c r="W1152" s="252" t="s">
        <v>3340</v>
      </c>
      <c r="X1152" s="252" t="s">
        <v>3340</v>
      </c>
      <c r="Y1152" s="252" t="s">
        <v>3340</v>
      </c>
      <c r="Z1152" s="252" t="s">
        <v>3340</v>
      </c>
      <c r="AA1152" s="252" t="s">
        <v>3340</v>
      </c>
      <c r="AB1152" s="252" t="s">
        <v>3670</v>
      </c>
      <c r="AC1152" s="252" t="s">
        <v>3835</v>
      </c>
      <c r="AD1152" s="252" t="s">
        <v>3340</v>
      </c>
      <c r="AE1152" s="252" t="s">
        <v>3340</v>
      </c>
      <c r="AF1152" s="217" t="s">
        <v>3340</v>
      </c>
      <c r="AG1152" s="252" t="s">
        <v>6123</v>
      </c>
      <c r="AH1152" s="252" t="s">
        <v>10847</v>
      </c>
      <c r="AI1152" s="252" t="s">
        <v>3340</v>
      </c>
      <c r="AJ1152" s="252" t="s">
        <v>3340</v>
      </c>
      <c r="AK1152" s="252" t="s">
        <v>3340</v>
      </c>
      <c r="AL1152" s="252" t="s">
        <v>10858</v>
      </c>
    </row>
    <row r="1153" spans="3:38">
      <c r="C1153" s="252" t="s">
        <v>10859</v>
      </c>
      <c r="D1153" s="252" t="s">
        <v>10860</v>
      </c>
      <c r="E1153" s="252" t="s">
        <v>10861</v>
      </c>
      <c r="F1153" s="217" t="s">
        <v>10862</v>
      </c>
      <c r="G1153" s="252" t="s">
        <v>6683</v>
      </c>
      <c r="H1153" s="252" t="s">
        <v>10736</v>
      </c>
      <c r="I1153" s="411">
        <v>43557</v>
      </c>
      <c r="J1153" s="252" t="s">
        <v>10737</v>
      </c>
      <c r="K1153" s="252" t="s">
        <v>10738</v>
      </c>
      <c r="L1153" s="252" t="s">
        <v>3469</v>
      </c>
      <c r="M1153" s="252" t="s">
        <v>6676</v>
      </c>
      <c r="N1153" s="252" t="s">
        <v>10846</v>
      </c>
      <c r="O1153" s="252" t="s">
        <v>8531</v>
      </c>
      <c r="P1153" s="252" t="s">
        <v>3670</v>
      </c>
      <c r="Q1153" s="252" t="s">
        <v>10840</v>
      </c>
      <c r="R1153" s="252" t="s">
        <v>7385</v>
      </c>
      <c r="S1153" s="252" t="s">
        <v>3340</v>
      </c>
      <c r="T1153" s="252" t="s">
        <v>3340</v>
      </c>
      <c r="U1153" s="252" t="s">
        <v>3340</v>
      </c>
      <c r="V1153" s="252" t="s">
        <v>3340</v>
      </c>
      <c r="W1153" s="252" t="s">
        <v>3340</v>
      </c>
      <c r="X1153" s="252" t="s">
        <v>3340</v>
      </c>
      <c r="Y1153" s="252" t="s">
        <v>3340</v>
      </c>
      <c r="Z1153" s="252" t="s">
        <v>3340</v>
      </c>
      <c r="AA1153" s="252" t="s">
        <v>3340</v>
      </c>
      <c r="AB1153" s="252" t="s">
        <v>3670</v>
      </c>
      <c r="AC1153" s="252" t="s">
        <v>3835</v>
      </c>
      <c r="AD1153" s="252" t="s">
        <v>3340</v>
      </c>
      <c r="AE1153" s="252" t="s">
        <v>3340</v>
      </c>
      <c r="AF1153" s="217" t="s">
        <v>3340</v>
      </c>
      <c r="AG1153" s="252" t="s">
        <v>6123</v>
      </c>
      <c r="AH1153" s="252" t="s">
        <v>10847</v>
      </c>
      <c r="AI1153" s="252" t="s">
        <v>3340</v>
      </c>
      <c r="AJ1153" s="252" t="s">
        <v>3340</v>
      </c>
      <c r="AK1153" s="252" t="s">
        <v>3340</v>
      </c>
      <c r="AL1153" s="252" t="s">
        <v>10863</v>
      </c>
    </row>
    <row r="1154" spans="3:38">
      <c r="C1154" s="252" t="s">
        <v>10864</v>
      </c>
      <c r="D1154" s="252" t="s">
        <v>10865</v>
      </c>
      <c r="E1154" s="252" t="s">
        <v>10866</v>
      </c>
      <c r="F1154" s="217" t="s">
        <v>10867</v>
      </c>
      <c r="G1154" s="252" t="s">
        <v>6683</v>
      </c>
      <c r="H1154" s="252" t="s">
        <v>10736</v>
      </c>
      <c r="I1154" s="411">
        <v>43557</v>
      </c>
      <c r="J1154" s="252" t="s">
        <v>10737</v>
      </c>
      <c r="K1154" s="252" t="s">
        <v>10738</v>
      </c>
      <c r="L1154" s="252" t="s">
        <v>3469</v>
      </c>
      <c r="M1154" s="252" t="s">
        <v>6676</v>
      </c>
      <c r="N1154" s="252" t="s">
        <v>9738</v>
      </c>
      <c r="O1154" s="252" t="s">
        <v>8531</v>
      </c>
      <c r="P1154" s="252" t="s">
        <v>3670</v>
      </c>
      <c r="Q1154" s="252" t="s">
        <v>10822</v>
      </c>
      <c r="R1154" s="252" t="s">
        <v>7385</v>
      </c>
      <c r="S1154" s="252" t="s">
        <v>3340</v>
      </c>
      <c r="T1154" s="252" t="s">
        <v>3340</v>
      </c>
      <c r="U1154" s="252" t="s">
        <v>3340</v>
      </c>
      <c r="V1154" s="252" t="s">
        <v>3340</v>
      </c>
      <c r="W1154" s="252" t="s">
        <v>3340</v>
      </c>
      <c r="X1154" s="252" t="s">
        <v>3340</v>
      </c>
      <c r="Y1154" s="252" t="s">
        <v>3340</v>
      </c>
      <c r="Z1154" s="252" t="s">
        <v>3340</v>
      </c>
      <c r="AA1154" s="252" t="s">
        <v>3340</v>
      </c>
      <c r="AB1154" s="252" t="s">
        <v>3670</v>
      </c>
      <c r="AC1154" s="252" t="s">
        <v>3835</v>
      </c>
      <c r="AD1154" s="252" t="s">
        <v>3340</v>
      </c>
      <c r="AE1154" s="252" t="s">
        <v>3340</v>
      </c>
      <c r="AF1154" s="217" t="s">
        <v>3340</v>
      </c>
      <c r="AG1154" s="252" t="s">
        <v>6123</v>
      </c>
      <c r="AH1154" s="252" t="s">
        <v>10868</v>
      </c>
      <c r="AI1154" s="252" t="s">
        <v>3340</v>
      </c>
      <c r="AJ1154" s="252" t="s">
        <v>3340</v>
      </c>
      <c r="AK1154" s="252" t="s">
        <v>3340</v>
      </c>
      <c r="AL1154" s="252" t="s">
        <v>10869</v>
      </c>
    </row>
    <row r="1155" spans="3:38">
      <c r="C1155" s="252" t="s">
        <v>10870</v>
      </c>
      <c r="D1155" s="252" t="s">
        <v>10871</v>
      </c>
      <c r="E1155" s="252" t="s">
        <v>10872</v>
      </c>
      <c r="F1155" s="217" t="s">
        <v>10873</v>
      </c>
      <c r="G1155" s="252" t="s">
        <v>6683</v>
      </c>
      <c r="H1155" s="252" t="s">
        <v>10736</v>
      </c>
      <c r="I1155" s="411">
        <v>43557</v>
      </c>
      <c r="J1155" s="252" t="s">
        <v>10737</v>
      </c>
      <c r="K1155" s="252" t="s">
        <v>10738</v>
      </c>
      <c r="L1155" s="252" t="s">
        <v>3469</v>
      </c>
      <c r="M1155" s="252" t="s">
        <v>6676</v>
      </c>
      <c r="N1155" s="252" t="s">
        <v>9738</v>
      </c>
      <c r="O1155" s="252" t="s">
        <v>8531</v>
      </c>
      <c r="P1155" s="252" t="s">
        <v>3670</v>
      </c>
      <c r="Q1155" s="252" t="s">
        <v>10829</v>
      </c>
      <c r="R1155" s="252" t="s">
        <v>7385</v>
      </c>
      <c r="S1155" s="252" t="s">
        <v>3340</v>
      </c>
      <c r="T1155" s="252" t="s">
        <v>3340</v>
      </c>
      <c r="U1155" s="252" t="s">
        <v>3340</v>
      </c>
      <c r="V1155" s="252" t="s">
        <v>3340</v>
      </c>
      <c r="W1155" s="252" t="s">
        <v>3340</v>
      </c>
      <c r="X1155" s="252" t="s">
        <v>3340</v>
      </c>
      <c r="Y1155" s="252" t="s">
        <v>3340</v>
      </c>
      <c r="Z1155" s="252" t="s">
        <v>3340</v>
      </c>
      <c r="AA1155" s="252" t="s">
        <v>3340</v>
      </c>
      <c r="AB1155" s="252" t="s">
        <v>3670</v>
      </c>
      <c r="AC1155" s="252" t="s">
        <v>3835</v>
      </c>
      <c r="AD1155" s="252" t="s">
        <v>3340</v>
      </c>
      <c r="AE1155" s="252" t="s">
        <v>3340</v>
      </c>
      <c r="AF1155" s="217" t="s">
        <v>3340</v>
      </c>
      <c r="AG1155" s="252" t="s">
        <v>6123</v>
      </c>
      <c r="AH1155" s="252" t="s">
        <v>10868</v>
      </c>
      <c r="AI1155" s="252" t="s">
        <v>3340</v>
      </c>
      <c r="AJ1155" s="252" t="s">
        <v>3340</v>
      </c>
      <c r="AK1155" s="252" t="s">
        <v>3340</v>
      </c>
      <c r="AL1155" s="252" t="s">
        <v>10874</v>
      </c>
    </row>
    <row r="1156" spans="3:38">
      <c r="C1156" s="252" t="s">
        <v>10875</v>
      </c>
      <c r="D1156" s="252" t="s">
        <v>10876</v>
      </c>
      <c r="E1156" s="252" t="s">
        <v>10877</v>
      </c>
      <c r="F1156" s="217" t="s">
        <v>10878</v>
      </c>
      <c r="G1156" s="252" t="s">
        <v>6683</v>
      </c>
      <c r="H1156" s="252" t="s">
        <v>10736</v>
      </c>
      <c r="I1156" s="411">
        <v>43557</v>
      </c>
      <c r="J1156" s="252" t="s">
        <v>10737</v>
      </c>
      <c r="K1156" s="252" t="s">
        <v>10738</v>
      </c>
      <c r="L1156" s="252" t="s">
        <v>3469</v>
      </c>
      <c r="M1156" s="252" t="s">
        <v>6676</v>
      </c>
      <c r="N1156" s="252" t="s">
        <v>9738</v>
      </c>
      <c r="O1156" s="252" t="s">
        <v>8531</v>
      </c>
      <c r="P1156" s="252" t="s">
        <v>3670</v>
      </c>
      <c r="Q1156" s="252" t="s">
        <v>10835</v>
      </c>
      <c r="R1156" s="252" t="s">
        <v>7385</v>
      </c>
      <c r="S1156" s="252" t="s">
        <v>3340</v>
      </c>
      <c r="T1156" s="252" t="s">
        <v>3340</v>
      </c>
      <c r="U1156" s="252" t="s">
        <v>3340</v>
      </c>
      <c r="V1156" s="252" t="s">
        <v>3340</v>
      </c>
      <c r="W1156" s="252" t="s">
        <v>3340</v>
      </c>
      <c r="X1156" s="252" t="s">
        <v>3340</v>
      </c>
      <c r="Y1156" s="252" t="s">
        <v>3340</v>
      </c>
      <c r="Z1156" s="252" t="s">
        <v>3340</v>
      </c>
      <c r="AA1156" s="252" t="s">
        <v>3340</v>
      </c>
      <c r="AB1156" s="252" t="s">
        <v>3670</v>
      </c>
      <c r="AC1156" s="252" t="s">
        <v>3835</v>
      </c>
      <c r="AD1156" s="252" t="s">
        <v>3340</v>
      </c>
      <c r="AE1156" s="252" t="s">
        <v>3340</v>
      </c>
      <c r="AF1156" s="217" t="s">
        <v>3340</v>
      </c>
      <c r="AG1156" s="252" t="s">
        <v>6123</v>
      </c>
      <c r="AH1156" s="252" t="s">
        <v>10868</v>
      </c>
      <c r="AI1156" s="252" t="s">
        <v>3340</v>
      </c>
      <c r="AJ1156" s="252" t="s">
        <v>3340</v>
      </c>
      <c r="AK1156" s="252" t="s">
        <v>3340</v>
      </c>
      <c r="AL1156" s="252" t="s">
        <v>10879</v>
      </c>
    </row>
    <row r="1157" spans="3:38">
      <c r="C1157" s="252" t="s">
        <v>10880</v>
      </c>
      <c r="D1157" s="252" t="s">
        <v>10881</v>
      </c>
      <c r="E1157" s="252" t="s">
        <v>10882</v>
      </c>
      <c r="F1157" s="217" t="s">
        <v>10883</v>
      </c>
      <c r="G1157" s="252" t="s">
        <v>6683</v>
      </c>
      <c r="H1157" s="252" t="s">
        <v>10736</v>
      </c>
      <c r="I1157" s="411">
        <v>43557</v>
      </c>
      <c r="J1157" s="252" t="s">
        <v>10737</v>
      </c>
      <c r="K1157" s="252" t="s">
        <v>10738</v>
      </c>
      <c r="L1157" s="252" t="s">
        <v>3469</v>
      </c>
      <c r="M1157" s="252" t="s">
        <v>6676</v>
      </c>
      <c r="N1157" s="252" t="s">
        <v>9738</v>
      </c>
      <c r="O1157" s="252" t="s">
        <v>8531</v>
      </c>
      <c r="P1157" s="252" t="s">
        <v>3670</v>
      </c>
      <c r="Q1157" s="252" t="s">
        <v>10840</v>
      </c>
      <c r="R1157" s="252" t="s">
        <v>7385</v>
      </c>
      <c r="S1157" s="252" t="s">
        <v>3340</v>
      </c>
      <c r="T1157" s="252" t="s">
        <v>3340</v>
      </c>
      <c r="U1157" s="252" t="s">
        <v>3340</v>
      </c>
      <c r="V1157" s="252" t="s">
        <v>3340</v>
      </c>
      <c r="W1157" s="252" t="s">
        <v>3340</v>
      </c>
      <c r="X1157" s="252" t="s">
        <v>3340</v>
      </c>
      <c r="Y1157" s="252" t="s">
        <v>3340</v>
      </c>
      <c r="Z1157" s="252" t="s">
        <v>3340</v>
      </c>
      <c r="AA1157" s="252" t="s">
        <v>3340</v>
      </c>
      <c r="AB1157" s="252" t="s">
        <v>3670</v>
      </c>
      <c r="AC1157" s="252" t="s">
        <v>3835</v>
      </c>
      <c r="AD1157" s="252" t="s">
        <v>3340</v>
      </c>
      <c r="AE1157" s="252" t="s">
        <v>3340</v>
      </c>
      <c r="AF1157" s="217" t="s">
        <v>3340</v>
      </c>
      <c r="AG1157" s="252" t="s">
        <v>6123</v>
      </c>
      <c r="AH1157" s="252" t="s">
        <v>10868</v>
      </c>
      <c r="AI1157" s="252" t="s">
        <v>3340</v>
      </c>
      <c r="AJ1157" s="252" t="s">
        <v>3340</v>
      </c>
      <c r="AK1157" s="252" t="s">
        <v>3340</v>
      </c>
      <c r="AL1157" s="252" t="s">
        <v>10884</v>
      </c>
    </row>
    <row r="1158" spans="3:38">
      <c r="C1158" s="252" t="s">
        <v>10885</v>
      </c>
      <c r="D1158" s="252" t="s">
        <v>10886</v>
      </c>
      <c r="E1158" s="252" t="s">
        <v>10887</v>
      </c>
      <c r="F1158" s="217" t="s">
        <v>10888</v>
      </c>
      <c r="G1158" s="252" t="s">
        <v>6683</v>
      </c>
      <c r="H1158" s="252" t="s">
        <v>10736</v>
      </c>
      <c r="I1158" s="411">
        <v>43557</v>
      </c>
      <c r="J1158" s="252" t="s">
        <v>10737</v>
      </c>
      <c r="K1158" s="252" t="s">
        <v>10738</v>
      </c>
      <c r="L1158" s="252" t="s">
        <v>3469</v>
      </c>
      <c r="M1158" s="252" t="s">
        <v>6676</v>
      </c>
      <c r="N1158" s="252" t="s">
        <v>10753</v>
      </c>
      <c r="O1158" s="252" t="s">
        <v>8531</v>
      </c>
      <c r="P1158" s="252" t="s">
        <v>3670</v>
      </c>
      <c r="Q1158" s="252" t="s">
        <v>10822</v>
      </c>
      <c r="R1158" s="252" t="s">
        <v>7385</v>
      </c>
      <c r="S1158" s="252" t="s">
        <v>3340</v>
      </c>
      <c r="T1158" s="252" t="s">
        <v>3340</v>
      </c>
      <c r="U1158" s="252" t="s">
        <v>3340</v>
      </c>
      <c r="V1158" s="252" t="s">
        <v>3340</v>
      </c>
      <c r="W1158" s="252" t="s">
        <v>3340</v>
      </c>
      <c r="X1158" s="252" t="s">
        <v>3340</v>
      </c>
      <c r="Y1158" s="252" t="s">
        <v>3340</v>
      </c>
      <c r="Z1158" s="252" t="s">
        <v>3340</v>
      </c>
      <c r="AA1158" s="252" t="s">
        <v>3340</v>
      </c>
      <c r="AB1158" s="252" t="s">
        <v>3670</v>
      </c>
      <c r="AC1158" s="252" t="s">
        <v>3835</v>
      </c>
      <c r="AD1158" s="252" t="s">
        <v>3340</v>
      </c>
      <c r="AE1158" s="252" t="s">
        <v>3340</v>
      </c>
      <c r="AF1158" s="217" t="s">
        <v>3340</v>
      </c>
      <c r="AG1158" s="252" t="s">
        <v>6123</v>
      </c>
      <c r="AH1158" s="252" t="s">
        <v>10889</v>
      </c>
      <c r="AI1158" s="252" t="s">
        <v>3340</v>
      </c>
      <c r="AJ1158" s="252" t="s">
        <v>3340</v>
      </c>
      <c r="AK1158" s="252" t="s">
        <v>3340</v>
      </c>
      <c r="AL1158" s="252" t="s">
        <v>10890</v>
      </c>
    </row>
    <row r="1159" spans="3:38">
      <c r="C1159" s="252" t="s">
        <v>10891</v>
      </c>
      <c r="D1159" s="252" t="s">
        <v>10892</v>
      </c>
      <c r="E1159" s="252" t="s">
        <v>10893</v>
      </c>
      <c r="F1159" s="217" t="s">
        <v>10894</v>
      </c>
      <c r="G1159" s="252" t="s">
        <v>6683</v>
      </c>
      <c r="H1159" s="252" t="s">
        <v>10736</v>
      </c>
      <c r="I1159" s="411">
        <v>43557</v>
      </c>
      <c r="J1159" s="252" t="s">
        <v>10737</v>
      </c>
      <c r="K1159" s="252" t="s">
        <v>10738</v>
      </c>
      <c r="L1159" s="252" t="s">
        <v>3469</v>
      </c>
      <c r="M1159" s="252" t="s">
        <v>6676</v>
      </c>
      <c r="N1159" s="252" t="s">
        <v>10753</v>
      </c>
      <c r="O1159" s="252" t="s">
        <v>8531</v>
      </c>
      <c r="P1159" s="252" t="s">
        <v>3670</v>
      </c>
      <c r="Q1159" s="252" t="s">
        <v>10829</v>
      </c>
      <c r="R1159" s="252" t="s">
        <v>7385</v>
      </c>
      <c r="S1159" s="252" t="s">
        <v>3340</v>
      </c>
      <c r="T1159" s="252" t="s">
        <v>3340</v>
      </c>
      <c r="U1159" s="252" t="s">
        <v>3340</v>
      </c>
      <c r="V1159" s="252" t="s">
        <v>3340</v>
      </c>
      <c r="W1159" s="252" t="s">
        <v>3340</v>
      </c>
      <c r="X1159" s="252" t="s">
        <v>3340</v>
      </c>
      <c r="Y1159" s="252" t="s">
        <v>3340</v>
      </c>
      <c r="Z1159" s="252" t="s">
        <v>3340</v>
      </c>
      <c r="AA1159" s="252" t="s">
        <v>3340</v>
      </c>
      <c r="AB1159" s="252" t="s">
        <v>3670</v>
      </c>
      <c r="AC1159" s="252" t="s">
        <v>3835</v>
      </c>
      <c r="AD1159" s="252" t="s">
        <v>3340</v>
      </c>
      <c r="AE1159" s="252" t="s">
        <v>3340</v>
      </c>
      <c r="AF1159" s="217" t="s">
        <v>3340</v>
      </c>
      <c r="AG1159" s="252" t="s">
        <v>6123</v>
      </c>
      <c r="AH1159" s="252" t="s">
        <v>10889</v>
      </c>
      <c r="AI1159" s="252" t="s">
        <v>3340</v>
      </c>
      <c r="AJ1159" s="252" t="s">
        <v>3340</v>
      </c>
      <c r="AK1159" s="252" t="s">
        <v>3340</v>
      </c>
      <c r="AL1159" s="252" t="s">
        <v>10895</v>
      </c>
    </row>
    <row r="1160" spans="3:38">
      <c r="C1160" s="252" t="s">
        <v>10896</v>
      </c>
      <c r="D1160" s="252" t="s">
        <v>10897</v>
      </c>
      <c r="E1160" s="252" t="s">
        <v>10898</v>
      </c>
      <c r="F1160" s="217" t="s">
        <v>10899</v>
      </c>
      <c r="G1160" s="252" t="s">
        <v>6683</v>
      </c>
      <c r="H1160" s="252" t="s">
        <v>10736</v>
      </c>
      <c r="I1160" s="411">
        <v>43557</v>
      </c>
      <c r="J1160" s="252" t="s">
        <v>10737</v>
      </c>
      <c r="K1160" s="252" t="s">
        <v>10738</v>
      </c>
      <c r="L1160" s="252" t="s">
        <v>3469</v>
      </c>
      <c r="M1160" s="252" t="s">
        <v>6676</v>
      </c>
      <c r="N1160" s="252" t="s">
        <v>10753</v>
      </c>
      <c r="O1160" s="252" t="s">
        <v>8531</v>
      </c>
      <c r="P1160" s="252" t="s">
        <v>3670</v>
      </c>
      <c r="Q1160" s="252" t="s">
        <v>10835</v>
      </c>
      <c r="R1160" s="252" t="s">
        <v>7385</v>
      </c>
      <c r="S1160" s="252" t="s">
        <v>3340</v>
      </c>
      <c r="T1160" s="252" t="s">
        <v>3340</v>
      </c>
      <c r="U1160" s="252" t="s">
        <v>3340</v>
      </c>
      <c r="V1160" s="252" t="s">
        <v>3340</v>
      </c>
      <c r="W1160" s="252" t="s">
        <v>3340</v>
      </c>
      <c r="X1160" s="252" t="s">
        <v>3340</v>
      </c>
      <c r="Y1160" s="252" t="s">
        <v>3340</v>
      </c>
      <c r="Z1160" s="252" t="s">
        <v>3340</v>
      </c>
      <c r="AA1160" s="252" t="s">
        <v>3340</v>
      </c>
      <c r="AB1160" s="252" t="s">
        <v>3670</v>
      </c>
      <c r="AC1160" s="252" t="s">
        <v>3835</v>
      </c>
      <c r="AD1160" s="252" t="s">
        <v>3340</v>
      </c>
      <c r="AE1160" s="252" t="s">
        <v>3340</v>
      </c>
      <c r="AF1160" s="217" t="s">
        <v>3340</v>
      </c>
      <c r="AG1160" s="252" t="s">
        <v>6123</v>
      </c>
      <c r="AH1160" s="252" t="s">
        <v>10889</v>
      </c>
      <c r="AI1160" s="252" t="s">
        <v>3340</v>
      </c>
      <c r="AJ1160" s="252" t="s">
        <v>3340</v>
      </c>
      <c r="AK1160" s="252" t="s">
        <v>3340</v>
      </c>
      <c r="AL1160" s="252" t="s">
        <v>10900</v>
      </c>
    </row>
    <row r="1161" spans="3:38">
      <c r="C1161" s="252" t="s">
        <v>10901</v>
      </c>
      <c r="D1161" s="252" t="s">
        <v>10902</v>
      </c>
      <c r="E1161" s="252" t="s">
        <v>10903</v>
      </c>
      <c r="F1161" s="217" t="s">
        <v>10904</v>
      </c>
      <c r="G1161" s="252" t="s">
        <v>6683</v>
      </c>
      <c r="H1161" s="252" t="s">
        <v>10736</v>
      </c>
      <c r="I1161" s="411">
        <v>43557</v>
      </c>
      <c r="J1161" s="252" t="s">
        <v>10737</v>
      </c>
      <c r="K1161" s="252" t="s">
        <v>10738</v>
      </c>
      <c r="L1161" s="252" t="s">
        <v>3469</v>
      </c>
      <c r="M1161" s="252" t="s">
        <v>6676</v>
      </c>
      <c r="N1161" s="252" t="s">
        <v>10753</v>
      </c>
      <c r="O1161" s="252" t="s">
        <v>8531</v>
      </c>
      <c r="P1161" s="252" t="s">
        <v>3670</v>
      </c>
      <c r="Q1161" s="252" t="s">
        <v>10840</v>
      </c>
      <c r="R1161" s="252" t="s">
        <v>7385</v>
      </c>
      <c r="S1161" s="252" t="s">
        <v>3340</v>
      </c>
      <c r="T1161" s="252" t="s">
        <v>3340</v>
      </c>
      <c r="U1161" s="252" t="s">
        <v>3340</v>
      </c>
      <c r="V1161" s="252" t="s">
        <v>3340</v>
      </c>
      <c r="W1161" s="252" t="s">
        <v>3340</v>
      </c>
      <c r="X1161" s="252" t="s">
        <v>3340</v>
      </c>
      <c r="Y1161" s="252" t="s">
        <v>3340</v>
      </c>
      <c r="Z1161" s="252" t="s">
        <v>3340</v>
      </c>
      <c r="AA1161" s="252" t="s">
        <v>3340</v>
      </c>
      <c r="AB1161" s="252" t="s">
        <v>3670</v>
      </c>
      <c r="AC1161" s="252" t="s">
        <v>3835</v>
      </c>
      <c r="AD1161" s="252" t="s">
        <v>3340</v>
      </c>
      <c r="AE1161" s="252" t="s">
        <v>3340</v>
      </c>
      <c r="AF1161" s="217" t="s">
        <v>3340</v>
      </c>
      <c r="AG1161" s="252" t="s">
        <v>6123</v>
      </c>
      <c r="AH1161" s="252" t="s">
        <v>10889</v>
      </c>
      <c r="AI1161" s="252" t="s">
        <v>3340</v>
      </c>
      <c r="AJ1161" s="252" t="s">
        <v>3340</v>
      </c>
      <c r="AK1161" s="252" t="s">
        <v>3340</v>
      </c>
      <c r="AL1161" s="252" t="s">
        <v>10905</v>
      </c>
    </row>
    <row r="1162" spans="3:38">
      <c r="C1162" s="252" t="s">
        <v>10906</v>
      </c>
      <c r="D1162" s="252" t="s">
        <v>10907</v>
      </c>
      <c r="E1162" s="252" t="s">
        <v>10908</v>
      </c>
      <c r="F1162" s="217" t="s">
        <v>10909</v>
      </c>
      <c r="G1162" s="252" t="s">
        <v>6683</v>
      </c>
      <c r="H1162" s="252" t="s">
        <v>10736</v>
      </c>
      <c r="I1162" s="411">
        <v>43557</v>
      </c>
      <c r="J1162" s="252" t="s">
        <v>10737</v>
      </c>
      <c r="K1162" s="252" t="s">
        <v>10738</v>
      </c>
      <c r="L1162" s="252" t="s">
        <v>3469</v>
      </c>
      <c r="M1162" s="252" t="s">
        <v>6676</v>
      </c>
      <c r="N1162" s="252" t="s">
        <v>10910</v>
      </c>
      <c r="O1162" s="252" t="s">
        <v>8531</v>
      </c>
      <c r="P1162" s="252" t="s">
        <v>3670</v>
      </c>
      <c r="Q1162" s="252" t="s">
        <v>10822</v>
      </c>
      <c r="R1162" s="252" t="s">
        <v>7385</v>
      </c>
      <c r="S1162" s="252" t="s">
        <v>3340</v>
      </c>
      <c r="T1162" s="252" t="s">
        <v>3340</v>
      </c>
      <c r="U1162" s="252" t="s">
        <v>3340</v>
      </c>
      <c r="V1162" s="252" t="s">
        <v>3340</v>
      </c>
      <c r="W1162" s="252" t="s">
        <v>3340</v>
      </c>
      <c r="X1162" s="252" t="s">
        <v>3340</v>
      </c>
      <c r="Y1162" s="252" t="s">
        <v>3340</v>
      </c>
      <c r="Z1162" s="252" t="s">
        <v>3340</v>
      </c>
      <c r="AA1162" s="252" t="s">
        <v>3340</v>
      </c>
      <c r="AB1162" s="252" t="s">
        <v>3670</v>
      </c>
      <c r="AC1162" s="252" t="s">
        <v>3835</v>
      </c>
      <c r="AD1162" s="252" t="s">
        <v>3340</v>
      </c>
      <c r="AE1162" s="252" t="s">
        <v>3340</v>
      </c>
      <c r="AF1162" s="217" t="s">
        <v>3340</v>
      </c>
      <c r="AG1162" s="252" t="s">
        <v>6123</v>
      </c>
      <c r="AH1162" s="252" t="s">
        <v>10911</v>
      </c>
      <c r="AI1162" s="252" t="s">
        <v>3340</v>
      </c>
      <c r="AJ1162" s="252" t="s">
        <v>3340</v>
      </c>
      <c r="AK1162" s="252" t="s">
        <v>3340</v>
      </c>
      <c r="AL1162" s="252" t="s">
        <v>10912</v>
      </c>
    </row>
    <row r="1163" spans="3:38">
      <c r="C1163" s="252" t="s">
        <v>10913</v>
      </c>
      <c r="D1163" s="252" t="s">
        <v>10914</v>
      </c>
      <c r="E1163" s="252" t="s">
        <v>10915</v>
      </c>
      <c r="F1163" s="217" t="s">
        <v>10916</v>
      </c>
      <c r="G1163" s="252" t="s">
        <v>6683</v>
      </c>
      <c r="H1163" s="252" t="s">
        <v>10736</v>
      </c>
      <c r="I1163" s="411">
        <v>43557</v>
      </c>
      <c r="J1163" s="252" t="s">
        <v>10737</v>
      </c>
      <c r="K1163" s="252" t="s">
        <v>10738</v>
      </c>
      <c r="L1163" s="252" t="s">
        <v>3469</v>
      </c>
      <c r="M1163" s="252" t="s">
        <v>6676</v>
      </c>
      <c r="N1163" s="252" t="s">
        <v>10910</v>
      </c>
      <c r="O1163" s="252" t="s">
        <v>8531</v>
      </c>
      <c r="P1163" s="252" t="s">
        <v>3670</v>
      </c>
      <c r="Q1163" s="252" t="s">
        <v>10829</v>
      </c>
      <c r="R1163" s="252" t="s">
        <v>7385</v>
      </c>
      <c r="S1163" s="252" t="s">
        <v>3340</v>
      </c>
      <c r="T1163" s="252" t="s">
        <v>3340</v>
      </c>
      <c r="U1163" s="252" t="s">
        <v>3340</v>
      </c>
      <c r="V1163" s="252" t="s">
        <v>3340</v>
      </c>
      <c r="W1163" s="252" t="s">
        <v>3340</v>
      </c>
      <c r="X1163" s="252" t="s">
        <v>3340</v>
      </c>
      <c r="Y1163" s="252" t="s">
        <v>3340</v>
      </c>
      <c r="Z1163" s="252" t="s">
        <v>3340</v>
      </c>
      <c r="AA1163" s="252" t="s">
        <v>3340</v>
      </c>
      <c r="AB1163" s="252" t="s">
        <v>3670</v>
      </c>
      <c r="AC1163" s="252" t="s">
        <v>3835</v>
      </c>
      <c r="AD1163" s="252" t="s">
        <v>3340</v>
      </c>
      <c r="AE1163" s="252" t="s">
        <v>3340</v>
      </c>
      <c r="AF1163" s="217" t="s">
        <v>3340</v>
      </c>
      <c r="AG1163" s="252" t="s">
        <v>6123</v>
      </c>
      <c r="AH1163" s="252" t="s">
        <v>10911</v>
      </c>
      <c r="AI1163" s="252" t="s">
        <v>3340</v>
      </c>
      <c r="AJ1163" s="252" t="s">
        <v>3340</v>
      </c>
      <c r="AK1163" s="252" t="s">
        <v>3340</v>
      </c>
      <c r="AL1163" s="252" t="s">
        <v>10917</v>
      </c>
    </row>
    <row r="1164" spans="3:38">
      <c r="C1164" s="252" t="s">
        <v>10918</v>
      </c>
      <c r="D1164" s="252" t="s">
        <v>10919</v>
      </c>
      <c r="E1164" s="252" t="s">
        <v>10920</v>
      </c>
      <c r="F1164" s="217" t="s">
        <v>10921</v>
      </c>
      <c r="G1164" s="252" t="s">
        <v>6683</v>
      </c>
      <c r="H1164" s="252" t="s">
        <v>10736</v>
      </c>
      <c r="I1164" s="411">
        <v>43557</v>
      </c>
      <c r="J1164" s="252" t="s">
        <v>10737</v>
      </c>
      <c r="K1164" s="252" t="s">
        <v>10738</v>
      </c>
      <c r="L1164" s="252" t="s">
        <v>3469</v>
      </c>
      <c r="M1164" s="252" t="s">
        <v>6676</v>
      </c>
      <c r="N1164" s="252" t="s">
        <v>10910</v>
      </c>
      <c r="O1164" s="252" t="s">
        <v>8531</v>
      </c>
      <c r="P1164" s="252" t="s">
        <v>3670</v>
      </c>
      <c r="Q1164" s="252" t="s">
        <v>10835</v>
      </c>
      <c r="R1164" s="252" t="s">
        <v>7385</v>
      </c>
      <c r="S1164" s="252" t="s">
        <v>3340</v>
      </c>
      <c r="T1164" s="252" t="s">
        <v>3340</v>
      </c>
      <c r="U1164" s="252" t="s">
        <v>3340</v>
      </c>
      <c r="V1164" s="252" t="s">
        <v>3340</v>
      </c>
      <c r="W1164" s="252" t="s">
        <v>3340</v>
      </c>
      <c r="X1164" s="252" t="s">
        <v>3340</v>
      </c>
      <c r="Y1164" s="252" t="s">
        <v>3340</v>
      </c>
      <c r="Z1164" s="252" t="s">
        <v>3340</v>
      </c>
      <c r="AA1164" s="252" t="s">
        <v>3340</v>
      </c>
      <c r="AB1164" s="252" t="s">
        <v>3670</v>
      </c>
      <c r="AC1164" s="252" t="s">
        <v>3835</v>
      </c>
      <c r="AD1164" s="252" t="s">
        <v>3340</v>
      </c>
      <c r="AE1164" s="252" t="s">
        <v>3340</v>
      </c>
      <c r="AF1164" s="217" t="s">
        <v>3340</v>
      </c>
      <c r="AG1164" s="252" t="s">
        <v>6123</v>
      </c>
      <c r="AH1164" s="252" t="s">
        <v>10911</v>
      </c>
      <c r="AI1164" s="252" t="s">
        <v>3340</v>
      </c>
      <c r="AJ1164" s="252" t="s">
        <v>3340</v>
      </c>
      <c r="AK1164" s="252" t="s">
        <v>3340</v>
      </c>
      <c r="AL1164" s="252" t="s">
        <v>10922</v>
      </c>
    </row>
    <row r="1165" spans="3:38">
      <c r="C1165" s="252" t="s">
        <v>10923</v>
      </c>
      <c r="D1165" s="252" t="s">
        <v>10924</v>
      </c>
      <c r="E1165" s="252" t="s">
        <v>10925</v>
      </c>
      <c r="F1165" s="217" t="s">
        <v>10926</v>
      </c>
      <c r="G1165" s="252" t="s">
        <v>6683</v>
      </c>
      <c r="H1165" s="252" t="s">
        <v>10736</v>
      </c>
      <c r="I1165" s="411">
        <v>43557</v>
      </c>
      <c r="J1165" s="252" t="s">
        <v>10737</v>
      </c>
      <c r="K1165" s="252" t="s">
        <v>10738</v>
      </c>
      <c r="L1165" s="252" t="s">
        <v>3469</v>
      </c>
      <c r="M1165" s="252" t="s">
        <v>6676</v>
      </c>
      <c r="N1165" s="252" t="s">
        <v>10910</v>
      </c>
      <c r="O1165" s="252" t="s">
        <v>8531</v>
      </c>
      <c r="P1165" s="252" t="s">
        <v>3670</v>
      </c>
      <c r="Q1165" s="252" t="s">
        <v>10840</v>
      </c>
      <c r="R1165" s="252" t="s">
        <v>7385</v>
      </c>
      <c r="S1165" s="252" t="s">
        <v>3340</v>
      </c>
      <c r="T1165" s="252" t="s">
        <v>3340</v>
      </c>
      <c r="U1165" s="252" t="s">
        <v>3340</v>
      </c>
      <c r="V1165" s="252" t="s">
        <v>3340</v>
      </c>
      <c r="W1165" s="252" t="s">
        <v>3340</v>
      </c>
      <c r="X1165" s="252" t="s">
        <v>3340</v>
      </c>
      <c r="Y1165" s="252" t="s">
        <v>3340</v>
      </c>
      <c r="Z1165" s="252" t="s">
        <v>3340</v>
      </c>
      <c r="AA1165" s="252" t="s">
        <v>3340</v>
      </c>
      <c r="AB1165" s="252" t="s">
        <v>3670</v>
      </c>
      <c r="AC1165" s="252" t="s">
        <v>3835</v>
      </c>
      <c r="AD1165" s="252" t="s">
        <v>3340</v>
      </c>
      <c r="AE1165" s="252" t="s">
        <v>3340</v>
      </c>
      <c r="AF1165" s="217" t="s">
        <v>3340</v>
      </c>
      <c r="AG1165" s="252" t="s">
        <v>6123</v>
      </c>
      <c r="AH1165" s="252" t="s">
        <v>10911</v>
      </c>
      <c r="AI1165" s="252" t="s">
        <v>3340</v>
      </c>
      <c r="AJ1165" s="252" t="s">
        <v>3340</v>
      </c>
      <c r="AK1165" s="252" t="s">
        <v>3340</v>
      </c>
      <c r="AL1165" s="252" t="s">
        <v>10927</v>
      </c>
    </row>
    <row r="1166" spans="3:38">
      <c r="C1166" s="252" t="s">
        <v>10928</v>
      </c>
      <c r="D1166" s="252" t="s">
        <v>10929</v>
      </c>
      <c r="E1166" s="252" t="s">
        <v>10930</v>
      </c>
      <c r="F1166" s="217" t="s">
        <v>10931</v>
      </c>
      <c r="G1166" s="252" t="s">
        <v>6683</v>
      </c>
      <c r="H1166" s="252" t="s">
        <v>10736</v>
      </c>
      <c r="I1166" s="411">
        <v>43557</v>
      </c>
      <c r="J1166" s="252" t="s">
        <v>10737</v>
      </c>
      <c r="K1166" s="252" t="s">
        <v>10738</v>
      </c>
      <c r="L1166" s="252" t="s">
        <v>3469</v>
      </c>
      <c r="M1166" s="252" t="s">
        <v>6676</v>
      </c>
      <c r="N1166" s="252" t="s">
        <v>10910</v>
      </c>
      <c r="O1166" s="252" t="s">
        <v>8531</v>
      </c>
      <c r="P1166" s="252" t="s">
        <v>3670</v>
      </c>
      <c r="Q1166" s="252" t="s">
        <v>10932</v>
      </c>
      <c r="R1166" s="252" t="s">
        <v>7385</v>
      </c>
      <c r="S1166" s="252" t="s">
        <v>3340</v>
      </c>
      <c r="T1166" s="252" t="s">
        <v>3340</v>
      </c>
      <c r="U1166" s="252" t="s">
        <v>3340</v>
      </c>
      <c r="V1166" s="252" t="s">
        <v>3340</v>
      </c>
      <c r="W1166" s="252" t="s">
        <v>3340</v>
      </c>
      <c r="X1166" s="252" t="s">
        <v>3340</v>
      </c>
      <c r="Y1166" s="252" t="s">
        <v>3340</v>
      </c>
      <c r="Z1166" s="252" t="s">
        <v>3340</v>
      </c>
      <c r="AA1166" s="252" t="s">
        <v>3340</v>
      </c>
      <c r="AB1166" s="252" t="s">
        <v>3670</v>
      </c>
      <c r="AC1166" s="252" t="s">
        <v>3835</v>
      </c>
      <c r="AD1166" s="252" t="s">
        <v>3340</v>
      </c>
      <c r="AE1166" s="252" t="s">
        <v>3340</v>
      </c>
      <c r="AF1166" s="217" t="s">
        <v>3340</v>
      </c>
      <c r="AG1166" s="252" t="s">
        <v>6123</v>
      </c>
      <c r="AH1166" s="252" t="s">
        <v>10911</v>
      </c>
      <c r="AI1166" s="252" t="s">
        <v>3340</v>
      </c>
      <c r="AJ1166" s="252" t="s">
        <v>3340</v>
      </c>
      <c r="AK1166" s="252" t="s">
        <v>3340</v>
      </c>
      <c r="AL1166" s="252" t="s">
        <v>10933</v>
      </c>
    </row>
    <row r="1167" spans="3:38">
      <c r="C1167" s="252" t="s">
        <v>10934</v>
      </c>
      <c r="D1167" s="252" t="s">
        <v>10935</v>
      </c>
      <c r="E1167" s="252" t="s">
        <v>10936</v>
      </c>
      <c r="F1167" s="217" t="s">
        <v>10937</v>
      </c>
      <c r="G1167" s="252" t="s">
        <v>6683</v>
      </c>
      <c r="H1167" s="252" t="s">
        <v>10736</v>
      </c>
      <c r="I1167" s="411">
        <v>43557</v>
      </c>
      <c r="J1167" s="252" t="s">
        <v>10737</v>
      </c>
      <c r="K1167" s="252" t="s">
        <v>10738</v>
      </c>
      <c r="L1167" s="252" t="s">
        <v>3469</v>
      </c>
      <c r="M1167" s="252" t="s">
        <v>6676</v>
      </c>
      <c r="N1167" s="252" t="s">
        <v>10910</v>
      </c>
      <c r="O1167" s="252" t="s">
        <v>8531</v>
      </c>
      <c r="P1167" s="252" t="s">
        <v>3670</v>
      </c>
      <c r="Q1167" s="252" t="s">
        <v>10938</v>
      </c>
      <c r="R1167" s="252" t="s">
        <v>7385</v>
      </c>
      <c r="S1167" s="252" t="s">
        <v>3340</v>
      </c>
      <c r="T1167" s="252" t="s">
        <v>3340</v>
      </c>
      <c r="U1167" s="252" t="s">
        <v>3340</v>
      </c>
      <c r="V1167" s="252" t="s">
        <v>3340</v>
      </c>
      <c r="W1167" s="252" t="s">
        <v>3340</v>
      </c>
      <c r="X1167" s="252" t="s">
        <v>3340</v>
      </c>
      <c r="Y1167" s="252" t="s">
        <v>3340</v>
      </c>
      <c r="Z1167" s="252" t="s">
        <v>3340</v>
      </c>
      <c r="AA1167" s="252" t="s">
        <v>3340</v>
      </c>
      <c r="AB1167" s="252" t="s">
        <v>3670</v>
      </c>
      <c r="AC1167" s="252" t="s">
        <v>3835</v>
      </c>
      <c r="AD1167" s="252" t="s">
        <v>3340</v>
      </c>
      <c r="AE1167" s="252" t="s">
        <v>3340</v>
      </c>
      <c r="AF1167" s="217" t="s">
        <v>3340</v>
      </c>
      <c r="AG1167" s="252" t="s">
        <v>6123</v>
      </c>
      <c r="AH1167" s="252" t="s">
        <v>10911</v>
      </c>
      <c r="AI1167" s="252" t="s">
        <v>3340</v>
      </c>
      <c r="AJ1167" s="252" t="s">
        <v>3340</v>
      </c>
      <c r="AK1167" s="252" t="s">
        <v>3340</v>
      </c>
      <c r="AL1167" s="252" t="s">
        <v>10939</v>
      </c>
    </row>
    <row r="1168" spans="3:38">
      <c r="C1168" s="252" t="s">
        <v>10940</v>
      </c>
      <c r="D1168" s="252" t="s">
        <v>10941</v>
      </c>
      <c r="E1168" s="252" t="s">
        <v>10942</v>
      </c>
      <c r="F1168" s="217" t="s">
        <v>10943</v>
      </c>
      <c r="G1168" s="252" t="s">
        <v>6683</v>
      </c>
      <c r="H1168" s="252" t="s">
        <v>10736</v>
      </c>
      <c r="I1168" s="411">
        <v>43557</v>
      </c>
      <c r="J1168" s="252" t="s">
        <v>10737</v>
      </c>
      <c r="K1168" s="252" t="s">
        <v>10738</v>
      </c>
      <c r="L1168" s="252" t="s">
        <v>3469</v>
      </c>
      <c r="M1168" s="252" t="s">
        <v>6676</v>
      </c>
      <c r="N1168" s="252" t="s">
        <v>10944</v>
      </c>
      <c r="O1168" s="252" t="s">
        <v>8531</v>
      </c>
      <c r="P1168" s="252" t="s">
        <v>3670</v>
      </c>
      <c r="Q1168" s="252" t="s">
        <v>10822</v>
      </c>
      <c r="R1168" s="252" t="s">
        <v>7385</v>
      </c>
      <c r="S1168" s="252" t="s">
        <v>3340</v>
      </c>
      <c r="T1168" s="252" t="s">
        <v>3340</v>
      </c>
      <c r="U1168" s="252" t="s">
        <v>3340</v>
      </c>
      <c r="V1168" s="252" t="s">
        <v>3340</v>
      </c>
      <c r="W1168" s="252" t="s">
        <v>3340</v>
      </c>
      <c r="X1168" s="252" t="s">
        <v>3340</v>
      </c>
      <c r="Y1168" s="252" t="s">
        <v>3340</v>
      </c>
      <c r="Z1168" s="252" t="s">
        <v>3340</v>
      </c>
      <c r="AA1168" s="252" t="s">
        <v>3340</v>
      </c>
      <c r="AB1168" s="252" t="s">
        <v>3670</v>
      </c>
      <c r="AC1168" s="252" t="s">
        <v>3835</v>
      </c>
      <c r="AD1168" s="252" t="s">
        <v>3340</v>
      </c>
      <c r="AE1168" s="252" t="s">
        <v>3340</v>
      </c>
      <c r="AF1168" s="217" t="s">
        <v>3340</v>
      </c>
      <c r="AG1168" s="252" t="s">
        <v>6123</v>
      </c>
      <c r="AH1168" s="252" t="s">
        <v>10945</v>
      </c>
      <c r="AI1168" s="252" t="s">
        <v>3340</v>
      </c>
      <c r="AJ1168" s="252" t="s">
        <v>3340</v>
      </c>
      <c r="AK1168" s="252" t="s">
        <v>3340</v>
      </c>
      <c r="AL1168" s="252" t="s">
        <v>10946</v>
      </c>
    </row>
    <row r="1169" spans="3:38">
      <c r="C1169" s="252" t="s">
        <v>10947</v>
      </c>
      <c r="D1169" s="252" t="s">
        <v>10948</v>
      </c>
      <c r="E1169" s="252" t="s">
        <v>10949</v>
      </c>
      <c r="F1169" s="217" t="s">
        <v>10950</v>
      </c>
      <c r="G1169" s="252" t="s">
        <v>6683</v>
      </c>
      <c r="H1169" s="252" t="s">
        <v>10736</v>
      </c>
      <c r="I1169" s="411">
        <v>43557</v>
      </c>
      <c r="J1169" s="252" t="s">
        <v>10737</v>
      </c>
      <c r="K1169" s="252" t="s">
        <v>10738</v>
      </c>
      <c r="L1169" s="252" t="s">
        <v>3469</v>
      </c>
      <c r="M1169" s="252" t="s">
        <v>6676</v>
      </c>
      <c r="N1169" s="252" t="s">
        <v>10944</v>
      </c>
      <c r="O1169" s="252" t="s">
        <v>8531</v>
      </c>
      <c r="P1169" s="252" t="s">
        <v>3670</v>
      </c>
      <c r="Q1169" s="252" t="s">
        <v>10829</v>
      </c>
      <c r="R1169" s="252" t="s">
        <v>7385</v>
      </c>
      <c r="S1169" s="252" t="s">
        <v>3340</v>
      </c>
      <c r="T1169" s="252" t="s">
        <v>3340</v>
      </c>
      <c r="U1169" s="252" t="s">
        <v>3340</v>
      </c>
      <c r="V1169" s="252" t="s">
        <v>3340</v>
      </c>
      <c r="W1169" s="252" t="s">
        <v>3340</v>
      </c>
      <c r="X1169" s="252" t="s">
        <v>3340</v>
      </c>
      <c r="Y1169" s="252" t="s">
        <v>3340</v>
      </c>
      <c r="Z1169" s="252" t="s">
        <v>3340</v>
      </c>
      <c r="AA1169" s="252" t="s">
        <v>3340</v>
      </c>
      <c r="AB1169" s="252" t="s">
        <v>3670</v>
      </c>
      <c r="AC1169" s="252" t="s">
        <v>3835</v>
      </c>
      <c r="AD1169" s="252" t="s">
        <v>3340</v>
      </c>
      <c r="AE1169" s="252" t="s">
        <v>3340</v>
      </c>
      <c r="AF1169" s="217" t="s">
        <v>3340</v>
      </c>
      <c r="AG1169" s="252" t="s">
        <v>6123</v>
      </c>
      <c r="AH1169" s="252" t="s">
        <v>10945</v>
      </c>
      <c r="AI1169" s="252" t="s">
        <v>3340</v>
      </c>
      <c r="AJ1169" s="252" t="s">
        <v>3340</v>
      </c>
      <c r="AK1169" s="252" t="s">
        <v>3340</v>
      </c>
      <c r="AL1169" s="252" t="s">
        <v>10951</v>
      </c>
    </row>
    <row r="1170" spans="3:38">
      <c r="C1170" s="252" t="s">
        <v>10952</v>
      </c>
      <c r="D1170" s="252" t="s">
        <v>10953</v>
      </c>
      <c r="E1170" s="252" t="s">
        <v>10954</v>
      </c>
      <c r="F1170" s="217" t="s">
        <v>10955</v>
      </c>
      <c r="G1170" s="252" t="s">
        <v>6683</v>
      </c>
      <c r="H1170" s="252" t="s">
        <v>10736</v>
      </c>
      <c r="I1170" s="411">
        <v>43557</v>
      </c>
      <c r="J1170" s="252" t="s">
        <v>10737</v>
      </c>
      <c r="K1170" s="252" t="s">
        <v>10738</v>
      </c>
      <c r="L1170" s="252" t="s">
        <v>3469</v>
      </c>
      <c r="M1170" s="252" t="s">
        <v>6676</v>
      </c>
      <c r="N1170" s="252" t="s">
        <v>10944</v>
      </c>
      <c r="O1170" s="252" t="s">
        <v>8531</v>
      </c>
      <c r="P1170" s="252" t="s">
        <v>3670</v>
      </c>
      <c r="Q1170" s="252" t="s">
        <v>10835</v>
      </c>
      <c r="R1170" s="252" t="s">
        <v>7385</v>
      </c>
      <c r="S1170" s="252" t="s">
        <v>3340</v>
      </c>
      <c r="T1170" s="252" t="s">
        <v>3340</v>
      </c>
      <c r="U1170" s="252" t="s">
        <v>3340</v>
      </c>
      <c r="V1170" s="252" t="s">
        <v>3340</v>
      </c>
      <c r="W1170" s="252" t="s">
        <v>3340</v>
      </c>
      <c r="X1170" s="252" t="s">
        <v>3340</v>
      </c>
      <c r="Y1170" s="252" t="s">
        <v>3340</v>
      </c>
      <c r="Z1170" s="252" t="s">
        <v>3340</v>
      </c>
      <c r="AA1170" s="252" t="s">
        <v>3340</v>
      </c>
      <c r="AB1170" s="252" t="s">
        <v>3670</v>
      </c>
      <c r="AC1170" s="252" t="s">
        <v>3835</v>
      </c>
      <c r="AD1170" s="252" t="s">
        <v>3340</v>
      </c>
      <c r="AE1170" s="252" t="s">
        <v>3340</v>
      </c>
      <c r="AF1170" s="217" t="s">
        <v>3340</v>
      </c>
      <c r="AG1170" s="252" t="s">
        <v>6123</v>
      </c>
      <c r="AH1170" s="252" t="s">
        <v>10945</v>
      </c>
      <c r="AI1170" s="252" t="s">
        <v>3340</v>
      </c>
      <c r="AJ1170" s="252" t="s">
        <v>3340</v>
      </c>
      <c r="AK1170" s="252" t="s">
        <v>3340</v>
      </c>
      <c r="AL1170" s="252" t="s">
        <v>10956</v>
      </c>
    </row>
    <row r="1171" spans="3:38">
      <c r="C1171" s="252" t="s">
        <v>10957</v>
      </c>
      <c r="D1171" s="252" t="s">
        <v>10958</v>
      </c>
      <c r="E1171" s="252" t="s">
        <v>10959</v>
      </c>
      <c r="F1171" s="217" t="s">
        <v>10960</v>
      </c>
      <c r="G1171" s="252" t="s">
        <v>6683</v>
      </c>
      <c r="H1171" s="252" t="s">
        <v>10736</v>
      </c>
      <c r="I1171" s="411">
        <v>43557</v>
      </c>
      <c r="J1171" s="252" t="s">
        <v>10737</v>
      </c>
      <c r="K1171" s="252" t="s">
        <v>10738</v>
      </c>
      <c r="L1171" s="252" t="s">
        <v>3469</v>
      </c>
      <c r="M1171" s="252" t="s">
        <v>6676</v>
      </c>
      <c r="N1171" s="252" t="s">
        <v>10944</v>
      </c>
      <c r="O1171" s="252" t="s">
        <v>8531</v>
      </c>
      <c r="P1171" s="252" t="s">
        <v>3670</v>
      </c>
      <c r="Q1171" s="252" t="s">
        <v>10840</v>
      </c>
      <c r="R1171" s="252" t="s">
        <v>7385</v>
      </c>
      <c r="S1171" s="252" t="s">
        <v>3340</v>
      </c>
      <c r="T1171" s="252" t="s">
        <v>3340</v>
      </c>
      <c r="U1171" s="252" t="s">
        <v>3340</v>
      </c>
      <c r="V1171" s="252" t="s">
        <v>3340</v>
      </c>
      <c r="W1171" s="252" t="s">
        <v>3340</v>
      </c>
      <c r="X1171" s="252" t="s">
        <v>3340</v>
      </c>
      <c r="Y1171" s="252" t="s">
        <v>3340</v>
      </c>
      <c r="Z1171" s="252" t="s">
        <v>3340</v>
      </c>
      <c r="AA1171" s="252" t="s">
        <v>3340</v>
      </c>
      <c r="AB1171" s="252" t="s">
        <v>3670</v>
      </c>
      <c r="AC1171" s="252" t="s">
        <v>3835</v>
      </c>
      <c r="AD1171" s="252" t="s">
        <v>3340</v>
      </c>
      <c r="AE1171" s="252" t="s">
        <v>3340</v>
      </c>
      <c r="AF1171" s="217" t="s">
        <v>3340</v>
      </c>
      <c r="AG1171" s="252" t="s">
        <v>6123</v>
      </c>
      <c r="AH1171" s="252" t="s">
        <v>10945</v>
      </c>
      <c r="AI1171" s="252" t="s">
        <v>3340</v>
      </c>
      <c r="AJ1171" s="252" t="s">
        <v>3340</v>
      </c>
      <c r="AK1171" s="252" t="s">
        <v>3340</v>
      </c>
      <c r="AL1171" s="252" t="s">
        <v>10961</v>
      </c>
    </row>
    <row r="1172" spans="3:38">
      <c r="C1172" s="252" t="s">
        <v>10962</v>
      </c>
      <c r="D1172" s="252" t="s">
        <v>10963</v>
      </c>
      <c r="E1172" s="252" t="s">
        <v>10964</v>
      </c>
      <c r="F1172" s="217" t="s">
        <v>10965</v>
      </c>
      <c r="G1172" s="252" t="s">
        <v>6683</v>
      </c>
      <c r="H1172" s="252" t="s">
        <v>10736</v>
      </c>
      <c r="I1172" s="411">
        <v>43557</v>
      </c>
      <c r="J1172" s="252" t="s">
        <v>10737</v>
      </c>
      <c r="K1172" s="252" t="s">
        <v>10738</v>
      </c>
      <c r="L1172" s="252" t="s">
        <v>3469</v>
      </c>
      <c r="M1172" s="252" t="s">
        <v>6676</v>
      </c>
      <c r="N1172" s="252" t="s">
        <v>10966</v>
      </c>
      <c r="O1172" s="252" t="s">
        <v>8531</v>
      </c>
      <c r="P1172" s="252" t="s">
        <v>3670</v>
      </c>
      <c r="Q1172" s="252" t="s">
        <v>10822</v>
      </c>
      <c r="R1172" s="252" t="s">
        <v>7385</v>
      </c>
      <c r="S1172" s="252" t="s">
        <v>3340</v>
      </c>
      <c r="T1172" s="252" t="s">
        <v>3340</v>
      </c>
      <c r="U1172" s="252" t="s">
        <v>3340</v>
      </c>
      <c r="V1172" s="252" t="s">
        <v>3340</v>
      </c>
      <c r="W1172" s="252" t="s">
        <v>3340</v>
      </c>
      <c r="X1172" s="252" t="s">
        <v>3340</v>
      </c>
      <c r="Y1172" s="252" t="s">
        <v>3340</v>
      </c>
      <c r="Z1172" s="252" t="s">
        <v>3340</v>
      </c>
      <c r="AA1172" s="252" t="s">
        <v>3340</v>
      </c>
      <c r="AB1172" s="252" t="s">
        <v>3670</v>
      </c>
      <c r="AC1172" s="252" t="s">
        <v>3835</v>
      </c>
      <c r="AD1172" s="252" t="s">
        <v>3340</v>
      </c>
      <c r="AE1172" s="252" t="s">
        <v>3340</v>
      </c>
      <c r="AF1172" s="217" t="s">
        <v>3340</v>
      </c>
      <c r="AG1172" s="252" t="s">
        <v>6123</v>
      </c>
      <c r="AH1172" s="252" t="s">
        <v>10967</v>
      </c>
      <c r="AI1172" s="252" t="s">
        <v>3340</v>
      </c>
      <c r="AJ1172" s="252" t="s">
        <v>3340</v>
      </c>
      <c r="AK1172" s="252" t="s">
        <v>3340</v>
      </c>
      <c r="AL1172" s="252" t="s">
        <v>10968</v>
      </c>
    </row>
    <row r="1173" spans="3:38">
      <c r="C1173" s="252" t="s">
        <v>10969</v>
      </c>
      <c r="D1173" s="252" t="s">
        <v>10970</v>
      </c>
      <c r="E1173" s="252" t="s">
        <v>10971</v>
      </c>
      <c r="F1173" s="217" t="s">
        <v>10972</v>
      </c>
      <c r="G1173" s="252" t="s">
        <v>6683</v>
      </c>
      <c r="H1173" s="252" t="s">
        <v>10736</v>
      </c>
      <c r="I1173" s="411">
        <v>43557</v>
      </c>
      <c r="J1173" s="252" t="s">
        <v>10737</v>
      </c>
      <c r="K1173" s="252" t="s">
        <v>10738</v>
      </c>
      <c r="L1173" s="252" t="s">
        <v>3469</v>
      </c>
      <c r="M1173" s="252" t="s">
        <v>6676</v>
      </c>
      <c r="N1173" s="252" t="s">
        <v>10966</v>
      </c>
      <c r="O1173" s="252" t="s">
        <v>8531</v>
      </c>
      <c r="P1173" s="252" t="s">
        <v>3670</v>
      </c>
      <c r="Q1173" s="252" t="s">
        <v>10829</v>
      </c>
      <c r="R1173" s="252" t="s">
        <v>7385</v>
      </c>
      <c r="S1173" s="252" t="s">
        <v>3340</v>
      </c>
      <c r="T1173" s="252" t="s">
        <v>3340</v>
      </c>
      <c r="U1173" s="252" t="s">
        <v>3340</v>
      </c>
      <c r="V1173" s="252" t="s">
        <v>3340</v>
      </c>
      <c r="W1173" s="252" t="s">
        <v>3340</v>
      </c>
      <c r="X1173" s="252" t="s">
        <v>3340</v>
      </c>
      <c r="Y1173" s="252" t="s">
        <v>3340</v>
      </c>
      <c r="Z1173" s="252" t="s">
        <v>3340</v>
      </c>
      <c r="AA1173" s="252" t="s">
        <v>3340</v>
      </c>
      <c r="AB1173" s="252" t="s">
        <v>3670</v>
      </c>
      <c r="AC1173" s="252" t="s">
        <v>3835</v>
      </c>
      <c r="AD1173" s="252" t="s">
        <v>3340</v>
      </c>
      <c r="AE1173" s="252" t="s">
        <v>3340</v>
      </c>
      <c r="AF1173" s="217" t="s">
        <v>3340</v>
      </c>
      <c r="AG1173" s="252" t="s">
        <v>6123</v>
      </c>
      <c r="AH1173" s="252" t="s">
        <v>10967</v>
      </c>
      <c r="AI1173" s="252" t="s">
        <v>3340</v>
      </c>
      <c r="AJ1173" s="252" t="s">
        <v>3340</v>
      </c>
      <c r="AK1173" s="252" t="s">
        <v>3340</v>
      </c>
      <c r="AL1173" s="252" t="s">
        <v>10973</v>
      </c>
    </row>
    <row r="1174" spans="3:38">
      <c r="C1174" s="252" t="s">
        <v>10974</v>
      </c>
      <c r="D1174" s="252" t="s">
        <v>10975</v>
      </c>
      <c r="E1174" s="252" t="s">
        <v>10976</v>
      </c>
      <c r="F1174" s="217" t="s">
        <v>10977</v>
      </c>
      <c r="G1174" s="252" t="s">
        <v>6683</v>
      </c>
      <c r="H1174" s="252" t="s">
        <v>10736</v>
      </c>
      <c r="I1174" s="411">
        <v>43557</v>
      </c>
      <c r="J1174" s="252" t="s">
        <v>10737</v>
      </c>
      <c r="K1174" s="252" t="s">
        <v>10738</v>
      </c>
      <c r="L1174" s="252" t="s">
        <v>3469</v>
      </c>
      <c r="M1174" s="252" t="s">
        <v>6676</v>
      </c>
      <c r="N1174" s="252" t="s">
        <v>10966</v>
      </c>
      <c r="O1174" s="252" t="s">
        <v>8531</v>
      </c>
      <c r="P1174" s="252" t="s">
        <v>3670</v>
      </c>
      <c r="Q1174" s="252" t="s">
        <v>10835</v>
      </c>
      <c r="R1174" s="252" t="s">
        <v>7385</v>
      </c>
      <c r="S1174" s="252" t="s">
        <v>3340</v>
      </c>
      <c r="T1174" s="252" t="s">
        <v>3340</v>
      </c>
      <c r="U1174" s="252" t="s">
        <v>3340</v>
      </c>
      <c r="V1174" s="252" t="s">
        <v>3340</v>
      </c>
      <c r="W1174" s="252" t="s">
        <v>3340</v>
      </c>
      <c r="X1174" s="252" t="s">
        <v>3340</v>
      </c>
      <c r="Y1174" s="252" t="s">
        <v>3340</v>
      </c>
      <c r="Z1174" s="252" t="s">
        <v>3340</v>
      </c>
      <c r="AA1174" s="252" t="s">
        <v>3340</v>
      </c>
      <c r="AB1174" s="252" t="s">
        <v>3670</v>
      </c>
      <c r="AC1174" s="252" t="s">
        <v>3835</v>
      </c>
      <c r="AD1174" s="252" t="s">
        <v>3340</v>
      </c>
      <c r="AE1174" s="252" t="s">
        <v>3340</v>
      </c>
      <c r="AF1174" s="217" t="s">
        <v>3340</v>
      </c>
      <c r="AG1174" s="252" t="s">
        <v>6123</v>
      </c>
      <c r="AH1174" s="252" t="s">
        <v>10967</v>
      </c>
      <c r="AI1174" s="252" t="s">
        <v>3340</v>
      </c>
      <c r="AJ1174" s="252" t="s">
        <v>3340</v>
      </c>
      <c r="AK1174" s="252" t="s">
        <v>3340</v>
      </c>
      <c r="AL1174" s="252" t="s">
        <v>10978</v>
      </c>
    </row>
    <row r="1175" spans="3:38">
      <c r="C1175" s="252" t="s">
        <v>10979</v>
      </c>
      <c r="D1175" s="252" t="s">
        <v>10980</v>
      </c>
      <c r="E1175" s="252" t="s">
        <v>10981</v>
      </c>
      <c r="F1175" s="217" t="s">
        <v>10982</v>
      </c>
      <c r="G1175" s="252" t="s">
        <v>6683</v>
      </c>
      <c r="H1175" s="252" t="s">
        <v>10736</v>
      </c>
      <c r="I1175" s="411">
        <v>43557</v>
      </c>
      <c r="J1175" s="252" t="s">
        <v>10737</v>
      </c>
      <c r="K1175" s="252" t="s">
        <v>10738</v>
      </c>
      <c r="L1175" s="252" t="s">
        <v>3469</v>
      </c>
      <c r="M1175" s="252" t="s">
        <v>6676</v>
      </c>
      <c r="N1175" s="252" t="s">
        <v>10966</v>
      </c>
      <c r="O1175" s="252" t="s">
        <v>8531</v>
      </c>
      <c r="P1175" s="252" t="s">
        <v>3670</v>
      </c>
      <c r="Q1175" s="252" t="s">
        <v>10840</v>
      </c>
      <c r="R1175" s="252" t="s">
        <v>7385</v>
      </c>
      <c r="S1175" s="252" t="s">
        <v>3340</v>
      </c>
      <c r="T1175" s="252" t="s">
        <v>3340</v>
      </c>
      <c r="U1175" s="252" t="s">
        <v>3340</v>
      </c>
      <c r="V1175" s="252" t="s">
        <v>3340</v>
      </c>
      <c r="W1175" s="252" t="s">
        <v>3340</v>
      </c>
      <c r="X1175" s="252" t="s">
        <v>3340</v>
      </c>
      <c r="Y1175" s="252" t="s">
        <v>3340</v>
      </c>
      <c r="Z1175" s="252" t="s">
        <v>3340</v>
      </c>
      <c r="AA1175" s="252" t="s">
        <v>3340</v>
      </c>
      <c r="AB1175" s="252" t="s">
        <v>3670</v>
      </c>
      <c r="AC1175" s="252" t="s">
        <v>3835</v>
      </c>
      <c r="AD1175" s="252" t="s">
        <v>3340</v>
      </c>
      <c r="AE1175" s="252" t="s">
        <v>3340</v>
      </c>
      <c r="AF1175" s="217" t="s">
        <v>3340</v>
      </c>
      <c r="AG1175" s="252" t="s">
        <v>6123</v>
      </c>
      <c r="AH1175" s="252" t="s">
        <v>10967</v>
      </c>
      <c r="AI1175" s="252" t="s">
        <v>3340</v>
      </c>
      <c r="AJ1175" s="252" t="s">
        <v>3340</v>
      </c>
      <c r="AK1175" s="252" t="s">
        <v>3340</v>
      </c>
      <c r="AL1175" s="252" t="s">
        <v>10983</v>
      </c>
    </row>
    <row r="1176" spans="3:38">
      <c r="C1176" s="252" t="s">
        <v>10984</v>
      </c>
      <c r="D1176" s="252" t="s">
        <v>10985</v>
      </c>
      <c r="E1176" s="252" t="s">
        <v>10986</v>
      </c>
      <c r="F1176" s="217" t="s">
        <v>10987</v>
      </c>
      <c r="G1176" s="252" t="s">
        <v>6683</v>
      </c>
      <c r="H1176" s="252" t="s">
        <v>10736</v>
      </c>
      <c r="I1176" s="411">
        <v>43557</v>
      </c>
      <c r="J1176" s="252" t="s">
        <v>10737</v>
      </c>
      <c r="K1176" s="252" t="s">
        <v>10738</v>
      </c>
      <c r="L1176" s="252" t="s">
        <v>3469</v>
      </c>
      <c r="M1176" s="252" t="s">
        <v>6676</v>
      </c>
      <c r="N1176" s="252" t="s">
        <v>10988</v>
      </c>
      <c r="O1176" s="252" t="s">
        <v>8531</v>
      </c>
      <c r="P1176" s="252" t="s">
        <v>3670</v>
      </c>
      <c r="Q1176" s="252" t="s">
        <v>10822</v>
      </c>
      <c r="R1176" s="252" t="s">
        <v>7385</v>
      </c>
      <c r="S1176" s="252" t="s">
        <v>3340</v>
      </c>
      <c r="T1176" s="252" t="s">
        <v>3340</v>
      </c>
      <c r="U1176" s="252" t="s">
        <v>3340</v>
      </c>
      <c r="V1176" s="252" t="s">
        <v>3340</v>
      </c>
      <c r="W1176" s="252" t="s">
        <v>3340</v>
      </c>
      <c r="X1176" s="252" t="s">
        <v>3340</v>
      </c>
      <c r="Y1176" s="252" t="s">
        <v>3340</v>
      </c>
      <c r="Z1176" s="252" t="s">
        <v>3340</v>
      </c>
      <c r="AA1176" s="252" t="s">
        <v>3340</v>
      </c>
      <c r="AB1176" s="252" t="s">
        <v>3670</v>
      </c>
      <c r="AC1176" s="252" t="s">
        <v>3835</v>
      </c>
      <c r="AD1176" s="252" t="s">
        <v>3340</v>
      </c>
      <c r="AE1176" s="252" t="s">
        <v>3340</v>
      </c>
      <c r="AF1176" s="217" t="s">
        <v>3340</v>
      </c>
      <c r="AG1176" s="252" t="s">
        <v>6123</v>
      </c>
      <c r="AH1176" s="252" t="s">
        <v>10989</v>
      </c>
      <c r="AI1176" s="252" t="s">
        <v>3340</v>
      </c>
      <c r="AJ1176" s="252" t="s">
        <v>3340</v>
      </c>
      <c r="AK1176" s="252" t="s">
        <v>3340</v>
      </c>
      <c r="AL1176" s="252" t="s">
        <v>10990</v>
      </c>
    </row>
    <row r="1177" spans="3:38">
      <c r="C1177" s="252" t="s">
        <v>10991</v>
      </c>
      <c r="D1177" s="252" t="s">
        <v>10992</v>
      </c>
      <c r="E1177" s="252" t="s">
        <v>10993</v>
      </c>
      <c r="F1177" s="217" t="s">
        <v>10994</v>
      </c>
      <c r="G1177" s="252" t="s">
        <v>6683</v>
      </c>
      <c r="H1177" s="252" t="s">
        <v>10736</v>
      </c>
      <c r="I1177" s="411">
        <v>43557</v>
      </c>
      <c r="J1177" s="252" t="s">
        <v>10737</v>
      </c>
      <c r="K1177" s="252" t="s">
        <v>10738</v>
      </c>
      <c r="L1177" s="252" t="s">
        <v>3469</v>
      </c>
      <c r="M1177" s="252" t="s">
        <v>6676</v>
      </c>
      <c r="N1177" s="252" t="s">
        <v>10988</v>
      </c>
      <c r="O1177" s="252" t="s">
        <v>8531</v>
      </c>
      <c r="P1177" s="252" t="s">
        <v>3670</v>
      </c>
      <c r="Q1177" s="252" t="s">
        <v>10829</v>
      </c>
      <c r="R1177" s="252" t="s">
        <v>7385</v>
      </c>
      <c r="S1177" s="252" t="s">
        <v>3340</v>
      </c>
      <c r="T1177" s="252" t="s">
        <v>3340</v>
      </c>
      <c r="U1177" s="252" t="s">
        <v>3340</v>
      </c>
      <c r="V1177" s="252" t="s">
        <v>3340</v>
      </c>
      <c r="W1177" s="252" t="s">
        <v>3340</v>
      </c>
      <c r="X1177" s="252" t="s">
        <v>3340</v>
      </c>
      <c r="Y1177" s="252" t="s">
        <v>3340</v>
      </c>
      <c r="Z1177" s="252" t="s">
        <v>3340</v>
      </c>
      <c r="AA1177" s="252" t="s">
        <v>3340</v>
      </c>
      <c r="AB1177" s="252" t="s">
        <v>3670</v>
      </c>
      <c r="AC1177" s="252" t="s">
        <v>3835</v>
      </c>
      <c r="AD1177" s="252" t="s">
        <v>3340</v>
      </c>
      <c r="AE1177" s="252" t="s">
        <v>3340</v>
      </c>
      <c r="AF1177" s="217" t="s">
        <v>3340</v>
      </c>
      <c r="AG1177" s="252" t="s">
        <v>6123</v>
      </c>
      <c r="AH1177" s="252" t="s">
        <v>10989</v>
      </c>
      <c r="AI1177" s="252" t="s">
        <v>3340</v>
      </c>
      <c r="AJ1177" s="252" t="s">
        <v>3340</v>
      </c>
      <c r="AK1177" s="252" t="s">
        <v>3340</v>
      </c>
      <c r="AL1177" s="252" t="s">
        <v>10995</v>
      </c>
    </row>
    <row r="1178" spans="3:38">
      <c r="C1178" s="252" t="s">
        <v>10996</v>
      </c>
      <c r="D1178" s="252" t="s">
        <v>10997</v>
      </c>
      <c r="E1178" s="252" t="s">
        <v>10998</v>
      </c>
      <c r="F1178" s="217" t="s">
        <v>10999</v>
      </c>
      <c r="G1178" s="252" t="s">
        <v>6683</v>
      </c>
      <c r="H1178" s="252" t="s">
        <v>10736</v>
      </c>
      <c r="I1178" s="411">
        <v>43557</v>
      </c>
      <c r="J1178" s="252" t="s">
        <v>10737</v>
      </c>
      <c r="K1178" s="252" t="s">
        <v>10738</v>
      </c>
      <c r="L1178" s="252" t="s">
        <v>3469</v>
      </c>
      <c r="M1178" s="252" t="s">
        <v>6676</v>
      </c>
      <c r="N1178" s="252" t="s">
        <v>10988</v>
      </c>
      <c r="O1178" s="252" t="s">
        <v>8531</v>
      </c>
      <c r="P1178" s="252" t="s">
        <v>3670</v>
      </c>
      <c r="Q1178" s="252" t="s">
        <v>10835</v>
      </c>
      <c r="R1178" s="252" t="s">
        <v>7385</v>
      </c>
      <c r="S1178" s="252" t="s">
        <v>3340</v>
      </c>
      <c r="T1178" s="252" t="s">
        <v>3340</v>
      </c>
      <c r="U1178" s="252" t="s">
        <v>3340</v>
      </c>
      <c r="V1178" s="252" t="s">
        <v>3340</v>
      </c>
      <c r="W1178" s="252" t="s">
        <v>3340</v>
      </c>
      <c r="X1178" s="252" t="s">
        <v>3340</v>
      </c>
      <c r="Y1178" s="252" t="s">
        <v>3340</v>
      </c>
      <c r="Z1178" s="252" t="s">
        <v>3340</v>
      </c>
      <c r="AA1178" s="252" t="s">
        <v>3340</v>
      </c>
      <c r="AB1178" s="252" t="s">
        <v>3670</v>
      </c>
      <c r="AC1178" s="252" t="s">
        <v>3835</v>
      </c>
      <c r="AD1178" s="252" t="s">
        <v>3340</v>
      </c>
      <c r="AE1178" s="252" t="s">
        <v>3340</v>
      </c>
      <c r="AF1178" s="217" t="s">
        <v>3340</v>
      </c>
      <c r="AG1178" s="252" t="s">
        <v>6123</v>
      </c>
      <c r="AH1178" s="252" t="s">
        <v>10989</v>
      </c>
      <c r="AI1178" s="252" t="s">
        <v>3340</v>
      </c>
      <c r="AJ1178" s="252" t="s">
        <v>3340</v>
      </c>
      <c r="AK1178" s="252" t="s">
        <v>3340</v>
      </c>
      <c r="AL1178" s="252" t="s">
        <v>11000</v>
      </c>
    </row>
    <row r="1179" spans="3:38">
      <c r="C1179" s="252" t="s">
        <v>11001</v>
      </c>
      <c r="D1179" s="252" t="s">
        <v>11002</v>
      </c>
      <c r="E1179" s="252" t="s">
        <v>11003</v>
      </c>
      <c r="F1179" s="217" t="s">
        <v>11004</v>
      </c>
      <c r="G1179" s="252" t="s">
        <v>6683</v>
      </c>
      <c r="H1179" s="252" t="s">
        <v>10736</v>
      </c>
      <c r="I1179" s="411">
        <v>43557</v>
      </c>
      <c r="J1179" s="252" t="s">
        <v>10737</v>
      </c>
      <c r="K1179" s="252" t="s">
        <v>10738</v>
      </c>
      <c r="L1179" s="252" t="s">
        <v>3469</v>
      </c>
      <c r="M1179" s="252" t="s">
        <v>6676</v>
      </c>
      <c r="N1179" s="252" t="s">
        <v>10988</v>
      </c>
      <c r="O1179" s="252" t="s">
        <v>8531</v>
      </c>
      <c r="P1179" s="252" t="s">
        <v>3670</v>
      </c>
      <c r="Q1179" s="252" t="s">
        <v>10840</v>
      </c>
      <c r="R1179" s="252" t="s">
        <v>7385</v>
      </c>
      <c r="S1179" s="252" t="s">
        <v>3340</v>
      </c>
      <c r="T1179" s="252" t="s">
        <v>3340</v>
      </c>
      <c r="U1179" s="252" t="s">
        <v>3340</v>
      </c>
      <c r="V1179" s="252" t="s">
        <v>3340</v>
      </c>
      <c r="W1179" s="252" t="s">
        <v>3340</v>
      </c>
      <c r="X1179" s="252" t="s">
        <v>3340</v>
      </c>
      <c r="Y1179" s="252" t="s">
        <v>3340</v>
      </c>
      <c r="Z1179" s="252" t="s">
        <v>3340</v>
      </c>
      <c r="AA1179" s="252" t="s">
        <v>3340</v>
      </c>
      <c r="AB1179" s="252" t="s">
        <v>3670</v>
      </c>
      <c r="AC1179" s="252" t="s">
        <v>3835</v>
      </c>
      <c r="AD1179" s="252" t="s">
        <v>3340</v>
      </c>
      <c r="AE1179" s="252" t="s">
        <v>3340</v>
      </c>
      <c r="AF1179" s="217" t="s">
        <v>3340</v>
      </c>
      <c r="AG1179" s="252" t="s">
        <v>6123</v>
      </c>
      <c r="AH1179" s="252" t="s">
        <v>10989</v>
      </c>
      <c r="AI1179" s="252" t="s">
        <v>3340</v>
      </c>
      <c r="AJ1179" s="252" t="s">
        <v>3340</v>
      </c>
      <c r="AK1179" s="252" t="s">
        <v>3340</v>
      </c>
      <c r="AL1179" s="252" t="s">
        <v>11005</v>
      </c>
    </row>
    <row r="1180" spans="3:38">
      <c r="C1180" s="252" t="s">
        <v>11006</v>
      </c>
      <c r="D1180" s="252" t="s">
        <v>11007</v>
      </c>
      <c r="E1180" s="252" t="s">
        <v>11008</v>
      </c>
      <c r="F1180" s="252" t="s">
        <v>11009</v>
      </c>
      <c r="G1180" s="252" t="s">
        <v>3378</v>
      </c>
      <c r="H1180" s="252" t="s">
        <v>8914</v>
      </c>
      <c r="I1180" s="411">
        <v>43571</v>
      </c>
      <c r="J1180" s="252" t="s">
        <v>8915</v>
      </c>
      <c r="K1180" s="252" t="s">
        <v>9311</v>
      </c>
      <c r="L1180" s="252" t="s">
        <v>3469</v>
      </c>
      <c r="M1180" s="252" t="s">
        <v>6676</v>
      </c>
      <c r="N1180" s="252" t="s">
        <v>3327</v>
      </c>
      <c r="O1180" s="252" t="s">
        <v>3328</v>
      </c>
      <c r="P1180" s="252" t="s">
        <v>3670</v>
      </c>
      <c r="Q1180" s="252" t="s">
        <v>9368</v>
      </c>
      <c r="R1180" s="252" t="s">
        <v>3340</v>
      </c>
      <c r="S1180" s="252" t="s">
        <v>3340</v>
      </c>
      <c r="T1180" s="252" t="s">
        <v>3340</v>
      </c>
      <c r="U1180" s="252" t="s">
        <v>3340</v>
      </c>
      <c r="V1180" s="252" t="s">
        <v>3340</v>
      </c>
      <c r="W1180" s="252" t="s">
        <v>3340</v>
      </c>
      <c r="X1180" s="252" t="s">
        <v>3340</v>
      </c>
      <c r="Y1180" s="252" t="s">
        <v>3340</v>
      </c>
      <c r="Z1180" s="252" t="s">
        <v>3340</v>
      </c>
      <c r="AA1180" s="252" t="s">
        <v>3340</v>
      </c>
      <c r="AB1180" s="252" t="s">
        <v>3669</v>
      </c>
      <c r="AC1180" s="252" t="s">
        <v>3835</v>
      </c>
      <c r="AD1180" s="252" t="s">
        <v>5615</v>
      </c>
      <c r="AE1180" s="252">
        <v>9.9999999999999995E-8</v>
      </c>
      <c r="AF1180" s="217" t="s">
        <v>3340</v>
      </c>
      <c r="AG1180" s="252" t="s">
        <v>9368</v>
      </c>
      <c r="AH1180" s="252" t="s">
        <v>11010</v>
      </c>
      <c r="AI1180" s="252" t="s">
        <v>3340</v>
      </c>
      <c r="AJ1180" s="252" t="s">
        <v>6765</v>
      </c>
      <c r="AK1180" s="252" t="s">
        <v>3340</v>
      </c>
      <c r="AL1180" s="252" t="s">
        <v>3340</v>
      </c>
    </row>
    <row r="1181" spans="3:38">
      <c r="C1181" s="252" t="s">
        <v>11006</v>
      </c>
      <c r="D1181" s="252" t="s">
        <v>11011</v>
      </c>
      <c r="E1181" s="252" t="s">
        <v>11012</v>
      </c>
      <c r="F1181" s="252" t="s">
        <v>11013</v>
      </c>
      <c r="G1181" s="252" t="s">
        <v>3378</v>
      </c>
      <c r="H1181" s="252" t="s">
        <v>8914</v>
      </c>
      <c r="I1181" s="411">
        <v>43571</v>
      </c>
      <c r="J1181" s="252" t="s">
        <v>8915</v>
      </c>
      <c r="K1181" s="252" t="s">
        <v>9311</v>
      </c>
      <c r="L1181" s="252" t="s">
        <v>3469</v>
      </c>
      <c r="M1181" s="252" t="s">
        <v>6676</v>
      </c>
      <c r="N1181" s="252" t="s">
        <v>3327</v>
      </c>
      <c r="O1181" s="252" t="s">
        <v>3328</v>
      </c>
      <c r="P1181" s="252" t="s">
        <v>3670</v>
      </c>
      <c r="Q1181" s="252" t="s">
        <v>9368</v>
      </c>
      <c r="R1181" s="252" t="s">
        <v>3340</v>
      </c>
      <c r="S1181" s="252" t="s">
        <v>3340</v>
      </c>
      <c r="T1181" s="252" t="s">
        <v>3340</v>
      </c>
      <c r="U1181" s="252" t="s">
        <v>3340</v>
      </c>
      <c r="V1181" s="252" t="s">
        <v>3340</v>
      </c>
      <c r="W1181" s="252" t="s">
        <v>3340</v>
      </c>
      <c r="X1181" s="252" t="s">
        <v>3340</v>
      </c>
      <c r="Y1181" s="252" t="s">
        <v>3340</v>
      </c>
      <c r="Z1181" s="252" t="s">
        <v>3340</v>
      </c>
      <c r="AA1181" s="252" t="s">
        <v>3340</v>
      </c>
      <c r="AB1181" s="252" t="s">
        <v>3669</v>
      </c>
      <c r="AC1181" s="252" t="s">
        <v>3835</v>
      </c>
      <c r="AD1181" s="252" t="s">
        <v>5615</v>
      </c>
      <c r="AE1181" s="252">
        <v>9.9999999999999995E-8</v>
      </c>
      <c r="AF1181" s="217" t="s">
        <v>3340</v>
      </c>
      <c r="AG1181" s="252" t="s">
        <v>9368</v>
      </c>
      <c r="AH1181" s="252" t="s">
        <v>11010</v>
      </c>
      <c r="AI1181" s="252" t="s">
        <v>3340</v>
      </c>
      <c r="AJ1181" s="252" t="s">
        <v>6765</v>
      </c>
      <c r="AK1181" s="252" t="s">
        <v>3340</v>
      </c>
      <c r="AL1181" s="252" t="s">
        <v>3340</v>
      </c>
    </row>
    <row r="1182" spans="3:38">
      <c r="C1182" s="252" t="s">
        <v>11006</v>
      </c>
      <c r="D1182" s="252" t="s">
        <v>11014</v>
      </c>
      <c r="E1182" s="252" t="s">
        <v>11015</v>
      </c>
      <c r="F1182" s="252" t="s">
        <v>11016</v>
      </c>
      <c r="G1182" s="252" t="s">
        <v>3378</v>
      </c>
      <c r="H1182" s="252" t="s">
        <v>8914</v>
      </c>
      <c r="I1182" s="411">
        <v>43571</v>
      </c>
      <c r="J1182" s="252" t="s">
        <v>8915</v>
      </c>
      <c r="K1182" s="252" t="s">
        <v>9311</v>
      </c>
      <c r="L1182" s="252" t="s">
        <v>3469</v>
      </c>
      <c r="M1182" s="252" t="s">
        <v>6676</v>
      </c>
      <c r="N1182" s="252" t="s">
        <v>3327</v>
      </c>
      <c r="O1182" s="252" t="s">
        <v>3328</v>
      </c>
      <c r="P1182" s="252" t="s">
        <v>3670</v>
      </c>
      <c r="Q1182" s="252" t="s">
        <v>9368</v>
      </c>
      <c r="R1182" s="252" t="s">
        <v>3340</v>
      </c>
      <c r="S1182" s="252" t="s">
        <v>3340</v>
      </c>
      <c r="T1182" s="252" t="s">
        <v>3340</v>
      </c>
      <c r="U1182" s="252" t="s">
        <v>3340</v>
      </c>
      <c r="V1182" s="252" t="s">
        <v>3340</v>
      </c>
      <c r="W1182" s="252" t="s">
        <v>3340</v>
      </c>
      <c r="X1182" s="252" t="s">
        <v>3340</v>
      </c>
      <c r="Y1182" s="252" t="s">
        <v>3340</v>
      </c>
      <c r="Z1182" s="252" t="s">
        <v>3340</v>
      </c>
      <c r="AA1182" s="252" t="s">
        <v>3340</v>
      </c>
      <c r="AB1182" s="252" t="s">
        <v>3669</v>
      </c>
      <c r="AC1182" s="252" t="s">
        <v>3835</v>
      </c>
      <c r="AD1182" s="252" t="s">
        <v>5615</v>
      </c>
      <c r="AE1182" s="252">
        <v>9.9999999999999995E-8</v>
      </c>
      <c r="AF1182" s="217" t="s">
        <v>3340</v>
      </c>
      <c r="AG1182" s="252" t="s">
        <v>9368</v>
      </c>
      <c r="AH1182" s="252" t="s">
        <v>10777</v>
      </c>
      <c r="AI1182" s="252" t="s">
        <v>3340</v>
      </c>
      <c r="AJ1182" s="252" t="s">
        <v>6765</v>
      </c>
      <c r="AK1182" s="252" t="s">
        <v>3340</v>
      </c>
      <c r="AL1182" s="252" t="s">
        <v>3340</v>
      </c>
    </row>
    <row r="1183" spans="3:38">
      <c r="C1183" s="252" t="s">
        <v>11006</v>
      </c>
      <c r="D1183" s="252" t="s">
        <v>11017</v>
      </c>
      <c r="E1183" s="252" t="s">
        <v>11018</v>
      </c>
      <c r="F1183" s="252" t="s">
        <v>11019</v>
      </c>
      <c r="G1183" s="252" t="s">
        <v>3378</v>
      </c>
      <c r="H1183" s="252" t="s">
        <v>8914</v>
      </c>
      <c r="I1183" s="411">
        <v>43571</v>
      </c>
      <c r="J1183" s="252" t="s">
        <v>8915</v>
      </c>
      <c r="K1183" s="252" t="s">
        <v>9311</v>
      </c>
      <c r="L1183" s="252" t="s">
        <v>3469</v>
      </c>
      <c r="M1183" s="252" t="s">
        <v>6676</v>
      </c>
      <c r="N1183" s="252" t="s">
        <v>3327</v>
      </c>
      <c r="O1183" s="252" t="s">
        <v>3328</v>
      </c>
      <c r="P1183" s="252" t="s">
        <v>3670</v>
      </c>
      <c r="Q1183" s="252" t="s">
        <v>9368</v>
      </c>
      <c r="R1183" s="252" t="s">
        <v>3340</v>
      </c>
      <c r="S1183" s="252" t="s">
        <v>3340</v>
      </c>
      <c r="T1183" s="252" t="s">
        <v>3340</v>
      </c>
      <c r="U1183" s="252" t="s">
        <v>3340</v>
      </c>
      <c r="V1183" s="252" t="s">
        <v>3340</v>
      </c>
      <c r="W1183" s="252" t="s">
        <v>3340</v>
      </c>
      <c r="X1183" s="252" t="s">
        <v>3340</v>
      </c>
      <c r="Y1183" s="252" t="s">
        <v>3340</v>
      </c>
      <c r="Z1183" s="252" t="s">
        <v>3340</v>
      </c>
      <c r="AA1183" s="252" t="s">
        <v>3340</v>
      </c>
      <c r="AB1183" s="252" t="s">
        <v>3669</v>
      </c>
      <c r="AC1183" s="252" t="s">
        <v>3835</v>
      </c>
      <c r="AD1183" s="252" t="s">
        <v>3340</v>
      </c>
      <c r="AE1183" s="252" t="s">
        <v>3340</v>
      </c>
      <c r="AF1183" s="217" t="s">
        <v>3340</v>
      </c>
      <c r="AG1183" s="252" t="s">
        <v>9368</v>
      </c>
      <c r="AH1183" s="252" t="s">
        <v>10777</v>
      </c>
      <c r="AI1183" s="252" t="s">
        <v>3340</v>
      </c>
      <c r="AJ1183" s="252" t="s">
        <v>6765</v>
      </c>
      <c r="AK1183" s="252" t="s">
        <v>3340</v>
      </c>
      <c r="AL1183" s="252" t="s">
        <v>3340</v>
      </c>
    </row>
    <row r="1184" spans="3:38">
      <c r="C1184" s="252" t="s">
        <v>11020</v>
      </c>
      <c r="D1184" s="252" t="s">
        <v>11021</v>
      </c>
      <c r="E1184" s="252" t="s">
        <v>11022</v>
      </c>
      <c r="F1184" s="217" t="s">
        <v>11023</v>
      </c>
      <c r="G1184" s="252" t="s">
        <v>10093</v>
      </c>
      <c r="H1184" s="252" t="s">
        <v>10736</v>
      </c>
      <c r="I1184" s="411">
        <v>43581</v>
      </c>
      <c r="J1184" s="252" t="s">
        <v>10737</v>
      </c>
      <c r="K1184" s="252" t="s">
        <v>10738</v>
      </c>
      <c r="L1184" s="252" t="s">
        <v>3469</v>
      </c>
      <c r="M1184" s="252" t="s">
        <v>6676</v>
      </c>
      <c r="N1184" s="252" t="s">
        <v>10753</v>
      </c>
      <c r="O1184" s="252" t="s">
        <v>8531</v>
      </c>
      <c r="P1184" s="252" t="s">
        <v>3670</v>
      </c>
      <c r="Q1184" s="252" t="s">
        <v>11024</v>
      </c>
      <c r="R1184" s="252" t="s">
        <v>3340</v>
      </c>
      <c r="S1184" s="252" t="s">
        <v>3340</v>
      </c>
      <c r="T1184" s="252" t="s">
        <v>3340</v>
      </c>
      <c r="U1184" s="252" t="s">
        <v>3340</v>
      </c>
      <c r="V1184" s="252" t="s">
        <v>11025</v>
      </c>
      <c r="W1184" s="252" t="s">
        <v>3340</v>
      </c>
      <c r="X1184" s="252" t="s">
        <v>3340</v>
      </c>
      <c r="Y1184" s="252" t="s">
        <v>3340</v>
      </c>
      <c r="Z1184" s="252" t="s">
        <v>3340</v>
      </c>
      <c r="AA1184" s="252" t="s">
        <v>3340</v>
      </c>
      <c r="AB1184" s="252" t="s">
        <v>3670</v>
      </c>
      <c r="AC1184" s="252" t="s">
        <v>3835</v>
      </c>
      <c r="AD1184" s="252" t="s">
        <v>3340</v>
      </c>
      <c r="AE1184" s="252" t="s">
        <v>3340</v>
      </c>
      <c r="AF1184" s="217" t="s">
        <v>3340</v>
      </c>
      <c r="AG1184" s="252" t="s">
        <v>6123</v>
      </c>
      <c r="AH1184" s="252" t="s">
        <v>11026</v>
      </c>
      <c r="AI1184" s="252" t="s">
        <v>3340</v>
      </c>
      <c r="AJ1184" s="252" t="s">
        <v>3340</v>
      </c>
      <c r="AK1184" s="252" t="s">
        <v>11027</v>
      </c>
      <c r="AL1184" s="252" t="s">
        <v>11028</v>
      </c>
    </row>
    <row r="1185" spans="3:38">
      <c r="C1185" s="252" t="s">
        <v>11029</v>
      </c>
      <c r="D1185" s="252" t="s">
        <v>11030</v>
      </c>
      <c r="E1185" s="252" t="s">
        <v>11031</v>
      </c>
      <c r="F1185" s="217" t="s">
        <v>11032</v>
      </c>
      <c r="G1185" s="252" t="s">
        <v>10093</v>
      </c>
      <c r="H1185" s="252" t="s">
        <v>10736</v>
      </c>
      <c r="I1185" s="411">
        <v>43581</v>
      </c>
      <c r="J1185" s="252" t="s">
        <v>10737</v>
      </c>
      <c r="K1185" s="252" t="s">
        <v>10738</v>
      </c>
      <c r="L1185" s="252" t="s">
        <v>3469</v>
      </c>
      <c r="M1185" s="252" t="s">
        <v>6676</v>
      </c>
      <c r="N1185" s="252" t="s">
        <v>10753</v>
      </c>
      <c r="O1185" s="252" t="s">
        <v>8531</v>
      </c>
      <c r="P1185" s="252" t="s">
        <v>3670</v>
      </c>
      <c r="Q1185" s="252" t="s">
        <v>6698</v>
      </c>
      <c r="R1185" s="252" t="s">
        <v>3340</v>
      </c>
      <c r="S1185" s="252" t="s">
        <v>3340</v>
      </c>
      <c r="T1185" s="252" t="s">
        <v>3340</v>
      </c>
      <c r="U1185" s="252" t="s">
        <v>3340</v>
      </c>
      <c r="V1185" s="252" t="s">
        <v>11025</v>
      </c>
      <c r="W1185" s="252" t="s">
        <v>3340</v>
      </c>
      <c r="X1185" s="252" t="s">
        <v>3340</v>
      </c>
      <c r="Y1185" s="252" t="s">
        <v>3340</v>
      </c>
      <c r="Z1185" s="252" t="s">
        <v>3340</v>
      </c>
      <c r="AA1185" s="252" t="s">
        <v>3340</v>
      </c>
      <c r="AB1185" s="252" t="s">
        <v>3670</v>
      </c>
      <c r="AC1185" s="252" t="s">
        <v>3835</v>
      </c>
      <c r="AD1185" s="252" t="s">
        <v>3340</v>
      </c>
      <c r="AE1185" s="252" t="s">
        <v>3340</v>
      </c>
      <c r="AF1185" s="217" t="s">
        <v>3340</v>
      </c>
      <c r="AG1185" s="252" t="s">
        <v>6123</v>
      </c>
      <c r="AH1185" s="252" t="s">
        <v>11026</v>
      </c>
      <c r="AI1185" s="252" t="s">
        <v>3340</v>
      </c>
      <c r="AJ1185" s="252" t="s">
        <v>3340</v>
      </c>
      <c r="AK1185" s="252" t="s">
        <v>11027</v>
      </c>
      <c r="AL1185" s="252" t="s">
        <v>11033</v>
      </c>
    </row>
    <row r="1186" spans="3:38">
      <c r="C1186" s="252" t="s">
        <v>11034</v>
      </c>
      <c r="D1186" s="252" t="s">
        <v>11035</v>
      </c>
      <c r="E1186" s="252" t="s">
        <v>11036</v>
      </c>
      <c r="F1186" s="217" t="s">
        <v>11037</v>
      </c>
      <c r="G1186" s="252" t="s">
        <v>10093</v>
      </c>
      <c r="H1186" s="252" t="s">
        <v>10736</v>
      </c>
      <c r="I1186" s="411">
        <v>43581</v>
      </c>
      <c r="J1186" s="252" t="s">
        <v>10737</v>
      </c>
      <c r="K1186" s="252" t="s">
        <v>10738</v>
      </c>
      <c r="L1186" s="252" t="s">
        <v>3469</v>
      </c>
      <c r="M1186" s="252" t="s">
        <v>6676</v>
      </c>
      <c r="N1186" s="252" t="s">
        <v>6684</v>
      </c>
      <c r="O1186" s="252" t="s">
        <v>8531</v>
      </c>
      <c r="P1186" s="252" t="s">
        <v>3670</v>
      </c>
      <c r="Q1186" s="252" t="s">
        <v>11038</v>
      </c>
      <c r="R1186" s="252" t="s">
        <v>3340</v>
      </c>
      <c r="S1186" s="252" t="s">
        <v>3340</v>
      </c>
      <c r="T1186" s="252" t="s">
        <v>3340</v>
      </c>
      <c r="U1186" s="252" t="s">
        <v>3340</v>
      </c>
      <c r="V1186" s="252" t="s">
        <v>11025</v>
      </c>
      <c r="W1186" s="252" t="s">
        <v>3340</v>
      </c>
      <c r="X1186" s="252" t="s">
        <v>3340</v>
      </c>
      <c r="Y1186" s="252" t="s">
        <v>3340</v>
      </c>
      <c r="Z1186" s="252" t="s">
        <v>3340</v>
      </c>
      <c r="AA1186" s="252" t="s">
        <v>3340</v>
      </c>
      <c r="AB1186" s="252" t="s">
        <v>3670</v>
      </c>
      <c r="AC1186" s="252" t="s">
        <v>3835</v>
      </c>
      <c r="AD1186" s="252" t="s">
        <v>3340</v>
      </c>
      <c r="AE1186" s="252" t="s">
        <v>3340</v>
      </c>
      <c r="AF1186" s="217" t="s">
        <v>3340</v>
      </c>
      <c r="AG1186" s="252" t="s">
        <v>6123</v>
      </c>
      <c r="AH1186" s="252" t="s">
        <v>11039</v>
      </c>
      <c r="AI1186" s="252" t="s">
        <v>3340</v>
      </c>
      <c r="AJ1186" s="252" t="s">
        <v>3340</v>
      </c>
      <c r="AK1186" s="252" t="s">
        <v>11027</v>
      </c>
      <c r="AL1186" s="252" t="s">
        <v>6686</v>
      </c>
    </row>
    <row r="1187" spans="3:38">
      <c r="C1187" s="252" t="s">
        <v>11040</v>
      </c>
      <c r="D1187" s="252" t="s">
        <v>11041</v>
      </c>
      <c r="E1187" s="252" t="s">
        <v>11042</v>
      </c>
      <c r="F1187" s="252" t="s">
        <v>11043</v>
      </c>
      <c r="G1187" s="252" t="s">
        <v>10093</v>
      </c>
      <c r="H1187" s="252" t="s">
        <v>10736</v>
      </c>
      <c r="I1187" s="411">
        <v>43581</v>
      </c>
      <c r="J1187" s="252" t="s">
        <v>10737</v>
      </c>
      <c r="K1187" s="252" t="s">
        <v>10738</v>
      </c>
      <c r="L1187" s="252" t="s">
        <v>3469</v>
      </c>
      <c r="M1187" s="252" t="s">
        <v>6676</v>
      </c>
      <c r="N1187" s="252" t="s">
        <v>6684</v>
      </c>
      <c r="O1187" s="252" t="s">
        <v>8531</v>
      </c>
      <c r="P1187" s="252" t="s">
        <v>3670</v>
      </c>
      <c r="Q1187" s="252" t="s">
        <v>11044</v>
      </c>
      <c r="R1187" s="252" t="s">
        <v>3340</v>
      </c>
      <c r="S1187" s="252" t="s">
        <v>3340</v>
      </c>
      <c r="T1187" s="252" t="s">
        <v>3340</v>
      </c>
      <c r="U1187" s="252" t="s">
        <v>3340</v>
      </c>
      <c r="V1187" s="252" t="s">
        <v>11025</v>
      </c>
      <c r="W1187" s="252" t="s">
        <v>3340</v>
      </c>
      <c r="X1187" s="252" t="s">
        <v>3340</v>
      </c>
      <c r="Y1187" s="252" t="s">
        <v>3340</v>
      </c>
      <c r="Z1187" s="252" t="s">
        <v>3340</v>
      </c>
      <c r="AA1187" s="252" t="s">
        <v>3340</v>
      </c>
      <c r="AB1187" s="252" t="s">
        <v>3670</v>
      </c>
      <c r="AC1187" s="252" t="s">
        <v>3835</v>
      </c>
      <c r="AD1187" s="252" t="s">
        <v>3340</v>
      </c>
      <c r="AE1187" s="252" t="s">
        <v>3340</v>
      </c>
      <c r="AF1187" s="217" t="s">
        <v>3340</v>
      </c>
      <c r="AG1187" s="252" t="s">
        <v>6123</v>
      </c>
      <c r="AH1187" s="252" t="s">
        <v>11039</v>
      </c>
      <c r="AI1187" s="252" t="s">
        <v>3340</v>
      </c>
      <c r="AJ1187" s="252" t="s">
        <v>3340</v>
      </c>
      <c r="AK1187" s="252" t="s">
        <v>11027</v>
      </c>
      <c r="AL1187" s="252" t="s">
        <v>6686</v>
      </c>
    </row>
    <row r="1188" spans="3:38">
      <c r="C1188" s="252" t="s">
        <v>11045</v>
      </c>
      <c r="D1188" s="252" t="s">
        <v>11046</v>
      </c>
      <c r="E1188" s="252" t="s">
        <v>11047</v>
      </c>
      <c r="F1188" s="217" t="s">
        <v>11048</v>
      </c>
      <c r="G1188" s="252" t="s">
        <v>10093</v>
      </c>
      <c r="H1188" s="252" t="s">
        <v>10736</v>
      </c>
      <c r="I1188" s="411">
        <v>43581</v>
      </c>
      <c r="J1188" s="252" t="s">
        <v>10737</v>
      </c>
      <c r="K1188" s="252" t="s">
        <v>10738</v>
      </c>
      <c r="L1188" s="252" t="s">
        <v>3469</v>
      </c>
      <c r="M1188" s="252" t="s">
        <v>6676</v>
      </c>
      <c r="N1188" s="252" t="s">
        <v>3334</v>
      </c>
      <c r="O1188" s="252" t="s">
        <v>8531</v>
      </c>
      <c r="P1188" s="252" t="s">
        <v>3670</v>
      </c>
      <c r="Q1188" s="252" t="s">
        <v>11038</v>
      </c>
      <c r="R1188" s="252" t="s">
        <v>3340</v>
      </c>
      <c r="S1188" s="252" t="s">
        <v>3340</v>
      </c>
      <c r="T1188" s="252" t="s">
        <v>3340</v>
      </c>
      <c r="U1188" s="252" t="s">
        <v>3340</v>
      </c>
      <c r="V1188" s="252" t="s">
        <v>11025</v>
      </c>
      <c r="W1188" s="252" t="s">
        <v>3340</v>
      </c>
      <c r="X1188" s="252" t="s">
        <v>3340</v>
      </c>
      <c r="Y1188" s="252" t="s">
        <v>3340</v>
      </c>
      <c r="Z1188" s="252" t="s">
        <v>3340</v>
      </c>
      <c r="AA1188" s="252" t="s">
        <v>3340</v>
      </c>
      <c r="AB1188" s="252" t="s">
        <v>3670</v>
      </c>
      <c r="AC1188" s="252" t="s">
        <v>5071</v>
      </c>
      <c r="AD1188" s="252" t="s">
        <v>3340</v>
      </c>
      <c r="AE1188" s="252" t="s">
        <v>3340</v>
      </c>
      <c r="AF1188" s="217" t="s">
        <v>3340</v>
      </c>
      <c r="AG1188" s="252" t="s">
        <v>6123</v>
      </c>
      <c r="AH1188" s="252" t="s">
        <v>11049</v>
      </c>
      <c r="AI1188" s="252" t="s">
        <v>3340</v>
      </c>
      <c r="AJ1188" s="252" t="s">
        <v>3340</v>
      </c>
      <c r="AK1188" s="252" t="s">
        <v>11027</v>
      </c>
      <c r="AL1188" s="252" t="s">
        <v>6686</v>
      </c>
    </row>
    <row r="1189" spans="3:38">
      <c r="C1189" s="252" t="s">
        <v>11050</v>
      </c>
      <c r="D1189" s="252" t="s">
        <v>11051</v>
      </c>
      <c r="E1189" s="252" t="s">
        <v>11052</v>
      </c>
      <c r="F1189" s="217" t="s">
        <v>11053</v>
      </c>
      <c r="G1189" s="252" t="s">
        <v>10093</v>
      </c>
      <c r="H1189" s="252" t="s">
        <v>10736</v>
      </c>
      <c r="I1189" s="411">
        <v>43581</v>
      </c>
      <c r="J1189" s="252" t="s">
        <v>10737</v>
      </c>
      <c r="K1189" s="252" t="s">
        <v>10738</v>
      </c>
      <c r="L1189" s="252" t="s">
        <v>3469</v>
      </c>
      <c r="M1189" s="252" t="s">
        <v>6676</v>
      </c>
      <c r="N1189" s="252" t="s">
        <v>3334</v>
      </c>
      <c r="O1189" s="252" t="s">
        <v>8531</v>
      </c>
      <c r="P1189" s="252" t="s">
        <v>3670</v>
      </c>
      <c r="Q1189" s="252" t="s">
        <v>11044</v>
      </c>
      <c r="R1189" s="252" t="s">
        <v>3340</v>
      </c>
      <c r="S1189" s="252" t="s">
        <v>3340</v>
      </c>
      <c r="T1189" s="252" t="s">
        <v>3340</v>
      </c>
      <c r="U1189" s="252" t="s">
        <v>3340</v>
      </c>
      <c r="V1189" s="252" t="s">
        <v>11025</v>
      </c>
      <c r="W1189" s="252" t="s">
        <v>3340</v>
      </c>
      <c r="X1189" s="252" t="s">
        <v>3340</v>
      </c>
      <c r="Y1189" s="252" t="s">
        <v>3340</v>
      </c>
      <c r="Z1189" s="252" t="s">
        <v>3340</v>
      </c>
      <c r="AA1189" s="252" t="s">
        <v>3340</v>
      </c>
      <c r="AB1189" s="252" t="s">
        <v>3670</v>
      </c>
      <c r="AC1189" s="252" t="s">
        <v>5071</v>
      </c>
      <c r="AD1189" s="252" t="s">
        <v>3340</v>
      </c>
      <c r="AE1189" s="252" t="s">
        <v>3340</v>
      </c>
      <c r="AF1189" s="217" t="s">
        <v>3340</v>
      </c>
      <c r="AG1189" s="252" t="s">
        <v>6123</v>
      </c>
      <c r="AH1189" s="252" t="s">
        <v>11049</v>
      </c>
      <c r="AI1189" s="252" t="s">
        <v>3340</v>
      </c>
      <c r="AJ1189" s="252" t="s">
        <v>3340</v>
      </c>
      <c r="AK1189" s="252" t="s">
        <v>11027</v>
      </c>
      <c r="AL1189" s="252" t="s">
        <v>6686</v>
      </c>
    </row>
    <row r="1190" spans="3:38">
      <c r="C1190" s="252" t="s">
        <v>11054</v>
      </c>
      <c r="D1190" s="252" t="s">
        <v>11055</v>
      </c>
      <c r="E1190" s="252" t="s">
        <v>11056</v>
      </c>
      <c r="F1190" s="217" t="s">
        <v>11057</v>
      </c>
      <c r="G1190" s="252" t="s">
        <v>10093</v>
      </c>
      <c r="H1190" s="252" t="s">
        <v>10736</v>
      </c>
      <c r="I1190" s="411">
        <v>43581</v>
      </c>
      <c r="J1190" s="252" t="s">
        <v>10737</v>
      </c>
      <c r="K1190" s="252" t="s">
        <v>10738</v>
      </c>
      <c r="L1190" s="252" t="s">
        <v>3469</v>
      </c>
      <c r="M1190" s="252" t="s">
        <v>6676</v>
      </c>
      <c r="N1190" s="252" t="s">
        <v>3674</v>
      </c>
      <c r="O1190" s="252" t="s">
        <v>8531</v>
      </c>
      <c r="P1190" s="252" t="s">
        <v>3670</v>
      </c>
      <c r="Q1190" s="252" t="s">
        <v>11038</v>
      </c>
      <c r="R1190" s="252" t="s">
        <v>3340</v>
      </c>
      <c r="S1190" s="252" t="s">
        <v>3340</v>
      </c>
      <c r="T1190" s="252" t="s">
        <v>3340</v>
      </c>
      <c r="U1190" s="252" t="s">
        <v>3340</v>
      </c>
      <c r="V1190" s="252" t="s">
        <v>11025</v>
      </c>
      <c r="W1190" s="252" t="s">
        <v>3340</v>
      </c>
      <c r="X1190" s="252" t="s">
        <v>3340</v>
      </c>
      <c r="Y1190" s="252" t="s">
        <v>3340</v>
      </c>
      <c r="Z1190" s="252" t="s">
        <v>3340</v>
      </c>
      <c r="AA1190" s="252" t="s">
        <v>3340</v>
      </c>
      <c r="AB1190" s="252" t="s">
        <v>3670</v>
      </c>
      <c r="AC1190" s="252" t="s">
        <v>3835</v>
      </c>
      <c r="AD1190" s="252" t="s">
        <v>3340</v>
      </c>
      <c r="AE1190" s="252" t="s">
        <v>3340</v>
      </c>
      <c r="AF1190" s="217" t="s">
        <v>3340</v>
      </c>
      <c r="AG1190" s="252" t="s">
        <v>6123</v>
      </c>
      <c r="AH1190" s="252" t="s">
        <v>11058</v>
      </c>
      <c r="AI1190" s="252" t="s">
        <v>3340</v>
      </c>
      <c r="AJ1190" s="252" t="s">
        <v>3340</v>
      </c>
      <c r="AK1190" s="252" t="s">
        <v>11027</v>
      </c>
      <c r="AL1190" s="252" t="s">
        <v>6686</v>
      </c>
    </row>
    <row r="1191" spans="3:38">
      <c r="C1191" s="252" t="s">
        <v>11059</v>
      </c>
      <c r="D1191" s="252" t="s">
        <v>11060</v>
      </c>
      <c r="E1191" s="252" t="s">
        <v>11061</v>
      </c>
      <c r="F1191" s="217" t="s">
        <v>11062</v>
      </c>
      <c r="G1191" s="252" t="s">
        <v>10093</v>
      </c>
      <c r="H1191" s="252" t="s">
        <v>10736</v>
      </c>
      <c r="I1191" s="411">
        <v>43581</v>
      </c>
      <c r="J1191" s="252" t="s">
        <v>10737</v>
      </c>
      <c r="K1191" s="252" t="s">
        <v>10738</v>
      </c>
      <c r="L1191" s="252" t="s">
        <v>3469</v>
      </c>
      <c r="M1191" s="252" t="s">
        <v>6676</v>
      </c>
      <c r="N1191" s="252" t="s">
        <v>3674</v>
      </c>
      <c r="O1191" s="252" t="s">
        <v>8531</v>
      </c>
      <c r="P1191" s="252" t="s">
        <v>3670</v>
      </c>
      <c r="Q1191" s="252" t="s">
        <v>11044</v>
      </c>
      <c r="R1191" s="252" t="s">
        <v>3340</v>
      </c>
      <c r="S1191" s="252" t="s">
        <v>3340</v>
      </c>
      <c r="T1191" s="252" t="s">
        <v>3340</v>
      </c>
      <c r="U1191" s="252" t="s">
        <v>3340</v>
      </c>
      <c r="V1191" s="252" t="s">
        <v>11025</v>
      </c>
      <c r="W1191" s="252" t="s">
        <v>3340</v>
      </c>
      <c r="X1191" s="252" t="s">
        <v>3340</v>
      </c>
      <c r="Y1191" s="252" t="s">
        <v>3340</v>
      </c>
      <c r="Z1191" s="252" t="s">
        <v>3340</v>
      </c>
      <c r="AA1191" s="252" t="s">
        <v>3340</v>
      </c>
      <c r="AB1191" s="252" t="s">
        <v>3670</v>
      </c>
      <c r="AC1191" s="252" t="s">
        <v>3835</v>
      </c>
      <c r="AD1191" s="252" t="s">
        <v>3340</v>
      </c>
      <c r="AE1191" s="252" t="s">
        <v>3340</v>
      </c>
      <c r="AF1191" s="217" t="s">
        <v>3340</v>
      </c>
      <c r="AG1191" s="252" t="s">
        <v>6123</v>
      </c>
      <c r="AH1191" s="252" t="s">
        <v>11058</v>
      </c>
      <c r="AI1191" s="252" t="s">
        <v>3340</v>
      </c>
      <c r="AJ1191" s="252" t="s">
        <v>3340</v>
      </c>
      <c r="AK1191" s="252" t="s">
        <v>11027</v>
      </c>
      <c r="AL1191" s="252" t="s">
        <v>6686</v>
      </c>
    </row>
    <row r="1192" spans="3:38">
      <c r="C1192" s="252" t="s">
        <v>11063</v>
      </c>
      <c r="D1192" s="252" t="s">
        <v>11064</v>
      </c>
      <c r="E1192" s="252" t="s">
        <v>11065</v>
      </c>
      <c r="F1192" s="217" t="s">
        <v>11066</v>
      </c>
      <c r="G1192" s="252" t="s">
        <v>10093</v>
      </c>
      <c r="H1192" s="252" t="s">
        <v>10736</v>
      </c>
      <c r="I1192" s="411">
        <v>43581</v>
      </c>
      <c r="J1192" s="252" t="s">
        <v>10737</v>
      </c>
      <c r="K1192" s="252" t="s">
        <v>10738</v>
      </c>
      <c r="L1192" s="252" t="s">
        <v>3469</v>
      </c>
      <c r="M1192" s="252" t="s">
        <v>6676</v>
      </c>
      <c r="N1192" s="252" t="s">
        <v>3357</v>
      </c>
      <c r="O1192" s="252" t="s">
        <v>8531</v>
      </c>
      <c r="P1192" s="252" t="s">
        <v>3670</v>
      </c>
      <c r="Q1192" s="252" t="s">
        <v>11038</v>
      </c>
      <c r="R1192" s="252" t="s">
        <v>3340</v>
      </c>
      <c r="S1192" s="252" t="s">
        <v>3340</v>
      </c>
      <c r="T1192" s="252" t="s">
        <v>3340</v>
      </c>
      <c r="U1192" s="252" t="s">
        <v>3340</v>
      </c>
      <c r="V1192" s="252" t="s">
        <v>11025</v>
      </c>
      <c r="W1192" s="252" t="s">
        <v>3340</v>
      </c>
      <c r="X1192" s="252" t="s">
        <v>3340</v>
      </c>
      <c r="Y1192" s="252" t="s">
        <v>3340</v>
      </c>
      <c r="Z1192" s="252" t="s">
        <v>3340</v>
      </c>
      <c r="AA1192" s="252" t="s">
        <v>3340</v>
      </c>
      <c r="AB1192" s="252" t="s">
        <v>3670</v>
      </c>
      <c r="AC1192" s="252" t="s">
        <v>3835</v>
      </c>
      <c r="AD1192" s="252" t="s">
        <v>3340</v>
      </c>
      <c r="AE1192" s="252" t="s">
        <v>3340</v>
      </c>
      <c r="AF1192" s="217" t="s">
        <v>3340</v>
      </c>
      <c r="AG1192" s="252" t="s">
        <v>6123</v>
      </c>
      <c r="AH1192" s="252" t="s">
        <v>11067</v>
      </c>
      <c r="AI1192" s="252" t="s">
        <v>3340</v>
      </c>
      <c r="AJ1192" s="252" t="s">
        <v>3340</v>
      </c>
      <c r="AK1192" s="252" t="s">
        <v>11027</v>
      </c>
      <c r="AL1192" s="252" t="s">
        <v>6686</v>
      </c>
    </row>
    <row r="1193" spans="3:38">
      <c r="C1193" s="252" t="s">
        <v>11068</v>
      </c>
      <c r="D1193" s="252" t="s">
        <v>11069</v>
      </c>
      <c r="E1193" s="252" t="s">
        <v>11070</v>
      </c>
      <c r="F1193" s="217" t="s">
        <v>11071</v>
      </c>
      <c r="G1193" s="252" t="s">
        <v>10093</v>
      </c>
      <c r="H1193" s="252" t="s">
        <v>10736</v>
      </c>
      <c r="I1193" s="411">
        <v>43581</v>
      </c>
      <c r="J1193" s="252" t="s">
        <v>10737</v>
      </c>
      <c r="K1193" s="252" t="s">
        <v>10738</v>
      </c>
      <c r="L1193" s="252" t="s">
        <v>3469</v>
      </c>
      <c r="M1193" s="252" t="s">
        <v>6676</v>
      </c>
      <c r="N1193" s="252" t="s">
        <v>3357</v>
      </c>
      <c r="O1193" s="252" t="s">
        <v>8531</v>
      </c>
      <c r="P1193" s="252" t="s">
        <v>3670</v>
      </c>
      <c r="Q1193" s="252" t="s">
        <v>11044</v>
      </c>
      <c r="R1193" s="252" t="s">
        <v>3340</v>
      </c>
      <c r="S1193" s="252" t="s">
        <v>3340</v>
      </c>
      <c r="T1193" s="252" t="s">
        <v>3340</v>
      </c>
      <c r="U1193" s="252" t="s">
        <v>3340</v>
      </c>
      <c r="V1193" s="252" t="s">
        <v>11025</v>
      </c>
      <c r="W1193" s="252" t="s">
        <v>3340</v>
      </c>
      <c r="X1193" s="252" t="s">
        <v>3340</v>
      </c>
      <c r="Y1193" s="252" t="s">
        <v>3340</v>
      </c>
      <c r="Z1193" s="252" t="s">
        <v>3340</v>
      </c>
      <c r="AA1193" s="252" t="s">
        <v>3340</v>
      </c>
      <c r="AB1193" s="252" t="s">
        <v>3670</v>
      </c>
      <c r="AC1193" s="252" t="s">
        <v>3835</v>
      </c>
      <c r="AD1193" s="252" t="s">
        <v>3340</v>
      </c>
      <c r="AE1193" s="252" t="s">
        <v>3340</v>
      </c>
      <c r="AF1193" s="217" t="s">
        <v>3340</v>
      </c>
      <c r="AG1193" s="252" t="s">
        <v>6123</v>
      </c>
      <c r="AH1193" s="252" t="s">
        <v>11067</v>
      </c>
      <c r="AI1193" s="252" t="s">
        <v>3340</v>
      </c>
      <c r="AJ1193" s="252" t="s">
        <v>3340</v>
      </c>
      <c r="AK1193" s="252" t="s">
        <v>11027</v>
      </c>
      <c r="AL1193" s="252" t="s">
        <v>6686</v>
      </c>
    </row>
    <row r="1194" spans="3:38">
      <c r="C1194" s="252" t="s">
        <v>11072</v>
      </c>
      <c r="D1194" s="252" t="s">
        <v>11073</v>
      </c>
      <c r="E1194" s="252" t="s">
        <v>11074</v>
      </c>
      <c r="F1194" s="217" t="s">
        <v>11075</v>
      </c>
      <c r="G1194" s="252" t="s">
        <v>10093</v>
      </c>
      <c r="H1194" s="252" t="s">
        <v>10736</v>
      </c>
      <c r="I1194" s="411">
        <v>43581</v>
      </c>
      <c r="J1194" s="252" t="s">
        <v>10737</v>
      </c>
      <c r="K1194" s="252" t="s">
        <v>10738</v>
      </c>
      <c r="L1194" s="252" t="s">
        <v>3469</v>
      </c>
      <c r="M1194" s="252" t="s">
        <v>6676</v>
      </c>
      <c r="N1194" s="252" t="s">
        <v>3360</v>
      </c>
      <c r="O1194" s="252" t="s">
        <v>8531</v>
      </c>
      <c r="P1194" s="252" t="s">
        <v>3670</v>
      </c>
      <c r="Q1194" s="252" t="s">
        <v>11038</v>
      </c>
      <c r="R1194" s="252" t="s">
        <v>3340</v>
      </c>
      <c r="S1194" s="252" t="s">
        <v>3340</v>
      </c>
      <c r="T1194" s="252" t="s">
        <v>3340</v>
      </c>
      <c r="U1194" s="252" t="s">
        <v>3340</v>
      </c>
      <c r="V1194" s="252" t="s">
        <v>11025</v>
      </c>
      <c r="W1194" s="252" t="s">
        <v>3340</v>
      </c>
      <c r="X1194" s="252" t="s">
        <v>3340</v>
      </c>
      <c r="Y1194" s="252" t="s">
        <v>3340</v>
      </c>
      <c r="Z1194" s="252" t="s">
        <v>3340</v>
      </c>
      <c r="AA1194" s="252" t="s">
        <v>3340</v>
      </c>
      <c r="AB1194" s="252" t="s">
        <v>3670</v>
      </c>
      <c r="AC1194" s="252" t="s">
        <v>3835</v>
      </c>
      <c r="AD1194" s="252" t="s">
        <v>3340</v>
      </c>
      <c r="AE1194" s="252" t="s">
        <v>3340</v>
      </c>
      <c r="AF1194" s="217" t="s">
        <v>3340</v>
      </c>
      <c r="AG1194" s="252" t="s">
        <v>6123</v>
      </c>
      <c r="AH1194" s="252" t="s">
        <v>11076</v>
      </c>
      <c r="AI1194" s="252" t="s">
        <v>3340</v>
      </c>
      <c r="AJ1194" s="252" t="s">
        <v>3340</v>
      </c>
      <c r="AK1194" s="252" t="s">
        <v>11027</v>
      </c>
      <c r="AL1194" s="252" t="s">
        <v>6686</v>
      </c>
    </row>
    <row r="1195" spans="3:38">
      <c r="C1195" s="252" t="s">
        <v>11077</v>
      </c>
      <c r="D1195" s="252" t="s">
        <v>11078</v>
      </c>
      <c r="E1195" s="252" t="s">
        <v>11079</v>
      </c>
      <c r="F1195" s="217" t="s">
        <v>11080</v>
      </c>
      <c r="G1195" s="252" t="s">
        <v>10093</v>
      </c>
      <c r="H1195" s="252" t="s">
        <v>10736</v>
      </c>
      <c r="I1195" s="411">
        <v>43581</v>
      </c>
      <c r="J1195" s="252" t="s">
        <v>10737</v>
      </c>
      <c r="K1195" s="252" t="s">
        <v>10738</v>
      </c>
      <c r="L1195" s="252" t="s">
        <v>3469</v>
      </c>
      <c r="M1195" s="252" t="s">
        <v>6676</v>
      </c>
      <c r="N1195" s="252" t="s">
        <v>3360</v>
      </c>
      <c r="O1195" s="252" t="s">
        <v>8531</v>
      </c>
      <c r="P1195" s="252" t="s">
        <v>3670</v>
      </c>
      <c r="Q1195" s="252" t="s">
        <v>11044</v>
      </c>
      <c r="R1195" s="252" t="s">
        <v>3340</v>
      </c>
      <c r="S1195" s="252" t="s">
        <v>3340</v>
      </c>
      <c r="T1195" s="252" t="s">
        <v>3340</v>
      </c>
      <c r="U1195" s="252" t="s">
        <v>3340</v>
      </c>
      <c r="V1195" s="252" t="s">
        <v>11025</v>
      </c>
      <c r="W1195" s="252" t="s">
        <v>3340</v>
      </c>
      <c r="X1195" s="252" t="s">
        <v>3340</v>
      </c>
      <c r="Y1195" s="252" t="s">
        <v>3340</v>
      </c>
      <c r="Z1195" s="252" t="s">
        <v>3340</v>
      </c>
      <c r="AA1195" s="252" t="s">
        <v>3340</v>
      </c>
      <c r="AB1195" s="252" t="s">
        <v>3670</v>
      </c>
      <c r="AC1195" s="252" t="s">
        <v>3835</v>
      </c>
      <c r="AD1195" s="252" t="s">
        <v>3340</v>
      </c>
      <c r="AE1195" s="252" t="s">
        <v>3340</v>
      </c>
      <c r="AF1195" s="217" t="s">
        <v>3340</v>
      </c>
      <c r="AG1195" s="252" t="s">
        <v>6123</v>
      </c>
      <c r="AH1195" s="252" t="s">
        <v>11076</v>
      </c>
      <c r="AI1195" s="252" t="s">
        <v>3340</v>
      </c>
      <c r="AJ1195" s="252" t="s">
        <v>3340</v>
      </c>
      <c r="AK1195" s="252" t="s">
        <v>11027</v>
      </c>
      <c r="AL1195" s="252" t="s">
        <v>6686</v>
      </c>
    </row>
    <row r="1196" spans="3:38">
      <c r="C1196" s="252" t="s">
        <v>11081</v>
      </c>
      <c r="D1196" s="252" t="s">
        <v>11082</v>
      </c>
      <c r="E1196" s="252" t="s">
        <v>11083</v>
      </c>
      <c r="F1196" s="217" t="s">
        <v>11084</v>
      </c>
      <c r="G1196" s="252" t="s">
        <v>10093</v>
      </c>
      <c r="H1196" s="252" t="s">
        <v>10736</v>
      </c>
      <c r="I1196" s="411">
        <v>43581</v>
      </c>
      <c r="J1196" s="252" t="s">
        <v>10737</v>
      </c>
      <c r="K1196" s="252" t="s">
        <v>10738</v>
      </c>
      <c r="L1196" s="252" t="s">
        <v>3469</v>
      </c>
      <c r="M1196" s="252" t="s">
        <v>6676</v>
      </c>
      <c r="N1196" s="252" t="s">
        <v>4279</v>
      </c>
      <c r="O1196" s="252" t="s">
        <v>8531</v>
      </c>
      <c r="P1196" s="252" t="s">
        <v>3670</v>
      </c>
      <c r="Q1196" s="252" t="s">
        <v>11038</v>
      </c>
      <c r="R1196" s="252" t="s">
        <v>3340</v>
      </c>
      <c r="S1196" s="252" t="s">
        <v>3340</v>
      </c>
      <c r="T1196" s="252" t="s">
        <v>3340</v>
      </c>
      <c r="U1196" s="252" t="s">
        <v>3340</v>
      </c>
      <c r="V1196" s="252" t="s">
        <v>11025</v>
      </c>
      <c r="W1196" s="252" t="s">
        <v>3340</v>
      </c>
      <c r="X1196" s="252" t="s">
        <v>3340</v>
      </c>
      <c r="Y1196" s="252" t="s">
        <v>3340</v>
      </c>
      <c r="Z1196" s="252" t="s">
        <v>3340</v>
      </c>
      <c r="AA1196" s="252" t="s">
        <v>3340</v>
      </c>
      <c r="AB1196" s="252" t="s">
        <v>3670</v>
      </c>
      <c r="AC1196" s="252" t="s">
        <v>3835</v>
      </c>
      <c r="AD1196" s="252" t="s">
        <v>3340</v>
      </c>
      <c r="AE1196" s="252" t="s">
        <v>3340</v>
      </c>
      <c r="AF1196" s="217" t="s">
        <v>3340</v>
      </c>
      <c r="AG1196" s="252" t="s">
        <v>6123</v>
      </c>
      <c r="AH1196" s="252" t="s">
        <v>11085</v>
      </c>
      <c r="AI1196" s="252" t="s">
        <v>3340</v>
      </c>
      <c r="AJ1196" s="252" t="s">
        <v>3340</v>
      </c>
      <c r="AK1196" s="252" t="s">
        <v>11027</v>
      </c>
      <c r="AL1196" s="252" t="s">
        <v>6686</v>
      </c>
    </row>
    <row r="1197" spans="3:38">
      <c r="C1197" s="252" t="s">
        <v>11086</v>
      </c>
      <c r="D1197" s="252" t="s">
        <v>11087</v>
      </c>
      <c r="E1197" s="252" t="s">
        <v>11088</v>
      </c>
      <c r="F1197" s="217" t="s">
        <v>11089</v>
      </c>
      <c r="G1197" s="252" t="s">
        <v>10093</v>
      </c>
      <c r="H1197" s="252" t="s">
        <v>10736</v>
      </c>
      <c r="I1197" s="411">
        <v>43581</v>
      </c>
      <c r="J1197" s="252" t="s">
        <v>10737</v>
      </c>
      <c r="K1197" s="252" t="s">
        <v>10738</v>
      </c>
      <c r="L1197" s="252" t="s">
        <v>3469</v>
      </c>
      <c r="M1197" s="252" t="s">
        <v>6676</v>
      </c>
      <c r="N1197" s="252" t="s">
        <v>4279</v>
      </c>
      <c r="O1197" s="252" t="s">
        <v>8531</v>
      </c>
      <c r="P1197" s="252" t="s">
        <v>3670</v>
      </c>
      <c r="Q1197" s="252" t="s">
        <v>11044</v>
      </c>
      <c r="R1197" s="252" t="s">
        <v>3340</v>
      </c>
      <c r="S1197" s="252" t="s">
        <v>3340</v>
      </c>
      <c r="T1197" s="252" t="s">
        <v>3340</v>
      </c>
      <c r="U1197" s="252" t="s">
        <v>3340</v>
      </c>
      <c r="V1197" s="252" t="s">
        <v>11025</v>
      </c>
      <c r="W1197" s="252" t="s">
        <v>3340</v>
      </c>
      <c r="X1197" s="252" t="s">
        <v>3340</v>
      </c>
      <c r="Y1197" s="252" t="s">
        <v>3340</v>
      </c>
      <c r="Z1197" s="252" t="s">
        <v>3340</v>
      </c>
      <c r="AA1197" s="252" t="s">
        <v>3340</v>
      </c>
      <c r="AB1197" s="252" t="s">
        <v>3670</v>
      </c>
      <c r="AC1197" s="252" t="s">
        <v>3835</v>
      </c>
      <c r="AD1197" s="252" t="s">
        <v>3340</v>
      </c>
      <c r="AE1197" s="252" t="s">
        <v>3340</v>
      </c>
      <c r="AF1197" s="217" t="s">
        <v>3340</v>
      </c>
      <c r="AG1197" s="252" t="s">
        <v>6123</v>
      </c>
      <c r="AH1197" s="252" t="s">
        <v>11085</v>
      </c>
      <c r="AI1197" s="252" t="s">
        <v>3340</v>
      </c>
      <c r="AJ1197" s="252" t="s">
        <v>3340</v>
      </c>
      <c r="AK1197" s="252" t="s">
        <v>11027</v>
      </c>
      <c r="AL1197" s="252" t="s">
        <v>6686</v>
      </c>
    </row>
    <row r="1198" spans="3:38">
      <c r="C1198" s="252" t="s">
        <v>11090</v>
      </c>
      <c r="D1198" s="252" t="s">
        <v>11091</v>
      </c>
      <c r="E1198" s="252" t="s">
        <v>11092</v>
      </c>
      <c r="F1198" s="217" t="s">
        <v>11093</v>
      </c>
      <c r="G1198" s="252" t="s">
        <v>10093</v>
      </c>
      <c r="H1198" s="252" t="s">
        <v>10736</v>
      </c>
      <c r="I1198" s="411">
        <v>43581</v>
      </c>
      <c r="J1198" s="252" t="s">
        <v>10737</v>
      </c>
      <c r="K1198" s="252" t="s">
        <v>10738</v>
      </c>
      <c r="L1198" s="252" t="s">
        <v>3469</v>
      </c>
      <c r="M1198" s="252" t="s">
        <v>6676</v>
      </c>
      <c r="N1198" s="252" t="s">
        <v>6684</v>
      </c>
      <c r="O1198" s="252" t="s">
        <v>8531</v>
      </c>
      <c r="P1198" s="252" t="s">
        <v>3670</v>
      </c>
      <c r="Q1198" s="252" t="s">
        <v>11094</v>
      </c>
      <c r="R1198" s="252" t="s">
        <v>3340</v>
      </c>
      <c r="S1198" s="252" t="s">
        <v>3340</v>
      </c>
      <c r="T1198" s="252" t="s">
        <v>3340</v>
      </c>
      <c r="U1198" s="252" t="s">
        <v>3340</v>
      </c>
      <c r="V1198" s="252" t="s">
        <v>11025</v>
      </c>
      <c r="W1198" s="252" t="s">
        <v>3340</v>
      </c>
      <c r="X1198" s="252" t="s">
        <v>3340</v>
      </c>
      <c r="Y1198" s="252" t="s">
        <v>3340</v>
      </c>
      <c r="Z1198" s="252" t="s">
        <v>3340</v>
      </c>
      <c r="AA1198" s="252" t="s">
        <v>3340</v>
      </c>
      <c r="AB1198" s="252" t="s">
        <v>3670</v>
      </c>
      <c r="AC1198" s="252" t="s">
        <v>3835</v>
      </c>
      <c r="AD1198" s="252" t="s">
        <v>3340</v>
      </c>
      <c r="AE1198" s="252" t="s">
        <v>3340</v>
      </c>
      <c r="AF1198" s="217" t="s">
        <v>3340</v>
      </c>
      <c r="AG1198" s="252" t="s">
        <v>6123</v>
      </c>
      <c r="AH1198" s="252" t="s">
        <v>11039</v>
      </c>
      <c r="AI1198" s="252" t="s">
        <v>3340</v>
      </c>
      <c r="AJ1198" s="252" t="s">
        <v>3340</v>
      </c>
      <c r="AK1198" s="252" t="s">
        <v>11027</v>
      </c>
      <c r="AL1198" s="252" t="s">
        <v>11033</v>
      </c>
    </row>
    <row r="1199" spans="3:38">
      <c r="C1199" s="252" t="s">
        <v>11095</v>
      </c>
      <c r="D1199" s="252" t="s">
        <v>11096</v>
      </c>
      <c r="E1199" s="252" t="s">
        <v>11097</v>
      </c>
      <c r="F1199" s="217" t="s">
        <v>11098</v>
      </c>
      <c r="G1199" s="252" t="s">
        <v>10093</v>
      </c>
      <c r="H1199" s="252" t="s">
        <v>10736</v>
      </c>
      <c r="I1199" s="411">
        <v>43581</v>
      </c>
      <c r="J1199" s="252" t="s">
        <v>10737</v>
      </c>
      <c r="K1199" s="252" t="s">
        <v>10738</v>
      </c>
      <c r="L1199" s="252" t="s">
        <v>3469</v>
      </c>
      <c r="M1199" s="252" t="s">
        <v>6676</v>
      </c>
      <c r="N1199" s="252" t="s">
        <v>6684</v>
      </c>
      <c r="O1199" s="252" t="s">
        <v>8531</v>
      </c>
      <c r="P1199" s="252" t="s">
        <v>3670</v>
      </c>
      <c r="Q1199" s="252" t="s">
        <v>11099</v>
      </c>
      <c r="R1199" s="252" t="s">
        <v>3340</v>
      </c>
      <c r="S1199" s="252" t="s">
        <v>3340</v>
      </c>
      <c r="T1199" s="252" t="s">
        <v>3340</v>
      </c>
      <c r="U1199" s="252" t="s">
        <v>3340</v>
      </c>
      <c r="V1199" s="252" t="s">
        <v>11025</v>
      </c>
      <c r="W1199" s="252" t="s">
        <v>3340</v>
      </c>
      <c r="X1199" s="252" t="s">
        <v>3340</v>
      </c>
      <c r="Y1199" s="252" t="s">
        <v>3340</v>
      </c>
      <c r="Z1199" s="252" t="s">
        <v>3340</v>
      </c>
      <c r="AA1199" s="252" t="s">
        <v>3340</v>
      </c>
      <c r="AB1199" s="252" t="s">
        <v>3670</v>
      </c>
      <c r="AC1199" s="252" t="s">
        <v>3835</v>
      </c>
      <c r="AD1199" s="252" t="s">
        <v>3340</v>
      </c>
      <c r="AE1199" s="252" t="s">
        <v>3340</v>
      </c>
      <c r="AF1199" s="217" t="s">
        <v>3340</v>
      </c>
      <c r="AG1199" s="252" t="s">
        <v>6123</v>
      </c>
      <c r="AH1199" s="252" t="s">
        <v>11039</v>
      </c>
      <c r="AI1199" s="252" t="s">
        <v>3340</v>
      </c>
      <c r="AJ1199" s="252" t="s">
        <v>3340</v>
      </c>
      <c r="AK1199" s="252" t="s">
        <v>11027</v>
      </c>
      <c r="AL1199" s="252" t="s">
        <v>11033</v>
      </c>
    </row>
    <row r="1200" spans="3:38">
      <c r="C1200" s="252" t="s">
        <v>11100</v>
      </c>
      <c r="D1200" s="252" t="s">
        <v>11101</v>
      </c>
      <c r="E1200" s="252" t="s">
        <v>10095</v>
      </c>
      <c r="F1200" s="217" t="s">
        <v>11102</v>
      </c>
      <c r="G1200" s="252" t="s">
        <v>10093</v>
      </c>
      <c r="H1200" s="252" t="s">
        <v>10736</v>
      </c>
      <c r="I1200" s="411">
        <v>43581</v>
      </c>
      <c r="J1200" s="252" t="s">
        <v>10737</v>
      </c>
      <c r="K1200" s="252" t="s">
        <v>10738</v>
      </c>
      <c r="L1200" s="252" t="s">
        <v>3469</v>
      </c>
      <c r="M1200" s="252" t="s">
        <v>6676</v>
      </c>
      <c r="N1200" s="252" t="s">
        <v>6684</v>
      </c>
      <c r="O1200" s="252" t="s">
        <v>8531</v>
      </c>
      <c r="P1200" s="252" t="s">
        <v>3670</v>
      </c>
      <c r="Q1200" s="252" t="s">
        <v>11103</v>
      </c>
      <c r="R1200" s="252" t="s">
        <v>3340</v>
      </c>
      <c r="S1200" s="252" t="s">
        <v>3340</v>
      </c>
      <c r="T1200" s="252" t="s">
        <v>3340</v>
      </c>
      <c r="U1200" s="252" t="s">
        <v>3340</v>
      </c>
      <c r="V1200" s="252" t="s">
        <v>11025</v>
      </c>
      <c r="W1200" s="252" t="s">
        <v>3340</v>
      </c>
      <c r="X1200" s="252" t="s">
        <v>3340</v>
      </c>
      <c r="Y1200" s="252" t="s">
        <v>3340</v>
      </c>
      <c r="Z1200" s="252" t="s">
        <v>3340</v>
      </c>
      <c r="AA1200" s="252" t="s">
        <v>3340</v>
      </c>
      <c r="AB1200" s="252" t="s">
        <v>3670</v>
      </c>
      <c r="AC1200" s="252" t="s">
        <v>3835</v>
      </c>
      <c r="AD1200" s="252" t="s">
        <v>3340</v>
      </c>
      <c r="AE1200" s="252" t="s">
        <v>3340</v>
      </c>
      <c r="AF1200" s="217" t="s">
        <v>3340</v>
      </c>
      <c r="AG1200" s="252" t="s">
        <v>6123</v>
      </c>
      <c r="AH1200" s="252" t="s">
        <v>11039</v>
      </c>
      <c r="AI1200" s="252" t="s">
        <v>3340</v>
      </c>
      <c r="AJ1200" s="252" t="s">
        <v>3340</v>
      </c>
      <c r="AK1200" s="252" t="s">
        <v>11027</v>
      </c>
      <c r="AL1200" s="252" t="s">
        <v>6686</v>
      </c>
    </row>
    <row r="1201" spans="3:38">
      <c r="C1201" s="252" t="s">
        <v>11104</v>
      </c>
      <c r="D1201" s="252" t="s">
        <v>11105</v>
      </c>
      <c r="E1201" s="252" t="s">
        <v>11106</v>
      </c>
      <c r="F1201" s="217" t="s">
        <v>11107</v>
      </c>
      <c r="G1201" s="252" t="s">
        <v>10093</v>
      </c>
      <c r="H1201" s="252" t="s">
        <v>10736</v>
      </c>
      <c r="I1201" s="411">
        <v>43581</v>
      </c>
      <c r="J1201" s="252" t="s">
        <v>10737</v>
      </c>
      <c r="K1201" s="252" t="s">
        <v>10738</v>
      </c>
      <c r="L1201" s="252" t="s">
        <v>3469</v>
      </c>
      <c r="M1201" s="252" t="s">
        <v>6676</v>
      </c>
      <c r="N1201" s="252" t="s">
        <v>6684</v>
      </c>
      <c r="O1201" s="252" t="s">
        <v>8531</v>
      </c>
      <c r="P1201" s="252" t="s">
        <v>3670</v>
      </c>
      <c r="Q1201" s="252" t="s">
        <v>11108</v>
      </c>
      <c r="R1201" s="252" t="s">
        <v>3340</v>
      </c>
      <c r="S1201" s="252" t="s">
        <v>3340</v>
      </c>
      <c r="T1201" s="252" t="s">
        <v>3340</v>
      </c>
      <c r="U1201" s="252" t="s">
        <v>3340</v>
      </c>
      <c r="V1201" s="252" t="s">
        <v>11025</v>
      </c>
      <c r="W1201" s="252" t="s">
        <v>3340</v>
      </c>
      <c r="X1201" s="252" t="s">
        <v>3340</v>
      </c>
      <c r="Y1201" s="252" t="s">
        <v>3340</v>
      </c>
      <c r="Z1201" s="252" t="s">
        <v>3340</v>
      </c>
      <c r="AA1201" s="252" t="s">
        <v>3340</v>
      </c>
      <c r="AB1201" s="252" t="s">
        <v>3670</v>
      </c>
      <c r="AC1201" s="252" t="s">
        <v>3835</v>
      </c>
      <c r="AD1201" s="252" t="s">
        <v>3340</v>
      </c>
      <c r="AE1201" s="252" t="s">
        <v>3340</v>
      </c>
      <c r="AF1201" s="217" t="s">
        <v>3340</v>
      </c>
      <c r="AG1201" s="252" t="s">
        <v>6123</v>
      </c>
      <c r="AH1201" s="252" t="s">
        <v>11039</v>
      </c>
      <c r="AI1201" s="252" t="s">
        <v>3340</v>
      </c>
      <c r="AJ1201" s="252" t="s">
        <v>3340</v>
      </c>
      <c r="AK1201" s="252" t="s">
        <v>11027</v>
      </c>
      <c r="AL1201" s="252" t="s">
        <v>6686</v>
      </c>
    </row>
    <row r="1202" spans="3:38">
      <c r="C1202" s="252" t="s">
        <v>11109</v>
      </c>
      <c r="D1202" s="252" t="s">
        <v>11110</v>
      </c>
      <c r="E1202" s="252" t="s">
        <v>11111</v>
      </c>
      <c r="F1202" s="217" t="s">
        <v>6694</v>
      </c>
      <c r="G1202" s="252" t="s">
        <v>10093</v>
      </c>
      <c r="H1202" s="252" t="s">
        <v>11112</v>
      </c>
      <c r="I1202" s="411">
        <v>43581</v>
      </c>
      <c r="J1202" s="252" t="s">
        <v>10737</v>
      </c>
      <c r="K1202" s="252" t="s">
        <v>10738</v>
      </c>
      <c r="L1202" s="252" t="s">
        <v>3469</v>
      </c>
      <c r="M1202" s="252" t="s">
        <v>6693</v>
      </c>
      <c r="N1202" s="252" t="s">
        <v>6693</v>
      </c>
      <c r="O1202" s="252" t="s">
        <v>11113</v>
      </c>
      <c r="P1202" s="252" t="s">
        <v>3670</v>
      </c>
      <c r="Q1202" s="252" t="s">
        <v>11038</v>
      </c>
      <c r="R1202" s="252" t="s">
        <v>3340</v>
      </c>
      <c r="S1202" s="252" t="s">
        <v>3340</v>
      </c>
      <c r="T1202" s="252" t="s">
        <v>3340</v>
      </c>
      <c r="U1202" s="252" t="s">
        <v>3340</v>
      </c>
      <c r="V1202" s="252" t="s">
        <v>11025</v>
      </c>
      <c r="W1202" s="252" t="s">
        <v>3340</v>
      </c>
      <c r="X1202" s="252" t="s">
        <v>3340</v>
      </c>
      <c r="Y1202" s="252" t="s">
        <v>3340</v>
      </c>
      <c r="Z1202" s="252" t="s">
        <v>3340</v>
      </c>
      <c r="AA1202" s="252" t="s">
        <v>3340</v>
      </c>
      <c r="AB1202" s="252" t="s">
        <v>3670</v>
      </c>
      <c r="AC1202" s="252" t="s">
        <v>4776</v>
      </c>
      <c r="AD1202" s="252" t="s">
        <v>3340</v>
      </c>
      <c r="AE1202" s="252" t="s">
        <v>3340</v>
      </c>
      <c r="AF1202" s="217" t="s">
        <v>3340</v>
      </c>
      <c r="AG1202" s="252" t="s">
        <v>6123</v>
      </c>
      <c r="AH1202" s="252" t="s">
        <v>3340</v>
      </c>
      <c r="AI1202" s="252" t="s">
        <v>3340</v>
      </c>
      <c r="AJ1202" s="252" t="s">
        <v>3340</v>
      </c>
      <c r="AK1202" s="252" t="s">
        <v>11027</v>
      </c>
      <c r="AL1202" s="252" t="s">
        <v>6686</v>
      </c>
    </row>
    <row r="1203" spans="3:38">
      <c r="C1203" s="252" t="s">
        <v>11114</v>
      </c>
      <c r="D1203" s="252" t="s">
        <v>11115</v>
      </c>
      <c r="E1203" s="252" t="s">
        <v>11116</v>
      </c>
      <c r="F1203" s="217" t="s">
        <v>11117</v>
      </c>
      <c r="G1203" s="252" t="s">
        <v>10093</v>
      </c>
      <c r="H1203" s="252" t="s">
        <v>11112</v>
      </c>
      <c r="I1203" s="411">
        <v>43581</v>
      </c>
      <c r="J1203" s="252" t="s">
        <v>10737</v>
      </c>
      <c r="K1203" s="252" t="s">
        <v>10738</v>
      </c>
      <c r="L1203" s="252" t="s">
        <v>3469</v>
      </c>
      <c r="M1203" s="252" t="s">
        <v>6693</v>
      </c>
      <c r="N1203" s="252" t="s">
        <v>6693</v>
      </c>
      <c r="O1203" s="252" t="s">
        <v>11113</v>
      </c>
      <c r="P1203" s="252" t="s">
        <v>3670</v>
      </c>
      <c r="Q1203" s="252" t="s">
        <v>11044</v>
      </c>
      <c r="R1203" s="252" t="s">
        <v>3340</v>
      </c>
      <c r="S1203" s="252" t="s">
        <v>3340</v>
      </c>
      <c r="T1203" s="252" t="s">
        <v>3340</v>
      </c>
      <c r="U1203" s="252" t="s">
        <v>3340</v>
      </c>
      <c r="V1203" s="252" t="s">
        <v>11025</v>
      </c>
      <c r="W1203" s="252" t="s">
        <v>3340</v>
      </c>
      <c r="X1203" s="252" t="s">
        <v>3340</v>
      </c>
      <c r="Y1203" s="252" t="s">
        <v>3340</v>
      </c>
      <c r="Z1203" s="252" t="s">
        <v>3340</v>
      </c>
      <c r="AA1203" s="252" t="s">
        <v>3340</v>
      </c>
      <c r="AB1203" s="252" t="s">
        <v>3670</v>
      </c>
      <c r="AC1203" s="252" t="s">
        <v>4776</v>
      </c>
      <c r="AD1203" s="252" t="s">
        <v>3340</v>
      </c>
      <c r="AE1203" s="252" t="s">
        <v>3340</v>
      </c>
      <c r="AF1203" s="217" t="s">
        <v>3340</v>
      </c>
      <c r="AG1203" s="252" t="s">
        <v>6123</v>
      </c>
      <c r="AH1203" s="252" t="s">
        <v>3340</v>
      </c>
      <c r="AI1203" s="252" t="s">
        <v>3340</v>
      </c>
      <c r="AJ1203" s="252" t="s">
        <v>3340</v>
      </c>
      <c r="AK1203" s="252" t="s">
        <v>11027</v>
      </c>
      <c r="AL1203" s="252" t="s">
        <v>6686</v>
      </c>
    </row>
    <row r="1204" spans="3:38">
      <c r="C1204" s="252" t="s">
        <v>11118</v>
      </c>
      <c r="D1204" s="252" t="s">
        <v>11119</v>
      </c>
      <c r="E1204" s="252" t="s">
        <v>11120</v>
      </c>
      <c r="F1204" s="217" t="s">
        <v>11121</v>
      </c>
      <c r="G1204" s="252" t="s">
        <v>10093</v>
      </c>
      <c r="H1204" s="252" t="s">
        <v>10736</v>
      </c>
      <c r="I1204" s="411">
        <v>43581</v>
      </c>
      <c r="J1204" s="252" t="s">
        <v>10737</v>
      </c>
      <c r="K1204" s="252" t="s">
        <v>10738</v>
      </c>
      <c r="L1204" s="252" t="s">
        <v>3469</v>
      </c>
      <c r="M1204" s="252" t="s">
        <v>6676</v>
      </c>
      <c r="N1204" s="252" t="s">
        <v>6684</v>
      </c>
      <c r="O1204" s="252" t="s">
        <v>8531</v>
      </c>
      <c r="P1204" s="252" t="s">
        <v>3670</v>
      </c>
      <c r="Q1204" s="252" t="s">
        <v>11122</v>
      </c>
      <c r="R1204" s="252" t="s">
        <v>3340</v>
      </c>
      <c r="S1204" s="252" t="s">
        <v>3340</v>
      </c>
      <c r="T1204" s="252" t="s">
        <v>3340</v>
      </c>
      <c r="U1204" s="252" t="s">
        <v>3340</v>
      </c>
      <c r="V1204" s="252" t="s">
        <v>11025</v>
      </c>
      <c r="W1204" s="252" t="s">
        <v>3340</v>
      </c>
      <c r="X1204" s="252" t="s">
        <v>3340</v>
      </c>
      <c r="Y1204" s="252" t="s">
        <v>3340</v>
      </c>
      <c r="Z1204" s="252" t="s">
        <v>3340</v>
      </c>
      <c r="AA1204" s="252" t="s">
        <v>3340</v>
      </c>
      <c r="AB1204" s="252" t="s">
        <v>3670</v>
      </c>
      <c r="AC1204" s="252" t="s">
        <v>3835</v>
      </c>
      <c r="AD1204" s="252" t="s">
        <v>3340</v>
      </c>
      <c r="AE1204" s="252" t="s">
        <v>3340</v>
      </c>
      <c r="AF1204" s="217" t="s">
        <v>3340</v>
      </c>
      <c r="AG1204" s="252" t="s">
        <v>6123</v>
      </c>
      <c r="AH1204" s="252" t="s">
        <v>11039</v>
      </c>
      <c r="AI1204" s="252" t="s">
        <v>3340</v>
      </c>
      <c r="AJ1204" s="252" t="s">
        <v>3340</v>
      </c>
      <c r="AK1204" s="252" t="s">
        <v>11027</v>
      </c>
      <c r="AL1204" s="252" t="s">
        <v>11033</v>
      </c>
    </row>
    <row r="1205" spans="3:38">
      <c r="C1205" s="252" t="s">
        <v>11123</v>
      </c>
      <c r="D1205" s="252" t="s">
        <v>11124</v>
      </c>
      <c r="E1205" s="252" t="s">
        <v>10081</v>
      </c>
      <c r="F1205" s="217" t="s">
        <v>11125</v>
      </c>
      <c r="G1205" s="252" t="s">
        <v>10093</v>
      </c>
      <c r="H1205" s="252" t="s">
        <v>10736</v>
      </c>
      <c r="I1205" s="411">
        <v>43581</v>
      </c>
      <c r="J1205" s="252" t="s">
        <v>10737</v>
      </c>
      <c r="K1205" s="252" t="s">
        <v>10738</v>
      </c>
      <c r="L1205" s="252" t="s">
        <v>3469</v>
      </c>
      <c r="M1205" s="252" t="s">
        <v>6676</v>
      </c>
      <c r="N1205" s="252" t="s">
        <v>6684</v>
      </c>
      <c r="O1205" s="252" t="s">
        <v>8531</v>
      </c>
      <c r="P1205" s="252" t="s">
        <v>3670</v>
      </c>
      <c r="Q1205" s="252" t="s">
        <v>11126</v>
      </c>
      <c r="R1205" s="252" t="s">
        <v>3340</v>
      </c>
      <c r="S1205" s="252" t="s">
        <v>3340</v>
      </c>
      <c r="T1205" s="252" t="s">
        <v>3340</v>
      </c>
      <c r="U1205" s="252" t="s">
        <v>3340</v>
      </c>
      <c r="V1205" s="252" t="s">
        <v>11025</v>
      </c>
      <c r="W1205" s="252" t="s">
        <v>3340</v>
      </c>
      <c r="X1205" s="252" t="s">
        <v>3340</v>
      </c>
      <c r="Y1205" s="252" t="s">
        <v>3340</v>
      </c>
      <c r="Z1205" s="252" t="s">
        <v>3340</v>
      </c>
      <c r="AA1205" s="252" t="s">
        <v>3340</v>
      </c>
      <c r="AB1205" s="252" t="s">
        <v>3670</v>
      </c>
      <c r="AC1205" s="252" t="s">
        <v>3835</v>
      </c>
      <c r="AD1205" s="252" t="s">
        <v>3340</v>
      </c>
      <c r="AE1205" s="252" t="s">
        <v>3340</v>
      </c>
      <c r="AF1205" s="217" t="s">
        <v>3340</v>
      </c>
      <c r="AG1205" s="252" t="s">
        <v>6123</v>
      </c>
      <c r="AH1205" s="252" t="s">
        <v>11039</v>
      </c>
      <c r="AI1205" s="252" t="s">
        <v>3340</v>
      </c>
      <c r="AJ1205" s="252" t="s">
        <v>3340</v>
      </c>
      <c r="AK1205" s="252" t="s">
        <v>11027</v>
      </c>
      <c r="AL1205" s="252" t="s">
        <v>11033</v>
      </c>
    </row>
    <row r="1206" spans="3:38">
      <c r="C1206" s="252" t="s">
        <v>11127</v>
      </c>
      <c r="D1206" s="252" t="s">
        <v>11128</v>
      </c>
      <c r="E1206" s="252" t="s">
        <v>11129</v>
      </c>
      <c r="F1206" s="217" t="s">
        <v>6697</v>
      </c>
      <c r="G1206" s="252" t="s">
        <v>10093</v>
      </c>
      <c r="H1206" s="252" t="s">
        <v>11112</v>
      </c>
      <c r="I1206" s="411">
        <v>43581</v>
      </c>
      <c r="J1206" s="252" t="s">
        <v>10737</v>
      </c>
      <c r="K1206" s="252" t="s">
        <v>10738</v>
      </c>
      <c r="L1206" s="252" t="s">
        <v>3469</v>
      </c>
      <c r="M1206" s="252" t="s">
        <v>6693</v>
      </c>
      <c r="N1206" s="252" t="s">
        <v>6693</v>
      </c>
      <c r="O1206" s="252" t="s">
        <v>11113</v>
      </c>
      <c r="P1206" s="252" t="s">
        <v>3670</v>
      </c>
      <c r="Q1206" s="252" t="s">
        <v>11094</v>
      </c>
      <c r="R1206" s="252" t="s">
        <v>3340</v>
      </c>
      <c r="S1206" s="252" t="s">
        <v>3340</v>
      </c>
      <c r="T1206" s="252" t="s">
        <v>3340</v>
      </c>
      <c r="U1206" s="252" t="s">
        <v>3340</v>
      </c>
      <c r="V1206" s="252" t="s">
        <v>11025</v>
      </c>
      <c r="W1206" s="252" t="s">
        <v>3340</v>
      </c>
      <c r="X1206" s="252" t="s">
        <v>3340</v>
      </c>
      <c r="Y1206" s="252" t="s">
        <v>3340</v>
      </c>
      <c r="Z1206" s="252" t="s">
        <v>3340</v>
      </c>
      <c r="AA1206" s="252" t="s">
        <v>3340</v>
      </c>
      <c r="AB1206" s="252" t="s">
        <v>3670</v>
      </c>
      <c r="AC1206" s="252" t="s">
        <v>4776</v>
      </c>
      <c r="AD1206" s="252" t="s">
        <v>3340</v>
      </c>
      <c r="AE1206" s="252" t="s">
        <v>3340</v>
      </c>
      <c r="AF1206" s="217" t="s">
        <v>3340</v>
      </c>
      <c r="AG1206" s="252" t="s">
        <v>6123</v>
      </c>
      <c r="AH1206" s="252" t="s">
        <v>3340</v>
      </c>
      <c r="AI1206" s="252" t="s">
        <v>3340</v>
      </c>
      <c r="AJ1206" s="252" t="s">
        <v>3340</v>
      </c>
      <c r="AK1206" s="252" t="s">
        <v>11027</v>
      </c>
      <c r="AL1206" s="252" t="s">
        <v>11033</v>
      </c>
    </row>
    <row r="1207" spans="3:38">
      <c r="C1207" s="252" t="s">
        <v>11130</v>
      </c>
      <c r="D1207" s="252" t="s">
        <v>11131</v>
      </c>
      <c r="E1207" s="252" t="s">
        <v>11132</v>
      </c>
      <c r="F1207" s="217" t="s">
        <v>11133</v>
      </c>
      <c r="G1207" s="252" t="s">
        <v>10093</v>
      </c>
      <c r="H1207" s="252" t="s">
        <v>11112</v>
      </c>
      <c r="I1207" s="411">
        <v>43581</v>
      </c>
      <c r="J1207" s="252" t="s">
        <v>10737</v>
      </c>
      <c r="K1207" s="252" t="s">
        <v>10738</v>
      </c>
      <c r="L1207" s="252" t="s">
        <v>3469</v>
      </c>
      <c r="M1207" s="252" t="s">
        <v>6693</v>
      </c>
      <c r="N1207" s="252" t="s">
        <v>6693</v>
      </c>
      <c r="O1207" s="252" t="s">
        <v>11113</v>
      </c>
      <c r="P1207" s="252" t="s">
        <v>3670</v>
      </c>
      <c r="Q1207" s="252" t="s">
        <v>11099</v>
      </c>
      <c r="R1207" s="252" t="s">
        <v>3340</v>
      </c>
      <c r="S1207" s="252" t="s">
        <v>3340</v>
      </c>
      <c r="T1207" s="252" t="s">
        <v>3340</v>
      </c>
      <c r="U1207" s="252" t="s">
        <v>3340</v>
      </c>
      <c r="V1207" s="252" t="s">
        <v>11025</v>
      </c>
      <c r="W1207" s="252" t="s">
        <v>3340</v>
      </c>
      <c r="X1207" s="252" t="s">
        <v>3340</v>
      </c>
      <c r="Y1207" s="252" t="s">
        <v>3340</v>
      </c>
      <c r="Z1207" s="252" t="s">
        <v>3340</v>
      </c>
      <c r="AA1207" s="252" t="s">
        <v>3340</v>
      </c>
      <c r="AB1207" s="252" t="s">
        <v>3670</v>
      </c>
      <c r="AC1207" s="252" t="s">
        <v>4776</v>
      </c>
      <c r="AD1207" s="252" t="s">
        <v>3340</v>
      </c>
      <c r="AE1207" s="252" t="s">
        <v>3340</v>
      </c>
      <c r="AF1207" s="217" t="s">
        <v>3340</v>
      </c>
      <c r="AG1207" s="252" t="s">
        <v>6123</v>
      </c>
      <c r="AH1207" s="252" t="s">
        <v>3340</v>
      </c>
      <c r="AI1207" s="252" t="s">
        <v>3340</v>
      </c>
      <c r="AJ1207" s="252" t="s">
        <v>3340</v>
      </c>
      <c r="AK1207" s="252" t="s">
        <v>11027</v>
      </c>
      <c r="AL1207" s="252" t="s">
        <v>11033</v>
      </c>
    </row>
    <row r="1208" spans="3:38">
      <c r="C1208" s="252" t="s">
        <v>11134</v>
      </c>
      <c r="D1208" s="252" t="s">
        <v>11135</v>
      </c>
      <c r="E1208" s="252" t="s">
        <v>11136</v>
      </c>
      <c r="F1208" s="217" t="s">
        <v>11137</v>
      </c>
      <c r="G1208" s="252" t="s">
        <v>10093</v>
      </c>
      <c r="H1208" s="252" t="s">
        <v>10736</v>
      </c>
      <c r="I1208" s="411">
        <v>43581</v>
      </c>
      <c r="J1208" s="252" t="s">
        <v>10737</v>
      </c>
      <c r="K1208" s="252" t="s">
        <v>10738</v>
      </c>
      <c r="L1208" s="252" t="s">
        <v>3469</v>
      </c>
      <c r="M1208" s="252" t="s">
        <v>6676</v>
      </c>
      <c r="N1208" s="252" t="s">
        <v>6684</v>
      </c>
      <c r="O1208" s="252" t="s">
        <v>8531</v>
      </c>
      <c r="P1208" s="252" t="s">
        <v>3670</v>
      </c>
      <c r="Q1208" s="252" t="s">
        <v>11138</v>
      </c>
      <c r="R1208" s="252" t="s">
        <v>3340</v>
      </c>
      <c r="S1208" s="252" t="s">
        <v>3340</v>
      </c>
      <c r="T1208" s="252" t="s">
        <v>3340</v>
      </c>
      <c r="U1208" s="252" t="s">
        <v>3340</v>
      </c>
      <c r="V1208" s="252" t="s">
        <v>11025</v>
      </c>
      <c r="W1208" s="252" t="s">
        <v>3340</v>
      </c>
      <c r="X1208" s="252" t="s">
        <v>3340</v>
      </c>
      <c r="Y1208" s="252" t="s">
        <v>3340</v>
      </c>
      <c r="Z1208" s="252" t="s">
        <v>3340</v>
      </c>
      <c r="AA1208" s="252" t="s">
        <v>3340</v>
      </c>
      <c r="AB1208" s="252" t="s">
        <v>3670</v>
      </c>
      <c r="AC1208" s="252" t="s">
        <v>3835</v>
      </c>
      <c r="AD1208" s="252" t="s">
        <v>3340</v>
      </c>
      <c r="AE1208" s="252" t="s">
        <v>3340</v>
      </c>
      <c r="AF1208" s="217" t="s">
        <v>3340</v>
      </c>
      <c r="AG1208" s="252" t="s">
        <v>3340</v>
      </c>
      <c r="AH1208" s="252" t="s">
        <v>11039</v>
      </c>
      <c r="AI1208" s="252" t="s">
        <v>3340</v>
      </c>
      <c r="AJ1208" s="252" t="s">
        <v>3340</v>
      </c>
      <c r="AK1208" s="252" t="s">
        <v>3340</v>
      </c>
      <c r="AL1208" s="252" t="s">
        <v>11139</v>
      </c>
    </row>
    <row r="1209" spans="3:38">
      <c r="C1209" s="252" t="s">
        <v>11140</v>
      </c>
      <c r="D1209" s="252" t="s">
        <v>11141</v>
      </c>
      <c r="E1209" s="252" t="s">
        <v>11142</v>
      </c>
      <c r="F1209" s="217" t="s">
        <v>11143</v>
      </c>
      <c r="G1209" s="252" t="s">
        <v>10093</v>
      </c>
      <c r="H1209" s="252" t="s">
        <v>10736</v>
      </c>
      <c r="I1209" s="411">
        <v>43581</v>
      </c>
      <c r="J1209" s="252" t="s">
        <v>10737</v>
      </c>
      <c r="K1209" s="252" t="s">
        <v>10738</v>
      </c>
      <c r="L1209" s="252" t="s">
        <v>3469</v>
      </c>
      <c r="M1209" s="252" t="s">
        <v>6676</v>
      </c>
      <c r="N1209" s="252" t="s">
        <v>6684</v>
      </c>
      <c r="O1209" s="252" t="s">
        <v>8531</v>
      </c>
      <c r="P1209" s="252" t="s">
        <v>3670</v>
      </c>
      <c r="Q1209" s="252" t="s">
        <v>11144</v>
      </c>
      <c r="R1209" s="252" t="s">
        <v>3340</v>
      </c>
      <c r="S1209" s="252" t="s">
        <v>3340</v>
      </c>
      <c r="T1209" s="252" t="s">
        <v>3340</v>
      </c>
      <c r="U1209" s="252" t="s">
        <v>3340</v>
      </c>
      <c r="V1209" s="252" t="s">
        <v>11025</v>
      </c>
      <c r="W1209" s="252" t="s">
        <v>3340</v>
      </c>
      <c r="X1209" s="252" t="s">
        <v>3340</v>
      </c>
      <c r="Y1209" s="252" t="s">
        <v>3340</v>
      </c>
      <c r="Z1209" s="252" t="s">
        <v>3340</v>
      </c>
      <c r="AA1209" s="252" t="s">
        <v>3340</v>
      </c>
      <c r="AB1209" s="252" t="s">
        <v>3670</v>
      </c>
      <c r="AC1209" s="252" t="s">
        <v>3835</v>
      </c>
      <c r="AD1209" s="252" t="s">
        <v>3340</v>
      </c>
      <c r="AE1209" s="252" t="s">
        <v>3340</v>
      </c>
      <c r="AF1209" s="217" t="s">
        <v>3340</v>
      </c>
      <c r="AG1209" s="252" t="s">
        <v>3340</v>
      </c>
      <c r="AH1209" s="252" t="s">
        <v>11039</v>
      </c>
      <c r="AI1209" s="252" t="s">
        <v>3340</v>
      </c>
      <c r="AJ1209" s="252" t="s">
        <v>3340</v>
      </c>
      <c r="AK1209" s="252" t="s">
        <v>3340</v>
      </c>
      <c r="AL1209" s="252" t="s">
        <v>11139</v>
      </c>
    </row>
    <row r="1210" spans="3:38">
      <c r="C1210" s="252" t="s">
        <v>11145</v>
      </c>
      <c r="D1210" s="252" t="s">
        <v>11146</v>
      </c>
      <c r="E1210" s="252" t="s">
        <v>11147</v>
      </c>
      <c r="F1210" s="217" t="s">
        <v>11148</v>
      </c>
      <c r="G1210" s="252" t="s">
        <v>10093</v>
      </c>
      <c r="H1210" s="252" t="s">
        <v>10736</v>
      </c>
      <c r="I1210" s="411">
        <v>43581</v>
      </c>
      <c r="J1210" s="252" t="s">
        <v>10737</v>
      </c>
      <c r="K1210" s="252" t="s">
        <v>10738</v>
      </c>
      <c r="L1210" s="252" t="s">
        <v>3469</v>
      </c>
      <c r="M1210" s="252" t="s">
        <v>6676</v>
      </c>
      <c r="N1210" s="252" t="s">
        <v>6684</v>
      </c>
      <c r="O1210" s="252" t="s">
        <v>8531</v>
      </c>
      <c r="P1210" s="252" t="s">
        <v>3670</v>
      </c>
      <c r="Q1210" s="252" t="s">
        <v>11149</v>
      </c>
      <c r="R1210" s="252" t="s">
        <v>3340</v>
      </c>
      <c r="S1210" s="252" t="s">
        <v>3340</v>
      </c>
      <c r="T1210" s="252" t="s">
        <v>3340</v>
      </c>
      <c r="U1210" s="252" t="s">
        <v>3340</v>
      </c>
      <c r="V1210" s="252" t="s">
        <v>11025</v>
      </c>
      <c r="W1210" s="252" t="s">
        <v>3340</v>
      </c>
      <c r="X1210" s="252" t="s">
        <v>3340</v>
      </c>
      <c r="Y1210" s="252" t="s">
        <v>3340</v>
      </c>
      <c r="Z1210" s="252" t="s">
        <v>3340</v>
      </c>
      <c r="AA1210" s="252" t="s">
        <v>3340</v>
      </c>
      <c r="AB1210" s="252" t="s">
        <v>3670</v>
      </c>
      <c r="AC1210" s="252" t="s">
        <v>3835</v>
      </c>
      <c r="AD1210" s="252" t="s">
        <v>3340</v>
      </c>
      <c r="AE1210" s="252" t="s">
        <v>3340</v>
      </c>
      <c r="AF1210" s="217" t="s">
        <v>3340</v>
      </c>
      <c r="AG1210" s="252" t="s">
        <v>3340</v>
      </c>
      <c r="AH1210" s="252" t="s">
        <v>11039</v>
      </c>
      <c r="AI1210" s="252" t="s">
        <v>3340</v>
      </c>
      <c r="AJ1210" s="252" t="s">
        <v>3340</v>
      </c>
      <c r="AK1210" s="252" t="s">
        <v>3340</v>
      </c>
      <c r="AL1210" s="252" t="s">
        <v>11150</v>
      </c>
    </row>
    <row r="1211" spans="3:38">
      <c r="C1211" s="252" t="s">
        <v>11151</v>
      </c>
      <c r="D1211" s="252" t="s">
        <v>11152</v>
      </c>
      <c r="E1211" s="252" t="s">
        <v>11153</v>
      </c>
      <c r="F1211" s="217" t="s">
        <v>11154</v>
      </c>
      <c r="G1211" s="252" t="s">
        <v>10093</v>
      </c>
      <c r="H1211" s="252" t="s">
        <v>10736</v>
      </c>
      <c r="I1211" s="411">
        <v>43581</v>
      </c>
      <c r="J1211" s="252" t="s">
        <v>10737</v>
      </c>
      <c r="K1211" s="252" t="s">
        <v>10738</v>
      </c>
      <c r="L1211" s="252" t="s">
        <v>3469</v>
      </c>
      <c r="M1211" s="252" t="s">
        <v>6676</v>
      </c>
      <c r="N1211" s="252" t="s">
        <v>6684</v>
      </c>
      <c r="O1211" s="252" t="s">
        <v>8531</v>
      </c>
      <c r="P1211" s="252" t="s">
        <v>3670</v>
      </c>
      <c r="Q1211" s="252" t="s">
        <v>11155</v>
      </c>
      <c r="R1211" s="252" t="s">
        <v>3340</v>
      </c>
      <c r="S1211" s="252" t="s">
        <v>3340</v>
      </c>
      <c r="T1211" s="252" t="s">
        <v>3340</v>
      </c>
      <c r="U1211" s="252" t="s">
        <v>3340</v>
      </c>
      <c r="V1211" s="252" t="s">
        <v>11025</v>
      </c>
      <c r="W1211" s="252" t="s">
        <v>3340</v>
      </c>
      <c r="X1211" s="252" t="s">
        <v>3340</v>
      </c>
      <c r="Y1211" s="252" t="s">
        <v>3340</v>
      </c>
      <c r="Z1211" s="252" t="s">
        <v>3340</v>
      </c>
      <c r="AA1211" s="252" t="s">
        <v>3340</v>
      </c>
      <c r="AB1211" s="252" t="s">
        <v>3670</v>
      </c>
      <c r="AC1211" s="252" t="s">
        <v>3835</v>
      </c>
      <c r="AD1211" s="252" t="s">
        <v>3340</v>
      </c>
      <c r="AE1211" s="252" t="s">
        <v>3340</v>
      </c>
      <c r="AF1211" s="217" t="s">
        <v>3340</v>
      </c>
      <c r="AG1211" s="252" t="s">
        <v>3340</v>
      </c>
      <c r="AH1211" s="252" t="s">
        <v>11039</v>
      </c>
      <c r="AI1211" s="252" t="s">
        <v>3340</v>
      </c>
      <c r="AJ1211" s="252" t="s">
        <v>3340</v>
      </c>
      <c r="AK1211" s="252" t="s">
        <v>3340</v>
      </c>
      <c r="AL1211" s="252" t="s">
        <v>11150</v>
      </c>
    </row>
    <row r="1212" spans="3:38">
      <c r="C1212" s="252" t="s">
        <v>11156</v>
      </c>
      <c r="D1212" s="252" t="s">
        <v>11157</v>
      </c>
      <c r="E1212" s="252" t="s">
        <v>11158</v>
      </c>
      <c r="F1212" s="217" t="s">
        <v>11159</v>
      </c>
      <c r="G1212" s="252" t="s">
        <v>10093</v>
      </c>
      <c r="H1212" s="252" t="s">
        <v>10736</v>
      </c>
      <c r="I1212" s="411">
        <v>43581</v>
      </c>
      <c r="J1212" s="252" t="s">
        <v>10737</v>
      </c>
      <c r="K1212" s="252" t="s">
        <v>10738</v>
      </c>
      <c r="L1212" s="252" t="s">
        <v>3469</v>
      </c>
      <c r="M1212" s="252" t="s">
        <v>6676</v>
      </c>
      <c r="N1212" s="252" t="s">
        <v>6684</v>
      </c>
      <c r="O1212" s="252" t="s">
        <v>8531</v>
      </c>
      <c r="P1212" s="252" t="s">
        <v>3670</v>
      </c>
      <c r="Q1212" s="252" t="s">
        <v>11160</v>
      </c>
      <c r="R1212" s="252" t="s">
        <v>3340</v>
      </c>
      <c r="S1212" s="252" t="s">
        <v>3340</v>
      </c>
      <c r="T1212" s="252" t="s">
        <v>3340</v>
      </c>
      <c r="U1212" s="252" t="s">
        <v>3340</v>
      </c>
      <c r="V1212" s="252" t="s">
        <v>11025</v>
      </c>
      <c r="W1212" s="252" t="s">
        <v>3340</v>
      </c>
      <c r="X1212" s="252" t="s">
        <v>3340</v>
      </c>
      <c r="Y1212" s="252" t="s">
        <v>3340</v>
      </c>
      <c r="Z1212" s="252" t="s">
        <v>3340</v>
      </c>
      <c r="AA1212" s="252" t="s">
        <v>3340</v>
      </c>
      <c r="AB1212" s="252" t="s">
        <v>3670</v>
      </c>
      <c r="AC1212" s="252" t="s">
        <v>3835</v>
      </c>
      <c r="AD1212" s="252" t="s">
        <v>3340</v>
      </c>
      <c r="AE1212" s="252" t="s">
        <v>3340</v>
      </c>
      <c r="AF1212" s="217" t="s">
        <v>3340</v>
      </c>
      <c r="AG1212" s="252" t="s">
        <v>3340</v>
      </c>
      <c r="AH1212" s="252" t="s">
        <v>11039</v>
      </c>
      <c r="AI1212" s="252" t="s">
        <v>3340</v>
      </c>
      <c r="AJ1212" s="252" t="s">
        <v>3340</v>
      </c>
      <c r="AK1212" s="252" t="s">
        <v>3340</v>
      </c>
      <c r="AL1212" s="252" t="s">
        <v>11161</v>
      </c>
    </row>
    <row r="1213" spans="3:38">
      <c r="C1213" s="252" t="s">
        <v>11156</v>
      </c>
      <c r="D1213" s="252" t="s">
        <v>11162</v>
      </c>
      <c r="E1213" s="252" t="s">
        <v>11163</v>
      </c>
      <c r="F1213" s="217" t="s">
        <v>11164</v>
      </c>
      <c r="G1213" s="252" t="s">
        <v>10093</v>
      </c>
      <c r="H1213" s="252" t="s">
        <v>10736</v>
      </c>
      <c r="I1213" s="411">
        <v>43581</v>
      </c>
      <c r="J1213" s="252" t="s">
        <v>10737</v>
      </c>
      <c r="K1213" s="252" t="s">
        <v>10738</v>
      </c>
      <c r="L1213" s="252" t="s">
        <v>3469</v>
      </c>
      <c r="M1213" s="252" t="s">
        <v>6676</v>
      </c>
      <c r="N1213" s="252" t="s">
        <v>6684</v>
      </c>
      <c r="O1213" s="252" t="s">
        <v>8531</v>
      </c>
      <c r="P1213" s="252" t="s">
        <v>3670</v>
      </c>
      <c r="Q1213" s="252" t="s">
        <v>11160</v>
      </c>
      <c r="R1213" s="252" t="s">
        <v>3340</v>
      </c>
      <c r="S1213" s="252" t="s">
        <v>3340</v>
      </c>
      <c r="T1213" s="252" t="s">
        <v>3340</v>
      </c>
      <c r="U1213" s="252" t="s">
        <v>3340</v>
      </c>
      <c r="V1213" s="252" t="s">
        <v>11025</v>
      </c>
      <c r="W1213" s="252" t="s">
        <v>3340</v>
      </c>
      <c r="X1213" s="252" t="s">
        <v>3340</v>
      </c>
      <c r="Y1213" s="252" t="s">
        <v>3340</v>
      </c>
      <c r="Z1213" s="252" t="s">
        <v>3340</v>
      </c>
      <c r="AA1213" s="252" t="s">
        <v>3340</v>
      </c>
      <c r="AB1213" s="252" t="s">
        <v>3670</v>
      </c>
      <c r="AC1213" s="252" t="s">
        <v>3835</v>
      </c>
      <c r="AD1213" s="252" t="s">
        <v>3340</v>
      </c>
      <c r="AE1213" s="252" t="s">
        <v>3340</v>
      </c>
      <c r="AF1213" s="217" t="s">
        <v>3340</v>
      </c>
      <c r="AG1213" s="252" t="s">
        <v>3340</v>
      </c>
      <c r="AH1213" s="252" t="s">
        <v>11039</v>
      </c>
      <c r="AI1213" s="252" t="s">
        <v>3340</v>
      </c>
      <c r="AJ1213" s="252" t="s">
        <v>3340</v>
      </c>
      <c r="AK1213" s="252" t="s">
        <v>3340</v>
      </c>
      <c r="AL1213" s="252" t="s">
        <v>11161</v>
      </c>
    </row>
    <row r="1214" spans="3:38">
      <c r="C1214" s="252" t="s">
        <v>11165</v>
      </c>
      <c r="D1214" s="252" t="s">
        <v>11166</v>
      </c>
      <c r="E1214" s="252" t="s">
        <v>11167</v>
      </c>
      <c r="F1214" s="217" t="s">
        <v>11168</v>
      </c>
      <c r="G1214" s="252" t="s">
        <v>10093</v>
      </c>
      <c r="H1214" s="252" t="s">
        <v>10736</v>
      </c>
      <c r="I1214" s="411">
        <v>43581</v>
      </c>
      <c r="J1214" s="252" t="s">
        <v>10737</v>
      </c>
      <c r="K1214" s="252" t="s">
        <v>10738</v>
      </c>
      <c r="L1214" s="252" t="s">
        <v>3469</v>
      </c>
      <c r="M1214" s="252" t="s">
        <v>6676</v>
      </c>
      <c r="N1214" s="252" t="s">
        <v>6684</v>
      </c>
      <c r="O1214" s="252" t="s">
        <v>8531</v>
      </c>
      <c r="P1214" s="252" t="s">
        <v>3670</v>
      </c>
      <c r="Q1214" s="252" t="s">
        <v>11169</v>
      </c>
      <c r="R1214" s="252" t="s">
        <v>3340</v>
      </c>
      <c r="S1214" s="252" t="s">
        <v>3340</v>
      </c>
      <c r="T1214" s="252" t="s">
        <v>3340</v>
      </c>
      <c r="U1214" s="252" t="s">
        <v>3340</v>
      </c>
      <c r="V1214" s="252" t="s">
        <v>11025</v>
      </c>
      <c r="W1214" s="252" t="s">
        <v>3340</v>
      </c>
      <c r="X1214" s="252" t="s">
        <v>3340</v>
      </c>
      <c r="Y1214" s="252" t="s">
        <v>3340</v>
      </c>
      <c r="Z1214" s="252" t="s">
        <v>3340</v>
      </c>
      <c r="AA1214" s="252" t="s">
        <v>3340</v>
      </c>
      <c r="AB1214" s="252" t="s">
        <v>3670</v>
      </c>
      <c r="AC1214" s="252" t="s">
        <v>3835</v>
      </c>
      <c r="AD1214" s="252" t="s">
        <v>3340</v>
      </c>
      <c r="AE1214" s="252" t="s">
        <v>3340</v>
      </c>
      <c r="AF1214" s="217" t="s">
        <v>3340</v>
      </c>
      <c r="AG1214" s="252" t="s">
        <v>3340</v>
      </c>
      <c r="AH1214" s="252" t="s">
        <v>11039</v>
      </c>
      <c r="AI1214" s="252" t="s">
        <v>3340</v>
      </c>
      <c r="AJ1214" s="252" t="s">
        <v>3340</v>
      </c>
      <c r="AK1214" s="252" t="s">
        <v>3340</v>
      </c>
      <c r="AL1214" s="252" t="s">
        <v>11170</v>
      </c>
    </row>
    <row r="1215" spans="3:38">
      <c r="C1215" s="252" t="s">
        <v>11171</v>
      </c>
      <c r="D1215" s="252" t="s">
        <v>11172</v>
      </c>
      <c r="E1215" s="252" t="s">
        <v>11173</v>
      </c>
      <c r="F1215" s="217" t="s">
        <v>11174</v>
      </c>
      <c r="G1215" s="252" t="s">
        <v>10093</v>
      </c>
      <c r="H1215" s="252" t="s">
        <v>10736</v>
      </c>
      <c r="I1215" s="411">
        <v>43581</v>
      </c>
      <c r="J1215" s="252" t="s">
        <v>10737</v>
      </c>
      <c r="K1215" s="252" t="s">
        <v>10738</v>
      </c>
      <c r="L1215" s="252" t="s">
        <v>3469</v>
      </c>
      <c r="M1215" s="252" t="s">
        <v>6676</v>
      </c>
      <c r="N1215" s="252" t="s">
        <v>6684</v>
      </c>
      <c r="O1215" s="252" t="s">
        <v>8531</v>
      </c>
      <c r="P1215" s="252" t="s">
        <v>3670</v>
      </c>
      <c r="Q1215" s="252" t="s">
        <v>11175</v>
      </c>
      <c r="R1215" s="252" t="s">
        <v>3340</v>
      </c>
      <c r="S1215" s="252" t="s">
        <v>3340</v>
      </c>
      <c r="T1215" s="252" t="s">
        <v>3340</v>
      </c>
      <c r="U1215" s="252" t="s">
        <v>3340</v>
      </c>
      <c r="V1215" s="252" t="s">
        <v>11025</v>
      </c>
      <c r="W1215" s="252" t="s">
        <v>3340</v>
      </c>
      <c r="X1215" s="252" t="s">
        <v>3340</v>
      </c>
      <c r="Y1215" s="252" t="s">
        <v>3340</v>
      </c>
      <c r="Z1215" s="252" t="s">
        <v>3340</v>
      </c>
      <c r="AA1215" s="252" t="s">
        <v>3340</v>
      </c>
      <c r="AB1215" s="252" t="s">
        <v>3670</v>
      </c>
      <c r="AC1215" s="252" t="s">
        <v>3835</v>
      </c>
      <c r="AD1215" s="252" t="s">
        <v>3340</v>
      </c>
      <c r="AE1215" s="252" t="s">
        <v>3340</v>
      </c>
      <c r="AF1215" s="217" t="s">
        <v>3340</v>
      </c>
      <c r="AG1215" s="252" t="s">
        <v>3340</v>
      </c>
      <c r="AH1215" s="252" t="s">
        <v>11039</v>
      </c>
      <c r="AI1215" s="252" t="s">
        <v>3340</v>
      </c>
      <c r="AJ1215" s="252" t="s">
        <v>3340</v>
      </c>
      <c r="AK1215" s="252" t="s">
        <v>3340</v>
      </c>
      <c r="AL1215" s="252" t="s">
        <v>11170</v>
      </c>
    </row>
    <row r="1216" spans="3:38">
      <c r="C1216" s="252" t="s">
        <v>11176</v>
      </c>
      <c r="D1216" s="252" t="s">
        <v>11177</v>
      </c>
      <c r="E1216" s="252" t="s">
        <v>11178</v>
      </c>
      <c r="F1216" s="217" t="s">
        <v>11179</v>
      </c>
      <c r="G1216" s="252" t="s">
        <v>10093</v>
      </c>
      <c r="H1216" s="252" t="s">
        <v>10736</v>
      </c>
      <c r="I1216" s="411">
        <v>43581</v>
      </c>
      <c r="J1216" s="252" t="s">
        <v>10737</v>
      </c>
      <c r="K1216" s="252" t="s">
        <v>10738</v>
      </c>
      <c r="L1216" s="252" t="s">
        <v>3469</v>
      </c>
      <c r="M1216" s="252" t="s">
        <v>6676</v>
      </c>
      <c r="N1216" s="252" t="s">
        <v>6684</v>
      </c>
      <c r="O1216" s="252" t="s">
        <v>8531</v>
      </c>
      <c r="P1216" s="252" t="s">
        <v>3670</v>
      </c>
      <c r="Q1216" s="252" t="s">
        <v>11180</v>
      </c>
      <c r="R1216" s="252" t="s">
        <v>3340</v>
      </c>
      <c r="S1216" s="252" t="s">
        <v>3340</v>
      </c>
      <c r="T1216" s="252" t="s">
        <v>3340</v>
      </c>
      <c r="U1216" s="252" t="s">
        <v>3340</v>
      </c>
      <c r="V1216" s="252" t="s">
        <v>11025</v>
      </c>
      <c r="W1216" s="252" t="s">
        <v>3340</v>
      </c>
      <c r="X1216" s="252" t="s">
        <v>3340</v>
      </c>
      <c r="Y1216" s="252" t="s">
        <v>3340</v>
      </c>
      <c r="Z1216" s="252" t="s">
        <v>3340</v>
      </c>
      <c r="AA1216" s="252" t="s">
        <v>3340</v>
      </c>
      <c r="AB1216" s="252" t="s">
        <v>3670</v>
      </c>
      <c r="AC1216" s="252" t="s">
        <v>3835</v>
      </c>
      <c r="AD1216" s="252" t="s">
        <v>3340</v>
      </c>
      <c r="AE1216" s="252" t="s">
        <v>3340</v>
      </c>
      <c r="AF1216" s="217" t="s">
        <v>3340</v>
      </c>
      <c r="AG1216" s="252" t="s">
        <v>3340</v>
      </c>
      <c r="AH1216" s="252" t="s">
        <v>11039</v>
      </c>
      <c r="AI1216" s="252" t="s">
        <v>3340</v>
      </c>
      <c r="AJ1216" s="252" t="s">
        <v>3340</v>
      </c>
      <c r="AK1216" s="252" t="s">
        <v>3340</v>
      </c>
      <c r="AL1216" s="252" t="s">
        <v>11181</v>
      </c>
    </row>
    <row r="1217" spans="3:38">
      <c r="C1217" s="252" t="s">
        <v>11182</v>
      </c>
      <c r="D1217" s="252" t="s">
        <v>11183</v>
      </c>
      <c r="E1217" s="252" t="s">
        <v>11184</v>
      </c>
      <c r="F1217" s="217" t="s">
        <v>11185</v>
      </c>
      <c r="G1217" s="252" t="s">
        <v>10093</v>
      </c>
      <c r="H1217" s="252" t="s">
        <v>10736</v>
      </c>
      <c r="I1217" s="411">
        <v>43581</v>
      </c>
      <c r="J1217" s="252" t="s">
        <v>10737</v>
      </c>
      <c r="K1217" s="252" t="s">
        <v>10738</v>
      </c>
      <c r="L1217" s="252" t="s">
        <v>3469</v>
      </c>
      <c r="M1217" s="252" t="s">
        <v>6676</v>
      </c>
      <c r="N1217" s="252" t="s">
        <v>6684</v>
      </c>
      <c r="O1217" s="252" t="s">
        <v>8531</v>
      </c>
      <c r="P1217" s="252" t="s">
        <v>3670</v>
      </c>
      <c r="Q1217" s="252" t="s">
        <v>11186</v>
      </c>
      <c r="R1217" s="252" t="s">
        <v>3340</v>
      </c>
      <c r="S1217" s="252" t="s">
        <v>3340</v>
      </c>
      <c r="T1217" s="252" t="s">
        <v>3340</v>
      </c>
      <c r="U1217" s="252" t="s">
        <v>3340</v>
      </c>
      <c r="V1217" s="252" t="s">
        <v>11025</v>
      </c>
      <c r="W1217" s="252" t="s">
        <v>3340</v>
      </c>
      <c r="X1217" s="252" t="s">
        <v>3340</v>
      </c>
      <c r="Y1217" s="252" t="s">
        <v>3340</v>
      </c>
      <c r="Z1217" s="252" t="s">
        <v>3340</v>
      </c>
      <c r="AA1217" s="252" t="s">
        <v>3340</v>
      </c>
      <c r="AB1217" s="252" t="s">
        <v>3670</v>
      </c>
      <c r="AC1217" s="252" t="s">
        <v>3835</v>
      </c>
      <c r="AD1217" s="252" t="s">
        <v>3340</v>
      </c>
      <c r="AE1217" s="252" t="s">
        <v>3340</v>
      </c>
      <c r="AF1217" s="217" t="s">
        <v>3340</v>
      </c>
      <c r="AG1217" s="252" t="s">
        <v>3340</v>
      </c>
      <c r="AH1217" s="252" t="s">
        <v>11039</v>
      </c>
      <c r="AI1217" s="252" t="s">
        <v>3340</v>
      </c>
      <c r="AJ1217" s="252" t="s">
        <v>3340</v>
      </c>
      <c r="AK1217" s="252" t="s">
        <v>3340</v>
      </c>
      <c r="AL1217" s="252" t="s">
        <v>11181</v>
      </c>
    </row>
    <row r="1218" spans="3:38">
      <c r="C1218" s="252" t="s">
        <v>11187</v>
      </c>
      <c r="D1218" s="252" t="s">
        <v>11188</v>
      </c>
      <c r="E1218" s="252" t="s">
        <v>11189</v>
      </c>
      <c r="F1218" s="217" t="s">
        <v>11190</v>
      </c>
      <c r="G1218" s="252" t="s">
        <v>10093</v>
      </c>
      <c r="H1218" s="252" t="s">
        <v>10736</v>
      </c>
      <c r="I1218" s="411">
        <v>43581</v>
      </c>
      <c r="J1218" s="252" t="s">
        <v>10737</v>
      </c>
      <c r="K1218" s="252" t="s">
        <v>10738</v>
      </c>
      <c r="L1218" s="252" t="s">
        <v>3469</v>
      </c>
      <c r="M1218" s="252" t="s">
        <v>6676</v>
      </c>
      <c r="N1218" s="252" t="s">
        <v>6684</v>
      </c>
      <c r="O1218" s="252" t="s">
        <v>8531</v>
      </c>
      <c r="P1218" s="252" t="s">
        <v>3670</v>
      </c>
      <c r="Q1218" s="252" t="s">
        <v>11191</v>
      </c>
      <c r="R1218" s="252" t="s">
        <v>3340</v>
      </c>
      <c r="S1218" s="252" t="s">
        <v>3340</v>
      </c>
      <c r="T1218" s="252" t="s">
        <v>3340</v>
      </c>
      <c r="U1218" s="252" t="s">
        <v>3340</v>
      </c>
      <c r="V1218" s="252" t="s">
        <v>11025</v>
      </c>
      <c r="W1218" s="252" t="s">
        <v>3340</v>
      </c>
      <c r="X1218" s="252" t="s">
        <v>3340</v>
      </c>
      <c r="Y1218" s="252" t="s">
        <v>3340</v>
      </c>
      <c r="Z1218" s="252" t="s">
        <v>3340</v>
      </c>
      <c r="AA1218" s="252" t="s">
        <v>3340</v>
      </c>
      <c r="AB1218" s="252" t="s">
        <v>3670</v>
      </c>
      <c r="AC1218" s="252" t="s">
        <v>3835</v>
      </c>
      <c r="AD1218" s="252" t="s">
        <v>3340</v>
      </c>
      <c r="AE1218" s="252" t="s">
        <v>3340</v>
      </c>
      <c r="AF1218" s="217" t="s">
        <v>3340</v>
      </c>
      <c r="AG1218" s="252" t="s">
        <v>3340</v>
      </c>
      <c r="AH1218" s="252" t="s">
        <v>11039</v>
      </c>
      <c r="AI1218" s="252" t="s">
        <v>3340</v>
      </c>
      <c r="AJ1218" s="252" t="s">
        <v>3340</v>
      </c>
      <c r="AK1218" s="252" t="s">
        <v>3340</v>
      </c>
      <c r="AL1218" s="252" t="s">
        <v>11192</v>
      </c>
    </row>
    <row r="1219" spans="3:38">
      <c r="C1219" s="252" t="s">
        <v>11193</v>
      </c>
      <c r="D1219" s="252" t="s">
        <v>11194</v>
      </c>
      <c r="E1219" s="252" t="s">
        <v>11195</v>
      </c>
      <c r="F1219" s="217" t="s">
        <v>11196</v>
      </c>
      <c r="G1219" s="252" t="s">
        <v>10093</v>
      </c>
      <c r="H1219" s="252" t="s">
        <v>10736</v>
      </c>
      <c r="I1219" s="411">
        <v>43581</v>
      </c>
      <c r="J1219" s="252" t="s">
        <v>10737</v>
      </c>
      <c r="K1219" s="252" t="s">
        <v>10738</v>
      </c>
      <c r="L1219" s="252" t="s">
        <v>3469</v>
      </c>
      <c r="M1219" s="252" t="s">
        <v>6676</v>
      </c>
      <c r="N1219" s="252" t="s">
        <v>6684</v>
      </c>
      <c r="O1219" s="252" t="s">
        <v>8531</v>
      </c>
      <c r="P1219" s="252" t="s">
        <v>3670</v>
      </c>
      <c r="Q1219" s="252" t="s">
        <v>11197</v>
      </c>
      <c r="R1219" s="252" t="s">
        <v>3340</v>
      </c>
      <c r="S1219" s="252" t="s">
        <v>3340</v>
      </c>
      <c r="T1219" s="252" t="s">
        <v>3340</v>
      </c>
      <c r="U1219" s="252" t="s">
        <v>3340</v>
      </c>
      <c r="V1219" s="252" t="s">
        <v>11025</v>
      </c>
      <c r="W1219" s="252" t="s">
        <v>3340</v>
      </c>
      <c r="X1219" s="252" t="s">
        <v>3340</v>
      </c>
      <c r="Y1219" s="252" t="s">
        <v>3340</v>
      </c>
      <c r="Z1219" s="252" t="s">
        <v>3340</v>
      </c>
      <c r="AA1219" s="252" t="s">
        <v>3340</v>
      </c>
      <c r="AB1219" s="252" t="s">
        <v>3670</v>
      </c>
      <c r="AC1219" s="252" t="s">
        <v>3835</v>
      </c>
      <c r="AD1219" s="252" t="s">
        <v>3340</v>
      </c>
      <c r="AE1219" s="252" t="s">
        <v>3340</v>
      </c>
      <c r="AF1219" s="217" t="s">
        <v>3340</v>
      </c>
      <c r="AG1219" s="252" t="s">
        <v>3340</v>
      </c>
      <c r="AH1219" s="252" t="s">
        <v>11039</v>
      </c>
      <c r="AI1219" s="252" t="s">
        <v>3340</v>
      </c>
      <c r="AJ1219" s="252" t="s">
        <v>3340</v>
      </c>
      <c r="AK1219" s="252" t="s">
        <v>3340</v>
      </c>
      <c r="AL1219" s="252" t="s">
        <v>11192</v>
      </c>
    </row>
    <row r="1220" spans="3:38">
      <c r="C1220" s="252" t="s">
        <v>11198</v>
      </c>
      <c r="D1220" s="252" t="s">
        <v>11199</v>
      </c>
      <c r="E1220" s="252" t="s">
        <v>11200</v>
      </c>
      <c r="F1220" s="217" t="s">
        <v>11201</v>
      </c>
      <c r="G1220" s="252" t="s">
        <v>10093</v>
      </c>
      <c r="H1220" s="252" t="s">
        <v>10736</v>
      </c>
      <c r="I1220" s="411">
        <v>43581</v>
      </c>
      <c r="J1220" s="252" t="s">
        <v>10737</v>
      </c>
      <c r="K1220" s="252" t="s">
        <v>10738</v>
      </c>
      <c r="L1220" s="252" t="s">
        <v>3469</v>
      </c>
      <c r="M1220" s="252" t="s">
        <v>6676</v>
      </c>
      <c r="N1220" s="252" t="s">
        <v>6684</v>
      </c>
      <c r="O1220" s="252" t="s">
        <v>8531</v>
      </c>
      <c r="P1220" s="252" t="s">
        <v>3670</v>
      </c>
      <c r="Q1220" s="252" t="s">
        <v>11202</v>
      </c>
      <c r="R1220" s="252" t="s">
        <v>3340</v>
      </c>
      <c r="S1220" s="252" t="s">
        <v>3340</v>
      </c>
      <c r="T1220" s="252" t="s">
        <v>3340</v>
      </c>
      <c r="U1220" s="252" t="s">
        <v>3340</v>
      </c>
      <c r="V1220" s="252" t="s">
        <v>11025</v>
      </c>
      <c r="W1220" s="252" t="s">
        <v>3340</v>
      </c>
      <c r="X1220" s="252" t="s">
        <v>3340</v>
      </c>
      <c r="Y1220" s="252" t="s">
        <v>3340</v>
      </c>
      <c r="Z1220" s="252" t="s">
        <v>3340</v>
      </c>
      <c r="AA1220" s="252" t="s">
        <v>3340</v>
      </c>
      <c r="AB1220" s="252" t="s">
        <v>3670</v>
      </c>
      <c r="AC1220" s="252" t="s">
        <v>3835</v>
      </c>
      <c r="AD1220" s="252" t="s">
        <v>3340</v>
      </c>
      <c r="AE1220" s="252" t="s">
        <v>3340</v>
      </c>
      <c r="AF1220" s="217" t="s">
        <v>3340</v>
      </c>
      <c r="AG1220" s="252" t="s">
        <v>6123</v>
      </c>
      <c r="AH1220" s="252" t="s">
        <v>11039</v>
      </c>
      <c r="AI1220" s="252" t="s">
        <v>3340</v>
      </c>
      <c r="AJ1220" s="252" t="s">
        <v>3340</v>
      </c>
      <c r="AK1220" s="252" t="s">
        <v>11027</v>
      </c>
      <c r="AL1220" s="252" t="s">
        <v>11203</v>
      </c>
    </row>
    <row r="1221" spans="3:38">
      <c r="C1221" s="252" t="s">
        <v>11204</v>
      </c>
      <c r="D1221" s="252" t="s">
        <v>11205</v>
      </c>
      <c r="E1221" s="252" t="s">
        <v>10082</v>
      </c>
      <c r="F1221" s="217" t="s">
        <v>11206</v>
      </c>
      <c r="G1221" s="252" t="s">
        <v>10093</v>
      </c>
      <c r="H1221" s="252" t="s">
        <v>10736</v>
      </c>
      <c r="I1221" s="411">
        <v>43581</v>
      </c>
      <c r="J1221" s="252" t="s">
        <v>10737</v>
      </c>
      <c r="K1221" s="252" t="s">
        <v>10738</v>
      </c>
      <c r="L1221" s="252" t="s">
        <v>3469</v>
      </c>
      <c r="M1221" s="252" t="s">
        <v>6676</v>
      </c>
      <c r="N1221" s="252" t="s">
        <v>6684</v>
      </c>
      <c r="O1221" s="252" t="s">
        <v>8531</v>
      </c>
      <c r="P1221" s="252" t="s">
        <v>3670</v>
      </c>
      <c r="Q1221" s="252" t="s">
        <v>11207</v>
      </c>
      <c r="R1221" s="252" t="s">
        <v>3340</v>
      </c>
      <c r="S1221" s="252" t="s">
        <v>3340</v>
      </c>
      <c r="T1221" s="252" t="s">
        <v>3340</v>
      </c>
      <c r="U1221" s="252" t="s">
        <v>3340</v>
      </c>
      <c r="V1221" s="252" t="s">
        <v>11025</v>
      </c>
      <c r="W1221" s="252" t="s">
        <v>3340</v>
      </c>
      <c r="X1221" s="252" t="s">
        <v>3340</v>
      </c>
      <c r="Y1221" s="252" t="s">
        <v>3340</v>
      </c>
      <c r="Z1221" s="252" t="s">
        <v>3340</v>
      </c>
      <c r="AA1221" s="252" t="s">
        <v>3340</v>
      </c>
      <c r="AB1221" s="252" t="s">
        <v>3670</v>
      </c>
      <c r="AC1221" s="252" t="s">
        <v>3835</v>
      </c>
      <c r="AD1221" s="252" t="s">
        <v>3340</v>
      </c>
      <c r="AE1221" s="252" t="s">
        <v>3340</v>
      </c>
      <c r="AF1221" s="217" t="s">
        <v>3340</v>
      </c>
      <c r="AG1221" s="252" t="s">
        <v>6123</v>
      </c>
      <c r="AH1221" s="252" t="s">
        <v>11039</v>
      </c>
      <c r="AI1221" s="252" t="s">
        <v>3340</v>
      </c>
      <c r="AJ1221" s="252" t="s">
        <v>3340</v>
      </c>
      <c r="AK1221" s="252" t="s">
        <v>11027</v>
      </c>
      <c r="AL1221" s="252" t="s">
        <v>11203</v>
      </c>
    </row>
    <row r="1222" spans="3:38">
      <c r="C1222" s="252" t="s">
        <v>11208</v>
      </c>
      <c r="D1222" s="252" t="s">
        <v>11209</v>
      </c>
      <c r="E1222" s="252" t="s">
        <v>11210</v>
      </c>
      <c r="F1222" s="217" t="s">
        <v>11211</v>
      </c>
      <c r="G1222" s="252" t="s">
        <v>10093</v>
      </c>
      <c r="H1222" s="252" t="s">
        <v>10736</v>
      </c>
      <c r="I1222" s="411">
        <v>43581</v>
      </c>
      <c r="J1222" s="252" t="s">
        <v>10737</v>
      </c>
      <c r="K1222" s="252" t="s">
        <v>10738</v>
      </c>
      <c r="L1222" s="252" t="s">
        <v>3469</v>
      </c>
      <c r="M1222" s="252" t="s">
        <v>6676</v>
      </c>
      <c r="N1222" s="252" t="s">
        <v>6684</v>
      </c>
      <c r="O1222" s="252" t="s">
        <v>8531</v>
      </c>
      <c r="P1222" s="252" t="s">
        <v>3670</v>
      </c>
      <c r="Q1222" s="252" t="s">
        <v>11212</v>
      </c>
      <c r="R1222" s="252" t="s">
        <v>3340</v>
      </c>
      <c r="S1222" s="252" t="s">
        <v>3340</v>
      </c>
      <c r="T1222" s="252" t="s">
        <v>3340</v>
      </c>
      <c r="U1222" s="252" t="s">
        <v>3340</v>
      </c>
      <c r="V1222" s="252" t="s">
        <v>11025</v>
      </c>
      <c r="W1222" s="252" t="s">
        <v>3340</v>
      </c>
      <c r="X1222" s="252" t="s">
        <v>3340</v>
      </c>
      <c r="Y1222" s="252" t="s">
        <v>3340</v>
      </c>
      <c r="Z1222" s="252" t="s">
        <v>3340</v>
      </c>
      <c r="AA1222" s="252" t="s">
        <v>3340</v>
      </c>
      <c r="AB1222" s="252" t="s">
        <v>3670</v>
      </c>
      <c r="AC1222" s="252" t="s">
        <v>3835</v>
      </c>
      <c r="AD1222" s="252" t="s">
        <v>3340</v>
      </c>
      <c r="AE1222" s="252" t="s">
        <v>3340</v>
      </c>
      <c r="AF1222" s="217" t="s">
        <v>3340</v>
      </c>
      <c r="AG1222" s="252" t="s">
        <v>6123</v>
      </c>
      <c r="AH1222" s="252" t="s">
        <v>11039</v>
      </c>
      <c r="AI1222" s="252" t="s">
        <v>3340</v>
      </c>
      <c r="AJ1222" s="252" t="s">
        <v>3340</v>
      </c>
      <c r="AK1222" s="252" t="s">
        <v>11027</v>
      </c>
      <c r="AL1222" s="252" t="s">
        <v>11213</v>
      </c>
    </row>
    <row r="1223" spans="3:38">
      <c r="C1223" s="252" t="s">
        <v>11214</v>
      </c>
      <c r="D1223" s="252" t="s">
        <v>11215</v>
      </c>
      <c r="E1223" s="252" t="s">
        <v>10083</v>
      </c>
      <c r="F1223" s="217" t="s">
        <v>11216</v>
      </c>
      <c r="G1223" s="252" t="s">
        <v>10093</v>
      </c>
      <c r="H1223" s="252" t="s">
        <v>10736</v>
      </c>
      <c r="I1223" s="411">
        <v>43581</v>
      </c>
      <c r="J1223" s="252" t="s">
        <v>10737</v>
      </c>
      <c r="K1223" s="252" t="s">
        <v>10738</v>
      </c>
      <c r="L1223" s="252" t="s">
        <v>3469</v>
      </c>
      <c r="M1223" s="252" t="s">
        <v>6676</v>
      </c>
      <c r="N1223" s="252" t="s">
        <v>6684</v>
      </c>
      <c r="O1223" s="252" t="s">
        <v>8531</v>
      </c>
      <c r="P1223" s="252" t="s">
        <v>3670</v>
      </c>
      <c r="Q1223" s="252" t="s">
        <v>11217</v>
      </c>
      <c r="R1223" s="252" t="s">
        <v>3340</v>
      </c>
      <c r="S1223" s="252" t="s">
        <v>3340</v>
      </c>
      <c r="T1223" s="252" t="s">
        <v>3340</v>
      </c>
      <c r="U1223" s="252" t="s">
        <v>3340</v>
      </c>
      <c r="V1223" s="252" t="s">
        <v>11025</v>
      </c>
      <c r="W1223" s="252" t="s">
        <v>3340</v>
      </c>
      <c r="X1223" s="252" t="s">
        <v>3340</v>
      </c>
      <c r="Y1223" s="252" t="s">
        <v>3340</v>
      </c>
      <c r="Z1223" s="252" t="s">
        <v>3340</v>
      </c>
      <c r="AA1223" s="252" t="s">
        <v>3340</v>
      </c>
      <c r="AB1223" s="252" t="s">
        <v>3670</v>
      </c>
      <c r="AC1223" s="252" t="s">
        <v>3835</v>
      </c>
      <c r="AD1223" s="252" t="s">
        <v>3340</v>
      </c>
      <c r="AE1223" s="252" t="s">
        <v>3340</v>
      </c>
      <c r="AF1223" s="217" t="s">
        <v>3340</v>
      </c>
      <c r="AG1223" s="252" t="s">
        <v>6123</v>
      </c>
      <c r="AH1223" s="252" t="s">
        <v>11039</v>
      </c>
      <c r="AI1223" s="252" t="s">
        <v>3340</v>
      </c>
      <c r="AJ1223" s="252" t="s">
        <v>3340</v>
      </c>
      <c r="AK1223" s="252" t="s">
        <v>11027</v>
      </c>
      <c r="AL1223" s="252" t="s">
        <v>11213</v>
      </c>
    </row>
    <row r="1224" spans="3:38">
      <c r="C1224" s="252" t="s">
        <v>11218</v>
      </c>
      <c r="D1224" s="252" t="s">
        <v>11219</v>
      </c>
      <c r="E1224" s="252" t="s">
        <v>11220</v>
      </c>
      <c r="F1224" s="252" t="s">
        <v>11221</v>
      </c>
      <c r="G1224" s="252" t="s">
        <v>11222</v>
      </c>
      <c r="H1224" s="252" t="s">
        <v>7413</v>
      </c>
      <c r="I1224" s="411">
        <v>43019</v>
      </c>
      <c r="J1224" s="252" t="s">
        <v>3953</v>
      </c>
      <c r="K1224" s="252" t="s">
        <v>2513</v>
      </c>
      <c r="L1224" s="252" t="s">
        <v>3469</v>
      </c>
      <c r="M1224" s="252" t="s">
        <v>6676</v>
      </c>
      <c r="N1224" s="252" t="s">
        <v>3327</v>
      </c>
      <c r="O1224" s="252" t="s">
        <v>3328</v>
      </c>
      <c r="P1224" s="252" t="s">
        <v>3670</v>
      </c>
      <c r="Q1224" s="252" t="s">
        <v>4793</v>
      </c>
      <c r="R1224" s="252" t="s">
        <v>11223</v>
      </c>
      <c r="S1224" s="252" t="s">
        <v>3340</v>
      </c>
      <c r="T1224" s="252" t="s">
        <v>3340</v>
      </c>
      <c r="U1224" s="252" t="s">
        <v>3340</v>
      </c>
      <c r="V1224" s="252" t="s">
        <v>3330</v>
      </c>
      <c r="W1224" s="252" t="s">
        <v>3340</v>
      </c>
      <c r="X1224" s="252" t="s">
        <v>3340</v>
      </c>
      <c r="Y1224" s="252" t="s">
        <v>3340</v>
      </c>
      <c r="Z1224" s="252" t="s">
        <v>3340</v>
      </c>
      <c r="AA1224" s="252" t="s">
        <v>3340</v>
      </c>
      <c r="AB1224" s="252" t="s">
        <v>3669</v>
      </c>
      <c r="AC1224" s="252" t="s">
        <v>3835</v>
      </c>
      <c r="AD1224" s="217" t="s">
        <v>5615</v>
      </c>
      <c r="AE1224" s="217">
        <v>9.9999999999999995E-8</v>
      </c>
      <c r="AF1224" s="217" t="s">
        <v>3340</v>
      </c>
      <c r="AG1224" s="252" t="s">
        <v>4793</v>
      </c>
      <c r="AH1224" s="252" t="s">
        <v>4786</v>
      </c>
      <c r="AI1224" s="252" t="s">
        <v>4849</v>
      </c>
      <c r="AJ1224" s="252" t="s">
        <v>6765</v>
      </c>
      <c r="AK1224" s="252" t="s">
        <v>3340</v>
      </c>
      <c r="AL1224" s="252" t="s">
        <v>3340</v>
      </c>
    </row>
    <row r="1225" spans="3:38">
      <c r="C1225" s="252" t="s">
        <v>11224</v>
      </c>
      <c r="D1225" s="252" t="s">
        <v>11225</v>
      </c>
      <c r="E1225" s="252" t="s">
        <v>11226</v>
      </c>
      <c r="F1225" s="252" t="s">
        <v>11227</v>
      </c>
      <c r="G1225" s="252" t="s">
        <v>11222</v>
      </c>
      <c r="H1225" s="252" t="s">
        <v>7413</v>
      </c>
      <c r="I1225" s="411">
        <v>43019</v>
      </c>
      <c r="J1225" s="252" t="s">
        <v>3953</v>
      </c>
      <c r="K1225" s="252" t="s">
        <v>2513</v>
      </c>
      <c r="L1225" s="252" t="s">
        <v>3469</v>
      </c>
      <c r="M1225" s="252" t="s">
        <v>6676</v>
      </c>
      <c r="N1225" s="252" t="s">
        <v>3677</v>
      </c>
      <c r="O1225" s="252" t="s">
        <v>5072</v>
      </c>
      <c r="P1225" s="252" t="s">
        <v>3670</v>
      </c>
      <c r="Q1225" s="252" t="s">
        <v>4793</v>
      </c>
      <c r="R1225" s="252" t="s">
        <v>11223</v>
      </c>
      <c r="S1225" s="252" t="s">
        <v>3340</v>
      </c>
      <c r="T1225" s="252" t="s">
        <v>3340</v>
      </c>
      <c r="U1225" s="252" t="s">
        <v>3340</v>
      </c>
      <c r="V1225" s="252" t="s">
        <v>3330</v>
      </c>
      <c r="W1225" s="252" t="s">
        <v>3340</v>
      </c>
      <c r="X1225" s="252" t="s">
        <v>3340</v>
      </c>
      <c r="Y1225" s="252" t="s">
        <v>3340</v>
      </c>
      <c r="Z1225" s="252" t="s">
        <v>3340</v>
      </c>
      <c r="AA1225" s="252" t="s">
        <v>3340</v>
      </c>
      <c r="AB1225" s="252" t="s">
        <v>3670</v>
      </c>
      <c r="AC1225" s="252" t="s">
        <v>3835</v>
      </c>
      <c r="AD1225" s="217" t="s">
        <v>3340</v>
      </c>
      <c r="AE1225" s="217" t="s">
        <v>3340</v>
      </c>
      <c r="AF1225" s="217" t="s">
        <v>3340</v>
      </c>
      <c r="AG1225" s="252" t="s">
        <v>4793</v>
      </c>
      <c r="AH1225" s="252" t="s">
        <v>11228</v>
      </c>
      <c r="AI1225" s="252" t="s">
        <v>4849</v>
      </c>
      <c r="AJ1225" s="252" t="s">
        <v>6765</v>
      </c>
      <c r="AK1225" s="252" t="s">
        <v>3340</v>
      </c>
      <c r="AL1225" s="252" t="s">
        <v>3340</v>
      </c>
    </row>
    <row r="1226" spans="3:38">
      <c r="C1226" s="252" t="s">
        <v>11229</v>
      </c>
      <c r="D1226" s="252" t="s">
        <v>11230</v>
      </c>
      <c r="E1226" s="252" t="s">
        <v>11223</v>
      </c>
      <c r="F1226" s="252" t="s">
        <v>11231</v>
      </c>
      <c r="G1226" s="252" t="s">
        <v>11222</v>
      </c>
      <c r="H1226" s="252" t="s">
        <v>7413</v>
      </c>
      <c r="I1226" s="411">
        <v>43019</v>
      </c>
      <c r="J1226" s="252" t="s">
        <v>3953</v>
      </c>
      <c r="K1226" s="252" t="s">
        <v>2513</v>
      </c>
      <c r="L1226" s="252" t="s">
        <v>3469</v>
      </c>
      <c r="M1226" s="252" t="s">
        <v>6676</v>
      </c>
      <c r="N1226" s="252" t="s">
        <v>3696</v>
      </c>
      <c r="O1226" s="252" t="s">
        <v>3339</v>
      </c>
      <c r="P1226" s="252" t="s">
        <v>3670</v>
      </c>
      <c r="Q1226" s="252" t="s">
        <v>4793</v>
      </c>
      <c r="R1226" s="252" t="s">
        <v>3340</v>
      </c>
      <c r="S1226" s="252" t="s">
        <v>3340</v>
      </c>
      <c r="T1226" s="252" t="s">
        <v>3340</v>
      </c>
      <c r="U1226" s="252" t="s">
        <v>3340</v>
      </c>
      <c r="V1226" s="252" t="s">
        <v>3330</v>
      </c>
      <c r="W1226" s="252" t="s">
        <v>3340</v>
      </c>
      <c r="X1226" s="252" t="s">
        <v>3340</v>
      </c>
      <c r="Y1226" s="252" t="s">
        <v>3340</v>
      </c>
      <c r="Z1226" s="252" t="s">
        <v>3340</v>
      </c>
      <c r="AA1226" s="252" t="s">
        <v>3340</v>
      </c>
      <c r="AB1226" s="252" t="s">
        <v>3670</v>
      </c>
      <c r="AC1226" s="252" t="s">
        <v>3340</v>
      </c>
      <c r="AD1226" s="217" t="s">
        <v>3340</v>
      </c>
      <c r="AE1226" s="217" t="s">
        <v>3340</v>
      </c>
      <c r="AF1226" s="217" t="s">
        <v>3340</v>
      </c>
      <c r="AG1226" s="252" t="s">
        <v>4793</v>
      </c>
      <c r="AH1226" s="252" t="s">
        <v>3875</v>
      </c>
      <c r="AI1226" s="252" t="s">
        <v>4849</v>
      </c>
      <c r="AJ1226" s="252" t="s">
        <v>6766</v>
      </c>
      <c r="AK1226" s="252" t="s">
        <v>3340</v>
      </c>
      <c r="AL1226" s="252" t="s">
        <v>3340</v>
      </c>
    </row>
    <row r="1227" spans="3:38">
      <c r="C1227" s="252" t="s">
        <v>4837</v>
      </c>
      <c r="D1227" s="252" t="s">
        <v>11232</v>
      </c>
      <c r="E1227" s="252" t="s">
        <v>11233</v>
      </c>
      <c r="F1227" s="252" t="s">
        <v>11234</v>
      </c>
      <c r="G1227" s="252" t="s">
        <v>11222</v>
      </c>
      <c r="H1227" s="252" t="s">
        <v>7413</v>
      </c>
      <c r="I1227" s="411">
        <v>43019</v>
      </c>
      <c r="J1227" s="252" t="s">
        <v>3953</v>
      </c>
      <c r="K1227" s="252" t="s">
        <v>2513</v>
      </c>
      <c r="L1227" s="252" t="s">
        <v>3469</v>
      </c>
      <c r="M1227" s="252" t="s">
        <v>6676</v>
      </c>
      <c r="N1227" s="252" t="s">
        <v>3327</v>
      </c>
      <c r="O1227" s="252" t="s">
        <v>3328</v>
      </c>
      <c r="P1227" s="252" t="s">
        <v>3670</v>
      </c>
      <c r="Q1227" s="252" t="s">
        <v>4803</v>
      </c>
      <c r="R1227" s="252" t="s">
        <v>11235</v>
      </c>
      <c r="S1227" s="252" t="s">
        <v>3340</v>
      </c>
      <c r="T1227" s="252" t="s">
        <v>3340</v>
      </c>
      <c r="U1227" s="252" t="s">
        <v>3340</v>
      </c>
      <c r="V1227" s="252" t="s">
        <v>3330</v>
      </c>
      <c r="W1227" s="252" t="s">
        <v>3340</v>
      </c>
      <c r="X1227" s="252" t="s">
        <v>3340</v>
      </c>
      <c r="Y1227" s="252" t="s">
        <v>3340</v>
      </c>
      <c r="Z1227" s="252" t="s">
        <v>3340</v>
      </c>
      <c r="AA1227" s="252" t="s">
        <v>3340</v>
      </c>
      <c r="AB1227" s="252" t="s">
        <v>3669</v>
      </c>
      <c r="AC1227" s="252" t="s">
        <v>3835</v>
      </c>
      <c r="AD1227" s="217" t="s">
        <v>5615</v>
      </c>
      <c r="AE1227" s="217">
        <v>9.9999999999999995E-8</v>
      </c>
      <c r="AF1227" s="217" t="s">
        <v>3340</v>
      </c>
      <c r="AG1227" s="252" t="s">
        <v>4793</v>
      </c>
      <c r="AH1227" s="252" t="s">
        <v>4786</v>
      </c>
      <c r="AI1227" s="252" t="s">
        <v>4787</v>
      </c>
      <c r="AJ1227" s="252" t="s">
        <v>6765</v>
      </c>
      <c r="AK1227" s="252" t="s">
        <v>3340</v>
      </c>
      <c r="AL1227" s="252" t="s">
        <v>3340</v>
      </c>
    </row>
    <row r="1228" spans="3:38">
      <c r="C1228" s="252" t="s">
        <v>11236</v>
      </c>
      <c r="D1228" s="252" t="s">
        <v>11237</v>
      </c>
      <c r="E1228" s="252" t="s">
        <v>11238</v>
      </c>
      <c r="F1228" s="252" t="s">
        <v>11239</v>
      </c>
      <c r="G1228" s="252" t="s">
        <v>11222</v>
      </c>
      <c r="H1228" s="252" t="s">
        <v>7413</v>
      </c>
      <c r="I1228" s="411">
        <v>43019</v>
      </c>
      <c r="J1228" s="252" t="s">
        <v>3953</v>
      </c>
      <c r="K1228" s="252" t="s">
        <v>2513</v>
      </c>
      <c r="L1228" s="252" t="s">
        <v>3469</v>
      </c>
      <c r="M1228" s="252" t="s">
        <v>6676</v>
      </c>
      <c r="N1228" s="252" t="s">
        <v>3677</v>
      </c>
      <c r="O1228" s="252" t="s">
        <v>5072</v>
      </c>
      <c r="P1228" s="252" t="s">
        <v>3670</v>
      </c>
      <c r="Q1228" s="252" t="s">
        <v>4803</v>
      </c>
      <c r="R1228" s="252" t="s">
        <v>11235</v>
      </c>
      <c r="S1228" s="252" t="s">
        <v>3340</v>
      </c>
      <c r="T1228" s="252" t="s">
        <v>3340</v>
      </c>
      <c r="U1228" s="252" t="s">
        <v>3340</v>
      </c>
      <c r="V1228" s="252" t="s">
        <v>3330</v>
      </c>
      <c r="W1228" s="252" t="s">
        <v>3340</v>
      </c>
      <c r="X1228" s="252" t="s">
        <v>3340</v>
      </c>
      <c r="Y1228" s="252" t="s">
        <v>3340</v>
      </c>
      <c r="Z1228" s="252" t="s">
        <v>3340</v>
      </c>
      <c r="AA1228" s="252" t="s">
        <v>3340</v>
      </c>
      <c r="AB1228" s="252" t="s">
        <v>3670</v>
      </c>
      <c r="AC1228" s="252" t="s">
        <v>3835</v>
      </c>
      <c r="AD1228" s="217" t="s">
        <v>3340</v>
      </c>
      <c r="AE1228" s="217" t="s">
        <v>3340</v>
      </c>
      <c r="AF1228" s="217" t="s">
        <v>3340</v>
      </c>
      <c r="AG1228" s="252" t="s">
        <v>4793</v>
      </c>
      <c r="AH1228" s="252" t="s">
        <v>11228</v>
      </c>
      <c r="AI1228" s="252" t="s">
        <v>4787</v>
      </c>
      <c r="AJ1228" s="252" t="s">
        <v>6765</v>
      </c>
      <c r="AK1228" s="252" t="s">
        <v>3340</v>
      </c>
      <c r="AL1228" s="252" t="s">
        <v>3340</v>
      </c>
    </row>
    <row r="1229" spans="3:38">
      <c r="C1229" s="252" t="s">
        <v>11240</v>
      </c>
      <c r="D1229" s="252" t="s">
        <v>11241</v>
      </c>
      <c r="E1229" s="252" t="s">
        <v>11235</v>
      </c>
      <c r="F1229" s="252" t="s">
        <v>11242</v>
      </c>
      <c r="G1229" s="252" t="s">
        <v>11222</v>
      </c>
      <c r="H1229" s="252" t="s">
        <v>7413</v>
      </c>
      <c r="I1229" s="411">
        <v>43019</v>
      </c>
      <c r="J1229" s="252" t="s">
        <v>3953</v>
      </c>
      <c r="K1229" s="252" t="s">
        <v>2513</v>
      </c>
      <c r="L1229" s="252" t="s">
        <v>3469</v>
      </c>
      <c r="M1229" s="252" t="s">
        <v>6676</v>
      </c>
      <c r="N1229" s="252" t="s">
        <v>3696</v>
      </c>
      <c r="O1229" s="252" t="s">
        <v>3339</v>
      </c>
      <c r="P1229" s="252" t="s">
        <v>3670</v>
      </c>
      <c r="Q1229" s="252" t="s">
        <v>4803</v>
      </c>
      <c r="R1229" s="252" t="s">
        <v>3340</v>
      </c>
      <c r="S1229" s="252" t="s">
        <v>3340</v>
      </c>
      <c r="T1229" s="252" t="s">
        <v>3340</v>
      </c>
      <c r="U1229" s="252" t="s">
        <v>3340</v>
      </c>
      <c r="V1229" s="252" t="s">
        <v>3330</v>
      </c>
      <c r="W1229" s="252" t="s">
        <v>3340</v>
      </c>
      <c r="X1229" s="252" t="s">
        <v>3340</v>
      </c>
      <c r="Y1229" s="252" t="s">
        <v>3340</v>
      </c>
      <c r="Z1229" s="252" t="s">
        <v>3340</v>
      </c>
      <c r="AA1229" s="252" t="s">
        <v>3340</v>
      </c>
      <c r="AB1229" s="252" t="s">
        <v>3670</v>
      </c>
      <c r="AC1229" s="252" t="s">
        <v>3340</v>
      </c>
      <c r="AD1229" s="217" t="s">
        <v>3340</v>
      </c>
      <c r="AE1229" s="217" t="s">
        <v>3340</v>
      </c>
      <c r="AF1229" s="217" t="s">
        <v>3340</v>
      </c>
      <c r="AG1229" s="252" t="s">
        <v>4793</v>
      </c>
      <c r="AH1229" s="252" t="s">
        <v>3875</v>
      </c>
      <c r="AI1229" s="252" t="s">
        <v>4787</v>
      </c>
      <c r="AJ1229" s="252" t="s">
        <v>6766</v>
      </c>
      <c r="AK1229" s="252" t="s">
        <v>3340</v>
      </c>
      <c r="AL1229" s="252" t="s">
        <v>3340</v>
      </c>
    </row>
    <row r="1230" spans="3:38">
      <c r="C1230" s="252" t="s">
        <v>11243</v>
      </c>
      <c r="D1230" s="252" t="s">
        <v>11244</v>
      </c>
      <c r="E1230" s="252" t="s">
        <v>11245</v>
      </c>
      <c r="F1230" s="252" t="s">
        <v>11246</v>
      </c>
      <c r="G1230" s="252" t="s">
        <v>11222</v>
      </c>
      <c r="H1230" s="252" t="s">
        <v>7413</v>
      </c>
      <c r="I1230" s="411">
        <v>43019</v>
      </c>
      <c r="J1230" s="252" t="s">
        <v>3953</v>
      </c>
      <c r="K1230" s="252" t="s">
        <v>2513</v>
      </c>
      <c r="L1230" s="252" t="s">
        <v>3469</v>
      </c>
      <c r="M1230" s="252" t="s">
        <v>6676</v>
      </c>
      <c r="N1230" s="252" t="s">
        <v>3712</v>
      </c>
      <c r="O1230" s="252" t="s">
        <v>3713</v>
      </c>
      <c r="P1230" s="252" t="s">
        <v>3670</v>
      </c>
      <c r="Q1230" s="252" t="s">
        <v>4803</v>
      </c>
      <c r="R1230" s="252" t="s">
        <v>11235</v>
      </c>
      <c r="S1230" s="252" t="s">
        <v>3340</v>
      </c>
      <c r="T1230" s="252" t="s">
        <v>3340</v>
      </c>
      <c r="U1230" s="252" t="s">
        <v>3340</v>
      </c>
      <c r="V1230" s="252" t="s">
        <v>3330</v>
      </c>
      <c r="W1230" s="252" t="s">
        <v>3340</v>
      </c>
      <c r="X1230" s="252" t="s">
        <v>3340</v>
      </c>
      <c r="Y1230" s="252" t="s">
        <v>3340</v>
      </c>
      <c r="Z1230" s="252" t="s">
        <v>3340</v>
      </c>
      <c r="AA1230" s="252" t="s">
        <v>3340</v>
      </c>
      <c r="AB1230" s="252" t="s">
        <v>3670</v>
      </c>
      <c r="AC1230" s="252" t="s">
        <v>3835</v>
      </c>
      <c r="AD1230" s="217" t="s">
        <v>3340</v>
      </c>
      <c r="AE1230" s="217" t="s">
        <v>3340</v>
      </c>
      <c r="AF1230" s="217" t="s">
        <v>3340</v>
      </c>
      <c r="AG1230" s="252" t="s">
        <v>4793</v>
      </c>
      <c r="AH1230" s="252" t="s">
        <v>11247</v>
      </c>
      <c r="AI1230" s="252" t="s">
        <v>4787</v>
      </c>
      <c r="AJ1230" s="252" t="s">
        <v>6765</v>
      </c>
      <c r="AK1230" s="252" t="s">
        <v>3340</v>
      </c>
      <c r="AL1230" s="252" t="s">
        <v>3340</v>
      </c>
    </row>
    <row r="1231" spans="3:38">
      <c r="C1231" s="252" t="s">
        <v>11248</v>
      </c>
      <c r="D1231" s="252" t="s">
        <v>11249</v>
      </c>
      <c r="E1231" s="252" t="s">
        <v>11250</v>
      </c>
      <c r="F1231" s="217" t="s">
        <v>11251</v>
      </c>
      <c r="G1231" s="252" t="s">
        <v>11252</v>
      </c>
      <c r="H1231" s="252" t="s">
        <v>8212</v>
      </c>
      <c r="I1231" s="411">
        <v>43595</v>
      </c>
      <c r="J1231" s="252" t="s">
        <v>3326</v>
      </c>
      <c r="K1231" s="252" t="s">
        <v>6055</v>
      </c>
      <c r="L1231" s="252" t="s">
        <v>3469</v>
      </c>
      <c r="M1231" s="252" t="s">
        <v>6676</v>
      </c>
      <c r="N1231" s="252" t="s">
        <v>3327</v>
      </c>
      <c r="O1231" s="252" t="s">
        <v>3328</v>
      </c>
      <c r="P1231" s="252" t="s">
        <v>3669</v>
      </c>
      <c r="Q1231" s="252" t="s">
        <v>11253</v>
      </c>
      <c r="R1231" s="252" t="s">
        <v>3363</v>
      </c>
      <c r="S1231" s="252" t="s">
        <v>3340</v>
      </c>
      <c r="T1231" s="252" t="s">
        <v>3340</v>
      </c>
      <c r="U1231" s="252" t="s">
        <v>3340</v>
      </c>
      <c r="V1231" s="252" t="s">
        <v>3340</v>
      </c>
      <c r="W1231" s="252" t="s">
        <v>3340</v>
      </c>
      <c r="X1231" s="252" t="s">
        <v>3340</v>
      </c>
      <c r="Y1231" s="252" t="s">
        <v>3340</v>
      </c>
      <c r="Z1231" s="252" t="s">
        <v>3340</v>
      </c>
      <c r="AA1231" s="252" t="s">
        <v>3340</v>
      </c>
      <c r="AB1231" s="252" t="s">
        <v>3669</v>
      </c>
      <c r="AC1231" s="252" t="s">
        <v>3835</v>
      </c>
      <c r="AD1231" s="252" t="s">
        <v>6069</v>
      </c>
      <c r="AE1231" s="252" t="s">
        <v>6070</v>
      </c>
      <c r="AF1231" s="217" t="s">
        <v>3340</v>
      </c>
      <c r="AG1231" s="252" t="s">
        <v>1102</v>
      </c>
      <c r="AH1231" s="252" t="s">
        <v>10777</v>
      </c>
      <c r="AI1231" s="252" t="s">
        <v>3340</v>
      </c>
      <c r="AJ1231" s="252" t="s">
        <v>6765</v>
      </c>
      <c r="AK1231" s="252" t="s">
        <v>9767</v>
      </c>
      <c r="AL1231" s="252" t="s">
        <v>6</v>
      </c>
    </row>
    <row r="1232" spans="3:38">
      <c r="C1232" s="252" t="s">
        <v>11254</v>
      </c>
      <c r="D1232" s="252" t="s">
        <v>11255</v>
      </c>
      <c r="E1232" s="252" t="s">
        <v>11256</v>
      </c>
      <c r="F1232" s="217" t="s">
        <v>11251</v>
      </c>
      <c r="G1232" s="252" t="s">
        <v>11252</v>
      </c>
      <c r="H1232" s="252" t="s">
        <v>8212</v>
      </c>
      <c r="I1232" s="411">
        <v>43595</v>
      </c>
      <c r="J1232" s="252" t="s">
        <v>3326</v>
      </c>
      <c r="K1232" s="252" t="s">
        <v>6055</v>
      </c>
      <c r="L1232" s="252" t="s">
        <v>3469</v>
      </c>
      <c r="M1232" s="252" t="s">
        <v>6676</v>
      </c>
      <c r="N1232" s="252" t="s">
        <v>3327</v>
      </c>
      <c r="O1232" s="252" t="s">
        <v>3328</v>
      </c>
      <c r="P1232" s="252" t="s">
        <v>3669</v>
      </c>
      <c r="Q1232" s="252" t="s">
        <v>9796</v>
      </c>
      <c r="R1232" s="252" t="s">
        <v>3363</v>
      </c>
      <c r="S1232" s="252" t="s">
        <v>11250</v>
      </c>
      <c r="T1232" s="252" t="s">
        <v>3340</v>
      </c>
      <c r="U1232" s="252" t="s">
        <v>3340</v>
      </c>
      <c r="V1232" s="252" t="s">
        <v>3340</v>
      </c>
      <c r="W1232" s="252" t="s">
        <v>3340</v>
      </c>
      <c r="X1232" s="252" t="s">
        <v>3340</v>
      </c>
      <c r="Y1232" s="252" t="s">
        <v>3340</v>
      </c>
      <c r="Z1232" s="252" t="s">
        <v>3340</v>
      </c>
      <c r="AA1232" s="252" t="s">
        <v>3340</v>
      </c>
      <c r="AB1232" s="252" t="s">
        <v>3669</v>
      </c>
      <c r="AC1232" s="252" t="s">
        <v>3835</v>
      </c>
      <c r="AD1232" s="252" t="s">
        <v>6069</v>
      </c>
      <c r="AE1232" s="252" t="s">
        <v>6070</v>
      </c>
      <c r="AF1232" s="217" t="s">
        <v>3340</v>
      </c>
      <c r="AG1232" s="252" t="s">
        <v>1102</v>
      </c>
      <c r="AH1232" s="252" t="s">
        <v>10777</v>
      </c>
      <c r="AI1232" s="252" t="s">
        <v>3340</v>
      </c>
      <c r="AJ1232" s="252" t="s">
        <v>6765</v>
      </c>
      <c r="AK1232" s="252" t="s">
        <v>9767</v>
      </c>
      <c r="AL1232" s="252" t="s">
        <v>11257</v>
      </c>
    </row>
    <row r="1233" spans="3:38">
      <c r="C1233" s="252" t="s">
        <v>11258</v>
      </c>
      <c r="D1233" s="252" t="s">
        <v>11259</v>
      </c>
      <c r="E1233" s="252" t="s">
        <v>11260</v>
      </c>
      <c r="F1233" s="217" t="s">
        <v>11251</v>
      </c>
      <c r="G1233" s="252" t="s">
        <v>11252</v>
      </c>
      <c r="H1233" s="252" t="s">
        <v>8212</v>
      </c>
      <c r="I1233" s="411">
        <v>43595</v>
      </c>
      <c r="J1233" s="252" t="s">
        <v>3326</v>
      </c>
      <c r="K1233" s="252" t="s">
        <v>6055</v>
      </c>
      <c r="L1233" s="252" t="s">
        <v>3469</v>
      </c>
      <c r="M1233" s="252" t="s">
        <v>6676</v>
      </c>
      <c r="N1233" s="252" t="s">
        <v>3327</v>
      </c>
      <c r="O1233" s="252" t="s">
        <v>3328</v>
      </c>
      <c r="P1233" s="252" t="s">
        <v>3669</v>
      </c>
      <c r="Q1233" s="252" t="s">
        <v>11261</v>
      </c>
      <c r="R1233" s="252" t="s">
        <v>3363</v>
      </c>
      <c r="S1233" s="252" t="s">
        <v>11250</v>
      </c>
      <c r="T1233" s="252" t="s">
        <v>3340</v>
      </c>
      <c r="U1233" s="252" t="s">
        <v>3340</v>
      </c>
      <c r="V1233" s="252" t="s">
        <v>3340</v>
      </c>
      <c r="W1233" s="252" t="s">
        <v>3340</v>
      </c>
      <c r="X1233" s="252" t="s">
        <v>3340</v>
      </c>
      <c r="Y1233" s="252" t="s">
        <v>3340</v>
      </c>
      <c r="Z1233" s="252" t="s">
        <v>3340</v>
      </c>
      <c r="AA1233" s="252" t="s">
        <v>3340</v>
      </c>
      <c r="AB1233" s="252" t="s">
        <v>3669</v>
      </c>
      <c r="AC1233" s="252" t="s">
        <v>3835</v>
      </c>
      <c r="AD1233" s="252" t="s">
        <v>6069</v>
      </c>
      <c r="AE1233" s="252" t="s">
        <v>6070</v>
      </c>
      <c r="AF1233" s="217" t="s">
        <v>3340</v>
      </c>
      <c r="AG1233" s="252" t="s">
        <v>1102</v>
      </c>
      <c r="AH1233" s="252" t="s">
        <v>10777</v>
      </c>
      <c r="AI1233" s="252" t="s">
        <v>3340</v>
      </c>
      <c r="AJ1233" s="252" t="s">
        <v>6765</v>
      </c>
      <c r="AK1233" s="252" t="s">
        <v>9767</v>
      </c>
      <c r="AL1233" s="252" t="s">
        <v>11262</v>
      </c>
    </row>
    <row r="1234" spans="3:38">
      <c r="C1234" s="252" t="s">
        <v>11263</v>
      </c>
      <c r="D1234" s="252" t="s">
        <v>11264</v>
      </c>
      <c r="E1234" s="252" t="s">
        <v>11265</v>
      </c>
      <c r="F1234" s="217" t="s">
        <v>11251</v>
      </c>
      <c r="G1234" s="252" t="s">
        <v>11252</v>
      </c>
      <c r="H1234" s="252" t="s">
        <v>8212</v>
      </c>
      <c r="I1234" s="411">
        <v>43595</v>
      </c>
      <c r="J1234" s="252" t="s">
        <v>3326</v>
      </c>
      <c r="K1234" s="252" t="s">
        <v>6055</v>
      </c>
      <c r="L1234" s="252" t="s">
        <v>3469</v>
      </c>
      <c r="M1234" s="252" t="s">
        <v>6676</v>
      </c>
      <c r="N1234" s="252" t="s">
        <v>3327</v>
      </c>
      <c r="O1234" s="252" t="s">
        <v>3328</v>
      </c>
      <c r="P1234" s="252" t="s">
        <v>3669</v>
      </c>
      <c r="Q1234" s="252" t="s">
        <v>11266</v>
      </c>
      <c r="R1234" s="252" t="s">
        <v>3363</v>
      </c>
      <c r="S1234" s="252" t="s">
        <v>3340</v>
      </c>
      <c r="T1234" s="252" t="s">
        <v>3340</v>
      </c>
      <c r="U1234" s="252" t="s">
        <v>3340</v>
      </c>
      <c r="V1234" s="252" t="s">
        <v>3340</v>
      </c>
      <c r="W1234" s="252" t="s">
        <v>3340</v>
      </c>
      <c r="X1234" s="252" t="s">
        <v>3340</v>
      </c>
      <c r="Y1234" s="252" t="s">
        <v>3340</v>
      </c>
      <c r="Z1234" s="252" t="s">
        <v>3340</v>
      </c>
      <c r="AA1234" s="252" t="s">
        <v>3340</v>
      </c>
      <c r="AB1234" s="252" t="s">
        <v>3670</v>
      </c>
      <c r="AC1234" s="252" t="s">
        <v>3835</v>
      </c>
      <c r="AD1234" s="252" t="s">
        <v>3340</v>
      </c>
      <c r="AE1234" s="252" t="s">
        <v>3340</v>
      </c>
      <c r="AF1234" s="217" t="s">
        <v>3340</v>
      </c>
      <c r="AG1234" s="252" t="s">
        <v>9940</v>
      </c>
      <c r="AH1234" s="252" t="s">
        <v>4367</v>
      </c>
      <c r="AI1234" s="252" t="s">
        <v>3340</v>
      </c>
      <c r="AJ1234" s="252" t="s">
        <v>6765</v>
      </c>
      <c r="AK1234" s="252" t="s">
        <v>11267</v>
      </c>
      <c r="AL1234" s="252" t="s">
        <v>11268</v>
      </c>
    </row>
    <row r="1235" spans="3:38">
      <c r="C1235" s="252" t="s">
        <v>11269</v>
      </c>
      <c r="D1235" s="252" t="s">
        <v>11270</v>
      </c>
      <c r="E1235" s="252" t="s">
        <v>11271</v>
      </c>
      <c r="F1235" s="217" t="s">
        <v>11251</v>
      </c>
      <c r="G1235" s="252" t="s">
        <v>11252</v>
      </c>
      <c r="H1235" s="252" t="s">
        <v>8212</v>
      </c>
      <c r="I1235" s="411">
        <v>43595</v>
      </c>
      <c r="J1235" s="252" t="s">
        <v>3326</v>
      </c>
      <c r="K1235" s="252" t="s">
        <v>6055</v>
      </c>
      <c r="L1235" s="252" t="s">
        <v>3469</v>
      </c>
      <c r="M1235" s="252" t="s">
        <v>6676</v>
      </c>
      <c r="N1235" s="252" t="s">
        <v>3327</v>
      </c>
      <c r="O1235" s="252" t="s">
        <v>3328</v>
      </c>
      <c r="P1235" s="252" t="s">
        <v>3669</v>
      </c>
      <c r="Q1235" s="252" t="s">
        <v>11272</v>
      </c>
      <c r="R1235" s="252" t="s">
        <v>3363</v>
      </c>
      <c r="S1235" s="252" t="s">
        <v>3340</v>
      </c>
      <c r="T1235" s="252" t="s">
        <v>3340</v>
      </c>
      <c r="U1235" s="252" t="s">
        <v>3340</v>
      </c>
      <c r="V1235" s="252" t="s">
        <v>3340</v>
      </c>
      <c r="W1235" s="252" t="s">
        <v>3340</v>
      </c>
      <c r="X1235" s="252" t="s">
        <v>3340</v>
      </c>
      <c r="Y1235" s="252" t="s">
        <v>3340</v>
      </c>
      <c r="Z1235" s="252" t="s">
        <v>3340</v>
      </c>
      <c r="AA1235" s="252" t="s">
        <v>3340</v>
      </c>
      <c r="AB1235" s="252" t="s">
        <v>3670</v>
      </c>
      <c r="AC1235" s="252" t="s">
        <v>3835</v>
      </c>
      <c r="AD1235" s="252" t="s">
        <v>3340</v>
      </c>
      <c r="AE1235" s="252" t="s">
        <v>3340</v>
      </c>
      <c r="AF1235" s="217" t="s">
        <v>3340</v>
      </c>
      <c r="AG1235" s="252" t="s">
        <v>9940</v>
      </c>
      <c r="AH1235" s="252" t="s">
        <v>4367</v>
      </c>
      <c r="AI1235" s="252" t="s">
        <v>3340</v>
      </c>
      <c r="AJ1235" s="252" t="s">
        <v>6765</v>
      </c>
      <c r="AK1235" s="252" t="s">
        <v>11267</v>
      </c>
      <c r="AL1235" s="252" t="s">
        <v>11273</v>
      </c>
    </row>
    <row r="1236" spans="3:38">
      <c r="C1236" s="252" t="s">
        <v>7297</v>
      </c>
      <c r="D1236" s="252" t="s">
        <v>11274</v>
      </c>
      <c r="E1236" s="252" t="s">
        <v>11275</v>
      </c>
      <c r="F1236" s="217" t="s">
        <v>11251</v>
      </c>
      <c r="G1236" s="252" t="s">
        <v>11252</v>
      </c>
      <c r="H1236" s="252" t="s">
        <v>8212</v>
      </c>
      <c r="I1236" s="411">
        <v>43595</v>
      </c>
      <c r="J1236" s="252" t="s">
        <v>3326</v>
      </c>
      <c r="K1236" s="252" t="s">
        <v>6055</v>
      </c>
      <c r="L1236" s="252" t="s">
        <v>3469</v>
      </c>
      <c r="M1236" s="252" t="s">
        <v>6676</v>
      </c>
      <c r="N1236" s="252" t="s">
        <v>3677</v>
      </c>
      <c r="O1236" s="252" t="s">
        <v>5072</v>
      </c>
      <c r="P1236" s="252" t="s">
        <v>3669</v>
      </c>
      <c r="Q1236" s="252" t="s">
        <v>4111</v>
      </c>
      <c r="R1236" s="252" t="s">
        <v>3363</v>
      </c>
      <c r="S1236" s="252" t="s">
        <v>3340</v>
      </c>
      <c r="T1236" s="252" t="s">
        <v>3340</v>
      </c>
      <c r="U1236" s="252" t="s">
        <v>3340</v>
      </c>
      <c r="V1236" s="252" t="s">
        <v>3340</v>
      </c>
      <c r="W1236" s="252" t="s">
        <v>3340</v>
      </c>
      <c r="X1236" s="252" t="s">
        <v>3340</v>
      </c>
      <c r="Y1236" s="252" t="s">
        <v>3340</v>
      </c>
      <c r="Z1236" s="252" t="s">
        <v>3340</v>
      </c>
      <c r="AA1236" s="252" t="s">
        <v>3340</v>
      </c>
      <c r="AB1236" s="252" t="s">
        <v>3670</v>
      </c>
      <c r="AC1236" s="252" t="s">
        <v>3835</v>
      </c>
      <c r="AD1236" s="252" t="s">
        <v>3340</v>
      </c>
      <c r="AE1236" s="252" t="s">
        <v>3340</v>
      </c>
      <c r="AF1236" s="217" t="s">
        <v>3340</v>
      </c>
      <c r="AG1236" s="252" t="s">
        <v>1102</v>
      </c>
      <c r="AH1236" s="252" t="s">
        <v>11228</v>
      </c>
      <c r="AI1236" s="252" t="s">
        <v>3340</v>
      </c>
      <c r="AJ1236" s="252" t="s">
        <v>6765</v>
      </c>
      <c r="AK1236" s="252" t="s">
        <v>9767</v>
      </c>
      <c r="AL1236" s="252" t="s">
        <v>6</v>
      </c>
    </row>
    <row r="1237" spans="3:38">
      <c r="C1237" s="252" t="s">
        <v>7298</v>
      </c>
      <c r="D1237" s="252" t="s">
        <v>11276</v>
      </c>
      <c r="E1237" s="252" t="s">
        <v>11277</v>
      </c>
      <c r="F1237" s="217" t="s">
        <v>11251</v>
      </c>
      <c r="G1237" s="252" t="s">
        <v>11252</v>
      </c>
      <c r="H1237" s="252" t="s">
        <v>8212</v>
      </c>
      <c r="I1237" s="411">
        <v>43595</v>
      </c>
      <c r="J1237" s="252" t="s">
        <v>3326</v>
      </c>
      <c r="K1237" s="252" t="s">
        <v>6055</v>
      </c>
      <c r="L1237" s="252" t="s">
        <v>3469</v>
      </c>
      <c r="M1237" s="252" t="s">
        <v>6676</v>
      </c>
      <c r="N1237" s="252" t="s">
        <v>3677</v>
      </c>
      <c r="O1237" s="252" t="s">
        <v>5072</v>
      </c>
      <c r="P1237" s="252" t="s">
        <v>3669</v>
      </c>
      <c r="Q1237" s="252" t="s">
        <v>5744</v>
      </c>
      <c r="R1237" s="252" t="s">
        <v>3363</v>
      </c>
      <c r="S1237" s="252" t="s">
        <v>3340</v>
      </c>
      <c r="T1237" s="252" t="s">
        <v>3340</v>
      </c>
      <c r="U1237" s="252" t="s">
        <v>3340</v>
      </c>
      <c r="V1237" s="252" t="s">
        <v>3340</v>
      </c>
      <c r="W1237" s="252" t="s">
        <v>3340</v>
      </c>
      <c r="X1237" s="252" t="s">
        <v>3340</v>
      </c>
      <c r="Y1237" s="252" t="s">
        <v>3340</v>
      </c>
      <c r="Z1237" s="252" t="s">
        <v>3340</v>
      </c>
      <c r="AA1237" s="252" t="s">
        <v>3340</v>
      </c>
      <c r="AB1237" s="252" t="s">
        <v>3670</v>
      </c>
      <c r="AC1237" s="252" t="s">
        <v>3835</v>
      </c>
      <c r="AD1237" s="252" t="s">
        <v>3340</v>
      </c>
      <c r="AE1237" s="252" t="s">
        <v>3340</v>
      </c>
      <c r="AF1237" s="217" t="s">
        <v>3340</v>
      </c>
      <c r="AG1237" s="252" t="s">
        <v>1102</v>
      </c>
      <c r="AH1237" s="252" t="s">
        <v>11228</v>
      </c>
      <c r="AI1237" s="252" t="s">
        <v>3340</v>
      </c>
      <c r="AJ1237" s="252" t="s">
        <v>6765</v>
      </c>
      <c r="AK1237" s="252" t="s">
        <v>9767</v>
      </c>
      <c r="AL1237" s="252" t="s">
        <v>5743</v>
      </c>
    </row>
    <row r="1238" spans="3:38">
      <c r="C1238" s="252" t="s">
        <v>11278</v>
      </c>
      <c r="D1238" s="252" t="s">
        <v>11279</v>
      </c>
      <c r="E1238" s="252" t="s">
        <v>10067</v>
      </c>
      <c r="F1238" s="217" t="s">
        <v>11280</v>
      </c>
      <c r="G1238" s="252" t="s">
        <v>11281</v>
      </c>
      <c r="H1238" s="252" t="s">
        <v>8212</v>
      </c>
      <c r="I1238" s="411">
        <v>43595</v>
      </c>
      <c r="J1238" s="252" t="s">
        <v>3326</v>
      </c>
      <c r="K1238" s="252" t="s">
        <v>6055</v>
      </c>
      <c r="L1238" s="252" t="s">
        <v>3469</v>
      </c>
      <c r="M1238" s="252" t="s">
        <v>6676</v>
      </c>
      <c r="N1238" s="252" t="s">
        <v>11282</v>
      </c>
      <c r="O1238" s="252" t="s">
        <v>11283</v>
      </c>
      <c r="P1238" s="252" t="s">
        <v>3669</v>
      </c>
      <c r="Q1238" s="252" t="s">
        <v>4111</v>
      </c>
      <c r="R1238" s="252" t="s">
        <v>3363</v>
      </c>
      <c r="S1238" s="252" t="s">
        <v>3340</v>
      </c>
      <c r="T1238" s="252" t="s">
        <v>3340</v>
      </c>
      <c r="U1238" s="252" t="s">
        <v>3340</v>
      </c>
      <c r="V1238" s="252" t="s">
        <v>3340</v>
      </c>
      <c r="W1238" s="252" t="s">
        <v>3340</v>
      </c>
      <c r="X1238" s="252" t="s">
        <v>3340</v>
      </c>
      <c r="Y1238" s="252" t="s">
        <v>3340</v>
      </c>
      <c r="Z1238" s="252" t="s">
        <v>3340</v>
      </c>
      <c r="AA1238" s="252" t="s">
        <v>3340</v>
      </c>
      <c r="AB1238" s="252" t="s">
        <v>3670</v>
      </c>
      <c r="AC1238" s="252" t="s">
        <v>3835</v>
      </c>
      <c r="AD1238" s="252" t="s">
        <v>6069</v>
      </c>
      <c r="AE1238" s="252" t="s">
        <v>6070</v>
      </c>
      <c r="AF1238" s="217" t="s">
        <v>3340</v>
      </c>
      <c r="AG1238" s="252" t="s">
        <v>1102</v>
      </c>
      <c r="AH1238" s="252" t="s">
        <v>11284</v>
      </c>
      <c r="AI1238" s="252" t="s">
        <v>3340</v>
      </c>
      <c r="AJ1238" s="252" t="s">
        <v>6765</v>
      </c>
      <c r="AK1238" s="252" t="s">
        <v>9767</v>
      </c>
      <c r="AL1238" s="252" t="s">
        <v>6</v>
      </c>
    </row>
    <row r="1239" spans="3:38">
      <c r="C1239" s="252" t="s">
        <v>11285</v>
      </c>
      <c r="D1239" s="252" t="s">
        <v>11286</v>
      </c>
      <c r="E1239" s="252" t="s">
        <v>10068</v>
      </c>
      <c r="F1239" s="217" t="s">
        <v>11280</v>
      </c>
      <c r="G1239" s="252" t="s">
        <v>11281</v>
      </c>
      <c r="H1239" s="252" t="s">
        <v>8212</v>
      </c>
      <c r="I1239" s="411">
        <v>43595</v>
      </c>
      <c r="J1239" s="252" t="s">
        <v>3326</v>
      </c>
      <c r="K1239" s="252" t="s">
        <v>6055</v>
      </c>
      <c r="L1239" s="252" t="s">
        <v>3469</v>
      </c>
      <c r="M1239" s="252" t="s">
        <v>6676</v>
      </c>
      <c r="N1239" s="252" t="s">
        <v>11282</v>
      </c>
      <c r="O1239" s="252" t="s">
        <v>11283</v>
      </c>
      <c r="P1239" s="252" t="s">
        <v>3669</v>
      </c>
      <c r="Q1239" s="252" t="s">
        <v>5744</v>
      </c>
      <c r="R1239" s="252" t="s">
        <v>3363</v>
      </c>
      <c r="S1239" s="252" t="s">
        <v>10067</v>
      </c>
      <c r="T1239" s="252" t="s">
        <v>3340</v>
      </c>
      <c r="U1239" s="252" t="s">
        <v>3340</v>
      </c>
      <c r="V1239" s="252" t="s">
        <v>3340</v>
      </c>
      <c r="W1239" s="252" t="s">
        <v>3340</v>
      </c>
      <c r="X1239" s="252" t="s">
        <v>3340</v>
      </c>
      <c r="Y1239" s="252" t="s">
        <v>3340</v>
      </c>
      <c r="Z1239" s="252" t="s">
        <v>3340</v>
      </c>
      <c r="AA1239" s="252" t="s">
        <v>3340</v>
      </c>
      <c r="AB1239" s="252" t="s">
        <v>3670</v>
      </c>
      <c r="AC1239" s="252" t="s">
        <v>3835</v>
      </c>
      <c r="AD1239" s="252" t="s">
        <v>6069</v>
      </c>
      <c r="AE1239" s="252" t="s">
        <v>6070</v>
      </c>
      <c r="AF1239" s="217" t="s">
        <v>3340</v>
      </c>
      <c r="AG1239" s="252" t="s">
        <v>1102</v>
      </c>
      <c r="AH1239" s="252" t="s">
        <v>11284</v>
      </c>
      <c r="AI1239" s="252" t="s">
        <v>3340</v>
      </c>
      <c r="AJ1239" s="252" t="s">
        <v>6765</v>
      </c>
      <c r="AK1239" s="252" t="s">
        <v>9767</v>
      </c>
      <c r="AL1239" s="252" t="s">
        <v>5743</v>
      </c>
    </row>
    <row r="1240" spans="3:38">
      <c r="C1240" s="252" t="s">
        <v>11287</v>
      </c>
      <c r="D1240" s="252" t="s">
        <v>11288</v>
      </c>
      <c r="E1240" s="252" t="s">
        <v>10069</v>
      </c>
      <c r="F1240" s="217" t="s">
        <v>11280</v>
      </c>
      <c r="G1240" s="252" t="s">
        <v>11281</v>
      </c>
      <c r="H1240" s="252" t="s">
        <v>8212</v>
      </c>
      <c r="I1240" s="411">
        <v>43595</v>
      </c>
      <c r="J1240" s="252" t="s">
        <v>3326</v>
      </c>
      <c r="K1240" s="252" t="s">
        <v>6055</v>
      </c>
      <c r="L1240" s="252" t="s">
        <v>3469</v>
      </c>
      <c r="M1240" s="252" t="s">
        <v>6676</v>
      </c>
      <c r="N1240" s="252" t="s">
        <v>11289</v>
      </c>
      <c r="O1240" s="252" t="s">
        <v>11283</v>
      </c>
      <c r="P1240" s="252" t="s">
        <v>3669</v>
      </c>
      <c r="Q1240" s="252" t="s">
        <v>4111</v>
      </c>
      <c r="R1240" s="252" t="s">
        <v>3363</v>
      </c>
      <c r="S1240" s="252" t="s">
        <v>3340</v>
      </c>
      <c r="T1240" s="252" t="s">
        <v>3340</v>
      </c>
      <c r="U1240" s="252" t="s">
        <v>3340</v>
      </c>
      <c r="V1240" s="252" t="s">
        <v>3340</v>
      </c>
      <c r="W1240" s="252" t="s">
        <v>3340</v>
      </c>
      <c r="X1240" s="252" t="s">
        <v>3340</v>
      </c>
      <c r="Y1240" s="252" t="s">
        <v>3340</v>
      </c>
      <c r="Z1240" s="252" t="s">
        <v>3340</v>
      </c>
      <c r="AA1240" s="252" t="s">
        <v>3340</v>
      </c>
      <c r="AB1240" s="252" t="s">
        <v>3670</v>
      </c>
      <c r="AC1240" s="252" t="s">
        <v>3835</v>
      </c>
      <c r="AD1240" s="252" t="s">
        <v>5627</v>
      </c>
      <c r="AE1240" s="252">
        <v>1.0000000000000001E-5</v>
      </c>
      <c r="AF1240" s="217" t="s">
        <v>3340</v>
      </c>
      <c r="AG1240" s="252" t="s">
        <v>1102</v>
      </c>
      <c r="AH1240" s="252" t="s">
        <v>11290</v>
      </c>
      <c r="AI1240" s="252" t="s">
        <v>3340</v>
      </c>
      <c r="AJ1240" s="252" t="s">
        <v>6765</v>
      </c>
      <c r="AK1240" s="252" t="s">
        <v>9767</v>
      </c>
      <c r="AL1240" s="252" t="s">
        <v>6</v>
      </c>
    </row>
    <row r="1241" spans="3:38">
      <c r="C1241" s="252" t="s">
        <v>11291</v>
      </c>
      <c r="D1241" s="252" t="s">
        <v>11292</v>
      </c>
      <c r="E1241" s="252" t="s">
        <v>10070</v>
      </c>
      <c r="F1241" s="217" t="s">
        <v>11280</v>
      </c>
      <c r="G1241" s="252" t="s">
        <v>11281</v>
      </c>
      <c r="H1241" s="252" t="s">
        <v>8212</v>
      </c>
      <c r="I1241" s="411">
        <v>43595</v>
      </c>
      <c r="J1241" s="252" t="s">
        <v>3326</v>
      </c>
      <c r="K1241" s="252" t="s">
        <v>6055</v>
      </c>
      <c r="L1241" s="252" t="s">
        <v>3469</v>
      </c>
      <c r="M1241" s="252" t="s">
        <v>6676</v>
      </c>
      <c r="N1241" s="252" t="s">
        <v>11289</v>
      </c>
      <c r="O1241" s="252" t="s">
        <v>11283</v>
      </c>
      <c r="P1241" s="252" t="s">
        <v>3669</v>
      </c>
      <c r="Q1241" s="252" t="s">
        <v>5744</v>
      </c>
      <c r="R1241" s="252" t="s">
        <v>3363</v>
      </c>
      <c r="S1241" s="252" t="s">
        <v>10069</v>
      </c>
      <c r="T1241" s="252" t="s">
        <v>3340</v>
      </c>
      <c r="U1241" s="252" t="s">
        <v>3340</v>
      </c>
      <c r="V1241" s="252" t="s">
        <v>3340</v>
      </c>
      <c r="W1241" s="252" t="s">
        <v>3340</v>
      </c>
      <c r="X1241" s="252" t="s">
        <v>3340</v>
      </c>
      <c r="Y1241" s="252" t="s">
        <v>3340</v>
      </c>
      <c r="Z1241" s="252" t="s">
        <v>3340</v>
      </c>
      <c r="AA1241" s="252" t="s">
        <v>3340</v>
      </c>
      <c r="AB1241" s="252" t="s">
        <v>3670</v>
      </c>
      <c r="AC1241" s="252" t="s">
        <v>3835</v>
      </c>
      <c r="AD1241" s="252" t="s">
        <v>5627</v>
      </c>
      <c r="AE1241" s="252">
        <v>1.0000000000000001E-5</v>
      </c>
      <c r="AF1241" s="217" t="s">
        <v>3340</v>
      </c>
      <c r="AG1241" s="252" t="s">
        <v>1102</v>
      </c>
      <c r="AH1241" s="252" t="s">
        <v>11290</v>
      </c>
      <c r="AI1241" s="252" t="s">
        <v>3340</v>
      </c>
      <c r="AJ1241" s="252" t="s">
        <v>6765</v>
      </c>
      <c r="AK1241" s="252" t="s">
        <v>9767</v>
      </c>
      <c r="AL1241" s="252" t="s">
        <v>5743</v>
      </c>
    </row>
    <row r="1242" spans="3:38">
      <c r="C1242" s="252" t="s">
        <v>11293</v>
      </c>
      <c r="D1242" s="252" t="s">
        <v>11294</v>
      </c>
      <c r="E1242" s="252" t="s">
        <v>11295</v>
      </c>
      <c r="F1242" s="217" t="s">
        <v>11280</v>
      </c>
      <c r="G1242" s="252" t="s">
        <v>11281</v>
      </c>
      <c r="H1242" s="252" t="s">
        <v>8212</v>
      </c>
      <c r="I1242" s="411">
        <v>43595</v>
      </c>
      <c r="J1242" s="252" t="s">
        <v>3326</v>
      </c>
      <c r="K1242" s="252" t="s">
        <v>6055</v>
      </c>
      <c r="L1242" s="252" t="s">
        <v>3469</v>
      </c>
      <c r="M1242" s="252" t="s">
        <v>6676</v>
      </c>
      <c r="N1242" s="252" t="s">
        <v>3334</v>
      </c>
      <c r="O1242" s="252" t="s">
        <v>3335</v>
      </c>
      <c r="P1242" s="252" t="s">
        <v>3669</v>
      </c>
      <c r="Q1242" s="252" t="s">
        <v>8870</v>
      </c>
      <c r="R1242" s="252" t="s">
        <v>3363</v>
      </c>
      <c r="S1242" s="252" t="s">
        <v>3340</v>
      </c>
      <c r="T1242" s="252" t="s">
        <v>3340</v>
      </c>
      <c r="U1242" s="252" t="s">
        <v>3340</v>
      </c>
      <c r="V1242" s="252" t="s">
        <v>3340</v>
      </c>
      <c r="W1242" s="252" t="s">
        <v>3340</v>
      </c>
      <c r="X1242" s="252" t="s">
        <v>3340</v>
      </c>
      <c r="Y1242" s="252" t="s">
        <v>3340</v>
      </c>
      <c r="Z1242" s="252" t="s">
        <v>3340</v>
      </c>
      <c r="AA1242" s="252" t="s">
        <v>3340</v>
      </c>
      <c r="AB1242" s="252" t="s">
        <v>3670</v>
      </c>
      <c r="AC1242" s="252" t="s">
        <v>5071</v>
      </c>
      <c r="AD1242" s="252" t="s">
        <v>3340</v>
      </c>
      <c r="AE1242" s="252" t="s">
        <v>3340</v>
      </c>
      <c r="AF1242" s="217" t="s">
        <v>3340</v>
      </c>
      <c r="AG1242" s="252" t="s">
        <v>1102</v>
      </c>
      <c r="AH1242" s="252" t="s">
        <v>5617</v>
      </c>
      <c r="AI1242" s="252" t="s">
        <v>3340</v>
      </c>
      <c r="AJ1242" s="252" t="s">
        <v>6765</v>
      </c>
      <c r="AK1242" s="252" t="s">
        <v>3340</v>
      </c>
      <c r="AL1242" s="252" t="s">
        <v>3340</v>
      </c>
    </row>
    <row r="1243" spans="3:38">
      <c r="C1243" s="252" t="s">
        <v>11296</v>
      </c>
      <c r="D1243" s="252" t="s">
        <v>11297</v>
      </c>
      <c r="E1243" s="252" t="s">
        <v>11298</v>
      </c>
      <c r="F1243" s="217" t="s">
        <v>11280</v>
      </c>
      <c r="G1243" s="252" t="s">
        <v>11281</v>
      </c>
      <c r="H1243" s="252" t="s">
        <v>8212</v>
      </c>
      <c r="I1243" s="411">
        <v>43595</v>
      </c>
      <c r="J1243" s="252" t="s">
        <v>3326</v>
      </c>
      <c r="K1243" s="252" t="s">
        <v>6055</v>
      </c>
      <c r="L1243" s="252" t="s">
        <v>3469</v>
      </c>
      <c r="M1243" s="252" t="s">
        <v>6676</v>
      </c>
      <c r="N1243" s="252" t="s">
        <v>3334</v>
      </c>
      <c r="O1243" s="252" t="s">
        <v>3335</v>
      </c>
      <c r="P1243" s="252" t="s">
        <v>3669</v>
      </c>
      <c r="Q1243" s="252" t="s">
        <v>8874</v>
      </c>
      <c r="R1243" s="252" t="s">
        <v>3363</v>
      </c>
      <c r="S1243" s="252" t="s">
        <v>3340</v>
      </c>
      <c r="T1243" s="252" t="s">
        <v>3340</v>
      </c>
      <c r="U1243" s="252" t="s">
        <v>3340</v>
      </c>
      <c r="V1243" s="252" t="s">
        <v>3340</v>
      </c>
      <c r="W1243" s="252" t="s">
        <v>3340</v>
      </c>
      <c r="X1243" s="252" t="s">
        <v>3340</v>
      </c>
      <c r="Y1243" s="252" t="s">
        <v>3340</v>
      </c>
      <c r="Z1243" s="252" t="s">
        <v>3340</v>
      </c>
      <c r="AA1243" s="252" t="s">
        <v>3340</v>
      </c>
      <c r="AB1243" s="252" t="s">
        <v>3670</v>
      </c>
      <c r="AC1243" s="252" t="s">
        <v>5071</v>
      </c>
      <c r="AD1243" s="252" t="s">
        <v>3340</v>
      </c>
      <c r="AE1243" s="252" t="s">
        <v>3340</v>
      </c>
      <c r="AF1243" s="217" t="s">
        <v>3340</v>
      </c>
      <c r="AG1243" s="252" t="s">
        <v>1102</v>
      </c>
      <c r="AH1243" s="252" t="s">
        <v>5617</v>
      </c>
      <c r="AI1243" s="252" t="s">
        <v>3340</v>
      </c>
      <c r="AJ1243" s="252" t="s">
        <v>6765</v>
      </c>
      <c r="AK1243" s="252" t="s">
        <v>3340</v>
      </c>
      <c r="AL1243" s="252" t="s">
        <v>3340</v>
      </c>
    </row>
    <row r="1244" spans="3:38">
      <c r="C1244" s="252" t="s">
        <v>10707</v>
      </c>
      <c r="D1244" s="252" t="s">
        <v>11299</v>
      </c>
      <c r="E1244" s="252" t="s">
        <v>11300</v>
      </c>
      <c r="F1244" s="217" t="s">
        <v>11301</v>
      </c>
      <c r="G1244" s="252" t="s">
        <v>11302</v>
      </c>
      <c r="H1244" s="252" t="s">
        <v>8974</v>
      </c>
      <c r="I1244" s="411">
        <v>43608</v>
      </c>
      <c r="J1244" s="252" t="s">
        <v>4341</v>
      </c>
      <c r="K1244" s="252" t="s">
        <v>2513</v>
      </c>
      <c r="L1244" s="252" t="s">
        <v>3469</v>
      </c>
      <c r="M1244" s="252" t="s">
        <v>6676</v>
      </c>
      <c r="N1244" s="252" t="s">
        <v>10712</v>
      </c>
      <c r="O1244" s="252" t="s">
        <v>5072</v>
      </c>
      <c r="P1244" s="252" t="s">
        <v>3669</v>
      </c>
      <c r="Q1244" s="252" t="s">
        <v>6719</v>
      </c>
      <c r="R1244" s="252" t="s">
        <v>5190</v>
      </c>
      <c r="S1244" s="252" t="s">
        <v>3340</v>
      </c>
      <c r="T1244" s="252" t="s">
        <v>3340</v>
      </c>
      <c r="U1244" s="252" t="s">
        <v>3340</v>
      </c>
      <c r="V1244" s="252" t="s">
        <v>3340</v>
      </c>
      <c r="W1244" s="252" t="s">
        <v>3340</v>
      </c>
      <c r="X1244" s="252" t="s">
        <v>3340</v>
      </c>
      <c r="Y1244" s="252" t="s">
        <v>3340</v>
      </c>
      <c r="Z1244" s="252" t="s">
        <v>5254</v>
      </c>
      <c r="AA1244" s="252" t="s">
        <v>7977</v>
      </c>
      <c r="AB1244" s="252" t="s">
        <v>3670</v>
      </c>
      <c r="AC1244" s="252" t="s">
        <v>3835</v>
      </c>
      <c r="AD1244" s="252" t="s">
        <v>3340</v>
      </c>
      <c r="AE1244" s="252" t="s">
        <v>3340</v>
      </c>
      <c r="AF1244" s="217" t="s">
        <v>3340</v>
      </c>
      <c r="AG1244" s="252" t="s">
        <v>5200</v>
      </c>
      <c r="AH1244" s="252" t="s">
        <v>11303</v>
      </c>
      <c r="AI1244" s="252" t="s">
        <v>3953</v>
      </c>
      <c r="AJ1244" s="252" t="s">
        <v>6765</v>
      </c>
      <c r="AK1244" s="252" t="s">
        <v>8995</v>
      </c>
      <c r="AL1244" s="252" t="s">
        <v>4348</v>
      </c>
    </row>
    <row r="1245" spans="3:38">
      <c r="C1245" s="252" t="s">
        <v>10713</v>
      </c>
      <c r="D1245" s="252" t="s">
        <v>11304</v>
      </c>
      <c r="E1245" s="252" t="s">
        <v>11305</v>
      </c>
      <c r="F1245" s="217" t="s">
        <v>11301</v>
      </c>
      <c r="G1245" s="252" t="s">
        <v>11302</v>
      </c>
      <c r="H1245" s="252" t="s">
        <v>8974</v>
      </c>
      <c r="I1245" s="411">
        <v>43608</v>
      </c>
      <c r="J1245" s="252" t="s">
        <v>4341</v>
      </c>
      <c r="K1245" s="252" t="s">
        <v>2513</v>
      </c>
      <c r="L1245" s="252" t="s">
        <v>3469</v>
      </c>
      <c r="M1245" s="252" t="s">
        <v>6676</v>
      </c>
      <c r="N1245" s="252" t="s">
        <v>10712</v>
      </c>
      <c r="O1245" s="252" t="s">
        <v>5072</v>
      </c>
      <c r="P1245" s="252" t="s">
        <v>3669</v>
      </c>
      <c r="Q1245" s="252" t="s">
        <v>6720</v>
      </c>
      <c r="R1245" s="252" t="s">
        <v>5215</v>
      </c>
      <c r="S1245" s="252" t="s">
        <v>3340</v>
      </c>
      <c r="T1245" s="252" t="s">
        <v>3340</v>
      </c>
      <c r="U1245" s="252" t="s">
        <v>3340</v>
      </c>
      <c r="V1245" s="252" t="s">
        <v>3340</v>
      </c>
      <c r="W1245" s="252" t="s">
        <v>3340</v>
      </c>
      <c r="X1245" s="252" t="s">
        <v>3340</v>
      </c>
      <c r="Y1245" s="252" t="s">
        <v>3340</v>
      </c>
      <c r="Z1245" s="252" t="s">
        <v>5255</v>
      </c>
      <c r="AA1245" s="252" t="s">
        <v>7981</v>
      </c>
      <c r="AB1245" s="252" t="s">
        <v>3670</v>
      </c>
      <c r="AC1245" s="252" t="s">
        <v>3835</v>
      </c>
      <c r="AD1245" s="252" t="s">
        <v>3340</v>
      </c>
      <c r="AE1245" s="252" t="s">
        <v>3340</v>
      </c>
      <c r="AF1245" s="217" t="s">
        <v>3340</v>
      </c>
      <c r="AG1245" s="252" t="s">
        <v>5200</v>
      </c>
      <c r="AH1245" s="252" t="s">
        <v>11303</v>
      </c>
      <c r="AI1245" s="252" t="s">
        <v>3953</v>
      </c>
      <c r="AJ1245" s="252" t="s">
        <v>6765</v>
      </c>
      <c r="AK1245" s="252" t="s">
        <v>8995</v>
      </c>
      <c r="AL1245" s="252" t="s">
        <v>8988</v>
      </c>
    </row>
    <row r="1246" spans="3:38">
      <c r="C1246" s="252" t="s">
        <v>11306</v>
      </c>
      <c r="D1246" s="252" t="s">
        <v>11307</v>
      </c>
      <c r="E1246" s="252" t="s">
        <v>11308</v>
      </c>
      <c r="F1246" s="217" t="s">
        <v>11301</v>
      </c>
      <c r="G1246" s="252" t="s">
        <v>11302</v>
      </c>
      <c r="H1246" s="252" t="s">
        <v>8974</v>
      </c>
      <c r="I1246" s="411">
        <v>43608</v>
      </c>
      <c r="J1246" s="252" t="s">
        <v>4341</v>
      </c>
      <c r="K1246" s="252" t="s">
        <v>2513</v>
      </c>
      <c r="L1246" s="252" t="s">
        <v>3469</v>
      </c>
      <c r="M1246" s="252" t="s">
        <v>6676</v>
      </c>
      <c r="N1246" s="252" t="s">
        <v>11309</v>
      </c>
      <c r="O1246" s="252" t="s">
        <v>5072</v>
      </c>
      <c r="P1246" s="252" t="s">
        <v>3669</v>
      </c>
      <c r="Q1246" s="252" t="s">
        <v>6719</v>
      </c>
      <c r="R1246" s="252" t="s">
        <v>5190</v>
      </c>
      <c r="S1246" s="252" t="s">
        <v>3340</v>
      </c>
      <c r="T1246" s="252" t="s">
        <v>3340</v>
      </c>
      <c r="U1246" s="252" t="s">
        <v>3340</v>
      </c>
      <c r="V1246" s="252" t="s">
        <v>3340</v>
      </c>
      <c r="W1246" s="252" t="s">
        <v>3340</v>
      </c>
      <c r="X1246" s="252" t="s">
        <v>3340</v>
      </c>
      <c r="Y1246" s="252" t="s">
        <v>3340</v>
      </c>
      <c r="Z1246" s="252" t="s">
        <v>5254</v>
      </c>
      <c r="AA1246" s="252" t="s">
        <v>7977</v>
      </c>
      <c r="AB1246" s="252" t="s">
        <v>3670</v>
      </c>
      <c r="AC1246" s="252" t="s">
        <v>3835</v>
      </c>
      <c r="AD1246" s="252" t="s">
        <v>3340</v>
      </c>
      <c r="AE1246" s="252" t="s">
        <v>3340</v>
      </c>
      <c r="AF1246" s="217" t="s">
        <v>3340</v>
      </c>
      <c r="AG1246" s="252" t="s">
        <v>5200</v>
      </c>
      <c r="AH1246" s="252" t="s">
        <v>11310</v>
      </c>
      <c r="AI1246" s="252" t="s">
        <v>3953</v>
      </c>
      <c r="AJ1246" s="252" t="s">
        <v>6765</v>
      </c>
      <c r="AK1246" s="252" t="s">
        <v>8995</v>
      </c>
      <c r="AL1246" s="252" t="s">
        <v>4348</v>
      </c>
    </row>
    <row r="1247" spans="3:38">
      <c r="C1247" s="252" t="s">
        <v>11311</v>
      </c>
      <c r="D1247" s="252" t="s">
        <v>11312</v>
      </c>
      <c r="E1247" s="252" t="s">
        <v>11313</v>
      </c>
      <c r="F1247" s="217" t="s">
        <v>11301</v>
      </c>
      <c r="G1247" s="252" t="s">
        <v>11302</v>
      </c>
      <c r="H1247" s="252" t="s">
        <v>8974</v>
      </c>
      <c r="I1247" s="411">
        <v>43608</v>
      </c>
      <c r="J1247" s="252" t="s">
        <v>4341</v>
      </c>
      <c r="K1247" s="252" t="s">
        <v>2513</v>
      </c>
      <c r="L1247" s="252" t="s">
        <v>3469</v>
      </c>
      <c r="M1247" s="252" t="s">
        <v>6676</v>
      </c>
      <c r="N1247" s="252" t="s">
        <v>11309</v>
      </c>
      <c r="O1247" s="252" t="s">
        <v>5072</v>
      </c>
      <c r="P1247" s="252" t="s">
        <v>3669</v>
      </c>
      <c r="Q1247" s="252" t="s">
        <v>6720</v>
      </c>
      <c r="R1247" s="252" t="s">
        <v>5215</v>
      </c>
      <c r="S1247" s="252" t="s">
        <v>3340</v>
      </c>
      <c r="T1247" s="252" t="s">
        <v>3340</v>
      </c>
      <c r="U1247" s="252" t="s">
        <v>3340</v>
      </c>
      <c r="V1247" s="252" t="s">
        <v>3340</v>
      </c>
      <c r="W1247" s="252" t="s">
        <v>3340</v>
      </c>
      <c r="X1247" s="252" t="s">
        <v>3340</v>
      </c>
      <c r="Y1247" s="252" t="s">
        <v>3340</v>
      </c>
      <c r="Z1247" s="252" t="s">
        <v>5255</v>
      </c>
      <c r="AA1247" s="252" t="s">
        <v>7981</v>
      </c>
      <c r="AB1247" s="252" t="s">
        <v>3670</v>
      </c>
      <c r="AC1247" s="252" t="s">
        <v>3835</v>
      </c>
      <c r="AD1247" s="252" t="s">
        <v>3340</v>
      </c>
      <c r="AE1247" s="252" t="s">
        <v>3340</v>
      </c>
      <c r="AF1247" s="217" t="s">
        <v>3340</v>
      </c>
      <c r="AG1247" s="252" t="s">
        <v>5200</v>
      </c>
      <c r="AH1247" s="252" t="s">
        <v>11314</v>
      </c>
      <c r="AI1247" s="252" t="s">
        <v>3953</v>
      </c>
      <c r="AJ1247" s="252" t="s">
        <v>6765</v>
      </c>
      <c r="AK1247" s="252" t="s">
        <v>8995</v>
      </c>
      <c r="AL1247" s="252" t="s">
        <v>8988</v>
      </c>
    </row>
    <row r="1248" spans="3:38">
      <c r="C1248" s="252" t="s">
        <v>11315</v>
      </c>
      <c r="D1248" s="252" t="s">
        <v>11316</v>
      </c>
      <c r="E1248" s="252" t="s">
        <v>11317</v>
      </c>
      <c r="F1248" s="217" t="s">
        <v>10121</v>
      </c>
      <c r="G1248" s="252" t="s">
        <v>11318</v>
      </c>
      <c r="H1248" s="252" t="s">
        <v>9091</v>
      </c>
      <c r="I1248" s="411">
        <v>43383</v>
      </c>
      <c r="J1248" s="252" t="s">
        <v>3326</v>
      </c>
      <c r="K1248" s="252" t="s">
        <v>6055</v>
      </c>
      <c r="L1248" s="252" t="s">
        <v>3469</v>
      </c>
      <c r="M1248" s="252" t="s">
        <v>9765</v>
      </c>
      <c r="N1248" s="252" t="s">
        <v>4908</v>
      </c>
      <c r="O1248" s="252" t="s">
        <v>7414</v>
      </c>
      <c r="P1248" s="252" t="s">
        <v>3670</v>
      </c>
      <c r="Q1248" s="252" t="s">
        <v>4111</v>
      </c>
      <c r="R1248" s="252" t="s">
        <v>3340</v>
      </c>
      <c r="S1248" s="252" t="s">
        <v>3340</v>
      </c>
      <c r="T1248" s="252" t="s">
        <v>3340</v>
      </c>
      <c r="U1248" s="252" t="s">
        <v>3340</v>
      </c>
      <c r="V1248" s="252" t="s">
        <v>3340</v>
      </c>
      <c r="W1248" s="252" t="s">
        <v>3340</v>
      </c>
      <c r="X1248" s="252" t="s">
        <v>3340</v>
      </c>
      <c r="Y1248" s="252" t="s">
        <v>3340</v>
      </c>
      <c r="Z1248" s="252" t="s">
        <v>3340</v>
      </c>
      <c r="AA1248" s="252" t="s">
        <v>3340</v>
      </c>
      <c r="AB1248" s="252" t="s">
        <v>3670</v>
      </c>
      <c r="AC1248" s="252" t="s">
        <v>3835</v>
      </c>
      <c r="AD1248" s="252" t="s">
        <v>3340</v>
      </c>
      <c r="AE1248" s="252" t="s">
        <v>3340</v>
      </c>
      <c r="AF1248" s="217" t="s">
        <v>3340</v>
      </c>
      <c r="AG1248" s="252" t="s">
        <v>1102</v>
      </c>
      <c r="AH1248" s="252" t="s">
        <v>5047</v>
      </c>
      <c r="AI1248" s="252" t="s">
        <v>3340</v>
      </c>
      <c r="AJ1248" s="252" t="s">
        <v>7761</v>
      </c>
      <c r="AK1248" s="252" t="s">
        <v>9767</v>
      </c>
      <c r="AL1248" s="252" t="s">
        <v>6</v>
      </c>
    </row>
    <row r="1249" spans="3:38">
      <c r="C1249" s="252" t="s">
        <v>11319</v>
      </c>
      <c r="D1249" s="252" t="s">
        <v>11320</v>
      </c>
      <c r="E1249" s="252" t="s">
        <v>11321</v>
      </c>
      <c r="F1249" s="217" t="s">
        <v>10121</v>
      </c>
      <c r="G1249" s="252" t="s">
        <v>11318</v>
      </c>
      <c r="H1249" s="252" t="s">
        <v>9091</v>
      </c>
      <c r="I1249" s="411">
        <v>43383</v>
      </c>
      <c r="J1249" s="252" t="s">
        <v>3326</v>
      </c>
      <c r="K1249" s="252" t="s">
        <v>6055</v>
      </c>
      <c r="L1249" s="252" t="s">
        <v>3469</v>
      </c>
      <c r="M1249" s="252" t="s">
        <v>9765</v>
      </c>
      <c r="N1249" s="252" t="s">
        <v>4908</v>
      </c>
      <c r="O1249" s="252" t="s">
        <v>7414</v>
      </c>
      <c r="P1249" s="252" t="s">
        <v>3670</v>
      </c>
      <c r="Q1249" s="252" t="s">
        <v>5744</v>
      </c>
      <c r="R1249" s="252" t="s">
        <v>3340</v>
      </c>
      <c r="S1249" s="252" t="s">
        <v>3340</v>
      </c>
      <c r="T1249" s="252" t="s">
        <v>3340</v>
      </c>
      <c r="U1249" s="252" t="s">
        <v>3340</v>
      </c>
      <c r="V1249" s="252" t="s">
        <v>3340</v>
      </c>
      <c r="W1249" s="252" t="s">
        <v>3340</v>
      </c>
      <c r="X1249" s="252" t="s">
        <v>3340</v>
      </c>
      <c r="Y1249" s="252" t="s">
        <v>3340</v>
      </c>
      <c r="Z1249" s="252" t="s">
        <v>3340</v>
      </c>
      <c r="AA1249" s="252" t="s">
        <v>3340</v>
      </c>
      <c r="AB1249" s="252" t="s">
        <v>3670</v>
      </c>
      <c r="AC1249" s="252" t="s">
        <v>3835</v>
      </c>
      <c r="AD1249" s="252" t="s">
        <v>3340</v>
      </c>
      <c r="AE1249" s="252" t="s">
        <v>3340</v>
      </c>
      <c r="AF1249" s="217" t="s">
        <v>3340</v>
      </c>
      <c r="AG1249" s="252" t="s">
        <v>1102</v>
      </c>
      <c r="AH1249" s="252" t="s">
        <v>5047</v>
      </c>
      <c r="AI1249" s="252" t="s">
        <v>3340</v>
      </c>
      <c r="AJ1249" s="252" t="s">
        <v>7761</v>
      </c>
      <c r="AK1249" s="252" t="s">
        <v>9767</v>
      </c>
      <c r="AL1249" s="252" t="s">
        <v>5743</v>
      </c>
    </row>
    <row r="1250" spans="3:38">
      <c r="C1250" s="252" t="s">
        <v>9770</v>
      </c>
      <c r="D1250" s="252" t="s">
        <v>11322</v>
      </c>
      <c r="E1250" s="252" t="s">
        <v>10123</v>
      </c>
      <c r="F1250" s="217" t="s">
        <v>10121</v>
      </c>
      <c r="G1250" s="252" t="s">
        <v>11318</v>
      </c>
      <c r="H1250" s="252" t="s">
        <v>11323</v>
      </c>
      <c r="I1250" s="411">
        <v>43383</v>
      </c>
      <c r="J1250" s="252" t="s">
        <v>3326</v>
      </c>
      <c r="K1250" s="252" t="s">
        <v>6055</v>
      </c>
      <c r="L1250" s="252" t="s">
        <v>3469</v>
      </c>
      <c r="M1250" s="252" t="s">
        <v>9765</v>
      </c>
      <c r="N1250" s="252" t="s">
        <v>3360</v>
      </c>
      <c r="O1250" s="252" t="s">
        <v>10604</v>
      </c>
      <c r="P1250" s="252" t="s">
        <v>3669</v>
      </c>
      <c r="Q1250" s="252" t="s">
        <v>4111</v>
      </c>
      <c r="R1250" s="252" t="s">
        <v>3340</v>
      </c>
      <c r="S1250" s="252" t="s">
        <v>3340</v>
      </c>
      <c r="T1250" s="252" t="s">
        <v>3340</v>
      </c>
      <c r="U1250" s="252" t="s">
        <v>3340</v>
      </c>
      <c r="V1250" s="252" t="s">
        <v>3340</v>
      </c>
      <c r="W1250" s="252" t="s">
        <v>3340</v>
      </c>
      <c r="X1250" s="252" t="s">
        <v>3340</v>
      </c>
      <c r="Y1250" s="252" t="s">
        <v>3340</v>
      </c>
      <c r="Z1250" s="252" t="s">
        <v>3340</v>
      </c>
      <c r="AA1250" s="252" t="s">
        <v>3340</v>
      </c>
      <c r="AB1250" s="252" t="s">
        <v>3670</v>
      </c>
      <c r="AC1250" s="252" t="s">
        <v>3835</v>
      </c>
      <c r="AD1250" s="252" t="s">
        <v>3340</v>
      </c>
      <c r="AE1250" s="252" t="s">
        <v>3340</v>
      </c>
      <c r="AF1250" s="217" t="s">
        <v>3340</v>
      </c>
      <c r="AG1250" s="252" t="s">
        <v>1102</v>
      </c>
      <c r="AH1250" s="252" t="s">
        <v>3340</v>
      </c>
      <c r="AI1250" s="252" t="s">
        <v>3340</v>
      </c>
      <c r="AJ1250" s="252" t="s">
        <v>7761</v>
      </c>
      <c r="AK1250" s="252" t="s">
        <v>9767</v>
      </c>
      <c r="AL1250" s="252" t="s">
        <v>6</v>
      </c>
    </row>
    <row r="1251" spans="3:38">
      <c r="C1251" s="252" t="s">
        <v>9773</v>
      </c>
      <c r="D1251" s="252" t="s">
        <v>11324</v>
      </c>
      <c r="E1251" s="252" t="s">
        <v>10124</v>
      </c>
      <c r="F1251" s="217" t="s">
        <v>10121</v>
      </c>
      <c r="G1251" s="252" t="s">
        <v>11318</v>
      </c>
      <c r="H1251" s="252" t="s">
        <v>11323</v>
      </c>
      <c r="I1251" s="411">
        <v>43383</v>
      </c>
      <c r="J1251" s="252" t="s">
        <v>3326</v>
      </c>
      <c r="K1251" s="252" t="s">
        <v>6055</v>
      </c>
      <c r="L1251" s="252" t="s">
        <v>3469</v>
      </c>
      <c r="M1251" s="252" t="s">
        <v>9765</v>
      </c>
      <c r="N1251" s="252" t="s">
        <v>3360</v>
      </c>
      <c r="O1251" s="252" t="s">
        <v>10604</v>
      </c>
      <c r="P1251" s="252" t="s">
        <v>3669</v>
      </c>
      <c r="Q1251" s="252" t="s">
        <v>5744</v>
      </c>
      <c r="R1251" s="252" t="s">
        <v>3340</v>
      </c>
      <c r="S1251" s="252" t="s">
        <v>3340</v>
      </c>
      <c r="T1251" s="252" t="s">
        <v>3340</v>
      </c>
      <c r="U1251" s="252" t="s">
        <v>3340</v>
      </c>
      <c r="V1251" s="252" t="s">
        <v>3340</v>
      </c>
      <c r="W1251" s="252" t="s">
        <v>3340</v>
      </c>
      <c r="X1251" s="252" t="s">
        <v>3340</v>
      </c>
      <c r="Y1251" s="252" t="s">
        <v>3340</v>
      </c>
      <c r="Z1251" s="252" t="s">
        <v>3340</v>
      </c>
      <c r="AA1251" s="252" t="s">
        <v>3340</v>
      </c>
      <c r="AB1251" s="252" t="s">
        <v>3670</v>
      </c>
      <c r="AC1251" s="252" t="s">
        <v>3835</v>
      </c>
      <c r="AD1251" s="252" t="s">
        <v>3340</v>
      </c>
      <c r="AE1251" s="252" t="s">
        <v>3340</v>
      </c>
      <c r="AF1251" s="217" t="s">
        <v>3340</v>
      </c>
      <c r="AG1251" s="252" t="s">
        <v>1102</v>
      </c>
      <c r="AH1251" s="252" t="s">
        <v>3340</v>
      </c>
      <c r="AI1251" s="252" t="s">
        <v>3340</v>
      </c>
      <c r="AJ1251" s="252" t="s">
        <v>7761</v>
      </c>
      <c r="AK1251" s="252" t="s">
        <v>9767</v>
      </c>
      <c r="AL1251" s="252" t="s">
        <v>5743</v>
      </c>
    </row>
    <row r="1252" spans="3:38">
      <c r="C1252" s="252" t="s">
        <v>11325</v>
      </c>
      <c r="D1252" s="252" t="s">
        <v>11326</v>
      </c>
      <c r="E1252" s="252" t="s">
        <v>11327</v>
      </c>
      <c r="F1252" s="217" t="s">
        <v>11328</v>
      </c>
      <c r="G1252" s="252" t="s">
        <v>11329</v>
      </c>
      <c r="H1252" s="252" t="s">
        <v>7366</v>
      </c>
      <c r="I1252" s="411">
        <v>43581</v>
      </c>
      <c r="J1252" s="252" t="s">
        <v>5313</v>
      </c>
      <c r="K1252" s="252" t="s">
        <v>9024</v>
      </c>
      <c r="L1252" s="252" t="s">
        <v>3469</v>
      </c>
      <c r="M1252" s="252" t="s">
        <v>6676</v>
      </c>
      <c r="N1252" s="252" t="s">
        <v>11330</v>
      </c>
      <c r="O1252" s="252" t="s">
        <v>8531</v>
      </c>
      <c r="P1252" s="252" t="s">
        <v>3670</v>
      </c>
      <c r="Q1252" s="252" t="s">
        <v>11331</v>
      </c>
      <c r="R1252" s="252" t="s">
        <v>3340</v>
      </c>
      <c r="S1252" s="252" t="s">
        <v>3340</v>
      </c>
      <c r="T1252" s="252" t="s">
        <v>3340</v>
      </c>
      <c r="U1252" s="252" t="s">
        <v>3340</v>
      </c>
      <c r="V1252" s="252" t="s">
        <v>3330</v>
      </c>
      <c r="W1252" s="252" t="s">
        <v>3340</v>
      </c>
      <c r="X1252" s="252" t="s">
        <v>3340</v>
      </c>
      <c r="Y1252" s="252" t="s">
        <v>3340</v>
      </c>
      <c r="Z1252" s="252" t="s">
        <v>3340</v>
      </c>
      <c r="AA1252" s="252" t="s">
        <v>3340</v>
      </c>
      <c r="AB1252" s="252" t="s">
        <v>3670</v>
      </c>
      <c r="AC1252" s="252" t="s">
        <v>3835</v>
      </c>
      <c r="AD1252" s="252" t="s">
        <v>3340</v>
      </c>
      <c r="AE1252" s="252" t="s">
        <v>3340</v>
      </c>
      <c r="AF1252" s="217" t="s">
        <v>3340</v>
      </c>
      <c r="AG1252" s="252" t="s">
        <v>4930</v>
      </c>
      <c r="AH1252" s="252" t="s">
        <v>11332</v>
      </c>
      <c r="AI1252" s="252" t="s">
        <v>11333</v>
      </c>
      <c r="AJ1252" s="252" t="s">
        <v>3340</v>
      </c>
      <c r="AK1252" s="252" t="s">
        <v>3340</v>
      </c>
      <c r="AL1252" s="252" t="s">
        <v>3340</v>
      </c>
    </row>
    <row r="1253" spans="3:38">
      <c r="C1253" s="252" t="s">
        <v>11334</v>
      </c>
      <c r="D1253" s="252" t="s">
        <v>11335</v>
      </c>
      <c r="E1253" s="252" t="s">
        <v>11336</v>
      </c>
      <c r="F1253" s="217" t="s">
        <v>11337</v>
      </c>
      <c r="G1253" s="252" t="s">
        <v>11329</v>
      </c>
      <c r="H1253" s="252" t="s">
        <v>7366</v>
      </c>
      <c r="I1253" s="411">
        <v>43581</v>
      </c>
      <c r="J1253" s="252" t="s">
        <v>5313</v>
      </c>
      <c r="K1253" s="252" t="s">
        <v>9024</v>
      </c>
      <c r="L1253" s="252" t="s">
        <v>3469</v>
      </c>
      <c r="M1253" s="252" t="s">
        <v>6676</v>
      </c>
      <c r="N1253" s="252" t="s">
        <v>11330</v>
      </c>
      <c r="O1253" s="252" t="s">
        <v>8531</v>
      </c>
      <c r="P1253" s="252" t="s">
        <v>3670</v>
      </c>
      <c r="Q1253" s="252" t="s">
        <v>11338</v>
      </c>
      <c r="R1253" s="252" t="s">
        <v>3340</v>
      </c>
      <c r="S1253" s="252" t="s">
        <v>3340</v>
      </c>
      <c r="T1253" s="252" t="s">
        <v>3340</v>
      </c>
      <c r="U1253" s="252" t="s">
        <v>3340</v>
      </c>
      <c r="V1253" s="252" t="s">
        <v>3330</v>
      </c>
      <c r="W1253" s="252" t="s">
        <v>3340</v>
      </c>
      <c r="X1253" s="252" t="s">
        <v>3340</v>
      </c>
      <c r="Y1253" s="252" t="s">
        <v>3340</v>
      </c>
      <c r="Z1253" s="252" t="s">
        <v>3340</v>
      </c>
      <c r="AA1253" s="252" t="s">
        <v>3340</v>
      </c>
      <c r="AB1253" s="252" t="s">
        <v>3670</v>
      </c>
      <c r="AC1253" s="252" t="s">
        <v>3835</v>
      </c>
      <c r="AD1253" s="252" t="s">
        <v>3340</v>
      </c>
      <c r="AE1253" s="252" t="s">
        <v>3340</v>
      </c>
      <c r="AF1253" s="217" t="s">
        <v>3340</v>
      </c>
      <c r="AG1253" s="252" t="s">
        <v>4930</v>
      </c>
      <c r="AH1253" s="252" t="s">
        <v>11332</v>
      </c>
      <c r="AI1253" s="252" t="s">
        <v>11339</v>
      </c>
      <c r="AJ1253" s="252" t="s">
        <v>3340</v>
      </c>
      <c r="AK1253" s="252" t="s">
        <v>3340</v>
      </c>
      <c r="AL1253" s="252" t="s">
        <v>3340</v>
      </c>
    </row>
    <row r="1254" spans="3:38">
      <c r="C1254" s="252" t="s">
        <v>11340</v>
      </c>
      <c r="D1254" s="252" t="s">
        <v>11341</v>
      </c>
      <c r="E1254" s="252" t="s">
        <v>11342</v>
      </c>
      <c r="F1254" s="252" t="s">
        <v>11343</v>
      </c>
      <c r="G1254" s="252" t="s">
        <v>11344</v>
      </c>
      <c r="H1254" s="252" t="s">
        <v>11345</v>
      </c>
      <c r="I1254" s="411">
        <v>43571</v>
      </c>
      <c r="J1254" s="252" t="s">
        <v>11346</v>
      </c>
      <c r="K1254" s="252" t="s">
        <v>11347</v>
      </c>
      <c r="L1254" s="252" t="s">
        <v>3469</v>
      </c>
      <c r="M1254" s="252" t="s">
        <v>6676</v>
      </c>
      <c r="N1254" s="252" t="s">
        <v>3327</v>
      </c>
      <c r="O1254" s="252" t="s">
        <v>3328</v>
      </c>
      <c r="P1254" s="252" t="s">
        <v>3670</v>
      </c>
      <c r="Q1254" s="252" t="s">
        <v>11348</v>
      </c>
      <c r="R1254" s="252" t="s">
        <v>3340</v>
      </c>
      <c r="S1254" s="252" t="s">
        <v>3340</v>
      </c>
      <c r="T1254" s="252" t="s">
        <v>3340</v>
      </c>
      <c r="U1254" s="252" t="s">
        <v>3340</v>
      </c>
      <c r="V1254" s="252" t="s">
        <v>3340</v>
      </c>
      <c r="W1254" s="252" t="s">
        <v>3340</v>
      </c>
      <c r="X1254" s="252" t="s">
        <v>3340</v>
      </c>
      <c r="Y1254" s="252" t="s">
        <v>3340</v>
      </c>
      <c r="Z1254" s="252" t="s">
        <v>3340</v>
      </c>
      <c r="AA1254" s="252" t="s">
        <v>3340</v>
      </c>
      <c r="AB1254" s="252" t="s">
        <v>3669</v>
      </c>
      <c r="AC1254" s="252" t="s">
        <v>3835</v>
      </c>
      <c r="AD1254" s="252" t="s">
        <v>5615</v>
      </c>
      <c r="AE1254" s="252">
        <v>9.9999999999999995E-8</v>
      </c>
      <c r="AF1254" s="217" t="s">
        <v>3340</v>
      </c>
      <c r="AG1254" s="252" t="s">
        <v>11346</v>
      </c>
      <c r="AH1254" s="252" t="s">
        <v>11010</v>
      </c>
      <c r="AI1254" s="252" t="s">
        <v>3340</v>
      </c>
      <c r="AJ1254" s="252" t="s">
        <v>6765</v>
      </c>
      <c r="AK1254" s="252" t="s">
        <v>3340</v>
      </c>
      <c r="AL1254" s="252" t="s">
        <v>3340</v>
      </c>
    </row>
    <row r="1255" spans="3:38">
      <c r="C1255" s="252" t="s">
        <v>11349</v>
      </c>
      <c r="D1255" s="252" t="s">
        <v>11350</v>
      </c>
      <c r="E1255" s="252" t="s">
        <v>11351</v>
      </c>
      <c r="F1255" s="252" t="s">
        <v>11352</v>
      </c>
      <c r="G1255" s="252" t="s">
        <v>11344</v>
      </c>
      <c r="H1255" s="252" t="s">
        <v>11345</v>
      </c>
      <c r="I1255" s="411">
        <v>43571</v>
      </c>
      <c r="J1255" s="252" t="s">
        <v>11346</v>
      </c>
      <c r="K1255" s="252" t="s">
        <v>11347</v>
      </c>
      <c r="L1255" s="252" t="s">
        <v>3469</v>
      </c>
      <c r="M1255" s="252" t="s">
        <v>6676</v>
      </c>
      <c r="N1255" s="252" t="s">
        <v>3327</v>
      </c>
      <c r="O1255" s="252" t="s">
        <v>3328</v>
      </c>
      <c r="P1255" s="252" t="s">
        <v>3670</v>
      </c>
      <c r="Q1255" s="252" t="s">
        <v>11353</v>
      </c>
      <c r="R1255" s="252" t="s">
        <v>11354</v>
      </c>
      <c r="S1255" s="252" t="s">
        <v>3340</v>
      </c>
      <c r="T1255" s="252" t="s">
        <v>3340</v>
      </c>
      <c r="U1255" s="252" t="s">
        <v>3340</v>
      </c>
      <c r="V1255" s="252" t="s">
        <v>3340</v>
      </c>
      <c r="W1255" s="252" t="s">
        <v>3340</v>
      </c>
      <c r="X1255" s="252" t="s">
        <v>3340</v>
      </c>
      <c r="Y1255" s="252" t="s">
        <v>3340</v>
      </c>
      <c r="Z1255" s="252" t="s">
        <v>3340</v>
      </c>
      <c r="AA1255" s="252" t="s">
        <v>3340</v>
      </c>
      <c r="AB1255" s="252" t="s">
        <v>3669</v>
      </c>
      <c r="AC1255" s="252" t="s">
        <v>3835</v>
      </c>
      <c r="AD1255" s="252" t="s">
        <v>5615</v>
      </c>
      <c r="AE1255" s="252">
        <v>9.9999999999999995E-8</v>
      </c>
      <c r="AF1255" s="217" t="s">
        <v>3340</v>
      </c>
      <c r="AG1255" s="252" t="s">
        <v>11346</v>
      </c>
      <c r="AH1255" s="252" t="s">
        <v>11010</v>
      </c>
      <c r="AI1255" s="252" t="s">
        <v>3340</v>
      </c>
      <c r="AJ1255" s="252" t="s">
        <v>6765</v>
      </c>
      <c r="AK1255" s="252" t="s">
        <v>3340</v>
      </c>
      <c r="AL1255" s="252" t="s">
        <v>3340</v>
      </c>
    </row>
    <row r="1256" spans="3:38">
      <c r="C1256" s="252" t="s">
        <v>11355</v>
      </c>
      <c r="D1256" s="252" t="s">
        <v>11356</v>
      </c>
      <c r="E1256" s="252" t="s">
        <v>11357</v>
      </c>
      <c r="F1256" s="252" t="s">
        <v>11358</v>
      </c>
      <c r="G1256" s="252" t="s">
        <v>11344</v>
      </c>
      <c r="H1256" s="252" t="s">
        <v>11345</v>
      </c>
      <c r="I1256" s="411">
        <v>43571</v>
      </c>
      <c r="J1256" s="252" t="s">
        <v>11346</v>
      </c>
      <c r="K1256" s="252" t="s">
        <v>11347</v>
      </c>
      <c r="L1256" s="252" t="s">
        <v>3469</v>
      </c>
      <c r="M1256" s="252" t="s">
        <v>6676</v>
      </c>
      <c r="N1256" s="252" t="s">
        <v>3327</v>
      </c>
      <c r="O1256" s="252" t="s">
        <v>3328</v>
      </c>
      <c r="P1256" s="252" t="s">
        <v>3670</v>
      </c>
      <c r="Q1256" s="252" t="s">
        <v>11359</v>
      </c>
      <c r="R1256" s="252" t="s">
        <v>3340</v>
      </c>
      <c r="S1256" s="252" t="s">
        <v>3340</v>
      </c>
      <c r="T1256" s="252" t="s">
        <v>3340</v>
      </c>
      <c r="U1256" s="252" t="s">
        <v>3340</v>
      </c>
      <c r="V1256" s="252" t="s">
        <v>3340</v>
      </c>
      <c r="W1256" s="252" t="s">
        <v>3340</v>
      </c>
      <c r="X1256" s="252" t="s">
        <v>3340</v>
      </c>
      <c r="Y1256" s="252" t="s">
        <v>3340</v>
      </c>
      <c r="Z1256" s="252" t="s">
        <v>3340</v>
      </c>
      <c r="AA1256" s="252" t="s">
        <v>3340</v>
      </c>
      <c r="AB1256" s="252" t="s">
        <v>3669</v>
      </c>
      <c r="AC1256" s="252" t="s">
        <v>3835</v>
      </c>
      <c r="AD1256" s="252" t="s">
        <v>5615</v>
      </c>
      <c r="AE1256" s="252">
        <v>9.9999999999999995E-8</v>
      </c>
      <c r="AF1256" s="217" t="s">
        <v>3340</v>
      </c>
      <c r="AG1256" s="252" t="s">
        <v>11346</v>
      </c>
      <c r="AH1256" s="252" t="s">
        <v>11010</v>
      </c>
      <c r="AI1256" s="252" t="s">
        <v>3340</v>
      </c>
      <c r="AJ1256" s="252" t="s">
        <v>6765</v>
      </c>
      <c r="AK1256" s="252" t="s">
        <v>3340</v>
      </c>
      <c r="AL1256" s="252" t="s">
        <v>3340</v>
      </c>
    </row>
    <row r="1257" spans="3:38">
      <c r="C1257" s="252" t="s">
        <v>11360</v>
      </c>
      <c r="D1257" s="252" t="s">
        <v>11361</v>
      </c>
      <c r="E1257" s="252" t="s">
        <v>11354</v>
      </c>
      <c r="F1257" s="252" t="s">
        <v>11362</v>
      </c>
      <c r="G1257" s="252" t="s">
        <v>11344</v>
      </c>
      <c r="H1257" s="252" t="s">
        <v>11345</v>
      </c>
      <c r="I1257" s="411">
        <v>43571</v>
      </c>
      <c r="J1257" s="252" t="s">
        <v>11346</v>
      </c>
      <c r="K1257" s="252" t="s">
        <v>11347</v>
      </c>
      <c r="L1257" s="252" t="s">
        <v>3469</v>
      </c>
      <c r="M1257" s="252" t="s">
        <v>6676</v>
      </c>
      <c r="N1257" s="252" t="s">
        <v>3696</v>
      </c>
      <c r="O1257" s="252" t="s">
        <v>3339</v>
      </c>
      <c r="P1257" s="252" t="s">
        <v>3670</v>
      </c>
      <c r="Q1257" s="252" t="s">
        <v>11353</v>
      </c>
      <c r="R1257" s="252" t="s">
        <v>3340</v>
      </c>
      <c r="S1257" s="252" t="s">
        <v>3340</v>
      </c>
      <c r="T1257" s="252" t="s">
        <v>3340</v>
      </c>
      <c r="U1257" s="252" t="s">
        <v>3340</v>
      </c>
      <c r="V1257" s="252" t="s">
        <v>3340</v>
      </c>
      <c r="W1257" s="252" t="s">
        <v>3340</v>
      </c>
      <c r="X1257" s="252" t="s">
        <v>3340</v>
      </c>
      <c r="Y1257" s="252" t="s">
        <v>3340</v>
      </c>
      <c r="Z1257" s="252" t="s">
        <v>3340</v>
      </c>
      <c r="AA1257" s="252" t="s">
        <v>3340</v>
      </c>
      <c r="AB1257" s="252" t="s">
        <v>3670</v>
      </c>
      <c r="AC1257" s="252" t="s">
        <v>4776</v>
      </c>
      <c r="AD1257" s="252" t="s">
        <v>3340</v>
      </c>
      <c r="AE1257" s="252" t="s">
        <v>3340</v>
      </c>
      <c r="AF1257" s="217" t="s">
        <v>3340</v>
      </c>
      <c r="AG1257" s="252" t="s">
        <v>11346</v>
      </c>
      <c r="AH1257" s="252" t="s">
        <v>3340</v>
      </c>
      <c r="AI1257" s="252" t="s">
        <v>3340</v>
      </c>
      <c r="AJ1257" s="252" t="s">
        <v>6766</v>
      </c>
      <c r="AK1257" s="252" t="s">
        <v>3340</v>
      </c>
      <c r="AL1257" s="252" t="s">
        <v>3340</v>
      </c>
    </row>
    <row r="1258" spans="3:38">
      <c r="C1258" s="252" t="s">
        <v>11363</v>
      </c>
      <c r="D1258" s="252" t="s">
        <v>11364</v>
      </c>
      <c r="E1258" s="252" t="s">
        <v>11365</v>
      </c>
      <c r="F1258" s="252" t="s">
        <v>11366</v>
      </c>
      <c r="G1258" s="252" t="s">
        <v>11367</v>
      </c>
      <c r="H1258" s="252" t="s">
        <v>7352</v>
      </c>
      <c r="I1258" s="411">
        <v>43571</v>
      </c>
      <c r="J1258" s="252" t="s">
        <v>3326</v>
      </c>
      <c r="K1258" s="252" t="s">
        <v>6055</v>
      </c>
      <c r="L1258" s="252" t="s">
        <v>3469</v>
      </c>
      <c r="M1258" s="252" t="s">
        <v>6676</v>
      </c>
      <c r="N1258" s="252" t="s">
        <v>3712</v>
      </c>
      <c r="O1258" s="252" t="s">
        <v>3713</v>
      </c>
      <c r="P1258" s="252" t="s">
        <v>3670</v>
      </c>
      <c r="Q1258" s="252" t="s">
        <v>11368</v>
      </c>
      <c r="R1258" s="252" t="s">
        <v>11369</v>
      </c>
      <c r="S1258" s="252" t="s">
        <v>3340</v>
      </c>
      <c r="T1258" s="252" t="s">
        <v>3340</v>
      </c>
      <c r="U1258" s="252" t="s">
        <v>3340</v>
      </c>
      <c r="V1258" s="252" t="s">
        <v>3340</v>
      </c>
      <c r="W1258" s="252" t="s">
        <v>3340</v>
      </c>
      <c r="X1258" s="252" t="s">
        <v>3340</v>
      </c>
      <c r="Y1258" s="252" t="s">
        <v>3340</v>
      </c>
      <c r="Z1258" s="252" t="s">
        <v>3340</v>
      </c>
      <c r="AA1258" s="252" t="s">
        <v>3340</v>
      </c>
      <c r="AB1258" s="252" t="s">
        <v>3670</v>
      </c>
      <c r="AC1258" s="252" t="s">
        <v>3835</v>
      </c>
      <c r="AD1258" s="252" t="s">
        <v>3340</v>
      </c>
      <c r="AE1258" s="252" t="s">
        <v>3340</v>
      </c>
      <c r="AF1258" s="217" t="s">
        <v>3340</v>
      </c>
      <c r="AG1258" s="252" t="s">
        <v>11370</v>
      </c>
      <c r="AH1258" s="252" t="s">
        <v>3340</v>
      </c>
      <c r="AI1258" s="252" t="s">
        <v>11371</v>
      </c>
      <c r="AJ1258" s="252" t="s">
        <v>6765</v>
      </c>
      <c r="AK1258" s="252" t="s">
        <v>3340</v>
      </c>
      <c r="AL1258" s="252" t="s">
        <v>3340</v>
      </c>
    </row>
    <row r="1259" spans="3:38">
      <c r="C1259" s="252" t="s">
        <v>11372</v>
      </c>
      <c r="D1259" s="252" t="s">
        <v>11373</v>
      </c>
      <c r="E1259" s="252" t="s">
        <v>11374</v>
      </c>
      <c r="F1259" s="252" t="s">
        <v>11366</v>
      </c>
      <c r="G1259" s="252" t="s">
        <v>11375</v>
      </c>
      <c r="H1259" s="252" t="s">
        <v>7352</v>
      </c>
      <c r="I1259" s="411">
        <v>43571</v>
      </c>
      <c r="J1259" s="252" t="s">
        <v>3326</v>
      </c>
      <c r="K1259" s="252" t="s">
        <v>6055</v>
      </c>
      <c r="L1259" s="252" t="s">
        <v>3469</v>
      </c>
      <c r="M1259" s="252" t="s">
        <v>6676</v>
      </c>
      <c r="N1259" s="252" t="s">
        <v>4908</v>
      </c>
      <c r="O1259" s="252" t="s">
        <v>7414</v>
      </c>
      <c r="P1259" s="252" t="s">
        <v>3670</v>
      </c>
      <c r="Q1259" s="252" t="s">
        <v>11368</v>
      </c>
      <c r="R1259" s="252" t="s">
        <v>11369</v>
      </c>
      <c r="S1259" s="252" t="s">
        <v>3340</v>
      </c>
      <c r="T1259" s="252" t="s">
        <v>3340</v>
      </c>
      <c r="U1259" s="252" t="s">
        <v>3340</v>
      </c>
      <c r="V1259" s="252" t="s">
        <v>3340</v>
      </c>
      <c r="W1259" s="252" t="s">
        <v>3340</v>
      </c>
      <c r="X1259" s="252" t="s">
        <v>3340</v>
      </c>
      <c r="Y1259" s="252" t="s">
        <v>3340</v>
      </c>
      <c r="Z1259" s="252" t="s">
        <v>3340</v>
      </c>
      <c r="AA1259" s="252" t="s">
        <v>3340</v>
      </c>
      <c r="AB1259" s="252" t="s">
        <v>3670</v>
      </c>
      <c r="AC1259" s="252" t="s">
        <v>3835</v>
      </c>
      <c r="AD1259" s="252" t="s">
        <v>3340</v>
      </c>
      <c r="AE1259" s="252" t="s">
        <v>3340</v>
      </c>
      <c r="AF1259" s="217" t="s">
        <v>3340</v>
      </c>
      <c r="AG1259" s="252" t="s">
        <v>11370</v>
      </c>
      <c r="AH1259" s="252" t="s">
        <v>3340</v>
      </c>
      <c r="AI1259" s="252" t="s">
        <v>11376</v>
      </c>
      <c r="AJ1259" s="252" t="s">
        <v>6765</v>
      </c>
      <c r="AK1259" s="252" t="s">
        <v>3340</v>
      </c>
      <c r="AL1259" s="252" t="s">
        <v>3340</v>
      </c>
    </row>
    <row r="1260" spans="3:38">
      <c r="C1260" s="252" t="s">
        <v>11377</v>
      </c>
      <c r="D1260" s="252" t="s">
        <v>11378</v>
      </c>
      <c r="E1260" s="252" t="s">
        <v>11379</v>
      </c>
      <c r="F1260" s="252" t="s">
        <v>11366</v>
      </c>
      <c r="G1260" s="252" t="s">
        <v>11380</v>
      </c>
      <c r="H1260" s="252" t="s">
        <v>7352</v>
      </c>
      <c r="I1260" s="411">
        <v>43571</v>
      </c>
      <c r="J1260" s="252" t="s">
        <v>3326</v>
      </c>
      <c r="K1260" s="252" t="s">
        <v>6055</v>
      </c>
      <c r="L1260" s="252" t="s">
        <v>3469</v>
      </c>
      <c r="M1260" s="252" t="s">
        <v>6676</v>
      </c>
      <c r="N1260" s="252" t="s">
        <v>3327</v>
      </c>
      <c r="O1260" s="252" t="s">
        <v>3328</v>
      </c>
      <c r="P1260" s="252" t="s">
        <v>3670</v>
      </c>
      <c r="Q1260" s="252" t="s">
        <v>11368</v>
      </c>
      <c r="R1260" s="252" t="s">
        <v>11369</v>
      </c>
      <c r="S1260" s="252" t="s">
        <v>3340</v>
      </c>
      <c r="T1260" s="252" t="s">
        <v>3340</v>
      </c>
      <c r="U1260" s="252" t="s">
        <v>3340</v>
      </c>
      <c r="V1260" s="252" t="s">
        <v>3340</v>
      </c>
      <c r="W1260" s="252" t="s">
        <v>3340</v>
      </c>
      <c r="X1260" s="252" t="s">
        <v>3340</v>
      </c>
      <c r="Y1260" s="252" t="s">
        <v>3340</v>
      </c>
      <c r="Z1260" s="252" t="s">
        <v>3340</v>
      </c>
      <c r="AA1260" s="252" t="s">
        <v>3340</v>
      </c>
      <c r="AB1260" s="252" t="s">
        <v>3669</v>
      </c>
      <c r="AC1260" s="252" t="s">
        <v>3835</v>
      </c>
      <c r="AD1260" s="252" t="s">
        <v>5615</v>
      </c>
      <c r="AE1260" s="252">
        <v>9.9999999999999995E-8</v>
      </c>
      <c r="AF1260" s="217" t="s">
        <v>3340</v>
      </c>
      <c r="AG1260" s="252" t="s">
        <v>11370</v>
      </c>
      <c r="AH1260" s="252" t="s">
        <v>3340</v>
      </c>
      <c r="AI1260" s="252" t="s">
        <v>11381</v>
      </c>
      <c r="AJ1260" s="252" t="s">
        <v>6765</v>
      </c>
      <c r="AK1260" s="252" t="s">
        <v>3340</v>
      </c>
      <c r="AL1260" s="252" t="s">
        <v>3340</v>
      </c>
    </row>
    <row r="1261" spans="3:38">
      <c r="C1261" s="252" t="s">
        <v>11382</v>
      </c>
      <c r="D1261" s="252" t="s">
        <v>11383</v>
      </c>
      <c r="E1261" s="252" t="s">
        <v>11369</v>
      </c>
      <c r="F1261" s="252" t="s">
        <v>11366</v>
      </c>
      <c r="G1261" s="252" t="s">
        <v>11384</v>
      </c>
      <c r="H1261" s="252" t="s">
        <v>7352</v>
      </c>
      <c r="I1261" s="411">
        <v>43571</v>
      </c>
      <c r="J1261" s="252" t="s">
        <v>3326</v>
      </c>
      <c r="K1261" s="252" t="s">
        <v>6055</v>
      </c>
      <c r="L1261" s="252" t="s">
        <v>3469</v>
      </c>
      <c r="M1261" s="252" t="s">
        <v>6676</v>
      </c>
      <c r="N1261" s="252" t="s">
        <v>3696</v>
      </c>
      <c r="O1261" s="252" t="s">
        <v>3339</v>
      </c>
      <c r="P1261" s="252" t="s">
        <v>3670</v>
      </c>
      <c r="Q1261" s="252" t="s">
        <v>11368</v>
      </c>
      <c r="R1261" s="252" t="s">
        <v>3340</v>
      </c>
      <c r="S1261" s="252" t="s">
        <v>3340</v>
      </c>
      <c r="T1261" s="252" t="s">
        <v>3340</v>
      </c>
      <c r="U1261" s="252" t="s">
        <v>3340</v>
      </c>
      <c r="V1261" s="252" t="s">
        <v>3340</v>
      </c>
      <c r="W1261" s="252" t="s">
        <v>3340</v>
      </c>
      <c r="X1261" s="252" t="s">
        <v>3340</v>
      </c>
      <c r="Y1261" s="252" t="s">
        <v>3340</v>
      </c>
      <c r="Z1261" s="252" t="s">
        <v>3340</v>
      </c>
      <c r="AA1261" s="252" t="s">
        <v>3340</v>
      </c>
      <c r="AB1261" s="252" t="s">
        <v>3670</v>
      </c>
      <c r="AC1261" s="252" t="s">
        <v>4776</v>
      </c>
      <c r="AD1261" s="252" t="s">
        <v>3340</v>
      </c>
      <c r="AE1261" s="252" t="s">
        <v>3340</v>
      </c>
      <c r="AF1261" s="217" t="s">
        <v>3340</v>
      </c>
      <c r="AG1261" s="252" t="s">
        <v>11370</v>
      </c>
      <c r="AH1261" s="252" t="s">
        <v>3340</v>
      </c>
      <c r="AI1261" s="252" t="s">
        <v>11385</v>
      </c>
      <c r="AJ1261" s="252" t="s">
        <v>6766</v>
      </c>
      <c r="AK1261" s="252" t="s">
        <v>3340</v>
      </c>
      <c r="AL1261" s="252" t="s">
        <v>3340</v>
      </c>
    </row>
    <row r="1262" spans="3:38">
      <c r="C1262" s="252" t="s">
        <v>11386</v>
      </c>
      <c r="D1262" s="252" t="s">
        <v>11387</v>
      </c>
      <c r="E1262" s="252" t="s">
        <v>11388</v>
      </c>
      <c r="F1262" s="252" t="s">
        <v>11366</v>
      </c>
      <c r="G1262" s="252" t="s">
        <v>11389</v>
      </c>
      <c r="H1262" s="252" t="s">
        <v>7352</v>
      </c>
      <c r="I1262" s="411">
        <v>43571</v>
      </c>
      <c r="J1262" s="252" t="s">
        <v>3326</v>
      </c>
      <c r="K1262" s="252" t="s">
        <v>6055</v>
      </c>
      <c r="L1262" s="252" t="s">
        <v>3469</v>
      </c>
      <c r="M1262" s="252" t="s">
        <v>6676</v>
      </c>
      <c r="N1262" s="252" t="s">
        <v>5745</v>
      </c>
      <c r="O1262" s="252" t="s">
        <v>7518</v>
      </c>
      <c r="P1262" s="252" t="s">
        <v>3670</v>
      </c>
      <c r="Q1262" s="252" t="s">
        <v>11368</v>
      </c>
      <c r="R1262" s="252" t="s">
        <v>11369</v>
      </c>
      <c r="S1262" s="252" t="s">
        <v>3340</v>
      </c>
      <c r="T1262" s="252" t="s">
        <v>3340</v>
      </c>
      <c r="U1262" s="252" t="s">
        <v>3340</v>
      </c>
      <c r="V1262" s="252" t="s">
        <v>3340</v>
      </c>
      <c r="W1262" s="252" t="s">
        <v>3340</v>
      </c>
      <c r="X1262" s="252" t="s">
        <v>3340</v>
      </c>
      <c r="Y1262" s="252" t="s">
        <v>3340</v>
      </c>
      <c r="Z1262" s="252" t="s">
        <v>3340</v>
      </c>
      <c r="AA1262" s="252" t="s">
        <v>3340</v>
      </c>
      <c r="AB1262" s="252" t="s">
        <v>3670</v>
      </c>
      <c r="AC1262" s="252" t="s">
        <v>3835</v>
      </c>
      <c r="AD1262" s="252" t="s">
        <v>3340</v>
      </c>
      <c r="AE1262" s="252" t="s">
        <v>3340</v>
      </c>
      <c r="AF1262" s="217" t="s">
        <v>3340</v>
      </c>
      <c r="AG1262" s="252" t="s">
        <v>11370</v>
      </c>
      <c r="AH1262" s="252" t="s">
        <v>3340</v>
      </c>
      <c r="AI1262" s="252" t="s">
        <v>11390</v>
      </c>
      <c r="AJ1262" s="252" t="s">
        <v>6765</v>
      </c>
      <c r="AK1262" s="252" t="s">
        <v>3340</v>
      </c>
      <c r="AL1262" s="252" t="s">
        <v>3340</v>
      </c>
    </row>
    <row r="1263" spans="3:38">
      <c r="C1263" s="252" t="s">
        <v>11391</v>
      </c>
      <c r="D1263" s="252" t="s">
        <v>11392</v>
      </c>
      <c r="E1263" s="252" t="s">
        <v>11393</v>
      </c>
      <c r="F1263" s="252" t="s">
        <v>11366</v>
      </c>
      <c r="G1263" s="252" t="s">
        <v>11394</v>
      </c>
      <c r="H1263" s="252" t="s">
        <v>7352</v>
      </c>
      <c r="I1263" s="411">
        <v>43571</v>
      </c>
      <c r="J1263" s="252" t="s">
        <v>3326</v>
      </c>
      <c r="K1263" s="252" t="s">
        <v>6055</v>
      </c>
      <c r="L1263" s="252" t="s">
        <v>3469</v>
      </c>
      <c r="M1263" s="252" t="s">
        <v>6676</v>
      </c>
      <c r="N1263" s="252" t="s">
        <v>3712</v>
      </c>
      <c r="O1263" s="252" t="s">
        <v>3713</v>
      </c>
      <c r="P1263" s="252" t="s">
        <v>3670</v>
      </c>
      <c r="Q1263" s="252" t="s">
        <v>11395</v>
      </c>
      <c r="R1263" s="252" t="s">
        <v>11396</v>
      </c>
      <c r="S1263" s="252" t="s">
        <v>3340</v>
      </c>
      <c r="T1263" s="252" t="s">
        <v>3340</v>
      </c>
      <c r="U1263" s="252" t="s">
        <v>3340</v>
      </c>
      <c r="V1263" s="252" t="s">
        <v>3340</v>
      </c>
      <c r="W1263" s="252" t="s">
        <v>3340</v>
      </c>
      <c r="X1263" s="252" t="s">
        <v>3340</v>
      </c>
      <c r="Y1263" s="252" t="s">
        <v>3340</v>
      </c>
      <c r="Z1263" s="252" t="s">
        <v>3340</v>
      </c>
      <c r="AA1263" s="252" t="s">
        <v>3340</v>
      </c>
      <c r="AB1263" s="252" t="s">
        <v>3670</v>
      </c>
      <c r="AC1263" s="252" t="s">
        <v>3835</v>
      </c>
      <c r="AD1263" s="252" t="s">
        <v>3340</v>
      </c>
      <c r="AE1263" s="252" t="s">
        <v>3340</v>
      </c>
      <c r="AF1263" s="217" t="s">
        <v>3340</v>
      </c>
      <c r="AG1263" s="252" t="s">
        <v>11370</v>
      </c>
      <c r="AH1263" s="252" t="s">
        <v>3340</v>
      </c>
      <c r="AI1263" s="252" t="s">
        <v>11397</v>
      </c>
      <c r="AJ1263" s="252" t="s">
        <v>6765</v>
      </c>
      <c r="AK1263" s="252" t="s">
        <v>3340</v>
      </c>
      <c r="AL1263" s="252" t="s">
        <v>3340</v>
      </c>
    </row>
    <row r="1264" spans="3:38">
      <c r="C1264" s="252" t="s">
        <v>11398</v>
      </c>
      <c r="D1264" s="252" t="s">
        <v>11399</v>
      </c>
      <c r="E1264" s="252" t="s">
        <v>11400</v>
      </c>
      <c r="F1264" s="252" t="s">
        <v>11366</v>
      </c>
      <c r="G1264" s="252" t="s">
        <v>11401</v>
      </c>
      <c r="H1264" s="252" t="s">
        <v>7352</v>
      </c>
      <c r="I1264" s="411">
        <v>43571</v>
      </c>
      <c r="J1264" s="252" t="s">
        <v>3326</v>
      </c>
      <c r="K1264" s="252" t="s">
        <v>6055</v>
      </c>
      <c r="L1264" s="252" t="s">
        <v>3469</v>
      </c>
      <c r="M1264" s="252" t="s">
        <v>6676</v>
      </c>
      <c r="N1264" s="252" t="s">
        <v>4908</v>
      </c>
      <c r="O1264" s="252" t="s">
        <v>7414</v>
      </c>
      <c r="P1264" s="252" t="s">
        <v>3670</v>
      </c>
      <c r="Q1264" s="252" t="s">
        <v>11395</v>
      </c>
      <c r="R1264" s="252" t="s">
        <v>11396</v>
      </c>
      <c r="S1264" s="252" t="s">
        <v>3340</v>
      </c>
      <c r="T1264" s="252" t="s">
        <v>3340</v>
      </c>
      <c r="U1264" s="252" t="s">
        <v>3340</v>
      </c>
      <c r="V1264" s="252" t="s">
        <v>3340</v>
      </c>
      <c r="W1264" s="252" t="s">
        <v>3340</v>
      </c>
      <c r="X1264" s="252" t="s">
        <v>3340</v>
      </c>
      <c r="Y1264" s="252" t="s">
        <v>3340</v>
      </c>
      <c r="Z1264" s="252" t="s">
        <v>3340</v>
      </c>
      <c r="AA1264" s="252" t="s">
        <v>3340</v>
      </c>
      <c r="AB1264" s="252" t="s">
        <v>3670</v>
      </c>
      <c r="AC1264" s="252" t="s">
        <v>3835</v>
      </c>
      <c r="AD1264" s="252" t="s">
        <v>3340</v>
      </c>
      <c r="AE1264" s="252" t="s">
        <v>3340</v>
      </c>
      <c r="AF1264" s="217" t="s">
        <v>3340</v>
      </c>
      <c r="AG1264" s="252" t="s">
        <v>11370</v>
      </c>
      <c r="AH1264" s="252" t="s">
        <v>3340</v>
      </c>
      <c r="AI1264" s="252" t="s">
        <v>11402</v>
      </c>
      <c r="AJ1264" s="252" t="s">
        <v>6765</v>
      </c>
      <c r="AK1264" s="252" t="s">
        <v>3340</v>
      </c>
      <c r="AL1264" s="252" t="s">
        <v>3340</v>
      </c>
    </row>
    <row r="1265" spans="3:38">
      <c r="C1265" s="252" t="s">
        <v>11403</v>
      </c>
      <c r="D1265" s="252" t="s">
        <v>11404</v>
      </c>
      <c r="E1265" s="252" t="s">
        <v>11405</v>
      </c>
      <c r="F1265" s="252" t="s">
        <v>11366</v>
      </c>
      <c r="G1265" s="252" t="s">
        <v>11406</v>
      </c>
      <c r="H1265" s="252" t="s">
        <v>7352</v>
      </c>
      <c r="I1265" s="411">
        <v>43571</v>
      </c>
      <c r="J1265" s="252" t="s">
        <v>3326</v>
      </c>
      <c r="K1265" s="252" t="s">
        <v>6055</v>
      </c>
      <c r="L1265" s="252" t="s">
        <v>3469</v>
      </c>
      <c r="M1265" s="252" t="s">
        <v>6676</v>
      </c>
      <c r="N1265" s="252" t="s">
        <v>3327</v>
      </c>
      <c r="O1265" s="252" t="s">
        <v>3328</v>
      </c>
      <c r="P1265" s="252" t="s">
        <v>3670</v>
      </c>
      <c r="Q1265" s="252" t="s">
        <v>11395</v>
      </c>
      <c r="R1265" s="252" t="s">
        <v>11396</v>
      </c>
      <c r="S1265" s="252" t="s">
        <v>3340</v>
      </c>
      <c r="T1265" s="252" t="s">
        <v>3340</v>
      </c>
      <c r="U1265" s="252" t="s">
        <v>3340</v>
      </c>
      <c r="V1265" s="252" t="s">
        <v>3340</v>
      </c>
      <c r="W1265" s="252" t="s">
        <v>3340</v>
      </c>
      <c r="X1265" s="252" t="s">
        <v>3340</v>
      </c>
      <c r="Y1265" s="252" t="s">
        <v>3340</v>
      </c>
      <c r="Z1265" s="252" t="s">
        <v>3340</v>
      </c>
      <c r="AA1265" s="252" t="s">
        <v>3340</v>
      </c>
      <c r="AB1265" s="252" t="s">
        <v>3669</v>
      </c>
      <c r="AC1265" s="252" t="s">
        <v>3835</v>
      </c>
      <c r="AD1265" s="252" t="s">
        <v>5615</v>
      </c>
      <c r="AE1265" s="252">
        <v>9.9999999999999995E-8</v>
      </c>
      <c r="AF1265" s="217" t="s">
        <v>3340</v>
      </c>
      <c r="AG1265" s="252" t="s">
        <v>11370</v>
      </c>
      <c r="AH1265" s="252" t="s">
        <v>3340</v>
      </c>
      <c r="AI1265" s="252" t="s">
        <v>11407</v>
      </c>
      <c r="AJ1265" s="252" t="s">
        <v>6765</v>
      </c>
      <c r="AK1265" s="252" t="s">
        <v>3340</v>
      </c>
      <c r="AL1265" s="252" t="s">
        <v>3340</v>
      </c>
    </row>
    <row r="1266" spans="3:38">
      <c r="C1266" s="252" t="s">
        <v>11408</v>
      </c>
      <c r="D1266" s="252" t="s">
        <v>11409</v>
      </c>
      <c r="E1266" s="252" t="s">
        <v>11396</v>
      </c>
      <c r="F1266" s="252" t="s">
        <v>11366</v>
      </c>
      <c r="G1266" s="252" t="s">
        <v>11410</v>
      </c>
      <c r="H1266" s="252" t="s">
        <v>7352</v>
      </c>
      <c r="I1266" s="411">
        <v>43571</v>
      </c>
      <c r="J1266" s="252" t="s">
        <v>3326</v>
      </c>
      <c r="K1266" s="252" t="s">
        <v>6055</v>
      </c>
      <c r="L1266" s="252" t="s">
        <v>3469</v>
      </c>
      <c r="M1266" s="252" t="s">
        <v>6676</v>
      </c>
      <c r="N1266" s="252" t="s">
        <v>3696</v>
      </c>
      <c r="O1266" s="252" t="s">
        <v>3339</v>
      </c>
      <c r="P1266" s="252" t="s">
        <v>3670</v>
      </c>
      <c r="Q1266" s="252" t="s">
        <v>11395</v>
      </c>
      <c r="R1266" s="252" t="s">
        <v>3340</v>
      </c>
      <c r="S1266" s="252" t="s">
        <v>3340</v>
      </c>
      <c r="T1266" s="252" t="s">
        <v>3340</v>
      </c>
      <c r="U1266" s="252" t="s">
        <v>3340</v>
      </c>
      <c r="V1266" s="252" t="s">
        <v>3340</v>
      </c>
      <c r="W1266" s="252" t="s">
        <v>3340</v>
      </c>
      <c r="X1266" s="252" t="s">
        <v>3340</v>
      </c>
      <c r="Y1266" s="252" t="s">
        <v>3340</v>
      </c>
      <c r="Z1266" s="252" t="s">
        <v>3340</v>
      </c>
      <c r="AA1266" s="252" t="s">
        <v>3340</v>
      </c>
      <c r="AB1266" s="252" t="s">
        <v>3670</v>
      </c>
      <c r="AC1266" s="252" t="s">
        <v>4776</v>
      </c>
      <c r="AD1266" s="252" t="s">
        <v>3340</v>
      </c>
      <c r="AE1266" s="252" t="s">
        <v>3340</v>
      </c>
      <c r="AF1266" s="217" t="s">
        <v>3340</v>
      </c>
      <c r="AG1266" s="252" t="s">
        <v>11370</v>
      </c>
      <c r="AH1266" s="252" t="s">
        <v>3340</v>
      </c>
      <c r="AI1266" s="252" t="s">
        <v>11411</v>
      </c>
      <c r="AJ1266" s="252" t="s">
        <v>6766</v>
      </c>
      <c r="AK1266" s="252" t="s">
        <v>3340</v>
      </c>
      <c r="AL1266" s="252" t="s">
        <v>3340</v>
      </c>
    </row>
    <row r="1267" spans="3:38">
      <c r="C1267" s="252" t="s">
        <v>11412</v>
      </c>
      <c r="D1267" s="252" t="s">
        <v>11413</v>
      </c>
      <c r="E1267" s="252" t="s">
        <v>11414</v>
      </c>
      <c r="F1267" s="252" t="s">
        <v>11366</v>
      </c>
      <c r="G1267" s="252" t="s">
        <v>11415</v>
      </c>
      <c r="H1267" s="252" t="s">
        <v>7352</v>
      </c>
      <c r="I1267" s="411">
        <v>43571</v>
      </c>
      <c r="J1267" s="252" t="s">
        <v>3326</v>
      </c>
      <c r="K1267" s="252" t="s">
        <v>6055</v>
      </c>
      <c r="L1267" s="252" t="s">
        <v>3469</v>
      </c>
      <c r="M1267" s="252" t="s">
        <v>6676</v>
      </c>
      <c r="N1267" s="252" t="s">
        <v>5745</v>
      </c>
      <c r="O1267" s="252" t="s">
        <v>7518</v>
      </c>
      <c r="P1267" s="252" t="s">
        <v>3670</v>
      </c>
      <c r="Q1267" s="252" t="s">
        <v>11395</v>
      </c>
      <c r="R1267" s="252" t="s">
        <v>11396</v>
      </c>
      <c r="S1267" s="252" t="s">
        <v>3340</v>
      </c>
      <c r="T1267" s="252" t="s">
        <v>3340</v>
      </c>
      <c r="U1267" s="252" t="s">
        <v>3340</v>
      </c>
      <c r="V1267" s="252" t="s">
        <v>3340</v>
      </c>
      <c r="W1267" s="252" t="s">
        <v>3340</v>
      </c>
      <c r="X1267" s="252" t="s">
        <v>3340</v>
      </c>
      <c r="Y1267" s="252" t="s">
        <v>3340</v>
      </c>
      <c r="Z1267" s="252" t="s">
        <v>3340</v>
      </c>
      <c r="AA1267" s="252" t="s">
        <v>3340</v>
      </c>
      <c r="AB1267" s="252" t="s">
        <v>3670</v>
      </c>
      <c r="AC1267" s="252" t="s">
        <v>3835</v>
      </c>
      <c r="AD1267" s="252" t="s">
        <v>3340</v>
      </c>
      <c r="AE1267" s="252" t="s">
        <v>3340</v>
      </c>
      <c r="AF1267" s="217" t="s">
        <v>3340</v>
      </c>
      <c r="AG1267" s="252" t="s">
        <v>11370</v>
      </c>
      <c r="AH1267" s="252" t="s">
        <v>3340</v>
      </c>
      <c r="AI1267" s="252" t="s">
        <v>11416</v>
      </c>
      <c r="AJ1267" s="252" t="s">
        <v>6765</v>
      </c>
      <c r="AK1267" s="252" t="s">
        <v>3340</v>
      </c>
      <c r="AL1267" s="252" t="s">
        <v>3340</v>
      </c>
    </row>
    <row r="1268" spans="3:38">
      <c r="C1268" s="252" t="s">
        <v>11417</v>
      </c>
      <c r="D1268" s="252" t="s">
        <v>11418</v>
      </c>
      <c r="E1268" s="252" t="s">
        <v>11419</v>
      </c>
      <c r="F1268" s="252" t="s">
        <v>11420</v>
      </c>
      <c r="G1268" s="252" t="s">
        <v>11421</v>
      </c>
      <c r="H1268" s="252" t="s">
        <v>11345</v>
      </c>
      <c r="I1268" s="411">
        <v>43571</v>
      </c>
      <c r="J1268" s="252" t="s">
        <v>11346</v>
      </c>
      <c r="K1268" s="252" t="s">
        <v>11347</v>
      </c>
      <c r="L1268" s="252" t="s">
        <v>3469</v>
      </c>
      <c r="M1268" s="252" t="s">
        <v>6676</v>
      </c>
      <c r="N1268" s="252" t="s">
        <v>3327</v>
      </c>
      <c r="O1268" s="252" t="s">
        <v>3328</v>
      </c>
      <c r="P1268" s="252" t="s">
        <v>3670</v>
      </c>
      <c r="Q1268" s="252" t="s">
        <v>11422</v>
      </c>
      <c r="R1268" s="252" t="s">
        <v>11423</v>
      </c>
      <c r="S1268" s="252" t="s">
        <v>3340</v>
      </c>
      <c r="T1268" s="252" t="s">
        <v>3340</v>
      </c>
      <c r="U1268" s="252" t="s">
        <v>3340</v>
      </c>
      <c r="V1268" s="252" t="s">
        <v>3340</v>
      </c>
      <c r="W1268" s="252" t="s">
        <v>3340</v>
      </c>
      <c r="X1268" s="252" t="s">
        <v>3340</v>
      </c>
      <c r="Y1268" s="252" t="s">
        <v>3340</v>
      </c>
      <c r="Z1268" s="252" t="s">
        <v>3340</v>
      </c>
      <c r="AA1268" s="252" t="s">
        <v>3340</v>
      </c>
      <c r="AB1268" s="252" t="s">
        <v>3669</v>
      </c>
      <c r="AC1268" s="252" t="s">
        <v>3835</v>
      </c>
      <c r="AD1268" s="252" t="s">
        <v>5627</v>
      </c>
      <c r="AE1268" s="252">
        <v>1.0000000000000001E-5</v>
      </c>
      <c r="AF1268" s="217" t="s">
        <v>3340</v>
      </c>
      <c r="AG1268" s="252" t="s">
        <v>11346</v>
      </c>
      <c r="AH1268" s="252" t="s">
        <v>11010</v>
      </c>
      <c r="AI1268" s="252" t="s">
        <v>3340</v>
      </c>
      <c r="AJ1268" s="252" t="s">
        <v>6765</v>
      </c>
      <c r="AK1268" s="252" t="s">
        <v>3340</v>
      </c>
      <c r="AL1268" s="252" t="s">
        <v>3340</v>
      </c>
    </row>
    <row r="1269" spans="3:38">
      <c r="C1269" s="252" t="s">
        <v>11424</v>
      </c>
      <c r="D1269" s="252" t="s">
        <v>11425</v>
      </c>
      <c r="E1269" s="252" t="s">
        <v>11423</v>
      </c>
      <c r="F1269" s="252" t="s">
        <v>11426</v>
      </c>
      <c r="G1269" s="252" t="s">
        <v>11421</v>
      </c>
      <c r="H1269" s="252" t="s">
        <v>11345</v>
      </c>
      <c r="I1269" s="411">
        <v>43571</v>
      </c>
      <c r="J1269" s="252" t="s">
        <v>11346</v>
      </c>
      <c r="K1269" s="252" t="s">
        <v>11347</v>
      </c>
      <c r="L1269" s="252" t="s">
        <v>3469</v>
      </c>
      <c r="M1269" s="252" t="s">
        <v>6676</v>
      </c>
      <c r="N1269" s="252" t="s">
        <v>3696</v>
      </c>
      <c r="O1269" s="252" t="s">
        <v>3339</v>
      </c>
      <c r="P1269" s="252" t="s">
        <v>3670</v>
      </c>
      <c r="Q1269" s="252" t="s">
        <v>11422</v>
      </c>
      <c r="R1269" s="252" t="s">
        <v>3340</v>
      </c>
      <c r="S1269" s="252" t="s">
        <v>3340</v>
      </c>
      <c r="T1269" s="252" t="s">
        <v>3340</v>
      </c>
      <c r="U1269" s="252" t="s">
        <v>3340</v>
      </c>
      <c r="V1269" s="252" t="s">
        <v>3340</v>
      </c>
      <c r="W1269" s="252" t="s">
        <v>3340</v>
      </c>
      <c r="X1269" s="252" t="s">
        <v>3340</v>
      </c>
      <c r="Y1269" s="252" t="s">
        <v>3340</v>
      </c>
      <c r="Z1269" s="252" t="s">
        <v>3340</v>
      </c>
      <c r="AA1269" s="252" t="s">
        <v>3340</v>
      </c>
      <c r="AB1269" s="252" t="s">
        <v>3670</v>
      </c>
      <c r="AC1269" s="252" t="s">
        <v>4776</v>
      </c>
      <c r="AD1269" s="252" t="s">
        <v>3340</v>
      </c>
      <c r="AE1269" s="252" t="s">
        <v>3340</v>
      </c>
      <c r="AF1269" s="217" t="s">
        <v>3340</v>
      </c>
      <c r="AG1269" s="252" t="s">
        <v>11346</v>
      </c>
      <c r="AH1269" s="252" t="s">
        <v>3340</v>
      </c>
      <c r="AI1269" s="252" t="s">
        <v>3340</v>
      </c>
      <c r="AJ1269" s="252" t="s">
        <v>6766</v>
      </c>
      <c r="AK1269" s="252" t="s">
        <v>3340</v>
      </c>
      <c r="AL1269" s="252" t="s">
        <v>3340</v>
      </c>
    </row>
    <row r="1270" spans="3:38">
      <c r="C1270" s="252" t="s">
        <v>11427</v>
      </c>
      <c r="D1270" s="252" t="s">
        <v>11428</v>
      </c>
      <c r="E1270" s="252" t="s">
        <v>11429</v>
      </c>
      <c r="F1270" s="252" t="s">
        <v>11430</v>
      </c>
      <c r="G1270" s="252" t="s">
        <v>11431</v>
      </c>
      <c r="H1270" s="252" t="s">
        <v>11432</v>
      </c>
      <c r="I1270" s="411" t="s">
        <v>11433</v>
      </c>
      <c r="J1270" s="252" t="s">
        <v>11434</v>
      </c>
      <c r="K1270" s="252" t="s">
        <v>6059</v>
      </c>
      <c r="L1270" s="252" t="s">
        <v>3469</v>
      </c>
      <c r="M1270" s="252" t="s">
        <v>6676</v>
      </c>
      <c r="N1270" s="252" t="s">
        <v>11435</v>
      </c>
      <c r="O1270" s="252" t="s">
        <v>4396</v>
      </c>
      <c r="P1270" s="252" t="s">
        <v>3670</v>
      </c>
      <c r="Q1270" s="252" t="s">
        <v>11436</v>
      </c>
      <c r="R1270" s="252" t="s">
        <v>11437</v>
      </c>
      <c r="S1270" s="252" t="s">
        <v>3340</v>
      </c>
      <c r="T1270" s="252" t="s">
        <v>3340</v>
      </c>
      <c r="U1270" s="252" t="s">
        <v>3340</v>
      </c>
      <c r="V1270" s="252" t="s">
        <v>3340</v>
      </c>
      <c r="W1270" s="252" t="s">
        <v>3340</v>
      </c>
      <c r="X1270" s="252" t="s">
        <v>3340</v>
      </c>
      <c r="Y1270" s="252" t="s">
        <v>3340</v>
      </c>
      <c r="Z1270" s="252" t="s">
        <v>3340</v>
      </c>
      <c r="AA1270" s="252" t="s">
        <v>3340</v>
      </c>
      <c r="AB1270" s="252" t="s">
        <v>3670</v>
      </c>
      <c r="AC1270" s="252" t="s">
        <v>3835</v>
      </c>
      <c r="AD1270" s="252" t="s">
        <v>5615</v>
      </c>
      <c r="AE1270" s="252">
        <v>9.9999999999999995E-8</v>
      </c>
      <c r="AF1270" s="217" t="s">
        <v>3340</v>
      </c>
      <c r="AG1270" s="252" t="s">
        <v>11438</v>
      </c>
      <c r="AH1270" s="252" t="s">
        <v>11439</v>
      </c>
      <c r="AI1270" s="252" t="s">
        <v>11440</v>
      </c>
      <c r="AJ1270" s="252" t="s">
        <v>6765</v>
      </c>
      <c r="AK1270" s="252" t="s">
        <v>11441</v>
      </c>
      <c r="AL1270" s="252" t="s">
        <v>11442</v>
      </c>
    </row>
    <row r="1271" spans="3:38">
      <c r="C1271" s="252" t="s">
        <v>11443</v>
      </c>
      <c r="D1271" s="252" t="s">
        <v>11444</v>
      </c>
      <c r="E1271" s="252" t="s">
        <v>11445</v>
      </c>
      <c r="F1271" s="252" t="s">
        <v>11430</v>
      </c>
      <c r="G1271" s="252" t="s">
        <v>11431</v>
      </c>
      <c r="H1271" s="252" t="s">
        <v>11432</v>
      </c>
      <c r="I1271" s="411" t="s">
        <v>11433</v>
      </c>
      <c r="J1271" s="252" t="s">
        <v>11434</v>
      </c>
      <c r="K1271" s="252" t="s">
        <v>6059</v>
      </c>
      <c r="L1271" s="252" t="s">
        <v>3469</v>
      </c>
      <c r="M1271" s="252" t="s">
        <v>6676</v>
      </c>
      <c r="N1271" s="252" t="s">
        <v>11446</v>
      </c>
      <c r="O1271" s="252" t="s">
        <v>11447</v>
      </c>
      <c r="P1271" s="252" t="s">
        <v>3670</v>
      </c>
      <c r="Q1271" s="252" t="s">
        <v>11448</v>
      </c>
      <c r="R1271" s="252" t="s">
        <v>11437</v>
      </c>
      <c r="S1271" s="252" t="s">
        <v>3340</v>
      </c>
      <c r="T1271" s="252" t="s">
        <v>3340</v>
      </c>
      <c r="U1271" s="252" t="s">
        <v>3340</v>
      </c>
      <c r="V1271" s="252" t="s">
        <v>3340</v>
      </c>
      <c r="W1271" s="252" t="s">
        <v>3340</v>
      </c>
      <c r="X1271" s="252" t="s">
        <v>3340</v>
      </c>
      <c r="Y1271" s="252" t="s">
        <v>3340</v>
      </c>
      <c r="Z1271" s="252" t="s">
        <v>3340</v>
      </c>
      <c r="AA1271" s="252" t="s">
        <v>3340</v>
      </c>
      <c r="AB1271" s="252" t="s">
        <v>3670</v>
      </c>
      <c r="AC1271" s="252" t="s">
        <v>3835</v>
      </c>
      <c r="AD1271" s="252" t="s">
        <v>6069</v>
      </c>
      <c r="AE1271" s="252">
        <v>1.0000000000000001E-9</v>
      </c>
      <c r="AF1271" s="217" t="s">
        <v>3340</v>
      </c>
      <c r="AG1271" s="252" t="s">
        <v>11438</v>
      </c>
      <c r="AH1271" s="252" t="s">
        <v>11439</v>
      </c>
      <c r="AI1271" s="252" t="s">
        <v>11449</v>
      </c>
      <c r="AJ1271" s="252" t="s">
        <v>6765</v>
      </c>
      <c r="AK1271" s="252" t="s">
        <v>11441</v>
      </c>
      <c r="AL1271" s="252" t="s">
        <v>11442</v>
      </c>
    </row>
    <row r="1272" spans="3:38">
      <c r="C1272" s="252" t="s">
        <v>11450</v>
      </c>
      <c r="D1272" s="252" t="s">
        <v>11451</v>
      </c>
      <c r="E1272" s="252" t="s">
        <v>11452</v>
      </c>
      <c r="F1272" s="252" t="s">
        <v>11430</v>
      </c>
      <c r="G1272" s="252" t="s">
        <v>11431</v>
      </c>
      <c r="H1272" s="252" t="s">
        <v>11432</v>
      </c>
      <c r="I1272" s="411" t="s">
        <v>11433</v>
      </c>
      <c r="J1272" s="252" t="s">
        <v>11434</v>
      </c>
      <c r="K1272" s="252" t="s">
        <v>6059</v>
      </c>
      <c r="L1272" s="252" t="s">
        <v>3469</v>
      </c>
      <c r="M1272" s="252" t="s">
        <v>6676</v>
      </c>
      <c r="N1272" s="252" t="s">
        <v>11446</v>
      </c>
      <c r="O1272" s="252" t="s">
        <v>11447</v>
      </c>
      <c r="P1272" s="252" t="s">
        <v>3670</v>
      </c>
      <c r="Q1272" s="252" t="s">
        <v>11453</v>
      </c>
      <c r="R1272" s="252" t="s">
        <v>11437</v>
      </c>
      <c r="S1272" s="252" t="s">
        <v>3340</v>
      </c>
      <c r="T1272" s="252" t="s">
        <v>3340</v>
      </c>
      <c r="U1272" s="252" t="s">
        <v>3340</v>
      </c>
      <c r="V1272" s="252" t="s">
        <v>3340</v>
      </c>
      <c r="W1272" s="252" t="s">
        <v>3340</v>
      </c>
      <c r="X1272" s="252" t="s">
        <v>3340</v>
      </c>
      <c r="Y1272" s="252" t="s">
        <v>3340</v>
      </c>
      <c r="Z1272" s="252" t="s">
        <v>3340</v>
      </c>
      <c r="AA1272" s="252" t="s">
        <v>3340</v>
      </c>
      <c r="AB1272" s="252" t="s">
        <v>3670</v>
      </c>
      <c r="AC1272" s="252" t="s">
        <v>3835</v>
      </c>
      <c r="AD1272" s="252" t="s">
        <v>5615</v>
      </c>
      <c r="AE1272" s="252">
        <v>9.9999999999999995E-8</v>
      </c>
      <c r="AF1272" s="217" t="s">
        <v>3340</v>
      </c>
      <c r="AG1272" s="252" t="s">
        <v>11438</v>
      </c>
      <c r="AH1272" s="252" t="s">
        <v>11439</v>
      </c>
      <c r="AI1272" s="252" t="s">
        <v>11454</v>
      </c>
      <c r="AJ1272" s="252" t="s">
        <v>6765</v>
      </c>
      <c r="AK1272" s="252" t="s">
        <v>11441</v>
      </c>
      <c r="AL1272" s="252" t="s">
        <v>11442</v>
      </c>
    </row>
    <row r="1273" spans="3:38">
      <c r="C1273" s="252" t="s">
        <v>11455</v>
      </c>
      <c r="D1273" s="252" t="s">
        <v>11456</v>
      </c>
      <c r="E1273" s="252" t="s">
        <v>11457</v>
      </c>
      <c r="F1273" s="252" t="s">
        <v>11430</v>
      </c>
      <c r="G1273" s="252" t="s">
        <v>11431</v>
      </c>
      <c r="H1273" s="252" t="s">
        <v>11432</v>
      </c>
      <c r="I1273" s="411" t="s">
        <v>11433</v>
      </c>
      <c r="J1273" s="252" t="s">
        <v>11434</v>
      </c>
      <c r="K1273" s="252" t="s">
        <v>6059</v>
      </c>
      <c r="L1273" s="252" t="s">
        <v>3469</v>
      </c>
      <c r="M1273" s="252" t="s">
        <v>6676</v>
      </c>
      <c r="N1273" s="252" t="s">
        <v>11446</v>
      </c>
      <c r="O1273" s="252" t="s">
        <v>11447</v>
      </c>
      <c r="P1273" s="252" t="s">
        <v>3670</v>
      </c>
      <c r="Q1273" s="252" t="s">
        <v>11458</v>
      </c>
      <c r="R1273" s="252" t="s">
        <v>11437</v>
      </c>
      <c r="S1273" s="252" t="s">
        <v>3340</v>
      </c>
      <c r="T1273" s="252" t="s">
        <v>3340</v>
      </c>
      <c r="U1273" s="252" t="s">
        <v>3340</v>
      </c>
      <c r="V1273" s="252" t="s">
        <v>3340</v>
      </c>
      <c r="W1273" s="252" t="s">
        <v>3340</v>
      </c>
      <c r="X1273" s="252" t="s">
        <v>3340</v>
      </c>
      <c r="Y1273" s="252" t="s">
        <v>3340</v>
      </c>
      <c r="Z1273" s="252" t="s">
        <v>3340</v>
      </c>
      <c r="AA1273" s="252" t="s">
        <v>3340</v>
      </c>
      <c r="AB1273" s="252" t="s">
        <v>3670</v>
      </c>
      <c r="AC1273" s="252" t="s">
        <v>3835</v>
      </c>
      <c r="AD1273" s="252" t="s">
        <v>5615</v>
      </c>
      <c r="AE1273" s="252">
        <v>9.9999999999999995E-8</v>
      </c>
      <c r="AF1273" s="217" t="s">
        <v>3340</v>
      </c>
      <c r="AG1273" s="252" t="s">
        <v>11438</v>
      </c>
      <c r="AH1273" s="252" t="s">
        <v>11439</v>
      </c>
      <c r="AI1273" s="252" t="s">
        <v>11459</v>
      </c>
      <c r="AJ1273" s="252" t="s">
        <v>6765</v>
      </c>
      <c r="AK1273" s="252" t="s">
        <v>11441</v>
      </c>
      <c r="AL1273" s="252" t="s">
        <v>11442</v>
      </c>
    </row>
    <row r="1274" spans="3:38">
      <c r="C1274" s="252" t="s">
        <v>11460</v>
      </c>
      <c r="D1274" s="252" t="s">
        <v>11461</v>
      </c>
      <c r="E1274" s="252" t="s">
        <v>11462</v>
      </c>
      <c r="F1274" s="252" t="s">
        <v>11430</v>
      </c>
      <c r="G1274" s="252" t="s">
        <v>11431</v>
      </c>
      <c r="H1274" s="252" t="s">
        <v>11432</v>
      </c>
      <c r="I1274" s="411" t="s">
        <v>11433</v>
      </c>
      <c r="J1274" s="252" t="s">
        <v>11434</v>
      </c>
      <c r="K1274" s="252" t="s">
        <v>6059</v>
      </c>
      <c r="L1274" s="252" t="s">
        <v>3469</v>
      </c>
      <c r="M1274" s="252" t="s">
        <v>6676</v>
      </c>
      <c r="N1274" s="252" t="s">
        <v>11446</v>
      </c>
      <c r="O1274" s="252" t="s">
        <v>11447</v>
      </c>
      <c r="P1274" s="252" t="s">
        <v>3670</v>
      </c>
      <c r="Q1274" s="252" t="s">
        <v>11463</v>
      </c>
      <c r="R1274" s="252" t="s">
        <v>11464</v>
      </c>
      <c r="S1274" s="252" t="s">
        <v>3340</v>
      </c>
      <c r="T1274" s="252" t="s">
        <v>3340</v>
      </c>
      <c r="U1274" s="252" t="s">
        <v>3340</v>
      </c>
      <c r="V1274" s="252" t="s">
        <v>3340</v>
      </c>
      <c r="W1274" s="252" t="s">
        <v>3340</v>
      </c>
      <c r="X1274" s="252" t="s">
        <v>3340</v>
      </c>
      <c r="Y1274" s="252" t="s">
        <v>3340</v>
      </c>
      <c r="Z1274" s="252" t="s">
        <v>3340</v>
      </c>
      <c r="AA1274" s="252" t="s">
        <v>3340</v>
      </c>
      <c r="AB1274" s="252" t="s">
        <v>3670</v>
      </c>
      <c r="AC1274" s="252" t="s">
        <v>3835</v>
      </c>
      <c r="AD1274" s="252" t="s">
        <v>5615</v>
      </c>
      <c r="AE1274" s="252">
        <v>9.9999999999999995E-8</v>
      </c>
      <c r="AF1274" s="217" t="s">
        <v>3340</v>
      </c>
      <c r="AG1274" s="252" t="s">
        <v>11438</v>
      </c>
      <c r="AH1274" s="252" t="s">
        <v>11439</v>
      </c>
      <c r="AI1274" s="252" t="s">
        <v>11465</v>
      </c>
      <c r="AJ1274" s="252" t="s">
        <v>6765</v>
      </c>
      <c r="AK1274" s="252" t="s">
        <v>11441</v>
      </c>
      <c r="AL1274" s="252" t="s">
        <v>11442</v>
      </c>
    </row>
    <row r="1275" spans="3:38">
      <c r="C1275" s="252" t="s">
        <v>11466</v>
      </c>
      <c r="D1275" s="252" t="s">
        <v>11467</v>
      </c>
      <c r="E1275" s="252" t="s">
        <v>11468</v>
      </c>
      <c r="F1275" s="252" t="s">
        <v>11430</v>
      </c>
      <c r="G1275" s="252" t="s">
        <v>11431</v>
      </c>
      <c r="H1275" s="252" t="s">
        <v>11432</v>
      </c>
      <c r="I1275" s="411" t="s">
        <v>11433</v>
      </c>
      <c r="J1275" s="252" t="s">
        <v>11434</v>
      </c>
      <c r="K1275" s="252" t="s">
        <v>6059</v>
      </c>
      <c r="L1275" s="252" t="s">
        <v>3469</v>
      </c>
      <c r="M1275" s="252" t="s">
        <v>6676</v>
      </c>
      <c r="N1275" s="252" t="s">
        <v>11446</v>
      </c>
      <c r="O1275" s="252" t="s">
        <v>11447</v>
      </c>
      <c r="P1275" s="252" t="s">
        <v>3670</v>
      </c>
      <c r="Q1275" s="252" t="s">
        <v>11469</v>
      </c>
      <c r="R1275" s="252" t="s">
        <v>11464</v>
      </c>
      <c r="S1275" s="252" t="s">
        <v>3340</v>
      </c>
      <c r="T1275" s="252" t="s">
        <v>3340</v>
      </c>
      <c r="U1275" s="252" t="s">
        <v>3340</v>
      </c>
      <c r="V1275" s="252" t="s">
        <v>3340</v>
      </c>
      <c r="W1275" s="252" t="s">
        <v>3340</v>
      </c>
      <c r="X1275" s="252" t="s">
        <v>3340</v>
      </c>
      <c r="Y1275" s="252" t="s">
        <v>3340</v>
      </c>
      <c r="Z1275" s="252" t="s">
        <v>3340</v>
      </c>
      <c r="AA1275" s="252" t="s">
        <v>3340</v>
      </c>
      <c r="AB1275" s="252" t="s">
        <v>3670</v>
      </c>
      <c r="AC1275" s="252" t="s">
        <v>3835</v>
      </c>
      <c r="AD1275" s="252" t="s">
        <v>6069</v>
      </c>
      <c r="AE1275" s="252">
        <v>1.0000000000000001E-9</v>
      </c>
      <c r="AF1275" s="217" t="s">
        <v>3340</v>
      </c>
      <c r="AG1275" s="252" t="s">
        <v>11438</v>
      </c>
      <c r="AH1275" s="252" t="s">
        <v>11439</v>
      </c>
      <c r="AI1275" s="252" t="s">
        <v>11470</v>
      </c>
      <c r="AJ1275" s="252" t="s">
        <v>6765</v>
      </c>
      <c r="AK1275" s="252" t="s">
        <v>11441</v>
      </c>
      <c r="AL1275" s="252" t="s">
        <v>11442</v>
      </c>
    </row>
    <row r="1276" spans="3:38">
      <c r="C1276" s="252" t="s">
        <v>11471</v>
      </c>
      <c r="D1276" s="252" t="s">
        <v>11472</v>
      </c>
      <c r="E1276" s="252" t="s">
        <v>11473</v>
      </c>
      <c r="F1276" s="252" t="s">
        <v>11430</v>
      </c>
      <c r="G1276" s="252" t="s">
        <v>11431</v>
      </c>
      <c r="H1276" s="252" t="s">
        <v>11432</v>
      </c>
      <c r="I1276" s="411" t="s">
        <v>11433</v>
      </c>
      <c r="J1276" s="252" t="s">
        <v>11434</v>
      </c>
      <c r="K1276" s="252" t="s">
        <v>6059</v>
      </c>
      <c r="L1276" s="252" t="s">
        <v>3469</v>
      </c>
      <c r="M1276" s="252" t="s">
        <v>6676</v>
      </c>
      <c r="N1276" s="252" t="s">
        <v>11446</v>
      </c>
      <c r="O1276" s="252" t="s">
        <v>11447</v>
      </c>
      <c r="P1276" s="252" t="s">
        <v>3670</v>
      </c>
      <c r="Q1276" s="252" t="s">
        <v>11474</v>
      </c>
      <c r="R1276" s="252" t="s">
        <v>11464</v>
      </c>
      <c r="S1276" s="252" t="s">
        <v>3340</v>
      </c>
      <c r="T1276" s="252" t="s">
        <v>3340</v>
      </c>
      <c r="U1276" s="252" t="s">
        <v>3340</v>
      </c>
      <c r="V1276" s="252" t="s">
        <v>3340</v>
      </c>
      <c r="W1276" s="252" t="s">
        <v>3340</v>
      </c>
      <c r="X1276" s="252" t="s">
        <v>3340</v>
      </c>
      <c r="Y1276" s="252" t="s">
        <v>3340</v>
      </c>
      <c r="Z1276" s="252" t="s">
        <v>3340</v>
      </c>
      <c r="AA1276" s="252" t="s">
        <v>3340</v>
      </c>
      <c r="AB1276" s="252" t="s">
        <v>3670</v>
      </c>
      <c r="AC1276" s="252" t="s">
        <v>3835</v>
      </c>
      <c r="AD1276" s="252" t="s">
        <v>6069</v>
      </c>
      <c r="AE1276" s="252">
        <v>1.0000000000000001E-9</v>
      </c>
      <c r="AF1276" s="217" t="s">
        <v>3340</v>
      </c>
      <c r="AG1276" s="252" t="s">
        <v>11438</v>
      </c>
      <c r="AH1276" s="252" t="s">
        <v>11439</v>
      </c>
      <c r="AI1276" s="252" t="s">
        <v>11475</v>
      </c>
      <c r="AJ1276" s="252" t="s">
        <v>6765</v>
      </c>
      <c r="AK1276" s="252" t="s">
        <v>11441</v>
      </c>
      <c r="AL1276" s="252" t="s">
        <v>11442</v>
      </c>
    </row>
    <row r="1277" spans="3:38">
      <c r="C1277" s="252" t="s">
        <v>11476</v>
      </c>
      <c r="D1277" s="252" t="s">
        <v>11477</v>
      </c>
      <c r="E1277" s="252" t="s">
        <v>11478</v>
      </c>
      <c r="F1277" s="252" t="s">
        <v>11430</v>
      </c>
      <c r="G1277" s="252" t="s">
        <v>11431</v>
      </c>
      <c r="H1277" s="252" t="s">
        <v>11432</v>
      </c>
      <c r="I1277" s="411" t="s">
        <v>11433</v>
      </c>
      <c r="J1277" s="252" t="s">
        <v>11434</v>
      </c>
      <c r="K1277" s="252" t="s">
        <v>6059</v>
      </c>
      <c r="L1277" s="252" t="s">
        <v>3469</v>
      </c>
      <c r="M1277" s="252" t="s">
        <v>6676</v>
      </c>
      <c r="N1277" s="252" t="s">
        <v>11446</v>
      </c>
      <c r="O1277" s="252" t="s">
        <v>11447</v>
      </c>
      <c r="P1277" s="252" t="s">
        <v>3670</v>
      </c>
      <c r="Q1277" s="252" t="s">
        <v>11479</v>
      </c>
      <c r="R1277" s="252" t="s">
        <v>11480</v>
      </c>
      <c r="S1277" s="252" t="s">
        <v>3340</v>
      </c>
      <c r="T1277" s="252" t="s">
        <v>3340</v>
      </c>
      <c r="U1277" s="252" t="s">
        <v>3340</v>
      </c>
      <c r="V1277" s="252" t="s">
        <v>3340</v>
      </c>
      <c r="W1277" s="252" t="s">
        <v>3340</v>
      </c>
      <c r="X1277" s="252" t="s">
        <v>3340</v>
      </c>
      <c r="Y1277" s="252" t="s">
        <v>3340</v>
      </c>
      <c r="Z1277" s="252" t="s">
        <v>3340</v>
      </c>
      <c r="AA1277" s="252" t="s">
        <v>3340</v>
      </c>
      <c r="AB1277" s="252" t="s">
        <v>3670</v>
      </c>
      <c r="AC1277" s="252" t="s">
        <v>3835</v>
      </c>
      <c r="AD1277" s="252" t="s">
        <v>5615</v>
      </c>
      <c r="AE1277" s="252">
        <v>9.9999999999999995E-8</v>
      </c>
      <c r="AF1277" s="217" t="s">
        <v>3340</v>
      </c>
      <c r="AG1277" s="252" t="s">
        <v>11438</v>
      </c>
      <c r="AH1277" s="252" t="s">
        <v>11439</v>
      </c>
      <c r="AI1277" s="252" t="s">
        <v>11481</v>
      </c>
      <c r="AJ1277" s="252" t="s">
        <v>6765</v>
      </c>
      <c r="AK1277" s="252" t="s">
        <v>11441</v>
      </c>
      <c r="AL1277" s="252" t="s">
        <v>11442</v>
      </c>
    </row>
    <row r="1278" spans="3:38">
      <c r="C1278" s="252" t="s">
        <v>11482</v>
      </c>
      <c r="D1278" s="252" t="s">
        <v>11483</v>
      </c>
      <c r="E1278" s="252" t="s">
        <v>11484</v>
      </c>
      <c r="F1278" s="252" t="s">
        <v>11430</v>
      </c>
      <c r="G1278" s="252" t="s">
        <v>11431</v>
      </c>
      <c r="H1278" s="252" t="s">
        <v>11432</v>
      </c>
      <c r="I1278" s="411" t="s">
        <v>11433</v>
      </c>
      <c r="J1278" s="252" t="s">
        <v>11434</v>
      </c>
      <c r="K1278" s="252" t="s">
        <v>6059</v>
      </c>
      <c r="L1278" s="252" t="s">
        <v>3469</v>
      </c>
      <c r="M1278" s="252" t="s">
        <v>6676</v>
      </c>
      <c r="N1278" s="252" t="s">
        <v>11446</v>
      </c>
      <c r="O1278" s="252" t="s">
        <v>11447</v>
      </c>
      <c r="P1278" s="252" t="s">
        <v>3670</v>
      </c>
      <c r="Q1278" s="252" t="s">
        <v>11485</v>
      </c>
      <c r="R1278" s="252" t="s">
        <v>11480</v>
      </c>
      <c r="S1278" s="252" t="s">
        <v>3340</v>
      </c>
      <c r="T1278" s="252" t="s">
        <v>3340</v>
      </c>
      <c r="U1278" s="252" t="s">
        <v>3340</v>
      </c>
      <c r="V1278" s="252" t="s">
        <v>3340</v>
      </c>
      <c r="W1278" s="252" t="s">
        <v>3340</v>
      </c>
      <c r="X1278" s="252" t="s">
        <v>3340</v>
      </c>
      <c r="Y1278" s="252" t="s">
        <v>3340</v>
      </c>
      <c r="Z1278" s="252" t="s">
        <v>3340</v>
      </c>
      <c r="AA1278" s="252" t="s">
        <v>3340</v>
      </c>
      <c r="AB1278" s="252" t="s">
        <v>3670</v>
      </c>
      <c r="AC1278" s="252" t="s">
        <v>3835</v>
      </c>
      <c r="AD1278" s="252" t="s">
        <v>5615</v>
      </c>
      <c r="AE1278" s="252">
        <v>9.9999999999999995E-8</v>
      </c>
      <c r="AF1278" s="217" t="s">
        <v>3340</v>
      </c>
      <c r="AG1278" s="252" t="s">
        <v>11438</v>
      </c>
      <c r="AH1278" s="252" t="s">
        <v>11439</v>
      </c>
      <c r="AI1278" s="252" t="s">
        <v>11486</v>
      </c>
      <c r="AJ1278" s="252" t="s">
        <v>6765</v>
      </c>
      <c r="AK1278" s="252" t="s">
        <v>11441</v>
      </c>
      <c r="AL1278" s="252" t="s">
        <v>11442</v>
      </c>
    </row>
    <row r="1279" spans="3:38">
      <c r="C1279" s="252" t="s">
        <v>11487</v>
      </c>
      <c r="D1279" s="252" t="s">
        <v>11488</v>
      </c>
      <c r="E1279" s="252" t="s">
        <v>11489</v>
      </c>
      <c r="F1279" s="252" t="s">
        <v>11430</v>
      </c>
      <c r="G1279" s="252" t="s">
        <v>11431</v>
      </c>
      <c r="H1279" s="252" t="s">
        <v>11432</v>
      </c>
      <c r="I1279" s="411" t="s">
        <v>11433</v>
      </c>
      <c r="J1279" s="252" t="s">
        <v>11434</v>
      </c>
      <c r="K1279" s="252" t="s">
        <v>6059</v>
      </c>
      <c r="L1279" s="252" t="s">
        <v>3469</v>
      </c>
      <c r="M1279" s="252" t="s">
        <v>6676</v>
      </c>
      <c r="N1279" s="252" t="s">
        <v>11446</v>
      </c>
      <c r="O1279" s="252" t="s">
        <v>11447</v>
      </c>
      <c r="P1279" s="252" t="s">
        <v>3670</v>
      </c>
      <c r="Q1279" s="252" t="s">
        <v>11490</v>
      </c>
      <c r="R1279" s="252" t="s">
        <v>11480</v>
      </c>
      <c r="S1279" s="252" t="s">
        <v>3340</v>
      </c>
      <c r="T1279" s="252" t="s">
        <v>3340</v>
      </c>
      <c r="U1279" s="252" t="s">
        <v>3340</v>
      </c>
      <c r="V1279" s="252" t="s">
        <v>3340</v>
      </c>
      <c r="W1279" s="252" t="s">
        <v>3340</v>
      </c>
      <c r="X1279" s="252" t="s">
        <v>3340</v>
      </c>
      <c r="Y1279" s="252" t="s">
        <v>3340</v>
      </c>
      <c r="Z1279" s="252" t="s">
        <v>3340</v>
      </c>
      <c r="AA1279" s="252" t="s">
        <v>3340</v>
      </c>
      <c r="AB1279" s="252" t="s">
        <v>3670</v>
      </c>
      <c r="AC1279" s="252" t="s">
        <v>3835</v>
      </c>
      <c r="AD1279" s="252" t="s">
        <v>5627</v>
      </c>
      <c r="AE1279" s="252">
        <v>1.0000000000000001E-5</v>
      </c>
      <c r="AF1279" s="217" t="s">
        <v>3340</v>
      </c>
      <c r="AG1279" s="252" t="s">
        <v>11438</v>
      </c>
      <c r="AH1279" s="252" t="s">
        <v>11439</v>
      </c>
      <c r="AI1279" s="252" t="s">
        <v>11491</v>
      </c>
      <c r="AJ1279" s="252" t="s">
        <v>6765</v>
      </c>
      <c r="AK1279" s="252" t="s">
        <v>11441</v>
      </c>
      <c r="AL1279" s="252" t="s">
        <v>11442</v>
      </c>
    </row>
    <row r="1280" spans="3:38">
      <c r="C1280" s="252" t="s">
        <v>11492</v>
      </c>
      <c r="D1280" s="252" t="s">
        <v>11493</v>
      </c>
      <c r="E1280" s="252" t="s">
        <v>11494</v>
      </c>
      <c r="F1280" s="252" t="s">
        <v>11430</v>
      </c>
      <c r="G1280" s="252" t="s">
        <v>11431</v>
      </c>
      <c r="H1280" s="252" t="s">
        <v>11432</v>
      </c>
      <c r="I1280" s="411" t="s">
        <v>11433</v>
      </c>
      <c r="J1280" s="252" t="s">
        <v>11434</v>
      </c>
      <c r="K1280" s="252" t="s">
        <v>6059</v>
      </c>
      <c r="L1280" s="252" t="s">
        <v>3469</v>
      </c>
      <c r="M1280" s="252" t="s">
        <v>6676</v>
      </c>
      <c r="N1280" s="252" t="s">
        <v>11446</v>
      </c>
      <c r="O1280" s="252" t="s">
        <v>11447</v>
      </c>
      <c r="P1280" s="252" t="s">
        <v>3670</v>
      </c>
      <c r="Q1280" s="252" t="s">
        <v>11495</v>
      </c>
      <c r="R1280" s="252" t="s">
        <v>11496</v>
      </c>
      <c r="S1280" s="252" t="s">
        <v>3340</v>
      </c>
      <c r="T1280" s="252" t="s">
        <v>3340</v>
      </c>
      <c r="U1280" s="252" t="s">
        <v>3340</v>
      </c>
      <c r="V1280" s="252" t="s">
        <v>3340</v>
      </c>
      <c r="W1280" s="252" t="s">
        <v>3340</v>
      </c>
      <c r="X1280" s="252" t="s">
        <v>3340</v>
      </c>
      <c r="Y1280" s="252" t="s">
        <v>3340</v>
      </c>
      <c r="Z1280" s="252" t="s">
        <v>3340</v>
      </c>
      <c r="AA1280" s="252" t="s">
        <v>3340</v>
      </c>
      <c r="AB1280" s="252" t="s">
        <v>3670</v>
      </c>
      <c r="AC1280" s="252" t="s">
        <v>3835</v>
      </c>
      <c r="AD1280" s="252" t="s">
        <v>5627</v>
      </c>
      <c r="AE1280" s="252">
        <v>1.0000000000000001E-5</v>
      </c>
      <c r="AF1280" s="217" t="s">
        <v>3340</v>
      </c>
      <c r="AG1280" s="252" t="s">
        <v>11438</v>
      </c>
      <c r="AH1280" s="252" t="s">
        <v>11439</v>
      </c>
      <c r="AI1280" s="252" t="s">
        <v>11497</v>
      </c>
      <c r="AJ1280" s="252" t="s">
        <v>6765</v>
      </c>
      <c r="AK1280" s="252" t="s">
        <v>11441</v>
      </c>
      <c r="AL1280" s="252" t="s">
        <v>11442</v>
      </c>
    </row>
    <row r="1281" spans="3:38">
      <c r="C1281" s="252" t="s">
        <v>11498</v>
      </c>
      <c r="D1281" s="252" t="s">
        <v>11499</v>
      </c>
      <c r="E1281" s="252" t="s">
        <v>11500</v>
      </c>
      <c r="F1281" s="252" t="s">
        <v>11430</v>
      </c>
      <c r="G1281" s="252" t="s">
        <v>11431</v>
      </c>
      <c r="H1281" s="252" t="s">
        <v>11432</v>
      </c>
      <c r="I1281" s="411" t="s">
        <v>11433</v>
      </c>
      <c r="J1281" s="252" t="s">
        <v>11434</v>
      </c>
      <c r="K1281" s="252" t="s">
        <v>6059</v>
      </c>
      <c r="L1281" s="252" t="s">
        <v>3469</v>
      </c>
      <c r="M1281" s="252" t="s">
        <v>6676</v>
      </c>
      <c r="N1281" s="252" t="s">
        <v>11446</v>
      </c>
      <c r="O1281" s="252" t="s">
        <v>11447</v>
      </c>
      <c r="P1281" s="252" t="s">
        <v>3670</v>
      </c>
      <c r="Q1281" s="252" t="s">
        <v>11501</v>
      </c>
      <c r="R1281" s="252" t="s">
        <v>11496</v>
      </c>
      <c r="S1281" s="252" t="s">
        <v>3340</v>
      </c>
      <c r="T1281" s="252" t="s">
        <v>3340</v>
      </c>
      <c r="U1281" s="252" t="s">
        <v>3340</v>
      </c>
      <c r="V1281" s="252" t="s">
        <v>3340</v>
      </c>
      <c r="W1281" s="252" t="s">
        <v>3340</v>
      </c>
      <c r="X1281" s="252" t="s">
        <v>3340</v>
      </c>
      <c r="Y1281" s="252" t="s">
        <v>3340</v>
      </c>
      <c r="Z1281" s="252" t="s">
        <v>3340</v>
      </c>
      <c r="AA1281" s="252" t="s">
        <v>3340</v>
      </c>
      <c r="AB1281" s="252" t="s">
        <v>3670</v>
      </c>
      <c r="AC1281" s="252" t="s">
        <v>3835</v>
      </c>
      <c r="AD1281" s="252" t="s">
        <v>6069</v>
      </c>
      <c r="AE1281" s="252">
        <v>1.0000000000000001E-9</v>
      </c>
      <c r="AF1281" s="217" t="s">
        <v>3340</v>
      </c>
      <c r="AG1281" s="252" t="s">
        <v>11438</v>
      </c>
      <c r="AH1281" s="252" t="s">
        <v>11439</v>
      </c>
      <c r="AI1281" s="252" t="s">
        <v>11502</v>
      </c>
      <c r="AJ1281" s="252" t="s">
        <v>6765</v>
      </c>
      <c r="AK1281" s="252" t="s">
        <v>11441</v>
      </c>
      <c r="AL1281" s="252" t="s">
        <v>11442</v>
      </c>
    </row>
    <row r="1282" spans="3:38">
      <c r="C1282" s="252" t="s">
        <v>11503</v>
      </c>
      <c r="D1282" s="252" t="s">
        <v>11504</v>
      </c>
      <c r="E1282" s="252" t="s">
        <v>11505</v>
      </c>
      <c r="F1282" s="252" t="s">
        <v>11430</v>
      </c>
      <c r="G1282" s="252" t="s">
        <v>11431</v>
      </c>
      <c r="H1282" s="252" t="s">
        <v>11432</v>
      </c>
      <c r="I1282" s="411" t="s">
        <v>11433</v>
      </c>
      <c r="J1282" s="252" t="s">
        <v>11434</v>
      </c>
      <c r="K1282" s="252" t="s">
        <v>6059</v>
      </c>
      <c r="L1282" s="252" t="s">
        <v>3469</v>
      </c>
      <c r="M1282" s="252" t="s">
        <v>6676</v>
      </c>
      <c r="N1282" s="252" t="s">
        <v>11446</v>
      </c>
      <c r="O1282" s="252" t="s">
        <v>11447</v>
      </c>
      <c r="P1282" s="252" t="s">
        <v>3670</v>
      </c>
      <c r="Q1282" s="252" t="s">
        <v>11506</v>
      </c>
      <c r="R1282" s="252" t="s">
        <v>11496</v>
      </c>
      <c r="S1282" s="252" t="s">
        <v>3340</v>
      </c>
      <c r="T1282" s="252" t="s">
        <v>3340</v>
      </c>
      <c r="U1282" s="252" t="s">
        <v>3340</v>
      </c>
      <c r="V1282" s="252" t="s">
        <v>3340</v>
      </c>
      <c r="W1282" s="252" t="s">
        <v>3340</v>
      </c>
      <c r="X1282" s="252" t="s">
        <v>3340</v>
      </c>
      <c r="Y1282" s="252" t="s">
        <v>3340</v>
      </c>
      <c r="Z1282" s="252" t="s">
        <v>3340</v>
      </c>
      <c r="AA1282" s="252" t="s">
        <v>3340</v>
      </c>
      <c r="AB1282" s="252" t="s">
        <v>3670</v>
      </c>
      <c r="AC1282" s="252" t="s">
        <v>3835</v>
      </c>
      <c r="AD1282" s="252" t="s">
        <v>5615</v>
      </c>
      <c r="AE1282" s="252">
        <v>9.9999999999999995E-8</v>
      </c>
      <c r="AF1282" s="217" t="s">
        <v>3340</v>
      </c>
      <c r="AG1282" s="252" t="s">
        <v>11438</v>
      </c>
      <c r="AH1282" s="252" t="s">
        <v>11439</v>
      </c>
      <c r="AI1282" s="252" t="s">
        <v>11507</v>
      </c>
      <c r="AJ1282" s="252" t="s">
        <v>6765</v>
      </c>
      <c r="AK1282" s="252" t="s">
        <v>11441</v>
      </c>
      <c r="AL1282" s="252" t="s">
        <v>11442</v>
      </c>
    </row>
    <row r="1283" spans="3:38">
      <c r="C1283" s="252" t="s">
        <v>11508</v>
      </c>
      <c r="D1283" s="252" t="s">
        <v>11509</v>
      </c>
      <c r="E1283" s="252" t="s">
        <v>11437</v>
      </c>
      <c r="F1283" s="252" t="s">
        <v>11430</v>
      </c>
      <c r="G1283" s="252" t="s">
        <v>11431</v>
      </c>
      <c r="H1283" s="252" t="s">
        <v>11432</v>
      </c>
      <c r="I1283" s="411" t="s">
        <v>11433</v>
      </c>
      <c r="J1283" s="252" t="s">
        <v>11434</v>
      </c>
      <c r="K1283" s="252" t="s">
        <v>6059</v>
      </c>
      <c r="L1283" s="252" t="s">
        <v>3469</v>
      </c>
      <c r="M1283" s="252" t="s">
        <v>6676</v>
      </c>
      <c r="N1283" s="252" t="s">
        <v>3696</v>
      </c>
      <c r="O1283" s="252" t="s">
        <v>3339</v>
      </c>
      <c r="P1283" s="252" t="s">
        <v>3670</v>
      </c>
      <c r="Q1283" s="252" t="s">
        <v>11448</v>
      </c>
      <c r="R1283" s="252" t="s">
        <v>3340</v>
      </c>
      <c r="S1283" s="252" t="s">
        <v>3340</v>
      </c>
      <c r="T1283" s="252" t="s">
        <v>3340</v>
      </c>
      <c r="U1283" s="252" t="s">
        <v>3340</v>
      </c>
      <c r="V1283" s="252" t="s">
        <v>3340</v>
      </c>
      <c r="W1283" s="252" t="s">
        <v>3340</v>
      </c>
      <c r="X1283" s="252" t="s">
        <v>3340</v>
      </c>
      <c r="Y1283" s="252" t="s">
        <v>3340</v>
      </c>
      <c r="Z1283" s="252" t="s">
        <v>3340</v>
      </c>
      <c r="AA1283" s="252" t="s">
        <v>3340</v>
      </c>
      <c r="AB1283" s="252" t="s">
        <v>3670</v>
      </c>
      <c r="AC1283" s="252" t="s">
        <v>3835</v>
      </c>
      <c r="AD1283" s="252" t="s">
        <v>3340</v>
      </c>
      <c r="AE1283" s="252" t="s">
        <v>3340</v>
      </c>
      <c r="AF1283" s="217" t="s">
        <v>3340</v>
      </c>
      <c r="AG1283" s="252" t="s">
        <v>11438</v>
      </c>
      <c r="AH1283" s="252" t="s">
        <v>3696</v>
      </c>
      <c r="AI1283" s="252" t="s">
        <v>11510</v>
      </c>
      <c r="AJ1283" s="252" t="s">
        <v>6766</v>
      </c>
      <c r="AK1283" s="252" t="s">
        <v>11441</v>
      </c>
      <c r="AL1283" s="252" t="s">
        <v>11442</v>
      </c>
    </row>
    <row r="1284" spans="3:38">
      <c r="C1284" s="252" t="s">
        <v>11511</v>
      </c>
      <c r="D1284" s="252" t="s">
        <v>11512</v>
      </c>
      <c r="E1284" s="252" t="s">
        <v>11464</v>
      </c>
      <c r="F1284" s="252" t="s">
        <v>11430</v>
      </c>
      <c r="G1284" s="252" t="s">
        <v>11431</v>
      </c>
      <c r="H1284" s="252" t="s">
        <v>11432</v>
      </c>
      <c r="I1284" s="411" t="s">
        <v>11433</v>
      </c>
      <c r="J1284" s="252" t="s">
        <v>11434</v>
      </c>
      <c r="K1284" s="252" t="s">
        <v>6059</v>
      </c>
      <c r="L1284" s="252" t="s">
        <v>3469</v>
      </c>
      <c r="M1284" s="252" t="s">
        <v>6676</v>
      </c>
      <c r="N1284" s="252" t="s">
        <v>3696</v>
      </c>
      <c r="O1284" s="252" t="s">
        <v>3339</v>
      </c>
      <c r="P1284" s="252" t="s">
        <v>3670</v>
      </c>
      <c r="Q1284" s="252" t="s">
        <v>11463</v>
      </c>
      <c r="R1284" s="252" t="s">
        <v>3340</v>
      </c>
      <c r="S1284" s="252" t="s">
        <v>3340</v>
      </c>
      <c r="T1284" s="252" t="s">
        <v>3340</v>
      </c>
      <c r="U1284" s="252" t="s">
        <v>3340</v>
      </c>
      <c r="V1284" s="252" t="s">
        <v>3340</v>
      </c>
      <c r="W1284" s="252" t="s">
        <v>3340</v>
      </c>
      <c r="X1284" s="252" t="s">
        <v>3340</v>
      </c>
      <c r="Y1284" s="252" t="s">
        <v>3340</v>
      </c>
      <c r="Z1284" s="252" t="s">
        <v>3340</v>
      </c>
      <c r="AA1284" s="252" t="s">
        <v>3340</v>
      </c>
      <c r="AB1284" s="252" t="s">
        <v>3670</v>
      </c>
      <c r="AC1284" s="252" t="s">
        <v>3835</v>
      </c>
      <c r="AD1284" s="252" t="s">
        <v>3340</v>
      </c>
      <c r="AE1284" s="252" t="s">
        <v>3340</v>
      </c>
      <c r="AF1284" s="217" t="s">
        <v>3340</v>
      </c>
      <c r="AG1284" s="252" t="s">
        <v>11438</v>
      </c>
      <c r="AH1284" s="252" t="s">
        <v>3696</v>
      </c>
      <c r="AI1284" s="252" t="s">
        <v>11513</v>
      </c>
      <c r="AJ1284" s="252" t="s">
        <v>6766</v>
      </c>
      <c r="AK1284" s="252" t="s">
        <v>11441</v>
      </c>
      <c r="AL1284" s="252" t="s">
        <v>11442</v>
      </c>
    </row>
    <row r="1285" spans="3:38">
      <c r="C1285" s="252" t="s">
        <v>11514</v>
      </c>
      <c r="D1285" s="252" t="s">
        <v>11515</v>
      </c>
      <c r="E1285" s="252" t="s">
        <v>11480</v>
      </c>
      <c r="F1285" s="252" t="s">
        <v>11430</v>
      </c>
      <c r="G1285" s="252" t="s">
        <v>11431</v>
      </c>
      <c r="H1285" s="252" t="s">
        <v>11432</v>
      </c>
      <c r="I1285" s="411" t="s">
        <v>11433</v>
      </c>
      <c r="J1285" s="252" t="s">
        <v>11434</v>
      </c>
      <c r="K1285" s="252" t="s">
        <v>6059</v>
      </c>
      <c r="L1285" s="252" t="s">
        <v>3469</v>
      </c>
      <c r="M1285" s="252" t="s">
        <v>6676</v>
      </c>
      <c r="N1285" s="252" t="s">
        <v>3696</v>
      </c>
      <c r="O1285" s="252" t="s">
        <v>3339</v>
      </c>
      <c r="P1285" s="252" t="s">
        <v>3670</v>
      </c>
      <c r="Q1285" s="252" t="s">
        <v>11479</v>
      </c>
      <c r="R1285" s="252" t="s">
        <v>3340</v>
      </c>
      <c r="S1285" s="252" t="s">
        <v>3340</v>
      </c>
      <c r="T1285" s="252" t="s">
        <v>3340</v>
      </c>
      <c r="U1285" s="252" t="s">
        <v>3340</v>
      </c>
      <c r="V1285" s="252" t="s">
        <v>3340</v>
      </c>
      <c r="W1285" s="252" t="s">
        <v>3340</v>
      </c>
      <c r="X1285" s="252" t="s">
        <v>3340</v>
      </c>
      <c r="Y1285" s="252" t="s">
        <v>3340</v>
      </c>
      <c r="Z1285" s="252" t="s">
        <v>3340</v>
      </c>
      <c r="AA1285" s="252" t="s">
        <v>3340</v>
      </c>
      <c r="AB1285" s="252" t="s">
        <v>3670</v>
      </c>
      <c r="AC1285" s="252" t="s">
        <v>3835</v>
      </c>
      <c r="AD1285" s="252" t="s">
        <v>3340</v>
      </c>
      <c r="AE1285" s="252" t="s">
        <v>3340</v>
      </c>
      <c r="AF1285" s="217" t="s">
        <v>3340</v>
      </c>
      <c r="AG1285" s="252" t="s">
        <v>11438</v>
      </c>
      <c r="AH1285" s="252" t="s">
        <v>3696</v>
      </c>
      <c r="AI1285" s="252" t="s">
        <v>11516</v>
      </c>
      <c r="AJ1285" s="252" t="s">
        <v>6766</v>
      </c>
      <c r="AK1285" s="252" t="s">
        <v>11441</v>
      </c>
      <c r="AL1285" s="252" t="s">
        <v>11442</v>
      </c>
    </row>
    <row r="1286" spans="3:38">
      <c r="C1286" s="252" t="s">
        <v>11517</v>
      </c>
      <c r="D1286" s="252" t="s">
        <v>11518</v>
      </c>
      <c r="E1286" s="252" t="s">
        <v>11496</v>
      </c>
      <c r="F1286" s="252" t="s">
        <v>11430</v>
      </c>
      <c r="G1286" s="252" t="s">
        <v>11431</v>
      </c>
      <c r="H1286" s="252" t="s">
        <v>11432</v>
      </c>
      <c r="I1286" s="411" t="s">
        <v>11433</v>
      </c>
      <c r="J1286" s="252" t="s">
        <v>11434</v>
      </c>
      <c r="K1286" s="252" t="s">
        <v>6059</v>
      </c>
      <c r="L1286" s="252" t="s">
        <v>3469</v>
      </c>
      <c r="M1286" s="252" t="s">
        <v>6676</v>
      </c>
      <c r="N1286" s="252" t="s">
        <v>3696</v>
      </c>
      <c r="O1286" s="252" t="s">
        <v>3339</v>
      </c>
      <c r="P1286" s="252" t="s">
        <v>3670</v>
      </c>
      <c r="Q1286" s="252" t="s">
        <v>11495</v>
      </c>
      <c r="R1286" s="252" t="s">
        <v>3340</v>
      </c>
      <c r="S1286" s="252" t="s">
        <v>3340</v>
      </c>
      <c r="T1286" s="252" t="s">
        <v>3340</v>
      </c>
      <c r="U1286" s="252" t="s">
        <v>3340</v>
      </c>
      <c r="V1286" s="252" t="s">
        <v>3340</v>
      </c>
      <c r="W1286" s="252" t="s">
        <v>3340</v>
      </c>
      <c r="X1286" s="252" t="s">
        <v>3340</v>
      </c>
      <c r="Y1286" s="252" t="s">
        <v>3340</v>
      </c>
      <c r="Z1286" s="252" t="s">
        <v>3340</v>
      </c>
      <c r="AA1286" s="252" t="s">
        <v>3340</v>
      </c>
      <c r="AB1286" s="252" t="s">
        <v>3670</v>
      </c>
      <c r="AC1286" s="252" t="s">
        <v>3835</v>
      </c>
      <c r="AD1286" s="252" t="s">
        <v>3340</v>
      </c>
      <c r="AE1286" s="252" t="s">
        <v>3340</v>
      </c>
      <c r="AF1286" s="217" t="s">
        <v>3340</v>
      </c>
      <c r="AG1286" s="252" t="s">
        <v>11438</v>
      </c>
      <c r="AH1286" s="252" t="s">
        <v>3696</v>
      </c>
      <c r="AI1286" s="252" t="s">
        <v>11519</v>
      </c>
      <c r="AJ1286" s="252" t="s">
        <v>6766</v>
      </c>
      <c r="AK1286" s="252" t="s">
        <v>11441</v>
      </c>
      <c r="AL1286" s="252" t="s">
        <v>11442</v>
      </c>
    </row>
    <row r="1287" spans="3:38">
      <c r="C1287" s="252" t="s">
        <v>9170</v>
      </c>
      <c r="D1287" s="252" t="s">
        <v>11520</v>
      </c>
      <c r="E1287" s="252" t="s">
        <v>11521</v>
      </c>
      <c r="F1287" s="217" t="s">
        <v>11522</v>
      </c>
      <c r="G1287" s="252" t="s">
        <v>11523</v>
      </c>
      <c r="H1287" s="252" t="s">
        <v>11524</v>
      </c>
      <c r="I1287" s="411">
        <v>43738</v>
      </c>
      <c r="J1287" s="252" t="s">
        <v>11525</v>
      </c>
      <c r="K1287" s="252" t="s">
        <v>6122</v>
      </c>
      <c r="L1287" s="252" t="s">
        <v>3469</v>
      </c>
      <c r="M1287" s="252" t="s">
        <v>6676</v>
      </c>
      <c r="N1287" s="252" t="s">
        <v>6684</v>
      </c>
      <c r="O1287" s="252" t="s">
        <v>8341</v>
      </c>
      <c r="P1287" s="252" t="s">
        <v>3669</v>
      </c>
      <c r="Q1287" s="252" t="s">
        <v>9148</v>
      </c>
      <c r="R1287" s="252" t="s">
        <v>3340</v>
      </c>
      <c r="S1287" s="252" t="s">
        <v>3340</v>
      </c>
      <c r="T1287" s="252" t="s">
        <v>3340</v>
      </c>
      <c r="U1287" s="252" t="s">
        <v>3340</v>
      </c>
      <c r="V1287" s="252" t="s">
        <v>3340</v>
      </c>
      <c r="W1287" s="252" t="s">
        <v>3340</v>
      </c>
      <c r="X1287" s="252" t="s">
        <v>3340</v>
      </c>
      <c r="Y1287" s="252" t="s">
        <v>3340</v>
      </c>
      <c r="Z1287" s="252" t="s">
        <v>9162</v>
      </c>
      <c r="AA1287" s="252" t="s">
        <v>9176</v>
      </c>
      <c r="AB1287" s="252" t="s">
        <v>3670</v>
      </c>
      <c r="AC1287" s="252" t="s">
        <v>3835</v>
      </c>
      <c r="AD1287" s="252" t="s">
        <v>3340</v>
      </c>
      <c r="AE1287" s="252" t="s">
        <v>3340</v>
      </c>
      <c r="AF1287" s="217" t="s">
        <v>3340</v>
      </c>
      <c r="AG1287" s="252" t="s">
        <v>9149</v>
      </c>
      <c r="AH1287" s="252" t="s">
        <v>11526</v>
      </c>
      <c r="AI1287" s="252" t="s">
        <v>11527</v>
      </c>
      <c r="AJ1287" s="252" t="s">
        <v>6765</v>
      </c>
      <c r="AK1287" s="252">
        <v>24</v>
      </c>
      <c r="AL1287" s="252" t="s">
        <v>6</v>
      </c>
    </row>
    <row r="1288" spans="3:38">
      <c r="C1288" s="252" t="s">
        <v>9197</v>
      </c>
      <c r="D1288" s="252" t="s">
        <v>11528</v>
      </c>
      <c r="E1288" s="252" t="s">
        <v>11529</v>
      </c>
      <c r="F1288" s="217" t="s">
        <v>11522</v>
      </c>
      <c r="G1288" s="252" t="s">
        <v>11523</v>
      </c>
      <c r="H1288" s="252" t="s">
        <v>11524</v>
      </c>
      <c r="I1288" s="411">
        <v>43738</v>
      </c>
      <c r="J1288" s="252" t="s">
        <v>11525</v>
      </c>
      <c r="K1288" s="252" t="s">
        <v>6122</v>
      </c>
      <c r="L1288" s="252" t="s">
        <v>3469</v>
      </c>
      <c r="M1288" s="252" t="s">
        <v>6676</v>
      </c>
      <c r="N1288" s="252" t="s">
        <v>3327</v>
      </c>
      <c r="O1288" s="252" t="s">
        <v>3328</v>
      </c>
      <c r="P1288" s="252" t="s">
        <v>3669</v>
      </c>
      <c r="Q1288" s="252" t="s">
        <v>9148</v>
      </c>
      <c r="R1288" s="252" t="s">
        <v>3340</v>
      </c>
      <c r="S1288" s="252" t="s">
        <v>3340</v>
      </c>
      <c r="T1288" s="252" t="s">
        <v>3340</v>
      </c>
      <c r="U1288" s="252" t="s">
        <v>3340</v>
      </c>
      <c r="V1288" s="252" t="s">
        <v>3340</v>
      </c>
      <c r="W1288" s="252" t="s">
        <v>3340</v>
      </c>
      <c r="X1288" s="252" t="s">
        <v>3340</v>
      </c>
      <c r="Y1288" s="252" t="s">
        <v>3340</v>
      </c>
      <c r="Z1288" s="252" t="s">
        <v>9152</v>
      </c>
      <c r="AA1288" s="252" t="s">
        <v>9181</v>
      </c>
      <c r="AB1288" s="252" t="s">
        <v>3669</v>
      </c>
      <c r="AC1288" s="252" t="s">
        <v>3835</v>
      </c>
      <c r="AD1288" s="252" t="s">
        <v>5615</v>
      </c>
      <c r="AE1288" s="252">
        <v>9.9999999999999995E-8</v>
      </c>
      <c r="AF1288" s="217" t="s">
        <v>3340</v>
      </c>
      <c r="AG1288" s="252" t="s">
        <v>9149</v>
      </c>
      <c r="AH1288" s="252" t="s">
        <v>4367</v>
      </c>
      <c r="AI1288" s="252" t="s">
        <v>11530</v>
      </c>
      <c r="AJ1288" s="252" t="s">
        <v>6765</v>
      </c>
      <c r="AK1288" s="252">
        <v>24</v>
      </c>
      <c r="AL1288" s="252" t="s">
        <v>6</v>
      </c>
    </row>
    <row r="1289" spans="3:38">
      <c r="C1289" s="252" t="s">
        <v>11531</v>
      </c>
      <c r="D1289" s="252" t="s">
        <v>11532</v>
      </c>
      <c r="E1289" s="252" t="s">
        <v>11533</v>
      </c>
      <c r="F1289" s="217" t="s">
        <v>11534</v>
      </c>
      <c r="G1289" s="252" t="s">
        <v>11523</v>
      </c>
      <c r="H1289" s="252" t="s">
        <v>8212</v>
      </c>
      <c r="I1289" s="411">
        <v>43595</v>
      </c>
      <c r="J1289" s="252" t="s">
        <v>3326</v>
      </c>
      <c r="K1289" s="252" t="s">
        <v>6055</v>
      </c>
      <c r="L1289" s="252" t="s">
        <v>3469</v>
      </c>
      <c r="M1289" s="252" t="s">
        <v>6676</v>
      </c>
      <c r="N1289" s="252" t="s">
        <v>11535</v>
      </c>
      <c r="O1289" s="252" t="s">
        <v>11536</v>
      </c>
      <c r="P1289" s="252" t="s">
        <v>3669</v>
      </c>
      <c r="Q1289" s="252" t="s">
        <v>4111</v>
      </c>
      <c r="R1289" s="252" t="s">
        <v>3363</v>
      </c>
      <c r="S1289" s="252" t="s">
        <v>3340</v>
      </c>
      <c r="T1289" s="252" t="s">
        <v>3340</v>
      </c>
      <c r="U1289" s="252" t="s">
        <v>3340</v>
      </c>
      <c r="V1289" s="252" t="s">
        <v>3340</v>
      </c>
      <c r="W1289" s="252" t="s">
        <v>3340</v>
      </c>
      <c r="X1289" s="252" t="s">
        <v>3340</v>
      </c>
      <c r="Y1289" s="252" t="s">
        <v>3340</v>
      </c>
      <c r="Z1289" s="252" t="s">
        <v>3340</v>
      </c>
      <c r="AA1289" s="252" t="s">
        <v>3340</v>
      </c>
      <c r="AB1289" s="252" t="s">
        <v>3670</v>
      </c>
      <c r="AC1289" s="252" t="s">
        <v>3835</v>
      </c>
      <c r="AD1289" s="252" t="s">
        <v>3340</v>
      </c>
      <c r="AE1289" s="252" t="s">
        <v>3340</v>
      </c>
      <c r="AF1289" s="217" t="s">
        <v>3340</v>
      </c>
      <c r="AG1289" s="252" t="s">
        <v>1102</v>
      </c>
      <c r="AH1289" s="252" t="s">
        <v>11228</v>
      </c>
      <c r="AI1289" s="252" t="s">
        <v>3340</v>
      </c>
      <c r="AJ1289" s="252" t="s">
        <v>6765</v>
      </c>
      <c r="AK1289" s="252" t="s">
        <v>9767</v>
      </c>
      <c r="AL1289" s="252" t="s">
        <v>6</v>
      </c>
    </row>
    <row r="1290" spans="3:38">
      <c r="C1290" s="252" t="s">
        <v>11537</v>
      </c>
      <c r="D1290" s="252" t="s">
        <v>11538</v>
      </c>
      <c r="E1290" s="252" t="s">
        <v>11539</v>
      </c>
      <c r="F1290" s="217" t="s">
        <v>11534</v>
      </c>
      <c r="G1290" s="252" t="s">
        <v>11523</v>
      </c>
      <c r="H1290" s="252" t="s">
        <v>8212</v>
      </c>
      <c r="I1290" s="411">
        <v>43595</v>
      </c>
      <c r="J1290" s="252" t="s">
        <v>3326</v>
      </c>
      <c r="K1290" s="252" t="s">
        <v>6055</v>
      </c>
      <c r="L1290" s="252" t="s">
        <v>3469</v>
      </c>
      <c r="M1290" s="252" t="s">
        <v>6676</v>
      </c>
      <c r="N1290" s="252" t="s">
        <v>11535</v>
      </c>
      <c r="O1290" s="252" t="s">
        <v>11536</v>
      </c>
      <c r="P1290" s="252" t="s">
        <v>3669</v>
      </c>
      <c r="Q1290" s="252" t="s">
        <v>5744</v>
      </c>
      <c r="R1290" s="252" t="s">
        <v>3363</v>
      </c>
      <c r="S1290" s="252" t="s">
        <v>3340</v>
      </c>
      <c r="T1290" s="252" t="s">
        <v>3340</v>
      </c>
      <c r="U1290" s="252" t="s">
        <v>3340</v>
      </c>
      <c r="V1290" s="252" t="s">
        <v>3340</v>
      </c>
      <c r="W1290" s="252" t="s">
        <v>3340</v>
      </c>
      <c r="X1290" s="252" t="s">
        <v>3340</v>
      </c>
      <c r="Y1290" s="252" t="s">
        <v>3340</v>
      </c>
      <c r="Z1290" s="252" t="s">
        <v>3340</v>
      </c>
      <c r="AA1290" s="252" t="s">
        <v>3340</v>
      </c>
      <c r="AB1290" s="252" t="s">
        <v>3670</v>
      </c>
      <c r="AC1290" s="252" t="s">
        <v>3835</v>
      </c>
      <c r="AD1290" s="252" t="s">
        <v>3340</v>
      </c>
      <c r="AE1290" s="252" t="s">
        <v>3340</v>
      </c>
      <c r="AF1290" s="217" t="s">
        <v>3340</v>
      </c>
      <c r="AG1290" s="252" t="s">
        <v>1102</v>
      </c>
      <c r="AH1290" s="252" t="s">
        <v>11228</v>
      </c>
      <c r="AI1290" s="252" t="s">
        <v>3340</v>
      </c>
      <c r="AJ1290" s="252" t="s">
        <v>6765</v>
      </c>
      <c r="AK1290" s="252" t="s">
        <v>9767</v>
      </c>
      <c r="AL1290" s="252" t="s">
        <v>5743</v>
      </c>
    </row>
    <row r="1291" spans="3:38">
      <c r="C1291" s="252" t="s">
        <v>8875</v>
      </c>
      <c r="D1291" s="252" t="s">
        <v>11540</v>
      </c>
      <c r="E1291" s="252" t="s">
        <v>11541</v>
      </c>
      <c r="F1291" s="217" t="s">
        <v>11534</v>
      </c>
      <c r="G1291" s="252" t="s">
        <v>11523</v>
      </c>
      <c r="H1291" s="252" t="s">
        <v>8212</v>
      </c>
      <c r="I1291" s="411">
        <v>43595</v>
      </c>
      <c r="J1291" s="252" t="s">
        <v>3326</v>
      </c>
      <c r="K1291" s="252" t="s">
        <v>6055</v>
      </c>
      <c r="L1291" s="252" t="s">
        <v>3469</v>
      </c>
      <c r="M1291" s="252" t="s">
        <v>6676</v>
      </c>
      <c r="N1291" s="252" t="s">
        <v>3372</v>
      </c>
      <c r="O1291" s="252" t="s">
        <v>3373</v>
      </c>
      <c r="P1291" s="252" t="s">
        <v>3669</v>
      </c>
      <c r="Q1291" s="252" t="s">
        <v>4111</v>
      </c>
      <c r="R1291" s="252" t="s">
        <v>3363</v>
      </c>
      <c r="S1291" s="252" t="s">
        <v>3340</v>
      </c>
      <c r="T1291" s="252" t="s">
        <v>3340</v>
      </c>
      <c r="U1291" s="252" t="s">
        <v>3340</v>
      </c>
      <c r="V1291" s="252" t="s">
        <v>3340</v>
      </c>
      <c r="W1291" s="252" t="s">
        <v>3340</v>
      </c>
      <c r="X1291" s="252" t="s">
        <v>3340</v>
      </c>
      <c r="Y1291" s="252" t="s">
        <v>3340</v>
      </c>
      <c r="Z1291" s="252" t="s">
        <v>3340</v>
      </c>
      <c r="AA1291" s="252" t="s">
        <v>3340</v>
      </c>
      <c r="AB1291" s="252" t="s">
        <v>3670</v>
      </c>
      <c r="AC1291" s="252" t="s">
        <v>3835</v>
      </c>
      <c r="AD1291" s="252" t="s">
        <v>3340</v>
      </c>
      <c r="AE1291" s="252" t="s">
        <v>3340</v>
      </c>
      <c r="AF1291" s="217" t="s">
        <v>3340</v>
      </c>
      <c r="AG1291" s="252" t="s">
        <v>1102</v>
      </c>
      <c r="AH1291" s="252" t="s">
        <v>11542</v>
      </c>
      <c r="AI1291" s="252" t="s">
        <v>3340</v>
      </c>
      <c r="AJ1291" s="252" t="s">
        <v>6765</v>
      </c>
      <c r="AK1291" s="252" t="s">
        <v>9767</v>
      </c>
      <c r="AL1291" s="252" t="s">
        <v>6</v>
      </c>
    </row>
    <row r="1292" spans="3:38">
      <c r="C1292" s="252" t="s">
        <v>11543</v>
      </c>
      <c r="D1292" s="252" t="s">
        <v>11544</v>
      </c>
      <c r="E1292" s="252" t="s">
        <v>11545</v>
      </c>
      <c r="F1292" s="217" t="s">
        <v>11534</v>
      </c>
      <c r="G1292" s="252" t="s">
        <v>11523</v>
      </c>
      <c r="H1292" s="252" t="s">
        <v>8212</v>
      </c>
      <c r="I1292" s="411">
        <v>43595</v>
      </c>
      <c r="J1292" s="252" t="s">
        <v>3326</v>
      </c>
      <c r="K1292" s="252" t="s">
        <v>6055</v>
      </c>
      <c r="L1292" s="252" t="s">
        <v>3469</v>
      </c>
      <c r="M1292" s="252" t="s">
        <v>6676</v>
      </c>
      <c r="N1292" s="252" t="s">
        <v>3372</v>
      </c>
      <c r="O1292" s="252" t="s">
        <v>3373</v>
      </c>
      <c r="P1292" s="252" t="s">
        <v>3669</v>
      </c>
      <c r="Q1292" s="252" t="s">
        <v>11546</v>
      </c>
      <c r="R1292" s="252" t="s">
        <v>3363</v>
      </c>
      <c r="S1292" s="252" t="s">
        <v>3340</v>
      </c>
      <c r="T1292" s="252" t="s">
        <v>3340</v>
      </c>
      <c r="U1292" s="252" t="s">
        <v>3340</v>
      </c>
      <c r="V1292" s="252" t="s">
        <v>3340</v>
      </c>
      <c r="W1292" s="252" t="s">
        <v>3340</v>
      </c>
      <c r="X1292" s="252" t="s">
        <v>3340</v>
      </c>
      <c r="Y1292" s="252" t="s">
        <v>3340</v>
      </c>
      <c r="Z1292" s="252" t="s">
        <v>3340</v>
      </c>
      <c r="AA1292" s="252" t="s">
        <v>3340</v>
      </c>
      <c r="AB1292" s="252" t="s">
        <v>3670</v>
      </c>
      <c r="AC1292" s="252" t="s">
        <v>3835</v>
      </c>
      <c r="AD1292" s="252" t="s">
        <v>3340</v>
      </c>
      <c r="AE1292" s="252" t="s">
        <v>3340</v>
      </c>
      <c r="AF1292" s="217" t="s">
        <v>3340</v>
      </c>
      <c r="AG1292" s="252" t="s">
        <v>1102</v>
      </c>
      <c r="AH1292" s="252" t="s">
        <v>11542</v>
      </c>
      <c r="AI1292" s="252" t="s">
        <v>3340</v>
      </c>
      <c r="AJ1292" s="252" t="s">
        <v>6765</v>
      </c>
      <c r="AK1292" s="252" t="s">
        <v>9767</v>
      </c>
      <c r="AL1292" s="252" t="s">
        <v>11547</v>
      </c>
    </row>
    <row r="1293" spans="3:38">
      <c r="C1293" s="252" t="s">
        <v>11548</v>
      </c>
      <c r="D1293" s="252" t="s">
        <v>11549</v>
      </c>
      <c r="E1293" s="252" t="s">
        <v>11550</v>
      </c>
      <c r="F1293" s="252" t="s">
        <v>11551</v>
      </c>
      <c r="G1293" s="252" t="s">
        <v>11552</v>
      </c>
      <c r="H1293" s="252" t="s">
        <v>11432</v>
      </c>
      <c r="I1293" s="411">
        <v>43595</v>
      </c>
      <c r="J1293" s="252" t="s">
        <v>11434</v>
      </c>
      <c r="K1293" s="252" t="s">
        <v>6059</v>
      </c>
      <c r="L1293" s="252" t="s">
        <v>3469</v>
      </c>
      <c r="M1293" s="252" t="s">
        <v>6676</v>
      </c>
      <c r="N1293" s="252" t="s">
        <v>3327</v>
      </c>
      <c r="O1293" s="252" t="s">
        <v>3328</v>
      </c>
      <c r="P1293" s="252" t="s">
        <v>3670</v>
      </c>
      <c r="Q1293" s="252" t="s">
        <v>11553</v>
      </c>
      <c r="R1293" s="252" t="s">
        <v>3340</v>
      </c>
      <c r="S1293" s="252" t="s">
        <v>3340</v>
      </c>
      <c r="T1293" s="252" t="s">
        <v>3340</v>
      </c>
      <c r="U1293" s="252" t="s">
        <v>3340</v>
      </c>
      <c r="V1293" s="252" t="s">
        <v>3340</v>
      </c>
      <c r="W1293" s="252" t="s">
        <v>3340</v>
      </c>
      <c r="X1293" s="252" t="s">
        <v>3340</v>
      </c>
      <c r="Y1293" s="252" t="s">
        <v>3340</v>
      </c>
      <c r="Z1293" s="252" t="s">
        <v>10694</v>
      </c>
      <c r="AA1293" s="252" t="s">
        <v>11554</v>
      </c>
      <c r="AB1293" s="252" t="s">
        <v>3669</v>
      </c>
      <c r="AC1293" s="252" t="s">
        <v>3835</v>
      </c>
      <c r="AD1293" s="252" t="s">
        <v>5615</v>
      </c>
      <c r="AE1293" s="252">
        <v>9.9999999999999995E-8</v>
      </c>
      <c r="AF1293" s="217" t="s">
        <v>3340</v>
      </c>
      <c r="AG1293" s="252" t="s">
        <v>11553</v>
      </c>
      <c r="AH1293" s="252" t="s">
        <v>11555</v>
      </c>
      <c r="AI1293" s="252" t="s">
        <v>3340</v>
      </c>
      <c r="AJ1293" s="252" t="s">
        <v>6765</v>
      </c>
      <c r="AK1293" s="252" t="s">
        <v>3340</v>
      </c>
      <c r="AL1293" s="252" t="s">
        <v>3340</v>
      </c>
    </row>
    <row r="1294" spans="3:38">
      <c r="C1294" s="252" t="s">
        <v>11556</v>
      </c>
      <c r="D1294" s="252" t="s">
        <v>11557</v>
      </c>
      <c r="E1294" s="252" t="s">
        <v>11558</v>
      </c>
      <c r="F1294" s="217" t="s">
        <v>11559</v>
      </c>
      <c r="G1294" s="252" t="s">
        <v>11560</v>
      </c>
      <c r="H1294" s="252" t="s">
        <v>8212</v>
      </c>
      <c r="I1294" s="411">
        <v>43740</v>
      </c>
      <c r="J1294" s="252" t="s">
        <v>3326</v>
      </c>
      <c r="K1294" s="252" t="s">
        <v>6055</v>
      </c>
      <c r="L1294" s="252" t="s">
        <v>3469</v>
      </c>
      <c r="M1294" s="252" t="s">
        <v>6676</v>
      </c>
      <c r="N1294" s="252" t="s">
        <v>4278</v>
      </c>
      <c r="O1294" s="252" t="s">
        <v>7757</v>
      </c>
      <c r="P1294" s="252" t="s">
        <v>3669</v>
      </c>
      <c r="Q1294" s="252" t="s">
        <v>11561</v>
      </c>
      <c r="R1294" s="252" t="s">
        <v>3363</v>
      </c>
      <c r="S1294" s="252" t="s">
        <v>3340</v>
      </c>
      <c r="T1294" s="252" t="s">
        <v>3340</v>
      </c>
      <c r="U1294" s="252" t="s">
        <v>3340</v>
      </c>
      <c r="V1294" s="252" t="s">
        <v>3340</v>
      </c>
      <c r="W1294" s="252" t="s">
        <v>3340</v>
      </c>
      <c r="X1294" s="252" t="s">
        <v>3340</v>
      </c>
      <c r="Y1294" s="252" t="s">
        <v>3340</v>
      </c>
      <c r="Z1294" s="252" t="s">
        <v>3340</v>
      </c>
      <c r="AA1294" s="252" t="s">
        <v>3340</v>
      </c>
      <c r="AB1294" s="252" t="s">
        <v>3670</v>
      </c>
      <c r="AC1294" s="252" t="s">
        <v>3835</v>
      </c>
      <c r="AD1294" s="252" t="s">
        <v>3340</v>
      </c>
      <c r="AE1294" s="252" t="s">
        <v>3340</v>
      </c>
      <c r="AF1294" s="217" t="s">
        <v>3340</v>
      </c>
      <c r="AG1294" s="252" t="s">
        <v>1102</v>
      </c>
      <c r="AH1294" s="252" t="s">
        <v>11562</v>
      </c>
      <c r="AI1294" s="252" t="s">
        <v>3340</v>
      </c>
      <c r="AJ1294" s="252" t="s">
        <v>6765</v>
      </c>
      <c r="AK1294" s="252" t="s">
        <v>9509</v>
      </c>
      <c r="AL1294" s="252" t="s">
        <v>6</v>
      </c>
    </row>
    <row r="1295" spans="3:38">
      <c r="C1295" s="252" t="s">
        <v>11563</v>
      </c>
      <c r="D1295" s="252" t="s">
        <v>11564</v>
      </c>
      <c r="E1295" s="252" t="s">
        <v>11565</v>
      </c>
      <c r="F1295" s="217" t="s">
        <v>11559</v>
      </c>
      <c r="G1295" s="252" t="s">
        <v>11560</v>
      </c>
      <c r="H1295" s="252" t="s">
        <v>8212</v>
      </c>
      <c r="I1295" s="411">
        <v>43740</v>
      </c>
      <c r="J1295" s="252" t="s">
        <v>3326</v>
      </c>
      <c r="K1295" s="252" t="s">
        <v>6055</v>
      </c>
      <c r="L1295" s="252" t="s">
        <v>3469</v>
      </c>
      <c r="M1295" s="252" t="s">
        <v>6676</v>
      </c>
      <c r="N1295" s="252" t="s">
        <v>4278</v>
      </c>
      <c r="O1295" s="252" t="s">
        <v>7757</v>
      </c>
      <c r="P1295" s="252" t="s">
        <v>3669</v>
      </c>
      <c r="Q1295" s="252" t="s">
        <v>11566</v>
      </c>
      <c r="R1295" s="252" t="s">
        <v>3363</v>
      </c>
      <c r="S1295" s="252" t="s">
        <v>3340</v>
      </c>
      <c r="T1295" s="252" t="s">
        <v>3340</v>
      </c>
      <c r="U1295" s="252" t="s">
        <v>3340</v>
      </c>
      <c r="V1295" s="252" t="s">
        <v>3340</v>
      </c>
      <c r="W1295" s="252" t="s">
        <v>3340</v>
      </c>
      <c r="X1295" s="252" t="s">
        <v>3340</v>
      </c>
      <c r="Y1295" s="252" t="s">
        <v>3340</v>
      </c>
      <c r="Z1295" s="252" t="s">
        <v>3340</v>
      </c>
      <c r="AA1295" s="252" t="s">
        <v>3340</v>
      </c>
      <c r="AB1295" s="252" t="s">
        <v>3670</v>
      </c>
      <c r="AC1295" s="252" t="s">
        <v>3835</v>
      </c>
      <c r="AD1295" s="252" t="s">
        <v>3340</v>
      </c>
      <c r="AE1295" s="252" t="s">
        <v>3340</v>
      </c>
      <c r="AF1295" s="217" t="s">
        <v>3340</v>
      </c>
      <c r="AG1295" s="252" t="s">
        <v>1102</v>
      </c>
      <c r="AH1295" s="252" t="s">
        <v>11562</v>
      </c>
      <c r="AI1295" s="252" t="s">
        <v>3340</v>
      </c>
      <c r="AJ1295" s="252" t="s">
        <v>6765</v>
      </c>
      <c r="AK1295" s="252" t="s">
        <v>9509</v>
      </c>
      <c r="AL1295" s="252" t="s">
        <v>11567</v>
      </c>
    </row>
    <row r="1296" spans="3:38">
      <c r="C1296" s="252" t="s">
        <v>11568</v>
      </c>
      <c r="D1296" s="252" t="s">
        <v>11569</v>
      </c>
      <c r="E1296" s="252" t="s">
        <v>11570</v>
      </c>
      <c r="F1296" s="217" t="s">
        <v>11559</v>
      </c>
      <c r="G1296" s="252" t="s">
        <v>11560</v>
      </c>
      <c r="H1296" s="252" t="s">
        <v>8212</v>
      </c>
      <c r="I1296" s="411">
        <v>43740</v>
      </c>
      <c r="J1296" s="252" t="s">
        <v>3326</v>
      </c>
      <c r="K1296" s="252" t="s">
        <v>6055</v>
      </c>
      <c r="L1296" s="252" t="s">
        <v>3469</v>
      </c>
      <c r="M1296" s="252" t="s">
        <v>6676</v>
      </c>
      <c r="N1296" s="252" t="s">
        <v>4278</v>
      </c>
      <c r="O1296" s="252" t="s">
        <v>7757</v>
      </c>
      <c r="P1296" s="252" t="s">
        <v>3669</v>
      </c>
      <c r="Q1296" s="252" t="s">
        <v>11571</v>
      </c>
      <c r="R1296" s="252" t="s">
        <v>3363</v>
      </c>
      <c r="S1296" s="252" t="s">
        <v>3340</v>
      </c>
      <c r="T1296" s="252" t="s">
        <v>3340</v>
      </c>
      <c r="U1296" s="252" t="s">
        <v>3340</v>
      </c>
      <c r="V1296" s="252" t="s">
        <v>3340</v>
      </c>
      <c r="W1296" s="252" t="s">
        <v>3340</v>
      </c>
      <c r="X1296" s="252" t="s">
        <v>3340</v>
      </c>
      <c r="Y1296" s="252" t="s">
        <v>3340</v>
      </c>
      <c r="Z1296" s="252" t="s">
        <v>3340</v>
      </c>
      <c r="AA1296" s="252" t="s">
        <v>3340</v>
      </c>
      <c r="AB1296" s="252" t="s">
        <v>3670</v>
      </c>
      <c r="AC1296" s="252" t="s">
        <v>3835</v>
      </c>
      <c r="AD1296" s="252" t="s">
        <v>3340</v>
      </c>
      <c r="AE1296" s="252" t="s">
        <v>3340</v>
      </c>
      <c r="AF1296" s="217" t="s">
        <v>3340</v>
      </c>
      <c r="AG1296" s="252" t="s">
        <v>1102</v>
      </c>
      <c r="AH1296" s="252" t="s">
        <v>11562</v>
      </c>
      <c r="AI1296" s="252" t="s">
        <v>3340</v>
      </c>
      <c r="AJ1296" s="252" t="s">
        <v>6765</v>
      </c>
      <c r="AK1296" s="252" t="s">
        <v>9509</v>
      </c>
      <c r="AL1296" s="252" t="s">
        <v>11572</v>
      </c>
    </row>
    <row r="1297" spans="3:38">
      <c r="C1297" s="252" t="s">
        <v>11573</v>
      </c>
      <c r="D1297" s="252" t="s">
        <v>11574</v>
      </c>
      <c r="E1297" s="252" t="s">
        <v>11575</v>
      </c>
      <c r="F1297" s="217" t="s">
        <v>11559</v>
      </c>
      <c r="G1297" s="252" t="s">
        <v>11560</v>
      </c>
      <c r="H1297" s="252" t="s">
        <v>8212</v>
      </c>
      <c r="I1297" s="411">
        <v>43740</v>
      </c>
      <c r="J1297" s="252" t="s">
        <v>3326</v>
      </c>
      <c r="K1297" s="252" t="s">
        <v>6055</v>
      </c>
      <c r="L1297" s="252" t="s">
        <v>3469</v>
      </c>
      <c r="M1297" s="252" t="s">
        <v>6676</v>
      </c>
      <c r="N1297" s="252" t="s">
        <v>4278</v>
      </c>
      <c r="O1297" s="252" t="s">
        <v>7757</v>
      </c>
      <c r="P1297" s="252" t="s">
        <v>3669</v>
      </c>
      <c r="Q1297" s="252" t="s">
        <v>11576</v>
      </c>
      <c r="R1297" s="252" t="s">
        <v>3363</v>
      </c>
      <c r="S1297" s="252" t="s">
        <v>3340</v>
      </c>
      <c r="T1297" s="252" t="s">
        <v>3340</v>
      </c>
      <c r="U1297" s="252" t="s">
        <v>3340</v>
      </c>
      <c r="V1297" s="252" t="s">
        <v>3340</v>
      </c>
      <c r="W1297" s="252" t="s">
        <v>3340</v>
      </c>
      <c r="X1297" s="252" t="s">
        <v>3340</v>
      </c>
      <c r="Y1297" s="252" t="s">
        <v>3340</v>
      </c>
      <c r="Z1297" s="252" t="s">
        <v>3340</v>
      </c>
      <c r="AA1297" s="252" t="s">
        <v>3340</v>
      </c>
      <c r="AB1297" s="252" t="s">
        <v>3670</v>
      </c>
      <c r="AC1297" s="252" t="s">
        <v>3835</v>
      </c>
      <c r="AD1297" s="252" t="s">
        <v>3340</v>
      </c>
      <c r="AE1297" s="252" t="s">
        <v>3340</v>
      </c>
      <c r="AF1297" s="217" t="s">
        <v>3340</v>
      </c>
      <c r="AG1297" s="252" t="s">
        <v>1102</v>
      </c>
      <c r="AH1297" s="252" t="s">
        <v>11562</v>
      </c>
      <c r="AI1297" s="252" t="s">
        <v>3340</v>
      </c>
      <c r="AJ1297" s="252" t="s">
        <v>6765</v>
      </c>
      <c r="AK1297" s="252" t="s">
        <v>9509</v>
      </c>
      <c r="AL1297" s="252" t="s">
        <v>11577</v>
      </c>
    </row>
    <row r="1298" spans="3:38">
      <c r="C1298" s="252" t="s">
        <v>11578</v>
      </c>
      <c r="D1298" s="252" t="s">
        <v>11579</v>
      </c>
      <c r="E1298" s="252" t="s">
        <v>11580</v>
      </c>
      <c r="F1298" s="217" t="s">
        <v>11559</v>
      </c>
      <c r="G1298" s="252" t="s">
        <v>11560</v>
      </c>
      <c r="H1298" s="252" t="s">
        <v>8212</v>
      </c>
      <c r="I1298" s="411">
        <v>43740</v>
      </c>
      <c r="J1298" s="252" t="s">
        <v>3326</v>
      </c>
      <c r="K1298" s="252" t="s">
        <v>6055</v>
      </c>
      <c r="L1298" s="252" t="s">
        <v>3469</v>
      </c>
      <c r="M1298" s="252" t="s">
        <v>6676</v>
      </c>
      <c r="N1298" s="252" t="s">
        <v>3327</v>
      </c>
      <c r="O1298" s="252" t="s">
        <v>3328</v>
      </c>
      <c r="P1298" s="252" t="s">
        <v>3669</v>
      </c>
      <c r="Q1298" s="252" t="s">
        <v>11561</v>
      </c>
      <c r="R1298" s="252" t="s">
        <v>3363</v>
      </c>
      <c r="S1298" s="252" t="s">
        <v>3340</v>
      </c>
      <c r="T1298" s="252" t="s">
        <v>3340</v>
      </c>
      <c r="U1298" s="252" t="s">
        <v>3340</v>
      </c>
      <c r="V1298" s="252" t="s">
        <v>3340</v>
      </c>
      <c r="W1298" s="252" t="s">
        <v>3340</v>
      </c>
      <c r="X1298" s="252" t="s">
        <v>3340</v>
      </c>
      <c r="Y1298" s="252" t="s">
        <v>3340</v>
      </c>
      <c r="Z1298" s="252" t="s">
        <v>3340</v>
      </c>
      <c r="AA1298" s="252" t="s">
        <v>3340</v>
      </c>
      <c r="AB1298" s="252" t="s">
        <v>3669</v>
      </c>
      <c r="AC1298" s="252" t="s">
        <v>3835</v>
      </c>
      <c r="AD1298" s="252" t="s">
        <v>3340</v>
      </c>
      <c r="AE1298" s="252" t="s">
        <v>3340</v>
      </c>
      <c r="AF1298" s="217" t="s">
        <v>3340</v>
      </c>
      <c r="AG1298" s="252" t="s">
        <v>1102</v>
      </c>
      <c r="AH1298" s="252" t="s">
        <v>11581</v>
      </c>
      <c r="AI1298" s="252" t="s">
        <v>3340</v>
      </c>
      <c r="AJ1298" s="252" t="s">
        <v>6765</v>
      </c>
      <c r="AK1298" s="252" t="s">
        <v>9509</v>
      </c>
      <c r="AL1298" s="252" t="s">
        <v>6</v>
      </c>
    </row>
    <row r="1299" spans="3:38">
      <c r="C1299" s="252" t="s">
        <v>11582</v>
      </c>
      <c r="D1299" s="252" t="s">
        <v>11583</v>
      </c>
      <c r="E1299" s="252" t="s">
        <v>11584</v>
      </c>
      <c r="F1299" s="217" t="s">
        <v>11559</v>
      </c>
      <c r="G1299" s="252" t="s">
        <v>11560</v>
      </c>
      <c r="H1299" s="252" t="s">
        <v>8212</v>
      </c>
      <c r="I1299" s="411">
        <v>43740</v>
      </c>
      <c r="J1299" s="252" t="s">
        <v>3326</v>
      </c>
      <c r="K1299" s="252" t="s">
        <v>6055</v>
      </c>
      <c r="L1299" s="252" t="s">
        <v>3469</v>
      </c>
      <c r="M1299" s="252" t="s">
        <v>6676</v>
      </c>
      <c r="N1299" s="252" t="s">
        <v>3327</v>
      </c>
      <c r="O1299" s="252" t="s">
        <v>3328</v>
      </c>
      <c r="P1299" s="252" t="s">
        <v>3669</v>
      </c>
      <c r="Q1299" s="252" t="s">
        <v>11566</v>
      </c>
      <c r="R1299" s="252" t="s">
        <v>3363</v>
      </c>
      <c r="S1299" s="252" t="s">
        <v>3340</v>
      </c>
      <c r="T1299" s="252" t="s">
        <v>3340</v>
      </c>
      <c r="U1299" s="252" t="s">
        <v>3340</v>
      </c>
      <c r="V1299" s="252" t="s">
        <v>3340</v>
      </c>
      <c r="W1299" s="252" t="s">
        <v>3340</v>
      </c>
      <c r="X1299" s="252" t="s">
        <v>3340</v>
      </c>
      <c r="Y1299" s="252" t="s">
        <v>3340</v>
      </c>
      <c r="Z1299" s="252" t="s">
        <v>3340</v>
      </c>
      <c r="AA1299" s="252" t="s">
        <v>3340</v>
      </c>
      <c r="AB1299" s="252" t="s">
        <v>3669</v>
      </c>
      <c r="AC1299" s="252" t="s">
        <v>3835</v>
      </c>
      <c r="AD1299" s="252" t="s">
        <v>3340</v>
      </c>
      <c r="AE1299" s="252" t="s">
        <v>3340</v>
      </c>
      <c r="AF1299" s="217" t="s">
        <v>3340</v>
      </c>
      <c r="AG1299" s="252" t="s">
        <v>1102</v>
      </c>
      <c r="AH1299" s="252" t="s">
        <v>11581</v>
      </c>
      <c r="AI1299" s="252" t="s">
        <v>3340</v>
      </c>
      <c r="AJ1299" s="252" t="s">
        <v>6765</v>
      </c>
      <c r="AK1299" s="252" t="s">
        <v>9509</v>
      </c>
      <c r="AL1299" s="252" t="s">
        <v>11567</v>
      </c>
    </row>
    <row r="1300" spans="3:38">
      <c r="C1300" s="252" t="s">
        <v>11585</v>
      </c>
      <c r="D1300" s="252" t="s">
        <v>11586</v>
      </c>
      <c r="E1300" s="252" t="s">
        <v>11587</v>
      </c>
      <c r="F1300" s="217" t="s">
        <v>11588</v>
      </c>
      <c r="G1300" s="252" t="s">
        <v>11589</v>
      </c>
      <c r="H1300" s="252" t="s">
        <v>8212</v>
      </c>
      <c r="I1300" s="411">
        <v>43741</v>
      </c>
      <c r="J1300" s="252" t="s">
        <v>3326</v>
      </c>
      <c r="K1300" s="252" t="s">
        <v>6055</v>
      </c>
      <c r="L1300" s="252" t="s">
        <v>3469</v>
      </c>
      <c r="M1300" s="252" t="s">
        <v>6676</v>
      </c>
      <c r="N1300" s="252" t="s">
        <v>3372</v>
      </c>
      <c r="O1300" s="252" t="s">
        <v>3373</v>
      </c>
      <c r="P1300" s="252" t="s">
        <v>3669</v>
      </c>
      <c r="Q1300" s="252" t="s">
        <v>11561</v>
      </c>
      <c r="R1300" s="252" t="s">
        <v>3363</v>
      </c>
      <c r="S1300" s="252" t="s">
        <v>3340</v>
      </c>
      <c r="T1300" s="252" t="s">
        <v>3340</v>
      </c>
      <c r="U1300" s="252" t="s">
        <v>3340</v>
      </c>
      <c r="V1300" s="252" t="s">
        <v>3340</v>
      </c>
      <c r="W1300" s="252" t="s">
        <v>3340</v>
      </c>
      <c r="X1300" s="252" t="s">
        <v>3340</v>
      </c>
      <c r="Y1300" s="252" t="s">
        <v>3340</v>
      </c>
      <c r="Z1300" s="252" t="s">
        <v>3340</v>
      </c>
      <c r="AA1300" s="252" t="s">
        <v>3340</v>
      </c>
      <c r="AB1300" s="252" t="s">
        <v>3670</v>
      </c>
      <c r="AC1300" s="252" t="s">
        <v>3835</v>
      </c>
      <c r="AD1300" s="252" t="s">
        <v>3340</v>
      </c>
      <c r="AE1300" s="252" t="s">
        <v>3340</v>
      </c>
      <c r="AF1300" s="217" t="s">
        <v>3340</v>
      </c>
      <c r="AG1300" s="252" t="s">
        <v>1102</v>
      </c>
      <c r="AH1300" s="252" t="s">
        <v>11542</v>
      </c>
      <c r="AI1300" s="252" t="s">
        <v>3340</v>
      </c>
      <c r="AJ1300" s="252" t="s">
        <v>6765</v>
      </c>
      <c r="AK1300" s="252" t="s">
        <v>9509</v>
      </c>
      <c r="AL1300" s="252" t="s">
        <v>6</v>
      </c>
    </row>
    <row r="1301" spans="3:38">
      <c r="C1301" s="252" t="s">
        <v>11590</v>
      </c>
      <c r="D1301" s="252" t="s">
        <v>11591</v>
      </c>
      <c r="E1301" s="252" t="s">
        <v>11592</v>
      </c>
      <c r="F1301" s="217" t="s">
        <v>11588</v>
      </c>
      <c r="G1301" s="252" t="s">
        <v>11589</v>
      </c>
      <c r="H1301" s="252" t="s">
        <v>8212</v>
      </c>
      <c r="I1301" s="411">
        <v>43741</v>
      </c>
      <c r="J1301" s="252" t="s">
        <v>3326</v>
      </c>
      <c r="K1301" s="252" t="s">
        <v>6055</v>
      </c>
      <c r="L1301" s="252" t="s">
        <v>3469</v>
      </c>
      <c r="M1301" s="252" t="s">
        <v>6676</v>
      </c>
      <c r="N1301" s="252" t="s">
        <v>3372</v>
      </c>
      <c r="O1301" s="252" t="s">
        <v>3373</v>
      </c>
      <c r="P1301" s="252" t="s">
        <v>3669</v>
      </c>
      <c r="Q1301" s="252" t="s">
        <v>11571</v>
      </c>
      <c r="R1301" s="252" t="s">
        <v>3363</v>
      </c>
      <c r="S1301" s="252" t="s">
        <v>3340</v>
      </c>
      <c r="T1301" s="252" t="s">
        <v>3340</v>
      </c>
      <c r="U1301" s="252" t="s">
        <v>3340</v>
      </c>
      <c r="V1301" s="252" t="s">
        <v>3340</v>
      </c>
      <c r="W1301" s="252" t="s">
        <v>3340</v>
      </c>
      <c r="X1301" s="252" t="s">
        <v>3340</v>
      </c>
      <c r="Y1301" s="252" t="s">
        <v>3340</v>
      </c>
      <c r="Z1301" s="252" t="s">
        <v>3340</v>
      </c>
      <c r="AA1301" s="252" t="s">
        <v>3340</v>
      </c>
      <c r="AB1301" s="252" t="s">
        <v>3670</v>
      </c>
      <c r="AC1301" s="252" t="s">
        <v>3835</v>
      </c>
      <c r="AD1301" s="252" t="s">
        <v>3340</v>
      </c>
      <c r="AE1301" s="252" t="s">
        <v>3340</v>
      </c>
      <c r="AF1301" s="217" t="s">
        <v>3340</v>
      </c>
      <c r="AG1301" s="252" t="s">
        <v>1102</v>
      </c>
      <c r="AH1301" s="252" t="s">
        <v>11542</v>
      </c>
      <c r="AI1301" s="252" t="s">
        <v>3340</v>
      </c>
      <c r="AJ1301" s="252" t="s">
        <v>6765</v>
      </c>
      <c r="AK1301" s="252" t="s">
        <v>9509</v>
      </c>
      <c r="AL1301" s="252" t="s">
        <v>11572</v>
      </c>
    </row>
    <row r="1302" spans="3:38">
      <c r="C1302" s="252" t="s">
        <v>11593</v>
      </c>
      <c r="D1302" s="252" t="s">
        <v>11594</v>
      </c>
      <c r="E1302" s="252" t="s">
        <v>11595</v>
      </c>
      <c r="F1302" s="217" t="s">
        <v>11588</v>
      </c>
      <c r="G1302" s="252" t="s">
        <v>11589</v>
      </c>
      <c r="H1302" s="252" t="s">
        <v>8212</v>
      </c>
      <c r="I1302" s="411">
        <v>43741</v>
      </c>
      <c r="J1302" s="252" t="s">
        <v>3326</v>
      </c>
      <c r="K1302" s="252" t="s">
        <v>6055</v>
      </c>
      <c r="L1302" s="252" t="s">
        <v>3469</v>
      </c>
      <c r="M1302" s="252" t="s">
        <v>6676</v>
      </c>
      <c r="N1302" s="252" t="s">
        <v>3360</v>
      </c>
      <c r="O1302" s="252" t="s">
        <v>10604</v>
      </c>
      <c r="P1302" s="252" t="s">
        <v>3669</v>
      </c>
      <c r="Q1302" s="252" t="s">
        <v>11561</v>
      </c>
      <c r="R1302" s="252" t="s">
        <v>3363</v>
      </c>
      <c r="S1302" s="252" t="s">
        <v>3340</v>
      </c>
      <c r="T1302" s="252" t="s">
        <v>3340</v>
      </c>
      <c r="U1302" s="252" t="s">
        <v>3340</v>
      </c>
      <c r="V1302" s="252" t="s">
        <v>3340</v>
      </c>
      <c r="W1302" s="252" t="s">
        <v>3340</v>
      </c>
      <c r="X1302" s="252" t="s">
        <v>3340</v>
      </c>
      <c r="Y1302" s="252" t="s">
        <v>3340</v>
      </c>
      <c r="Z1302" s="252" t="s">
        <v>3340</v>
      </c>
      <c r="AA1302" s="252" t="s">
        <v>3340</v>
      </c>
      <c r="AB1302" s="252" t="s">
        <v>3670</v>
      </c>
      <c r="AC1302" s="252" t="s">
        <v>3835</v>
      </c>
      <c r="AD1302" s="252" t="s">
        <v>3340</v>
      </c>
      <c r="AE1302" s="252" t="s">
        <v>3340</v>
      </c>
      <c r="AF1302" s="217" t="s">
        <v>3340</v>
      </c>
      <c r="AG1302" s="252" t="s">
        <v>1102</v>
      </c>
      <c r="AH1302" s="252" t="s">
        <v>11596</v>
      </c>
      <c r="AI1302" s="252" t="s">
        <v>3340</v>
      </c>
      <c r="AJ1302" s="252" t="s">
        <v>6765</v>
      </c>
      <c r="AK1302" s="252" t="s">
        <v>9509</v>
      </c>
      <c r="AL1302" s="252" t="s">
        <v>6</v>
      </c>
    </row>
    <row r="1303" spans="3:38">
      <c r="C1303" s="252" t="s">
        <v>11597</v>
      </c>
      <c r="D1303" s="252" t="s">
        <v>11598</v>
      </c>
      <c r="E1303" s="252" t="s">
        <v>11599</v>
      </c>
      <c r="F1303" s="217" t="s">
        <v>11588</v>
      </c>
      <c r="G1303" s="252" t="s">
        <v>11589</v>
      </c>
      <c r="H1303" s="252" t="s">
        <v>8212</v>
      </c>
      <c r="I1303" s="411">
        <v>43741</v>
      </c>
      <c r="J1303" s="252" t="s">
        <v>3326</v>
      </c>
      <c r="K1303" s="252" t="s">
        <v>6055</v>
      </c>
      <c r="L1303" s="252" t="s">
        <v>3469</v>
      </c>
      <c r="M1303" s="252" t="s">
        <v>6676</v>
      </c>
      <c r="N1303" s="252" t="s">
        <v>3360</v>
      </c>
      <c r="O1303" s="252" t="s">
        <v>10604</v>
      </c>
      <c r="P1303" s="252" t="s">
        <v>3669</v>
      </c>
      <c r="Q1303" s="252" t="s">
        <v>11571</v>
      </c>
      <c r="R1303" s="252" t="s">
        <v>3363</v>
      </c>
      <c r="S1303" s="252" t="s">
        <v>3340</v>
      </c>
      <c r="T1303" s="252" t="s">
        <v>3340</v>
      </c>
      <c r="U1303" s="252" t="s">
        <v>3340</v>
      </c>
      <c r="V1303" s="252" t="s">
        <v>3340</v>
      </c>
      <c r="W1303" s="252" t="s">
        <v>3340</v>
      </c>
      <c r="X1303" s="252" t="s">
        <v>3340</v>
      </c>
      <c r="Y1303" s="252" t="s">
        <v>3340</v>
      </c>
      <c r="Z1303" s="252" t="s">
        <v>3340</v>
      </c>
      <c r="AA1303" s="252" t="s">
        <v>3340</v>
      </c>
      <c r="AB1303" s="252" t="s">
        <v>3670</v>
      </c>
      <c r="AC1303" s="252" t="s">
        <v>3835</v>
      </c>
      <c r="AD1303" s="252" t="s">
        <v>3340</v>
      </c>
      <c r="AE1303" s="252" t="s">
        <v>3340</v>
      </c>
      <c r="AF1303" s="217" t="s">
        <v>3340</v>
      </c>
      <c r="AG1303" s="252" t="s">
        <v>1102</v>
      </c>
      <c r="AH1303" s="252" t="s">
        <v>11596</v>
      </c>
      <c r="AI1303" s="252" t="s">
        <v>3340</v>
      </c>
      <c r="AJ1303" s="252" t="s">
        <v>6765</v>
      </c>
      <c r="AK1303" s="252" t="s">
        <v>9509</v>
      </c>
      <c r="AL1303" s="252" t="s">
        <v>11572</v>
      </c>
    </row>
    <row r="1304" spans="3:38">
      <c r="C1304" s="252" t="s">
        <v>11600</v>
      </c>
      <c r="D1304" s="252" t="s">
        <v>11601</v>
      </c>
      <c r="E1304" s="252" t="s">
        <v>11602</v>
      </c>
      <c r="F1304" s="217" t="s">
        <v>11588</v>
      </c>
      <c r="G1304" s="252" t="s">
        <v>11589</v>
      </c>
      <c r="H1304" s="252" t="s">
        <v>8212</v>
      </c>
      <c r="I1304" s="411">
        <v>43741</v>
      </c>
      <c r="J1304" s="252" t="s">
        <v>3326</v>
      </c>
      <c r="K1304" s="252" t="s">
        <v>6055</v>
      </c>
      <c r="L1304" s="252" t="s">
        <v>3469</v>
      </c>
      <c r="M1304" s="252" t="s">
        <v>6676</v>
      </c>
      <c r="N1304" s="252" t="s">
        <v>3334</v>
      </c>
      <c r="O1304" s="252" t="s">
        <v>3335</v>
      </c>
      <c r="P1304" s="252" t="s">
        <v>3669</v>
      </c>
      <c r="Q1304" s="252" t="s">
        <v>11561</v>
      </c>
      <c r="R1304" s="252" t="s">
        <v>3363</v>
      </c>
      <c r="S1304" s="252" t="s">
        <v>3340</v>
      </c>
      <c r="T1304" s="252" t="s">
        <v>3340</v>
      </c>
      <c r="U1304" s="252" t="s">
        <v>3340</v>
      </c>
      <c r="V1304" s="252" t="s">
        <v>3340</v>
      </c>
      <c r="W1304" s="252" t="s">
        <v>3340</v>
      </c>
      <c r="X1304" s="252" t="s">
        <v>3340</v>
      </c>
      <c r="Y1304" s="252" t="s">
        <v>3340</v>
      </c>
      <c r="Z1304" s="252" t="s">
        <v>3340</v>
      </c>
      <c r="AA1304" s="252" t="s">
        <v>3340</v>
      </c>
      <c r="AB1304" s="252" t="s">
        <v>3670</v>
      </c>
      <c r="AC1304" s="252" t="s">
        <v>5071</v>
      </c>
      <c r="AD1304" s="252" t="s">
        <v>3340</v>
      </c>
      <c r="AE1304" s="252" t="s">
        <v>3340</v>
      </c>
      <c r="AF1304" s="217" t="s">
        <v>3340</v>
      </c>
      <c r="AG1304" s="252" t="s">
        <v>1102</v>
      </c>
      <c r="AH1304" s="252" t="s">
        <v>11603</v>
      </c>
      <c r="AI1304" s="252" t="s">
        <v>3340</v>
      </c>
      <c r="AJ1304" s="252" t="s">
        <v>6765</v>
      </c>
      <c r="AK1304" s="252" t="s">
        <v>9509</v>
      </c>
      <c r="AL1304" s="252" t="s">
        <v>6</v>
      </c>
    </row>
    <row r="1305" spans="3:38">
      <c r="C1305" s="252" t="s">
        <v>11604</v>
      </c>
      <c r="D1305" s="252" t="s">
        <v>11605</v>
      </c>
      <c r="E1305" s="252" t="s">
        <v>11606</v>
      </c>
      <c r="F1305" s="217" t="s">
        <v>11588</v>
      </c>
      <c r="G1305" s="252" t="s">
        <v>11589</v>
      </c>
      <c r="H1305" s="252" t="s">
        <v>8212</v>
      </c>
      <c r="I1305" s="411">
        <v>43741</v>
      </c>
      <c r="J1305" s="252" t="s">
        <v>3326</v>
      </c>
      <c r="K1305" s="252" t="s">
        <v>6055</v>
      </c>
      <c r="L1305" s="252" t="s">
        <v>3469</v>
      </c>
      <c r="M1305" s="252" t="s">
        <v>6676</v>
      </c>
      <c r="N1305" s="252" t="s">
        <v>3334</v>
      </c>
      <c r="O1305" s="252" t="s">
        <v>3335</v>
      </c>
      <c r="P1305" s="252" t="s">
        <v>3669</v>
      </c>
      <c r="Q1305" s="252" t="s">
        <v>11571</v>
      </c>
      <c r="R1305" s="252" t="s">
        <v>3363</v>
      </c>
      <c r="S1305" s="252" t="s">
        <v>3340</v>
      </c>
      <c r="T1305" s="252" t="s">
        <v>3340</v>
      </c>
      <c r="U1305" s="252" t="s">
        <v>3340</v>
      </c>
      <c r="V1305" s="252" t="s">
        <v>3340</v>
      </c>
      <c r="W1305" s="252" t="s">
        <v>3340</v>
      </c>
      <c r="X1305" s="252" t="s">
        <v>3340</v>
      </c>
      <c r="Y1305" s="252" t="s">
        <v>3340</v>
      </c>
      <c r="Z1305" s="252" t="s">
        <v>3340</v>
      </c>
      <c r="AA1305" s="252" t="s">
        <v>3340</v>
      </c>
      <c r="AB1305" s="252" t="s">
        <v>3670</v>
      </c>
      <c r="AC1305" s="252" t="s">
        <v>5071</v>
      </c>
      <c r="AD1305" s="252" t="s">
        <v>3340</v>
      </c>
      <c r="AE1305" s="252" t="s">
        <v>3340</v>
      </c>
      <c r="AF1305" s="217" t="s">
        <v>3340</v>
      </c>
      <c r="AG1305" s="252" t="s">
        <v>1102</v>
      </c>
      <c r="AH1305" s="252" t="s">
        <v>11603</v>
      </c>
      <c r="AI1305" s="252" t="s">
        <v>3340</v>
      </c>
      <c r="AJ1305" s="252" t="s">
        <v>6765</v>
      </c>
      <c r="AK1305" s="252" t="s">
        <v>9509</v>
      </c>
      <c r="AL1305" s="252" t="s">
        <v>11572</v>
      </c>
    </row>
    <row r="1306" spans="3:38">
      <c r="C1306" s="252" t="s">
        <v>11607</v>
      </c>
      <c r="D1306" s="252" t="s">
        <v>11608</v>
      </c>
      <c r="E1306" s="252" t="s">
        <v>11609</v>
      </c>
      <c r="F1306" s="217" t="s">
        <v>11588</v>
      </c>
      <c r="G1306" s="252" t="s">
        <v>11589</v>
      </c>
      <c r="H1306" s="252" t="s">
        <v>8212</v>
      </c>
      <c r="I1306" s="411">
        <v>43741</v>
      </c>
      <c r="J1306" s="252" t="s">
        <v>3326</v>
      </c>
      <c r="K1306" s="252" t="s">
        <v>6055</v>
      </c>
      <c r="L1306" s="252" t="s">
        <v>3469</v>
      </c>
      <c r="M1306" s="252" t="s">
        <v>6676</v>
      </c>
      <c r="N1306" s="252" t="s">
        <v>4279</v>
      </c>
      <c r="O1306" s="252" t="s">
        <v>7757</v>
      </c>
      <c r="P1306" s="252" t="s">
        <v>3669</v>
      </c>
      <c r="Q1306" s="252" t="s">
        <v>11566</v>
      </c>
      <c r="R1306" s="252" t="s">
        <v>3363</v>
      </c>
      <c r="S1306" s="252" t="s">
        <v>3340</v>
      </c>
      <c r="T1306" s="252" t="s">
        <v>3340</v>
      </c>
      <c r="U1306" s="252" t="s">
        <v>3340</v>
      </c>
      <c r="V1306" s="252" t="s">
        <v>3340</v>
      </c>
      <c r="W1306" s="252" t="s">
        <v>3340</v>
      </c>
      <c r="X1306" s="252" t="s">
        <v>3340</v>
      </c>
      <c r="Y1306" s="252" t="s">
        <v>3340</v>
      </c>
      <c r="Z1306" s="252" t="s">
        <v>3340</v>
      </c>
      <c r="AA1306" s="252" t="s">
        <v>3340</v>
      </c>
      <c r="AB1306" s="252" t="s">
        <v>3670</v>
      </c>
      <c r="AC1306" s="252" t="s">
        <v>3835</v>
      </c>
      <c r="AD1306" s="252" t="s">
        <v>3340</v>
      </c>
      <c r="AE1306" s="252" t="s">
        <v>3340</v>
      </c>
      <c r="AF1306" s="217" t="s">
        <v>3340</v>
      </c>
      <c r="AG1306" s="252" t="s">
        <v>1102</v>
      </c>
      <c r="AH1306" s="252" t="s">
        <v>11610</v>
      </c>
      <c r="AI1306" s="252" t="s">
        <v>3340</v>
      </c>
      <c r="AJ1306" s="252" t="s">
        <v>6765</v>
      </c>
      <c r="AK1306" s="252" t="s">
        <v>9509</v>
      </c>
      <c r="AL1306" s="252" t="s">
        <v>11567</v>
      </c>
    </row>
    <row r="1307" spans="3:38">
      <c r="C1307" s="252" t="s">
        <v>11611</v>
      </c>
      <c r="D1307" s="252" t="s">
        <v>11612</v>
      </c>
      <c r="E1307" s="252" t="s">
        <v>11613</v>
      </c>
      <c r="F1307" s="217" t="s">
        <v>11588</v>
      </c>
      <c r="G1307" s="252" t="s">
        <v>11589</v>
      </c>
      <c r="H1307" s="252" t="s">
        <v>8212</v>
      </c>
      <c r="I1307" s="411">
        <v>43741</v>
      </c>
      <c r="J1307" s="252" t="s">
        <v>3326</v>
      </c>
      <c r="K1307" s="252" t="s">
        <v>6055</v>
      </c>
      <c r="L1307" s="252" t="s">
        <v>3469</v>
      </c>
      <c r="M1307" s="252" t="s">
        <v>6676</v>
      </c>
      <c r="N1307" s="252" t="s">
        <v>4279</v>
      </c>
      <c r="O1307" s="252" t="s">
        <v>7757</v>
      </c>
      <c r="P1307" s="252" t="s">
        <v>3669</v>
      </c>
      <c r="Q1307" s="252" t="s">
        <v>11561</v>
      </c>
      <c r="R1307" s="252" t="s">
        <v>3363</v>
      </c>
      <c r="S1307" s="252" t="s">
        <v>3340</v>
      </c>
      <c r="T1307" s="252" t="s">
        <v>3340</v>
      </c>
      <c r="U1307" s="252" t="s">
        <v>3340</v>
      </c>
      <c r="V1307" s="252" t="s">
        <v>3340</v>
      </c>
      <c r="W1307" s="252" t="s">
        <v>3340</v>
      </c>
      <c r="X1307" s="252" t="s">
        <v>3340</v>
      </c>
      <c r="Y1307" s="252" t="s">
        <v>3340</v>
      </c>
      <c r="Z1307" s="252" t="s">
        <v>3340</v>
      </c>
      <c r="AA1307" s="252" t="s">
        <v>3340</v>
      </c>
      <c r="AB1307" s="252" t="s">
        <v>3670</v>
      </c>
      <c r="AC1307" s="252" t="s">
        <v>3835</v>
      </c>
      <c r="AD1307" s="252" t="s">
        <v>3340</v>
      </c>
      <c r="AE1307" s="252" t="s">
        <v>3340</v>
      </c>
      <c r="AF1307" s="217" t="s">
        <v>3340</v>
      </c>
      <c r="AG1307" s="252" t="s">
        <v>1102</v>
      </c>
      <c r="AH1307" s="252" t="s">
        <v>11610</v>
      </c>
      <c r="AI1307" s="252" t="s">
        <v>3340</v>
      </c>
      <c r="AJ1307" s="252" t="s">
        <v>6765</v>
      </c>
      <c r="AK1307" s="252" t="s">
        <v>9509</v>
      </c>
      <c r="AL1307" s="252" t="s">
        <v>6</v>
      </c>
    </row>
    <row r="1308" spans="3:38">
      <c r="C1308" s="252" t="s">
        <v>11614</v>
      </c>
      <c r="D1308" s="252" t="s">
        <v>11615</v>
      </c>
      <c r="E1308" s="252" t="s">
        <v>11616</v>
      </c>
      <c r="F1308" s="217" t="s">
        <v>11617</v>
      </c>
      <c r="G1308" s="252" t="s">
        <v>11618</v>
      </c>
      <c r="H1308" s="252" t="s">
        <v>11524</v>
      </c>
      <c r="I1308" s="411">
        <v>43747</v>
      </c>
      <c r="J1308" s="252" t="s">
        <v>11525</v>
      </c>
      <c r="K1308" s="252" t="s">
        <v>10738</v>
      </c>
      <c r="L1308" s="252" t="s">
        <v>3469</v>
      </c>
      <c r="M1308" s="252" t="s">
        <v>6676</v>
      </c>
      <c r="N1308" s="252" t="s">
        <v>6684</v>
      </c>
      <c r="O1308" s="252" t="s">
        <v>8341</v>
      </c>
      <c r="P1308" s="252" t="s">
        <v>3669</v>
      </c>
      <c r="Q1308" s="252" t="s">
        <v>11619</v>
      </c>
      <c r="R1308" s="252" t="s">
        <v>3340</v>
      </c>
      <c r="S1308" s="252" t="s">
        <v>3340</v>
      </c>
      <c r="T1308" s="252" t="s">
        <v>3340</v>
      </c>
      <c r="U1308" s="252" t="s">
        <v>3340</v>
      </c>
      <c r="V1308" s="252" t="s">
        <v>3340</v>
      </c>
      <c r="W1308" s="252" t="s">
        <v>3340</v>
      </c>
      <c r="X1308" s="252" t="s">
        <v>3340</v>
      </c>
      <c r="Y1308" s="252" t="s">
        <v>3340</v>
      </c>
      <c r="Z1308" s="252" t="s">
        <v>3340</v>
      </c>
      <c r="AA1308" s="252" t="s">
        <v>3340</v>
      </c>
      <c r="AB1308" s="252" t="s">
        <v>3670</v>
      </c>
      <c r="AC1308" s="252" t="s">
        <v>3835</v>
      </c>
      <c r="AD1308" s="252" t="s">
        <v>3340</v>
      </c>
      <c r="AE1308" s="252" t="s">
        <v>3340</v>
      </c>
      <c r="AF1308" s="217" t="s">
        <v>3340</v>
      </c>
      <c r="AG1308" s="252" t="s">
        <v>9149</v>
      </c>
      <c r="AH1308" s="252" t="s">
        <v>11526</v>
      </c>
      <c r="AI1308" s="252" t="s">
        <v>11620</v>
      </c>
      <c r="AJ1308" s="252" t="s">
        <v>6765</v>
      </c>
      <c r="AK1308" s="252" t="s">
        <v>9509</v>
      </c>
      <c r="AL1308" s="252" t="s">
        <v>6</v>
      </c>
    </row>
    <row r="1309" spans="3:38">
      <c r="C1309" s="252" t="s">
        <v>11621</v>
      </c>
      <c r="D1309" s="252" t="s">
        <v>11622</v>
      </c>
      <c r="E1309" s="252" t="s">
        <v>11623</v>
      </c>
      <c r="F1309" s="217" t="s">
        <v>11624</v>
      </c>
      <c r="G1309" s="252" t="s">
        <v>11625</v>
      </c>
      <c r="H1309" s="252" t="s">
        <v>11524</v>
      </c>
      <c r="I1309" s="411">
        <v>43747</v>
      </c>
      <c r="J1309" s="252" t="s">
        <v>11525</v>
      </c>
      <c r="K1309" s="252" t="s">
        <v>10738</v>
      </c>
      <c r="L1309" s="252" t="s">
        <v>3469</v>
      </c>
      <c r="M1309" s="252" t="s">
        <v>6676</v>
      </c>
      <c r="N1309" s="252" t="s">
        <v>6684</v>
      </c>
      <c r="O1309" s="252" t="s">
        <v>8341</v>
      </c>
      <c r="P1309" s="252" t="s">
        <v>3669</v>
      </c>
      <c r="Q1309" s="252" t="s">
        <v>11626</v>
      </c>
      <c r="R1309" s="252" t="s">
        <v>3340</v>
      </c>
      <c r="S1309" s="252" t="s">
        <v>3340</v>
      </c>
      <c r="T1309" s="252" t="s">
        <v>3340</v>
      </c>
      <c r="U1309" s="252" t="s">
        <v>3340</v>
      </c>
      <c r="V1309" s="252" t="s">
        <v>3340</v>
      </c>
      <c r="W1309" s="252" t="s">
        <v>3340</v>
      </c>
      <c r="X1309" s="252" t="s">
        <v>3340</v>
      </c>
      <c r="Y1309" s="252" t="s">
        <v>3340</v>
      </c>
      <c r="Z1309" s="252" t="s">
        <v>3340</v>
      </c>
      <c r="AA1309" s="252" t="s">
        <v>3340</v>
      </c>
      <c r="AB1309" s="252" t="s">
        <v>3670</v>
      </c>
      <c r="AC1309" s="252" t="s">
        <v>3835</v>
      </c>
      <c r="AD1309" s="252" t="s">
        <v>3340</v>
      </c>
      <c r="AE1309" s="252" t="s">
        <v>3340</v>
      </c>
      <c r="AF1309" s="217" t="s">
        <v>3340</v>
      </c>
      <c r="AG1309" s="252" t="s">
        <v>9149</v>
      </c>
      <c r="AH1309" s="252" t="s">
        <v>11526</v>
      </c>
      <c r="AI1309" s="252" t="s">
        <v>11627</v>
      </c>
      <c r="AJ1309" s="252" t="s">
        <v>6765</v>
      </c>
      <c r="AK1309" s="252" t="s">
        <v>9509</v>
      </c>
      <c r="AL1309" s="252" t="s">
        <v>6699</v>
      </c>
    </row>
    <row r="1310" spans="3:38">
      <c r="C1310" s="252" t="s">
        <v>11628</v>
      </c>
      <c r="D1310" s="252" t="s">
        <v>11629</v>
      </c>
      <c r="E1310" s="252" t="s">
        <v>11630</v>
      </c>
      <c r="F1310" s="217" t="s">
        <v>11617</v>
      </c>
      <c r="G1310" s="252" t="s">
        <v>11618</v>
      </c>
      <c r="H1310" s="252" t="s">
        <v>11524</v>
      </c>
      <c r="I1310" s="411">
        <v>43747</v>
      </c>
      <c r="J1310" s="252" t="s">
        <v>11525</v>
      </c>
      <c r="K1310" s="252" t="s">
        <v>10738</v>
      </c>
      <c r="L1310" s="252" t="s">
        <v>3469</v>
      </c>
      <c r="M1310" s="252" t="s">
        <v>6676</v>
      </c>
      <c r="N1310" s="252" t="s">
        <v>6684</v>
      </c>
      <c r="O1310" s="252" t="s">
        <v>8341</v>
      </c>
      <c r="P1310" s="252" t="s">
        <v>3669</v>
      </c>
      <c r="Q1310" s="252" t="s">
        <v>11631</v>
      </c>
      <c r="R1310" s="252" t="s">
        <v>3340</v>
      </c>
      <c r="S1310" s="252" t="s">
        <v>3340</v>
      </c>
      <c r="T1310" s="252" t="s">
        <v>3340</v>
      </c>
      <c r="U1310" s="252" t="s">
        <v>3340</v>
      </c>
      <c r="V1310" s="252" t="s">
        <v>3340</v>
      </c>
      <c r="W1310" s="252" t="s">
        <v>3340</v>
      </c>
      <c r="X1310" s="252" t="s">
        <v>3340</v>
      </c>
      <c r="Y1310" s="252" t="s">
        <v>3340</v>
      </c>
      <c r="Z1310" s="252" t="s">
        <v>3340</v>
      </c>
      <c r="AA1310" s="252" t="s">
        <v>3340</v>
      </c>
      <c r="AB1310" s="252" t="s">
        <v>3670</v>
      </c>
      <c r="AC1310" s="252" t="s">
        <v>3835</v>
      </c>
      <c r="AD1310" s="252" t="s">
        <v>3340</v>
      </c>
      <c r="AE1310" s="252" t="s">
        <v>3340</v>
      </c>
      <c r="AF1310" s="217" t="s">
        <v>3340</v>
      </c>
      <c r="AG1310" s="252" t="s">
        <v>9149</v>
      </c>
      <c r="AH1310" s="252" t="s">
        <v>11526</v>
      </c>
      <c r="AI1310" s="252" t="s">
        <v>11632</v>
      </c>
      <c r="AJ1310" s="252" t="s">
        <v>6765</v>
      </c>
      <c r="AK1310" s="252" t="s">
        <v>9509</v>
      </c>
      <c r="AL1310" s="252" t="s">
        <v>6699</v>
      </c>
    </row>
    <row r="1311" spans="3:38">
      <c r="C1311" s="252" t="s">
        <v>11633</v>
      </c>
      <c r="D1311" s="252" t="s">
        <v>11634</v>
      </c>
      <c r="E1311" s="252" t="s">
        <v>11635</v>
      </c>
      <c r="F1311" s="217" t="s">
        <v>11624</v>
      </c>
      <c r="G1311" s="252" t="s">
        <v>11625</v>
      </c>
      <c r="H1311" s="252" t="s">
        <v>11524</v>
      </c>
      <c r="I1311" s="411">
        <v>43747</v>
      </c>
      <c r="J1311" s="252" t="s">
        <v>11525</v>
      </c>
      <c r="K1311" s="252" t="s">
        <v>10738</v>
      </c>
      <c r="L1311" s="252" t="s">
        <v>3469</v>
      </c>
      <c r="M1311" s="252" t="s">
        <v>6676</v>
      </c>
      <c r="N1311" s="252" t="s">
        <v>6684</v>
      </c>
      <c r="O1311" s="252" t="s">
        <v>8341</v>
      </c>
      <c r="P1311" s="252" t="s">
        <v>3669</v>
      </c>
      <c r="Q1311" s="252" t="s">
        <v>11636</v>
      </c>
      <c r="R1311" s="252" t="s">
        <v>3340</v>
      </c>
      <c r="S1311" s="252" t="s">
        <v>3340</v>
      </c>
      <c r="T1311" s="252" t="s">
        <v>3340</v>
      </c>
      <c r="U1311" s="252" t="s">
        <v>3340</v>
      </c>
      <c r="V1311" s="252" t="s">
        <v>3340</v>
      </c>
      <c r="W1311" s="252" t="s">
        <v>3340</v>
      </c>
      <c r="X1311" s="252" t="s">
        <v>3340</v>
      </c>
      <c r="Y1311" s="252" t="s">
        <v>3340</v>
      </c>
      <c r="Z1311" s="252" t="s">
        <v>3340</v>
      </c>
      <c r="AA1311" s="252" t="s">
        <v>3340</v>
      </c>
      <c r="AB1311" s="252" t="s">
        <v>3670</v>
      </c>
      <c r="AC1311" s="252" t="s">
        <v>3835</v>
      </c>
      <c r="AD1311" s="252" t="s">
        <v>3340</v>
      </c>
      <c r="AE1311" s="252" t="s">
        <v>3340</v>
      </c>
      <c r="AF1311" s="217" t="s">
        <v>3340</v>
      </c>
      <c r="AG1311" s="252" t="s">
        <v>9149</v>
      </c>
      <c r="AH1311" s="252" t="s">
        <v>11526</v>
      </c>
      <c r="AI1311" s="252" t="s">
        <v>11637</v>
      </c>
      <c r="AJ1311" s="252" t="s">
        <v>6765</v>
      </c>
      <c r="AK1311" s="252" t="s">
        <v>9509</v>
      </c>
      <c r="AL1311" s="252" t="s">
        <v>11638</v>
      </c>
    </row>
    <row r="1312" spans="3:38">
      <c r="C1312" s="252" t="s">
        <v>11639</v>
      </c>
      <c r="D1312" s="252" t="s">
        <v>11640</v>
      </c>
      <c r="E1312" s="252" t="s">
        <v>11641</v>
      </c>
      <c r="F1312" s="217" t="s">
        <v>11617</v>
      </c>
      <c r="G1312" s="252" t="s">
        <v>11618</v>
      </c>
      <c r="H1312" s="252" t="s">
        <v>11524</v>
      </c>
      <c r="I1312" s="411">
        <v>43747</v>
      </c>
      <c r="J1312" s="252" t="s">
        <v>11525</v>
      </c>
      <c r="K1312" s="252" t="s">
        <v>10738</v>
      </c>
      <c r="L1312" s="252" t="s">
        <v>3469</v>
      </c>
      <c r="M1312" s="252" t="s">
        <v>6676</v>
      </c>
      <c r="N1312" s="252" t="s">
        <v>6684</v>
      </c>
      <c r="O1312" s="252" t="s">
        <v>8341</v>
      </c>
      <c r="P1312" s="252" t="s">
        <v>3669</v>
      </c>
      <c r="Q1312" s="252" t="s">
        <v>11642</v>
      </c>
      <c r="R1312" s="252" t="s">
        <v>3340</v>
      </c>
      <c r="S1312" s="252" t="s">
        <v>3340</v>
      </c>
      <c r="T1312" s="252" t="s">
        <v>3340</v>
      </c>
      <c r="U1312" s="252" t="s">
        <v>3340</v>
      </c>
      <c r="V1312" s="252" t="s">
        <v>3340</v>
      </c>
      <c r="W1312" s="252" t="s">
        <v>3340</v>
      </c>
      <c r="X1312" s="252" t="s">
        <v>3340</v>
      </c>
      <c r="Y1312" s="252" t="s">
        <v>3340</v>
      </c>
      <c r="Z1312" s="252" t="s">
        <v>3340</v>
      </c>
      <c r="AA1312" s="252" t="s">
        <v>3340</v>
      </c>
      <c r="AB1312" s="252" t="s">
        <v>3670</v>
      </c>
      <c r="AC1312" s="252" t="s">
        <v>3835</v>
      </c>
      <c r="AD1312" s="252" t="s">
        <v>3340</v>
      </c>
      <c r="AE1312" s="252" t="s">
        <v>3340</v>
      </c>
      <c r="AF1312" s="217" t="s">
        <v>3340</v>
      </c>
      <c r="AG1312" s="252" t="s">
        <v>9149</v>
      </c>
      <c r="AH1312" s="252" t="s">
        <v>11526</v>
      </c>
      <c r="AI1312" s="252" t="s">
        <v>11643</v>
      </c>
      <c r="AJ1312" s="252" t="s">
        <v>6765</v>
      </c>
      <c r="AK1312" s="252" t="s">
        <v>9509</v>
      </c>
      <c r="AL1312" s="252" t="s">
        <v>11638</v>
      </c>
    </row>
    <row r="1313" spans="3:38">
      <c r="C1313" s="252" t="s">
        <v>11644</v>
      </c>
      <c r="D1313" s="252" t="s">
        <v>11645</v>
      </c>
      <c r="E1313" s="252" t="s">
        <v>11646</v>
      </c>
      <c r="F1313" s="217" t="s">
        <v>11624</v>
      </c>
      <c r="G1313" s="252" t="s">
        <v>11625</v>
      </c>
      <c r="H1313" s="252" t="s">
        <v>11524</v>
      </c>
      <c r="I1313" s="411">
        <v>43747</v>
      </c>
      <c r="J1313" s="252" t="s">
        <v>11525</v>
      </c>
      <c r="K1313" s="252" t="s">
        <v>10738</v>
      </c>
      <c r="L1313" s="252" t="s">
        <v>3469</v>
      </c>
      <c r="M1313" s="252" t="s">
        <v>6676</v>
      </c>
      <c r="N1313" s="252" t="s">
        <v>6684</v>
      </c>
      <c r="O1313" s="252" t="s">
        <v>8341</v>
      </c>
      <c r="P1313" s="252" t="s">
        <v>3669</v>
      </c>
      <c r="Q1313" s="252" t="s">
        <v>11647</v>
      </c>
      <c r="R1313" s="252" t="s">
        <v>3340</v>
      </c>
      <c r="S1313" s="252" t="s">
        <v>3340</v>
      </c>
      <c r="T1313" s="252" t="s">
        <v>3340</v>
      </c>
      <c r="U1313" s="252" t="s">
        <v>3340</v>
      </c>
      <c r="V1313" s="252" t="s">
        <v>3340</v>
      </c>
      <c r="W1313" s="252" t="s">
        <v>3340</v>
      </c>
      <c r="X1313" s="252" t="s">
        <v>3340</v>
      </c>
      <c r="Y1313" s="252" t="s">
        <v>3340</v>
      </c>
      <c r="Z1313" s="252" t="s">
        <v>3340</v>
      </c>
      <c r="AA1313" s="252" t="s">
        <v>3340</v>
      </c>
      <c r="AB1313" s="252" t="s">
        <v>3670</v>
      </c>
      <c r="AC1313" s="252" t="s">
        <v>3835</v>
      </c>
      <c r="AD1313" s="252" t="s">
        <v>3340</v>
      </c>
      <c r="AE1313" s="252" t="s">
        <v>3340</v>
      </c>
      <c r="AF1313" s="217" t="s">
        <v>3340</v>
      </c>
      <c r="AG1313" s="252" t="s">
        <v>9149</v>
      </c>
      <c r="AH1313" s="252" t="s">
        <v>11526</v>
      </c>
      <c r="AI1313" s="252" t="s">
        <v>11648</v>
      </c>
      <c r="AJ1313" s="252" t="s">
        <v>6765</v>
      </c>
      <c r="AK1313" s="252" t="s">
        <v>9509</v>
      </c>
      <c r="AL1313" s="252" t="s">
        <v>11649</v>
      </c>
    </row>
    <row r="1314" spans="3:38">
      <c r="C1314" s="252" t="s">
        <v>11650</v>
      </c>
      <c r="D1314" s="252" t="s">
        <v>11651</v>
      </c>
      <c r="E1314" s="252" t="s">
        <v>11652</v>
      </c>
      <c r="F1314" s="217" t="s">
        <v>11617</v>
      </c>
      <c r="G1314" s="252" t="s">
        <v>11618</v>
      </c>
      <c r="H1314" s="252" t="s">
        <v>11524</v>
      </c>
      <c r="I1314" s="411">
        <v>43747</v>
      </c>
      <c r="J1314" s="252" t="s">
        <v>11525</v>
      </c>
      <c r="K1314" s="252" t="s">
        <v>10738</v>
      </c>
      <c r="L1314" s="252" t="s">
        <v>3469</v>
      </c>
      <c r="M1314" s="252" t="s">
        <v>6676</v>
      </c>
      <c r="N1314" s="252" t="s">
        <v>6684</v>
      </c>
      <c r="O1314" s="252" t="s">
        <v>8341</v>
      </c>
      <c r="P1314" s="252" t="s">
        <v>3669</v>
      </c>
      <c r="Q1314" s="252" t="s">
        <v>11653</v>
      </c>
      <c r="R1314" s="252" t="s">
        <v>3340</v>
      </c>
      <c r="S1314" s="252" t="s">
        <v>3340</v>
      </c>
      <c r="T1314" s="252" t="s">
        <v>3340</v>
      </c>
      <c r="U1314" s="252" t="s">
        <v>3340</v>
      </c>
      <c r="V1314" s="252" t="s">
        <v>3340</v>
      </c>
      <c r="W1314" s="252" t="s">
        <v>3340</v>
      </c>
      <c r="X1314" s="252" t="s">
        <v>3340</v>
      </c>
      <c r="Y1314" s="252" t="s">
        <v>3340</v>
      </c>
      <c r="Z1314" s="252" t="s">
        <v>3340</v>
      </c>
      <c r="AA1314" s="252" t="s">
        <v>3340</v>
      </c>
      <c r="AB1314" s="252" t="s">
        <v>3670</v>
      </c>
      <c r="AC1314" s="252" t="s">
        <v>3835</v>
      </c>
      <c r="AD1314" s="252" t="s">
        <v>3340</v>
      </c>
      <c r="AE1314" s="252" t="s">
        <v>3340</v>
      </c>
      <c r="AF1314" s="217" t="s">
        <v>3340</v>
      </c>
      <c r="AG1314" s="252" t="s">
        <v>9149</v>
      </c>
      <c r="AH1314" s="252" t="s">
        <v>11526</v>
      </c>
      <c r="AI1314" s="252" t="s">
        <v>11654</v>
      </c>
      <c r="AJ1314" s="252" t="s">
        <v>6765</v>
      </c>
      <c r="AK1314" s="252" t="s">
        <v>9509</v>
      </c>
      <c r="AL1314" s="252" t="s">
        <v>11649</v>
      </c>
    </row>
    <row r="1315" spans="3:38">
      <c r="C1315" s="252" t="s">
        <v>11655</v>
      </c>
      <c r="D1315" s="252" t="s">
        <v>11656</v>
      </c>
      <c r="E1315" s="252" t="s">
        <v>11657</v>
      </c>
      <c r="F1315" s="217" t="s">
        <v>11624</v>
      </c>
      <c r="G1315" s="252" t="s">
        <v>11625</v>
      </c>
      <c r="H1315" s="252" t="s">
        <v>11524</v>
      </c>
      <c r="I1315" s="411">
        <v>43747</v>
      </c>
      <c r="J1315" s="252" t="s">
        <v>11525</v>
      </c>
      <c r="K1315" s="252" t="s">
        <v>10738</v>
      </c>
      <c r="L1315" s="252" t="s">
        <v>3469</v>
      </c>
      <c r="M1315" s="252" t="s">
        <v>6676</v>
      </c>
      <c r="N1315" s="252" t="s">
        <v>6684</v>
      </c>
      <c r="O1315" s="252" t="s">
        <v>8341</v>
      </c>
      <c r="P1315" s="252" t="s">
        <v>3669</v>
      </c>
      <c r="Q1315" s="252" t="s">
        <v>11658</v>
      </c>
      <c r="R1315" s="252" t="s">
        <v>3340</v>
      </c>
      <c r="S1315" s="252" t="s">
        <v>3340</v>
      </c>
      <c r="T1315" s="252" t="s">
        <v>3340</v>
      </c>
      <c r="U1315" s="252" t="s">
        <v>3340</v>
      </c>
      <c r="V1315" s="252" t="s">
        <v>3340</v>
      </c>
      <c r="W1315" s="252" t="s">
        <v>3340</v>
      </c>
      <c r="X1315" s="252" t="s">
        <v>3340</v>
      </c>
      <c r="Y1315" s="252" t="s">
        <v>3340</v>
      </c>
      <c r="Z1315" s="252" t="s">
        <v>3340</v>
      </c>
      <c r="AA1315" s="252" t="s">
        <v>3340</v>
      </c>
      <c r="AB1315" s="252" t="s">
        <v>3670</v>
      </c>
      <c r="AC1315" s="252" t="s">
        <v>3835</v>
      </c>
      <c r="AD1315" s="252" t="s">
        <v>3340</v>
      </c>
      <c r="AE1315" s="252" t="s">
        <v>3340</v>
      </c>
      <c r="AF1315" s="217" t="s">
        <v>3340</v>
      </c>
      <c r="AG1315" s="252" t="s">
        <v>9149</v>
      </c>
      <c r="AH1315" s="252" t="s">
        <v>11526</v>
      </c>
      <c r="AI1315" s="252" t="s">
        <v>11659</v>
      </c>
      <c r="AJ1315" s="252" t="s">
        <v>6765</v>
      </c>
      <c r="AK1315" s="252" t="s">
        <v>9509</v>
      </c>
      <c r="AL1315" s="252" t="s">
        <v>11660</v>
      </c>
    </row>
    <row r="1316" spans="3:38">
      <c r="C1316" s="252" t="s">
        <v>11661</v>
      </c>
      <c r="D1316" s="252" t="s">
        <v>11662</v>
      </c>
      <c r="E1316" s="252" t="s">
        <v>11663</v>
      </c>
      <c r="F1316" s="217" t="s">
        <v>11617</v>
      </c>
      <c r="G1316" s="252" t="s">
        <v>11618</v>
      </c>
      <c r="H1316" s="252" t="s">
        <v>11524</v>
      </c>
      <c r="I1316" s="411">
        <v>43747</v>
      </c>
      <c r="J1316" s="252" t="s">
        <v>11525</v>
      </c>
      <c r="K1316" s="252" t="s">
        <v>10738</v>
      </c>
      <c r="L1316" s="252" t="s">
        <v>3469</v>
      </c>
      <c r="M1316" s="252" t="s">
        <v>6676</v>
      </c>
      <c r="N1316" s="252" t="s">
        <v>6684</v>
      </c>
      <c r="O1316" s="252" t="s">
        <v>8341</v>
      </c>
      <c r="P1316" s="252" t="s">
        <v>3669</v>
      </c>
      <c r="Q1316" s="252" t="s">
        <v>11664</v>
      </c>
      <c r="R1316" s="252" t="s">
        <v>3340</v>
      </c>
      <c r="S1316" s="252" t="s">
        <v>3340</v>
      </c>
      <c r="T1316" s="252" t="s">
        <v>3340</v>
      </c>
      <c r="U1316" s="252" t="s">
        <v>3340</v>
      </c>
      <c r="V1316" s="252" t="s">
        <v>3340</v>
      </c>
      <c r="W1316" s="252" t="s">
        <v>3340</v>
      </c>
      <c r="X1316" s="252" t="s">
        <v>3340</v>
      </c>
      <c r="Y1316" s="252" t="s">
        <v>3340</v>
      </c>
      <c r="Z1316" s="252" t="s">
        <v>3340</v>
      </c>
      <c r="AA1316" s="252" t="s">
        <v>3340</v>
      </c>
      <c r="AB1316" s="252" t="s">
        <v>3670</v>
      </c>
      <c r="AC1316" s="252" t="s">
        <v>3835</v>
      </c>
      <c r="AD1316" s="252" t="s">
        <v>3340</v>
      </c>
      <c r="AE1316" s="252" t="s">
        <v>3340</v>
      </c>
      <c r="AF1316" s="217" t="s">
        <v>3340</v>
      </c>
      <c r="AG1316" s="252" t="s">
        <v>9149</v>
      </c>
      <c r="AH1316" s="252" t="s">
        <v>11526</v>
      </c>
      <c r="AI1316" s="252" t="s">
        <v>11665</v>
      </c>
      <c r="AJ1316" s="252" t="s">
        <v>6765</v>
      </c>
      <c r="AK1316" s="252" t="s">
        <v>9509</v>
      </c>
      <c r="AL1316" s="252" t="s">
        <v>11660</v>
      </c>
    </row>
    <row r="1317" spans="3:38">
      <c r="C1317" s="252" t="s">
        <v>11666</v>
      </c>
      <c r="D1317" s="252" t="s">
        <v>11667</v>
      </c>
      <c r="E1317" s="252" t="s">
        <v>11668</v>
      </c>
      <c r="F1317" s="217" t="s">
        <v>11624</v>
      </c>
      <c r="G1317" s="252" t="s">
        <v>11625</v>
      </c>
      <c r="H1317" s="252" t="s">
        <v>11669</v>
      </c>
      <c r="I1317" s="411">
        <v>43747</v>
      </c>
      <c r="J1317" s="252" t="s">
        <v>11525</v>
      </c>
      <c r="K1317" s="252" t="s">
        <v>10738</v>
      </c>
      <c r="L1317" s="252" t="s">
        <v>3469</v>
      </c>
      <c r="M1317" s="252" t="s">
        <v>6676</v>
      </c>
      <c r="N1317" s="252" t="s">
        <v>3696</v>
      </c>
      <c r="O1317" s="252" t="s">
        <v>3339</v>
      </c>
      <c r="P1317" s="252" t="s">
        <v>3670</v>
      </c>
      <c r="Q1317" s="252" t="s">
        <v>9149</v>
      </c>
      <c r="R1317" s="252" t="s">
        <v>3340</v>
      </c>
      <c r="S1317" s="252" t="s">
        <v>3340</v>
      </c>
      <c r="T1317" s="252" t="s">
        <v>3340</v>
      </c>
      <c r="U1317" s="252" t="s">
        <v>3340</v>
      </c>
      <c r="V1317" s="252" t="s">
        <v>3340</v>
      </c>
      <c r="W1317" s="252" t="s">
        <v>3340</v>
      </c>
      <c r="X1317" s="252" t="s">
        <v>3340</v>
      </c>
      <c r="Y1317" s="252" t="s">
        <v>3340</v>
      </c>
      <c r="Z1317" s="252" t="s">
        <v>3340</v>
      </c>
      <c r="AA1317" s="252" t="s">
        <v>3340</v>
      </c>
      <c r="AB1317" s="252" t="s">
        <v>3670</v>
      </c>
      <c r="AC1317" s="252" t="s">
        <v>4776</v>
      </c>
      <c r="AD1317" s="252" t="s">
        <v>3340</v>
      </c>
      <c r="AE1317" s="252" t="s">
        <v>3340</v>
      </c>
      <c r="AF1317" s="217" t="s">
        <v>3340</v>
      </c>
      <c r="AG1317" s="252" t="s">
        <v>9149</v>
      </c>
      <c r="AH1317" s="252" t="s">
        <v>3340</v>
      </c>
      <c r="AI1317" s="252" t="s">
        <v>11670</v>
      </c>
      <c r="AJ1317" s="252" t="s">
        <v>6766</v>
      </c>
      <c r="AK1317" s="252" t="s">
        <v>9509</v>
      </c>
      <c r="AL1317" s="252" t="s">
        <v>3340</v>
      </c>
    </row>
    <row r="1318" spans="3:38">
      <c r="C1318" s="252" t="s">
        <v>11671</v>
      </c>
      <c r="D1318" s="252" t="s">
        <v>11672</v>
      </c>
      <c r="E1318" s="252" t="s">
        <v>11673</v>
      </c>
      <c r="F1318" s="217" t="s">
        <v>11674</v>
      </c>
      <c r="G1318" s="252" t="s">
        <v>11675</v>
      </c>
      <c r="H1318" s="252" t="s">
        <v>11524</v>
      </c>
      <c r="I1318" s="411">
        <v>43747</v>
      </c>
      <c r="J1318" s="252" t="s">
        <v>11525</v>
      </c>
      <c r="K1318" s="252" t="s">
        <v>10738</v>
      </c>
      <c r="L1318" s="252" t="s">
        <v>3469</v>
      </c>
      <c r="M1318" s="252" t="s">
        <v>6676</v>
      </c>
      <c r="N1318" s="252" t="s">
        <v>6684</v>
      </c>
      <c r="O1318" s="252" t="s">
        <v>8341</v>
      </c>
      <c r="P1318" s="252" t="s">
        <v>3669</v>
      </c>
      <c r="Q1318" s="252" t="s">
        <v>11676</v>
      </c>
      <c r="R1318" s="252" t="s">
        <v>3340</v>
      </c>
      <c r="S1318" s="252" t="s">
        <v>3340</v>
      </c>
      <c r="T1318" s="252" t="s">
        <v>3340</v>
      </c>
      <c r="U1318" s="252" t="s">
        <v>3340</v>
      </c>
      <c r="V1318" s="252" t="s">
        <v>3340</v>
      </c>
      <c r="W1318" s="252" t="s">
        <v>3340</v>
      </c>
      <c r="X1318" s="252" t="s">
        <v>3340</v>
      </c>
      <c r="Y1318" s="252" t="s">
        <v>3340</v>
      </c>
      <c r="Z1318" s="252" t="s">
        <v>3340</v>
      </c>
      <c r="AA1318" s="252" t="s">
        <v>3340</v>
      </c>
      <c r="AB1318" s="252" t="s">
        <v>3670</v>
      </c>
      <c r="AC1318" s="252" t="s">
        <v>3835</v>
      </c>
      <c r="AD1318" s="252" t="s">
        <v>3340</v>
      </c>
      <c r="AE1318" s="252" t="s">
        <v>3340</v>
      </c>
      <c r="AF1318" s="217" t="s">
        <v>3340</v>
      </c>
      <c r="AG1318" s="252" t="s">
        <v>11677</v>
      </c>
      <c r="AH1318" s="252" t="s">
        <v>11526</v>
      </c>
      <c r="AI1318" s="252" t="s">
        <v>11678</v>
      </c>
      <c r="AJ1318" s="252" t="s">
        <v>6765</v>
      </c>
      <c r="AK1318" s="252" t="s">
        <v>9509</v>
      </c>
      <c r="AL1318" s="252" t="s">
        <v>6</v>
      </c>
    </row>
    <row r="1319" spans="3:38">
      <c r="C1319" s="252" t="s">
        <v>11679</v>
      </c>
      <c r="D1319" s="252" t="s">
        <v>11680</v>
      </c>
      <c r="E1319" s="252" t="s">
        <v>11681</v>
      </c>
      <c r="F1319" s="217" t="s">
        <v>11682</v>
      </c>
      <c r="G1319" s="252" t="s">
        <v>11683</v>
      </c>
      <c r="H1319" s="252" t="s">
        <v>11524</v>
      </c>
      <c r="I1319" s="411">
        <v>43747</v>
      </c>
      <c r="J1319" s="252" t="s">
        <v>11525</v>
      </c>
      <c r="K1319" s="252" t="s">
        <v>10738</v>
      </c>
      <c r="L1319" s="252" t="s">
        <v>3469</v>
      </c>
      <c r="M1319" s="252" t="s">
        <v>6676</v>
      </c>
      <c r="N1319" s="252" t="s">
        <v>6684</v>
      </c>
      <c r="O1319" s="252" t="s">
        <v>8341</v>
      </c>
      <c r="P1319" s="252" t="s">
        <v>3669</v>
      </c>
      <c r="Q1319" s="252" t="s">
        <v>11684</v>
      </c>
      <c r="R1319" s="252" t="s">
        <v>3340</v>
      </c>
      <c r="S1319" s="252" t="s">
        <v>3340</v>
      </c>
      <c r="T1319" s="252" t="s">
        <v>3340</v>
      </c>
      <c r="U1319" s="252" t="s">
        <v>3340</v>
      </c>
      <c r="V1319" s="252" t="s">
        <v>3340</v>
      </c>
      <c r="W1319" s="252" t="s">
        <v>3340</v>
      </c>
      <c r="X1319" s="252" t="s">
        <v>3340</v>
      </c>
      <c r="Y1319" s="252" t="s">
        <v>3340</v>
      </c>
      <c r="Z1319" s="252" t="s">
        <v>3340</v>
      </c>
      <c r="AA1319" s="252" t="s">
        <v>3340</v>
      </c>
      <c r="AB1319" s="252" t="s">
        <v>3670</v>
      </c>
      <c r="AC1319" s="252" t="s">
        <v>3835</v>
      </c>
      <c r="AD1319" s="252" t="s">
        <v>3340</v>
      </c>
      <c r="AE1319" s="252" t="s">
        <v>3340</v>
      </c>
      <c r="AF1319" s="217" t="s">
        <v>3340</v>
      </c>
      <c r="AG1319" s="252" t="s">
        <v>11677</v>
      </c>
      <c r="AH1319" s="252" t="s">
        <v>11526</v>
      </c>
      <c r="AI1319" s="252" t="s">
        <v>11685</v>
      </c>
      <c r="AJ1319" s="252" t="s">
        <v>6765</v>
      </c>
      <c r="AK1319" s="252" t="s">
        <v>9509</v>
      </c>
      <c r="AL1319" s="252" t="s">
        <v>6</v>
      </c>
    </row>
    <row r="1320" spans="3:38">
      <c r="C1320" s="252" t="s">
        <v>11686</v>
      </c>
      <c r="D1320" s="252" t="s">
        <v>11687</v>
      </c>
      <c r="E1320" s="252" t="s">
        <v>11688</v>
      </c>
      <c r="F1320" s="217" t="s">
        <v>11674</v>
      </c>
      <c r="G1320" s="252" t="s">
        <v>11675</v>
      </c>
      <c r="H1320" s="252" t="s">
        <v>11524</v>
      </c>
      <c r="I1320" s="411">
        <v>43747</v>
      </c>
      <c r="J1320" s="252" t="s">
        <v>11525</v>
      </c>
      <c r="K1320" s="252" t="s">
        <v>10738</v>
      </c>
      <c r="L1320" s="252" t="s">
        <v>3469</v>
      </c>
      <c r="M1320" s="252" t="s">
        <v>6676</v>
      </c>
      <c r="N1320" s="252" t="s">
        <v>6684</v>
      </c>
      <c r="O1320" s="252" t="s">
        <v>8341</v>
      </c>
      <c r="P1320" s="252" t="s">
        <v>3669</v>
      </c>
      <c r="Q1320" s="252" t="s">
        <v>11689</v>
      </c>
      <c r="R1320" s="252" t="s">
        <v>3340</v>
      </c>
      <c r="S1320" s="252" t="s">
        <v>3340</v>
      </c>
      <c r="T1320" s="252" t="s">
        <v>3340</v>
      </c>
      <c r="U1320" s="252" t="s">
        <v>3340</v>
      </c>
      <c r="V1320" s="252" t="s">
        <v>3340</v>
      </c>
      <c r="W1320" s="252" t="s">
        <v>3340</v>
      </c>
      <c r="X1320" s="252" t="s">
        <v>3340</v>
      </c>
      <c r="Y1320" s="252" t="s">
        <v>3340</v>
      </c>
      <c r="Z1320" s="252" t="s">
        <v>3340</v>
      </c>
      <c r="AA1320" s="252" t="s">
        <v>3340</v>
      </c>
      <c r="AB1320" s="252" t="s">
        <v>3670</v>
      </c>
      <c r="AC1320" s="252" t="s">
        <v>3835</v>
      </c>
      <c r="AD1320" s="252" t="s">
        <v>3340</v>
      </c>
      <c r="AE1320" s="252" t="s">
        <v>3340</v>
      </c>
      <c r="AF1320" s="217" t="s">
        <v>3340</v>
      </c>
      <c r="AG1320" s="252" t="s">
        <v>11677</v>
      </c>
      <c r="AH1320" s="252" t="s">
        <v>11526</v>
      </c>
      <c r="AI1320" s="252" t="s">
        <v>11690</v>
      </c>
      <c r="AJ1320" s="252" t="s">
        <v>6765</v>
      </c>
      <c r="AK1320" s="252" t="s">
        <v>9509</v>
      </c>
      <c r="AL1320" s="252" t="s">
        <v>6699</v>
      </c>
    </row>
    <row r="1321" spans="3:38">
      <c r="C1321" s="252" t="s">
        <v>11691</v>
      </c>
      <c r="D1321" s="252" t="s">
        <v>11692</v>
      </c>
      <c r="E1321" s="252" t="s">
        <v>11693</v>
      </c>
      <c r="F1321" s="217" t="s">
        <v>11682</v>
      </c>
      <c r="G1321" s="252" t="s">
        <v>11683</v>
      </c>
      <c r="H1321" s="252" t="s">
        <v>11524</v>
      </c>
      <c r="I1321" s="411">
        <v>43747</v>
      </c>
      <c r="J1321" s="252" t="s">
        <v>11525</v>
      </c>
      <c r="K1321" s="252" t="s">
        <v>10738</v>
      </c>
      <c r="L1321" s="252" t="s">
        <v>3469</v>
      </c>
      <c r="M1321" s="252" t="s">
        <v>6676</v>
      </c>
      <c r="N1321" s="252" t="s">
        <v>6684</v>
      </c>
      <c r="O1321" s="252" t="s">
        <v>8341</v>
      </c>
      <c r="P1321" s="252" t="s">
        <v>3669</v>
      </c>
      <c r="Q1321" s="252" t="s">
        <v>11694</v>
      </c>
      <c r="R1321" s="252" t="s">
        <v>3340</v>
      </c>
      <c r="S1321" s="252" t="s">
        <v>3340</v>
      </c>
      <c r="T1321" s="252" t="s">
        <v>3340</v>
      </c>
      <c r="U1321" s="252" t="s">
        <v>3340</v>
      </c>
      <c r="V1321" s="252" t="s">
        <v>3340</v>
      </c>
      <c r="W1321" s="252" t="s">
        <v>3340</v>
      </c>
      <c r="X1321" s="252" t="s">
        <v>3340</v>
      </c>
      <c r="Y1321" s="252" t="s">
        <v>3340</v>
      </c>
      <c r="Z1321" s="252" t="s">
        <v>3340</v>
      </c>
      <c r="AA1321" s="252" t="s">
        <v>3340</v>
      </c>
      <c r="AB1321" s="252" t="s">
        <v>3670</v>
      </c>
      <c r="AC1321" s="252" t="s">
        <v>3835</v>
      </c>
      <c r="AD1321" s="252" t="s">
        <v>3340</v>
      </c>
      <c r="AE1321" s="252" t="s">
        <v>3340</v>
      </c>
      <c r="AF1321" s="217" t="s">
        <v>3340</v>
      </c>
      <c r="AG1321" s="252" t="s">
        <v>11677</v>
      </c>
      <c r="AH1321" s="252" t="s">
        <v>11526</v>
      </c>
      <c r="AI1321" s="252" t="s">
        <v>11695</v>
      </c>
      <c r="AJ1321" s="252" t="s">
        <v>6765</v>
      </c>
      <c r="AK1321" s="252" t="s">
        <v>9509</v>
      </c>
      <c r="AL1321" s="252" t="s">
        <v>6699</v>
      </c>
    </row>
    <row r="1322" spans="3:38">
      <c r="C1322" s="252" t="s">
        <v>11696</v>
      </c>
      <c r="D1322" s="252" t="s">
        <v>11697</v>
      </c>
      <c r="E1322" s="252" t="s">
        <v>11698</v>
      </c>
      <c r="F1322" s="217" t="s">
        <v>11674</v>
      </c>
      <c r="G1322" s="252" t="s">
        <v>11675</v>
      </c>
      <c r="H1322" s="252" t="s">
        <v>11524</v>
      </c>
      <c r="I1322" s="411">
        <v>43747</v>
      </c>
      <c r="J1322" s="252" t="s">
        <v>11525</v>
      </c>
      <c r="K1322" s="252" t="s">
        <v>10738</v>
      </c>
      <c r="L1322" s="252" t="s">
        <v>3469</v>
      </c>
      <c r="M1322" s="252" t="s">
        <v>6676</v>
      </c>
      <c r="N1322" s="252" t="s">
        <v>6684</v>
      </c>
      <c r="O1322" s="252" t="s">
        <v>8341</v>
      </c>
      <c r="P1322" s="252" t="s">
        <v>3669</v>
      </c>
      <c r="Q1322" s="252" t="s">
        <v>11699</v>
      </c>
      <c r="R1322" s="252" t="s">
        <v>3340</v>
      </c>
      <c r="S1322" s="252" t="s">
        <v>3340</v>
      </c>
      <c r="T1322" s="252" t="s">
        <v>3340</v>
      </c>
      <c r="U1322" s="252" t="s">
        <v>3340</v>
      </c>
      <c r="V1322" s="252" t="s">
        <v>3340</v>
      </c>
      <c r="W1322" s="252" t="s">
        <v>3340</v>
      </c>
      <c r="X1322" s="252" t="s">
        <v>3340</v>
      </c>
      <c r="Y1322" s="252" t="s">
        <v>3340</v>
      </c>
      <c r="Z1322" s="252" t="s">
        <v>3340</v>
      </c>
      <c r="AA1322" s="252" t="s">
        <v>3340</v>
      </c>
      <c r="AB1322" s="252" t="s">
        <v>3670</v>
      </c>
      <c r="AC1322" s="252" t="s">
        <v>3835</v>
      </c>
      <c r="AD1322" s="252" t="s">
        <v>3340</v>
      </c>
      <c r="AE1322" s="252" t="s">
        <v>3340</v>
      </c>
      <c r="AF1322" s="217" t="s">
        <v>3340</v>
      </c>
      <c r="AG1322" s="252" t="s">
        <v>11677</v>
      </c>
      <c r="AH1322" s="252" t="s">
        <v>11526</v>
      </c>
      <c r="AI1322" s="252" t="s">
        <v>11700</v>
      </c>
      <c r="AJ1322" s="252" t="s">
        <v>6765</v>
      </c>
      <c r="AK1322" s="252" t="s">
        <v>9509</v>
      </c>
      <c r="AL1322" s="252" t="s">
        <v>11638</v>
      </c>
    </row>
    <row r="1323" spans="3:38">
      <c r="C1323" s="252" t="s">
        <v>11701</v>
      </c>
      <c r="D1323" s="252" t="s">
        <v>11702</v>
      </c>
      <c r="E1323" s="252" t="s">
        <v>11703</v>
      </c>
      <c r="F1323" s="217" t="s">
        <v>11682</v>
      </c>
      <c r="G1323" s="252" t="s">
        <v>11683</v>
      </c>
      <c r="H1323" s="252" t="s">
        <v>11524</v>
      </c>
      <c r="I1323" s="411">
        <v>43747</v>
      </c>
      <c r="J1323" s="252" t="s">
        <v>11525</v>
      </c>
      <c r="K1323" s="252" t="s">
        <v>10738</v>
      </c>
      <c r="L1323" s="252" t="s">
        <v>3469</v>
      </c>
      <c r="M1323" s="252" t="s">
        <v>6676</v>
      </c>
      <c r="N1323" s="252" t="s">
        <v>6684</v>
      </c>
      <c r="O1323" s="252" t="s">
        <v>8341</v>
      </c>
      <c r="P1323" s="252" t="s">
        <v>3669</v>
      </c>
      <c r="Q1323" s="252" t="s">
        <v>11704</v>
      </c>
      <c r="R1323" s="252" t="s">
        <v>3340</v>
      </c>
      <c r="S1323" s="252" t="s">
        <v>3340</v>
      </c>
      <c r="T1323" s="252" t="s">
        <v>3340</v>
      </c>
      <c r="U1323" s="252" t="s">
        <v>3340</v>
      </c>
      <c r="V1323" s="252" t="s">
        <v>3340</v>
      </c>
      <c r="W1323" s="252" t="s">
        <v>3340</v>
      </c>
      <c r="X1323" s="252" t="s">
        <v>3340</v>
      </c>
      <c r="Y1323" s="252" t="s">
        <v>3340</v>
      </c>
      <c r="Z1323" s="252" t="s">
        <v>3340</v>
      </c>
      <c r="AA1323" s="252" t="s">
        <v>3340</v>
      </c>
      <c r="AB1323" s="252" t="s">
        <v>3670</v>
      </c>
      <c r="AC1323" s="252" t="s">
        <v>3835</v>
      </c>
      <c r="AD1323" s="252" t="s">
        <v>3340</v>
      </c>
      <c r="AE1323" s="252" t="s">
        <v>3340</v>
      </c>
      <c r="AF1323" s="217" t="s">
        <v>3340</v>
      </c>
      <c r="AG1323" s="252" t="s">
        <v>11677</v>
      </c>
      <c r="AH1323" s="252" t="s">
        <v>11526</v>
      </c>
      <c r="AI1323" s="252" t="s">
        <v>11705</v>
      </c>
      <c r="AJ1323" s="252" t="s">
        <v>6765</v>
      </c>
      <c r="AK1323" s="252" t="s">
        <v>9509</v>
      </c>
      <c r="AL1323" s="252" t="s">
        <v>11638</v>
      </c>
    </row>
    <row r="1324" spans="3:38">
      <c r="C1324" s="252" t="s">
        <v>11706</v>
      </c>
      <c r="D1324" s="252" t="s">
        <v>11707</v>
      </c>
      <c r="E1324" s="252" t="s">
        <v>11708</v>
      </c>
      <c r="F1324" s="217" t="s">
        <v>11674</v>
      </c>
      <c r="G1324" s="252" t="s">
        <v>11675</v>
      </c>
      <c r="H1324" s="252" t="s">
        <v>11524</v>
      </c>
      <c r="I1324" s="411">
        <v>43747</v>
      </c>
      <c r="J1324" s="252" t="s">
        <v>11525</v>
      </c>
      <c r="K1324" s="252" t="s">
        <v>10738</v>
      </c>
      <c r="L1324" s="252" t="s">
        <v>3469</v>
      </c>
      <c r="M1324" s="252" t="s">
        <v>6676</v>
      </c>
      <c r="N1324" s="252" t="s">
        <v>6684</v>
      </c>
      <c r="O1324" s="252" t="s">
        <v>8341</v>
      </c>
      <c r="P1324" s="252" t="s">
        <v>3669</v>
      </c>
      <c r="Q1324" s="252" t="s">
        <v>11709</v>
      </c>
      <c r="R1324" s="252" t="s">
        <v>3340</v>
      </c>
      <c r="S1324" s="252" t="s">
        <v>3340</v>
      </c>
      <c r="T1324" s="252" t="s">
        <v>3340</v>
      </c>
      <c r="U1324" s="252" t="s">
        <v>3340</v>
      </c>
      <c r="V1324" s="252" t="s">
        <v>3340</v>
      </c>
      <c r="W1324" s="252" t="s">
        <v>3340</v>
      </c>
      <c r="X1324" s="252" t="s">
        <v>3340</v>
      </c>
      <c r="Y1324" s="252" t="s">
        <v>3340</v>
      </c>
      <c r="Z1324" s="252" t="s">
        <v>3340</v>
      </c>
      <c r="AA1324" s="252" t="s">
        <v>3340</v>
      </c>
      <c r="AB1324" s="252" t="s">
        <v>3670</v>
      </c>
      <c r="AC1324" s="252" t="s">
        <v>3835</v>
      </c>
      <c r="AD1324" s="252" t="s">
        <v>3340</v>
      </c>
      <c r="AE1324" s="252" t="s">
        <v>3340</v>
      </c>
      <c r="AF1324" s="217" t="s">
        <v>3340</v>
      </c>
      <c r="AG1324" s="252" t="s">
        <v>11677</v>
      </c>
      <c r="AH1324" s="252" t="s">
        <v>11526</v>
      </c>
      <c r="AI1324" s="252" t="s">
        <v>11710</v>
      </c>
      <c r="AJ1324" s="252" t="s">
        <v>6765</v>
      </c>
      <c r="AK1324" s="252" t="s">
        <v>9509</v>
      </c>
      <c r="AL1324" s="252" t="s">
        <v>11649</v>
      </c>
    </row>
    <row r="1325" spans="3:38">
      <c r="C1325" s="252" t="s">
        <v>11711</v>
      </c>
      <c r="D1325" s="252" t="s">
        <v>11712</v>
      </c>
      <c r="E1325" s="252" t="s">
        <v>11713</v>
      </c>
      <c r="F1325" s="217" t="s">
        <v>11682</v>
      </c>
      <c r="G1325" s="252" t="s">
        <v>11683</v>
      </c>
      <c r="H1325" s="252" t="s">
        <v>11524</v>
      </c>
      <c r="I1325" s="411">
        <v>43747</v>
      </c>
      <c r="J1325" s="252" t="s">
        <v>11525</v>
      </c>
      <c r="K1325" s="252" t="s">
        <v>10738</v>
      </c>
      <c r="L1325" s="252" t="s">
        <v>3469</v>
      </c>
      <c r="M1325" s="252" t="s">
        <v>6676</v>
      </c>
      <c r="N1325" s="252" t="s">
        <v>6684</v>
      </c>
      <c r="O1325" s="252" t="s">
        <v>8341</v>
      </c>
      <c r="P1325" s="252" t="s">
        <v>3669</v>
      </c>
      <c r="Q1325" s="252" t="s">
        <v>11714</v>
      </c>
      <c r="R1325" s="252" t="s">
        <v>3340</v>
      </c>
      <c r="S1325" s="252" t="s">
        <v>3340</v>
      </c>
      <c r="T1325" s="252" t="s">
        <v>3340</v>
      </c>
      <c r="U1325" s="252" t="s">
        <v>3340</v>
      </c>
      <c r="V1325" s="252" t="s">
        <v>3340</v>
      </c>
      <c r="W1325" s="252" t="s">
        <v>3340</v>
      </c>
      <c r="X1325" s="252" t="s">
        <v>3340</v>
      </c>
      <c r="Y1325" s="252" t="s">
        <v>3340</v>
      </c>
      <c r="Z1325" s="252" t="s">
        <v>3340</v>
      </c>
      <c r="AA1325" s="252" t="s">
        <v>3340</v>
      </c>
      <c r="AB1325" s="252" t="s">
        <v>3670</v>
      </c>
      <c r="AC1325" s="252" t="s">
        <v>3835</v>
      </c>
      <c r="AD1325" s="252" t="s">
        <v>3340</v>
      </c>
      <c r="AE1325" s="252" t="s">
        <v>3340</v>
      </c>
      <c r="AF1325" s="217" t="s">
        <v>3340</v>
      </c>
      <c r="AG1325" s="252" t="s">
        <v>11677</v>
      </c>
      <c r="AH1325" s="252" t="s">
        <v>11526</v>
      </c>
      <c r="AI1325" s="252" t="s">
        <v>11715</v>
      </c>
      <c r="AJ1325" s="252" t="s">
        <v>6765</v>
      </c>
      <c r="AK1325" s="252" t="s">
        <v>9509</v>
      </c>
      <c r="AL1325" s="252" t="s">
        <v>11649</v>
      </c>
    </row>
    <row r="1326" spans="3:38">
      <c r="C1326" s="252" t="s">
        <v>11716</v>
      </c>
      <c r="D1326" s="252" t="s">
        <v>11717</v>
      </c>
      <c r="E1326" s="252" t="s">
        <v>11718</v>
      </c>
      <c r="F1326" s="217" t="s">
        <v>11674</v>
      </c>
      <c r="G1326" s="252" t="s">
        <v>11675</v>
      </c>
      <c r="H1326" s="252" t="s">
        <v>11524</v>
      </c>
      <c r="I1326" s="411">
        <v>43747</v>
      </c>
      <c r="J1326" s="252" t="s">
        <v>11525</v>
      </c>
      <c r="K1326" s="252" t="s">
        <v>10738</v>
      </c>
      <c r="L1326" s="252" t="s">
        <v>3469</v>
      </c>
      <c r="M1326" s="252" t="s">
        <v>6676</v>
      </c>
      <c r="N1326" s="252" t="s">
        <v>6684</v>
      </c>
      <c r="O1326" s="252" t="s">
        <v>8341</v>
      </c>
      <c r="P1326" s="252" t="s">
        <v>3669</v>
      </c>
      <c r="Q1326" s="252" t="s">
        <v>11719</v>
      </c>
      <c r="R1326" s="252" t="s">
        <v>3340</v>
      </c>
      <c r="S1326" s="252" t="s">
        <v>3340</v>
      </c>
      <c r="T1326" s="252" t="s">
        <v>3340</v>
      </c>
      <c r="U1326" s="252" t="s">
        <v>3340</v>
      </c>
      <c r="V1326" s="252" t="s">
        <v>3340</v>
      </c>
      <c r="W1326" s="252" t="s">
        <v>3340</v>
      </c>
      <c r="X1326" s="252" t="s">
        <v>3340</v>
      </c>
      <c r="Y1326" s="252" t="s">
        <v>3340</v>
      </c>
      <c r="Z1326" s="252" t="s">
        <v>3340</v>
      </c>
      <c r="AA1326" s="252" t="s">
        <v>3340</v>
      </c>
      <c r="AB1326" s="252" t="s">
        <v>3670</v>
      </c>
      <c r="AC1326" s="252" t="s">
        <v>3835</v>
      </c>
      <c r="AD1326" s="252" t="s">
        <v>3340</v>
      </c>
      <c r="AE1326" s="252" t="s">
        <v>3340</v>
      </c>
      <c r="AF1326" s="217" t="s">
        <v>3340</v>
      </c>
      <c r="AG1326" s="252" t="s">
        <v>11677</v>
      </c>
      <c r="AH1326" s="252" t="s">
        <v>11526</v>
      </c>
      <c r="AI1326" s="252" t="s">
        <v>11720</v>
      </c>
      <c r="AJ1326" s="252" t="s">
        <v>6765</v>
      </c>
      <c r="AK1326" s="252" t="s">
        <v>9509</v>
      </c>
      <c r="AL1326" s="252" t="s">
        <v>11660</v>
      </c>
    </row>
    <row r="1327" spans="3:38">
      <c r="C1327" s="252" t="s">
        <v>11721</v>
      </c>
      <c r="D1327" s="252" t="s">
        <v>11722</v>
      </c>
      <c r="E1327" s="252" t="s">
        <v>11723</v>
      </c>
      <c r="F1327" s="217" t="s">
        <v>11682</v>
      </c>
      <c r="G1327" s="252" t="s">
        <v>11683</v>
      </c>
      <c r="H1327" s="252" t="s">
        <v>11524</v>
      </c>
      <c r="I1327" s="411">
        <v>43747</v>
      </c>
      <c r="J1327" s="252" t="s">
        <v>11525</v>
      </c>
      <c r="K1327" s="252" t="s">
        <v>10738</v>
      </c>
      <c r="L1327" s="252" t="s">
        <v>3469</v>
      </c>
      <c r="M1327" s="252" t="s">
        <v>6676</v>
      </c>
      <c r="N1327" s="252" t="s">
        <v>6684</v>
      </c>
      <c r="O1327" s="252" t="s">
        <v>8341</v>
      </c>
      <c r="P1327" s="252" t="s">
        <v>3669</v>
      </c>
      <c r="Q1327" s="252" t="s">
        <v>11724</v>
      </c>
      <c r="R1327" s="252" t="s">
        <v>3340</v>
      </c>
      <c r="S1327" s="252" t="s">
        <v>3340</v>
      </c>
      <c r="T1327" s="252" t="s">
        <v>3340</v>
      </c>
      <c r="U1327" s="252" t="s">
        <v>3340</v>
      </c>
      <c r="V1327" s="252" t="s">
        <v>3340</v>
      </c>
      <c r="W1327" s="252" t="s">
        <v>3340</v>
      </c>
      <c r="X1327" s="252" t="s">
        <v>3340</v>
      </c>
      <c r="Y1327" s="252" t="s">
        <v>3340</v>
      </c>
      <c r="Z1327" s="252" t="s">
        <v>3340</v>
      </c>
      <c r="AA1327" s="252" t="s">
        <v>3340</v>
      </c>
      <c r="AB1327" s="252" t="s">
        <v>3670</v>
      </c>
      <c r="AC1327" s="252" t="s">
        <v>3835</v>
      </c>
      <c r="AD1327" s="252" t="s">
        <v>3340</v>
      </c>
      <c r="AE1327" s="252" t="s">
        <v>3340</v>
      </c>
      <c r="AF1327" s="217" t="s">
        <v>3340</v>
      </c>
      <c r="AG1327" s="252" t="s">
        <v>11677</v>
      </c>
      <c r="AH1327" s="252" t="s">
        <v>11526</v>
      </c>
      <c r="AI1327" s="252" t="s">
        <v>11725</v>
      </c>
      <c r="AJ1327" s="252" t="s">
        <v>6765</v>
      </c>
      <c r="AK1327" s="252" t="s">
        <v>9509</v>
      </c>
      <c r="AL1327" s="252" t="s">
        <v>11660</v>
      </c>
    </row>
    <row r="1328" spans="3:38">
      <c r="C1328" s="252" t="s">
        <v>7386</v>
      </c>
      <c r="D1328" s="252" t="s">
        <v>11726</v>
      </c>
      <c r="E1328" s="252" t="s">
        <v>11727</v>
      </c>
      <c r="F1328" s="217" t="s">
        <v>11674</v>
      </c>
      <c r="G1328" s="252" t="s">
        <v>11675</v>
      </c>
      <c r="H1328" s="252" t="s">
        <v>11669</v>
      </c>
      <c r="I1328" s="411">
        <v>43747</v>
      </c>
      <c r="J1328" s="252" t="s">
        <v>11525</v>
      </c>
      <c r="K1328" s="252" t="s">
        <v>10738</v>
      </c>
      <c r="L1328" s="252" t="s">
        <v>3469</v>
      </c>
      <c r="M1328" s="252" t="s">
        <v>6676</v>
      </c>
      <c r="N1328" s="252" t="s">
        <v>3696</v>
      </c>
      <c r="O1328" s="252" t="s">
        <v>3339</v>
      </c>
      <c r="P1328" s="252" t="s">
        <v>3670</v>
      </c>
      <c r="Q1328" s="252" t="s">
        <v>6123</v>
      </c>
      <c r="R1328" s="252" t="s">
        <v>3340</v>
      </c>
      <c r="S1328" s="252" t="s">
        <v>3340</v>
      </c>
      <c r="T1328" s="252" t="s">
        <v>3340</v>
      </c>
      <c r="U1328" s="252" t="s">
        <v>3340</v>
      </c>
      <c r="V1328" s="252" t="s">
        <v>3340</v>
      </c>
      <c r="W1328" s="252" t="s">
        <v>3340</v>
      </c>
      <c r="X1328" s="252" t="s">
        <v>3340</v>
      </c>
      <c r="Y1328" s="252" t="s">
        <v>3340</v>
      </c>
      <c r="Z1328" s="252" t="s">
        <v>3340</v>
      </c>
      <c r="AA1328" s="252" t="s">
        <v>3340</v>
      </c>
      <c r="AB1328" s="252" t="s">
        <v>3670</v>
      </c>
      <c r="AC1328" s="252" t="s">
        <v>4776</v>
      </c>
      <c r="AD1328" s="252" t="s">
        <v>3340</v>
      </c>
      <c r="AE1328" s="252" t="s">
        <v>3340</v>
      </c>
      <c r="AF1328" s="217" t="s">
        <v>3340</v>
      </c>
      <c r="AG1328" s="252" t="s">
        <v>11677</v>
      </c>
      <c r="AH1328" s="252" t="s">
        <v>3340</v>
      </c>
      <c r="AI1328" s="252" t="s">
        <v>11728</v>
      </c>
      <c r="AJ1328" s="252" t="s">
        <v>6766</v>
      </c>
      <c r="AK1328" s="252" t="s">
        <v>9509</v>
      </c>
      <c r="AL1328" s="252" t="s">
        <v>3340</v>
      </c>
    </row>
    <row r="1329" spans="3:38">
      <c r="C1329" s="252" t="s">
        <v>11729</v>
      </c>
      <c r="D1329" s="252" t="s">
        <v>11730</v>
      </c>
      <c r="E1329" s="252" t="s">
        <v>11731</v>
      </c>
      <c r="F1329" s="217" t="s">
        <v>11617</v>
      </c>
      <c r="G1329" s="252" t="s">
        <v>11618</v>
      </c>
      <c r="H1329" s="252" t="s">
        <v>11524</v>
      </c>
      <c r="I1329" s="411">
        <v>43747</v>
      </c>
      <c r="J1329" s="252" t="s">
        <v>11525</v>
      </c>
      <c r="K1329" s="252" t="s">
        <v>10738</v>
      </c>
      <c r="L1329" s="252" t="s">
        <v>3469</v>
      </c>
      <c r="M1329" s="252" t="s">
        <v>6676</v>
      </c>
      <c r="N1329" s="252" t="s">
        <v>3327</v>
      </c>
      <c r="O1329" s="252" t="s">
        <v>3328</v>
      </c>
      <c r="P1329" s="252" t="s">
        <v>3669</v>
      </c>
      <c r="Q1329" s="252" t="s">
        <v>11619</v>
      </c>
      <c r="R1329" s="252" t="s">
        <v>3340</v>
      </c>
      <c r="S1329" s="252" t="s">
        <v>3340</v>
      </c>
      <c r="T1329" s="252" t="s">
        <v>3340</v>
      </c>
      <c r="U1329" s="252" t="s">
        <v>3340</v>
      </c>
      <c r="V1329" s="252" t="s">
        <v>3340</v>
      </c>
      <c r="W1329" s="252" t="s">
        <v>3340</v>
      </c>
      <c r="X1329" s="252" t="s">
        <v>3340</v>
      </c>
      <c r="Y1329" s="252" t="s">
        <v>3340</v>
      </c>
      <c r="Z1329" s="252" t="s">
        <v>3340</v>
      </c>
      <c r="AA1329" s="252" t="s">
        <v>3340</v>
      </c>
      <c r="AB1329" s="252" t="s">
        <v>3669</v>
      </c>
      <c r="AC1329" s="252" t="s">
        <v>3835</v>
      </c>
      <c r="AD1329" s="252" t="s">
        <v>3340</v>
      </c>
      <c r="AE1329" s="252" t="s">
        <v>3340</v>
      </c>
      <c r="AF1329" s="217" t="s">
        <v>3340</v>
      </c>
      <c r="AG1329" s="252" t="s">
        <v>9149</v>
      </c>
      <c r="AH1329" s="252" t="s">
        <v>4367</v>
      </c>
      <c r="AI1329" s="252" t="s">
        <v>11732</v>
      </c>
      <c r="AJ1329" s="252" t="s">
        <v>6765</v>
      </c>
      <c r="AK1329" s="252" t="s">
        <v>9509</v>
      </c>
      <c r="AL1329" s="252" t="s">
        <v>6</v>
      </c>
    </row>
    <row r="1330" spans="3:38">
      <c r="C1330" s="252" t="s">
        <v>11733</v>
      </c>
      <c r="D1330" s="252" t="s">
        <v>11734</v>
      </c>
      <c r="E1330" s="252" t="s">
        <v>11735</v>
      </c>
      <c r="F1330" s="217" t="s">
        <v>11624</v>
      </c>
      <c r="G1330" s="252" t="s">
        <v>11625</v>
      </c>
      <c r="H1330" s="252" t="s">
        <v>11524</v>
      </c>
      <c r="I1330" s="411">
        <v>43747</v>
      </c>
      <c r="J1330" s="252" t="s">
        <v>11525</v>
      </c>
      <c r="K1330" s="252" t="s">
        <v>10738</v>
      </c>
      <c r="L1330" s="252" t="s">
        <v>3469</v>
      </c>
      <c r="M1330" s="252" t="s">
        <v>6676</v>
      </c>
      <c r="N1330" s="252" t="s">
        <v>3327</v>
      </c>
      <c r="O1330" s="252" t="s">
        <v>3328</v>
      </c>
      <c r="P1330" s="252" t="s">
        <v>3669</v>
      </c>
      <c r="Q1330" s="252" t="s">
        <v>11626</v>
      </c>
      <c r="R1330" s="252" t="s">
        <v>3340</v>
      </c>
      <c r="S1330" s="252" t="s">
        <v>3340</v>
      </c>
      <c r="T1330" s="252" t="s">
        <v>3340</v>
      </c>
      <c r="U1330" s="252" t="s">
        <v>3340</v>
      </c>
      <c r="V1330" s="252" t="s">
        <v>3340</v>
      </c>
      <c r="W1330" s="252" t="s">
        <v>3340</v>
      </c>
      <c r="X1330" s="252" t="s">
        <v>3340</v>
      </c>
      <c r="Y1330" s="252" t="s">
        <v>3340</v>
      </c>
      <c r="Z1330" s="252" t="s">
        <v>3340</v>
      </c>
      <c r="AA1330" s="252" t="s">
        <v>3340</v>
      </c>
      <c r="AB1330" s="252" t="s">
        <v>3669</v>
      </c>
      <c r="AC1330" s="252" t="s">
        <v>3835</v>
      </c>
      <c r="AD1330" s="252" t="s">
        <v>3340</v>
      </c>
      <c r="AE1330" s="252" t="s">
        <v>3340</v>
      </c>
      <c r="AF1330" s="217" t="s">
        <v>3340</v>
      </c>
      <c r="AG1330" s="252" t="s">
        <v>9149</v>
      </c>
      <c r="AH1330" s="252" t="s">
        <v>4367</v>
      </c>
      <c r="AI1330" s="252" t="s">
        <v>11736</v>
      </c>
      <c r="AJ1330" s="252" t="s">
        <v>6765</v>
      </c>
      <c r="AK1330" s="252" t="s">
        <v>9509</v>
      </c>
      <c r="AL1330" s="252" t="s">
        <v>6699</v>
      </c>
    </row>
    <row r="1331" spans="3:38">
      <c r="C1331" s="252" t="s">
        <v>11737</v>
      </c>
      <c r="D1331" s="252" t="s">
        <v>11738</v>
      </c>
      <c r="E1331" s="252" t="s">
        <v>11739</v>
      </c>
      <c r="F1331" s="217" t="s">
        <v>11617</v>
      </c>
      <c r="G1331" s="252" t="s">
        <v>11618</v>
      </c>
      <c r="H1331" s="252" t="s">
        <v>11524</v>
      </c>
      <c r="I1331" s="411">
        <v>43747</v>
      </c>
      <c r="J1331" s="252" t="s">
        <v>11525</v>
      </c>
      <c r="K1331" s="252" t="s">
        <v>10738</v>
      </c>
      <c r="L1331" s="252" t="s">
        <v>3469</v>
      </c>
      <c r="M1331" s="252" t="s">
        <v>6676</v>
      </c>
      <c r="N1331" s="252" t="s">
        <v>3327</v>
      </c>
      <c r="O1331" s="252" t="s">
        <v>3328</v>
      </c>
      <c r="P1331" s="252" t="s">
        <v>3669</v>
      </c>
      <c r="Q1331" s="252" t="s">
        <v>11631</v>
      </c>
      <c r="R1331" s="252" t="s">
        <v>3340</v>
      </c>
      <c r="S1331" s="252" t="s">
        <v>3340</v>
      </c>
      <c r="T1331" s="252" t="s">
        <v>3340</v>
      </c>
      <c r="U1331" s="252" t="s">
        <v>3340</v>
      </c>
      <c r="V1331" s="252" t="s">
        <v>3340</v>
      </c>
      <c r="W1331" s="252" t="s">
        <v>3340</v>
      </c>
      <c r="X1331" s="252" t="s">
        <v>3340</v>
      </c>
      <c r="Y1331" s="252" t="s">
        <v>3340</v>
      </c>
      <c r="Z1331" s="252" t="s">
        <v>3340</v>
      </c>
      <c r="AA1331" s="252" t="s">
        <v>3340</v>
      </c>
      <c r="AB1331" s="252" t="s">
        <v>3669</v>
      </c>
      <c r="AC1331" s="252" t="s">
        <v>3835</v>
      </c>
      <c r="AD1331" s="252" t="s">
        <v>3340</v>
      </c>
      <c r="AE1331" s="252" t="s">
        <v>3340</v>
      </c>
      <c r="AF1331" s="217" t="s">
        <v>3340</v>
      </c>
      <c r="AG1331" s="252" t="s">
        <v>9149</v>
      </c>
      <c r="AH1331" s="252" t="s">
        <v>4367</v>
      </c>
      <c r="AI1331" s="252" t="s">
        <v>11740</v>
      </c>
      <c r="AJ1331" s="252" t="s">
        <v>6765</v>
      </c>
      <c r="AK1331" s="252" t="s">
        <v>9509</v>
      </c>
      <c r="AL1331" s="252" t="s">
        <v>6699</v>
      </c>
    </row>
    <row r="1332" spans="3:38">
      <c r="C1332" s="252" t="s">
        <v>11741</v>
      </c>
      <c r="D1332" s="252" t="s">
        <v>11742</v>
      </c>
      <c r="E1332" s="252" t="s">
        <v>11743</v>
      </c>
      <c r="F1332" s="217" t="s">
        <v>11624</v>
      </c>
      <c r="G1332" s="252" t="s">
        <v>11625</v>
      </c>
      <c r="H1332" s="252" t="s">
        <v>11524</v>
      </c>
      <c r="I1332" s="411">
        <v>43747</v>
      </c>
      <c r="J1332" s="252" t="s">
        <v>11525</v>
      </c>
      <c r="K1332" s="252" t="s">
        <v>10738</v>
      </c>
      <c r="L1332" s="252" t="s">
        <v>3469</v>
      </c>
      <c r="M1332" s="252" t="s">
        <v>6676</v>
      </c>
      <c r="N1332" s="252" t="s">
        <v>3327</v>
      </c>
      <c r="O1332" s="252" t="s">
        <v>3328</v>
      </c>
      <c r="P1332" s="252" t="s">
        <v>3669</v>
      </c>
      <c r="Q1332" s="252" t="s">
        <v>11636</v>
      </c>
      <c r="R1332" s="252" t="s">
        <v>3340</v>
      </c>
      <c r="S1332" s="252" t="s">
        <v>3340</v>
      </c>
      <c r="T1332" s="252" t="s">
        <v>3340</v>
      </c>
      <c r="U1332" s="252" t="s">
        <v>3340</v>
      </c>
      <c r="V1332" s="252" t="s">
        <v>3340</v>
      </c>
      <c r="W1332" s="252" t="s">
        <v>3340</v>
      </c>
      <c r="X1332" s="252" t="s">
        <v>3340</v>
      </c>
      <c r="Y1332" s="252" t="s">
        <v>3340</v>
      </c>
      <c r="Z1332" s="252" t="s">
        <v>3340</v>
      </c>
      <c r="AA1332" s="252" t="s">
        <v>3340</v>
      </c>
      <c r="AB1332" s="252" t="s">
        <v>3669</v>
      </c>
      <c r="AC1332" s="252" t="s">
        <v>3835</v>
      </c>
      <c r="AD1332" s="252" t="s">
        <v>3340</v>
      </c>
      <c r="AE1332" s="252" t="s">
        <v>3340</v>
      </c>
      <c r="AF1332" s="217" t="s">
        <v>3340</v>
      </c>
      <c r="AG1332" s="252" t="s">
        <v>9149</v>
      </c>
      <c r="AH1332" s="252" t="s">
        <v>4367</v>
      </c>
      <c r="AI1332" s="252" t="s">
        <v>11744</v>
      </c>
      <c r="AJ1332" s="252" t="s">
        <v>6765</v>
      </c>
      <c r="AK1332" s="252" t="s">
        <v>9509</v>
      </c>
      <c r="AL1332" s="252" t="s">
        <v>11638</v>
      </c>
    </row>
    <row r="1333" spans="3:38">
      <c r="C1333" s="252" t="s">
        <v>11745</v>
      </c>
      <c r="D1333" s="252" t="s">
        <v>11746</v>
      </c>
      <c r="E1333" s="252" t="s">
        <v>11747</v>
      </c>
      <c r="F1333" s="217" t="s">
        <v>11617</v>
      </c>
      <c r="G1333" s="252" t="s">
        <v>11618</v>
      </c>
      <c r="H1333" s="252" t="s">
        <v>11524</v>
      </c>
      <c r="I1333" s="411">
        <v>43747</v>
      </c>
      <c r="J1333" s="252" t="s">
        <v>11525</v>
      </c>
      <c r="K1333" s="252" t="s">
        <v>10738</v>
      </c>
      <c r="L1333" s="252" t="s">
        <v>3469</v>
      </c>
      <c r="M1333" s="252" t="s">
        <v>6676</v>
      </c>
      <c r="N1333" s="252" t="s">
        <v>3327</v>
      </c>
      <c r="O1333" s="252" t="s">
        <v>3328</v>
      </c>
      <c r="P1333" s="252" t="s">
        <v>3669</v>
      </c>
      <c r="Q1333" s="252" t="s">
        <v>11642</v>
      </c>
      <c r="R1333" s="252" t="s">
        <v>3340</v>
      </c>
      <c r="S1333" s="252" t="s">
        <v>3340</v>
      </c>
      <c r="T1333" s="252" t="s">
        <v>3340</v>
      </c>
      <c r="U1333" s="252" t="s">
        <v>3340</v>
      </c>
      <c r="V1333" s="252" t="s">
        <v>3340</v>
      </c>
      <c r="W1333" s="252" t="s">
        <v>3340</v>
      </c>
      <c r="X1333" s="252" t="s">
        <v>3340</v>
      </c>
      <c r="Y1333" s="252" t="s">
        <v>3340</v>
      </c>
      <c r="Z1333" s="252" t="s">
        <v>3340</v>
      </c>
      <c r="AA1333" s="252" t="s">
        <v>3340</v>
      </c>
      <c r="AB1333" s="252" t="s">
        <v>3669</v>
      </c>
      <c r="AC1333" s="252" t="s">
        <v>3835</v>
      </c>
      <c r="AD1333" s="252" t="s">
        <v>3340</v>
      </c>
      <c r="AE1333" s="252" t="s">
        <v>3340</v>
      </c>
      <c r="AF1333" s="217" t="s">
        <v>3340</v>
      </c>
      <c r="AG1333" s="252" t="s">
        <v>9149</v>
      </c>
      <c r="AH1333" s="252" t="s">
        <v>4367</v>
      </c>
      <c r="AI1333" s="252" t="s">
        <v>11748</v>
      </c>
      <c r="AJ1333" s="252" t="s">
        <v>6765</v>
      </c>
      <c r="AK1333" s="252" t="s">
        <v>9509</v>
      </c>
      <c r="AL1333" s="252" t="s">
        <v>11638</v>
      </c>
    </row>
    <row r="1334" spans="3:38">
      <c r="C1334" s="252" t="s">
        <v>11749</v>
      </c>
      <c r="D1334" s="252" t="s">
        <v>11750</v>
      </c>
      <c r="E1334" s="252" t="s">
        <v>11751</v>
      </c>
      <c r="F1334" s="217" t="s">
        <v>11624</v>
      </c>
      <c r="G1334" s="252" t="s">
        <v>11625</v>
      </c>
      <c r="H1334" s="252" t="s">
        <v>11524</v>
      </c>
      <c r="I1334" s="411">
        <v>43747</v>
      </c>
      <c r="J1334" s="252" t="s">
        <v>11525</v>
      </c>
      <c r="K1334" s="252" t="s">
        <v>10738</v>
      </c>
      <c r="L1334" s="252" t="s">
        <v>3469</v>
      </c>
      <c r="M1334" s="252" t="s">
        <v>6676</v>
      </c>
      <c r="N1334" s="252" t="s">
        <v>3327</v>
      </c>
      <c r="O1334" s="252" t="s">
        <v>3328</v>
      </c>
      <c r="P1334" s="252" t="s">
        <v>3669</v>
      </c>
      <c r="Q1334" s="252" t="s">
        <v>11647</v>
      </c>
      <c r="R1334" s="252" t="s">
        <v>3340</v>
      </c>
      <c r="S1334" s="252" t="s">
        <v>3340</v>
      </c>
      <c r="T1334" s="252" t="s">
        <v>3340</v>
      </c>
      <c r="U1334" s="252" t="s">
        <v>3340</v>
      </c>
      <c r="V1334" s="252" t="s">
        <v>3340</v>
      </c>
      <c r="W1334" s="252" t="s">
        <v>3340</v>
      </c>
      <c r="X1334" s="252" t="s">
        <v>3340</v>
      </c>
      <c r="Y1334" s="252" t="s">
        <v>3340</v>
      </c>
      <c r="Z1334" s="252" t="s">
        <v>3340</v>
      </c>
      <c r="AA1334" s="252" t="s">
        <v>3340</v>
      </c>
      <c r="AB1334" s="252" t="s">
        <v>3669</v>
      </c>
      <c r="AC1334" s="252" t="s">
        <v>3835</v>
      </c>
      <c r="AD1334" s="252" t="s">
        <v>3340</v>
      </c>
      <c r="AE1334" s="252" t="s">
        <v>3340</v>
      </c>
      <c r="AF1334" s="217" t="s">
        <v>3340</v>
      </c>
      <c r="AG1334" s="252" t="s">
        <v>9149</v>
      </c>
      <c r="AH1334" s="252" t="s">
        <v>4367</v>
      </c>
      <c r="AI1334" s="252" t="s">
        <v>11752</v>
      </c>
      <c r="AJ1334" s="252" t="s">
        <v>6765</v>
      </c>
      <c r="AK1334" s="252" t="s">
        <v>9509</v>
      </c>
      <c r="AL1334" s="252" t="s">
        <v>11649</v>
      </c>
    </row>
    <row r="1335" spans="3:38">
      <c r="C1335" s="252" t="s">
        <v>11753</v>
      </c>
      <c r="D1335" s="252" t="s">
        <v>11754</v>
      </c>
      <c r="E1335" s="252" t="s">
        <v>11755</v>
      </c>
      <c r="F1335" s="217" t="s">
        <v>11617</v>
      </c>
      <c r="G1335" s="252" t="s">
        <v>11618</v>
      </c>
      <c r="H1335" s="252" t="s">
        <v>11524</v>
      </c>
      <c r="I1335" s="411">
        <v>43747</v>
      </c>
      <c r="J1335" s="252" t="s">
        <v>11525</v>
      </c>
      <c r="K1335" s="252" t="s">
        <v>10738</v>
      </c>
      <c r="L1335" s="252" t="s">
        <v>3469</v>
      </c>
      <c r="M1335" s="252" t="s">
        <v>6676</v>
      </c>
      <c r="N1335" s="252" t="s">
        <v>3327</v>
      </c>
      <c r="O1335" s="252" t="s">
        <v>3328</v>
      </c>
      <c r="P1335" s="252" t="s">
        <v>3669</v>
      </c>
      <c r="Q1335" s="252" t="s">
        <v>11653</v>
      </c>
      <c r="R1335" s="252" t="s">
        <v>3340</v>
      </c>
      <c r="S1335" s="252" t="s">
        <v>3340</v>
      </c>
      <c r="T1335" s="252" t="s">
        <v>3340</v>
      </c>
      <c r="U1335" s="252" t="s">
        <v>3340</v>
      </c>
      <c r="V1335" s="252" t="s">
        <v>3340</v>
      </c>
      <c r="W1335" s="252" t="s">
        <v>3340</v>
      </c>
      <c r="X1335" s="252" t="s">
        <v>3340</v>
      </c>
      <c r="Y1335" s="252" t="s">
        <v>3340</v>
      </c>
      <c r="Z1335" s="252" t="s">
        <v>3340</v>
      </c>
      <c r="AA1335" s="252" t="s">
        <v>3340</v>
      </c>
      <c r="AB1335" s="252" t="s">
        <v>3669</v>
      </c>
      <c r="AC1335" s="252" t="s">
        <v>3835</v>
      </c>
      <c r="AD1335" s="252" t="s">
        <v>3340</v>
      </c>
      <c r="AE1335" s="252" t="s">
        <v>3340</v>
      </c>
      <c r="AF1335" s="217" t="s">
        <v>3340</v>
      </c>
      <c r="AG1335" s="252" t="s">
        <v>9149</v>
      </c>
      <c r="AH1335" s="252" t="s">
        <v>4367</v>
      </c>
      <c r="AI1335" s="252" t="s">
        <v>11756</v>
      </c>
      <c r="AJ1335" s="252" t="s">
        <v>6765</v>
      </c>
      <c r="AK1335" s="252" t="s">
        <v>9509</v>
      </c>
      <c r="AL1335" s="252" t="s">
        <v>11649</v>
      </c>
    </row>
    <row r="1336" spans="3:38">
      <c r="C1336" s="252" t="s">
        <v>11757</v>
      </c>
      <c r="D1336" s="252" t="s">
        <v>11758</v>
      </c>
      <c r="E1336" s="252" t="s">
        <v>11759</v>
      </c>
      <c r="F1336" s="217" t="s">
        <v>11624</v>
      </c>
      <c r="G1336" s="252" t="s">
        <v>11625</v>
      </c>
      <c r="H1336" s="252" t="s">
        <v>11524</v>
      </c>
      <c r="I1336" s="411">
        <v>43747</v>
      </c>
      <c r="J1336" s="252" t="s">
        <v>11525</v>
      </c>
      <c r="K1336" s="252" t="s">
        <v>10738</v>
      </c>
      <c r="L1336" s="252" t="s">
        <v>3469</v>
      </c>
      <c r="M1336" s="252" t="s">
        <v>6676</v>
      </c>
      <c r="N1336" s="252" t="s">
        <v>3327</v>
      </c>
      <c r="O1336" s="252" t="s">
        <v>3328</v>
      </c>
      <c r="P1336" s="252" t="s">
        <v>3669</v>
      </c>
      <c r="Q1336" s="252" t="s">
        <v>11658</v>
      </c>
      <c r="R1336" s="252" t="s">
        <v>3340</v>
      </c>
      <c r="S1336" s="252" t="s">
        <v>3340</v>
      </c>
      <c r="T1336" s="252" t="s">
        <v>3340</v>
      </c>
      <c r="U1336" s="252" t="s">
        <v>3340</v>
      </c>
      <c r="V1336" s="252" t="s">
        <v>3340</v>
      </c>
      <c r="W1336" s="252" t="s">
        <v>3340</v>
      </c>
      <c r="X1336" s="252" t="s">
        <v>3340</v>
      </c>
      <c r="Y1336" s="252" t="s">
        <v>3340</v>
      </c>
      <c r="Z1336" s="252" t="s">
        <v>3340</v>
      </c>
      <c r="AA1336" s="252" t="s">
        <v>3340</v>
      </c>
      <c r="AB1336" s="252" t="s">
        <v>3669</v>
      </c>
      <c r="AC1336" s="252" t="s">
        <v>3835</v>
      </c>
      <c r="AD1336" s="252" t="s">
        <v>3340</v>
      </c>
      <c r="AE1336" s="252" t="s">
        <v>3340</v>
      </c>
      <c r="AF1336" s="217" t="s">
        <v>3340</v>
      </c>
      <c r="AG1336" s="252" t="s">
        <v>9149</v>
      </c>
      <c r="AH1336" s="252" t="s">
        <v>4367</v>
      </c>
      <c r="AI1336" s="252" t="s">
        <v>11760</v>
      </c>
      <c r="AJ1336" s="252" t="s">
        <v>6765</v>
      </c>
      <c r="AK1336" s="252" t="s">
        <v>9509</v>
      </c>
      <c r="AL1336" s="252" t="s">
        <v>11660</v>
      </c>
    </row>
    <row r="1337" spans="3:38">
      <c r="C1337" s="252" t="s">
        <v>11761</v>
      </c>
      <c r="D1337" s="252" t="s">
        <v>11762</v>
      </c>
      <c r="E1337" s="252" t="s">
        <v>11763</v>
      </c>
      <c r="F1337" s="217" t="s">
        <v>11617</v>
      </c>
      <c r="G1337" s="252" t="s">
        <v>11618</v>
      </c>
      <c r="H1337" s="252" t="s">
        <v>11524</v>
      </c>
      <c r="I1337" s="411">
        <v>43747</v>
      </c>
      <c r="J1337" s="252" t="s">
        <v>11525</v>
      </c>
      <c r="K1337" s="252" t="s">
        <v>10738</v>
      </c>
      <c r="L1337" s="252" t="s">
        <v>3469</v>
      </c>
      <c r="M1337" s="252" t="s">
        <v>6676</v>
      </c>
      <c r="N1337" s="252" t="s">
        <v>3327</v>
      </c>
      <c r="O1337" s="252" t="s">
        <v>3328</v>
      </c>
      <c r="P1337" s="252" t="s">
        <v>3669</v>
      </c>
      <c r="Q1337" s="252" t="s">
        <v>11664</v>
      </c>
      <c r="R1337" s="252" t="s">
        <v>3340</v>
      </c>
      <c r="S1337" s="252" t="s">
        <v>3340</v>
      </c>
      <c r="T1337" s="252" t="s">
        <v>3340</v>
      </c>
      <c r="U1337" s="252" t="s">
        <v>3340</v>
      </c>
      <c r="V1337" s="252" t="s">
        <v>3340</v>
      </c>
      <c r="W1337" s="252" t="s">
        <v>3340</v>
      </c>
      <c r="X1337" s="252" t="s">
        <v>3340</v>
      </c>
      <c r="Y1337" s="252" t="s">
        <v>3340</v>
      </c>
      <c r="Z1337" s="252" t="s">
        <v>3340</v>
      </c>
      <c r="AA1337" s="252" t="s">
        <v>3340</v>
      </c>
      <c r="AB1337" s="252" t="s">
        <v>3669</v>
      </c>
      <c r="AC1337" s="252" t="s">
        <v>3835</v>
      </c>
      <c r="AD1337" s="252" t="s">
        <v>3340</v>
      </c>
      <c r="AE1337" s="252" t="s">
        <v>3340</v>
      </c>
      <c r="AF1337" s="217" t="s">
        <v>3340</v>
      </c>
      <c r="AG1337" s="252" t="s">
        <v>9149</v>
      </c>
      <c r="AH1337" s="252" t="s">
        <v>4367</v>
      </c>
      <c r="AI1337" s="252" t="s">
        <v>11764</v>
      </c>
      <c r="AJ1337" s="252" t="s">
        <v>6765</v>
      </c>
      <c r="AK1337" s="252" t="s">
        <v>9509</v>
      </c>
      <c r="AL1337" s="252" t="s">
        <v>11660</v>
      </c>
    </row>
    <row r="1338" spans="3:38">
      <c r="C1338" s="252" t="s">
        <v>11765</v>
      </c>
      <c r="D1338" s="252" t="s">
        <v>11766</v>
      </c>
      <c r="E1338" s="252" t="s">
        <v>11767</v>
      </c>
      <c r="F1338" s="217" t="s">
        <v>11674</v>
      </c>
      <c r="G1338" s="252" t="s">
        <v>11675</v>
      </c>
      <c r="H1338" s="252" t="s">
        <v>11524</v>
      </c>
      <c r="I1338" s="411">
        <v>43747</v>
      </c>
      <c r="J1338" s="252" t="s">
        <v>11525</v>
      </c>
      <c r="K1338" s="252" t="s">
        <v>10738</v>
      </c>
      <c r="L1338" s="252" t="s">
        <v>3469</v>
      </c>
      <c r="M1338" s="252" t="s">
        <v>6676</v>
      </c>
      <c r="N1338" s="252" t="s">
        <v>3327</v>
      </c>
      <c r="O1338" s="252" t="s">
        <v>3328</v>
      </c>
      <c r="P1338" s="252" t="s">
        <v>3669</v>
      </c>
      <c r="Q1338" s="252" t="s">
        <v>11676</v>
      </c>
      <c r="R1338" s="252" t="s">
        <v>3340</v>
      </c>
      <c r="S1338" s="252" t="s">
        <v>3340</v>
      </c>
      <c r="T1338" s="252" t="s">
        <v>3340</v>
      </c>
      <c r="U1338" s="252" t="s">
        <v>3340</v>
      </c>
      <c r="V1338" s="252" t="s">
        <v>3340</v>
      </c>
      <c r="W1338" s="252" t="s">
        <v>3340</v>
      </c>
      <c r="X1338" s="252" t="s">
        <v>3340</v>
      </c>
      <c r="Y1338" s="252" t="s">
        <v>3340</v>
      </c>
      <c r="Z1338" s="252" t="s">
        <v>3340</v>
      </c>
      <c r="AA1338" s="252" t="s">
        <v>3340</v>
      </c>
      <c r="AB1338" s="252" t="s">
        <v>3669</v>
      </c>
      <c r="AC1338" s="252" t="s">
        <v>3835</v>
      </c>
      <c r="AD1338" s="252" t="s">
        <v>3340</v>
      </c>
      <c r="AE1338" s="252" t="s">
        <v>3340</v>
      </c>
      <c r="AF1338" s="217" t="s">
        <v>3340</v>
      </c>
      <c r="AG1338" s="252" t="s">
        <v>11677</v>
      </c>
      <c r="AH1338" s="252" t="s">
        <v>4367</v>
      </c>
      <c r="AI1338" s="252" t="s">
        <v>11768</v>
      </c>
      <c r="AJ1338" s="252" t="s">
        <v>6765</v>
      </c>
      <c r="AK1338" s="252" t="s">
        <v>9509</v>
      </c>
      <c r="AL1338" s="252" t="s">
        <v>6</v>
      </c>
    </row>
    <row r="1339" spans="3:38">
      <c r="C1339" s="252" t="s">
        <v>11769</v>
      </c>
      <c r="D1339" s="252" t="s">
        <v>11770</v>
      </c>
      <c r="E1339" s="252" t="s">
        <v>11771</v>
      </c>
      <c r="F1339" s="217" t="s">
        <v>11682</v>
      </c>
      <c r="G1339" s="252" t="s">
        <v>11683</v>
      </c>
      <c r="H1339" s="252" t="s">
        <v>11524</v>
      </c>
      <c r="I1339" s="411">
        <v>43747</v>
      </c>
      <c r="J1339" s="252" t="s">
        <v>11525</v>
      </c>
      <c r="K1339" s="252" t="s">
        <v>10738</v>
      </c>
      <c r="L1339" s="252" t="s">
        <v>3469</v>
      </c>
      <c r="M1339" s="252" t="s">
        <v>6676</v>
      </c>
      <c r="N1339" s="252" t="s">
        <v>3327</v>
      </c>
      <c r="O1339" s="252" t="s">
        <v>3328</v>
      </c>
      <c r="P1339" s="252" t="s">
        <v>3669</v>
      </c>
      <c r="Q1339" s="252" t="s">
        <v>11684</v>
      </c>
      <c r="R1339" s="252" t="s">
        <v>3340</v>
      </c>
      <c r="S1339" s="252" t="s">
        <v>3340</v>
      </c>
      <c r="T1339" s="252" t="s">
        <v>3340</v>
      </c>
      <c r="U1339" s="252" t="s">
        <v>3340</v>
      </c>
      <c r="V1339" s="252" t="s">
        <v>3340</v>
      </c>
      <c r="W1339" s="252" t="s">
        <v>3340</v>
      </c>
      <c r="X1339" s="252" t="s">
        <v>3340</v>
      </c>
      <c r="Y1339" s="252" t="s">
        <v>3340</v>
      </c>
      <c r="Z1339" s="252" t="s">
        <v>3340</v>
      </c>
      <c r="AA1339" s="252" t="s">
        <v>3340</v>
      </c>
      <c r="AB1339" s="252" t="s">
        <v>3669</v>
      </c>
      <c r="AC1339" s="252" t="s">
        <v>3835</v>
      </c>
      <c r="AD1339" s="252" t="s">
        <v>3340</v>
      </c>
      <c r="AE1339" s="252" t="s">
        <v>3340</v>
      </c>
      <c r="AF1339" s="217" t="s">
        <v>3340</v>
      </c>
      <c r="AG1339" s="252" t="s">
        <v>11677</v>
      </c>
      <c r="AH1339" s="252" t="s">
        <v>4367</v>
      </c>
      <c r="AI1339" s="252" t="s">
        <v>11772</v>
      </c>
      <c r="AJ1339" s="252" t="s">
        <v>6765</v>
      </c>
      <c r="AK1339" s="252" t="s">
        <v>9509</v>
      </c>
      <c r="AL1339" s="252" t="s">
        <v>6</v>
      </c>
    </row>
    <row r="1340" spans="3:38">
      <c r="C1340" s="252" t="s">
        <v>11773</v>
      </c>
      <c r="D1340" s="252" t="s">
        <v>11774</v>
      </c>
      <c r="E1340" s="252" t="s">
        <v>11775</v>
      </c>
      <c r="F1340" s="217" t="s">
        <v>11674</v>
      </c>
      <c r="G1340" s="252" t="s">
        <v>11675</v>
      </c>
      <c r="H1340" s="252" t="s">
        <v>11524</v>
      </c>
      <c r="I1340" s="411">
        <v>43747</v>
      </c>
      <c r="J1340" s="252" t="s">
        <v>11525</v>
      </c>
      <c r="K1340" s="252" t="s">
        <v>10738</v>
      </c>
      <c r="L1340" s="252" t="s">
        <v>3469</v>
      </c>
      <c r="M1340" s="252" t="s">
        <v>6676</v>
      </c>
      <c r="N1340" s="252" t="s">
        <v>3327</v>
      </c>
      <c r="O1340" s="252" t="s">
        <v>3328</v>
      </c>
      <c r="P1340" s="252" t="s">
        <v>3669</v>
      </c>
      <c r="Q1340" s="252" t="s">
        <v>11689</v>
      </c>
      <c r="R1340" s="252" t="s">
        <v>3340</v>
      </c>
      <c r="S1340" s="252" t="s">
        <v>3340</v>
      </c>
      <c r="T1340" s="252" t="s">
        <v>3340</v>
      </c>
      <c r="U1340" s="252" t="s">
        <v>3340</v>
      </c>
      <c r="V1340" s="252" t="s">
        <v>3340</v>
      </c>
      <c r="W1340" s="252" t="s">
        <v>3340</v>
      </c>
      <c r="X1340" s="252" t="s">
        <v>3340</v>
      </c>
      <c r="Y1340" s="252" t="s">
        <v>3340</v>
      </c>
      <c r="Z1340" s="252" t="s">
        <v>3340</v>
      </c>
      <c r="AA1340" s="252" t="s">
        <v>3340</v>
      </c>
      <c r="AB1340" s="252" t="s">
        <v>3669</v>
      </c>
      <c r="AC1340" s="252" t="s">
        <v>3835</v>
      </c>
      <c r="AD1340" s="252" t="s">
        <v>3340</v>
      </c>
      <c r="AE1340" s="252" t="s">
        <v>3340</v>
      </c>
      <c r="AF1340" s="217" t="s">
        <v>3340</v>
      </c>
      <c r="AG1340" s="252" t="s">
        <v>11677</v>
      </c>
      <c r="AH1340" s="252" t="s">
        <v>4367</v>
      </c>
      <c r="AI1340" s="252" t="s">
        <v>11776</v>
      </c>
      <c r="AJ1340" s="252" t="s">
        <v>6765</v>
      </c>
      <c r="AK1340" s="252" t="s">
        <v>9509</v>
      </c>
      <c r="AL1340" s="252" t="s">
        <v>6699</v>
      </c>
    </row>
    <row r="1341" spans="3:38">
      <c r="C1341" s="252" t="s">
        <v>11777</v>
      </c>
      <c r="D1341" s="252" t="s">
        <v>11778</v>
      </c>
      <c r="E1341" s="252" t="s">
        <v>11779</v>
      </c>
      <c r="F1341" s="217" t="s">
        <v>11682</v>
      </c>
      <c r="G1341" s="252" t="s">
        <v>11683</v>
      </c>
      <c r="H1341" s="252" t="s">
        <v>11524</v>
      </c>
      <c r="I1341" s="411">
        <v>43747</v>
      </c>
      <c r="J1341" s="252" t="s">
        <v>11525</v>
      </c>
      <c r="K1341" s="252" t="s">
        <v>10738</v>
      </c>
      <c r="L1341" s="252" t="s">
        <v>3469</v>
      </c>
      <c r="M1341" s="252" t="s">
        <v>6676</v>
      </c>
      <c r="N1341" s="252" t="s">
        <v>3327</v>
      </c>
      <c r="O1341" s="252" t="s">
        <v>3328</v>
      </c>
      <c r="P1341" s="252" t="s">
        <v>3669</v>
      </c>
      <c r="Q1341" s="252" t="s">
        <v>11694</v>
      </c>
      <c r="R1341" s="252" t="s">
        <v>3340</v>
      </c>
      <c r="S1341" s="252" t="s">
        <v>3340</v>
      </c>
      <c r="T1341" s="252" t="s">
        <v>3340</v>
      </c>
      <c r="U1341" s="252" t="s">
        <v>3340</v>
      </c>
      <c r="V1341" s="252" t="s">
        <v>3340</v>
      </c>
      <c r="W1341" s="252" t="s">
        <v>3340</v>
      </c>
      <c r="X1341" s="252" t="s">
        <v>3340</v>
      </c>
      <c r="Y1341" s="252" t="s">
        <v>3340</v>
      </c>
      <c r="Z1341" s="252" t="s">
        <v>3340</v>
      </c>
      <c r="AA1341" s="252" t="s">
        <v>3340</v>
      </c>
      <c r="AB1341" s="252" t="s">
        <v>3669</v>
      </c>
      <c r="AC1341" s="252" t="s">
        <v>3835</v>
      </c>
      <c r="AD1341" s="252" t="s">
        <v>3340</v>
      </c>
      <c r="AE1341" s="252" t="s">
        <v>3340</v>
      </c>
      <c r="AF1341" s="217" t="s">
        <v>3340</v>
      </c>
      <c r="AG1341" s="252" t="s">
        <v>11677</v>
      </c>
      <c r="AH1341" s="252" t="s">
        <v>4367</v>
      </c>
      <c r="AI1341" s="252" t="s">
        <v>11780</v>
      </c>
      <c r="AJ1341" s="252" t="s">
        <v>6765</v>
      </c>
      <c r="AK1341" s="252" t="s">
        <v>9509</v>
      </c>
      <c r="AL1341" s="252" t="s">
        <v>6699</v>
      </c>
    </row>
    <row r="1342" spans="3:38">
      <c r="C1342" s="252" t="s">
        <v>11781</v>
      </c>
      <c r="D1342" s="252" t="s">
        <v>11782</v>
      </c>
      <c r="E1342" s="252" t="s">
        <v>11783</v>
      </c>
      <c r="F1342" s="217" t="s">
        <v>11674</v>
      </c>
      <c r="G1342" s="252" t="s">
        <v>11675</v>
      </c>
      <c r="H1342" s="252" t="s">
        <v>11524</v>
      </c>
      <c r="I1342" s="411">
        <v>43747</v>
      </c>
      <c r="J1342" s="252" t="s">
        <v>11525</v>
      </c>
      <c r="K1342" s="252" t="s">
        <v>10738</v>
      </c>
      <c r="L1342" s="252" t="s">
        <v>3469</v>
      </c>
      <c r="M1342" s="252" t="s">
        <v>6676</v>
      </c>
      <c r="N1342" s="252" t="s">
        <v>3327</v>
      </c>
      <c r="O1342" s="252" t="s">
        <v>3328</v>
      </c>
      <c r="P1342" s="252" t="s">
        <v>3669</v>
      </c>
      <c r="Q1342" s="252" t="s">
        <v>11699</v>
      </c>
      <c r="R1342" s="252" t="s">
        <v>3340</v>
      </c>
      <c r="S1342" s="252" t="s">
        <v>3340</v>
      </c>
      <c r="T1342" s="252" t="s">
        <v>3340</v>
      </c>
      <c r="U1342" s="252" t="s">
        <v>3340</v>
      </c>
      <c r="V1342" s="252" t="s">
        <v>3340</v>
      </c>
      <c r="W1342" s="252" t="s">
        <v>3340</v>
      </c>
      <c r="X1342" s="252" t="s">
        <v>3340</v>
      </c>
      <c r="Y1342" s="252" t="s">
        <v>3340</v>
      </c>
      <c r="Z1342" s="252" t="s">
        <v>3340</v>
      </c>
      <c r="AA1342" s="252" t="s">
        <v>3340</v>
      </c>
      <c r="AB1342" s="252" t="s">
        <v>3669</v>
      </c>
      <c r="AC1342" s="252" t="s">
        <v>3835</v>
      </c>
      <c r="AD1342" s="252" t="s">
        <v>3340</v>
      </c>
      <c r="AE1342" s="252" t="s">
        <v>3340</v>
      </c>
      <c r="AF1342" s="217" t="s">
        <v>3340</v>
      </c>
      <c r="AG1342" s="252" t="s">
        <v>11677</v>
      </c>
      <c r="AH1342" s="252" t="s">
        <v>4367</v>
      </c>
      <c r="AI1342" s="252" t="s">
        <v>11784</v>
      </c>
      <c r="AJ1342" s="252" t="s">
        <v>6765</v>
      </c>
      <c r="AK1342" s="252" t="s">
        <v>9509</v>
      </c>
      <c r="AL1342" s="252" t="s">
        <v>11638</v>
      </c>
    </row>
    <row r="1343" spans="3:38">
      <c r="C1343" s="252" t="s">
        <v>11785</v>
      </c>
      <c r="D1343" s="252" t="s">
        <v>11786</v>
      </c>
      <c r="E1343" s="252" t="s">
        <v>11787</v>
      </c>
      <c r="F1343" s="217" t="s">
        <v>11682</v>
      </c>
      <c r="G1343" s="252" t="s">
        <v>11683</v>
      </c>
      <c r="H1343" s="252" t="s">
        <v>11524</v>
      </c>
      <c r="I1343" s="411">
        <v>43747</v>
      </c>
      <c r="J1343" s="252" t="s">
        <v>11525</v>
      </c>
      <c r="K1343" s="252" t="s">
        <v>10738</v>
      </c>
      <c r="L1343" s="252" t="s">
        <v>3469</v>
      </c>
      <c r="M1343" s="252" t="s">
        <v>6676</v>
      </c>
      <c r="N1343" s="252" t="s">
        <v>3327</v>
      </c>
      <c r="O1343" s="252" t="s">
        <v>3328</v>
      </c>
      <c r="P1343" s="252" t="s">
        <v>3669</v>
      </c>
      <c r="Q1343" s="252" t="s">
        <v>11704</v>
      </c>
      <c r="R1343" s="252" t="s">
        <v>3340</v>
      </c>
      <c r="S1343" s="252" t="s">
        <v>3340</v>
      </c>
      <c r="T1343" s="252" t="s">
        <v>3340</v>
      </c>
      <c r="U1343" s="252" t="s">
        <v>3340</v>
      </c>
      <c r="V1343" s="252" t="s">
        <v>3340</v>
      </c>
      <c r="W1343" s="252" t="s">
        <v>3340</v>
      </c>
      <c r="X1343" s="252" t="s">
        <v>3340</v>
      </c>
      <c r="Y1343" s="252" t="s">
        <v>3340</v>
      </c>
      <c r="Z1343" s="252" t="s">
        <v>3340</v>
      </c>
      <c r="AA1343" s="252" t="s">
        <v>3340</v>
      </c>
      <c r="AB1343" s="252" t="s">
        <v>3669</v>
      </c>
      <c r="AC1343" s="252" t="s">
        <v>3835</v>
      </c>
      <c r="AD1343" s="252" t="s">
        <v>3340</v>
      </c>
      <c r="AE1343" s="252" t="s">
        <v>3340</v>
      </c>
      <c r="AF1343" s="217" t="s">
        <v>3340</v>
      </c>
      <c r="AG1343" s="252" t="s">
        <v>11677</v>
      </c>
      <c r="AH1343" s="252" t="s">
        <v>4367</v>
      </c>
      <c r="AI1343" s="252" t="s">
        <v>11788</v>
      </c>
      <c r="AJ1343" s="252" t="s">
        <v>6765</v>
      </c>
      <c r="AK1343" s="252" t="s">
        <v>9509</v>
      </c>
      <c r="AL1343" s="252" t="s">
        <v>11638</v>
      </c>
    </row>
    <row r="1344" spans="3:38">
      <c r="C1344" s="252" t="s">
        <v>11789</v>
      </c>
      <c r="D1344" s="252" t="s">
        <v>11790</v>
      </c>
      <c r="E1344" s="252" t="s">
        <v>11791</v>
      </c>
      <c r="F1344" s="217" t="s">
        <v>11674</v>
      </c>
      <c r="G1344" s="252" t="s">
        <v>11675</v>
      </c>
      <c r="H1344" s="252" t="s">
        <v>11524</v>
      </c>
      <c r="I1344" s="411">
        <v>43747</v>
      </c>
      <c r="J1344" s="252" t="s">
        <v>11525</v>
      </c>
      <c r="K1344" s="252" t="s">
        <v>10738</v>
      </c>
      <c r="L1344" s="252" t="s">
        <v>3469</v>
      </c>
      <c r="M1344" s="252" t="s">
        <v>6676</v>
      </c>
      <c r="N1344" s="252" t="s">
        <v>3327</v>
      </c>
      <c r="O1344" s="252" t="s">
        <v>3328</v>
      </c>
      <c r="P1344" s="252" t="s">
        <v>3669</v>
      </c>
      <c r="Q1344" s="252" t="s">
        <v>11709</v>
      </c>
      <c r="R1344" s="252" t="s">
        <v>3340</v>
      </c>
      <c r="S1344" s="252" t="s">
        <v>3340</v>
      </c>
      <c r="T1344" s="252" t="s">
        <v>3340</v>
      </c>
      <c r="U1344" s="252" t="s">
        <v>3340</v>
      </c>
      <c r="V1344" s="252" t="s">
        <v>3340</v>
      </c>
      <c r="W1344" s="252" t="s">
        <v>3340</v>
      </c>
      <c r="X1344" s="252" t="s">
        <v>3340</v>
      </c>
      <c r="Y1344" s="252" t="s">
        <v>3340</v>
      </c>
      <c r="Z1344" s="252" t="s">
        <v>3340</v>
      </c>
      <c r="AA1344" s="252" t="s">
        <v>3340</v>
      </c>
      <c r="AB1344" s="252" t="s">
        <v>3669</v>
      </c>
      <c r="AC1344" s="252" t="s">
        <v>3835</v>
      </c>
      <c r="AD1344" s="252" t="s">
        <v>3340</v>
      </c>
      <c r="AE1344" s="252" t="s">
        <v>3340</v>
      </c>
      <c r="AF1344" s="217" t="s">
        <v>3340</v>
      </c>
      <c r="AG1344" s="252" t="s">
        <v>11677</v>
      </c>
      <c r="AH1344" s="252" t="s">
        <v>4367</v>
      </c>
      <c r="AI1344" s="252" t="s">
        <v>11792</v>
      </c>
      <c r="AJ1344" s="252" t="s">
        <v>6765</v>
      </c>
      <c r="AK1344" s="252" t="s">
        <v>9509</v>
      </c>
      <c r="AL1344" s="252" t="s">
        <v>11649</v>
      </c>
    </row>
    <row r="1345" spans="3:38">
      <c r="C1345" s="252" t="s">
        <v>11793</v>
      </c>
      <c r="D1345" s="252" t="s">
        <v>11794</v>
      </c>
      <c r="E1345" s="252" t="s">
        <v>11795</v>
      </c>
      <c r="F1345" s="217" t="s">
        <v>11682</v>
      </c>
      <c r="G1345" s="252" t="s">
        <v>11683</v>
      </c>
      <c r="H1345" s="252" t="s">
        <v>11524</v>
      </c>
      <c r="I1345" s="411">
        <v>43747</v>
      </c>
      <c r="J1345" s="252" t="s">
        <v>11525</v>
      </c>
      <c r="K1345" s="252" t="s">
        <v>10738</v>
      </c>
      <c r="L1345" s="252" t="s">
        <v>3469</v>
      </c>
      <c r="M1345" s="252" t="s">
        <v>6676</v>
      </c>
      <c r="N1345" s="252" t="s">
        <v>3327</v>
      </c>
      <c r="O1345" s="252" t="s">
        <v>3328</v>
      </c>
      <c r="P1345" s="252" t="s">
        <v>3669</v>
      </c>
      <c r="Q1345" s="252" t="s">
        <v>11714</v>
      </c>
      <c r="R1345" s="252" t="s">
        <v>3340</v>
      </c>
      <c r="S1345" s="252" t="s">
        <v>3340</v>
      </c>
      <c r="T1345" s="252" t="s">
        <v>3340</v>
      </c>
      <c r="U1345" s="252" t="s">
        <v>3340</v>
      </c>
      <c r="V1345" s="252" t="s">
        <v>3340</v>
      </c>
      <c r="W1345" s="252" t="s">
        <v>3340</v>
      </c>
      <c r="X1345" s="252" t="s">
        <v>3340</v>
      </c>
      <c r="Y1345" s="252" t="s">
        <v>3340</v>
      </c>
      <c r="Z1345" s="252" t="s">
        <v>3340</v>
      </c>
      <c r="AA1345" s="252" t="s">
        <v>3340</v>
      </c>
      <c r="AB1345" s="252" t="s">
        <v>3669</v>
      </c>
      <c r="AC1345" s="252" t="s">
        <v>3835</v>
      </c>
      <c r="AD1345" s="252" t="s">
        <v>3340</v>
      </c>
      <c r="AE1345" s="252" t="s">
        <v>3340</v>
      </c>
      <c r="AF1345" s="217" t="s">
        <v>3340</v>
      </c>
      <c r="AG1345" s="252" t="s">
        <v>11677</v>
      </c>
      <c r="AH1345" s="252" t="s">
        <v>4367</v>
      </c>
      <c r="AI1345" s="252" t="s">
        <v>11796</v>
      </c>
      <c r="AJ1345" s="252" t="s">
        <v>6765</v>
      </c>
      <c r="AK1345" s="252" t="s">
        <v>9509</v>
      </c>
      <c r="AL1345" s="252" t="s">
        <v>11649</v>
      </c>
    </row>
    <row r="1346" spans="3:38">
      <c r="C1346" s="252" t="s">
        <v>11797</v>
      </c>
      <c r="D1346" s="252" t="s">
        <v>11798</v>
      </c>
      <c r="E1346" s="252" t="s">
        <v>11799</v>
      </c>
      <c r="F1346" s="217" t="s">
        <v>11674</v>
      </c>
      <c r="G1346" s="252" t="s">
        <v>11675</v>
      </c>
      <c r="H1346" s="252" t="s">
        <v>11524</v>
      </c>
      <c r="I1346" s="411">
        <v>43747</v>
      </c>
      <c r="J1346" s="252" t="s">
        <v>11525</v>
      </c>
      <c r="K1346" s="252" t="s">
        <v>10738</v>
      </c>
      <c r="L1346" s="252" t="s">
        <v>3469</v>
      </c>
      <c r="M1346" s="252" t="s">
        <v>6676</v>
      </c>
      <c r="N1346" s="252" t="s">
        <v>3327</v>
      </c>
      <c r="O1346" s="252" t="s">
        <v>3328</v>
      </c>
      <c r="P1346" s="252" t="s">
        <v>3669</v>
      </c>
      <c r="Q1346" s="252" t="s">
        <v>11719</v>
      </c>
      <c r="R1346" s="252" t="s">
        <v>3340</v>
      </c>
      <c r="S1346" s="252" t="s">
        <v>3340</v>
      </c>
      <c r="T1346" s="252" t="s">
        <v>3340</v>
      </c>
      <c r="U1346" s="252" t="s">
        <v>3340</v>
      </c>
      <c r="V1346" s="252" t="s">
        <v>3340</v>
      </c>
      <c r="W1346" s="252" t="s">
        <v>3340</v>
      </c>
      <c r="X1346" s="252" t="s">
        <v>3340</v>
      </c>
      <c r="Y1346" s="252" t="s">
        <v>3340</v>
      </c>
      <c r="Z1346" s="252" t="s">
        <v>3340</v>
      </c>
      <c r="AA1346" s="252" t="s">
        <v>3340</v>
      </c>
      <c r="AB1346" s="252" t="s">
        <v>3669</v>
      </c>
      <c r="AC1346" s="252" t="s">
        <v>3835</v>
      </c>
      <c r="AD1346" s="252" t="s">
        <v>3340</v>
      </c>
      <c r="AE1346" s="252" t="s">
        <v>3340</v>
      </c>
      <c r="AF1346" s="217" t="s">
        <v>3340</v>
      </c>
      <c r="AG1346" s="252" t="s">
        <v>11677</v>
      </c>
      <c r="AH1346" s="252" t="s">
        <v>4367</v>
      </c>
      <c r="AI1346" s="252" t="s">
        <v>11800</v>
      </c>
      <c r="AJ1346" s="252" t="s">
        <v>6765</v>
      </c>
      <c r="AK1346" s="252" t="s">
        <v>9509</v>
      </c>
      <c r="AL1346" s="252" t="s">
        <v>11660</v>
      </c>
    </row>
    <row r="1347" spans="3:38">
      <c r="C1347" s="252" t="s">
        <v>11801</v>
      </c>
      <c r="D1347" s="252" t="s">
        <v>11802</v>
      </c>
      <c r="E1347" s="252" t="s">
        <v>11803</v>
      </c>
      <c r="F1347" s="217" t="s">
        <v>11682</v>
      </c>
      <c r="G1347" s="252" t="s">
        <v>11683</v>
      </c>
      <c r="H1347" s="252" t="s">
        <v>11524</v>
      </c>
      <c r="I1347" s="411">
        <v>43747</v>
      </c>
      <c r="J1347" s="252" t="s">
        <v>11525</v>
      </c>
      <c r="K1347" s="252" t="s">
        <v>10738</v>
      </c>
      <c r="L1347" s="252" t="s">
        <v>3469</v>
      </c>
      <c r="M1347" s="252" t="s">
        <v>6676</v>
      </c>
      <c r="N1347" s="252" t="s">
        <v>3327</v>
      </c>
      <c r="O1347" s="252" t="s">
        <v>3328</v>
      </c>
      <c r="P1347" s="252" t="s">
        <v>3669</v>
      </c>
      <c r="Q1347" s="252" t="s">
        <v>11724</v>
      </c>
      <c r="R1347" s="252" t="s">
        <v>3340</v>
      </c>
      <c r="S1347" s="252" t="s">
        <v>3340</v>
      </c>
      <c r="T1347" s="252" t="s">
        <v>3340</v>
      </c>
      <c r="U1347" s="252" t="s">
        <v>3340</v>
      </c>
      <c r="V1347" s="252" t="s">
        <v>3340</v>
      </c>
      <c r="W1347" s="252" t="s">
        <v>3340</v>
      </c>
      <c r="X1347" s="252" t="s">
        <v>3340</v>
      </c>
      <c r="Y1347" s="252" t="s">
        <v>3340</v>
      </c>
      <c r="Z1347" s="252" t="s">
        <v>3340</v>
      </c>
      <c r="AA1347" s="252" t="s">
        <v>3340</v>
      </c>
      <c r="AB1347" s="252" t="s">
        <v>3669</v>
      </c>
      <c r="AC1347" s="252" t="s">
        <v>3835</v>
      </c>
      <c r="AD1347" s="252" t="s">
        <v>3340</v>
      </c>
      <c r="AE1347" s="252" t="s">
        <v>3340</v>
      </c>
      <c r="AF1347" s="217" t="s">
        <v>3340</v>
      </c>
      <c r="AG1347" s="252" t="s">
        <v>11677</v>
      </c>
      <c r="AH1347" s="252" t="s">
        <v>4367</v>
      </c>
      <c r="AI1347" s="252" t="s">
        <v>11804</v>
      </c>
      <c r="AJ1347" s="252" t="s">
        <v>6765</v>
      </c>
      <c r="AK1347" s="252" t="s">
        <v>9509</v>
      </c>
      <c r="AL1347" s="252" t="s">
        <v>11660</v>
      </c>
    </row>
    <row r="1348" spans="3:38">
      <c r="C1348" s="252" t="s">
        <v>11805</v>
      </c>
      <c r="D1348" s="252" t="s">
        <v>11806</v>
      </c>
      <c r="E1348" s="252" t="s">
        <v>10153</v>
      </c>
      <c r="F1348" s="217" t="s">
        <v>3340</v>
      </c>
      <c r="G1348" s="252" t="s">
        <v>11807</v>
      </c>
      <c r="H1348" s="252" t="s">
        <v>11808</v>
      </c>
      <c r="I1348" s="411">
        <v>43747</v>
      </c>
      <c r="J1348" s="252" t="s">
        <v>6121</v>
      </c>
      <c r="K1348" s="252" t="s">
        <v>10738</v>
      </c>
      <c r="L1348" s="252" t="s">
        <v>3469</v>
      </c>
      <c r="M1348" s="252" t="s">
        <v>6676</v>
      </c>
      <c r="N1348" s="252" t="s">
        <v>3343</v>
      </c>
      <c r="O1348" s="252" t="s">
        <v>8341</v>
      </c>
      <c r="P1348" s="252" t="s">
        <v>3669</v>
      </c>
      <c r="Q1348" s="252" t="s">
        <v>11809</v>
      </c>
      <c r="R1348" s="252" t="s">
        <v>7385</v>
      </c>
      <c r="S1348" s="252" t="s">
        <v>3340</v>
      </c>
      <c r="T1348" s="252" t="s">
        <v>3340</v>
      </c>
      <c r="U1348" s="252" t="s">
        <v>3340</v>
      </c>
      <c r="V1348" s="252" t="s">
        <v>3340</v>
      </c>
      <c r="W1348" s="252" t="s">
        <v>3340</v>
      </c>
      <c r="X1348" s="252" t="s">
        <v>3340</v>
      </c>
      <c r="Y1348" s="252" t="s">
        <v>3340</v>
      </c>
      <c r="Z1348" s="252" t="s">
        <v>3340</v>
      </c>
      <c r="AA1348" s="252" t="s">
        <v>3340</v>
      </c>
      <c r="AB1348" s="252" t="s">
        <v>3670</v>
      </c>
      <c r="AC1348" s="252" t="s">
        <v>3835</v>
      </c>
      <c r="AD1348" s="217" t="s">
        <v>5615</v>
      </c>
      <c r="AE1348" s="217" t="s">
        <v>6058</v>
      </c>
      <c r="AF1348" s="217" t="s">
        <v>3340</v>
      </c>
      <c r="AG1348" s="252" t="s">
        <v>6123</v>
      </c>
      <c r="AH1348" s="252" t="s">
        <v>3340</v>
      </c>
      <c r="AI1348" s="252" t="s">
        <v>3340</v>
      </c>
      <c r="AJ1348" s="252" t="s">
        <v>6765</v>
      </c>
      <c r="AK1348" s="252" t="s">
        <v>3340</v>
      </c>
      <c r="AL1348" s="252" t="s">
        <v>3340</v>
      </c>
    </row>
    <row r="1349" spans="3:38">
      <c r="C1349" s="252" t="s">
        <v>11810</v>
      </c>
      <c r="D1349" s="252" t="s">
        <v>11811</v>
      </c>
      <c r="E1349" s="252" t="s">
        <v>10154</v>
      </c>
      <c r="F1349" s="217" t="s">
        <v>3340</v>
      </c>
      <c r="G1349" s="252" t="s">
        <v>11807</v>
      </c>
      <c r="H1349" s="252" t="s">
        <v>11808</v>
      </c>
      <c r="I1349" s="411">
        <v>43747</v>
      </c>
      <c r="J1349" s="252" t="s">
        <v>6121</v>
      </c>
      <c r="K1349" s="252" t="s">
        <v>10738</v>
      </c>
      <c r="L1349" s="252" t="s">
        <v>3469</v>
      </c>
      <c r="M1349" s="252" t="s">
        <v>6676</v>
      </c>
      <c r="N1349" s="252" t="s">
        <v>3343</v>
      </c>
      <c r="O1349" s="252" t="s">
        <v>8341</v>
      </c>
      <c r="P1349" s="252" t="s">
        <v>3669</v>
      </c>
      <c r="Q1349" s="252" t="s">
        <v>11812</v>
      </c>
      <c r="R1349" s="252" t="s">
        <v>7385</v>
      </c>
      <c r="S1349" s="252" t="s">
        <v>10153</v>
      </c>
      <c r="T1349" s="252" t="s">
        <v>3340</v>
      </c>
      <c r="U1349" s="252" t="s">
        <v>3340</v>
      </c>
      <c r="V1349" s="252" t="s">
        <v>3340</v>
      </c>
      <c r="W1349" s="252" t="s">
        <v>3340</v>
      </c>
      <c r="X1349" s="252" t="s">
        <v>3340</v>
      </c>
      <c r="Y1349" s="252" t="s">
        <v>3340</v>
      </c>
      <c r="Z1349" s="252" t="s">
        <v>3340</v>
      </c>
      <c r="AA1349" s="252" t="s">
        <v>3340</v>
      </c>
      <c r="AB1349" s="252" t="s">
        <v>3670</v>
      </c>
      <c r="AC1349" s="252" t="s">
        <v>3835</v>
      </c>
      <c r="AD1349" s="217" t="s">
        <v>5615</v>
      </c>
      <c r="AE1349" s="217" t="s">
        <v>6058</v>
      </c>
      <c r="AF1349" s="217" t="s">
        <v>3340</v>
      </c>
      <c r="AG1349" s="252" t="s">
        <v>6123</v>
      </c>
      <c r="AH1349" s="252" t="s">
        <v>3340</v>
      </c>
      <c r="AI1349" s="252" t="s">
        <v>3340</v>
      </c>
      <c r="AJ1349" s="252" t="s">
        <v>6765</v>
      </c>
      <c r="AK1349" s="252" t="s">
        <v>3340</v>
      </c>
      <c r="AL1349" s="252" t="s">
        <v>3340</v>
      </c>
    </row>
    <row r="1350" spans="3:38">
      <c r="C1350" s="252" t="s">
        <v>11813</v>
      </c>
      <c r="D1350" s="252" t="s">
        <v>11814</v>
      </c>
      <c r="E1350" s="252" t="s">
        <v>10155</v>
      </c>
      <c r="F1350" s="217" t="s">
        <v>3340</v>
      </c>
      <c r="G1350" s="252" t="s">
        <v>11807</v>
      </c>
      <c r="H1350" s="252" t="s">
        <v>11808</v>
      </c>
      <c r="I1350" s="411">
        <v>43747</v>
      </c>
      <c r="J1350" s="252" t="s">
        <v>6121</v>
      </c>
      <c r="K1350" s="252" t="s">
        <v>10738</v>
      </c>
      <c r="L1350" s="252" t="s">
        <v>3469</v>
      </c>
      <c r="M1350" s="252" t="s">
        <v>6676</v>
      </c>
      <c r="N1350" s="252" t="s">
        <v>3343</v>
      </c>
      <c r="O1350" s="252" t="s">
        <v>8341</v>
      </c>
      <c r="P1350" s="252" t="s">
        <v>3669</v>
      </c>
      <c r="Q1350" s="252" t="s">
        <v>11815</v>
      </c>
      <c r="R1350" s="252" t="s">
        <v>7385</v>
      </c>
      <c r="S1350" s="252" t="s">
        <v>10153</v>
      </c>
      <c r="T1350" s="252" t="s">
        <v>3340</v>
      </c>
      <c r="U1350" s="252" t="s">
        <v>3340</v>
      </c>
      <c r="V1350" s="252" t="s">
        <v>3340</v>
      </c>
      <c r="W1350" s="252" t="s">
        <v>3340</v>
      </c>
      <c r="X1350" s="252" t="s">
        <v>3340</v>
      </c>
      <c r="Y1350" s="252" t="s">
        <v>3340</v>
      </c>
      <c r="Z1350" s="252" t="s">
        <v>3340</v>
      </c>
      <c r="AA1350" s="252" t="s">
        <v>3340</v>
      </c>
      <c r="AB1350" s="252" t="s">
        <v>3670</v>
      </c>
      <c r="AC1350" s="252" t="s">
        <v>3835</v>
      </c>
      <c r="AD1350" s="217" t="s">
        <v>5615</v>
      </c>
      <c r="AE1350" s="217" t="s">
        <v>6058</v>
      </c>
      <c r="AF1350" s="217" t="s">
        <v>3340</v>
      </c>
      <c r="AG1350" s="252" t="s">
        <v>6123</v>
      </c>
      <c r="AH1350" s="252" t="s">
        <v>3340</v>
      </c>
      <c r="AI1350" s="252" t="s">
        <v>3340</v>
      </c>
      <c r="AJ1350" s="252" t="s">
        <v>6765</v>
      </c>
      <c r="AK1350" s="252" t="s">
        <v>3340</v>
      </c>
      <c r="AL1350" s="252" t="s">
        <v>3340</v>
      </c>
    </row>
    <row r="1351" spans="3:38">
      <c r="C1351" s="252" t="s">
        <v>11816</v>
      </c>
      <c r="D1351" s="252" t="s">
        <v>11817</v>
      </c>
      <c r="E1351" s="252" t="s">
        <v>10156</v>
      </c>
      <c r="F1351" s="217" t="s">
        <v>3340</v>
      </c>
      <c r="G1351" s="252" t="s">
        <v>11807</v>
      </c>
      <c r="H1351" s="252" t="s">
        <v>11808</v>
      </c>
      <c r="I1351" s="411">
        <v>43747</v>
      </c>
      <c r="J1351" s="252" t="s">
        <v>6121</v>
      </c>
      <c r="K1351" s="252" t="s">
        <v>10738</v>
      </c>
      <c r="L1351" s="252" t="s">
        <v>3469</v>
      </c>
      <c r="M1351" s="252" t="s">
        <v>6676</v>
      </c>
      <c r="N1351" s="252" t="s">
        <v>3343</v>
      </c>
      <c r="O1351" s="252" t="s">
        <v>8341</v>
      </c>
      <c r="P1351" s="252" t="s">
        <v>3669</v>
      </c>
      <c r="Q1351" s="252" t="s">
        <v>11818</v>
      </c>
      <c r="R1351" s="252" t="s">
        <v>7385</v>
      </c>
      <c r="S1351" s="252" t="s">
        <v>10153</v>
      </c>
      <c r="T1351" s="252" t="s">
        <v>3340</v>
      </c>
      <c r="U1351" s="252" t="s">
        <v>3340</v>
      </c>
      <c r="V1351" s="252" t="s">
        <v>3340</v>
      </c>
      <c r="W1351" s="252" t="s">
        <v>3340</v>
      </c>
      <c r="X1351" s="252" t="s">
        <v>3340</v>
      </c>
      <c r="Y1351" s="252" t="s">
        <v>3340</v>
      </c>
      <c r="Z1351" s="252" t="s">
        <v>3340</v>
      </c>
      <c r="AA1351" s="252" t="s">
        <v>3340</v>
      </c>
      <c r="AB1351" s="252" t="s">
        <v>3670</v>
      </c>
      <c r="AC1351" s="252" t="s">
        <v>3835</v>
      </c>
      <c r="AD1351" s="217" t="s">
        <v>5615</v>
      </c>
      <c r="AE1351" s="217" t="s">
        <v>6058</v>
      </c>
      <c r="AF1351" s="217" t="s">
        <v>3340</v>
      </c>
      <c r="AG1351" s="252" t="s">
        <v>6123</v>
      </c>
      <c r="AH1351" s="252" t="s">
        <v>3340</v>
      </c>
      <c r="AI1351" s="252" t="s">
        <v>3340</v>
      </c>
      <c r="AJ1351" s="252" t="s">
        <v>6765</v>
      </c>
      <c r="AK1351" s="252" t="s">
        <v>3340</v>
      </c>
      <c r="AL1351" s="252" t="s">
        <v>3340</v>
      </c>
    </row>
    <row r="1352" spans="3:38">
      <c r="C1352" s="252" t="s">
        <v>11819</v>
      </c>
      <c r="D1352" s="252" t="s">
        <v>11820</v>
      </c>
      <c r="E1352" s="252" t="s">
        <v>10157</v>
      </c>
      <c r="F1352" s="217" t="s">
        <v>3340</v>
      </c>
      <c r="G1352" s="252" t="s">
        <v>11807</v>
      </c>
      <c r="H1352" s="252" t="s">
        <v>11808</v>
      </c>
      <c r="I1352" s="411">
        <v>43747</v>
      </c>
      <c r="J1352" s="252" t="s">
        <v>6121</v>
      </c>
      <c r="K1352" s="252" t="s">
        <v>10738</v>
      </c>
      <c r="L1352" s="252" t="s">
        <v>3469</v>
      </c>
      <c r="M1352" s="252" t="s">
        <v>6676</v>
      </c>
      <c r="N1352" s="252" t="s">
        <v>3343</v>
      </c>
      <c r="O1352" s="252" t="s">
        <v>8341</v>
      </c>
      <c r="P1352" s="252" t="s">
        <v>3669</v>
      </c>
      <c r="Q1352" s="252" t="s">
        <v>11821</v>
      </c>
      <c r="R1352" s="252" t="s">
        <v>7385</v>
      </c>
      <c r="S1352" s="252" t="s">
        <v>10153</v>
      </c>
      <c r="T1352" s="252" t="s">
        <v>3340</v>
      </c>
      <c r="U1352" s="252" t="s">
        <v>3340</v>
      </c>
      <c r="V1352" s="252" t="s">
        <v>3340</v>
      </c>
      <c r="W1352" s="252" t="s">
        <v>3340</v>
      </c>
      <c r="X1352" s="252" t="s">
        <v>3340</v>
      </c>
      <c r="Y1352" s="252" t="s">
        <v>3340</v>
      </c>
      <c r="Z1352" s="252" t="s">
        <v>3340</v>
      </c>
      <c r="AA1352" s="252" t="s">
        <v>3340</v>
      </c>
      <c r="AB1352" s="252" t="s">
        <v>3670</v>
      </c>
      <c r="AC1352" s="252" t="s">
        <v>3835</v>
      </c>
      <c r="AD1352" s="217" t="s">
        <v>5615</v>
      </c>
      <c r="AE1352" s="217" t="s">
        <v>6058</v>
      </c>
      <c r="AF1352" s="217" t="s">
        <v>3340</v>
      </c>
      <c r="AG1352" s="252" t="s">
        <v>6123</v>
      </c>
      <c r="AH1352" s="252" t="s">
        <v>3340</v>
      </c>
      <c r="AI1352" s="252" t="s">
        <v>3340</v>
      </c>
      <c r="AJ1352" s="252" t="s">
        <v>6765</v>
      </c>
      <c r="AK1352" s="252" t="s">
        <v>3340</v>
      </c>
      <c r="AL1352" s="252" t="s">
        <v>3340</v>
      </c>
    </row>
    <row r="1353" spans="3:38">
      <c r="C1353" s="252" t="s">
        <v>11822</v>
      </c>
      <c r="D1353" s="252" t="s">
        <v>11823</v>
      </c>
      <c r="E1353" s="252" t="s">
        <v>11824</v>
      </c>
      <c r="F1353" s="217" t="s">
        <v>11825</v>
      </c>
      <c r="G1353" s="252" t="s">
        <v>11826</v>
      </c>
      <c r="H1353" s="252" t="s">
        <v>11827</v>
      </c>
      <c r="I1353" s="411">
        <v>43747</v>
      </c>
      <c r="J1353" s="252" t="s">
        <v>4793</v>
      </c>
      <c r="K1353" s="252" t="s">
        <v>10738</v>
      </c>
      <c r="L1353" s="252" t="s">
        <v>3469</v>
      </c>
      <c r="M1353" s="252" t="s">
        <v>6676</v>
      </c>
      <c r="N1353" s="252" t="s">
        <v>3327</v>
      </c>
      <c r="O1353" s="252" t="s">
        <v>3328</v>
      </c>
      <c r="P1353" s="252" t="s">
        <v>3670</v>
      </c>
      <c r="Q1353" s="252" t="s">
        <v>11828</v>
      </c>
      <c r="R1353" s="252" t="s">
        <v>11829</v>
      </c>
      <c r="S1353" s="252" t="s">
        <v>3340</v>
      </c>
      <c r="T1353" s="252" t="s">
        <v>3340</v>
      </c>
      <c r="U1353" s="252" t="s">
        <v>3340</v>
      </c>
      <c r="V1353" s="252" t="s">
        <v>3340</v>
      </c>
      <c r="W1353" s="252" t="s">
        <v>3340</v>
      </c>
      <c r="X1353" s="252" t="s">
        <v>3340</v>
      </c>
      <c r="Y1353" s="252" t="s">
        <v>3340</v>
      </c>
      <c r="Z1353" s="252" t="s">
        <v>11830</v>
      </c>
      <c r="AA1353" s="252" t="s">
        <v>11831</v>
      </c>
      <c r="AB1353" s="252" t="s">
        <v>3669</v>
      </c>
      <c r="AC1353" s="252" t="s">
        <v>3835</v>
      </c>
      <c r="AD1353" s="252" t="s">
        <v>5627</v>
      </c>
      <c r="AE1353" s="252">
        <v>1.0000000000000001E-5</v>
      </c>
      <c r="AF1353" s="217" t="s">
        <v>3340</v>
      </c>
      <c r="AG1353" s="252" t="s">
        <v>9149</v>
      </c>
      <c r="AH1353" s="252" t="s">
        <v>4367</v>
      </c>
      <c r="AI1353" s="252" t="s">
        <v>3340</v>
      </c>
      <c r="AJ1353" s="252" t="s">
        <v>6765</v>
      </c>
      <c r="AK1353" s="252" t="s">
        <v>3340</v>
      </c>
      <c r="AL1353" s="252" t="s">
        <v>3340</v>
      </c>
    </row>
    <row r="1354" spans="3:38">
      <c r="C1354" s="252" t="s">
        <v>11832</v>
      </c>
      <c r="D1354" s="252" t="s">
        <v>11833</v>
      </c>
      <c r="E1354" s="252" t="s">
        <v>11829</v>
      </c>
      <c r="F1354" s="217" t="s">
        <v>11825</v>
      </c>
      <c r="G1354" s="252" t="s">
        <v>11826</v>
      </c>
      <c r="H1354" s="252" t="s">
        <v>11827</v>
      </c>
      <c r="I1354" s="411">
        <v>43747</v>
      </c>
      <c r="J1354" s="252" t="s">
        <v>4793</v>
      </c>
      <c r="K1354" s="252" t="s">
        <v>10738</v>
      </c>
      <c r="L1354" s="252" t="s">
        <v>3469</v>
      </c>
      <c r="M1354" s="252" t="s">
        <v>6676</v>
      </c>
      <c r="N1354" s="252" t="s">
        <v>3696</v>
      </c>
      <c r="O1354" s="252" t="s">
        <v>3339</v>
      </c>
      <c r="P1354" s="252" t="s">
        <v>3670</v>
      </c>
      <c r="Q1354" s="252" t="s">
        <v>11828</v>
      </c>
      <c r="R1354" s="252" t="s">
        <v>3340</v>
      </c>
      <c r="S1354" s="252" t="s">
        <v>3340</v>
      </c>
      <c r="T1354" s="252" t="s">
        <v>3340</v>
      </c>
      <c r="U1354" s="252" t="s">
        <v>3340</v>
      </c>
      <c r="V1354" s="252" t="s">
        <v>3340</v>
      </c>
      <c r="W1354" s="252" t="s">
        <v>3340</v>
      </c>
      <c r="X1354" s="252" t="s">
        <v>3340</v>
      </c>
      <c r="Y1354" s="252" t="s">
        <v>3340</v>
      </c>
      <c r="Z1354" s="252" t="s">
        <v>3340</v>
      </c>
      <c r="AA1354" s="252" t="s">
        <v>3340</v>
      </c>
      <c r="AB1354" s="252" t="s">
        <v>3670</v>
      </c>
      <c r="AC1354" s="252" t="s">
        <v>4776</v>
      </c>
      <c r="AD1354" s="252" t="s">
        <v>3340</v>
      </c>
      <c r="AE1354" s="252" t="s">
        <v>3340</v>
      </c>
      <c r="AF1354" s="217" t="s">
        <v>3340</v>
      </c>
      <c r="AG1354" s="252" t="s">
        <v>9149</v>
      </c>
      <c r="AH1354" s="252" t="s">
        <v>3340</v>
      </c>
      <c r="AI1354" s="252" t="s">
        <v>3340</v>
      </c>
      <c r="AJ1354" s="252" t="s">
        <v>6766</v>
      </c>
      <c r="AK1354" s="252" t="s">
        <v>3340</v>
      </c>
      <c r="AL1354" s="252" t="s">
        <v>3340</v>
      </c>
    </row>
    <row r="1355" spans="3:38">
      <c r="C1355" s="252" t="s">
        <v>11834</v>
      </c>
      <c r="D1355" s="252" t="s">
        <v>11835</v>
      </c>
      <c r="E1355" s="252" t="s">
        <v>11836</v>
      </c>
      <c r="F1355" s="217" t="s">
        <v>11825</v>
      </c>
      <c r="G1355" s="252" t="s">
        <v>11826</v>
      </c>
      <c r="H1355" s="252" t="s">
        <v>11827</v>
      </c>
      <c r="I1355" s="411">
        <v>43747</v>
      </c>
      <c r="J1355" s="252" t="s">
        <v>4793</v>
      </c>
      <c r="K1355" s="252" t="s">
        <v>10738</v>
      </c>
      <c r="L1355" s="252" t="s">
        <v>3469</v>
      </c>
      <c r="M1355" s="252" t="s">
        <v>6676</v>
      </c>
      <c r="N1355" s="252" t="s">
        <v>3327</v>
      </c>
      <c r="O1355" s="252" t="s">
        <v>3328</v>
      </c>
      <c r="P1355" s="252" t="s">
        <v>3670</v>
      </c>
      <c r="Q1355" s="252" t="s">
        <v>11837</v>
      </c>
      <c r="R1355" s="252" t="s">
        <v>11838</v>
      </c>
      <c r="S1355" s="252" t="s">
        <v>3340</v>
      </c>
      <c r="T1355" s="252" t="s">
        <v>3340</v>
      </c>
      <c r="U1355" s="252" t="s">
        <v>3340</v>
      </c>
      <c r="V1355" s="252" t="s">
        <v>3340</v>
      </c>
      <c r="W1355" s="252" t="s">
        <v>3340</v>
      </c>
      <c r="X1355" s="252" t="s">
        <v>3340</v>
      </c>
      <c r="Y1355" s="252" t="s">
        <v>3340</v>
      </c>
      <c r="Z1355" s="252" t="s">
        <v>11839</v>
      </c>
      <c r="AA1355" s="252" t="s">
        <v>11840</v>
      </c>
      <c r="AB1355" s="252" t="s">
        <v>3669</v>
      </c>
      <c r="AC1355" s="252" t="s">
        <v>3835</v>
      </c>
      <c r="AD1355" s="252" t="s">
        <v>5627</v>
      </c>
      <c r="AE1355" s="252">
        <v>1.0000000000000001E-5</v>
      </c>
      <c r="AF1355" s="217" t="s">
        <v>3340</v>
      </c>
      <c r="AG1355" s="252" t="s">
        <v>9149</v>
      </c>
      <c r="AH1355" s="252" t="s">
        <v>4367</v>
      </c>
      <c r="AI1355" s="252" t="s">
        <v>3340</v>
      </c>
      <c r="AJ1355" s="252" t="s">
        <v>6765</v>
      </c>
      <c r="AK1355" s="252" t="s">
        <v>3340</v>
      </c>
      <c r="AL1355" s="252" t="s">
        <v>3340</v>
      </c>
    </row>
    <row r="1356" spans="3:38">
      <c r="C1356" s="252" t="s">
        <v>11841</v>
      </c>
      <c r="D1356" s="252" t="s">
        <v>11842</v>
      </c>
      <c r="E1356" s="252" t="s">
        <v>11838</v>
      </c>
      <c r="F1356" s="217" t="s">
        <v>11825</v>
      </c>
      <c r="G1356" s="252" t="s">
        <v>11826</v>
      </c>
      <c r="H1356" s="252" t="s">
        <v>11827</v>
      </c>
      <c r="I1356" s="411">
        <v>43747</v>
      </c>
      <c r="J1356" s="252" t="s">
        <v>4793</v>
      </c>
      <c r="K1356" s="252" t="s">
        <v>10738</v>
      </c>
      <c r="L1356" s="252" t="s">
        <v>3469</v>
      </c>
      <c r="M1356" s="252" t="s">
        <v>6676</v>
      </c>
      <c r="N1356" s="252" t="s">
        <v>3696</v>
      </c>
      <c r="O1356" s="252" t="s">
        <v>3339</v>
      </c>
      <c r="P1356" s="252" t="s">
        <v>3670</v>
      </c>
      <c r="Q1356" s="252" t="s">
        <v>11837</v>
      </c>
      <c r="R1356" s="252" t="s">
        <v>3340</v>
      </c>
      <c r="S1356" s="252" t="s">
        <v>3340</v>
      </c>
      <c r="T1356" s="252" t="s">
        <v>3340</v>
      </c>
      <c r="U1356" s="252" t="s">
        <v>3340</v>
      </c>
      <c r="V1356" s="252" t="s">
        <v>3340</v>
      </c>
      <c r="W1356" s="252" t="s">
        <v>3340</v>
      </c>
      <c r="X1356" s="252" t="s">
        <v>3340</v>
      </c>
      <c r="Y1356" s="252" t="s">
        <v>3340</v>
      </c>
      <c r="Z1356" s="252" t="s">
        <v>3340</v>
      </c>
      <c r="AA1356" s="252" t="s">
        <v>3340</v>
      </c>
      <c r="AB1356" s="252" t="s">
        <v>3670</v>
      </c>
      <c r="AC1356" s="252" t="s">
        <v>4776</v>
      </c>
      <c r="AD1356" s="252" t="s">
        <v>3340</v>
      </c>
      <c r="AE1356" s="252" t="s">
        <v>3340</v>
      </c>
      <c r="AF1356" s="217" t="s">
        <v>3340</v>
      </c>
      <c r="AG1356" s="252" t="s">
        <v>9149</v>
      </c>
      <c r="AH1356" s="252" t="s">
        <v>3340</v>
      </c>
      <c r="AI1356" s="252" t="s">
        <v>3340</v>
      </c>
      <c r="AJ1356" s="252" t="s">
        <v>6766</v>
      </c>
      <c r="AK1356" s="252" t="s">
        <v>3340</v>
      </c>
      <c r="AL1356" s="252" t="s">
        <v>3340</v>
      </c>
    </row>
    <row r="1357" spans="3:38">
      <c r="C1357" s="252" t="s">
        <v>11843</v>
      </c>
      <c r="D1357" s="252" t="s">
        <v>11844</v>
      </c>
      <c r="E1357" s="252" t="s">
        <v>11845</v>
      </c>
      <c r="F1357" s="217" t="s">
        <v>11825</v>
      </c>
      <c r="G1357" s="252" t="s">
        <v>11826</v>
      </c>
      <c r="H1357" s="252" t="s">
        <v>11827</v>
      </c>
      <c r="I1357" s="411">
        <v>43747</v>
      </c>
      <c r="J1357" s="252" t="s">
        <v>4793</v>
      </c>
      <c r="K1357" s="252" t="s">
        <v>10738</v>
      </c>
      <c r="L1357" s="252" t="s">
        <v>3469</v>
      </c>
      <c r="M1357" s="252" t="s">
        <v>6676</v>
      </c>
      <c r="N1357" s="252" t="s">
        <v>3327</v>
      </c>
      <c r="O1357" s="252" t="s">
        <v>3328</v>
      </c>
      <c r="P1357" s="252" t="s">
        <v>3670</v>
      </c>
      <c r="Q1357" s="252" t="s">
        <v>11846</v>
      </c>
      <c r="R1357" s="252" t="s">
        <v>11847</v>
      </c>
      <c r="S1357" s="252" t="s">
        <v>3340</v>
      </c>
      <c r="T1357" s="252" t="s">
        <v>3340</v>
      </c>
      <c r="U1357" s="252" t="s">
        <v>3340</v>
      </c>
      <c r="V1357" s="252" t="s">
        <v>3340</v>
      </c>
      <c r="W1357" s="252" t="s">
        <v>3340</v>
      </c>
      <c r="X1357" s="252" t="s">
        <v>3340</v>
      </c>
      <c r="Y1357" s="252" t="s">
        <v>3340</v>
      </c>
      <c r="Z1357" s="252" t="s">
        <v>3340</v>
      </c>
      <c r="AA1357" s="252" t="s">
        <v>3340</v>
      </c>
      <c r="AB1357" s="252" t="s">
        <v>3669</v>
      </c>
      <c r="AC1357" s="252" t="s">
        <v>3835</v>
      </c>
      <c r="AD1357" s="252" t="s">
        <v>3340</v>
      </c>
      <c r="AE1357" s="252" t="s">
        <v>3340</v>
      </c>
      <c r="AF1357" s="217" t="s">
        <v>3340</v>
      </c>
      <c r="AG1357" s="252" t="s">
        <v>9149</v>
      </c>
      <c r="AH1357" s="252" t="s">
        <v>4367</v>
      </c>
      <c r="AI1357" s="252" t="s">
        <v>3340</v>
      </c>
      <c r="AJ1357" s="252" t="s">
        <v>6765</v>
      </c>
      <c r="AK1357" s="252" t="s">
        <v>3340</v>
      </c>
      <c r="AL1357" s="252" t="s">
        <v>3340</v>
      </c>
    </row>
    <row r="1358" spans="3:38">
      <c r="C1358" s="252" t="s">
        <v>11848</v>
      </c>
      <c r="D1358" s="252" t="s">
        <v>11849</v>
      </c>
      <c r="E1358" s="252" t="s">
        <v>11847</v>
      </c>
      <c r="F1358" s="217" t="s">
        <v>11825</v>
      </c>
      <c r="G1358" s="252" t="s">
        <v>11826</v>
      </c>
      <c r="H1358" s="252" t="s">
        <v>11827</v>
      </c>
      <c r="I1358" s="411">
        <v>43747</v>
      </c>
      <c r="J1358" s="252" t="s">
        <v>4793</v>
      </c>
      <c r="K1358" s="252" t="s">
        <v>10738</v>
      </c>
      <c r="L1358" s="252" t="s">
        <v>3469</v>
      </c>
      <c r="M1358" s="252" t="s">
        <v>6676</v>
      </c>
      <c r="N1358" s="252" t="s">
        <v>3696</v>
      </c>
      <c r="O1358" s="252" t="s">
        <v>3339</v>
      </c>
      <c r="P1358" s="252" t="s">
        <v>3670</v>
      </c>
      <c r="Q1358" s="252" t="s">
        <v>11846</v>
      </c>
      <c r="R1358" s="252" t="s">
        <v>3340</v>
      </c>
      <c r="S1358" s="252" t="s">
        <v>3340</v>
      </c>
      <c r="T1358" s="252" t="s">
        <v>3340</v>
      </c>
      <c r="U1358" s="252" t="s">
        <v>3340</v>
      </c>
      <c r="V1358" s="252" t="s">
        <v>3340</v>
      </c>
      <c r="W1358" s="252" t="s">
        <v>3340</v>
      </c>
      <c r="X1358" s="252" t="s">
        <v>3340</v>
      </c>
      <c r="Y1358" s="252" t="s">
        <v>3340</v>
      </c>
      <c r="Z1358" s="252" t="s">
        <v>3340</v>
      </c>
      <c r="AA1358" s="252" t="s">
        <v>3340</v>
      </c>
      <c r="AB1358" s="252" t="s">
        <v>3670</v>
      </c>
      <c r="AC1358" s="252" t="s">
        <v>4776</v>
      </c>
      <c r="AD1358" s="252" t="s">
        <v>3340</v>
      </c>
      <c r="AE1358" s="252" t="s">
        <v>3340</v>
      </c>
      <c r="AF1358" s="217" t="s">
        <v>3340</v>
      </c>
      <c r="AG1358" s="252" t="s">
        <v>9149</v>
      </c>
      <c r="AH1358" s="252" t="s">
        <v>3340</v>
      </c>
      <c r="AI1358" s="252" t="s">
        <v>3340</v>
      </c>
      <c r="AJ1358" s="252" t="s">
        <v>6766</v>
      </c>
      <c r="AK1358" s="252" t="s">
        <v>3340</v>
      </c>
      <c r="AL1358" s="252" t="s">
        <v>3340</v>
      </c>
    </row>
    <row r="1359" spans="3:38">
      <c r="C1359" s="252" t="s">
        <v>11850</v>
      </c>
      <c r="D1359" s="252" t="s">
        <v>11851</v>
      </c>
      <c r="E1359" s="252" t="s">
        <v>11852</v>
      </c>
      <c r="F1359" s="217" t="s">
        <v>11825</v>
      </c>
      <c r="G1359" s="252" t="s">
        <v>11826</v>
      </c>
      <c r="H1359" s="252" t="s">
        <v>7366</v>
      </c>
      <c r="I1359" s="411">
        <v>43256</v>
      </c>
      <c r="J1359" s="252" t="s">
        <v>5313</v>
      </c>
      <c r="K1359" s="252" t="s">
        <v>6065</v>
      </c>
      <c r="L1359" s="252" t="s">
        <v>3469</v>
      </c>
      <c r="M1359" s="252" t="s">
        <v>6676</v>
      </c>
      <c r="N1359" s="252" t="s">
        <v>11853</v>
      </c>
      <c r="O1359" s="252" t="s">
        <v>5072</v>
      </c>
      <c r="P1359" s="252" t="s">
        <v>3670</v>
      </c>
      <c r="Q1359" s="252" t="s">
        <v>5683</v>
      </c>
      <c r="R1359" s="252" t="s">
        <v>5762</v>
      </c>
      <c r="S1359" s="252" t="s">
        <v>3340</v>
      </c>
      <c r="T1359" s="252" t="s">
        <v>3340</v>
      </c>
      <c r="U1359" s="252" t="s">
        <v>3340</v>
      </c>
      <c r="V1359" s="252" t="s">
        <v>3330</v>
      </c>
      <c r="W1359" s="252" t="s">
        <v>3340</v>
      </c>
      <c r="X1359" s="252" t="s">
        <v>3340</v>
      </c>
      <c r="Y1359" s="252" t="s">
        <v>3340</v>
      </c>
      <c r="Z1359" s="252" t="s">
        <v>3340</v>
      </c>
      <c r="AA1359" s="252" t="s">
        <v>3340</v>
      </c>
      <c r="AB1359" s="252" t="s">
        <v>3670</v>
      </c>
      <c r="AC1359" s="252" t="s">
        <v>3835</v>
      </c>
      <c r="AD1359" s="252" t="s">
        <v>3340</v>
      </c>
      <c r="AE1359" s="252" t="s">
        <v>3340</v>
      </c>
      <c r="AF1359" s="217" t="s">
        <v>3340</v>
      </c>
      <c r="AG1359" s="252" t="s">
        <v>3340</v>
      </c>
      <c r="AH1359" s="252" t="s">
        <v>3340</v>
      </c>
      <c r="AI1359" s="252" t="s">
        <v>11854</v>
      </c>
      <c r="AJ1359" s="252" t="s">
        <v>6765</v>
      </c>
      <c r="AK1359" s="252" t="s">
        <v>3340</v>
      </c>
      <c r="AL1359" s="252" t="s">
        <v>3340</v>
      </c>
    </row>
    <row r="1360" spans="3:38">
      <c r="C1360" s="252" t="s">
        <v>11855</v>
      </c>
      <c r="D1360" s="252" t="s">
        <v>11856</v>
      </c>
      <c r="E1360" s="252" t="s">
        <v>11857</v>
      </c>
      <c r="F1360" s="217" t="s">
        <v>11825</v>
      </c>
      <c r="G1360" s="252" t="s">
        <v>11826</v>
      </c>
      <c r="H1360" s="252" t="s">
        <v>7366</v>
      </c>
      <c r="I1360" s="411">
        <v>43256</v>
      </c>
      <c r="J1360" s="252" t="s">
        <v>5313</v>
      </c>
      <c r="K1360" s="252" t="s">
        <v>6065</v>
      </c>
      <c r="L1360" s="252" t="s">
        <v>3469</v>
      </c>
      <c r="M1360" s="252" t="s">
        <v>6676</v>
      </c>
      <c r="N1360" s="252" t="s">
        <v>11853</v>
      </c>
      <c r="O1360" s="252" t="s">
        <v>5072</v>
      </c>
      <c r="P1360" s="252" t="s">
        <v>3670</v>
      </c>
      <c r="Q1360" s="252" t="s">
        <v>5696</v>
      </c>
      <c r="R1360" s="252" t="s">
        <v>5763</v>
      </c>
      <c r="S1360" s="252" t="s">
        <v>3340</v>
      </c>
      <c r="T1360" s="252" t="s">
        <v>3340</v>
      </c>
      <c r="U1360" s="252" t="s">
        <v>3340</v>
      </c>
      <c r="V1360" s="252" t="s">
        <v>3330</v>
      </c>
      <c r="W1360" s="252" t="s">
        <v>3340</v>
      </c>
      <c r="X1360" s="252" t="s">
        <v>3340</v>
      </c>
      <c r="Y1360" s="252" t="s">
        <v>3340</v>
      </c>
      <c r="Z1360" s="252" t="s">
        <v>3340</v>
      </c>
      <c r="AA1360" s="252" t="s">
        <v>3340</v>
      </c>
      <c r="AB1360" s="252" t="s">
        <v>3670</v>
      </c>
      <c r="AC1360" s="252" t="s">
        <v>3835</v>
      </c>
      <c r="AD1360" s="252" t="s">
        <v>3340</v>
      </c>
      <c r="AE1360" s="252" t="s">
        <v>3340</v>
      </c>
      <c r="AF1360" s="217" t="s">
        <v>3340</v>
      </c>
      <c r="AG1360" s="252" t="s">
        <v>3340</v>
      </c>
      <c r="AH1360" s="252" t="s">
        <v>3340</v>
      </c>
      <c r="AI1360" s="252" t="s">
        <v>11854</v>
      </c>
      <c r="AJ1360" s="252" t="s">
        <v>6765</v>
      </c>
      <c r="AK1360" s="252" t="s">
        <v>3340</v>
      </c>
      <c r="AL1360" s="252" t="s">
        <v>3340</v>
      </c>
    </row>
    <row r="1361" spans="3:38">
      <c r="C1361" s="252" t="s">
        <v>11858</v>
      </c>
      <c r="D1361" s="252" t="s">
        <v>11859</v>
      </c>
      <c r="E1361" s="252" t="s">
        <v>11860</v>
      </c>
      <c r="F1361" s="217" t="s">
        <v>11825</v>
      </c>
      <c r="G1361" s="252" t="s">
        <v>11826</v>
      </c>
      <c r="H1361" s="252" t="s">
        <v>7366</v>
      </c>
      <c r="I1361" s="411">
        <v>43256</v>
      </c>
      <c r="J1361" s="252" t="s">
        <v>5313</v>
      </c>
      <c r="K1361" s="252" t="s">
        <v>6065</v>
      </c>
      <c r="L1361" s="252" t="s">
        <v>3469</v>
      </c>
      <c r="M1361" s="252" t="s">
        <v>6676</v>
      </c>
      <c r="N1361" s="252" t="s">
        <v>11861</v>
      </c>
      <c r="O1361" s="252" t="s">
        <v>11862</v>
      </c>
      <c r="P1361" s="252" t="s">
        <v>3670</v>
      </c>
      <c r="Q1361" s="252" t="s">
        <v>5696</v>
      </c>
      <c r="R1361" s="252" t="s">
        <v>5763</v>
      </c>
      <c r="S1361" s="252" t="s">
        <v>3340</v>
      </c>
      <c r="T1361" s="252" t="s">
        <v>3340</v>
      </c>
      <c r="U1361" s="252" t="s">
        <v>3340</v>
      </c>
      <c r="V1361" s="252" t="s">
        <v>3330</v>
      </c>
      <c r="W1361" s="252" t="s">
        <v>3340</v>
      </c>
      <c r="X1361" s="252" t="s">
        <v>3340</v>
      </c>
      <c r="Y1361" s="252" t="s">
        <v>3340</v>
      </c>
      <c r="Z1361" s="252" t="s">
        <v>3340</v>
      </c>
      <c r="AA1361" s="252" t="s">
        <v>3340</v>
      </c>
      <c r="AB1361" s="252" t="s">
        <v>3670</v>
      </c>
      <c r="AC1361" s="252" t="s">
        <v>3835</v>
      </c>
      <c r="AD1361" s="252" t="s">
        <v>3340</v>
      </c>
      <c r="AE1361" s="252" t="s">
        <v>3340</v>
      </c>
      <c r="AF1361" s="217" t="s">
        <v>3340</v>
      </c>
      <c r="AG1361" s="252" t="s">
        <v>3340</v>
      </c>
      <c r="AH1361" s="252" t="s">
        <v>3340</v>
      </c>
      <c r="AI1361" s="252" t="s">
        <v>11854</v>
      </c>
      <c r="AJ1361" s="252" t="s">
        <v>6765</v>
      </c>
      <c r="AK1361" s="252" t="s">
        <v>3340</v>
      </c>
      <c r="AL1361" s="252" t="s">
        <v>3340</v>
      </c>
    </row>
    <row r="1362" spans="3:38">
      <c r="C1362" s="252" t="s">
        <v>11863</v>
      </c>
      <c r="D1362" s="252" t="s">
        <v>11864</v>
      </c>
      <c r="E1362" s="252" t="s">
        <v>11865</v>
      </c>
      <c r="F1362" s="217" t="s">
        <v>11825</v>
      </c>
      <c r="G1362" s="252" t="s">
        <v>11826</v>
      </c>
      <c r="H1362" s="252" t="s">
        <v>7366</v>
      </c>
      <c r="I1362" s="411">
        <v>43256</v>
      </c>
      <c r="J1362" s="252" t="s">
        <v>5313</v>
      </c>
      <c r="K1362" s="252" t="s">
        <v>6065</v>
      </c>
      <c r="L1362" s="252" t="s">
        <v>3469</v>
      </c>
      <c r="M1362" s="252" t="s">
        <v>6676</v>
      </c>
      <c r="N1362" s="252" t="s">
        <v>11330</v>
      </c>
      <c r="O1362" s="252" t="s">
        <v>11866</v>
      </c>
      <c r="P1362" s="252" t="s">
        <v>3670</v>
      </c>
      <c r="Q1362" s="252" t="s">
        <v>5683</v>
      </c>
      <c r="R1362" s="252" t="s">
        <v>5762</v>
      </c>
      <c r="S1362" s="252" t="s">
        <v>3340</v>
      </c>
      <c r="T1362" s="252" t="s">
        <v>3340</v>
      </c>
      <c r="U1362" s="252" t="s">
        <v>3340</v>
      </c>
      <c r="V1362" s="252" t="s">
        <v>3330</v>
      </c>
      <c r="W1362" s="252" t="s">
        <v>3340</v>
      </c>
      <c r="X1362" s="252" t="s">
        <v>3340</v>
      </c>
      <c r="Y1362" s="252" t="s">
        <v>3340</v>
      </c>
      <c r="Z1362" s="252" t="s">
        <v>3340</v>
      </c>
      <c r="AA1362" s="252" t="s">
        <v>3340</v>
      </c>
      <c r="AB1362" s="252" t="s">
        <v>3670</v>
      </c>
      <c r="AC1362" s="252" t="s">
        <v>3835</v>
      </c>
      <c r="AD1362" s="252" t="s">
        <v>3340</v>
      </c>
      <c r="AE1362" s="252" t="s">
        <v>3340</v>
      </c>
      <c r="AF1362" s="217" t="s">
        <v>3340</v>
      </c>
      <c r="AG1362" s="252" t="s">
        <v>3340</v>
      </c>
      <c r="AH1362" s="252" t="s">
        <v>3340</v>
      </c>
      <c r="AI1362" s="252" t="s">
        <v>11854</v>
      </c>
      <c r="AJ1362" s="252" t="s">
        <v>6765</v>
      </c>
      <c r="AK1362" s="252" t="s">
        <v>3340</v>
      </c>
      <c r="AL1362" s="252" t="s">
        <v>3340</v>
      </c>
    </row>
    <row r="1363" spans="3:38">
      <c r="C1363" s="252" t="s">
        <v>11867</v>
      </c>
      <c r="D1363" s="252" t="s">
        <v>11868</v>
      </c>
      <c r="E1363" s="252" t="s">
        <v>11869</v>
      </c>
      <c r="F1363" s="217" t="s">
        <v>11825</v>
      </c>
      <c r="G1363" s="252" t="s">
        <v>11826</v>
      </c>
      <c r="H1363" s="252" t="s">
        <v>7366</v>
      </c>
      <c r="I1363" s="411">
        <v>43256</v>
      </c>
      <c r="J1363" s="252" t="s">
        <v>5313</v>
      </c>
      <c r="K1363" s="252" t="s">
        <v>6065</v>
      </c>
      <c r="L1363" s="252" t="s">
        <v>3469</v>
      </c>
      <c r="M1363" s="252" t="s">
        <v>6676</v>
      </c>
      <c r="N1363" s="252" t="s">
        <v>11870</v>
      </c>
      <c r="O1363" s="252" t="s">
        <v>7369</v>
      </c>
      <c r="P1363" s="252" t="s">
        <v>3670</v>
      </c>
      <c r="Q1363" s="252" t="s">
        <v>5683</v>
      </c>
      <c r="R1363" s="252" t="s">
        <v>5762</v>
      </c>
      <c r="S1363" s="252" t="s">
        <v>3340</v>
      </c>
      <c r="T1363" s="252" t="s">
        <v>3340</v>
      </c>
      <c r="U1363" s="252" t="s">
        <v>3340</v>
      </c>
      <c r="V1363" s="252" t="s">
        <v>3330</v>
      </c>
      <c r="W1363" s="252" t="s">
        <v>3340</v>
      </c>
      <c r="X1363" s="252" t="s">
        <v>3340</v>
      </c>
      <c r="Y1363" s="252" t="s">
        <v>3340</v>
      </c>
      <c r="Z1363" s="252" t="s">
        <v>3340</v>
      </c>
      <c r="AA1363" s="252" t="s">
        <v>3340</v>
      </c>
      <c r="AB1363" s="252" t="s">
        <v>3670</v>
      </c>
      <c r="AC1363" s="252" t="s">
        <v>3835</v>
      </c>
      <c r="AD1363" s="252" t="s">
        <v>3340</v>
      </c>
      <c r="AE1363" s="252" t="s">
        <v>3340</v>
      </c>
      <c r="AF1363" s="217" t="s">
        <v>3340</v>
      </c>
      <c r="AG1363" s="252" t="s">
        <v>3340</v>
      </c>
      <c r="AH1363" s="252" t="s">
        <v>3340</v>
      </c>
      <c r="AI1363" s="252" t="s">
        <v>11854</v>
      </c>
      <c r="AJ1363" s="252" t="s">
        <v>6765</v>
      </c>
      <c r="AK1363" s="252" t="s">
        <v>3340</v>
      </c>
      <c r="AL1363" s="252" t="s">
        <v>3340</v>
      </c>
    </row>
    <row r="1364" spans="3:38">
      <c r="C1364" s="252" t="s">
        <v>11871</v>
      </c>
      <c r="D1364" s="252" t="s">
        <v>11872</v>
      </c>
      <c r="E1364" s="252" t="s">
        <v>11873</v>
      </c>
      <c r="F1364" s="217" t="s">
        <v>11825</v>
      </c>
      <c r="G1364" s="252" t="s">
        <v>11826</v>
      </c>
      <c r="H1364" s="252" t="s">
        <v>7366</v>
      </c>
      <c r="I1364" s="411">
        <v>43256</v>
      </c>
      <c r="J1364" s="252" t="s">
        <v>5313</v>
      </c>
      <c r="K1364" s="252" t="s">
        <v>6065</v>
      </c>
      <c r="L1364" s="252" t="s">
        <v>3469</v>
      </c>
      <c r="M1364" s="252" t="s">
        <v>6676</v>
      </c>
      <c r="N1364" s="252" t="s">
        <v>4281</v>
      </c>
      <c r="O1364" s="252" t="s">
        <v>5081</v>
      </c>
      <c r="P1364" s="252" t="s">
        <v>3670</v>
      </c>
      <c r="Q1364" s="252" t="s">
        <v>5683</v>
      </c>
      <c r="R1364" s="252" t="s">
        <v>5762</v>
      </c>
      <c r="S1364" s="252" t="s">
        <v>3340</v>
      </c>
      <c r="T1364" s="252" t="s">
        <v>3340</v>
      </c>
      <c r="U1364" s="252" t="s">
        <v>3340</v>
      </c>
      <c r="V1364" s="252" t="s">
        <v>3330</v>
      </c>
      <c r="W1364" s="252" t="s">
        <v>3340</v>
      </c>
      <c r="X1364" s="252" t="s">
        <v>3340</v>
      </c>
      <c r="Y1364" s="252" t="s">
        <v>3340</v>
      </c>
      <c r="Z1364" s="252" t="s">
        <v>3340</v>
      </c>
      <c r="AA1364" s="252" t="s">
        <v>3340</v>
      </c>
      <c r="AB1364" s="252" t="s">
        <v>3670</v>
      </c>
      <c r="AC1364" s="252" t="s">
        <v>3835</v>
      </c>
      <c r="AD1364" s="252" t="s">
        <v>3340</v>
      </c>
      <c r="AE1364" s="252" t="s">
        <v>3340</v>
      </c>
      <c r="AF1364" s="217" t="s">
        <v>3340</v>
      </c>
      <c r="AG1364" s="252" t="s">
        <v>3340</v>
      </c>
      <c r="AH1364" s="252" t="s">
        <v>3340</v>
      </c>
      <c r="AI1364" s="252" t="s">
        <v>11854</v>
      </c>
      <c r="AJ1364" s="252" t="s">
        <v>6765</v>
      </c>
      <c r="AK1364" s="252" t="s">
        <v>3340</v>
      </c>
      <c r="AL1364" s="252" t="s">
        <v>3340</v>
      </c>
    </row>
    <row r="1365" spans="3:38">
      <c r="C1365" s="252" t="s">
        <v>11874</v>
      </c>
      <c r="D1365" s="252" t="s">
        <v>11875</v>
      </c>
      <c r="E1365" s="252" t="s">
        <v>11876</v>
      </c>
      <c r="F1365" s="217" t="s">
        <v>11825</v>
      </c>
      <c r="G1365" s="252" t="s">
        <v>11826</v>
      </c>
      <c r="H1365" s="252" t="s">
        <v>7366</v>
      </c>
      <c r="I1365" s="411">
        <v>43256</v>
      </c>
      <c r="J1365" s="252" t="s">
        <v>5313</v>
      </c>
      <c r="K1365" s="252" t="s">
        <v>6065</v>
      </c>
      <c r="L1365" s="252" t="s">
        <v>3469</v>
      </c>
      <c r="M1365" s="252" t="s">
        <v>6676</v>
      </c>
      <c r="N1365" s="252" t="s">
        <v>11870</v>
      </c>
      <c r="O1365" s="252" t="s">
        <v>7369</v>
      </c>
      <c r="P1365" s="252" t="s">
        <v>3670</v>
      </c>
      <c r="Q1365" s="252" t="s">
        <v>5683</v>
      </c>
      <c r="R1365" s="252" t="s">
        <v>5762</v>
      </c>
      <c r="S1365" s="252" t="s">
        <v>3340</v>
      </c>
      <c r="T1365" s="252" t="s">
        <v>3340</v>
      </c>
      <c r="U1365" s="252" t="s">
        <v>3340</v>
      </c>
      <c r="V1365" s="252" t="s">
        <v>3330</v>
      </c>
      <c r="W1365" s="252" t="s">
        <v>3340</v>
      </c>
      <c r="X1365" s="252" t="s">
        <v>3340</v>
      </c>
      <c r="Y1365" s="252" t="s">
        <v>3340</v>
      </c>
      <c r="Z1365" s="252" t="s">
        <v>3340</v>
      </c>
      <c r="AA1365" s="252" t="s">
        <v>3340</v>
      </c>
      <c r="AB1365" s="252" t="s">
        <v>3670</v>
      </c>
      <c r="AC1365" s="252" t="s">
        <v>3835</v>
      </c>
      <c r="AD1365" s="252" t="s">
        <v>3340</v>
      </c>
      <c r="AE1365" s="252" t="s">
        <v>3340</v>
      </c>
      <c r="AF1365" s="217" t="s">
        <v>3340</v>
      </c>
      <c r="AG1365" s="252" t="s">
        <v>3340</v>
      </c>
      <c r="AH1365" s="252" t="s">
        <v>3340</v>
      </c>
      <c r="AI1365" s="252" t="s">
        <v>11877</v>
      </c>
      <c r="AJ1365" s="252" t="s">
        <v>6765</v>
      </c>
      <c r="AK1365" s="252" t="s">
        <v>3340</v>
      </c>
      <c r="AL1365" s="252" t="s">
        <v>3340</v>
      </c>
    </row>
    <row r="1366" spans="3:38">
      <c r="C1366" s="252" t="s">
        <v>11878</v>
      </c>
      <c r="D1366" s="252" t="s">
        <v>11879</v>
      </c>
      <c r="E1366" s="252" t="s">
        <v>11880</v>
      </c>
      <c r="F1366" s="217" t="s">
        <v>11825</v>
      </c>
      <c r="G1366" s="252" t="s">
        <v>11826</v>
      </c>
      <c r="H1366" s="252" t="s">
        <v>7366</v>
      </c>
      <c r="I1366" s="411">
        <v>43256</v>
      </c>
      <c r="J1366" s="252" t="s">
        <v>5313</v>
      </c>
      <c r="K1366" s="252" t="s">
        <v>6065</v>
      </c>
      <c r="L1366" s="252" t="s">
        <v>3469</v>
      </c>
      <c r="M1366" s="252" t="s">
        <v>6676</v>
      </c>
      <c r="N1366" s="252" t="s">
        <v>4281</v>
      </c>
      <c r="O1366" s="252" t="s">
        <v>5081</v>
      </c>
      <c r="P1366" s="252" t="s">
        <v>3670</v>
      </c>
      <c r="Q1366" s="252" t="s">
        <v>5683</v>
      </c>
      <c r="R1366" s="252" t="s">
        <v>5762</v>
      </c>
      <c r="S1366" s="252" t="s">
        <v>3340</v>
      </c>
      <c r="T1366" s="252" t="s">
        <v>3340</v>
      </c>
      <c r="U1366" s="252" t="s">
        <v>3340</v>
      </c>
      <c r="V1366" s="252" t="s">
        <v>3330</v>
      </c>
      <c r="W1366" s="252" t="s">
        <v>3340</v>
      </c>
      <c r="X1366" s="252" t="s">
        <v>3340</v>
      </c>
      <c r="Y1366" s="252" t="s">
        <v>3340</v>
      </c>
      <c r="Z1366" s="252" t="s">
        <v>3340</v>
      </c>
      <c r="AA1366" s="252" t="s">
        <v>3340</v>
      </c>
      <c r="AB1366" s="252" t="s">
        <v>3670</v>
      </c>
      <c r="AC1366" s="252" t="s">
        <v>3835</v>
      </c>
      <c r="AD1366" s="252" t="s">
        <v>3340</v>
      </c>
      <c r="AE1366" s="252" t="s">
        <v>3340</v>
      </c>
      <c r="AF1366" s="217" t="s">
        <v>3340</v>
      </c>
      <c r="AG1366" s="252" t="s">
        <v>3340</v>
      </c>
      <c r="AH1366" s="252" t="s">
        <v>3340</v>
      </c>
      <c r="AI1366" s="252" t="s">
        <v>11881</v>
      </c>
      <c r="AJ1366" s="252" t="s">
        <v>6765</v>
      </c>
      <c r="AK1366" s="252" t="s">
        <v>3340</v>
      </c>
      <c r="AL1366" s="252" t="s">
        <v>3340</v>
      </c>
    </row>
    <row r="1367" spans="3:38">
      <c r="C1367" s="252" t="s">
        <v>11882</v>
      </c>
      <c r="D1367" s="252" t="s">
        <v>11883</v>
      </c>
      <c r="E1367" s="252" t="s">
        <v>11884</v>
      </c>
      <c r="F1367" s="252" t="s">
        <v>11885</v>
      </c>
      <c r="G1367" s="252" t="s">
        <v>11886</v>
      </c>
      <c r="H1367" s="252" t="s">
        <v>7413</v>
      </c>
      <c r="I1367" s="411">
        <v>41201</v>
      </c>
      <c r="J1367" s="252" t="s">
        <v>3953</v>
      </c>
      <c r="K1367" s="252" t="s">
        <v>2513</v>
      </c>
      <c r="L1367" s="252" t="s">
        <v>3469</v>
      </c>
      <c r="M1367" s="252" t="s">
        <v>6676</v>
      </c>
      <c r="N1367" s="252" t="s">
        <v>6728</v>
      </c>
      <c r="O1367" s="252" t="s">
        <v>5072</v>
      </c>
      <c r="P1367" s="252" t="s">
        <v>3670</v>
      </c>
      <c r="Q1367" s="252" t="s">
        <v>4803</v>
      </c>
      <c r="R1367" s="252" t="s">
        <v>3340</v>
      </c>
      <c r="S1367" s="252" t="s">
        <v>3340</v>
      </c>
      <c r="T1367" s="252" t="s">
        <v>3340</v>
      </c>
      <c r="U1367" s="252" t="s">
        <v>3340</v>
      </c>
      <c r="V1367" s="252" t="s">
        <v>3330</v>
      </c>
      <c r="W1367" s="252" t="s">
        <v>3340</v>
      </c>
      <c r="X1367" s="252" t="s">
        <v>3340</v>
      </c>
      <c r="Y1367" s="252" t="s">
        <v>3340</v>
      </c>
      <c r="Z1367" s="252" t="s">
        <v>3340</v>
      </c>
      <c r="AA1367" s="252" t="s">
        <v>3340</v>
      </c>
      <c r="AB1367" s="252" t="s">
        <v>3670</v>
      </c>
      <c r="AC1367" s="252" t="s">
        <v>3835</v>
      </c>
      <c r="AD1367" s="252" t="s">
        <v>3340</v>
      </c>
      <c r="AE1367" s="252" t="s">
        <v>3340</v>
      </c>
      <c r="AF1367" s="217" t="s">
        <v>3340</v>
      </c>
      <c r="AG1367" s="252" t="s">
        <v>6177</v>
      </c>
      <c r="AH1367" s="252" t="s">
        <v>11887</v>
      </c>
      <c r="AI1367" s="252" t="s">
        <v>3340</v>
      </c>
      <c r="AJ1367" s="252" t="s">
        <v>6765</v>
      </c>
      <c r="AK1367" s="252" t="s">
        <v>3340</v>
      </c>
      <c r="AL1367" s="252" t="s">
        <v>3340</v>
      </c>
    </row>
    <row r="1368" spans="3:38">
      <c r="C1368" s="252" t="s">
        <v>11888</v>
      </c>
      <c r="D1368" s="252" t="s">
        <v>11889</v>
      </c>
      <c r="E1368" s="252" t="s">
        <v>11890</v>
      </c>
      <c r="F1368" s="252" t="s">
        <v>11891</v>
      </c>
      <c r="G1368" s="252" t="s">
        <v>11886</v>
      </c>
      <c r="H1368" s="252" t="s">
        <v>7413</v>
      </c>
      <c r="I1368" s="411">
        <v>41201</v>
      </c>
      <c r="J1368" s="252" t="s">
        <v>3953</v>
      </c>
      <c r="K1368" s="252" t="s">
        <v>2513</v>
      </c>
      <c r="L1368" s="252" t="s">
        <v>3469</v>
      </c>
      <c r="M1368" s="252" t="s">
        <v>6676</v>
      </c>
      <c r="N1368" s="252" t="s">
        <v>11892</v>
      </c>
      <c r="O1368" s="252" t="s">
        <v>5072</v>
      </c>
      <c r="P1368" s="252" t="s">
        <v>3670</v>
      </c>
      <c r="Q1368" s="252" t="s">
        <v>4803</v>
      </c>
      <c r="R1368" s="252" t="s">
        <v>3340</v>
      </c>
      <c r="S1368" s="252" t="s">
        <v>3340</v>
      </c>
      <c r="T1368" s="252" t="s">
        <v>3340</v>
      </c>
      <c r="U1368" s="252" t="s">
        <v>3340</v>
      </c>
      <c r="V1368" s="252" t="s">
        <v>3330</v>
      </c>
      <c r="W1368" s="252" t="s">
        <v>3340</v>
      </c>
      <c r="X1368" s="252" t="s">
        <v>3340</v>
      </c>
      <c r="Y1368" s="252" t="s">
        <v>3340</v>
      </c>
      <c r="Z1368" s="252" t="s">
        <v>3340</v>
      </c>
      <c r="AA1368" s="252" t="s">
        <v>3340</v>
      </c>
      <c r="AB1368" s="252" t="s">
        <v>3670</v>
      </c>
      <c r="AC1368" s="252" t="s">
        <v>3835</v>
      </c>
      <c r="AD1368" s="252" t="s">
        <v>3340</v>
      </c>
      <c r="AE1368" s="252" t="s">
        <v>3340</v>
      </c>
      <c r="AF1368" s="217" t="s">
        <v>3340</v>
      </c>
      <c r="AG1368" s="252" t="s">
        <v>6177</v>
      </c>
      <c r="AH1368" s="252" t="s">
        <v>3340</v>
      </c>
      <c r="AI1368" s="252" t="s">
        <v>3340</v>
      </c>
      <c r="AJ1368" s="252" t="s">
        <v>6765</v>
      </c>
      <c r="AK1368" s="252" t="s">
        <v>3340</v>
      </c>
      <c r="AL1368" s="252" t="s">
        <v>3340</v>
      </c>
    </row>
    <row r="1369" spans="3:38">
      <c r="C1369" s="252" t="s">
        <v>11893</v>
      </c>
      <c r="D1369" s="252" t="s">
        <v>11894</v>
      </c>
      <c r="E1369" s="252" t="s">
        <v>11895</v>
      </c>
      <c r="F1369" s="252" t="s">
        <v>11896</v>
      </c>
      <c r="G1369" s="252" t="s">
        <v>11886</v>
      </c>
      <c r="H1369" s="252" t="s">
        <v>7413</v>
      </c>
      <c r="I1369" s="411">
        <v>41201</v>
      </c>
      <c r="J1369" s="252" t="s">
        <v>3953</v>
      </c>
      <c r="K1369" s="252" t="s">
        <v>2513</v>
      </c>
      <c r="L1369" s="252" t="s">
        <v>3469</v>
      </c>
      <c r="M1369" s="252" t="s">
        <v>6676</v>
      </c>
      <c r="N1369" s="252" t="s">
        <v>11897</v>
      </c>
      <c r="O1369" s="252" t="s">
        <v>5072</v>
      </c>
      <c r="P1369" s="252" t="s">
        <v>3670</v>
      </c>
      <c r="Q1369" s="252" t="s">
        <v>4803</v>
      </c>
      <c r="R1369" s="252" t="s">
        <v>3340</v>
      </c>
      <c r="S1369" s="252" t="s">
        <v>3340</v>
      </c>
      <c r="T1369" s="252" t="s">
        <v>3340</v>
      </c>
      <c r="U1369" s="252" t="s">
        <v>3340</v>
      </c>
      <c r="V1369" s="252" t="s">
        <v>3330</v>
      </c>
      <c r="W1369" s="252" t="s">
        <v>3340</v>
      </c>
      <c r="X1369" s="252" t="s">
        <v>3340</v>
      </c>
      <c r="Y1369" s="252" t="s">
        <v>3340</v>
      </c>
      <c r="Z1369" s="252" t="s">
        <v>3340</v>
      </c>
      <c r="AA1369" s="252" t="s">
        <v>3340</v>
      </c>
      <c r="AB1369" s="252" t="s">
        <v>3670</v>
      </c>
      <c r="AC1369" s="252" t="s">
        <v>3835</v>
      </c>
      <c r="AD1369" s="252" t="s">
        <v>3340</v>
      </c>
      <c r="AE1369" s="252" t="s">
        <v>3340</v>
      </c>
      <c r="AF1369" s="217" t="s">
        <v>3340</v>
      </c>
      <c r="AG1369" s="252" t="s">
        <v>6177</v>
      </c>
      <c r="AH1369" s="252" t="s">
        <v>3340</v>
      </c>
      <c r="AI1369" s="252" t="s">
        <v>3340</v>
      </c>
      <c r="AJ1369" s="252" t="s">
        <v>6765</v>
      </c>
      <c r="AK1369" s="252" t="s">
        <v>3340</v>
      </c>
      <c r="AL1369" s="252" t="s">
        <v>3340</v>
      </c>
    </row>
    <row r="1370" spans="3:38">
      <c r="C1370" s="252" t="s">
        <v>11236</v>
      </c>
      <c r="D1370" s="252" t="s">
        <v>11898</v>
      </c>
      <c r="E1370" s="252" t="s">
        <v>11899</v>
      </c>
      <c r="F1370" s="252" t="s">
        <v>11900</v>
      </c>
      <c r="G1370" s="252" t="s">
        <v>11886</v>
      </c>
      <c r="H1370" s="252" t="s">
        <v>7413</v>
      </c>
      <c r="I1370" s="411">
        <v>41201</v>
      </c>
      <c r="J1370" s="252" t="s">
        <v>3953</v>
      </c>
      <c r="K1370" s="252" t="s">
        <v>2513</v>
      </c>
      <c r="L1370" s="252" t="s">
        <v>3469</v>
      </c>
      <c r="M1370" s="252" t="s">
        <v>6676</v>
      </c>
      <c r="N1370" s="252" t="s">
        <v>3677</v>
      </c>
      <c r="O1370" s="252" t="s">
        <v>5072</v>
      </c>
      <c r="P1370" s="252" t="s">
        <v>3670</v>
      </c>
      <c r="Q1370" s="252" t="s">
        <v>4803</v>
      </c>
      <c r="R1370" s="252" t="s">
        <v>3340</v>
      </c>
      <c r="S1370" s="252" t="s">
        <v>3340</v>
      </c>
      <c r="T1370" s="252" t="s">
        <v>3340</v>
      </c>
      <c r="U1370" s="252" t="s">
        <v>3340</v>
      </c>
      <c r="V1370" s="252" t="s">
        <v>3330</v>
      </c>
      <c r="W1370" s="252" t="s">
        <v>3340</v>
      </c>
      <c r="X1370" s="252" t="s">
        <v>3340</v>
      </c>
      <c r="Y1370" s="252" t="s">
        <v>3340</v>
      </c>
      <c r="Z1370" s="252" t="s">
        <v>3340</v>
      </c>
      <c r="AA1370" s="252" t="s">
        <v>3340</v>
      </c>
      <c r="AB1370" s="252" t="s">
        <v>3670</v>
      </c>
      <c r="AC1370" s="252" t="s">
        <v>3835</v>
      </c>
      <c r="AD1370" s="252" t="s">
        <v>3340</v>
      </c>
      <c r="AE1370" s="252" t="s">
        <v>3340</v>
      </c>
      <c r="AF1370" s="217" t="s">
        <v>3340</v>
      </c>
      <c r="AG1370" s="252" t="s">
        <v>6177</v>
      </c>
      <c r="AH1370" s="252" t="s">
        <v>3340</v>
      </c>
      <c r="AI1370" s="252" t="s">
        <v>3340</v>
      </c>
      <c r="AJ1370" s="252" t="s">
        <v>6765</v>
      </c>
      <c r="AK1370" s="252" t="s">
        <v>3340</v>
      </c>
      <c r="AL1370" s="252" t="s">
        <v>3340</v>
      </c>
    </row>
    <row r="1371" spans="3:38">
      <c r="C1371" s="252" t="s">
        <v>4799</v>
      </c>
      <c r="D1371" s="252" t="s">
        <v>11901</v>
      </c>
      <c r="E1371" s="252" t="s">
        <v>11902</v>
      </c>
      <c r="F1371" s="217" t="s">
        <v>11903</v>
      </c>
      <c r="G1371" s="252" t="s">
        <v>11886</v>
      </c>
      <c r="H1371" s="252" t="s">
        <v>7413</v>
      </c>
      <c r="I1371" s="411">
        <v>41201</v>
      </c>
      <c r="J1371" s="252" t="s">
        <v>3953</v>
      </c>
      <c r="K1371" s="252" t="s">
        <v>2513</v>
      </c>
      <c r="L1371" s="252" t="s">
        <v>3469</v>
      </c>
      <c r="M1371" s="252" t="s">
        <v>6676</v>
      </c>
      <c r="N1371" s="252" t="s">
        <v>4792</v>
      </c>
      <c r="O1371" s="252" t="s">
        <v>5072</v>
      </c>
      <c r="P1371" s="252" t="s">
        <v>3670</v>
      </c>
      <c r="Q1371" s="252" t="s">
        <v>4803</v>
      </c>
      <c r="R1371" s="252" t="s">
        <v>3340</v>
      </c>
      <c r="S1371" s="252" t="s">
        <v>3340</v>
      </c>
      <c r="T1371" s="252" t="s">
        <v>3340</v>
      </c>
      <c r="U1371" s="252" t="s">
        <v>3340</v>
      </c>
      <c r="V1371" s="252" t="s">
        <v>3330</v>
      </c>
      <c r="W1371" s="252" t="s">
        <v>3340</v>
      </c>
      <c r="X1371" s="252" t="s">
        <v>3340</v>
      </c>
      <c r="Y1371" s="252" t="s">
        <v>3340</v>
      </c>
      <c r="Z1371" s="252" t="s">
        <v>3340</v>
      </c>
      <c r="AA1371" s="252" t="s">
        <v>3340</v>
      </c>
      <c r="AB1371" s="252" t="s">
        <v>3670</v>
      </c>
      <c r="AC1371" s="252" t="s">
        <v>3835</v>
      </c>
      <c r="AD1371" s="252" t="s">
        <v>3340</v>
      </c>
      <c r="AE1371" s="252" t="s">
        <v>3340</v>
      </c>
      <c r="AF1371" s="217" t="s">
        <v>3340</v>
      </c>
      <c r="AG1371" s="252" t="s">
        <v>6177</v>
      </c>
      <c r="AH1371" s="252" t="s">
        <v>3340</v>
      </c>
      <c r="AI1371" s="252" t="s">
        <v>3340</v>
      </c>
      <c r="AJ1371" s="252" t="s">
        <v>6765</v>
      </c>
      <c r="AK1371" s="252" t="s">
        <v>3340</v>
      </c>
      <c r="AL1371" s="252" t="s">
        <v>3340</v>
      </c>
    </row>
    <row r="1372" spans="3:38">
      <c r="C1372" s="252" t="s">
        <v>11904</v>
      </c>
      <c r="D1372" s="252" t="s">
        <v>11905</v>
      </c>
      <c r="E1372" s="252" t="s">
        <v>11906</v>
      </c>
      <c r="F1372" s="217" t="s">
        <v>11907</v>
      </c>
      <c r="G1372" s="252" t="s">
        <v>11886</v>
      </c>
      <c r="H1372" s="252" t="s">
        <v>7413</v>
      </c>
      <c r="I1372" s="411">
        <v>41201</v>
      </c>
      <c r="J1372" s="252" t="s">
        <v>3953</v>
      </c>
      <c r="K1372" s="252" t="s">
        <v>2513</v>
      </c>
      <c r="L1372" s="252" t="s">
        <v>3469</v>
      </c>
      <c r="M1372" s="252" t="s">
        <v>6676</v>
      </c>
      <c r="N1372" s="252" t="s">
        <v>11908</v>
      </c>
      <c r="O1372" s="252" t="s">
        <v>5072</v>
      </c>
      <c r="P1372" s="252" t="s">
        <v>3670</v>
      </c>
      <c r="Q1372" s="252" t="s">
        <v>4803</v>
      </c>
      <c r="R1372" s="252" t="s">
        <v>3340</v>
      </c>
      <c r="S1372" s="252" t="s">
        <v>3340</v>
      </c>
      <c r="T1372" s="252" t="s">
        <v>3340</v>
      </c>
      <c r="U1372" s="252" t="s">
        <v>3340</v>
      </c>
      <c r="V1372" s="252" t="s">
        <v>3330</v>
      </c>
      <c r="W1372" s="252" t="s">
        <v>3340</v>
      </c>
      <c r="X1372" s="252" t="s">
        <v>3340</v>
      </c>
      <c r="Y1372" s="252" t="s">
        <v>3340</v>
      </c>
      <c r="Z1372" s="252" t="s">
        <v>3340</v>
      </c>
      <c r="AA1372" s="252" t="s">
        <v>3340</v>
      </c>
      <c r="AB1372" s="252" t="s">
        <v>3670</v>
      </c>
      <c r="AC1372" s="252" t="s">
        <v>3835</v>
      </c>
      <c r="AD1372" s="252" t="s">
        <v>3340</v>
      </c>
      <c r="AE1372" s="252" t="s">
        <v>3340</v>
      </c>
      <c r="AF1372" s="217" t="s">
        <v>3340</v>
      </c>
      <c r="AG1372" s="252" t="s">
        <v>6177</v>
      </c>
      <c r="AH1372" s="252" t="s">
        <v>3340</v>
      </c>
      <c r="AI1372" s="252" t="s">
        <v>3340</v>
      </c>
      <c r="AJ1372" s="252" t="s">
        <v>6765</v>
      </c>
      <c r="AK1372" s="252" t="s">
        <v>3340</v>
      </c>
      <c r="AL1372" s="252" t="s">
        <v>3340</v>
      </c>
    </row>
    <row r="1373" spans="3:38">
      <c r="C1373" s="252" t="s">
        <v>11909</v>
      </c>
      <c r="D1373" s="252" t="s">
        <v>11910</v>
      </c>
      <c r="E1373" s="252" t="s">
        <v>11911</v>
      </c>
      <c r="F1373" s="217" t="s">
        <v>11912</v>
      </c>
      <c r="G1373" s="252" t="s">
        <v>11913</v>
      </c>
      <c r="H1373" s="252" t="s">
        <v>7384</v>
      </c>
      <c r="I1373" s="411">
        <v>41201</v>
      </c>
      <c r="J1373" s="252" t="s">
        <v>6121</v>
      </c>
      <c r="K1373" s="252" t="s">
        <v>10738</v>
      </c>
      <c r="L1373" s="252" t="s">
        <v>3469</v>
      </c>
      <c r="M1373" s="252" t="s">
        <v>6676</v>
      </c>
      <c r="N1373" s="252" t="s">
        <v>3327</v>
      </c>
      <c r="O1373" s="252" t="s">
        <v>3328</v>
      </c>
      <c r="P1373" s="252" t="s">
        <v>3670</v>
      </c>
      <c r="Q1373" s="252" t="s">
        <v>11914</v>
      </c>
      <c r="R1373" s="252" t="s">
        <v>3340</v>
      </c>
      <c r="S1373" s="252" t="s">
        <v>3340</v>
      </c>
      <c r="T1373" s="252" t="s">
        <v>3340</v>
      </c>
      <c r="U1373" s="252" t="s">
        <v>3340</v>
      </c>
      <c r="V1373" s="252" t="s">
        <v>3330</v>
      </c>
      <c r="W1373" s="252" t="s">
        <v>3340</v>
      </c>
      <c r="X1373" s="252" t="s">
        <v>3340</v>
      </c>
      <c r="Y1373" s="252" t="s">
        <v>3340</v>
      </c>
      <c r="Z1373" s="252" t="s">
        <v>3340</v>
      </c>
      <c r="AA1373" s="252" t="s">
        <v>3340</v>
      </c>
      <c r="AB1373" s="252" t="s">
        <v>3669</v>
      </c>
      <c r="AC1373" s="252" t="s">
        <v>3835</v>
      </c>
      <c r="AD1373" s="252" t="s">
        <v>5615</v>
      </c>
      <c r="AE1373" s="252">
        <v>9.9999999999999995E-8</v>
      </c>
      <c r="AF1373" s="217" t="s">
        <v>3340</v>
      </c>
      <c r="AG1373" s="252" t="s">
        <v>3340</v>
      </c>
      <c r="AH1373" s="252" t="s">
        <v>11915</v>
      </c>
      <c r="AI1373" s="252" t="s">
        <v>11916</v>
      </c>
      <c r="AJ1373" s="252" t="s">
        <v>6765</v>
      </c>
      <c r="AK1373" s="252" t="s">
        <v>3340</v>
      </c>
      <c r="AL1373" s="252" t="s">
        <v>3340</v>
      </c>
    </row>
    <row r="1374" spans="3:38">
      <c r="C1374" s="252" t="s">
        <v>11917</v>
      </c>
      <c r="D1374" s="252" t="s">
        <v>11918</v>
      </c>
      <c r="E1374" s="252" t="s">
        <v>10178</v>
      </c>
      <c r="F1374" s="217" t="s">
        <v>11919</v>
      </c>
      <c r="G1374" s="252" t="s">
        <v>11920</v>
      </c>
      <c r="H1374" s="252" t="s">
        <v>11921</v>
      </c>
      <c r="I1374" s="411">
        <v>43804</v>
      </c>
      <c r="J1374" s="252" t="s">
        <v>11922</v>
      </c>
      <c r="K1374" s="252" t="s">
        <v>6192</v>
      </c>
      <c r="L1374" s="252" t="s">
        <v>3469</v>
      </c>
      <c r="M1374" s="252" t="s">
        <v>6676</v>
      </c>
      <c r="N1374" s="252" t="s">
        <v>5736</v>
      </c>
      <c r="O1374" s="252" t="s">
        <v>8226</v>
      </c>
      <c r="P1374" s="252" t="s">
        <v>3670</v>
      </c>
      <c r="Q1374" s="252" t="s">
        <v>11923</v>
      </c>
      <c r="R1374" s="252" t="s">
        <v>3340</v>
      </c>
      <c r="S1374" s="252" t="s">
        <v>3340</v>
      </c>
      <c r="T1374" s="252" t="s">
        <v>3340</v>
      </c>
      <c r="U1374" s="252" t="s">
        <v>3340</v>
      </c>
      <c r="V1374" s="252" t="s">
        <v>3340</v>
      </c>
      <c r="W1374" s="252" t="s">
        <v>3340</v>
      </c>
      <c r="X1374" s="252" t="s">
        <v>3340</v>
      </c>
      <c r="Y1374" s="252" t="s">
        <v>3340</v>
      </c>
      <c r="Z1374" s="252" t="s">
        <v>3340</v>
      </c>
      <c r="AA1374" s="252" t="s">
        <v>3340</v>
      </c>
      <c r="AB1374" s="252" t="s">
        <v>3670</v>
      </c>
      <c r="AC1374" s="252" t="s">
        <v>3835</v>
      </c>
      <c r="AD1374" s="252" t="s">
        <v>3340</v>
      </c>
      <c r="AE1374" s="252" t="s">
        <v>3340</v>
      </c>
      <c r="AF1374" s="217" t="s">
        <v>3340</v>
      </c>
      <c r="AG1374" s="252" t="s">
        <v>11924</v>
      </c>
      <c r="AH1374" s="252" t="s">
        <v>11925</v>
      </c>
      <c r="AI1374" s="252" t="s">
        <v>3340</v>
      </c>
      <c r="AJ1374" s="252" t="s">
        <v>6765</v>
      </c>
      <c r="AK1374" s="252" t="s">
        <v>9080</v>
      </c>
      <c r="AL1374" s="252" t="s">
        <v>6</v>
      </c>
    </row>
    <row r="1375" spans="3:38">
      <c r="C1375" s="252" t="s">
        <v>11926</v>
      </c>
      <c r="D1375" s="252" t="s">
        <v>11927</v>
      </c>
      <c r="E1375" s="252" t="s">
        <v>10208</v>
      </c>
      <c r="F1375" s="217" t="s">
        <v>11919</v>
      </c>
      <c r="G1375" s="252" t="s">
        <v>11920</v>
      </c>
      <c r="H1375" s="252" t="s">
        <v>11921</v>
      </c>
      <c r="I1375" s="411">
        <v>43804</v>
      </c>
      <c r="J1375" s="252" t="s">
        <v>11922</v>
      </c>
      <c r="K1375" s="252" t="s">
        <v>6192</v>
      </c>
      <c r="L1375" s="252" t="s">
        <v>3469</v>
      </c>
      <c r="M1375" s="252" t="s">
        <v>6676</v>
      </c>
      <c r="N1375" s="252" t="s">
        <v>3696</v>
      </c>
      <c r="O1375" s="252" t="s">
        <v>3339</v>
      </c>
      <c r="P1375" s="252" t="s">
        <v>3670</v>
      </c>
      <c r="Q1375" s="252" t="s">
        <v>11928</v>
      </c>
      <c r="R1375" s="252" t="s">
        <v>3340</v>
      </c>
      <c r="S1375" s="252" t="s">
        <v>3340</v>
      </c>
      <c r="T1375" s="252" t="s">
        <v>3340</v>
      </c>
      <c r="U1375" s="252" t="s">
        <v>3340</v>
      </c>
      <c r="V1375" s="252" t="s">
        <v>3340</v>
      </c>
      <c r="W1375" s="252" t="s">
        <v>3340</v>
      </c>
      <c r="X1375" s="252" t="s">
        <v>3340</v>
      </c>
      <c r="Y1375" s="252" t="s">
        <v>3340</v>
      </c>
      <c r="Z1375" s="252" t="s">
        <v>3340</v>
      </c>
      <c r="AA1375" s="252" t="s">
        <v>3340</v>
      </c>
      <c r="AB1375" s="252" t="s">
        <v>3670</v>
      </c>
      <c r="AC1375" s="252" t="s">
        <v>4776</v>
      </c>
      <c r="AD1375" s="252" t="s">
        <v>3340</v>
      </c>
      <c r="AE1375" s="252" t="s">
        <v>3340</v>
      </c>
      <c r="AF1375" s="217" t="s">
        <v>3340</v>
      </c>
      <c r="AG1375" s="252" t="s">
        <v>11924</v>
      </c>
      <c r="AH1375" s="252" t="s">
        <v>3696</v>
      </c>
      <c r="AI1375" s="252" t="s">
        <v>3340</v>
      </c>
      <c r="AJ1375" s="252" t="s">
        <v>6766</v>
      </c>
      <c r="AK1375" s="252" t="s">
        <v>9080</v>
      </c>
      <c r="AL1375" s="252" t="s">
        <v>6</v>
      </c>
    </row>
    <row r="1376" spans="3:38">
      <c r="C1376" s="252" t="s">
        <v>11929</v>
      </c>
      <c r="D1376" s="252" t="s">
        <v>11930</v>
      </c>
      <c r="E1376" s="252" t="s">
        <v>10179</v>
      </c>
      <c r="F1376" s="217" t="s">
        <v>11919</v>
      </c>
      <c r="G1376" s="252" t="s">
        <v>11920</v>
      </c>
      <c r="H1376" s="252" t="s">
        <v>11921</v>
      </c>
      <c r="I1376" s="411">
        <v>43804</v>
      </c>
      <c r="J1376" s="252" t="s">
        <v>11922</v>
      </c>
      <c r="K1376" s="252" t="s">
        <v>6192</v>
      </c>
      <c r="L1376" s="252" t="s">
        <v>3469</v>
      </c>
      <c r="M1376" s="252" t="s">
        <v>6676</v>
      </c>
      <c r="N1376" s="252" t="s">
        <v>5736</v>
      </c>
      <c r="O1376" s="252" t="s">
        <v>8226</v>
      </c>
      <c r="P1376" s="252" t="s">
        <v>3670</v>
      </c>
      <c r="Q1376" s="252" t="s">
        <v>11931</v>
      </c>
      <c r="R1376" s="252" t="s">
        <v>3340</v>
      </c>
      <c r="S1376" s="252" t="s">
        <v>3340</v>
      </c>
      <c r="T1376" s="252" t="s">
        <v>3340</v>
      </c>
      <c r="U1376" s="252" t="s">
        <v>3340</v>
      </c>
      <c r="V1376" s="252" t="s">
        <v>3340</v>
      </c>
      <c r="W1376" s="252" t="s">
        <v>3340</v>
      </c>
      <c r="X1376" s="252" t="s">
        <v>3340</v>
      </c>
      <c r="Y1376" s="252" t="s">
        <v>3340</v>
      </c>
      <c r="Z1376" s="252" t="s">
        <v>3340</v>
      </c>
      <c r="AA1376" s="252" t="s">
        <v>3340</v>
      </c>
      <c r="AB1376" s="252" t="s">
        <v>3670</v>
      </c>
      <c r="AC1376" s="252" t="s">
        <v>3835</v>
      </c>
      <c r="AD1376" s="252" t="s">
        <v>3340</v>
      </c>
      <c r="AE1376" s="252" t="s">
        <v>3340</v>
      </c>
      <c r="AF1376" s="217" t="s">
        <v>3340</v>
      </c>
      <c r="AG1376" s="252" t="s">
        <v>11924</v>
      </c>
      <c r="AH1376" s="252" t="s">
        <v>11925</v>
      </c>
      <c r="AI1376" s="252" t="s">
        <v>3340</v>
      </c>
      <c r="AJ1376" s="252" t="s">
        <v>6765</v>
      </c>
      <c r="AK1376" s="252" t="s">
        <v>9080</v>
      </c>
      <c r="AL1376" s="252" t="s">
        <v>11932</v>
      </c>
    </row>
    <row r="1377" spans="3:38">
      <c r="C1377" s="252" t="s">
        <v>11933</v>
      </c>
      <c r="D1377" s="252" t="s">
        <v>11934</v>
      </c>
      <c r="E1377" s="252" t="s">
        <v>10209</v>
      </c>
      <c r="F1377" s="217" t="s">
        <v>11919</v>
      </c>
      <c r="G1377" s="252" t="s">
        <v>11920</v>
      </c>
      <c r="H1377" s="252" t="s">
        <v>11921</v>
      </c>
      <c r="I1377" s="411">
        <v>43804</v>
      </c>
      <c r="J1377" s="252" t="s">
        <v>11922</v>
      </c>
      <c r="K1377" s="252" t="s">
        <v>6192</v>
      </c>
      <c r="L1377" s="252" t="s">
        <v>3469</v>
      </c>
      <c r="M1377" s="252" t="s">
        <v>6676</v>
      </c>
      <c r="N1377" s="252" t="s">
        <v>3696</v>
      </c>
      <c r="O1377" s="252" t="s">
        <v>3339</v>
      </c>
      <c r="P1377" s="252" t="s">
        <v>3670</v>
      </c>
      <c r="Q1377" s="252" t="s">
        <v>11935</v>
      </c>
      <c r="R1377" s="252" t="s">
        <v>3340</v>
      </c>
      <c r="S1377" s="252" t="s">
        <v>3340</v>
      </c>
      <c r="T1377" s="252" t="s">
        <v>3340</v>
      </c>
      <c r="U1377" s="252" t="s">
        <v>3340</v>
      </c>
      <c r="V1377" s="252" t="s">
        <v>3340</v>
      </c>
      <c r="W1377" s="252" t="s">
        <v>3340</v>
      </c>
      <c r="X1377" s="252" t="s">
        <v>3340</v>
      </c>
      <c r="Y1377" s="252" t="s">
        <v>3340</v>
      </c>
      <c r="Z1377" s="252" t="s">
        <v>3340</v>
      </c>
      <c r="AA1377" s="252" t="s">
        <v>3340</v>
      </c>
      <c r="AB1377" s="252" t="s">
        <v>3670</v>
      </c>
      <c r="AC1377" s="252" t="s">
        <v>4776</v>
      </c>
      <c r="AD1377" s="252" t="s">
        <v>3340</v>
      </c>
      <c r="AE1377" s="252" t="s">
        <v>3340</v>
      </c>
      <c r="AF1377" s="217" t="s">
        <v>3340</v>
      </c>
      <c r="AG1377" s="252" t="s">
        <v>11924</v>
      </c>
      <c r="AH1377" s="252" t="s">
        <v>3696</v>
      </c>
      <c r="AI1377" s="252" t="s">
        <v>3340</v>
      </c>
      <c r="AJ1377" s="252" t="s">
        <v>6766</v>
      </c>
      <c r="AK1377" s="252" t="s">
        <v>9080</v>
      </c>
      <c r="AL1377" s="252" t="s">
        <v>11932</v>
      </c>
    </row>
    <row r="1378" spans="3:38">
      <c r="C1378" s="252" t="s">
        <v>11936</v>
      </c>
      <c r="D1378" s="252" t="s">
        <v>11937</v>
      </c>
      <c r="E1378" s="252" t="s">
        <v>10180</v>
      </c>
      <c r="F1378" s="217" t="s">
        <v>11919</v>
      </c>
      <c r="G1378" s="252" t="s">
        <v>11920</v>
      </c>
      <c r="H1378" s="252" t="s">
        <v>11921</v>
      </c>
      <c r="I1378" s="411">
        <v>43804</v>
      </c>
      <c r="J1378" s="252" t="s">
        <v>11922</v>
      </c>
      <c r="K1378" s="252" t="s">
        <v>6192</v>
      </c>
      <c r="L1378" s="252" t="s">
        <v>3469</v>
      </c>
      <c r="M1378" s="252" t="s">
        <v>6676</v>
      </c>
      <c r="N1378" s="252" t="s">
        <v>5739</v>
      </c>
      <c r="O1378" s="252" t="s">
        <v>8233</v>
      </c>
      <c r="P1378" s="252" t="s">
        <v>3670</v>
      </c>
      <c r="Q1378" s="252" t="s">
        <v>11923</v>
      </c>
      <c r="R1378" s="252" t="s">
        <v>3340</v>
      </c>
      <c r="S1378" s="252" t="s">
        <v>3340</v>
      </c>
      <c r="T1378" s="252" t="s">
        <v>3340</v>
      </c>
      <c r="U1378" s="252" t="s">
        <v>3340</v>
      </c>
      <c r="V1378" s="252" t="s">
        <v>3340</v>
      </c>
      <c r="W1378" s="252" t="s">
        <v>3340</v>
      </c>
      <c r="X1378" s="252" t="s">
        <v>3340</v>
      </c>
      <c r="Y1378" s="252" t="s">
        <v>3340</v>
      </c>
      <c r="Z1378" s="252" t="s">
        <v>3340</v>
      </c>
      <c r="AA1378" s="252" t="s">
        <v>3340</v>
      </c>
      <c r="AB1378" s="252" t="s">
        <v>3670</v>
      </c>
      <c r="AC1378" s="252" t="s">
        <v>3835</v>
      </c>
      <c r="AD1378" s="252" t="s">
        <v>3340</v>
      </c>
      <c r="AE1378" s="252" t="s">
        <v>3340</v>
      </c>
      <c r="AF1378" s="217" t="s">
        <v>3340</v>
      </c>
      <c r="AG1378" s="252" t="s">
        <v>11924</v>
      </c>
      <c r="AH1378" s="252" t="s">
        <v>11938</v>
      </c>
      <c r="AI1378" s="252" t="s">
        <v>3340</v>
      </c>
      <c r="AJ1378" s="252" t="s">
        <v>6765</v>
      </c>
      <c r="AK1378" s="252" t="s">
        <v>9080</v>
      </c>
      <c r="AL1378" s="252" t="s">
        <v>6</v>
      </c>
    </row>
    <row r="1379" spans="3:38">
      <c r="C1379" s="252" t="s">
        <v>11939</v>
      </c>
      <c r="D1379" s="252" t="s">
        <v>11940</v>
      </c>
      <c r="E1379" s="252" t="s">
        <v>10181</v>
      </c>
      <c r="F1379" s="217" t="s">
        <v>11919</v>
      </c>
      <c r="G1379" s="252" t="s">
        <v>11920</v>
      </c>
      <c r="H1379" s="252" t="s">
        <v>11921</v>
      </c>
      <c r="I1379" s="411">
        <v>43804</v>
      </c>
      <c r="J1379" s="252" t="s">
        <v>11922</v>
      </c>
      <c r="K1379" s="252" t="s">
        <v>6192</v>
      </c>
      <c r="L1379" s="252" t="s">
        <v>3469</v>
      </c>
      <c r="M1379" s="252" t="s">
        <v>6676</v>
      </c>
      <c r="N1379" s="252" t="s">
        <v>5739</v>
      </c>
      <c r="O1379" s="252" t="s">
        <v>8233</v>
      </c>
      <c r="P1379" s="252" t="s">
        <v>3670</v>
      </c>
      <c r="Q1379" s="252" t="s">
        <v>11931</v>
      </c>
      <c r="R1379" s="252" t="s">
        <v>3340</v>
      </c>
      <c r="S1379" s="252" t="s">
        <v>3340</v>
      </c>
      <c r="T1379" s="252" t="s">
        <v>3340</v>
      </c>
      <c r="U1379" s="252" t="s">
        <v>3340</v>
      </c>
      <c r="V1379" s="252" t="s">
        <v>3340</v>
      </c>
      <c r="W1379" s="252" t="s">
        <v>3340</v>
      </c>
      <c r="X1379" s="252" t="s">
        <v>3340</v>
      </c>
      <c r="Y1379" s="252" t="s">
        <v>3340</v>
      </c>
      <c r="Z1379" s="252" t="s">
        <v>3340</v>
      </c>
      <c r="AA1379" s="252" t="s">
        <v>3340</v>
      </c>
      <c r="AB1379" s="252" t="s">
        <v>3670</v>
      </c>
      <c r="AC1379" s="252" t="s">
        <v>3835</v>
      </c>
      <c r="AD1379" s="252" t="s">
        <v>3340</v>
      </c>
      <c r="AE1379" s="252" t="s">
        <v>3340</v>
      </c>
      <c r="AF1379" s="217" t="s">
        <v>3340</v>
      </c>
      <c r="AG1379" s="252" t="s">
        <v>11924</v>
      </c>
      <c r="AH1379" s="252" t="s">
        <v>11938</v>
      </c>
      <c r="AI1379" s="252" t="s">
        <v>3340</v>
      </c>
      <c r="AJ1379" s="252" t="s">
        <v>6765</v>
      </c>
      <c r="AK1379" s="252" t="s">
        <v>9080</v>
      </c>
      <c r="AL1379" s="252" t="s">
        <v>11932</v>
      </c>
    </row>
    <row r="1380" spans="3:38">
      <c r="C1380" s="252" t="s">
        <v>11941</v>
      </c>
      <c r="D1380" s="252" t="s">
        <v>11942</v>
      </c>
      <c r="E1380" s="252" t="s">
        <v>10182</v>
      </c>
      <c r="F1380" s="217" t="s">
        <v>11919</v>
      </c>
      <c r="G1380" s="252" t="s">
        <v>11920</v>
      </c>
      <c r="H1380" s="252" t="s">
        <v>11921</v>
      </c>
      <c r="I1380" s="411">
        <v>43804</v>
      </c>
      <c r="J1380" s="252" t="s">
        <v>11922</v>
      </c>
      <c r="K1380" s="252" t="s">
        <v>6192</v>
      </c>
      <c r="L1380" s="252" t="s">
        <v>3469</v>
      </c>
      <c r="M1380" s="252" t="s">
        <v>6676</v>
      </c>
      <c r="N1380" s="252" t="s">
        <v>5745</v>
      </c>
      <c r="O1380" s="252" t="s">
        <v>7518</v>
      </c>
      <c r="P1380" s="252" t="s">
        <v>3670</v>
      </c>
      <c r="Q1380" s="252" t="s">
        <v>11923</v>
      </c>
      <c r="R1380" s="252" t="s">
        <v>3340</v>
      </c>
      <c r="S1380" s="252" t="s">
        <v>3340</v>
      </c>
      <c r="T1380" s="252" t="s">
        <v>3340</v>
      </c>
      <c r="U1380" s="252" t="s">
        <v>3340</v>
      </c>
      <c r="V1380" s="252" t="s">
        <v>3340</v>
      </c>
      <c r="W1380" s="252" t="s">
        <v>3340</v>
      </c>
      <c r="X1380" s="252" t="s">
        <v>3340</v>
      </c>
      <c r="Y1380" s="252" t="s">
        <v>3340</v>
      </c>
      <c r="Z1380" s="252" t="s">
        <v>3340</v>
      </c>
      <c r="AA1380" s="252" t="s">
        <v>3340</v>
      </c>
      <c r="AB1380" s="252" t="s">
        <v>3670</v>
      </c>
      <c r="AC1380" s="252" t="s">
        <v>3835</v>
      </c>
      <c r="AD1380" s="252" t="s">
        <v>3340</v>
      </c>
      <c r="AE1380" s="252" t="s">
        <v>3340</v>
      </c>
      <c r="AF1380" s="217" t="s">
        <v>3340</v>
      </c>
      <c r="AG1380" s="252" t="s">
        <v>11924</v>
      </c>
      <c r="AH1380" s="252" t="s">
        <v>11943</v>
      </c>
      <c r="AI1380" s="252" t="s">
        <v>3340</v>
      </c>
      <c r="AJ1380" s="252" t="s">
        <v>6765</v>
      </c>
      <c r="AK1380" s="252" t="s">
        <v>9080</v>
      </c>
      <c r="AL1380" s="252" t="s">
        <v>6</v>
      </c>
    </row>
    <row r="1381" spans="3:38">
      <c r="C1381" s="252" t="s">
        <v>11944</v>
      </c>
      <c r="D1381" s="252" t="s">
        <v>11945</v>
      </c>
      <c r="E1381" s="252" t="s">
        <v>10210</v>
      </c>
      <c r="F1381" s="217" t="s">
        <v>11919</v>
      </c>
      <c r="G1381" s="252" t="s">
        <v>11920</v>
      </c>
      <c r="H1381" s="252" t="s">
        <v>11921</v>
      </c>
      <c r="I1381" s="411">
        <v>43804</v>
      </c>
      <c r="J1381" s="252" t="s">
        <v>11922</v>
      </c>
      <c r="K1381" s="252" t="s">
        <v>6192</v>
      </c>
      <c r="L1381" s="252" t="s">
        <v>3469</v>
      </c>
      <c r="M1381" s="252" t="s">
        <v>6676</v>
      </c>
      <c r="N1381" s="252" t="s">
        <v>3696</v>
      </c>
      <c r="O1381" s="252" t="s">
        <v>3339</v>
      </c>
      <c r="P1381" s="252" t="s">
        <v>3670</v>
      </c>
      <c r="Q1381" s="252" t="s">
        <v>11946</v>
      </c>
      <c r="R1381" s="252" t="s">
        <v>3340</v>
      </c>
      <c r="S1381" s="252" t="s">
        <v>3340</v>
      </c>
      <c r="T1381" s="252" t="s">
        <v>3340</v>
      </c>
      <c r="U1381" s="252" t="s">
        <v>3340</v>
      </c>
      <c r="V1381" s="252" t="s">
        <v>3340</v>
      </c>
      <c r="W1381" s="252" t="s">
        <v>3340</v>
      </c>
      <c r="X1381" s="252" t="s">
        <v>3340</v>
      </c>
      <c r="Y1381" s="252" t="s">
        <v>3340</v>
      </c>
      <c r="Z1381" s="252" t="s">
        <v>3340</v>
      </c>
      <c r="AA1381" s="252" t="s">
        <v>3340</v>
      </c>
      <c r="AB1381" s="252" t="s">
        <v>3670</v>
      </c>
      <c r="AC1381" s="252" t="s">
        <v>4776</v>
      </c>
      <c r="AD1381" s="252" t="s">
        <v>3340</v>
      </c>
      <c r="AE1381" s="252" t="s">
        <v>3340</v>
      </c>
      <c r="AF1381" s="217" t="s">
        <v>3340</v>
      </c>
      <c r="AG1381" s="252" t="s">
        <v>11924</v>
      </c>
      <c r="AH1381" s="252" t="s">
        <v>3696</v>
      </c>
      <c r="AI1381" s="252" t="s">
        <v>3340</v>
      </c>
      <c r="AJ1381" s="252" t="s">
        <v>6766</v>
      </c>
      <c r="AK1381" s="252" t="s">
        <v>9080</v>
      </c>
      <c r="AL1381" s="252" t="s">
        <v>6</v>
      </c>
    </row>
    <row r="1382" spans="3:38">
      <c r="C1382" s="252" t="s">
        <v>11947</v>
      </c>
      <c r="D1382" s="252" t="s">
        <v>11948</v>
      </c>
      <c r="E1382" s="252" t="s">
        <v>10183</v>
      </c>
      <c r="F1382" s="217" t="s">
        <v>11919</v>
      </c>
      <c r="G1382" s="252" t="s">
        <v>11920</v>
      </c>
      <c r="H1382" s="252" t="s">
        <v>11921</v>
      </c>
      <c r="I1382" s="411">
        <v>43804</v>
      </c>
      <c r="J1382" s="252" t="s">
        <v>11922</v>
      </c>
      <c r="K1382" s="252" t="s">
        <v>6192</v>
      </c>
      <c r="L1382" s="252" t="s">
        <v>3469</v>
      </c>
      <c r="M1382" s="252" t="s">
        <v>6676</v>
      </c>
      <c r="N1382" s="252" t="s">
        <v>5745</v>
      </c>
      <c r="O1382" s="252" t="s">
        <v>7518</v>
      </c>
      <c r="P1382" s="252" t="s">
        <v>3670</v>
      </c>
      <c r="Q1382" s="252" t="s">
        <v>11931</v>
      </c>
      <c r="R1382" s="252" t="s">
        <v>3340</v>
      </c>
      <c r="S1382" s="252" t="s">
        <v>3340</v>
      </c>
      <c r="T1382" s="252" t="s">
        <v>3340</v>
      </c>
      <c r="U1382" s="252" t="s">
        <v>3340</v>
      </c>
      <c r="V1382" s="252" t="s">
        <v>3340</v>
      </c>
      <c r="W1382" s="252" t="s">
        <v>3340</v>
      </c>
      <c r="X1382" s="252" t="s">
        <v>3340</v>
      </c>
      <c r="Y1382" s="252" t="s">
        <v>3340</v>
      </c>
      <c r="Z1382" s="252" t="s">
        <v>3340</v>
      </c>
      <c r="AA1382" s="252" t="s">
        <v>3340</v>
      </c>
      <c r="AB1382" s="252" t="s">
        <v>3670</v>
      </c>
      <c r="AC1382" s="252" t="s">
        <v>3835</v>
      </c>
      <c r="AD1382" s="252" t="s">
        <v>3340</v>
      </c>
      <c r="AE1382" s="252" t="s">
        <v>3340</v>
      </c>
      <c r="AF1382" s="217" t="s">
        <v>3340</v>
      </c>
      <c r="AG1382" s="252" t="s">
        <v>11924</v>
      </c>
      <c r="AH1382" s="252" t="s">
        <v>11943</v>
      </c>
      <c r="AI1382" s="252" t="s">
        <v>3340</v>
      </c>
      <c r="AJ1382" s="252" t="s">
        <v>6765</v>
      </c>
      <c r="AK1382" s="252" t="s">
        <v>9080</v>
      </c>
      <c r="AL1382" s="252" t="s">
        <v>11932</v>
      </c>
    </row>
    <row r="1383" spans="3:38">
      <c r="C1383" s="252" t="s">
        <v>11949</v>
      </c>
      <c r="D1383" s="252" t="s">
        <v>11950</v>
      </c>
      <c r="E1383" s="252" t="s">
        <v>10211</v>
      </c>
      <c r="F1383" s="217" t="s">
        <v>11919</v>
      </c>
      <c r="G1383" s="252" t="s">
        <v>11920</v>
      </c>
      <c r="H1383" s="252" t="s">
        <v>11921</v>
      </c>
      <c r="I1383" s="411">
        <v>43804</v>
      </c>
      <c r="J1383" s="252" t="s">
        <v>11922</v>
      </c>
      <c r="K1383" s="252" t="s">
        <v>6192</v>
      </c>
      <c r="L1383" s="252" t="s">
        <v>3469</v>
      </c>
      <c r="M1383" s="252" t="s">
        <v>6676</v>
      </c>
      <c r="N1383" s="252" t="s">
        <v>3696</v>
      </c>
      <c r="O1383" s="252" t="s">
        <v>3339</v>
      </c>
      <c r="P1383" s="252" t="s">
        <v>3670</v>
      </c>
      <c r="Q1383" s="252" t="s">
        <v>11951</v>
      </c>
      <c r="R1383" s="252" t="s">
        <v>3340</v>
      </c>
      <c r="S1383" s="252" t="s">
        <v>3340</v>
      </c>
      <c r="T1383" s="252" t="s">
        <v>3340</v>
      </c>
      <c r="U1383" s="252" t="s">
        <v>3340</v>
      </c>
      <c r="V1383" s="252" t="s">
        <v>3340</v>
      </c>
      <c r="W1383" s="252" t="s">
        <v>3340</v>
      </c>
      <c r="X1383" s="252" t="s">
        <v>3340</v>
      </c>
      <c r="Y1383" s="252" t="s">
        <v>3340</v>
      </c>
      <c r="Z1383" s="252" t="s">
        <v>3340</v>
      </c>
      <c r="AA1383" s="252" t="s">
        <v>3340</v>
      </c>
      <c r="AB1383" s="252" t="s">
        <v>3670</v>
      </c>
      <c r="AC1383" s="252" t="s">
        <v>4776</v>
      </c>
      <c r="AD1383" s="252" t="s">
        <v>3340</v>
      </c>
      <c r="AE1383" s="252" t="s">
        <v>3340</v>
      </c>
      <c r="AF1383" s="217" t="s">
        <v>3340</v>
      </c>
      <c r="AG1383" s="252" t="s">
        <v>11924</v>
      </c>
      <c r="AH1383" s="252" t="s">
        <v>3696</v>
      </c>
      <c r="AI1383" s="252" t="s">
        <v>3340</v>
      </c>
      <c r="AJ1383" s="252" t="s">
        <v>6766</v>
      </c>
      <c r="AK1383" s="252" t="s">
        <v>9080</v>
      </c>
      <c r="AL1383" s="252" t="s">
        <v>11932</v>
      </c>
    </row>
    <row r="1384" spans="3:38">
      <c r="C1384" s="252" t="s">
        <v>11952</v>
      </c>
      <c r="D1384" s="252" t="s">
        <v>11953</v>
      </c>
      <c r="E1384" s="252" t="s">
        <v>10184</v>
      </c>
      <c r="F1384" s="217" t="s">
        <v>11919</v>
      </c>
      <c r="G1384" s="252" t="s">
        <v>11920</v>
      </c>
      <c r="H1384" s="252" t="s">
        <v>11921</v>
      </c>
      <c r="I1384" s="411">
        <v>43804</v>
      </c>
      <c r="J1384" s="252" t="s">
        <v>11922</v>
      </c>
      <c r="K1384" s="252" t="s">
        <v>6192</v>
      </c>
      <c r="L1384" s="252" t="s">
        <v>3469</v>
      </c>
      <c r="M1384" s="252" t="s">
        <v>6676</v>
      </c>
      <c r="N1384" s="252" t="s">
        <v>3360</v>
      </c>
      <c r="O1384" s="252" t="s">
        <v>10604</v>
      </c>
      <c r="P1384" s="252" t="s">
        <v>3670</v>
      </c>
      <c r="Q1384" s="252" t="s">
        <v>11923</v>
      </c>
      <c r="R1384" s="252" t="s">
        <v>3340</v>
      </c>
      <c r="S1384" s="252" t="s">
        <v>3340</v>
      </c>
      <c r="T1384" s="252" t="s">
        <v>3340</v>
      </c>
      <c r="U1384" s="252" t="s">
        <v>3340</v>
      </c>
      <c r="V1384" s="252" t="s">
        <v>3340</v>
      </c>
      <c r="W1384" s="252" t="s">
        <v>3340</v>
      </c>
      <c r="X1384" s="252" t="s">
        <v>3340</v>
      </c>
      <c r="Y1384" s="252" t="s">
        <v>3340</v>
      </c>
      <c r="Z1384" s="252" t="s">
        <v>3340</v>
      </c>
      <c r="AA1384" s="252" t="s">
        <v>3340</v>
      </c>
      <c r="AB1384" s="252" t="s">
        <v>3670</v>
      </c>
      <c r="AC1384" s="252" t="s">
        <v>3835</v>
      </c>
      <c r="AD1384" s="252" t="s">
        <v>3340</v>
      </c>
      <c r="AE1384" s="252" t="s">
        <v>3340</v>
      </c>
      <c r="AF1384" s="217" t="s">
        <v>3340</v>
      </c>
      <c r="AG1384" s="252" t="s">
        <v>11924</v>
      </c>
      <c r="AH1384" s="252" t="s">
        <v>11954</v>
      </c>
      <c r="AI1384" s="252" t="s">
        <v>3340</v>
      </c>
      <c r="AJ1384" s="252" t="s">
        <v>6765</v>
      </c>
      <c r="AK1384" s="252" t="s">
        <v>9080</v>
      </c>
      <c r="AL1384" s="252" t="s">
        <v>6</v>
      </c>
    </row>
    <row r="1385" spans="3:38">
      <c r="C1385" s="252" t="s">
        <v>11955</v>
      </c>
      <c r="D1385" s="252" t="s">
        <v>11956</v>
      </c>
      <c r="E1385" s="252" t="s">
        <v>10212</v>
      </c>
      <c r="F1385" s="217" t="s">
        <v>11919</v>
      </c>
      <c r="G1385" s="252" t="s">
        <v>11920</v>
      </c>
      <c r="H1385" s="252" t="s">
        <v>11921</v>
      </c>
      <c r="I1385" s="411">
        <v>43804</v>
      </c>
      <c r="J1385" s="252" t="s">
        <v>11922</v>
      </c>
      <c r="K1385" s="252" t="s">
        <v>6192</v>
      </c>
      <c r="L1385" s="252" t="s">
        <v>3469</v>
      </c>
      <c r="M1385" s="252" t="s">
        <v>6676</v>
      </c>
      <c r="N1385" s="252" t="s">
        <v>3696</v>
      </c>
      <c r="O1385" s="252" t="s">
        <v>3339</v>
      </c>
      <c r="P1385" s="252" t="s">
        <v>3670</v>
      </c>
      <c r="Q1385" s="252" t="s">
        <v>11957</v>
      </c>
      <c r="R1385" s="252" t="s">
        <v>3340</v>
      </c>
      <c r="S1385" s="252" t="s">
        <v>3340</v>
      </c>
      <c r="T1385" s="252" t="s">
        <v>3340</v>
      </c>
      <c r="U1385" s="252" t="s">
        <v>3340</v>
      </c>
      <c r="V1385" s="252" t="s">
        <v>3340</v>
      </c>
      <c r="W1385" s="252" t="s">
        <v>3340</v>
      </c>
      <c r="X1385" s="252" t="s">
        <v>3340</v>
      </c>
      <c r="Y1385" s="252" t="s">
        <v>3340</v>
      </c>
      <c r="Z1385" s="252" t="s">
        <v>3340</v>
      </c>
      <c r="AA1385" s="252" t="s">
        <v>3340</v>
      </c>
      <c r="AB1385" s="252" t="s">
        <v>3670</v>
      </c>
      <c r="AC1385" s="252" t="s">
        <v>4776</v>
      </c>
      <c r="AD1385" s="252" t="s">
        <v>3340</v>
      </c>
      <c r="AE1385" s="252" t="s">
        <v>3340</v>
      </c>
      <c r="AF1385" s="217" t="s">
        <v>3340</v>
      </c>
      <c r="AG1385" s="252" t="s">
        <v>11924</v>
      </c>
      <c r="AH1385" s="252" t="s">
        <v>3696</v>
      </c>
      <c r="AI1385" s="252" t="s">
        <v>3340</v>
      </c>
      <c r="AJ1385" s="252" t="s">
        <v>6766</v>
      </c>
      <c r="AK1385" s="252" t="s">
        <v>9080</v>
      </c>
      <c r="AL1385" s="252" t="s">
        <v>6</v>
      </c>
    </row>
    <row r="1386" spans="3:38">
      <c r="C1386" s="252" t="s">
        <v>11958</v>
      </c>
      <c r="D1386" s="252" t="s">
        <v>11959</v>
      </c>
      <c r="E1386" s="252" t="s">
        <v>10185</v>
      </c>
      <c r="F1386" s="217" t="s">
        <v>11919</v>
      </c>
      <c r="G1386" s="252" t="s">
        <v>11920</v>
      </c>
      <c r="H1386" s="252" t="s">
        <v>11921</v>
      </c>
      <c r="I1386" s="411">
        <v>43804</v>
      </c>
      <c r="J1386" s="252" t="s">
        <v>11922</v>
      </c>
      <c r="K1386" s="252" t="s">
        <v>6192</v>
      </c>
      <c r="L1386" s="252" t="s">
        <v>3469</v>
      </c>
      <c r="M1386" s="252" t="s">
        <v>6676</v>
      </c>
      <c r="N1386" s="252" t="s">
        <v>3360</v>
      </c>
      <c r="O1386" s="252" t="s">
        <v>10604</v>
      </c>
      <c r="P1386" s="252" t="s">
        <v>3670</v>
      </c>
      <c r="Q1386" s="252" t="s">
        <v>11931</v>
      </c>
      <c r="R1386" s="252" t="s">
        <v>3340</v>
      </c>
      <c r="S1386" s="252" t="s">
        <v>3340</v>
      </c>
      <c r="T1386" s="252" t="s">
        <v>3340</v>
      </c>
      <c r="U1386" s="252" t="s">
        <v>3340</v>
      </c>
      <c r="V1386" s="252" t="s">
        <v>3340</v>
      </c>
      <c r="W1386" s="252" t="s">
        <v>3340</v>
      </c>
      <c r="X1386" s="252" t="s">
        <v>3340</v>
      </c>
      <c r="Y1386" s="252" t="s">
        <v>3340</v>
      </c>
      <c r="Z1386" s="252" t="s">
        <v>3340</v>
      </c>
      <c r="AA1386" s="252" t="s">
        <v>3340</v>
      </c>
      <c r="AB1386" s="252" t="s">
        <v>3670</v>
      </c>
      <c r="AC1386" s="252" t="s">
        <v>3835</v>
      </c>
      <c r="AD1386" s="252" t="s">
        <v>3340</v>
      </c>
      <c r="AE1386" s="252" t="s">
        <v>3340</v>
      </c>
      <c r="AF1386" s="217" t="s">
        <v>3340</v>
      </c>
      <c r="AG1386" s="252" t="s">
        <v>11924</v>
      </c>
      <c r="AH1386" s="252" t="s">
        <v>11954</v>
      </c>
      <c r="AI1386" s="252" t="s">
        <v>3340</v>
      </c>
      <c r="AJ1386" s="252" t="s">
        <v>6765</v>
      </c>
      <c r="AK1386" s="252" t="s">
        <v>9080</v>
      </c>
      <c r="AL1386" s="252" t="s">
        <v>11932</v>
      </c>
    </row>
    <row r="1387" spans="3:38">
      <c r="C1387" s="252" t="s">
        <v>11960</v>
      </c>
      <c r="D1387" s="252" t="s">
        <v>11961</v>
      </c>
      <c r="E1387" s="252" t="s">
        <v>10213</v>
      </c>
      <c r="F1387" s="217" t="s">
        <v>11919</v>
      </c>
      <c r="G1387" s="252" t="s">
        <v>11920</v>
      </c>
      <c r="H1387" s="252" t="s">
        <v>11921</v>
      </c>
      <c r="I1387" s="411">
        <v>43804</v>
      </c>
      <c r="J1387" s="252" t="s">
        <v>11922</v>
      </c>
      <c r="K1387" s="252" t="s">
        <v>6192</v>
      </c>
      <c r="L1387" s="252" t="s">
        <v>3469</v>
      </c>
      <c r="M1387" s="252" t="s">
        <v>6676</v>
      </c>
      <c r="N1387" s="252" t="s">
        <v>3696</v>
      </c>
      <c r="O1387" s="252" t="s">
        <v>3339</v>
      </c>
      <c r="P1387" s="252" t="s">
        <v>3670</v>
      </c>
      <c r="Q1387" s="252" t="s">
        <v>11962</v>
      </c>
      <c r="R1387" s="252" t="s">
        <v>3340</v>
      </c>
      <c r="S1387" s="252" t="s">
        <v>3340</v>
      </c>
      <c r="T1387" s="252" t="s">
        <v>3340</v>
      </c>
      <c r="U1387" s="252" t="s">
        <v>3340</v>
      </c>
      <c r="V1387" s="252" t="s">
        <v>3340</v>
      </c>
      <c r="W1387" s="252" t="s">
        <v>3340</v>
      </c>
      <c r="X1387" s="252" t="s">
        <v>3340</v>
      </c>
      <c r="Y1387" s="252" t="s">
        <v>3340</v>
      </c>
      <c r="Z1387" s="252" t="s">
        <v>3340</v>
      </c>
      <c r="AA1387" s="252" t="s">
        <v>3340</v>
      </c>
      <c r="AB1387" s="252" t="s">
        <v>3670</v>
      </c>
      <c r="AC1387" s="252" t="s">
        <v>4776</v>
      </c>
      <c r="AD1387" s="252" t="s">
        <v>3340</v>
      </c>
      <c r="AE1387" s="252" t="s">
        <v>3340</v>
      </c>
      <c r="AF1387" s="217" t="s">
        <v>3340</v>
      </c>
      <c r="AG1387" s="252" t="s">
        <v>11924</v>
      </c>
      <c r="AH1387" s="252" t="s">
        <v>3696</v>
      </c>
      <c r="AI1387" s="252" t="s">
        <v>3340</v>
      </c>
      <c r="AJ1387" s="252" t="s">
        <v>6766</v>
      </c>
      <c r="AK1387" s="252" t="s">
        <v>9080</v>
      </c>
      <c r="AL1387" s="252" t="s">
        <v>11932</v>
      </c>
    </row>
    <row r="1388" spans="3:38">
      <c r="C1388" s="252" t="s">
        <v>11963</v>
      </c>
      <c r="D1388" s="252" t="s">
        <v>11964</v>
      </c>
      <c r="E1388" s="252" t="s">
        <v>10186</v>
      </c>
      <c r="F1388" s="217" t="s">
        <v>11919</v>
      </c>
      <c r="G1388" s="252" t="s">
        <v>11920</v>
      </c>
      <c r="H1388" s="252" t="s">
        <v>11921</v>
      </c>
      <c r="I1388" s="411">
        <v>43804</v>
      </c>
      <c r="J1388" s="252" t="s">
        <v>11922</v>
      </c>
      <c r="K1388" s="252" t="s">
        <v>6192</v>
      </c>
      <c r="L1388" s="252" t="s">
        <v>3469</v>
      </c>
      <c r="M1388" s="252" t="s">
        <v>6676</v>
      </c>
      <c r="N1388" s="252" t="s">
        <v>11922</v>
      </c>
      <c r="O1388" s="252" t="s">
        <v>11965</v>
      </c>
      <c r="P1388" s="252" t="s">
        <v>3670</v>
      </c>
      <c r="Q1388" s="252" t="s">
        <v>11923</v>
      </c>
      <c r="R1388" s="252" t="s">
        <v>3340</v>
      </c>
      <c r="S1388" s="252" t="s">
        <v>3340</v>
      </c>
      <c r="T1388" s="252" t="s">
        <v>3340</v>
      </c>
      <c r="U1388" s="252" t="s">
        <v>3340</v>
      </c>
      <c r="V1388" s="252" t="s">
        <v>3340</v>
      </c>
      <c r="W1388" s="252" t="s">
        <v>3340</v>
      </c>
      <c r="X1388" s="252" t="s">
        <v>3340</v>
      </c>
      <c r="Y1388" s="252" t="s">
        <v>3340</v>
      </c>
      <c r="Z1388" s="252" t="s">
        <v>3340</v>
      </c>
      <c r="AA1388" s="252" t="s">
        <v>3340</v>
      </c>
      <c r="AB1388" s="252" t="s">
        <v>3670</v>
      </c>
      <c r="AC1388" s="252" t="s">
        <v>3835</v>
      </c>
      <c r="AD1388" s="252" t="s">
        <v>3340</v>
      </c>
      <c r="AE1388" s="252" t="s">
        <v>3340</v>
      </c>
      <c r="AF1388" s="217" t="s">
        <v>3340</v>
      </c>
      <c r="AG1388" s="252" t="s">
        <v>11924</v>
      </c>
      <c r="AH1388" s="252" t="s">
        <v>11966</v>
      </c>
      <c r="AI1388" s="252" t="s">
        <v>3340</v>
      </c>
      <c r="AJ1388" s="252" t="s">
        <v>6765</v>
      </c>
      <c r="AK1388" s="252" t="s">
        <v>9080</v>
      </c>
      <c r="AL1388" s="252" t="s">
        <v>6</v>
      </c>
    </row>
    <row r="1389" spans="3:38">
      <c r="C1389" s="252" t="s">
        <v>11967</v>
      </c>
      <c r="D1389" s="252" t="s">
        <v>11968</v>
      </c>
      <c r="E1389" s="252" t="s">
        <v>10214</v>
      </c>
      <c r="F1389" s="217" t="s">
        <v>11919</v>
      </c>
      <c r="G1389" s="252" t="s">
        <v>11920</v>
      </c>
      <c r="H1389" s="252" t="s">
        <v>11921</v>
      </c>
      <c r="I1389" s="411">
        <v>43804</v>
      </c>
      <c r="J1389" s="252" t="s">
        <v>11922</v>
      </c>
      <c r="K1389" s="252" t="s">
        <v>6192</v>
      </c>
      <c r="L1389" s="252" t="s">
        <v>3469</v>
      </c>
      <c r="M1389" s="252" t="s">
        <v>6676</v>
      </c>
      <c r="N1389" s="252" t="s">
        <v>3696</v>
      </c>
      <c r="O1389" s="252" t="s">
        <v>3339</v>
      </c>
      <c r="P1389" s="252" t="s">
        <v>3670</v>
      </c>
      <c r="Q1389" s="252" t="s">
        <v>11969</v>
      </c>
      <c r="R1389" s="252" t="s">
        <v>3340</v>
      </c>
      <c r="S1389" s="252" t="s">
        <v>3340</v>
      </c>
      <c r="T1389" s="252" t="s">
        <v>3340</v>
      </c>
      <c r="U1389" s="252" t="s">
        <v>3340</v>
      </c>
      <c r="V1389" s="252" t="s">
        <v>3340</v>
      </c>
      <c r="W1389" s="252" t="s">
        <v>3340</v>
      </c>
      <c r="X1389" s="252" t="s">
        <v>3340</v>
      </c>
      <c r="Y1389" s="252" t="s">
        <v>3340</v>
      </c>
      <c r="Z1389" s="252" t="s">
        <v>3340</v>
      </c>
      <c r="AA1389" s="252" t="s">
        <v>3340</v>
      </c>
      <c r="AB1389" s="252" t="s">
        <v>3670</v>
      </c>
      <c r="AC1389" s="252" t="s">
        <v>4776</v>
      </c>
      <c r="AD1389" s="252" t="s">
        <v>3340</v>
      </c>
      <c r="AE1389" s="252" t="s">
        <v>3340</v>
      </c>
      <c r="AF1389" s="217" t="s">
        <v>3340</v>
      </c>
      <c r="AG1389" s="252" t="s">
        <v>11924</v>
      </c>
      <c r="AH1389" s="252" t="s">
        <v>3696</v>
      </c>
      <c r="AI1389" s="252" t="s">
        <v>3340</v>
      </c>
      <c r="AJ1389" s="252" t="s">
        <v>6766</v>
      </c>
      <c r="AK1389" s="252" t="s">
        <v>9080</v>
      </c>
      <c r="AL1389" s="252" t="s">
        <v>6</v>
      </c>
    </row>
    <row r="1390" spans="3:38">
      <c r="C1390" s="252" t="s">
        <v>11970</v>
      </c>
      <c r="D1390" s="252" t="s">
        <v>11971</v>
      </c>
      <c r="E1390" s="252" t="s">
        <v>10187</v>
      </c>
      <c r="F1390" s="217" t="s">
        <v>11919</v>
      </c>
      <c r="G1390" s="252" t="s">
        <v>11920</v>
      </c>
      <c r="H1390" s="252" t="s">
        <v>11921</v>
      </c>
      <c r="I1390" s="411">
        <v>43804</v>
      </c>
      <c r="J1390" s="252" t="s">
        <v>11922</v>
      </c>
      <c r="K1390" s="252" t="s">
        <v>6192</v>
      </c>
      <c r="L1390" s="252" t="s">
        <v>3469</v>
      </c>
      <c r="M1390" s="252" t="s">
        <v>6676</v>
      </c>
      <c r="N1390" s="252" t="s">
        <v>11922</v>
      </c>
      <c r="O1390" s="252" t="s">
        <v>11965</v>
      </c>
      <c r="P1390" s="252" t="s">
        <v>3670</v>
      </c>
      <c r="Q1390" s="252" t="s">
        <v>11931</v>
      </c>
      <c r="R1390" s="252" t="s">
        <v>3340</v>
      </c>
      <c r="S1390" s="252" t="s">
        <v>3340</v>
      </c>
      <c r="T1390" s="252" t="s">
        <v>3340</v>
      </c>
      <c r="U1390" s="252" t="s">
        <v>3340</v>
      </c>
      <c r="V1390" s="252" t="s">
        <v>3340</v>
      </c>
      <c r="W1390" s="252" t="s">
        <v>3340</v>
      </c>
      <c r="X1390" s="252" t="s">
        <v>3340</v>
      </c>
      <c r="Y1390" s="252" t="s">
        <v>3340</v>
      </c>
      <c r="Z1390" s="252" t="s">
        <v>3340</v>
      </c>
      <c r="AA1390" s="252" t="s">
        <v>3340</v>
      </c>
      <c r="AB1390" s="252" t="s">
        <v>3670</v>
      </c>
      <c r="AC1390" s="252" t="s">
        <v>3835</v>
      </c>
      <c r="AD1390" s="252" t="s">
        <v>3340</v>
      </c>
      <c r="AE1390" s="252" t="s">
        <v>3340</v>
      </c>
      <c r="AF1390" s="217" t="s">
        <v>3340</v>
      </c>
      <c r="AG1390" s="252" t="s">
        <v>11924</v>
      </c>
      <c r="AH1390" s="252" t="s">
        <v>11966</v>
      </c>
      <c r="AI1390" s="252" t="s">
        <v>3340</v>
      </c>
      <c r="AJ1390" s="252" t="s">
        <v>6765</v>
      </c>
      <c r="AK1390" s="252" t="s">
        <v>9080</v>
      </c>
      <c r="AL1390" s="252" t="s">
        <v>11932</v>
      </c>
    </row>
    <row r="1391" spans="3:38">
      <c r="C1391" s="252" t="s">
        <v>11972</v>
      </c>
      <c r="D1391" s="252" t="s">
        <v>11973</v>
      </c>
      <c r="E1391" s="252" t="s">
        <v>10215</v>
      </c>
      <c r="F1391" s="217" t="s">
        <v>11919</v>
      </c>
      <c r="G1391" s="252" t="s">
        <v>11920</v>
      </c>
      <c r="H1391" s="252" t="s">
        <v>11921</v>
      </c>
      <c r="I1391" s="411">
        <v>43804</v>
      </c>
      <c r="J1391" s="252" t="s">
        <v>11922</v>
      </c>
      <c r="K1391" s="252" t="s">
        <v>6192</v>
      </c>
      <c r="L1391" s="252" t="s">
        <v>3469</v>
      </c>
      <c r="M1391" s="252" t="s">
        <v>6676</v>
      </c>
      <c r="N1391" s="252" t="s">
        <v>3696</v>
      </c>
      <c r="O1391" s="252" t="s">
        <v>3339</v>
      </c>
      <c r="P1391" s="252" t="s">
        <v>3670</v>
      </c>
      <c r="Q1391" s="252" t="s">
        <v>11974</v>
      </c>
      <c r="R1391" s="252" t="s">
        <v>3340</v>
      </c>
      <c r="S1391" s="252" t="s">
        <v>3340</v>
      </c>
      <c r="T1391" s="252" t="s">
        <v>3340</v>
      </c>
      <c r="U1391" s="252" t="s">
        <v>3340</v>
      </c>
      <c r="V1391" s="252" t="s">
        <v>3340</v>
      </c>
      <c r="W1391" s="252" t="s">
        <v>3340</v>
      </c>
      <c r="X1391" s="252" t="s">
        <v>3340</v>
      </c>
      <c r="Y1391" s="252" t="s">
        <v>3340</v>
      </c>
      <c r="Z1391" s="252" t="s">
        <v>3340</v>
      </c>
      <c r="AA1391" s="252" t="s">
        <v>3340</v>
      </c>
      <c r="AB1391" s="252" t="s">
        <v>3670</v>
      </c>
      <c r="AC1391" s="252" t="s">
        <v>4776</v>
      </c>
      <c r="AD1391" s="252" t="s">
        <v>3340</v>
      </c>
      <c r="AE1391" s="252" t="s">
        <v>3340</v>
      </c>
      <c r="AF1391" s="217" t="s">
        <v>3340</v>
      </c>
      <c r="AG1391" s="252" t="s">
        <v>11924</v>
      </c>
      <c r="AH1391" s="252" t="s">
        <v>3696</v>
      </c>
      <c r="AI1391" s="252" t="s">
        <v>3340</v>
      </c>
      <c r="AJ1391" s="252" t="s">
        <v>6766</v>
      </c>
      <c r="AK1391" s="252" t="s">
        <v>9080</v>
      </c>
      <c r="AL1391" s="252" t="s">
        <v>11932</v>
      </c>
    </row>
    <row r="1392" spans="3:38">
      <c r="C1392" s="252" t="s">
        <v>11975</v>
      </c>
      <c r="D1392" s="252" t="s">
        <v>11976</v>
      </c>
      <c r="E1392" s="252" t="s">
        <v>10216</v>
      </c>
      <c r="F1392" s="217" t="s">
        <v>11919</v>
      </c>
      <c r="G1392" s="252" t="s">
        <v>11920</v>
      </c>
      <c r="H1392" s="252" t="s">
        <v>11921</v>
      </c>
      <c r="I1392" s="411">
        <v>43804</v>
      </c>
      <c r="J1392" s="252" t="s">
        <v>11922</v>
      </c>
      <c r="K1392" s="252" t="s">
        <v>6192</v>
      </c>
      <c r="L1392" s="252" t="s">
        <v>3469</v>
      </c>
      <c r="M1392" s="252" t="s">
        <v>6676</v>
      </c>
      <c r="N1392" s="252" t="s">
        <v>11922</v>
      </c>
      <c r="O1392" s="252" t="s">
        <v>11965</v>
      </c>
      <c r="P1392" s="252" t="s">
        <v>3670</v>
      </c>
      <c r="Q1392" s="252" t="s">
        <v>11977</v>
      </c>
      <c r="R1392" s="252" t="s">
        <v>3340</v>
      </c>
      <c r="S1392" s="252" t="s">
        <v>3340</v>
      </c>
      <c r="T1392" s="252" t="s">
        <v>3340</v>
      </c>
      <c r="U1392" s="252" t="s">
        <v>3340</v>
      </c>
      <c r="V1392" s="252" t="s">
        <v>3340</v>
      </c>
      <c r="W1392" s="252" t="s">
        <v>3340</v>
      </c>
      <c r="X1392" s="252" t="s">
        <v>3340</v>
      </c>
      <c r="Y1392" s="252" t="s">
        <v>3340</v>
      </c>
      <c r="Z1392" s="252" t="s">
        <v>3340</v>
      </c>
      <c r="AA1392" s="252" t="s">
        <v>3340</v>
      </c>
      <c r="AB1392" s="252" t="s">
        <v>3670</v>
      </c>
      <c r="AC1392" s="252" t="s">
        <v>3835</v>
      </c>
      <c r="AD1392" s="252" t="s">
        <v>3340</v>
      </c>
      <c r="AE1392" s="252" t="s">
        <v>3340</v>
      </c>
      <c r="AF1392" s="217" t="s">
        <v>3340</v>
      </c>
      <c r="AG1392" s="252" t="s">
        <v>11924</v>
      </c>
      <c r="AH1392" s="252" t="s">
        <v>11966</v>
      </c>
      <c r="AI1392" s="252" t="s">
        <v>3340</v>
      </c>
      <c r="AJ1392" s="252" t="s">
        <v>6765</v>
      </c>
      <c r="AK1392" s="252" t="s">
        <v>9080</v>
      </c>
      <c r="AL1392" s="252" t="s">
        <v>11978</v>
      </c>
    </row>
    <row r="1393" spans="3:38">
      <c r="C1393" s="252" t="s">
        <v>11979</v>
      </c>
      <c r="D1393" s="252" t="s">
        <v>11980</v>
      </c>
      <c r="E1393" s="252" t="s">
        <v>10217</v>
      </c>
      <c r="F1393" s="217" t="s">
        <v>11919</v>
      </c>
      <c r="G1393" s="252" t="s">
        <v>11920</v>
      </c>
      <c r="H1393" s="252" t="s">
        <v>11921</v>
      </c>
      <c r="I1393" s="411">
        <v>43804</v>
      </c>
      <c r="J1393" s="252" t="s">
        <v>11922</v>
      </c>
      <c r="K1393" s="252" t="s">
        <v>6192</v>
      </c>
      <c r="L1393" s="252" t="s">
        <v>3469</v>
      </c>
      <c r="M1393" s="252" t="s">
        <v>6676</v>
      </c>
      <c r="N1393" s="252" t="s">
        <v>3696</v>
      </c>
      <c r="O1393" s="252" t="s">
        <v>3339</v>
      </c>
      <c r="P1393" s="252" t="s">
        <v>3670</v>
      </c>
      <c r="Q1393" s="252" t="s">
        <v>11977</v>
      </c>
      <c r="R1393" s="252" t="s">
        <v>3340</v>
      </c>
      <c r="S1393" s="252" t="s">
        <v>3340</v>
      </c>
      <c r="T1393" s="252" t="s">
        <v>3340</v>
      </c>
      <c r="U1393" s="252" t="s">
        <v>3340</v>
      </c>
      <c r="V1393" s="252" t="s">
        <v>3340</v>
      </c>
      <c r="W1393" s="252" t="s">
        <v>3340</v>
      </c>
      <c r="X1393" s="252" t="s">
        <v>3340</v>
      </c>
      <c r="Y1393" s="252" t="s">
        <v>3340</v>
      </c>
      <c r="Z1393" s="252" t="s">
        <v>3340</v>
      </c>
      <c r="AA1393" s="252" t="s">
        <v>3340</v>
      </c>
      <c r="AB1393" s="252" t="s">
        <v>3670</v>
      </c>
      <c r="AC1393" s="252" t="s">
        <v>4776</v>
      </c>
      <c r="AD1393" s="252" t="s">
        <v>3340</v>
      </c>
      <c r="AE1393" s="252" t="s">
        <v>3340</v>
      </c>
      <c r="AF1393" s="217" t="s">
        <v>3340</v>
      </c>
      <c r="AG1393" s="252" t="s">
        <v>11924</v>
      </c>
      <c r="AH1393" s="252" t="s">
        <v>3696</v>
      </c>
      <c r="AI1393" s="252" t="s">
        <v>3340</v>
      </c>
      <c r="AJ1393" s="252" t="s">
        <v>6766</v>
      </c>
      <c r="AK1393" s="252" t="s">
        <v>9080</v>
      </c>
      <c r="AL1393" s="252" t="s">
        <v>11978</v>
      </c>
    </row>
    <row r="1394" spans="3:38">
      <c r="C1394" s="252" t="s">
        <v>11981</v>
      </c>
      <c r="D1394" s="252" t="s">
        <v>11982</v>
      </c>
      <c r="E1394" s="252" t="s">
        <v>11983</v>
      </c>
      <c r="F1394" s="217" t="s">
        <v>8836</v>
      </c>
      <c r="G1394" s="252" t="s">
        <v>8836</v>
      </c>
      <c r="H1394" s="252" t="s">
        <v>11984</v>
      </c>
      <c r="I1394" s="411">
        <v>43581</v>
      </c>
      <c r="J1394" s="252" t="s">
        <v>11985</v>
      </c>
      <c r="K1394" s="252" t="s">
        <v>10738</v>
      </c>
      <c r="L1394" s="252" t="s">
        <v>3469</v>
      </c>
      <c r="M1394" s="252" t="s">
        <v>6693</v>
      </c>
      <c r="N1394" s="252" t="s">
        <v>6693</v>
      </c>
      <c r="O1394" s="252" t="s">
        <v>11986</v>
      </c>
      <c r="P1394" s="252" t="s">
        <v>3670</v>
      </c>
      <c r="Q1394" s="252" t="s">
        <v>11987</v>
      </c>
      <c r="R1394" s="252" t="s">
        <v>3340</v>
      </c>
      <c r="S1394" s="252" t="s">
        <v>3340</v>
      </c>
      <c r="T1394" s="252" t="s">
        <v>3340</v>
      </c>
      <c r="U1394" s="252" t="s">
        <v>3340</v>
      </c>
      <c r="V1394" s="252" t="s">
        <v>11025</v>
      </c>
      <c r="W1394" s="252" t="s">
        <v>3340</v>
      </c>
      <c r="X1394" s="252" t="s">
        <v>3340</v>
      </c>
      <c r="Y1394" s="252" t="s">
        <v>3340</v>
      </c>
      <c r="Z1394" s="252" t="s">
        <v>3340</v>
      </c>
      <c r="AA1394" s="252" t="s">
        <v>3340</v>
      </c>
      <c r="AB1394" s="252" t="s">
        <v>3670</v>
      </c>
      <c r="AC1394" s="252" t="s">
        <v>4776</v>
      </c>
      <c r="AD1394" s="252" t="s">
        <v>3340</v>
      </c>
      <c r="AE1394" s="252" t="s">
        <v>3340</v>
      </c>
      <c r="AF1394" s="217" t="s">
        <v>3340</v>
      </c>
      <c r="AG1394" s="252" t="s">
        <v>11988</v>
      </c>
      <c r="AH1394" s="252" t="s">
        <v>3340</v>
      </c>
      <c r="AI1394" s="252" t="s">
        <v>11989</v>
      </c>
      <c r="AJ1394" s="252" t="s">
        <v>3340</v>
      </c>
      <c r="AK1394" s="252" t="s">
        <v>9080</v>
      </c>
      <c r="AL1394" s="252" t="s">
        <v>11990</v>
      </c>
    </row>
    <row r="1395" spans="3:38">
      <c r="C1395" s="252" t="s">
        <v>11991</v>
      </c>
      <c r="D1395" s="252" t="s">
        <v>11992</v>
      </c>
      <c r="E1395" s="252" t="s">
        <v>11993</v>
      </c>
      <c r="F1395" s="217" t="s">
        <v>8836</v>
      </c>
      <c r="G1395" s="252" t="s">
        <v>8836</v>
      </c>
      <c r="H1395" s="252" t="s">
        <v>11984</v>
      </c>
      <c r="I1395" s="411">
        <v>43581</v>
      </c>
      <c r="J1395" s="252" t="s">
        <v>11985</v>
      </c>
      <c r="K1395" s="252" t="s">
        <v>10738</v>
      </c>
      <c r="L1395" s="252" t="s">
        <v>3469</v>
      </c>
      <c r="M1395" s="252" t="s">
        <v>6693</v>
      </c>
      <c r="N1395" s="252" t="s">
        <v>6693</v>
      </c>
      <c r="O1395" s="252" t="s">
        <v>11986</v>
      </c>
      <c r="P1395" s="252" t="s">
        <v>3670</v>
      </c>
      <c r="Q1395" s="252" t="s">
        <v>11994</v>
      </c>
      <c r="R1395" s="252" t="s">
        <v>3340</v>
      </c>
      <c r="S1395" s="252" t="s">
        <v>3340</v>
      </c>
      <c r="T1395" s="252" t="s">
        <v>3340</v>
      </c>
      <c r="U1395" s="252" t="s">
        <v>3340</v>
      </c>
      <c r="V1395" s="252" t="s">
        <v>11025</v>
      </c>
      <c r="W1395" s="252" t="s">
        <v>3340</v>
      </c>
      <c r="X1395" s="252" t="s">
        <v>3340</v>
      </c>
      <c r="Y1395" s="252" t="s">
        <v>3340</v>
      </c>
      <c r="Z1395" s="252" t="s">
        <v>3340</v>
      </c>
      <c r="AA1395" s="252" t="s">
        <v>3340</v>
      </c>
      <c r="AB1395" s="252" t="s">
        <v>3670</v>
      </c>
      <c r="AC1395" s="252" t="s">
        <v>4776</v>
      </c>
      <c r="AD1395" s="252" t="s">
        <v>3340</v>
      </c>
      <c r="AE1395" s="252" t="s">
        <v>3340</v>
      </c>
      <c r="AF1395" s="217" t="s">
        <v>3340</v>
      </c>
      <c r="AG1395" s="252" t="s">
        <v>11988</v>
      </c>
      <c r="AH1395" s="252" t="s">
        <v>3340</v>
      </c>
      <c r="AI1395" s="252" t="s">
        <v>11989</v>
      </c>
      <c r="AJ1395" s="252" t="s">
        <v>3340</v>
      </c>
      <c r="AK1395" s="252" t="s">
        <v>9080</v>
      </c>
      <c r="AL1395" s="252" t="s">
        <v>11995</v>
      </c>
    </row>
    <row r="1396" spans="3:38">
      <c r="C1396" s="252" t="s">
        <v>11996</v>
      </c>
      <c r="D1396" s="252" t="s">
        <v>11997</v>
      </c>
      <c r="E1396" s="252" t="s">
        <v>11998</v>
      </c>
      <c r="F1396" s="217" t="s">
        <v>8836</v>
      </c>
      <c r="G1396" s="252" t="s">
        <v>8836</v>
      </c>
      <c r="H1396" s="252" t="s">
        <v>11984</v>
      </c>
      <c r="I1396" s="411">
        <v>43581</v>
      </c>
      <c r="J1396" s="252" t="s">
        <v>11985</v>
      </c>
      <c r="K1396" s="252" t="s">
        <v>10738</v>
      </c>
      <c r="L1396" s="252" t="s">
        <v>3469</v>
      </c>
      <c r="M1396" s="252" t="s">
        <v>6693</v>
      </c>
      <c r="N1396" s="252" t="s">
        <v>6693</v>
      </c>
      <c r="O1396" s="252" t="s">
        <v>11986</v>
      </c>
      <c r="P1396" s="252" t="s">
        <v>3670</v>
      </c>
      <c r="Q1396" s="252" t="s">
        <v>11999</v>
      </c>
      <c r="R1396" s="252" t="s">
        <v>3340</v>
      </c>
      <c r="S1396" s="252" t="s">
        <v>3340</v>
      </c>
      <c r="T1396" s="252" t="s">
        <v>3340</v>
      </c>
      <c r="U1396" s="252" t="s">
        <v>3340</v>
      </c>
      <c r="V1396" s="252" t="s">
        <v>11025</v>
      </c>
      <c r="W1396" s="252" t="s">
        <v>3340</v>
      </c>
      <c r="X1396" s="252" t="s">
        <v>3340</v>
      </c>
      <c r="Y1396" s="252" t="s">
        <v>3340</v>
      </c>
      <c r="Z1396" s="252" t="s">
        <v>3340</v>
      </c>
      <c r="AA1396" s="252" t="s">
        <v>3340</v>
      </c>
      <c r="AB1396" s="252" t="s">
        <v>3670</v>
      </c>
      <c r="AC1396" s="252" t="s">
        <v>4776</v>
      </c>
      <c r="AD1396" s="252" t="s">
        <v>3340</v>
      </c>
      <c r="AE1396" s="252" t="s">
        <v>3340</v>
      </c>
      <c r="AF1396" s="217" t="s">
        <v>3340</v>
      </c>
      <c r="AG1396" s="252" t="s">
        <v>11988</v>
      </c>
      <c r="AH1396" s="252" t="s">
        <v>3340</v>
      </c>
      <c r="AI1396" s="252" t="s">
        <v>11989</v>
      </c>
      <c r="AJ1396" s="252" t="s">
        <v>3340</v>
      </c>
      <c r="AK1396" s="252" t="s">
        <v>9080</v>
      </c>
      <c r="AL1396" s="252" t="s">
        <v>12000</v>
      </c>
    </row>
    <row r="1397" spans="3:38">
      <c r="C1397" s="252" t="s">
        <v>12001</v>
      </c>
      <c r="D1397" s="252" t="s">
        <v>12002</v>
      </c>
      <c r="E1397" s="252" t="s">
        <v>12003</v>
      </c>
      <c r="F1397" s="217" t="s">
        <v>8836</v>
      </c>
      <c r="G1397" s="252" t="s">
        <v>8836</v>
      </c>
      <c r="H1397" s="252" t="s">
        <v>11984</v>
      </c>
      <c r="I1397" s="411">
        <v>43581</v>
      </c>
      <c r="J1397" s="252" t="s">
        <v>11985</v>
      </c>
      <c r="K1397" s="252" t="s">
        <v>10738</v>
      </c>
      <c r="L1397" s="252" t="s">
        <v>3469</v>
      </c>
      <c r="M1397" s="252" t="s">
        <v>6693</v>
      </c>
      <c r="N1397" s="252" t="s">
        <v>6693</v>
      </c>
      <c r="O1397" s="252" t="s">
        <v>11986</v>
      </c>
      <c r="P1397" s="252" t="s">
        <v>3670</v>
      </c>
      <c r="Q1397" s="252" t="s">
        <v>12004</v>
      </c>
      <c r="R1397" s="252" t="s">
        <v>3340</v>
      </c>
      <c r="S1397" s="252" t="s">
        <v>3340</v>
      </c>
      <c r="T1397" s="252" t="s">
        <v>3340</v>
      </c>
      <c r="U1397" s="252" t="s">
        <v>3340</v>
      </c>
      <c r="V1397" s="252" t="s">
        <v>11025</v>
      </c>
      <c r="W1397" s="252" t="s">
        <v>3340</v>
      </c>
      <c r="X1397" s="252" t="s">
        <v>3340</v>
      </c>
      <c r="Y1397" s="252" t="s">
        <v>3340</v>
      </c>
      <c r="Z1397" s="252" t="s">
        <v>3340</v>
      </c>
      <c r="AA1397" s="252" t="s">
        <v>3340</v>
      </c>
      <c r="AB1397" s="252" t="s">
        <v>3670</v>
      </c>
      <c r="AC1397" s="252" t="s">
        <v>4776</v>
      </c>
      <c r="AD1397" s="252" t="s">
        <v>3340</v>
      </c>
      <c r="AE1397" s="252" t="s">
        <v>3340</v>
      </c>
      <c r="AF1397" s="217" t="s">
        <v>3340</v>
      </c>
      <c r="AG1397" s="252" t="s">
        <v>11988</v>
      </c>
      <c r="AH1397" s="252" t="s">
        <v>3340</v>
      </c>
      <c r="AI1397" s="252" t="s">
        <v>11989</v>
      </c>
      <c r="AJ1397" s="252" t="s">
        <v>3340</v>
      </c>
      <c r="AK1397" s="252" t="s">
        <v>9080</v>
      </c>
      <c r="AL1397" s="252" t="s">
        <v>12005</v>
      </c>
    </row>
    <row r="1398" spans="3:38">
      <c r="C1398" s="252" t="s">
        <v>12006</v>
      </c>
      <c r="D1398" s="252" t="s">
        <v>12007</v>
      </c>
      <c r="E1398" s="252" t="s">
        <v>12008</v>
      </c>
      <c r="F1398" s="217" t="s">
        <v>8836</v>
      </c>
      <c r="G1398" s="252" t="s">
        <v>8836</v>
      </c>
      <c r="H1398" s="252" t="s">
        <v>11984</v>
      </c>
      <c r="I1398" s="411">
        <v>43581</v>
      </c>
      <c r="J1398" s="252" t="s">
        <v>11985</v>
      </c>
      <c r="K1398" s="252" t="s">
        <v>10738</v>
      </c>
      <c r="L1398" s="252" t="s">
        <v>3469</v>
      </c>
      <c r="M1398" s="252" t="s">
        <v>6693</v>
      </c>
      <c r="N1398" s="252" t="s">
        <v>6693</v>
      </c>
      <c r="O1398" s="252" t="s">
        <v>11986</v>
      </c>
      <c r="P1398" s="252" t="s">
        <v>3670</v>
      </c>
      <c r="Q1398" s="252" t="s">
        <v>12009</v>
      </c>
      <c r="R1398" s="252" t="s">
        <v>3340</v>
      </c>
      <c r="S1398" s="252" t="s">
        <v>3340</v>
      </c>
      <c r="T1398" s="252" t="s">
        <v>3340</v>
      </c>
      <c r="U1398" s="252" t="s">
        <v>3340</v>
      </c>
      <c r="V1398" s="252" t="s">
        <v>11025</v>
      </c>
      <c r="W1398" s="252" t="s">
        <v>3340</v>
      </c>
      <c r="X1398" s="252" t="s">
        <v>3340</v>
      </c>
      <c r="Y1398" s="252" t="s">
        <v>3340</v>
      </c>
      <c r="Z1398" s="252" t="s">
        <v>3340</v>
      </c>
      <c r="AA1398" s="252" t="s">
        <v>3340</v>
      </c>
      <c r="AB1398" s="252" t="s">
        <v>3670</v>
      </c>
      <c r="AC1398" s="252" t="s">
        <v>4776</v>
      </c>
      <c r="AD1398" s="252" t="s">
        <v>3340</v>
      </c>
      <c r="AE1398" s="252" t="s">
        <v>3340</v>
      </c>
      <c r="AF1398" s="217" t="s">
        <v>3340</v>
      </c>
      <c r="AG1398" s="252" t="s">
        <v>11988</v>
      </c>
      <c r="AH1398" s="252" t="s">
        <v>3340</v>
      </c>
      <c r="AI1398" s="252" t="s">
        <v>11989</v>
      </c>
      <c r="AJ1398" s="252" t="s">
        <v>3340</v>
      </c>
      <c r="AK1398" s="252" t="s">
        <v>9080</v>
      </c>
      <c r="AL1398" s="252" t="s">
        <v>12010</v>
      </c>
    </row>
    <row r="1399" spans="3:38">
      <c r="C1399" s="252" t="s">
        <v>12011</v>
      </c>
      <c r="D1399" s="252" t="s">
        <v>12012</v>
      </c>
      <c r="E1399" s="252" t="s">
        <v>12013</v>
      </c>
      <c r="F1399" s="217" t="s">
        <v>8836</v>
      </c>
      <c r="G1399" s="252" t="s">
        <v>8836</v>
      </c>
      <c r="H1399" s="252" t="s">
        <v>11984</v>
      </c>
      <c r="I1399" s="411">
        <v>43581</v>
      </c>
      <c r="J1399" s="252" t="s">
        <v>11985</v>
      </c>
      <c r="K1399" s="252" t="s">
        <v>10738</v>
      </c>
      <c r="L1399" s="252" t="s">
        <v>3469</v>
      </c>
      <c r="M1399" s="252" t="s">
        <v>6693</v>
      </c>
      <c r="N1399" s="252" t="s">
        <v>6693</v>
      </c>
      <c r="O1399" s="252" t="s">
        <v>11986</v>
      </c>
      <c r="P1399" s="252" t="s">
        <v>3670</v>
      </c>
      <c r="Q1399" s="252" t="s">
        <v>12014</v>
      </c>
      <c r="R1399" s="252" t="s">
        <v>3340</v>
      </c>
      <c r="S1399" s="252" t="s">
        <v>3340</v>
      </c>
      <c r="T1399" s="252" t="s">
        <v>3340</v>
      </c>
      <c r="U1399" s="252" t="s">
        <v>3340</v>
      </c>
      <c r="V1399" s="252" t="s">
        <v>11025</v>
      </c>
      <c r="W1399" s="252" t="s">
        <v>3340</v>
      </c>
      <c r="X1399" s="252" t="s">
        <v>3340</v>
      </c>
      <c r="Y1399" s="252" t="s">
        <v>3340</v>
      </c>
      <c r="Z1399" s="252" t="s">
        <v>3340</v>
      </c>
      <c r="AA1399" s="252" t="s">
        <v>3340</v>
      </c>
      <c r="AB1399" s="252" t="s">
        <v>3670</v>
      </c>
      <c r="AC1399" s="252" t="s">
        <v>4776</v>
      </c>
      <c r="AD1399" s="252" t="s">
        <v>3340</v>
      </c>
      <c r="AE1399" s="252" t="s">
        <v>3340</v>
      </c>
      <c r="AF1399" s="217" t="s">
        <v>3340</v>
      </c>
      <c r="AG1399" s="252" t="s">
        <v>11988</v>
      </c>
      <c r="AH1399" s="252" t="s">
        <v>3340</v>
      </c>
      <c r="AI1399" s="252" t="s">
        <v>11989</v>
      </c>
      <c r="AJ1399" s="252" t="s">
        <v>3340</v>
      </c>
      <c r="AK1399" s="252" t="s">
        <v>9080</v>
      </c>
      <c r="AL1399" s="252" t="s">
        <v>12015</v>
      </c>
    </row>
    <row r="1400" spans="3:38">
      <c r="C1400" s="252" t="s">
        <v>7153</v>
      </c>
      <c r="D1400" s="252" t="s">
        <v>12016</v>
      </c>
      <c r="E1400" s="252" t="s">
        <v>12017</v>
      </c>
      <c r="F1400" s="217" t="s">
        <v>12018</v>
      </c>
      <c r="G1400" s="252" t="s">
        <v>12019</v>
      </c>
      <c r="H1400" s="252" t="s">
        <v>12020</v>
      </c>
      <c r="I1400" s="411">
        <v>43845</v>
      </c>
      <c r="J1400" s="252" t="s">
        <v>12021</v>
      </c>
      <c r="K1400" s="252" t="s">
        <v>6055</v>
      </c>
      <c r="L1400" s="252" t="s">
        <v>3469</v>
      </c>
      <c r="M1400" s="252" t="s">
        <v>6676</v>
      </c>
      <c r="N1400" s="252" t="s">
        <v>3327</v>
      </c>
      <c r="O1400" s="252" t="s">
        <v>11986</v>
      </c>
      <c r="P1400" s="252" t="s">
        <v>3670</v>
      </c>
      <c r="Q1400" s="252" t="s">
        <v>4111</v>
      </c>
      <c r="R1400" s="252" t="s">
        <v>3340</v>
      </c>
      <c r="S1400" s="252" t="s">
        <v>3340</v>
      </c>
      <c r="T1400" s="252" t="s">
        <v>3340</v>
      </c>
      <c r="U1400" s="252" t="s">
        <v>3340</v>
      </c>
      <c r="V1400" s="252" t="s">
        <v>3340</v>
      </c>
      <c r="W1400" s="252" t="s">
        <v>3340</v>
      </c>
      <c r="X1400" s="252" t="s">
        <v>3340</v>
      </c>
      <c r="Y1400" s="252" t="s">
        <v>3340</v>
      </c>
      <c r="Z1400" s="252" t="s">
        <v>3340</v>
      </c>
      <c r="AA1400" s="252" t="s">
        <v>3340</v>
      </c>
      <c r="AB1400" s="252" t="s">
        <v>3669</v>
      </c>
      <c r="AC1400" s="252" t="s">
        <v>3835</v>
      </c>
      <c r="AD1400" s="252" t="s">
        <v>3340</v>
      </c>
      <c r="AE1400" s="252" t="s">
        <v>3340</v>
      </c>
      <c r="AF1400" s="217" t="s">
        <v>3340</v>
      </c>
      <c r="AG1400" s="252" t="s">
        <v>1102</v>
      </c>
      <c r="AH1400" s="252" t="s">
        <v>4367</v>
      </c>
      <c r="AI1400" s="252" t="s">
        <v>1102</v>
      </c>
      <c r="AJ1400" s="252" t="s">
        <v>3340</v>
      </c>
      <c r="AK1400" s="252" t="s">
        <v>9767</v>
      </c>
      <c r="AL1400" s="252" t="s">
        <v>6</v>
      </c>
    </row>
    <row r="1401" spans="3:38">
      <c r="C1401" s="252" t="s">
        <v>12022</v>
      </c>
      <c r="D1401" s="252" t="s">
        <v>12023</v>
      </c>
      <c r="E1401" s="252" t="s">
        <v>12024</v>
      </c>
      <c r="F1401" s="217" t="s">
        <v>12025</v>
      </c>
      <c r="G1401" s="252" t="s">
        <v>12019</v>
      </c>
      <c r="H1401" s="252" t="s">
        <v>12020</v>
      </c>
      <c r="I1401" s="411">
        <v>43845</v>
      </c>
      <c r="J1401" s="252" t="s">
        <v>12021</v>
      </c>
      <c r="K1401" s="252" t="s">
        <v>6055</v>
      </c>
      <c r="L1401" s="252" t="s">
        <v>3469</v>
      </c>
      <c r="M1401" s="252" t="s">
        <v>6676</v>
      </c>
      <c r="N1401" s="252" t="s">
        <v>3327</v>
      </c>
      <c r="O1401" s="252" t="s">
        <v>11986</v>
      </c>
      <c r="P1401" s="252" t="s">
        <v>3670</v>
      </c>
      <c r="Q1401" s="252" t="s">
        <v>12026</v>
      </c>
      <c r="R1401" s="252" t="s">
        <v>3340</v>
      </c>
      <c r="S1401" s="252" t="s">
        <v>3340</v>
      </c>
      <c r="T1401" s="252" t="s">
        <v>3340</v>
      </c>
      <c r="U1401" s="252" t="s">
        <v>3340</v>
      </c>
      <c r="V1401" s="252" t="s">
        <v>3340</v>
      </c>
      <c r="W1401" s="252" t="s">
        <v>3340</v>
      </c>
      <c r="X1401" s="252" t="s">
        <v>3340</v>
      </c>
      <c r="Y1401" s="252" t="s">
        <v>3340</v>
      </c>
      <c r="Z1401" s="252" t="s">
        <v>3340</v>
      </c>
      <c r="AA1401" s="252" t="s">
        <v>3340</v>
      </c>
      <c r="AB1401" s="252" t="s">
        <v>3669</v>
      </c>
      <c r="AC1401" s="252" t="s">
        <v>3835</v>
      </c>
      <c r="AD1401" s="252" t="s">
        <v>3340</v>
      </c>
      <c r="AE1401" s="252" t="s">
        <v>3340</v>
      </c>
      <c r="AF1401" s="217" t="s">
        <v>3340</v>
      </c>
      <c r="AG1401" s="252" t="s">
        <v>1102</v>
      </c>
      <c r="AH1401" s="252" t="s">
        <v>4367</v>
      </c>
      <c r="AI1401" s="252" t="s">
        <v>1102</v>
      </c>
      <c r="AJ1401" s="252" t="s">
        <v>3340</v>
      </c>
      <c r="AK1401" s="252" t="s">
        <v>3340</v>
      </c>
      <c r="AL1401" s="252" t="s">
        <v>3340</v>
      </c>
    </row>
    <row r="1402" spans="3:38">
      <c r="C1402" s="252" t="s">
        <v>12027</v>
      </c>
      <c r="D1402" s="252" t="s">
        <v>12028</v>
      </c>
      <c r="E1402" s="252" t="s">
        <v>12029</v>
      </c>
      <c r="F1402" s="217" t="s">
        <v>12025</v>
      </c>
      <c r="G1402" s="252" t="s">
        <v>12019</v>
      </c>
      <c r="H1402" s="252" t="s">
        <v>12020</v>
      </c>
      <c r="I1402" s="411">
        <v>43845</v>
      </c>
      <c r="J1402" s="252" t="s">
        <v>12021</v>
      </c>
      <c r="K1402" s="252" t="s">
        <v>6055</v>
      </c>
      <c r="L1402" s="252" t="s">
        <v>3469</v>
      </c>
      <c r="M1402" s="252" t="s">
        <v>6676</v>
      </c>
      <c r="N1402" s="252" t="s">
        <v>3327</v>
      </c>
      <c r="O1402" s="252" t="s">
        <v>11986</v>
      </c>
      <c r="P1402" s="252" t="s">
        <v>3670</v>
      </c>
      <c r="Q1402" s="252" t="s">
        <v>12030</v>
      </c>
      <c r="R1402" s="252" t="s">
        <v>3340</v>
      </c>
      <c r="S1402" s="252" t="s">
        <v>3340</v>
      </c>
      <c r="T1402" s="252" t="s">
        <v>3340</v>
      </c>
      <c r="U1402" s="252" t="s">
        <v>3340</v>
      </c>
      <c r="V1402" s="252" t="s">
        <v>3340</v>
      </c>
      <c r="W1402" s="252" t="s">
        <v>3340</v>
      </c>
      <c r="X1402" s="252" t="s">
        <v>3340</v>
      </c>
      <c r="Y1402" s="252" t="s">
        <v>3340</v>
      </c>
      <c r="Z1402" s="252" t="s">
        <v>3340</v>
      </c>
      <c r="AA1402" s="252" t="s">
        <v>3340</v>
      </c>
      <c r="AB1402" s="252" t="s">
        <v>3669</v>
      </c>
      <c r="AC1402" s="252" t="s">
        <v>3835</v>
      </c>
      <c r="AD1402" s="252" t="s">
        <v>3340</v>
      </c>
      <c r="AE1402" s="252" t="s">
        <v>3340</v>
      </c>
      <c r="AF1402" s="217" t="s">
        <v>3340</v>
      </c>
      <c r="AG1402" s="252" t="s">
        <v>1102</v>
      </c>
      <c r="AH1402" s="252" t="s">
        <v>4367</v>
      </c>
      <c r="AI1402" s="252" t="s">
        <v>1102</v>
      </c>
      <c r="AJ1402" s="252" t="s">
        <v>3340</v>
      </c>
      <c r="AK1402" s="252" t="s">
        <v>3340</v>
      </c>
      <c r="AL1402" s="252" t="s">
        <v>3340</v>
      </c>
    </row>
    <row r="1403" spans="3:38">
      <c r="C1403" s="252" t="s">
        <v>11952</v>
      </c>
      <c r="D1403" s="252" t="s">
        <v>12031</v>
      </c>
      <c r="E1403" s="252" t="s">
        <v>10228</v>
      </c>
      <c r="F1403" s="217" t="s">
        <v>12032</v>
      </c>
      <c r="G1403" s="252" t="s">
        <v>11920</v>
      </c>
      <c r="H1403" s="252" t="s">
        <v>12033</v>
      </c>
      <c r="I1403" s="411">
        <v>43804</v>
      </c>
      <c r="J1403" s="252" t="s">
        <v>11922</v>
      </c>
      <c r="K1403" s="252" t="s">
        <v>6192</v>
      </c>
      <c r="L1403" s="252" t="s">
        <v>3469</v>
      </c>
      <c r="M1403" s="252" t="s">
        <v>6676</v>
      </c>
      <c r="N1403" s="252" t="s">
        <v>3360</v>
      </c>
      <c r="O1403" s="252" t="s">
        <v>10604</v>
      </c>
      <c r="P1403" s="252" t="s">
        <v>3669</v>
      </c>
      <c r="Q1403" s="252" t="s">
        <v>11923</v>
      </c>
      <c r="R1403" s="252" t="s">
        <v>10212</v>
      </c>
      <c r="S1403" s="252" t="s">
        <v>3340</v>
      </c>
      <c r="T1403" s="252" t="s">
        <v>3340</v>
      </c>
      <c r="U1403" s="252" t="s">
        <v>3340</v>
      </c>
      <c r="V1403" s="252" t="s">
        <v>3340</v>
      </c>
      <c r="W1403" s="252" t="s">
        <v>3340</v>
      </c>
      <c r="X1403" s="252" t="s">
        <v>3340</v>
      </c>
      <c r="Y1403" s="252" t="s">
        <v>3340</v>
      </c>
      <c r="Z1403" s="252" t="s">
        <v>3340</v>
      </c>
      <c r="AA1403" s="252" t="s">
        <v>3340</v>
      </c>
      <c r="AB1403" s="252" t="s">
        <v>3670</v>
      </c>
      <c r="AC1403" s="252" t="s">
        <v>3835</v>
      </c>
      <c r="AD1403" s="252" t="s">
        <v>3340</v>
      </c>
      <c r="AE1403" s="252" t="s">
        <v>3340</v>
      </c>
      <c r="AF1403" s="217" t="s">
        <v>3340</v>
      </c>
      <c r="AG1403" s="252" t="s">
        <v>11924</v>
      </c>
      <c r="AH1403" s="252" t="s">
        <v>11954</v>
      </c>
      <c r="AI1403" s="252" t="s">
        <v>3340</v>
      </c>
      <c r="AJ1403" s="252" t="s">
        <v>6765</v>
      </c>
      <c r="AK1403" s="252" t="s">
        <v>9080</v>
      </c>
      <c r="AL1403" s="252" t="s">
        <v>6</v>
      </c>
    </row>
    <row r="1404" spans="3:38">
      <c r="C1404" s="252" t="s">
        <v>11958</v>
      </c>
      <c r="D1404" s="252" t="s">
        <v>12034</v>
      </c>
      <c r="E1404" s="252" t="s">
        <v>10229</v>
      </c>
      <c r="F1404" s="217" t="s">
        <v>12032</v>
      </c>
      <c r="G1404" s="252" t="s">
        <v>11920</v>
      </c>
      <c r="H1404" s="252" t="s">
        <v>12033</v>
      </c>
      <c r="I1404" s="411">
        <v>43804</v>
      </c>
      <c r="J1404" s="252" t="s">
        <v>11922</v>
      </c>
      <c r="K1404" s="252" t="s">
        <v>6192</v>
      </c>
      <c r="L1404" s="252" t="s">
        <v>3469</v>
      </c>
      <c r="M1404" s="252" t="s">
        <v>6676</v>
      </c>
      <c r="N1404" s="252" t="s">
        <v>3360</v>
      </c>
      <c r="O1404" s="252" t="s">
        <v>10604</v>
      </c>
      <c r="P1404" s="252" t="s">
        <v>3669</v>
      </c>
      <c r="Q1404" s="252" t="s">
        <v>11931</v>
      </c>
      <c r="R1404" s="252" t="s">
        <v>10212</v>
      </c>
      <c r="S1404" s="252" t="s">
        <v>3340</v>
      </c>
      <c r="T1404" s="252" t="s">
        <v>3340</v>
      </c>
      <c r="U1404" s="252" t="s">
        <v>3340</v>
      </c>
      <c r="V1404" s="252" t="s">
        <v>3340</v>
      </c>
      <c r="W1404" s="252" t="s">
        <v>3340</v>
      </c>
      <c r="X1404" s="252" t="s">
        <v>3340</v>
      </c>
      <c r="Y1404" s="252" t="s">
        <v>3340</v>
      </c>
      <c r="Z1404" s="252" t="s">
        <v>3340</v>
      </c>
      <c r="AA1404" s="252" t="s">
        <v>3340</v>
      </c>
      <c r="AB1404" s="252" t="s">
        <v>3670</v>
      </c>
      <c r="AC1404" s="252" t="s">
        <v>3835</v>
      </c>
      <c r="AD1404" s="252" t="s">
        <v>3340</v>
      </c>
      <c r="AE1404" s="252" t="s">
        <v>3340</v>
      </c>
      <c r="AF1404" s="217" t="s">
        <v>3340</v>
      </c>
      <c r="AG1404" s="252" t="s">
        <v>11924</v>
      </c>
      <c r="AH1404" s="252" t="s">
        <v>11954</v>
      </c>
      <c r="AI1404" s="252" t="s">
        <v>3340</v>
      </c>
      <c r="AJ1404" s="252" t="s">
        <v>6765</v>
      </c>
      <c r="AK1404" s="252" t="s">
        <v>9080</v>
      </c>
      <c r="AL1404" s="252" t="s">
        <v>11932</v>
      </c>
    </row>
    <row r="1405" spans="3:38">
      <c r="C1405" s="252" t="s">
        <v>12035</v>
      </c>
      <c r="D1405" s="252" t="s">
        <v>12036</v>
      </c>
      <c r="E1405" s="252" t="s">
        <v>12037</v>
      </c>
      <c r="F1405" s="217" t="s">
        <v>12038</v>
      </c>
      <c r="G1405" s="252" t="s">
        <v>12039</v>
      </c>
      <c r="H1405" s="252" t="s">
        <v>12040</v>
      </c>
      <c r="I1405" s="411">
        <v>43854</v>
      </c>
      <c r="J1405" s="252" t="s">
        <v>12041</v>
      </c>
      <c r="K1405" s="252" t="s">
        <v>6181</v>
      </c>
      <c r="L1405" s="252" t="s">
        <v>3469</v>
      </c>
      <c r="M1405" s="252" t="s">
        <v>6676</v>
      </c>
      <c r="N1405" s="252" t="s">
        <v>12042</v>
      </c>
      <c r="O1405" s="252" t="s">
        <v>12043</v>
      </c>
      <c r="P1405" s="252" t="s">
        <v>3670</v>
      </c>
      <c r="Q1405" s="252" t="s">
        <v>10263</v>
      </c>
      <c r="R1405" s="252" t="s">
        <v>3340</v>
      </c>
      <c r="S1405" s="252" t="s">
        <v>3340</v>
      </c>
      <c r="T1405" s="252" t="s">
        <v>3340</v>
      </c>
      <c r="U1405" s="252" t="s">
        <v>3340</v>
      </c>
      <c r="V1405" s="252" t="s">
        <v>3340</v>
      </c>
      <c r="W1405" s="252" t="s">
        <v>3340</v>
      </c>
      <c r="X1405" s="252" t="s">
        <v>3340</v>
      </c>
      <c r="Y1405" s="252" t="s">
        <v>3340</v>
      </c>
      <c r="Z1405" s="252" t="s">
        <v>3340</v>
      </c>
      <c r="AA1405" s="252" t="s">
        <v>3340</v>
      </c>
      <c r="AB1405" s="252" t="s">
        <v>3670</v>
      </c>
      <c r="AC1405" s="252" t="s">
        <v>3835</v>
      </c>
      <c r="AD1405" s="252" t="s">
        <v>3340</v>
      </c>
      <c r="AE1405" s="252" t="s">
        <v>3340</v>
      </c>
      <c r="AF1405" s="217" t="s">
        <v>3340</v>
      </c>
      <c r="AG1405" s="252" t="s">
        <v>10263</v>
      </c>
      <c r="AH1405" s="252" t="s">
        <v>12044</v>
      </c>
      <c r="AI1405" s="252" t="s">
        <v>3340</v>
      </c>
      <c r="AJ1405" s="252" t="s">
        <v>3340</v>
      </c>
      <c r="AK1405" s="252" t="s">
        <v>3340</v>
      </c>
      <c r="AL1405" s="252" t="s">
        <v>12045</v>
      </c>
    </row>
    <row r="1406" spans="3:38">
      <c r="C1406" s="252" t="s">
        <v>12046</v>
      </c>
      <c r="D1406" s="252" t="s">
        <v>12047</v>
      </c>
      <c r="E1406" s="252" t="s">
        <v>12048</v>
      </c>
      <c r="F1406" s="217" t="s">
        <v>12049</v>
      </c>
      <c r="G1406" s="252" t="s">
        <v>12050</v>
      </c>
      <c r="H1406" s="252" t="s">
        <v>12040</v>
      </c>
      <c r="I1406" s="411">
        <v>43854</v>
      </c>
      <c r="J1406" s="252" t="s">
        <v>12041</v>
      </c>
      <c r="K1406" s="252" t="s">
        <v>6181</v>
      </c>
      <c r="L1406" s="252" t="s">
        <v>3469</v>
      </c>
      <c r="M1406" s="252" t="s">
        <v>6676</v>
      </c>
      <c r="N1406" s="252" t="s">
        <v>1448</v>
      </c>
      <c r="O1406" s="252" t="s">
        <v>9739</v>
      </c>
      <c r="P1406" s="252" t="s">
        <v>3670</v>
      </c>
      <c r="Q1406" s="252" t="s">
        <v>10263</v>
      </c>
      <c r="R1406" s="252" t="s">
        <v>3340</v>
      </c>
      <c r="S1406" s="252" t="s">
        <v>3340</v>
      </c>
      <c r="T1406" s="252" t="s">
        <v>3340</v>
      </c>
      <c r="U1406" s="252" t="s">
        <v>3340</v>
      </c>
      <c r="V1406" s="252" t="s">
        <v>3340</v>
      </c>
      <c r="W1406" s="252" t="s">
        <v>3340</v>
      </c>
      <c r="X1406" s="252" t="s">
        <v>3340</v>
      </c>
      <c r="Y1406" s="252" t="s">
        <v>3340</v>
      </c>
      <c r="Z1406" s="252" t="s">
        <v>3340</v>
      </c>
      <c r="AA1406" s="252" t="s">
        <v>3340</v>
      </c>
      <c r="AB1406" s="252" t="s">
        <v>3670</v>
      </c>
      <c r="AC1406" s="252" t="s">
        <v>3835</v>
      </c>
      <c r="AD1406" s="252" t="s">
        <v>3340</v>
      </c>
      <c r="AE1406" s="252" t="s">
        <v>3340</v>
      </c>
      <c r="AF1406" s="217" t="s">
        <v>3340</v>
      </c>
      <c r="AG1406" s="252" t="s">
        <v>10263</v>
      </c>
      <c r="AH1406" s="252" t="s">
        <v>12051</v>
      </c>
      <c r="AI1406" s="252" t="s">
        <v>3340</v>
      </c>
      <c r="AJ1406" s="252" t="s">
        <v>3340</v>
      </c>
      <c r="AK1406" s="252" t="s">
        <v>3340</v>
      </c>
      <c r="AL1406" s="252" t="s">
        <v>6</v>
      </c>
    </row>
    <row r="1407" spans="3:38">
      <c r="C1407" s="252" t="s">
        <v>12052</v>
      </c>
      <c r="D1407" s="252" t="s">
        <v>12053</v>
      </c>
      <c r="E1407" s="252" t="s">
        <v>12054</v>
      </c>
      <c r="F1407" s="217" t="s">
        <v>12055</v>
      </c>
      <c r="G1407" s="252" t="s">
        <v>12056</v>
      </c>
      <c r="H1407" s="252" t="s">
        <v>12040</v>
      </c>
      <c r="I1407" s="411">
        <v>43854</v>
      </c>
      <c r="J1407" s="252" t="s">
        <v>12041</v>
      </c>
      <c r="K1407" s="252" t="s">
        <v>6181</v>
      </c>
      <c r="L1407" s="252" t="s">
        <v>3469</v>
      </c>
      <c r="M1407" s="252" t="s">
        <v>6676</v>
      </c>
      <c r="N1407" s="252" t="s">
        <v>10291</v>
      </c>
      <c r="O1407" s="252" t="s">
        <v>5072</v>
      </c>
      <c r="P1407" s="252" t="s">
        <v>3670</v>
      </c>
      <c r="Q1407" s="252" t="s">
        <v>10263</v>
      </c>
      <c r="R1407" s="252" t="s">
        <v>3340</v>
      </c>
      <c r="S1407" s="252" t="s">
        <v>3340</v>
      </c>
      <c r="T1407" s="252" t="s">
        <v>3340</v>
      </c>
      <c r="U1407" s="252" t="s">
        <v>3340</v>
      </c>
      <c r="V1407" s="252" t="s">
        <v>3340</v>
      </c>
      <c r="W1407" s="252" t="s">
        <v>3340</v>
      </c>
      <c r="X1407" s="252" t="s">
        <v>3340</v>
      </c>
      <c r="Y1407" s="252" t="s">
        <v>3340</v>
      </c>
      <c r="Z1407" s="252" t="s">
        <v>3340</v>
      </c>
      <c r="AA1407" s="252" t="s">
        <v>3340</v>
      </c>
      <c r="AB1407" s="252" t="s">
        <v>3670</v>
      </c>
      <c r="AC1407" s="252" t="s">
        <v>3835</v>
      </c>
      <c r="AD1407" s="252" t="s">
        <v>3340</v>
      </c>
      <c r="AE1407" s="252" t="s">
        <v>3340</v>
      </c>
      <c r="AF1407" s="217" t="s">
        <v>3340</v>
      </c>
      <c r="AG1407" s="252" t="s">
        <v>10263</v>
      </c>
      <c r="AH1407" s="252" t="s">
        <v>12057</v>
      </c>
      <c r="AI1407" s="252" t="s">
        <v>3340</v>
      </c>
      <c r="AJ1407" s="252" t="s">
        <v>3340</v>
      </c>
      <c r="AK1407" s="252" t="s">
        <v>3340</v>
      </c>
      <c r="AL1407" s="252" t="s">
        <v>4396</v>
      </c>
    </row>
    <row r="1408" spans="3:38">
      <c r="C1408" s="252" t="s">
        <v>12058</v>
      </c>
      <c r="D1408" s="252" t="s">
        <v>12059</v>
      </c>
      <c r="E1408" s="252" t="s">
        <v>12060</v>
      </c>
      <c r="F1408" s="217" t="s">
        <v>12061</v>
      </c>
      <c r="G1408" s="252" t="s">
        <v>12056</v>
      </c>
      <c r="H1408" s="252" t="s">
        <v>12040</v>
      </c>
      <c r="I1408" s="411">
        <v>43854</v>
      </c>
      <c r="J1408" s="252" t="s">
        <v>12041</v>
      </c>
      <c r="K1408" s="252" t="s">
        <v>6181</v>
      </c>
      <c r="L1408" s="252" t="s">
        <v>3469</v>
      </c>
      <c r="M1408" s="252" t="s">
        <v>6676</v>
      </c>
      <c r="N1408" s="252" t="s">
        <v>12062</v>
      </c>
      <c r="O1408" s="252" t="s">
        <v>12063</v>
      </c>
      <c r="P1408" s="252" t="s">
        <v>3670</v>
      </c>
      <c r="Q1408" s="252" t="s">
        <v>10263</v>
      </c>
      <c r="R1408" s="252" t="s">
        <v>3340</v>
      </c>
      <c r="S1408" s="252" t="s">
        <v>3340</v>
      </c>
      <c r="T1408" s="252" t="s">
        <v>3340</v>
      </c>
      <c r="U1408" s="252" t="s">
        <v>3340</v>
      </c>
      <c r="V1408" s="252" t="s">
        <v>3340</v>
      </c>
      <c r="W1408" s="252" t="s">
        <v>3340</v>
      </c>
      <c r="X1408" s="252" t="s">
        <v>3340</v>
      </c>
      <c r="Y1408" s="252" t="s">
        <v>3340</v>
      </c>
      <c r="Z1408" s="252" t="s">
        <v>3340</v>
      </c>
      <c r="AA1408" s="252" t="s">
        <v>3340</v>
      </c>
      <c r="AB1408" s="252" t="s">
        <v>3670</v>
      </c>
      <c r="AC1408" s="252" t="s">
        <v>3835</v>
      </c>
      <c r="AD1408" s="252" t="s">
        <v>3340</v>
      </c>
      <c r="AE1408" s="252" t="s">
        <v>3340</v>
      </c>
      <c r="AF1408" s="217" t="s">
        <v>3340</v>
      </c>
      <c r="AG1408" s="252" t="s">
        <v>10263</v>
      </c>
      <c r="AH1408" s="252" t="s">
        <v>12064</v>
      </c>
      <c r="AI1408" s="252" t="s">
        <v>3340</v>
      </c>
      <c r="AJ1408" s="252" t="s">
        <v>3340</v>
      </c>
      <c r="AK1408" s="252" t="s">
        <v>3340</v>
      </c>
      <c r="AL1408" s="252" t="s">
        <v>4396</v>
      </c>
    </row>
    <row r="1409" spans="3:38">
      <c r="C1409" s="252" t="s">
        <v>12065</v>
      </c>
      <c r="D1409" s="252" t="s">
        <v>12066</v>
      </c>
      <c r="E1409" s="252" t="s">
        <v>12067</v>
      </c>
      <c r="F1409" s="217" t="s">
        <v>12068</v>
      </c>
      <c r="G1409" s="252" t="s">
        <v>12056</v>
      </c>
      <c r="H1409" s="252" t="s">
        <v>12040</v>
      </c>
      <c r="I1409" s="411">
        <v>43854</v>
      </c>
      <c r="J1409" s="252" t="s">
        <v>12041</v>
      </c>
      <c r="K1409" s="252" t="s">
        <v>6181</v>
      </c>
      <c r="L1409" s="252" t="s">
        <v>3469</v>
      </c>
      <c r="M1409" s="252" t="s">
        <v>6676</v>
      </c>
      <c r="N1409" s="252" t="s">
        <v>3327</v>
      </c>
      <c r="O1409" s="252" t="s">
        <v>3328</v>
      </c>
      <c r="P1409" s="252" t="s">
        <v>3670</v>
      </c>
      <c r="Q1409" s="252" t="s">
        <v>10263</v>
      </c>
      <c r="R1409" s="252" t="s">
        <v>3340</v>
      </c>
      <c r="S1409" s="252" t="s">
        <v>3340</v>
      </c>
      <c r="T1409" s="252" t="s">
        <v>3340</v>
      </c>
      <c r="U1409" s="252" t="s">
        <v>3340</v>
      </c>
      <c r="V1409" s="252" t="s">
        <v>3340</v>
      </c>
      <c r="W1409" s="252" t="s">
        <v>3340</v>
      </c>
      <c r="X1409" s="252" t="s">
        <v>3340</v>
      </c>
      <c r="Y1409" s="252" t="s">
        <v>3340</v>
      </c>
      <c r="Z1409" s="252" t="s">
        <v>3340</v>
      </c>
      <c r="AA1409" s="252" t="s">
        <v>3340</v>
      </c>
      <c r="AB1409" s="252" t="s">
        <v>3669</v>
      </c>
      <c r="AC1409" s="252" t="s">
        <v>3835</v>
      </c>
      <c r="AD1409" s="252" t="s">
        <v>3340</v>
      </c>
      <c r="AE1409" s="252" t="s">
        <v>3340</v>
      </c>
      <c r="AF1409" s="217" t="s">
        <v>3340</v>
      </c>
      <c r="AG1409" s="252" t="s">
        <v>10263</v>
      </c>
      <c r="AH1409" s="252" t="s">
        <v>4432</v>
      </c>
      <c r="AI1409" s="252" t="s">
        <v>3340</v>
      </c>
      <c r="AJ1409" s="252" t="s">
        <v>3340</v>
      </c>
      <c r="AK1409" s="252" t="s">
        <v>3340</v>
      </c>
      <c r="AL1409" s="252" t="s">
        <v>4396</v>
      </c>
    </row>
    <row r="1410" spans="3:38">
      <c r="C1410" s="252" t="s">
        <v>12069</v>
      </c>
      <c r="D1410" s="252" t="s">
        <v>12070</v>
      </c>
      <c r="E1410" s="252" t="s">
        <v>10230</v>
      </c>
      <c r="F1410" s="217" t="s">
        <v>11919</v>
      </c>
      <c r="G1410" s="252" t="s">
        <v>11920</v>
      </c>
      <c r="H1410" s="252" t="s">
        <v>12040</v>
      </c>
      <c r="I1410" s="411">
        <v>43854</v>
      </c>
      <c r="J1410" s="252" t="s">
        <v>12041</v>
      </c>
      <c r="K1410" s="252" t="s">
        <v>6181</v>
      </c>
      <c r="L1410" s="252" t="s">
        <v>3469</v>
      </c>
      <c r="M1410" s="252" t="s">
        <v>6676</v>
      </c>
      <c r="N1410" s="252" t="s">
        <v>1451</v>
      </c>
      <c r="O1410" s="252" t="s">
        <v>5072</v>
      </c>
      <c r="P1410" s="252" t="s">
        <v>3670</v>
      </c>
      <c r="Q1410" s="252" t="s">
        <v>10263</v>
      </c>
      <c r="R1410" s="252" t="s">
        <v>10244</v>
      </c>
      <c r="S1410" s="252" t="s">
        <v>3340</v>
      </c>
      <c r="T1410" s="252" t="s">
        <v>3340</v>
      </c>
      <c r="U1410" s="252" t="s">
        <v>3340</v>
      </c>
      <c r="V1410" s="252" t="s">
        <v>11025</v>
      </c>
      <c r="W1410" s="252" t="s">
        <v>3340</v>
      </c>
      <c r="X1410" s="252" t="s">
        <v>3340</v>
      </c>
      <c r="Y1410" s="252" t="s">
        <v>3340</v>
      </c>
      <c r="Z1410" s="252" t="s">
        <v>3340</v>
      </c>
      <c r="AA1410" s="252" t="s">
        <v>3340</v>
      </c>
      <c r="AB1410" s="252" t="s">
        <v>3670</v>
      </c>
      <c r="AC1410" s="252" t="s">
        <v>3835</v>
      </c>
      <c r="AD1410" s="252" t="s">
        <v>3340</v>
      </c>
      <c r="AE1410" s="252" t="s">
        <v>3340</v>
      </c>
      <c r="AF1410" s="217" t="s">
        <v>3340</v>
      </c>
      <c r="AG1410" s="252" t="s">
        <v>10263</v>
      </c>
      <c r="AH1410" s="252" t="s">
        <v>12071</v>
      </c>
      <c r="AI1410" s="252" t="s">
        <v>3340</v>
      </c>
      <c r="AJ1410" s="252" t="s">
        <v>3340</v>
      </c>
      <c r="AK1410" s="252" t="s">
        <v>3340</v>
      </c>
      <c r="AL1410" s="252" t="s">
        <v>6</v>
      </c>
    </row>
    <row r="1411" spans="3:38">
      <c r="C1411" s="252" t="s">
        <v>12072</v>
      </c>
      <c r="D1411" s="252" t="s">
        <v>12073</v>
      </c>
      <c r="E1411" s="252" t="s">
        <v>10231</v>
      </c>
      <c r="F1411" s="217" t="s">
        <v>11919</v>
      </c>
      <c r="G1411" s="252" t="s">
        <v>11920</v>
      </c>
      <c r="H1411" s="252" t="s">
        <v>12040</v>
      </c>
      <c r="I1411" s="411">
        <v>43854</v>
      </c>
      <c r="J1411" s="252" t="s">
        <v>12041</v>
      </c>
      <c r="K1411" s="252" t="s">
        <v>6181</v>
      </c>
      <c r="L1411" s="252" t="s">
        <v>3469</v>
      </c>
      <c r="M1411" s="252" t="s">
        <v>6676</v>
      </c>
      <c r="N1411" s="252" t="s">
        <v>12074</v>
      </c>
      <c r="O1411" s="252" t="s">
        <v>5072</v>
      </c>
      <c r="P1411" s="252" t="s">
        <v>3670</v>
      </c>
      <c r="Q1411" s="252" t="s">
        <v>10263</v>
      </c>
      <c r="R1411" s="252" t="s">
        <v>10244</v>
      </c>
      <c r="S1411" s="252" t="s">
        <v>3340</v>
      </c>
      <c r="T1411" s="252" t="s">
        <v>3340</v>
      </c>
      <c r="U1411" s="252" t="s">
        <v>3340</v>
      </c>
      <c r="V1411" s="252" t="s">
        <v>11025</v>
      </c>
      <c r="W1411" s="252" t="s">
        <v>3340</v>
      </c>
      <c r="X1411" s="252" t="s">
        <v>3340</v>
      </c>
      <c r="Y1411" s="252" t="s">
        <v>3340</v>
      </c>
      <c r="Z1411" s="252" t="s">
        <v>3340</v>
      </c>
      <c r="AA1411" s="252" t="s">
        <v>3340</v>
      </c>
      <c r="AB1411" s="252" t="s">
        <v>3670</v>
      </c>
      <c r="AC1411" s="252" t="s">
        <v>3835</v>
      </c>
      <c r="AD1411" s="252" t="s">
        <v>3340</v>
      </c>
      <c r="AE1411" s="252" t="s">
        <v>3340</v>
      </c>
      <c r="AF1411" s="217" t="s">
        <v>3340</v>
      </c>
      <c r="AG1411" s="252" t="s">
        <v>10263</v>
      </c>
      <c r="AH1411" s="252" t="s">
        <v>12075</v>
      </c>
      <c r="AI1411" s="252" t="s">
        <v>3340</v>
      </c>
      <c r="AJ1411" s="252" t="s">
        <v>3340</v>
      </c>
      <c r="AK1411" s="252" t="s">
        <v>3340</v>
      </c>
      <c r="AL1411" s="252" t="s">
        <v>6</v>
      </c>
    </row>
    <row r="1412" spans="3:38">
      <c r="C1412" s="252" t="s">
        <v>12076</v>
      </c>
      <c r="D1412" s="252" t="s">
        <v>12077</v>
      </c>
      <c r="E1412" s="252" t="s">
        <v>10232</v>
      </c>
      <c r="F1412" s="217" t="s">
        <v>11919</v>
      </c>
      <c r="G1412" s="252" t="s">
        <v>11920</v>
      </c>
      <c r="H1412" s="252" t="s">
        <v>12040</v>
      </c>
      <c r="I1412" s="411">
        <v>43854</v>
      </c>
      <c r="J1412" s="252" t="s">
        <v>12041</v>
      </c>
      <c r="K1412" s="252" t="s">
        <v>6181</v>
      </c>
      <c r="L1412" s="252" t="s">
        <v>3469</v>
      </c>
      <c r="M1412" s="252" t="s">
        <v>6676</v>
      </c>
      <c r="N1412" s="252" t="s">
        <v>12078</v>
      </c>
      <c r="O1412" s="252" t="s">
        <v>5072</v>
      </c>
      <c r="P1412" s="252" t="s">
        <v>3670</v>
      </c>
      <c r="Q1412" s="252" t="s">
        <v>10263</v>
      </c>
      <c r="R1412" s="252" t="s">
        <v>10244</v>
      </c>
      <c r="S1412" s="252" t="s">
        <v>3340</v>
      </c>
      <c r="T1412" s="252" t="s">
        <v>3340</v>
      </c>
      <c r="U1412" s="252" t="s">
        <v>3340</v>
      </c>
      <c r="V1412" s="252" t="s">
        <v>11025</v>
      </c>
      <c r="W1412" s="252" t="s">
        <v>3340</v>
      </c>
      <c r="X1412" s="252" t="s">
        <v>3340</v>
      </c>
      <c r="Y1412" s="252" t="s">
        <v>3340</v>
      </c>
      <c r="Z1412" s="252" t="s">
        <v>3340</v>
      </c>
      <c r="AA1412" s="252" t="s">
        <v>3340</v>
      </c>
      <c r="AB1412" s="252" t="s">
        <v>3670</v>
      </c>
      <c r="AC1412" s="252" t="s">
        <v>3835</v>
      </c>
      <c r="AD1412" s="252" t="s">
        <v>3340</v>
      </c>
      <c r="AE1412" s="252" t="s">
        <v>3340</v>
      </c>
      <c r="AF1412" s="217" t="s">
        <v>3340</v>
      </c>
      <c r="AG1412" s="252" t="s">
        <v>10263</v>
      </c>
      <c r="AH1412" s="252" t="s">
        <v>12079</v>
      </c>
      <c r="AI1412" s="252" t="s">
        <v>3340</v>
      </c>
      <c r="AJ1412" s="252" t="s">
        <v>3340</v>
      </c>
      <c r="AK1412" s="252" t="s">
        <v>3340</v>
      </c>
      <c r="AL1412" s="252" t="s">
        <v>6</v>
      </c>
    </row>
    <row r="1413" spans="3:38">
      <c r="C1413" s="252" t="s">
        <v>12080</v>
      </c>
      <c r="D1413" s="252" t="s">
        <v>12081</v>
      </c>
      <c r="E1413" s="252" t="s">
        <v>10244</v>
      </c>
      <c r="F1413" s="217" t="s">
        <v>11919</v>
      </c>
      <c r="G1413" s="252" t="s">
        <v>11920</v>
      </c>
      <c r="H1413" s="252" t="s">
        <v>12040</v>
      </c>
      <c r="I1413" s="411">
        <v>43854</v>
      </c>
      <c r="J1413" s="252" t="s">
        <v>12041</v>
      </c>
      <c r="K1413" s="252" t="s">
        <v>6181</v>
      </c>
      <c r="L1413" s="252" t="s">
        <v>3469</v>
      </c>
      <c r="M1413" s="252" t="s">
        <v>6676</v>
      </c>
      <c r="N1413" s="252" t="s">
        <v>3696</v>
      </c>
      <c r="O1413" s="252" t="s">
        <v>5072</v>
      </c>
      <c r="P1413" s="252" t="s">
        <v>3670</v>
      </c>
      <c r="Q1413" s="252" t="s">
        <v>10263</v>
      </c>
      <c r="R1413" s="252" t="s">
        <v>3340</v>
      </c>
      <c r="S1413" s="252" t="s">
        <v>3340</v>
      </c>
      <c r="T1413" s="252" t="s">
        <v>3340</v>
      </c>
      <c r="U1413" s="252" t="s">
        <v>3340</v>
      </c>
      <c r="V1413" s="252" t="s">
        <v>11025</v>
      </c>
      <c r="W1413" s="252" t="s">
        <v>3340</v>
      </c>
      <c r="X1413" s="252" t="s">
        <v>3340</v>
      </c>
      <c r="Y1413" s="252" t="s">
        <v>3340</v>
      </c>
      <c r="Z1413" s="252" t="s">
        <v>3340</v>
      </c>
      <c r="AA1413" s="252" t="s">
        <v>3340</v>
      </c>
      <c r="AB1413" s="252" t="s">
        <v>3670</v>
      </c>
      <c r="AC1413" s="252" t="s">
        <v>4776</v>
      </c>
      <c r="AD1413" s="252" t="s">
        <v>3340</v>
      </c>
      <c r="AE1413" s="252" t="s">
        <v>3340</v>
      </c>
      <c r="AF1413" s="217" t="s">
        <v>3340</v>
      </c>
      <c r="AG1413" s="252" t="s">
        <v>10263</v>
      </c>
      <c r="AH1413" s="252" t="s">
        <v>12071</v>
      </c>
      <c r="AI1413" s="252" t="s">
        <v>3340</v>
      </c>
      <c r="AJ1413" s="252" t="s">
        <v>3340</v>
      </c>
      <c r="AK1413" s="252" t="s">
        <v>3340</v>
      </c>
      <c r="AL1413" s="252" t="s">
        <v>6</v>
      </c>
    </row>
    <row r="1414" spans="3:38">
      <c r="C1414" s="252" t="s">
        <v>12082</v>
      </c>
      <c r="D1414" s="252" t="s">
        <v>12083</v>
      </c>
      <c r="E1414" s="252" t="s">
        <v>10285</v>
      </c>
      <c r="F1414" s="217" t="s">
        <v>12084</v>
      </c>
      <c r="G1414" s="252" t="s">
        <v>11920</v>
      </c>
      <c r="H1414" s="252" t="s">
        <v>11921</v>
      </c>
      <c r="I1414" s="411">
        <v>43868</v>
      </c>
      <c r="J1414" s="252" t="s">
        <v>11922</v>
      </c>
      <c r="K1414" s="252" t="s">
        <v>6192</v>
      </c>
      <c r="L1414" s="252" t="s">
        <v>3469</v>
      </c>
      <c r="M1414" s="252" t="s">
        <v>6676</v>
      </c>
      <c r="N1414" s="252" t="s">
        <v>3343</v>
      </c>
      <c r="O1414" s="252" t="s">
        <v>3344</v>
      </c>
      <c r="P1414" s="252" t="s">
        <v>3670</v>
      </c>
      <c r="Q1414" s="252" t="s">
        <v>11924</v>
      </c>
      <c r="R1414" s="252" t="s">
        <v>3340</v>
      </c>
      <c r="S1414" s="252" t="s">
        <v>3340</v>
      </c>
      <c r="T1414" s="252" t="s">
        <v>3340</v>
      </c>
      <c r="U1414" s="252" t="s">
        <v>3340</v>
      </c>
      <c r="V1414" s="252" t="s">
        <v>3340</v>
      </c>
      <c r="W1414" s="252" t="s">
        <v>3340</v>
      </c>
      <c r="X1414" s="252" t="s">
        <v>3340</v>
      </c>
      <c r="Y1414" s="252" t="s">
        <v>3340</v>
      </c>
      <c r="Z1414" s="252" t="s">
        <v>3340</v>
      </c>
      <c r="AA1414" s="252" t="s">
        <v>3340</v>
      </c>
      <c r="AB1414" s="252" t="s">
        <v>3670</v>
      </c>
      <c r="AC1414" s="252" t="s">
        <v>3835</v>
      </c>
      <c r="AD1414" s="252" t="s">
        <v>3340</v>
      </c>
      <c r="AE1414" s="252" t="s">
        <v>3340</v>
      </c>
      <c r="AF1414" s="217" t="s">
        <v>3340</v>
      </c>
      <c r="AG1414" s="252" t="s">
        <v>11924</v>
      </c>
      <c r="AH1414" s="252" t="s">
        <v>12085</v>
      </c>
      <c r="AI1414" s="252" t="s">
        <v>3340</v>
      </c>
      <c r="AJ1414" s="252" t="s">
        <v>6765</v>
      </c>
      <c r="AK1414" s="252" t="s">
        <v>3340</v>
      </c>
      <c r="AL1414" s="252" t="s">
        <v>6</v>
      </c>
    </row>
    <row r="1415" spans="3:38">
      <c r="C1415" s="252" t="s">
        <v>12086</v>
      </c>
      <c r="D1415" s="252" t="s">
        <v>12087</v>
      </c>
      <c r="E1415" s="252" t="s">
        <v>10286</v>
      </c>
      <c r="F1415" s="217" t="s">
        <v>12088</v>
      </c>
      <c r="G1415" s="252" t="s">
        <v>11920</v>
      </c>
      <c r="H1415" s="252" t="s">
        <v>11921</v>
      </c>
      <c r="I1415" s="411">
        <v>43868</v>
      </c>
      <c r="J1415" s="252" t="s">
        <v>11922</v>
      </c>
      <c r="K1415" s="252" t="s">
        <v>6192</v>
      </c>
      <c r="L1415" s="252" t="s">
        <v>3469</v>
      </c>
      <c r="M1415" s="252" t="s">
        <v>6676</v>
      </c>
      <c r="N1415" s="252" t="s">
        <v>10290</v>
      </c>
      <c r="O1415" s="252" t="s">
        <v>12089</v>
      </c>
      <c r="P1415" s="252" t="s">
        <v>3670</v>
      </c>
      <c r="Q1415" s="252" t="s">
        <v>11924</v>
      </c>
      <c r="R1415" s="252" t="s">
        <v>3340</v>
      </c>
      <c r="S1415" s="252" t="s">
        <v>3340</v>
      </c>
      <c r="T1415" s="252" t="s">
        <v>3340</v>
      </c>
      <c r="U1415" s="252" t="s">
        <v>3340</v>
      </c>
      <c r="V1415" s="252" t="s">
        <v>3340</v>
      </c>
      <c r="W1415" s="252" t="s">
        <v>3340</v>
      </c>
      <c r="X1415" s="252" t="s">
        <v>3340</v>
      </c>
      <c r="Y1415" s="252" t="s">
        <v>3340</v>
      </c>
      <c r="Z1415" s="252" t="s">
        <v>3340</v>
      </c>
      <c r="AA1415" s="252" t="s">
        <v>3340</v>
      </c>
      <c r="AB1415" s="252" t="s">
        <v>3670</v>
      </c>
      <c r="AC1415" s="252" t="s">
        <v>3835</v>
      </c>
      <c r="AD1415" s="252" t="s">
        <v>3340</v>
      </c>
      <c r="AE1415" s="252" t="s">
        <v>3340</v>
      </c>
      <c r="AF1415" s="217" t="s">
        <v>3340</v>
      </c>
      <c r="AG1415" s="252" t="s">
        <v>11924</v>
      </c>
      <c r="AH1415" s="252" t="s">
        <v>12090</v>
      </c>
      <c r="AI1415" s="252" t="s">
        <v>3340</v>
      </c>
      <c r="AJ1415" s="252" t="s">
        <v>6765</v>
      </c>
      <c r="AK1415" s="252" t="s">
        <v>3340</v>
      </c>
      <c r="AL1415" s="252" t="s">
        <v>6</v>
      </c>
    </row>
    <row r="1416" spans="3:38">
      <c r="C1416" s="252" t="s">
        <v>12091</v>
      </c>
      <c r="D1416" s="252" t="s">
        <v>12092</v>
      </c>
      <c r="E1416" s="252" t="s">
        <v>10287</v>
      </c>
      <c r="F1416" s="217" t="s">
        <v>12093</v>
      </c>
      <c r="G1416" s="252" t="s">
        <v>11920</v>
      </c>
      <c r="H1416" s="252" t="s">
        <v>11921</v>
      </c>
      <c r="I1416" s="411">
        <v>43868</v>
      </c>
      <c r="J1416" s="252" t="s">
        <v>11922</v>
      </c>
      <c r="K1416" s="252" t="s">
        <v>6192</v>
      </c>
      <c r="L1416" s="252" t="s">
        <v>3469</v>
      </c>
      <c r="M1416" s="252" t="s">
        <v>6676</v>
      </c>
      <c r="N1416" s="252" t="s">
        <v>10291</v>
      </c>
      <c r="O1416" s="252" t="s">
        <v>12089</v>
      </c>
      <c r="P1416" s="252" t="s">
        <v>3670</v>
      </c>
      <c r="Q1416" s="252" t="s">
        <v>11924</v>
      </c>
      <c r="R1416" s="252" t="s">
        <v>3340</v>
      </c>
      <c r="S1416" s="252" t="s">
        <v>3340</v>
      </c>
      <c r="T1416" s="252" t="s">
        <v>3340</v>
      </c>
      <c r="U1416" s="252" t="s">
        <v>3340</v>
      </c>
      <c r="V1416" s="252" t="s">
        <v>3340</v>
      </c>
      <c r="W1416" s="252" t="s">
        <v>3340</v>
      </c>
      <c r="X1416" s="252" t="s">
        <v>3340</v>
      </c>
      <c r="Y1416" s="252" t="s">
        <v>3340</v>
      </c>
      <c r="Z1416" s="252" t="s">
        <v>3340</v>
      </c>
      <c r="AA1416" s="252" t="s">
        <v>3340</v>
      </c>
      <c r="AB1416" s="252" t="s">
        <v>3670</v>
      </c>
      <c r="AC1416" s="252" t="s">
        <v>3835</v>
      </c>
      <c r="AD1416" s="252" t="s">
        <v>3340</v>
      </c>
      <c r="AE1416" s="252" t="s">
        <v>3340</v>
      </c>
      <c r="AF1416" s="217" t="s">
        <v>3340</v>
      </c>
      <c r="AG1416" s="252" t="s">
        <v>11924</v>
      </c>
      <c r="AH1416" s="252" t="s">
        <v>12094</v>
      </c>
      <c r="AI1416" s="252" t="s">
        <v>3340</v>
      </c>
      <c r="AJ1416" s="252" t="s">
        <v>6765</v>
      </c>
      <c r="AK1416" s="252" t="s">
        <v>3340</v>
      </c>
      <c r="AL1416" s="252" t="s">
        <v>6</v>
      </c>
    </row>
    <row r="1417" spans="3:38">
      <c r="C1417" s="252" t="s">
        <v>12095</v>
      </c>
      <c r="D1417" s="252" t="s">
        <v>12096</v>
      </c>
      <c r="E1417" s="252" t="s">
        <v>12097</v>
      </c>
      <c r="F1417" s="217" t="s">
        <v>11534</v>
      </c>
      <c r="G1417" s="252" t="s">
        <v>8836</v>
      </c>
      <c r="H1417" s="252" t="s">
        <v>7423</v>
      </c>
      <c r="I1417" s="411">
        <v>43885</v>
      </c>
      <c r="J1417" s="252" t="s">
        <v>4419</v>
      </c>
      <c r="K1417" s="252" t="s">
        <v>8264</v>
      </c>
      <c r="L1417" s="252" t="s">
        <v>3469</v>
      </c>
      <c r="M1417" s="252" t="s">
        <v>6676</v>
      </c>
      <c r="N1417" s="252" t="s">
        <v>3696</v>
      </c>
      <c r="O1417" s="252" t="s">
        <v>3339</v>
      </c>
      <c r="P1417" s="252" t="s">
        <v>3670</v>
      </c>
      <c r="Q1417" s="252" t="s">
        <v>4421</v>
      </c>
      <c r="R1417" s="252" t="s">
        <v>3340</v>
      </c>
      <c r="S1417" s="252" t="s">
        <v>3340</v>
      </c>
      <c r="T1417" s="252" t="s">
        <v>3340</v>
      </c>
      <c r="U1417" s="252" t="s">
        <v>3340</v>
      </c>
      <c r="V1417" s="252" t="s">
        <v>3340</v>
      </c>
      <c r="W1417" s="252" t="s">
        <v>3340</v>
      </c>
      <c r="X1417" s="252" t="s">
        <v>3340</v>
      </c>
      <c r="Y1417" s="252" t="s">
        <v>3340</v>
      </c>
      <c r="Z1417" s="252" t="s">
        <v>3340</v>
      </c>
      <c r="AA1417" s="252" t="s">
        <v>3340</v>
      </c>
      <c r="AB1417" s="252" t="s">
        <v>3670</v>
      </c>
      <c r="AC1417" s="252" t="s">
        <v>3836</v>
      </c>
      <c r="AD1417" s="252" t="s">
        <v>3340</v>
      </c>
      <c r="AE1417" s="217" t="s">
        <v>3340</v>
      </c>
      <c r="AF1417" s="217" t="s">
        <v>3340</v>
      </c>
      <c r="AG1417" s="252" t="s">
        <v>3340</v>
      </c>
      <c r="AH1417" s="252" t="s">
        <v>3340</v>
      </c>
      <c r="AI1417" s="252" t="s">
        <v>3340</v>
      </c>
      <c r="AJ1417" s="252" t="s">
        <v>6766</v>
      </c>
      <c r="AK1417" s="252" t="s">
        <v>3340</v>
      </c>
      <c r="AL1417" s="252" t="s">
        <v>12098</v>
      </c>
    </row>
    <row r="1418" spans="3:38">
      <c r="C1418" s="252" t="s">
        <v>12099</v>
      </c>
      <c r="D1418" s="252" t="s">
        <v>12100</v>
      </c>
      <c r="E1418" s="252" t="s">
        <v>12101</v>
      </c>
      <c r="F1418" s="217" t="s">
        <v>11534</v>
      </c>
      <c r="G1418" s="252" t="s">
        <v>8836</v>
      </c>
      <c r="H1418" s="252" t="s">
        <v>7423</v>
      </c>
      <c r="I1418" s="411">
        <v>43885</v>
      </c>
      <c r="J1418" s="252" t="s">
        <v>4419</v>
      </c>
      <c r="K1418" s="252" t="s">
        <v>8264</v>
      </c>
      <c r="L1418" s="252" t="s">
        <v>3469</v>
      </c>
      <c r="M1418" s="252" t="s">
        <v>6676</v>
      </c>
      <c r="N1418" s="252" t="s">
        <v>3696</v>
      </c>
      <c r="O1418" s="252" t="s">
        <v>3339</v>
      </c>
      <c r="P1418" s="252" t="s">
        <v>3670</v>
      </c>
      <c r="Q1418" s="252" t="s">
        <v>4421</v>
      </c>
      <c r="R1418" s="252" t="s">
        <v>3340</v>
      </c>
      <c r="S1418" s="252" t="s">
        <v>3340</v>
      </c>
      <c r="T1418" s="252" t="s">
        <v>3340</v>
      </c>
      <c r="U1418" s="252" t="s">
        <v>3340</v>
      </c>
      <c r="V1418" s="252" t="s">
        <v>3340</v>
      </c>
      <c r="W1418" s="252" t="s">
        <v>3340</v>
      </c>
      <c r="X1418" s="252" t="s">
        <v>3340</v>
      </c>
      <c r="Y1418" s="252" t="s">
        <v>3340</v>
      </c>
      <c r="Z1418" s="252" t="s">
        <v>3340</v>
      </c>
      <c r="AA1418" s="252" t="s">
        <v>3340</v>
      </c>
      <c r="AB1418" s="252" t="s">
        <v>3670</v>
      </c>
      <c r="AC1418" s="252" t="s">
        <v>3836</v>
      </c>
      <c r="AD1418" s="252" t="s">
        <v>3340</v>
      </c>
      <c r="AE1418" s="217" t="s">
        <v>3340</v>
      </c>
      <c r="AF1418" s="217" t="s">
        <v>3340</v>
      </c>
      <c r="AG1418" s="252" t="s">
        <v>3340</v>
      </c>
      <c r="AH1418" s="252" t="s">
        <v>3340</v>
      </c>
      <c r="AI1418" s="252" t="s">
        <v>3340</v>
      </c>
      <c r="AJ1418" s="252" t="s">
        <v>6766</v>
      </c>
      <c r="AK1418" s="252" t="s">
        <v>3340</v>
      </c>
      <c r="AL1418" s="252" t="s">
        <v>12102</v>
      </c>
    </row>
    <row r="1419" spans="3:38">
      <c r="C1419" s="252" t="s">
        <v>12103</v>
      </c>
      <c r="D1419" s="252" t="s">
        <v>12104</v>
      </c>
      <c r="E1419" s="252" t="s">
        <v>12105</v>
      </c>
      <c r="F1419" s="217" t="s">
        <v>11534</v>
      </c>
      <c r="G1419" s="252" t="s">
        <v>8836</v>
      </c>
      <c r="H1419" s="252" t="s">
        <v>7423</v>
      </c>
      <c r="I1419" s="411">
        <v>43885</v>
      </c>
      <c r="J1419" s="252" t="s">
        <v>4419</v>
      </c>
      <c r="K1419" s="252" t="s">
        <v>8264</v>
      </c>
      <c r="L1419" s="252" t="s">
        <v>3469</v>
      </c>
      <c r="M1419" s="252" t="s">
        <v>6676</v>
      </c>
      <c r="N1419" s="252" t="s">
        <v>3327</v>
      </c>
      <c r="O1419" s="252" t="s">
        <v>3328</v>
      </c>
      <c r="P1419" s="252" t="s">
        <v>3670</v>
      </c>
      <c r="Q1419" s="252" t="s">
        <v>4421</v>
      </c>
      <c r="R1419" s="252" t="s">
        <v>3340</v>
      </c>
      <c r="S1419" s="252" t="s">
        <v>3340</v>
      </c>
      <c r="T1419" s="252" t="s">
        <v>3340</v>
      </c>
      <c r="U1419" s="252" t="s">
        <v>3340</v>
      </c>
      <c r="V1419" s="252" t="s">
        <v>3340</v>
      </c>
      <c r="W1419" s="252" t="s">
        <v>3340</v>
      </c>
      <c r="X1419" s="252" t="s">
        <v>3340</v>
      </c>
      <c r="Y1419" s="252" t="s">
        <v>3340</v>
      </c>
      <c r="Z1419" s="252" t="s">
        <v>3340</v>
      </c>
      <c r="AA1419" s="252" t="s">
        <v>3340</v>
      </c>
      <c r="AB1419" s="252" t="s">
        <v>3670</v>
      </c>
      <c r="AC1419" s="252" t="s">
        <v>3836</v>
      </c>
      <c r="AD1419" s="252" t="s">
        <v>3340</v>
      </c>
      <c r="AE1419" s="217" t="s">
        <v>3340</v>
      </c>
      <c r="AF1419" s="217" t="s">
        <v>3340</v>
      </c>
      <c r="AG1419" s="252" t="s">
        <v>3340</v>
      </c>
      <c r="AH1419" s="252" t="s">
        <v>4367</v>
      </c>
      <c r="AI1419" s="252" t="s">
        <v>3340</v>
      </c>
      <c r="AJ1419" s="252" t="s">
        <v>6765</v>
      </c>
      <c r="AK1419" s="252" t="s">
        <v>3340</v>
      </c>
      <c r="AL1419" s="252" t="s">
        <v>12106</v>
      </c>
    </row>
    <row r="1420" spans="3:38">
      <c r="C1420" s="252" t="s">
        <v>12107</v>
      </c>
      <c r="D1420" s="252" t="s">
        <v>12108</v>
      </c>
      <c r="E1420" s="252" t="s">
        <v>12109</v>
      </c>
      <c r="F1420" s="217" t="s">
        <v>11534</v>
      </c>
      <c r="G1420" s="252" t="s">
        <v>8836</v>
      </c>
      <c r="H1420" s="252" t="s">
        <v>7423</v>
      </c>
      <c r="I1420" s="411">
        <v>43885</v>
      </c>
      <c r="J1420" s="252" t="s">
        <v>4419</v>
      </c>
      <c r="K1420" s="252" t="s">
        <v>8264</v>
      </c>
      <c r="L1420" s="252" t="s">
        <v>3469</v>
      </c>
      <c r="M1420" s="252" t="s">
        <v>6676</v>
      </c>
      <c r="N1420" s="252" t="s">
        <v>3327</v>
      </c>
      <c r="O1420" s="252" t="s">
        <v>3328</v>
      </c>
      <c r="P1420" s="252" t="s">
        <v>3670</v>
      </c>
      <c r="Q1420" s="252" t="s">
        <v>4421</v>
      </c>
      <c r="R1420" s="252" t="s">
        <v>3340</v>
      </c>
      <c r="S1420" s="252" t="s">
        <v>3340</v>
      </c>
      <c r="T1420" s="252" t="s">
        <v>3340</v>
      </c>
      <c r="U1420" s="252" t="s">
        <v>3340</v>
      </c>
      <c r="V1420" s="252" t="s">
        <v>3340</v>
      </c>
      <c r="W1420" s="252" t="s">
        <v>3340</v>
      </c>
      <c r="X1420" s="252" t="s">
        <v>3340</v>
      </c>
      <c r="Y1420" s="252" t="s">
        <v>3340</v>
      </c>
      <c r="Z1420" s="252" t="s">
        <v>3340</v>
      </c>
      <c r="AA1420" s="252" t="s">
        <v>3340</v>
      </c>
      <c r="AB1420" s="252" t="s">
        <v>3670</v>
      </c>
      <c r="AC1420" s="252" t="s">
        <v>3836</v>
      </c>
      <c r="AD1420" s="252" t="s">
        <v>3340</v>
      </c>
      <c r="AE1420" s="217" t="s">
        <v>3340</v>
      </c>
      <c r="AF1420" s="217" t="s">
        <v>3340</v>
      </c>
      <c r="AG1420" s="252" t="s">
        <v>3340</v>
      </c>
      <c r="AH1420" s="252" t="s">
        <v>4367</v>
      </c>
      <c r="AI1420" s="252" t="s">
        <v>3340</v>
      </c>
      <c r="AJ1420" s="252" t="s">
        <v>6765</v>
      </c>
      <c r="AK1420" s="252" t="s">
        <v>3340</v>
      </c>
      <c r="AL1420" s="252" t="s">
        <v>12110</v>
      </c>
    </row>
    <row r="1421" spans="3:38">
      <c r="C1421" s="252" t="s">
        <v>12111</v>
      </c>
      <c r="D1421" s="252" t="s">
        <v>12112</v>
      </c>
      <c r="E1421" s="252" t="s">
        <v>12113</v>
      </c>
      <c r="F1421" s="217" t="s">
        <v>11534</v>
      </c>
      <c r="G1421" s="252" t="s">
        <v>8836</v>
      </c>
      <c r="H1421" s="252" t="s">
        <v>7423</v>
      </c>
      <c r="I1421" s="411">
        <v>43885</v>
      </c>
      <c r="J1421" s="252" t="s">
        <v>4419</v>
      </c>
      <c r="K1421" s="252" t="s">
        <v>8264</v>
      </c>
      <c r="L1421" s="252" t="s">
        <v>3469</v>
      </c>
      <c r="M1421" s="252" t="s">
        <v>6676</v>
      </c>
      <c r="N1421" s="252" t="s">
        <v>3327</v>
      </c>
      <c r="O1421" s="252" t="s">
        <v>3328</v>
      </c>
      <c r="P1421" s="252" t="s">
        <v>3670</v>
      </c>
      <c r="Q1421" s="252" t="s">
        <v>4421</v>
      </c>
      <c r="R1421" s="252" t="s">
        <v>3340</v>
      </c>
      <c r="S1421" s="252" t="s">
        <v>3340</v>
      </c>
      <c r="T1421" s="252" t="s">
        <v>3340</v>
      </c>
      <c r="U1421" s="252" t="s">
        <v>3340</v>
      </c>
      <c r="V1421" s="252" t="s">
        <v>3340</v>
      </c>
      <c r="W1421" s="252" t="s">
        <v>3340</v>
      </c>
      <c r="X1421" s="252" t="s">
        <v>3340</v>
      </c>
      <c r="Y1421" s="252" t="s">
        <v>3340</v>
      </c>
      <c r="Z1421" s="252" t="s">
        <v>3340</v>
      </c>
      <c r="AA1421" s="252" t="s">
        <v>3340</v>
      </c>
      <c r="AB1421" s="252" t="s">
        <v>3670</v>
      </c>
      <c r="AC1421" s="252" t="s">
        <v>3836</v>
      </c>
      <c r="AD1421" s="252" t="s">
        <v>3340</v>
      </c>
      <c r="AE1421" s="217" t="s">
        <v>3340</v>
      </c>
      <c r="AF1421" s="217" t="s">
        <v>3340</v>
      </c>
      <c r="AG1421" s="252" t="s">
        <v>3340</v>
      </c>
      <c r="AH1421" s="252" t="s">
        <v>4367</v>
      </c>
      <c r="AI1421" s="252" t="s">
        <v>3340</v>
      </c>
      <c r="AJ1421" s="252" t="s">
        <v>6765</v>
      </c>
      <c r="AK1421" s="252" t="s">
        <v>3340</v>
      </c>
      <c r="AL1421" s="252" t="s">
        <v>12114</v>
      </c>
    </row>
    <row r="1422" spans="3:38">
      <c r="C1422" s="252" t="s">
        <v>12115</v>
      </c>
      <c r="D1422" s="252" t="s">
        <v>12116</v>
      </c>
      <c r="E1422" s="252" t="s">
        <v>12117</v>
      </c>
      <c r="F1422" s="217" t="s">
        <v>11534</v>
      </c>
      <c r="G1422" s="252" t="s">
        <v>8836</v>
      </c>
      <c r="H1422" s="252" t="s">
        <v>7423</v>
      </c>
      <c r="I1422" s="411">
        <v>43885</v>
      </c>
      <c r="J1422" s="252" t="s">
        <v>4419</v>
      </c>
      <c r="K1422" s="252" t="s">
        <v>8264</v>
      </c>
      <c r="L1422" s="252" t="s">
        <v>3469</v>
      </c>
      <c r="M1422" s="252" t="s">
        <v>6676</v>
      </c>
      <c r="N1422" s="252" t="s">
        <v>3327</v>
      </c>
      <c r="O1422" s="252" t="s">
        <v>3328</v>
      </c>
      <c r="P1422" s="252" t="s">
        <v>3670</v>
      </c>
      <c r="Q1422" s="252" t="s">
        <v>4421</v>
      </c>
      <c r="R1422" s="252" t="s">
        <v>3340</v>
      </c>
      <c r="S1422" s="252" t="s">
        <v>3340</v>
      </c>
      <c r="T1422" s="252" t="s">
        <v>3340</v>
      </c>
      <c r="U1422" s="252" t="s">
        <v>3340</v>
      </c>
      <c r="V1422" s="252" t="s">
        <v>3340</v>
      </c>
      <c r="W1422" s="252" t="s">
        <v>3340</v>
      </c>
      <c r="X1422" s="252" t="s">
        <v>3340</v>
      </c>
      <c r="Y1422" s="252" t="s">
        <v>3340</v>
      </c>
      <c r="Z1422" s="252" t="s">
        <v>3340</v>
      </c>
      <c r="AA1422" s="252" t="s">
        <v>3340</v>
      </c>
      <c r="AB1422" s="252" t="s">
        <v>3670</v>
      </c>
      <c r="AC1422" s="252" t="s">
        <v>3836</v>
      </c>
      <c r="AD1422" s="252" t="s">
        <v>3340</v>
      </c>
      <c r="AE1422" s="217" t="s">
        <v>3340</v>
      </c>
      <c r="AF1422" s="217" t="s">
        <v>3340</v>
      </c>
      <c r="AG1422" s="252" t="s">
        <v>3340</v>
      </c>
      <c r="AH1422" s="252" t="s">
        <v>4367</v>
      </c>
      <c r="AI1422" s="252" t="s">
        <v>3340</v>
      </c>
      <c r="AJ1422" s="252" t="s">
        <v>6765</v>
      </c>
      <c r="AK1422" s="252" t="s">
        <v>3340</v>
      </c>
      <c r="AL1422" s="252" t="s">
        <v>12118</v>
      </c>
    </row>
    <row r="1423" spans="3:38">
      <c r="C1423" s="252" t="s">
        <v>3350</v>
      </c>
      <c r="D1423" s="252" t="s">
        <v>12119</v>
      </c>
      <c r="E1423" s="252" t="s">
        <v>12120</v>
      </c>
      <c r="F1423" s="217" t="s">
        <v>12121</v>
      </c>
      <c r="G1423" s="252" t="s">
        <v>8836</v>
      </c>
      <c r="H1423" s="252" t="s">
        <v>12122</v>
      </c>
      <c r="I1423" s="411">
        <v>43888</v>
      </c>
      <c r="J1423" s="252" t="s">
        <v>12021</v>
      </c>
      <c r="K1423" s="252" t="s">
        <v>6055</v>
      </c>
      <c r="L1423" s="252" t="s">
        <v>3469</v>
      </c>
      <c r="M1423" s="252" t="s">
        <v>12018</v>
      </c>
      <c r="N1423" s="252" t="s">
        <v>3327</v>
      </c>
      <c r="O1423" s="252" t="s">
        <v>3328</v>
      </c>
      <c r="P1423" s="252" t="s">
        <v>3670</v>
      </c>
      <c r="Q1423" s="252" t="s">
        <v>1102</v>
      </c>
      <c r="R1423" s="252" t="s">
        <v>3340</v>
      </c>
      <c r="S1423" s="252" t="s">
        <v>3340</v>
      </c>
      <c r="T1423" s="252" t="s">
        <v>3340</v>
      </c>
      <c r="U1423" s="252" t="s">
        <v>3340</v>
      </c>
      <c r="V1423" s="252" t="s">
        <v>11025</v>
      </c>
      <c r="W1423" s="252" t="s">
        <v>3340</v>
      </c>
      <c r="X1423" s="252" t="s">
        <v>3340</v>
      </c>
      <c r="Y1423" s="252" t="s">
        <v>3340</v>
      </c>
      <c r="Z1423" s="252" t="s">
        <v>3340</v>
      </c>
      <c r="AA1423" s="252" t="s">
        <v>3340</v>
      </c>
      <c r="AB1423" s="252" t="s">
        <v>3669</v>
      </c>
      <c r="AC1423" s="252" t="s">
        <v>3835</v>
      </c>
      <c r="AD1423" s="252" t="s">
        <v>3340</v>
      </c>
      <c r="AE1423" s="252" t="s">
        <v>3340</v>
      </c>
      <c r="AF1423" s="217" t="s">
        <v>3340</v>
      </c>
      <c r="AG1423" s="252" t="s">
        <v>1102</v>
      </c>
      <c r="AH1423" s="252" t="s">
        <v>12123</v>
      </c>
      <c r="AI1423" s="252" t="s">
        <v>3340</v>
      </c>
      <c r="AJ1423" s="252" t="s">
        <v>7761</v>
      </c>
      <c r="AK1423" s="252" t="s">
        <v>3340</v>
      </c>
      <c r="AL1423" s="252" t="s">
        <v>3340</v>
      </c>
    </row>
    <row r="1424" spans="3:38">
      <c r="C1424" s="252" t="s">
        <v>3350</v>
      </c>
      <c r="D1424" s="252" t="s">
        <v>12124</v>
      </c>
      <c r="E1424" s="252" t="s">
        <v>12125</v>
      </c>
      <c r="F1424" s="217" t="s">
        <v>12126</v>
      </c>
      <c r="G1424" s="252" t="s">
        <v>8836</v>
      </c>
      <c r="H1424" s="252" t="s">
        <v>12122</v>
      </c>
      <c r="I1424" s="411">
        <v>43888</v>
      </c>
      <c r="J1424" s="252" t="s">
        <v>12021</v>
      </c>
      <c r="K1424" s="252" t="s">
        <v>6055</v>
      </c>
      <c r="L1424" s="252" t="s">
        <v>3469</v>
      </c>
      <c r="M1424" s="252" t="s">
        <v>12018</v>
      </c>
      <c r="N1424" s="252" t="s">
        <v>3327</v>
      </c>
      <c r="O1424" s="252" t="s">
        <v>3328</v>
      </c>
      <c r="P1424" s="252" t="s">
        <v>3670</v>
      </c>
      <c r="Q1424" s="252" t="s">
        <v>1102</v>
      </c>
      <c r="R1424" s="252" t="s">
        <v>3340</v>
      </c>
      <c r="S1424" s="252" t="s">
        <v>3340</v>
      </c>
      <c r="T1424" s="252" t="s">
        <v>3340</v>
      </c>
      <c r="U1424" s="252" t="s">
        <v>3340</v>
      </c>
      <c r="V1424" s="252" t="s">
        <v>11025</v>
      </c>
      <c r="W1424" s="252" t="s">
        <v>3340</v>
      </c>
      <c r="X1424" s="252" t="s">
        <v>3340</v>
      </c>
      <c r="Y1424" s="252" t="s">
        <v>3340</v>
      </c>
      <c r="Z1424" s="252" t="s">
        <v>3340</v>
      </c>
      <c r="AA1424" s="252" t="s">
        <v>3340</v>
      </c>
      <c r="AB1424" s="252" t="s">
        <v>3669</v>
      </c>
      <c r="AC1424" s="252" t="s">
        <v>3835</v>
      </c>
      <c r="AD1424" s="252" t="s">
        <v>3340</v>
      </c>
      <c r="AE1424" s="252" t="s">
        <v>3340</v>
      </c>
      <c r="AF1424" s="217" t="s">
        <v>3340</v>
      </c>
      <c r="AG1424" s="252" t="s">
        <v>1102</v>
      </c>
      <c r="AH1424" s="252" t="s">
        <v>12127</v>
      </c>
      <c r="AI1424" s="252" t="s">
        <v>3340</v>
      </c>
      <c r="AJ1424" s="252" t="s">
        <v>7761</v>
      </c>
      <c r="AK1424" s="252" t="s">
        <v>3340</v>
      </c>
      <c r="AL1424" s="252" t="s">
        <v>3340</v>
      </c>
    </row>
    <row r="1425" spans="3:38">
      <c r="C1425" s="252" t="s">
        <v>12128</v>
      </c>
      <c r="D1425" s="252" t="s">
        <v>12129</v>
      </c>
      <c r="E1425" s="252" t="s">
        <v>12130</v>
      </c>
      <c r="F1425" s="217" t="s">
        <v>12018</v>
      </c>
      <c r="G1425" s="252" t="s">
        <v>8836</v>
      </c>
      <c r="H1425" s="252" t="s">
        <v>12122</v>
      </c>
      <c r="I1425" s="411">
        <v>43888</v>
      </c>
      <c r="J1425" s="252" t="s">
        <v>12021</v>
      </c>
      <c r="K1425" s="252" t="s">
        <v>6055</v>
      </c>
      <c r="L1425" s="252" t="s">
        <v>3469</v>
      </c>
      <c r="M1425" s="252" t="s">
        <v>12018</v>
      </c>
      <c r="N1425" s="252" t="s">
        <v>3696</v>
      </c>
      <c r="O1425" s="252" t="s">
        <v>3339</v>
      </c>
      <c r="P1425" s="252" t="s">
        <v>3670</v>
      </c>
      <c r="Q1425" s="252" t="s">
        <v>1102</v>
      </c>
      <c r="R1425" s="252" t="s">
        <v>3340</v>
      </c>
      <c r="S1425" s="252" t="s">
        <v>3340</v>
      </c>
      <c r="T1425" s="252" t="s">
        <v>3340</v>
      </c>
      <c r="U1425" s="252" t="s">
        <v>3340</v>
      </c>
      <c r="V1425" s="252" t="s">
        <v>11025</v>
      </c>
      <c r="W1425" s="252" t="s">
        <v>3340</v>
      </c>
      <c r="X1425" s="252" t="s">
        <v>3340</v>
      </c>
      <c r="Y1425" s="252" t="s">
        <v>3340</v>
      </c>
      <c r="Z1425" s="252" t="s">
        <v>3340</v>
      </c>
      <c r="AA1425" s="252" t="s">
        <v>3340</v>
      </c>
      <c r="AB1425" s="252" t="s">
        <v>3670</v>
      </c>
      <c r="AC1425" s="252" t="s">
        <v>4776</v>
      </c>
      <c r="AD1425" s="252" t="s">
        <v>3340</v>
      </c>
      <c r="AE1425" s="252" t="s">
        <v>3340</v>
      </c>
      <c r="AF1425" s="217" t="s">
        <v>3340</v>
      </c>
      <c r="AG1425" s="252" t="s">
        <v>1102</v>
      </c>
      <c r="AH1425" s="252" t="s">
        <v>12131</v>
      </c>
      <c r="AI1425" s="252" t="s">
        <v>3340</v>
      </c>
      <c r="AJ1425" s="252" t="s">
        <v>6766</v>
      </c>
      <c r="AK1425" s="252" t="s">
        <v>3340</v>
      </c>
      <c r="AL1425" s="252" t="s">
        <v>3340</v>
      </c>
    </row>
    <row r="1426" spans="3:38">
      <c r="C1426" s="252" t="s">
        <v>3350</v>
      </c>
      <c r="D1426" s="252" t="s">
        <v>12132</v>
      </c>
      <c r="E1426" s="252" t="s">
        <v>12133</v>
      </c>
      <c r="F1426" s="217" t="s">
        <v>12134</v>
      </c>
      <c r="G1426" s="252" t="s">
        <v>8836</v>
      </c>
      <c r="H1426" s="252" t="s">
        <v>12122</v>
      </c>
      <c r="I1426" s="411">
        <v>43888</v>
      </c>
      <c r="J1426" s="252" t="s">
        <v>12021</v>
      </c>
      <c r="K1426" s="252" t="s">
        <v>6055</v>
      </c>
      <c r="L1426" s="252" t="s">
        <v>3469</v>
      </c>
      <c r="M1426" s="252" t="s">
        <v>12018</v>
      </c>
      <c r="N1426" s="252" t="s">
        <v>3327</v>
      </c>
      <c r="O1426" s="252" t="s">
        <v>3328</v>
      </c>
      <c r="P1426" s="252" t="s">
        <v>3670</v>
      </c>
      <c r="Q1426" s="252" t="s">
        <v>1102</v>
      </c>
      <c r="R1426" s="252" t="s">
        <v>3340</v>
      </c>
      <c r="S1426" s="252" t="s">
        <v>3340</v>
      </c>
      <c r="T1426" s="252" t="s">
        <v>3340</v>
      </c>
      <c r="U1426" s="252" t="s">
        <v>3340</v>
      </c>
      <c r="V1426" s="252" t="s">
        <v>11025</v>
      </c>
      <c r="W1426" s="252" t="s">
        <v>3340</v>
      </c>
      <c r="X1426" s="252" t="s">
        <v>3340</v>
      </c>
      <c r="Y1426" s="252" t="s">
        <v>3340</v>
      </c>
      <c r="Z1426" s="252" t="s">
        <v>3340</v>
      </c>
      <c r="AA1426" s="252" t="s">
        <v>3340</v>
      </c>
      <c r="AB1426" s="252" t="s">
        <v>3669</v>
      </c>
      <c r="AC1426" s="252" t="s">
        <v>3835</v>
      </c>
      <c r="AD1426" s="252" t="s">
        <v>3340</v>
      </c>
      <c r="AE1426" s="252" t="s">
        <v>3340</v>
      </c>
      <c r="AF1426" s="217" t="s">
        <v>3340</v>
      </c>
      <c r="AG1426" s="252" t="s">
        <v>1102</v>
      </c>
      <c r="AH1426" s="252" t="s">
        <v>12127</v>
      </c>
      <c r="AI1426" s="252" t="s">
        <v>3340</v>
      </c>
      <c r="AJ1426" s="252" t="s">
        <v>7761</v>
      </c>
      <c r="AK1426" s="252" t="s">
        <v>3340</v>
      </c>
      <c r="AL1426" s="252" t="s">
        <v>3340</v>
      </c>
    </row>
    <row r="1427" spans="3:38">
      <c r="C1427" s="252" t="s">
        <v>11941</v>
      </c>
      <c r="D1427" s="252" t="s">
        <v>12135</v>
      </c>
      <c r="E1427" s="252" t="s">
        <v>12136</v>
      </c>
      <c r="F1427" s="217" t="s">
        <v>12032</v>
      </c>
      <c r="G1427" s="252" t="s">
        <v>11920</v>
      </c>
      <c r="H1427" s="252" t="s">
        <v>12033</v>
      </c>
      <c r="I1427" s="411">
        <v>43804</v>
      </c>
      <c r="J1427" s="252" t="s">
        <v>11922</v>
      </c>
      <c r="K1427" s="252" t="s">
        <v>6192</v>
      </c>
      <c r="L1427" s="252" t="s">
        <v>3469</v>
      </c>
      <c r="M1427" s="252" t="s">
        <v>6676</v>
      </c>
      <c r="N1427" s="252" t="s">
        <v>5745</v>
      </c>
      <c r="O1427" s="252" t="s">
        <v>7518</v>
      </c>
      <c r="P1427" s="252" t="s">
        <v>3669</v>
      </c>
      <c r="Q1427" s="252" t="s">
        <v>11923</v>
      </c>
      <c r="R1427" s="252" t="s">
        <v>10212</v>
      </c>
      <c r="S1427" s="252" t="s">
        <v>3340</v>
      </c>
      <c r="T1427" s="252" t="s">
        <v>3340</v>
      </c>
      <c r="U1427" s="252" t="s">
        <v>3340</v>
      </c>
      <c r="V1427" s="252" t="s">
        <v>3340</v>
      </c>
      <c r="W1427" s="252" t="s">
        <v>3340</v>
      </c>
      <c r="X1427" s="252" t="s">
        <v>3340</v>
      </c>
      <c r="Y1427" s="252" t="s">
        <v>3340</v>
      </c>
      <c r="Z1427" s="252" t="s">
        <v>3340</v>
      </c>
      <c r="AA1427" s="252" t="s">
        <v>3340</v>
      </c>
      <c r="AB1427" s="252" t="s">
        <v>3670</v>
      </c>
      <c r="AC1427" s="252" t="s">
        <v>3835</v>
      </c>
      <c r="AD1427" s="252" t="s">
        <v>3340</v>
      </c>
      <c r="AE1427" s="252" t="s">
        <v>3340</v>
      </c>
      <c r="AF1427" s="217" t="s">
        <v>3340</v>
      </c>
      <c r="AG1427" s="252" t="s">
        <v>11924</v>
      </c>
      <c r="AH1427" s="252" t="s">
        <v>12064</v>
      </c>
      <c r="AI1427" s="252" t="s">
        <v>3340</v>
      </c>
      <c r="AJ1427" s="252" t="s">
        <v>6765</v>
      </c>
      <c r="AK1427" s="252" t="s">
        <v>9080</v>
      </c>
      <c r="AL1427" s="252" t="s">
        <v>6</v>
      </c>
    </row>
    <row r="1428" spans="3:38">
      <c r="C1428" s="252" t="s">
        <v>11947</v>
      </c>
      <c r="D1428" s="252" t="s">
        <v>12137</v>
      </c>
      <c r="E1428" s="252" t="s">
        <v>12138</v>
      </c>
      <c r="F1428" s="217" t="s">
        <v>12032</v>
      </c>
      <c r="G1428" s="252" t="s">
        <v>11920</v>
      </c>
      <c r="H1428" s="252" t="s">
        <v>12033</v>
      </c>
      <c r="I1428" s="411">
        <v>43804</v>
      </c>
      <c r="J1428" s="252" t="s">
        <v>11922</v>
      </c>
      <c r="K1428" s="252" t="s">
        <v>6192</v>
      </c>
      <c r="L1428" s="252" t="s">
        <v>3469</v>
      </c>
      <c r="M1428" s="252" t="s">
        <v>6676</v>
      </c>
      <c r="N1428" s="252" t="s">
        <v>5745</v>
      </c>
      <c r="O1428" s="252" t="s">
        <v>7518</v>
      </c>
      <c r="P1428" s="252" t="s">
        <v>3669</v>
      </c>
      <c r="Q1428" s="252" t="s">
        <v>11931</v>
      </c>
      <c r="R1428" s="252" t="s">
        <v>10212</v>
      </c>
      <c r="S1428" s="252" t="s">
        <v>3340</v>
      </c>
      <c r="T1428" s="252" t="s">
        <v>3340</v>
      </c>
      <c r="U1428" s="252" t="s">
        <v>3340</v>
      </c>
      <c r="V1428" s="252" t="s">
        <v>3340</v>
      </c>
      <c r="W1428" s="252" t="s">
        <v>3340</v>
      </c>
      <c r="X1428" s="252" t="s">
        <v>3340</v>
      </c>
      <c r="Y1428" s="252" t="s">
        <v>3340</v>
      </c>
      <c r="Z1428" s="252" t="s">
        <v>3340</v>
      </c>
      <c r="AA1428" s="252" t="s">
        <v>3340</v>
      </c>
      <c r="AB1428" s="252" t="s">
        <v>3670</v>
      </c>
      <c r="AC1428" s="252" t="s">
        <v>3835</v>
      </c>
      <c r="AD1428" s="252" t="s">
        <v>3340</v>
      </c>
      <c r="AE1428" s="252" t="s">
        <v>3340</v>
      </c>
      <c r="AF1428" s="217" t="s">
        <v>3340</v>
      </c>
      <c r="AG1428" s="252" t="s">
        <v>11924</v>
      </c>
      <c r="AH1428" s="252" t="s">
        <v>12064</v>
      </c>
      <c r="AI1428" s="252" t="s">
        <v>3340</v>
      </c>
      <c r="AJ1428" s="252" t="s">
        <v>6765</v>
      </c>
      <c r="AK1428" s="252" t="s">
        <v>9080</v>
      </c>
      <c r="AL1428" s="252" t="s">
        <v>11932</v>
      </c>
    </row>
    <row r="1429" spans="3:38">
      <c r="C1429" s="252" t="s">
        <v>11578</v>
      </c>
      <c r="D1429" s="252" t="s">
        <v>12139</v>
      </c>
      <c r="E1429" s="252" t="s">
        <v>10596</v>
      </c>
      <c r="F1429" s="217" t="s">
        <v>12140</v>
      </c>
      <c r="G1429" s="252" t="s">
        <v>12141</v>
      </c>
      <c r="H1429" s="252" t="s">
        <v>8212</v>
      </c>
      <c r="I1429" s="411">
        <v>43853</v>
      </c>
      <c r="J1429" s="252" t="s">
        <v>3326</v>
      </c>
      <c r="K1429" s="252" t="s">
        <v>6055</v>
      </c>
      <c r="L1429" s="252" t="s">
        <v>3469</v>
      </c>
      <c r="M1429" s="252" t="s">
        <v>6676</v>
      </c>
      <c r="N1429" s="252" t="s">
        <v>3327</v>
      </c>
      <c r="O1429" s="252" t="s">
        <v>3328</v>
      </c>
      <c r="P1429" s="252" t="s">
        <v>3669</v>
      </c>
      <c r="Q1429" s="252" t="s">
        <v>11561</v>
      </c>
      <c r="R1429" s="252" t="s">
        <v>3363</v>
      </c>
      <c r="S1429" s="252" t="s">
        <v>3340</v>
      </c>
      <c r="T1429" s="252" t="s">
        <v>3340</v>
      </c>
      <c r="U1429" s="252" t="s">
        <v>3340</v>
      </c>
      <c r="V1429" s="252" t="s">
        <v>3340</v>
      </c>
      <c r="W1429" s="252" t="s">
        <v>3340</v>
      </c>
      <c r="X1429" s="252" t="s">
        <v>3340</v>
      </c>
      <c r="Y1429" s="252" t="s">
        <v>3340</v>
      </c>
      <c r="Z1429" s="252" t="s">
        <v>12142</v>
      </c>
      <c r="AA1429" s="252" t="s">
        <v>12143</v>
      </c>
      <c r="AB1429" s="252" t="s">
        <v>3669</v>
      </c>
      <c r="AC1429" s="252" t="s">
        <v>3835</v>
      </c>
      <c r="AD1429" s="252" t="s">
        <v>3340</v>
      </c>
      <c r="AE1429" s="252" t="s">
        <v>3340</v>
      </c>
      <c r="AF1429" s="217" t="s">
        <v>3340</v>
      </c>
      <c r="AG1429" s="252" t="s">
        <v>1102</v>
      </c>
      <c r="AH1429" s="252" t="s">
        <v>11581</v>
      </c>
      <c r="AI1429" s="252" t="s">
        <v>3340</v>
      </c>
      <c r="AJ1429" s="252" t="s">
        <v>6765</v>
      </c>
      <c r="AK1429" s="252" t="s">
        <v>9509</v>
      </c>
      <c r="AL1429" s="252" t="s">
        <v>6</v>
      </c>
    </row>
    <row r="1430" spans="3:38">
      <c r="C1430" s="252" t="s">
        <v>12144</v>
      </c>
      <c r="D1430" s="252" t="s">
        <v>12145</v>
      </c>
      <c r="E1430" s="252" t="s">
        <v>10599</v>
      </c>
      <c r="F1430" s="217" t="s">
        <v>12140</v>
      </c>
      <c r="G1430" s="252" t="s">
        <v>12141</v>
      </c>
      <c r="H1430" s="252" t="s">
        <v>8212</v>
      </c>
      <c r="I1430" s="411">
        <v>43853</v>
      </c>
      <c r="J1430" s="252" t="s">
        <v>3326</v>
      </c>
      <c r="K1430" s="252" t="s">
        <v>6055</v>
      </c>
      <c r="L1430" s="252" t="s">
        <v>3469</v>
      </c>
      <c r="M1430" s="252" t="s">
        <v>6676</v>
      </c>
      <c r="N1430" s="252" t="s">
        <v>3327</v>
      </c>
      <c r="O1430" s="252" t="s">
        <v>3328</v>
      </c>
      <c r="P1430" s="252" t="s">
        <v>3669</v>
      </c>
      <c r="Q1430" s="252" t="s">
        <v>11571</v>
      </c>
      <c r="R1430" s="252" t="s">
        <v>3363</v>
      </c>
      <c r="S1430" s="252" t="s">
        <v>3340</v>
      </c>
      <c r="T1430" s="252" t="s">
        <v>3340</v>
      </c>
      <c r="U1430" s="252" t="s">
        <v>3340</v>
      </c>
      <c r="V1430" s="252" t="s">
        <v>3340</v>
      </c>
      <c r="W1430" s="252" t="s">
        <v>3340</v>
      </c>
      <c r="X1430" s="252" t="s">
        <v>3340</v>
      </c>
      <c r="Y1430" s="252" t="s">
        <v>3340</v>
      </c>
      <c r="Z1430" s="252" t="s">
        <v>12146</v>
      </c>
      <c r="AA1430" s="252" t="s">
        <v>12147</v>
      </c>
      <c r="AB1430" s="252" t="s">
        <v>3669</v>
      </c>
      <c r="AC1430" s="252" t="s">
        <v>3835</v>
      </c>
      <c r="AD1430" s="252" t="s">
        <v>3340</v>
      </c>
      <c r="AE1430" s="252" t="s">
        <v>3340</v>
      </c>
      <c r="AF1430" s="217" t="s">
        <v>3340</v>
      </c>
      <c r="AG1430" s="252" t="s">
        <v>1102</v>
      </c>
      <c r="AH1430" s="252" t="s">
        <v>11581</v>
      </c>
      <c r="AI1430" s="252" t="s">
        <v>3340</v>
      </c>
      <c r="AJ1430" s="252" t="s">
        <v>6765</v>
      </c>
      <c r="AK1430" s="252" t="s">
        <v>9509</v>
      </c>
      <c r="AL1430" s="252" t="s">
        <v>11572</v>
      </c>
    </row>
    <row r="1431" spans="3:38">
      <c r="C1431" s="252" t="s">
        <v>12148</v>
      </c>
      <c r="D1431" s="252" t="s">
        <v>12149</v>
      </c>
      <c r="E1431" s="252" t="s">
        <v>12150</v>
      </c>
      <c r="F1431" s="217" t="s">
        <v>12140</v>
      </c>
      <c r="G1431" s="252" t="s">
        <v>12141</v>
      </c>
      <c r="H1431" s="252" t="s">
        <v>8212</v>
      </c>
      <c r="I1431" s="411">
        <v>43853</v>
      </c>
      <c r="J1431" s="252" t="s">
        <v>3326</v>
      </c>
      <c r="K1431" s="252" t="s">
        <v>6055</v>
      </c>
      <c r="L1431" s="252" t="s">
        <v>3469</v>
      </c>
      <c r="M1431" s="252" t="s">
        <v>6676</v>
      </c>
      <c r="N1431" s="252" t="s">
        <v>3712</v>
      </c>
      <c r="O1431" s="252" t="s">
        <v>3713</v>
      </c>
      <c r="P1431" s="252" t="s">
        <v>3669</v>
      </c>
      <c r="Q1431" s="252" t="s">
        <v>12151</v>
      </c>
      <c r="R1431" s="252" t="s">
        <v>3363</v>
      </c>
      <c r="S1431" s="252" t="s">
        <v>3340</v>
      </c>
      <c r="T1431" s="252" t="s">
        <v>3340</v>
      </c>
      <c r="U1431" s="252" t="s">
        <v>3340</v>
      </c>
      <c r="V1431" s="252" t="s">
        <v>3340</v>
      </c>
      <c r="W1431" s="252" t="s">
        <v>3340</v>
      </c>
      <c r="X1431" s="252" t="s">
        <v>3340</v>
      </c>
      <c r="Y1431" s="252" t="s">
        <v>3340</v>
      </c>
      <c r="Z1431" s="252" t="s">
        <v>3340</v>
      </c>
      <c r="AA1431" s="252" t="s">
        <v>3340</v>
      </c>
      <c r="AB1431" s="252" t="s">
        <v>3670</v>
      </c>
      <c r="AC1431" s="252" t="s">
        <v>3835</v>
      </c>
      <c r="AD1431" s="252" t="s">
        <v>3340</v>
      </c>
      <c r="AE1431" s="252" t="s">
        <v>3340</v>
      </c>
      <c r="AF1431" s="217" t="s">
        <v>3340</v>
      </c>
      <c r="AG1431" s="252" t="s">
        <v>1102</v>
      </c>
      <c r="AH1431" s="252" t="s">
        <v>11247</v>
      </c>
      <c r="AI1431" s="252" t="s">
        <v>3340</v>
      </c>
      <c r="AJ1431" s="252" t="s">
        <v>6765</v>
      </c>
      <c r="AK1431" s="252" t="s">
        <v>9767</v>
      </c>
      <c r="AL1431" s="252" t="s">
        <v>6</v>
      </c>
    </row>
    <row r="1432" spans="3:38">
      <c r="C1432" s="252" t="s">
        <v>12152</v>
      </c>
      <c r="D1432" s="252" t="s">
        <v>12153</v>
      </c>
      <c r="E1432" s="252" t="s">
        <v>12154</v>
      </c>
      <c r="F1432" s="217" t="s">
        <v>12140</v>
      </c>
      <c r="G1432" s="252" t="s">
        <v>12141</v>
      </c>
      <c r="H1432" s="252" t="s">
        <v>8212</v>
      </c>
      <c r="I1432" s="411">
        <v>43853</v>
      </c>
      <c r="J1432" s="252" t="s">
        <v>3326</v>
      </c>
      <c r="K1432" s="252" t="s">
        <v>6055</v>
      </c>
      <c r="L1432" s="252" t="s">
        <v>3469</v>
      </c>
      <c r="M1432" s="252" t="s">
        <v>6676</v>
      </c>
      <c r="N1432" s="252" t="s">
        <v>3712</v>
      </c>
      <c r="O1432" s="252" t="s">
        <v>3713</v>
      </c>
      <c r="P1432" s="252" t="s">
        <v>3669</v>
      </c>
      <c r="Q1432" s="252" t="s">
        <v>12155</v>
      </c>
      <c r="R1432" s="252" t="s">
        <v>3363</v>
      </c>
      <c r="S1432" s="252" t="s">
        <v>3340</v>
      </c>
      <c r="T1432" s="252" t="s">
        <v>3340</v>
      </c>
      <c r="U1432" s="252" t="s">
        <v>3340</v>
      </c>
      <c r="V1432" s="252" t="s">
        <v>3340</v>
      </c>
      <c r="W1432" s="252" t="s">
        <v>3340</v>
      </c>
      <c r="X1432" s="252" t="s">
        <v>3340</v>
      </c>
      <c r="Y1432" s="252" t="s">
        <v>3340</v>
      </c>
      <c r="Z1432" s="252" t="s">
        <v>3340</v>
      </c>
      <c r="AA1432" s="252" t="s">
        <v>3340</v>
      </c>
      <c r="AB1432" s="252" t="s">
        <v>3670</v>
      </c>
      <c r="AC1432" s="252" t="s">
        <v>3835</v>
      </c>
      <c r="AD1432" s="252" t="s">
        <v>3340</v>
      </c>
      <c r="AE1432" s="252" t="s">
        <v>3340</v>
      </c>
      <c r="AF1432" s="217" t="s">
        <v>3340</v>
      </c>
      <c r="AG1432" s="252" t="s">
        <v>1102</v>
      </c>
      <c r="AH1432" s="252" t="s">
        <v>11247</v>
      </c>
      <c r="AI1432" s="252" t="s">
        <v>3340</v>
      </c>
      <c r="AJ1432" s="252" t="s">
        <v>6765</v>
      </c>
      <c r="AK1432" s="252" t="s">
        <v>9767</v>
      </c>
      <c r="AL1432" s="252" t="s">
        <v>12156</v>
      </c>
    </row>
    <row r="1433" spans="3:38">
      <c r="C1433" s="252" t="s">
        <v>12157</v>
      </c>
      <c r="D1433" s="252" t="s">
        <v>12158</v>
      </c>
      <c r="E1433" s="252" t="s">
        <v>10597</v>
      </c>
      <c r="F1433" s="217" t="s">
        <v>12140</v>
      </c>
      <c r="G1433" s="252" t="s">
        <v>12141</v>
      </c>
      <c r="H1433" s="252" t="s">
        <v>8212</v>
      </c>
      <c r="I1433" s="411">
        <v>43853</v>
      </c>
      <c r="J1433" s="252" t="s">
        <v>3326</v>
      </c>
      <c r="K1433" s="252" t="s">
        <v>6055</v>
      </c>
      <c r="L1433" s="252" t="s">
        <v>3469</v>
      </c>
      <c r="M1433" s="252" t="s">
        <v>6676</v>
      </c>
      <c r="N1433" s="252" t="s">
        <v>3327</v>
      </c>
      <c r="O1433" s="252" t="s">
        <v>3328</v>
      </c>
      <c r="P1433" s="252" t="s">
        <v>3669</v>
      </c>
      <c r="Q1433" s="252" t="s">
        <v>12151</v>
      </c>
      <c r="R1433" s="252" t="s">
        <v>3363</v>
      </c>
      <c r="S1433" s="252" t="s">
        <v>3340</v>
      </c>
      <c r="T1433" s="252" t="s">
        <v>3340</v>
      </c>
      <c r="U1433" s="252" t="s">
        <v>3340</v>
      </c>
      <c r="V1433" s="252" t="s">
        <v>3340</v>
      </c>
      <c r="W1433" s="252" t="s">
        <v>3340</v>
      </c>
      <c r="X1433" s="252" t="s">
        <v>3340</v>
      </c>
      <c r="Y1433" s="252" t="s">
        <v>3340</v>
      </c>
      <c r="Z1433" s="252" t="s">
        <v>12159</v>
      </c>
      <c r="AA1433" s="252" t="s">
        <v>12160</v>
      </c>
      <c r="AB1433" s="252" t="s">
        <v>3669</v>
      </c>
      <c r="AC1433" s="252" t="s">
        <v>3835</v>
      </c>
      <c r="AD1433" s="252" t="s">
        <v>3340</v>
      </c>
      <c r="AE1433" s="252" t="s">
        <v>3340</v>
      </c>
      <c r="AF1433" s="217" t="s">
        <v>3340</v>
      </c>
      <c r="AG1433" s="252" t="s">
        <v>1102</v>
      </c>
      <c r="AH1433" s="252" t="s">
        <v>11581</v>
      </c>
      <c r="AI1433" s="252" t="s">
        <v>3340</v>
      </c>
      <c r="AJ1433" s="252" t="s">
        <v>6765</v>
      </c>
      <c r="AK1433" s="252" t="s">
        <v>9509</v>
      </c>
      <c r="AL1433" s="252" t="s">
        <v>6</v>
      </c>
    </row>
    <row r="1434" spans="3:38">
      <c r="C1434" s="252" t="s">
        <v>12161</v>
      </c>
      <c r="D1434" s="252" t="s">
        <v>12162</v>
      </c>
      <c r="E1434" s="252" t="s">
        <v>10598</v>
      </c>
      <c r="F1434" s="217" t="s">
        <v>12140</v>
      </c>
      <c r="G1434" s="252" t="s">
        <v>12141</v>
      </c>
      <c r="H1434" s="252" t="s">
        <v>8212</v>
      </c>
      <c r="I1434" s="411">
        <v>43853</v>
      </c>
      <c r="J1434" s="252" t="s">
        <v>3326</v>
      </c>
      <c r="K1434" s="252" t="s">
        <v>6055</v>
      </c>
      <c r="L1434" s="252" t="s">
        <v>3469</v>
      </c>
      <c r="M1434" s="252" t="s">
        <v>6676</v>
      </c>
      <c r="N1434" s="252" t="s">
        <v>3327</v>
      </c>
      <c r="O1434" s="252" t="s">
        <v>3328</v>
      </c>
      <c r="P1434" s="252" t="s">
        <v>3669</v>
      </c>
      <c r="Q1434" s="252" t="s">
        <v>12155</v>
      </c>
      <c r="R1434" s="252" t="s">
        <v>3363</v>
      </c>
      <c r="S1434" s="252" t="s">
        <v>3340</v>
      </c>
      <c r="T1434" s="252" t="s">
        <v>3340</v>
      </c>
      <c r="U1434" s="252" t="s">
        <v>3340</v>
      </c>
      <c r="V1434" s="252" t="s">
        <v>3340</v>
      </c>
      <c r="W1434" s="252" t="s">
        <v>3340</v>
      </c>
      <c r="X1434" s="252" t="s">
        <v>3340</v>
      </c>
      <c r="Y1434" s="252" t="s">
        <v>3340</v>
      </c>
      <c r="Z1434" s="252" t="s">
        <v>12163</v>
      </c>
      <c r="AA1434" s="252" t="s">
        <v>12164</v>
      </c>
      <c r="AB1434" s="252" t="s">
        <v>3669</v>
      </c>
      <c r="AC1434" s="252" t="s">
        <v>3835</v>
      </c>
      <c r="AD1434" s="252" t="s">
        <v>3340</v>
      </c>
      <c r="AE1434" s="252" t="s">
        <v>3340</v>
      </c>
      <c r="AF1434" s="217" t="s">
        <v>3340</v>
      </c>
      <c r="AG1434" s="252" t="s">
        <v>1102</v>
      </c>
      <c r="AH1434" s="252" t="s">
        <v>11581</v>
      </c>
      <c r="AI1434" s="252" t="s">
        <v>3340</v>
      </c>
      <c r="AJ1434" s="252" t="s">
        <v>6765</v>
      </c>
      <c r="AK1434" s="252" t="s">
        <v>9509</v>
      </c>
      <c r="AL1434" s="252" t="s">
        <v>12156</v>
      </c>
    </row>
    <row r="1435" spans="3:38">
      <c r="C1435" s="252" t="s">
        <v>12165</v>
      </c>
      <c r="D1435" s="252" t="s">
        <v>12166</v>
      </c>
      <c r="E1435" s="252" t="s">
        <v>12167</v>
      </c>
      <c r="F1435" s="217" t="s">
        <v>12168</v>
      </c>
      <c r="G1435" s="252" t="s">
        <v>12169</v>
      </c>
      <c r="H1435" s="252" t="s">
        <v>12170</v>
      </c>
      <c r="I1435" s="411">
        <v>43915</v>
      </c>
      <c r="J1435" s="252" t="s">
        <v>11985</v>
      </c>
      <c r="K1435" s="252" t="s">
        <v>9024</v>
      </c>
      <c r="L1435" s="252" t="s">
        <v>3469</v>
      </c>
      <c r="M1435" s="252" t="s">
        <v>6676</v>
      </c>
      <c r="N1435" s="252" t="s">
        <v>12171</v>
      </c>
      <c r="O1435" s="252" t="s">
        <v>5072</v>
      </c>
      <c r="P1435" s="252" t="s">
        <v>3670</v>
      </c>
      <c r="Q1435" s="252" t="s">
        <v>12172</v>
      </c>
      <c r="R1435" s="252" t="s">
        <v>3340</v>
      </c>
      <c r="S1435" s="252" t="s">
        <v>3340</v>
      </c>
      <c r="T1435" s="252" t="s">
        <v>3340</v>
      </c>
      <c r="U1435" s="252" t="s">
        <v>3340</v>
      </c>
      <c r="V1435" s="252" t="s">
        <v>3340</v>
      </c>
      <c r="W1435" s="252" t="s">
        <v>3340</v>
      </c>
      <c r="X1435" s="252" t="s">
        <v>3340</v>
      </c>
      <c r="Y1435" s="252" t="s">
        <v>3340</v>
      </c>
      <c r="Z1435" s="252" t="s">
        <v>3340</v>
      </c>
      <c r="AA1435" s="252" t="s">
        <v>3340</v>
      </c>
      <c r="AB1435" s="252" t="s">
        <v>3670</v>
      </c>
      <c r="AC1435" s="252" t="s">
        <v>3835</v>
      </c>
      <c r="AD1435" s="252" t="s">
        <v>3340</v>
      </c>
      <c r="AE1435" s="252" t="s">
        <v>3340</v>
      </c>
      <c r="AF1435" s="217" t="s">
        <v>3340</v>
      </c>
      <c r="AG1435" s="252" t="s">
        <v>12172</v>
      </c>
      <c r="AH1435" s="252" t="s">
        <v>12173</v>
      </c>
      <c r="AI1435" s="252" t="s">
        <v>12174</v>
      </c>
      <c r="AJ1435" s="252" t="s">
        <v>6765</v>
      </c>
      <c r="AK1435" s="252" t="s">
        <v>3340</v>
      </c>
      <c r="AL1435" s="252" t="s">
        <v>3340</v>
      </c>
    </row>
    <row r="1436" spans="3:38">
      <c r="C1436" s="252" t="s">
        <v>12175</v>
      </c>
      <c r="D1436" s="252" t="s">
        <v>12176</v>
      </c>
      <c r="E1436" s="252" t="s">
        <v>12177</v>
      </c>
      <c r="F1436" s="217" t="s">
        <v>12178</v>
      </c>
      <c r="G1436" s="252" t="s">
        <v>12169</v>
      </c>
      <c r="H1436" s="252" t="s">
        <v>12170</v>
      </c>
      <c r="I1436" s="411">
        <v>43915</v>
      </c>
      <c r="J1436" s="252" t="s">
        <v>11985</v>
      </c>
      <c r="K1436" s="252" t="s">
        <v>12179</v>
      </c>
      <c r="L1436" s="252" t="s">
        <v>3469</v>
      </c>
      <c r="M1436" s="252" t="s">
        <v>6676</v>
      </c>
      <c r="N1436" s="252" t="s">
        <v>12171</v>
      </c>
      <c r="O1436" s="252" t="s">
        <v>5072</v>
      </c>
      <c r="P1436" s="252" t="s">
        <v>3670</v>
      </c>
      <c r="Q1436" s="252" t="s">
        <v>9464</v>
      </c>
      <c r="R1436" s="252" t="s">
        <v>3340</v>
      </c>
      <c r="S1436" s="252" t="s">
        <v>3340</v>
      </c>
      <c r="T1436" s="252" t="s">
        <v>3340</v>
      </c>
      <c r="U1436" s="252" t="s">
        <v>3340</v>
      </c>
      <c r="V1436" s="252" t="s">
        <v>3340</v>
      </c>
      <c r="W1436" s="252" t="s">
        <v>3340</v>
      </c>
      <c r="X1436" s="252" t="s">
        <v>3340</v>
      </c>
      <c r="Y1436" s="252" t="s">
        <v>3340</v>
      </c>
      <c r="Z1436" s="252" t="s">
        <v>3340</v>
      </c>
      <c r="AA1436" s="252" t="s">
        <v>3340</v>
      </c>
      <c r="AB1436" s="252" t="s">
        <v>3670</v>
      </c>
      <c r="AC1436" s="252" t="s">
        <v>3835</v>
      </c>
      <c r="AD1436" s="252" t="s">
        <v>3340</v>
      </c>
      <c r="AE1436" s="252" t="s">
        <v>3340</v>
      </c>
      <c r="AF1436" s="217" t="s">
        <v>3340</v>
      </c>
      <c r="AG1436" s="252" t="s">
        <v>9464</v>
      </c>
      <c r="AH1436" s="252" t="s">
        <v>12173</v>
      </c>
      <c r="AI1436" s="252" t="s">
        <v>12180</v>
      </c>
      <c r="AJ1436" s="252" t="s">
        <v>6765</v>
      </c>
      <c r="AK1436" s="252" t="s">
        <v>3340</v>
      </c>
      <c r="AL1436" s="252" t="s">
        <v>3340</v>
      </c>
    </row>
    <row r="1437" spans="3:38">
      <c r="C1437" s="252" t="s">
        <v>12181</v>
      </c>
      <c r="D1437" s="252" t="s">
        <v>12182</v>
      </c>
      <c r="E1437" s="252" t="s">
        <v>12183</v>
      </c>
      <c r="F1437" s="217" t="s">
        <v>12184</v>
      </c>
      <c r="G1437" s="252" t="s">
        <v>12169</v>
      </c>
      <c r="H1437" s="252" t="s">
        <v>12170</v>
      </c>
      <c r="I1437" s="411">
        <v>43915</v>
      </c>
      <c r="J1437" s="252" t="s">
        <v>11985</v>
      </c>
      <c r="K1437" s="252" t="s">
        <v>8264</v>
      </c>
      <c r="L1437" s="252" t="s">
        <v>3469</v>
      </c>
      <c r="M1437" s="252" t="s">
        <v>6676</v>
      </c>
      <c r="N1437" s="252" t="s">
        <v>12171</v>
      </c>
      <c r="O1437" s="252" t="s">
        <v>5072</v>
      </c>
      <c r="P1437" s="252" t="s">
        <v>3670</v>
      </c>
      <c r="Q1437" s="252" t="s">
        <v>12185</v>
      </c>
      <c r="R1437" s="252" t="s">
        <v>3340</v>
      </c>
      <c r="S1437" s="252" t="s">
        <v>3340</v>
      </c>
      <c r="T1437" s="252" t="s">
        <v>3340</v>
      </c>
      <c r="U1437" s="252" t="s">
        <v>3340</v>
      </c>
      <c r="V1437" s="252" t="s">
        <v>3340</v>
      </c>
      <c r="W1437" s="252" t="s">
        <v>3340</v>
      </c>
      <c r="X1437" s="252" t="s">
        <v>3340</v>
      </c>
      <c r="Y1437" s="252" t="s">
        <v>3340</v>
      </c>
      <c r="Z1437" s="252" t="s">
        <v>3340</v>
      </c>
      <c r="AA1437" s="252" t="s">
        <v>3340</v>
      </c>
      <c r="AB1437" s="252" t="s">
        <v>3670</v>
      </c>
      <c r="AC1437" s="252" t="s">
        <v>3835</v>
      </c>
      <c r="AD1437" s="252" t="s">
        <v>3340</v>
      </c>
      <c r="AE1437" s="252" t="s">
        <v>3340</v>
      </c>
      <c r="AF1437" s="217" t="s">
        <v>3340</v>
      </c>
      <c r="AG1437" s="252" t="s">
        <v>12185</v>
      </c>
      <c r="AH1437" s="252" t="s">
        <v>12173</v>
      </c>
      <c r="AI1437" s="252" t="s">
        <v>12186</v>
      </c>
      <c r="AJ1437" s="252" t="s">
        <v>6765</v>
      </c>
      <c r="AK1437" s="252" t="s">
        <v>3340</v>
      </c>
      <c r="AL1437" s="252" t="s">
        <v>3340</v>
      </c>
    </row>
    <row r="1438" spans="3:38">
      <c r="C1438" s="252" t="s">
        <v>12181</v>
      </c>
      <c r="D1438" s="252" t="s">
        <v>12187</v>
      </c>
      <c r="E1438" s="252" t="s">
        <v>12188</v>
      </c>
      <c r="F1438" s="217" t="s">
        <v>12189</v>
      </c>
      <c r="G1438" s="252" t="s">
        <v>12169</v>
      </c>
      <c r="H1438" s="252" t="s">
        <v>12170</v>
      </c>
      <c r="I1438" s="411">
        <v>43915</v>
      </c>
      <c r="J1438" s="252" t="s">
        <v>11985</v>
      </c>
      <c r="K1438" s="252" t="s">
        <v>8264</v>
      </c>
      <c r="L1438" s="252" t="s">
        <v>3469</v>
      </c>
      <c r="M1438" s="252" t="s">
        <v>6676</v>
      </c>
      <c r="N1438" s="252" t="s">
        <v>12171</v>
      </c>
      <c r="O1438" s="252" t="s">
        <v>5072</v>
      </c>
      <c r="P1438" s="252" t="s">
        <v>3670</v>
      </c>
      <c r="Q1438" s="252" t="s">
        <v>12185</v>
      </c>
      <c r="R1438" s="252" t="s">
        <v>3340</v>
      </c>
      <c r="S1438" s="252" t="s">
        <v>3340</v>
      </c>
      <c r="T1438" s="252" t="s">
        <v>3340</v>
      </c>
      <c r="U1438" s="252" t="s">
        <v>3340</v>
      </c>
      <c r="V1438" s="252" t="s">
        <v>3340</v>
      </c>
      <c r="W1438" s="252" t="s">
        <v>3340</v>
      </c>
      <c r="X1438" s="252" t="s">
        <v>3340</v>
      </c>
      <c r="Y1438" s="252" t="s">
        <v>3340</v>
      </c>
      <c r="Z1438" s="252" t="s">
        <v>3340</v>
      </c>
      <c r="AA1438" s="252" t="s">
        <v>3340</v>
      </c>
      <c r="AB1438" s="252" t="s">
        <v>3670</v>
      </c>
      <c r="AC1438" s="252" t="s">
        <v>3835</v>
      </c>
      <c r="AD1438" s="252" t="s">
        <v>3340</v>
      </c>
      <c r="AE1438" s="252" t="s">
        <v>3340</v>
      </c>
      <c r="AF1438" s="217" t="s">
        <v>3340</v>
      </c>
      <c r="AG1438" s="252" t="s">
        <v>12185</v>
      </c>
      <c r="AH1438" s="252" t="s">
        <v>12173</v>
      </c>
      <c r="AI1438" s="252" t="s">
        <v>12186</v>
      </c>
      <c r="AJ1438" s="252" t="s">
        <v>6765</v>
      </c>
      <c r="AK1438" s="252" t="s">
        <v>3340</v>
      </c>
      <c r="AL1438" s="252" t="s">
        <v>3340</v>
      </c>
    </row>
    <row r="1439" spans="3:38">
      <c r="C1439" s="252" t="s">
        <v>12190</v>
      </c>
      <c r="D1439" s="252" t="s">
        <v>12191</v>
      </c>
      <c r="E1439" s="252" t="s">
        <v>12192</v>
      </c>
      <c r="F1439" s="217" t="s">
        <v>12193</v>
      </c>
      <c r="G1439" s="252" t="s">
        <v>12169</v>
      </c>
      <c r="H1439" s="252" t="s">
        <v>12170</v>
      </c>
      <c r="I1439" s="411">
        <v>43915</v>
      </c>
      <c r="J1439" s="252" t="s">
        <v>11985</v>
      </c>
      <c r="K1439" s="252" t="s">
        <v>8264</v>
      </c>
      <c r="L1439" s="252" t="s">
        <v>3469</v>
      </c>
      <c r="M1439" s="252" t="s">
        <v>6676</v>
      </c>
      <c r="N1439" s="252" t="s">
        <v>12171</v>
      </c>
      <c r="O1439" s="252" t="s">
        <v>5072</v>
      </c>
      <c r="P1439" s="252" t="s">
        <v>3670</v>
      </c>
      <c r="Q1439" s="252" t="s">
        <v>12194</v>
      </c>
      <c r="R1439" s="252" t="s">
        <v>3340</v>
      </c>
      <c r="S1439" s="252" t="s">
        <v>3340</v>
      </c>
      <c r="T1439" s="252" t="s">
        <v>3340</v>
      </c>
      <c r="U1439" s="252" t="s">
        <v>3340</v>
      </c>
      <c r="V1439" s="252" t="s">
        <v>3340</v>
      </c>
      <c r="W1439" s="252" t="s">
        <v>3340</v>
      </c>
      <c r="X1439" s="252" t="s">
        <v>3340</v>
      </c>
      <c r="Y1439" s="252" t="s">
        <v>3340</v>
      </c>
      <c r="Z1439" s="252" t="s">
        <v>3340</v>
      </c>
      <c r="AA1439" s="252" t="s">
        <v>3340</v>
      </c>
      <c r="AB1439" s="252" t="s">
        <v>3670</v>
      </c>
      <c r="AC1439" s="252" t="s">
        <v>3835</v>
      </c>
      <c r="AD1439" s="252" t="s">
        <v>3340</v>
      </c>
      <c r="AE1439" s="252" t="s">
        <v>3340</v>
      </c>
      <c r="AF1439" s="217" t="s">
        <v>3340</v>
      </c>
      <c r="AG1439" s="252" t="s">
        <v>12185</v>
      </c>
      <c r="AH1439" s="252" t="s">
        <v>12173</v>
      </c>
      <c r="AI1439" s="252" t="s">
        <v>12186</v>
      </c>
      <c r="AJ1439" s="252" t="s">
        <v>6765</v>
      </c>
      <c r="AK1439" s="252" t="s">
        <v>3340</v>
      </c>
      <c r="AL1439" s="252" t="s">
        <v>12195</v>
      </c>
    </row>
    <row r="1440" spans="3:38">
      <c r="C1440" s="252" t="s">
        <v>12190</v>
      </c>
      <c r="D1440" s="252" t="s">
        <v>12196</v>
      </c>
      <c r="E1440" s="252" t="s">
        <v>12197</v>
      </c>
      <c r="F1440" s="217" t="s">
        <v>12198</v>
      </c>
      <c r="G1440" s="252" t="s">
        <v>12169</v>
      </c>
      <c r="H1440" s="252" t="s">
        <v>12170</v>
      </c>
      <c r="I1440" s="411">
        <v>43915</v>
      </c>
      <c r="J1440" s="252" t="s">
        <v>11985</v>
      </c>
      <c r="K1440" s="252" t="s">
        <v>8264</v>
      </c>
      <c r="L1440" s="252" t="s">
        <v>3469</v>
      </c>
      <c r="M1440" s="252" t="s">
        <v>6676</v>
      </c>
      <c r="N1440" s="252" t="s">
        <v>12171</v>
      </c>
      <c r="O1440" s="252" t="s">
        <v>5072</v>
      </c>
      <c r="P1440" s="252" t="s">
        <v>3670</v>
      </c>
      <c r="Q1440" s="252" t="s">
        <v>12194</v>
      </c>
      <c r="R1440" s="252" t="s">
        <v>3340</v>
      </c>
      <c r="S1440" s="252" t="s">
        <v>3340</v>
      </c>
      <c r="T1440" s="252" t="s">
        <v>3340</v>
      </c>
      <c r="U1440" s="252" t="s">
        <v>3340</v>
      </c>
      <c r="V1440" s="252" t="s">
        <v>3340</v>
      </c>
      <c r="W1440" s="252" t="s">
        <v>3340</v>
      </c>
      <c r="X1440" s="252" t="s">
        <v>3340</v>
      </c>
      <c r="Y1440" s="252" t="s">
        <v>3340</v>
      </c>
      <c r="Z1440" s="252" t="s">
        <v>3340</v>
      </c>
      <c r="AA1440" s="252" t="s">
        <v>3340</v>
      </c>
      <c r="AB1440" s="252" t="s">
        <v>3670</v>
      </c>
      <c r="AC1440" s="252" t="s">
        <v>3835</v>
      </c>
      <c r="AD1440" s="252" t="s">
        <v>3340</v>
      </c>
      <c r="AE1440" s="252" t="s">
        <v>3340</v>
      </c>
      <c r="AF1440" s="217" t="s">
        <v>3340</v>
      </c>
      <c r="AG1440" s="252" t="s">
        <v>12185</v>
      </c>
      <c r="AH1440" s="252" t="s">
        <v>12173</v>
      </c>
      <c r="AI1440" s="252" t="s">
        <v>12186</v>
      </c>
      <c r="AJ1440" s="252" t="s">
        <v>6765</v>
      </c>
      <c r="AK1440" s="252" t="s">
        <v>3340</v>
      </c>
      <c r="AL1440" s="252" t="s">
        <v>12195</v>
      </c>
    </row>
    <row r="1441" spans="3:38">
      <c r="C1441" s="252" t="s">
        <v>12199</v>
      </c>
      <c r="D1441" s="252" t="s">
        <v>12200</v>
      </c>
      <c r="E1441" s="252" t="s">
        <v>12201</v>
      </c>
      <c r="F1441" s="217" t="s">
        <v>12202</v>
      </c>
      <c r="G1441" s="252" t="s">
        <v>12169</v>
      </c>
      <c r="H1441" s="252" t="s">
        <v>12170</v>
      </c>
      <c r="I1441" s="411">
        <v>43915</v>
      </c>
      <c r="J1441" s="252" t="s">
        <v>11985</v>
      </c>
      <c r="K1441" s="252" t="s">
        <v>8264</v>
      </c>
      <c r="L1441" s="252" t="s">
        <v>3469</v>
      </c>
      <c r="M1441" s="252" t="s">
        <v>6676</v>
      </c>
      <c r="N1441" s="252" t="s">
        <v>3343</v>
      </c>
      <c r="O1441" s="252" t="s">
        <v>3344</v>
      </c>
      <c r="P1441" s="252" t="s">
        <v>3670</v>
      </c>
      <c r="Q1441" s="252" t="s">
        <v>12194</v>
      </c>
      <c r="R1441" s="252" t="s">
        <v>3340</v>
      </c>
      <c r="S1441" s="252" t="s">
        <v>3340</v>
      </c>
      <c r="T1441" s="252" t="s">
        <v>3340</v>
      </c>
      <c r="U1441" s="252" t="s">
        <v>3340</v>
      </c>
      <c r="V1441" s="252" t="s">
        <v>3340</v>
      </c>
      <c r="W1441" s="252" t="s">
        <v>3340</v>
      </c>
      <c r="X1441" s="252" t="s">
        <v>3340</v>
      </c>
      <c r="Y1441" s="252" t="s">
        <v>3340</v>
      </c>
      <c r="Z1441" s="252" t="s">
        <v>3340</v>
      </c>
      <c r="AA1441" s="252" t="s">
        <v>3340</v>
      </c>
      <c r="AB1441" s="252" t="s">
        <v>3670</v>
      </c>
      <c r="AC1441" s="252" t="s">
        <v>3835</v>
      </c>
      <c r="AD1441" s="252" t="s">
        <v>3340</v>
      </c>
      <c r="AE1441" s="252" t="s">
        <v>3340</v>
      </c>
      <c r="AF1441" s="217" t="s">
        <v>3340</v>
      </c>
      <c r="AG1441" s="252" t="s">
        <v>12185</v>
      </c>
      <c r="AH1441" s="252" t="s">
        <v>12203</v>
      </c>
      <c r="AI1441" s="252" t="s">
        <v>12186</v>
      </c>
      <c r="AJ1441" s="252" t="s">
        <v>6765</v>
      </c>
      <c r="AK1441" s="252" t="s">
        <v>3340</v>
      </c>
      <c r="AL1441" s="252" t="s">
        <v>12195</v>
      </c>
    </row>
    <row r="1442" spans="3:38">
      <c r="C1442" s="252" t="s">
        <v>12199</v>
      </c>
      <c r="D1442" s="252" t="s">
        <v>12204</v>
      </c>
      <c r="E1442" s="252" t="s">
        <v>12205</v>
      </c>
      <c r="F1442" s="217" t="s">
        <v>12206</v>
      </c>
      <c r="G1442" s="252" t="s">
        <v>12169</v>
      </c>
      <c r="H1442" s="252" t="s">
        <v>12170</v>
      </c>
      <c r="I1442" s="411">
        <v>43915</v>
      </c>
      <c r="J1442" s="252" t="s">
        <v>11985</v>
      </c>
      <c r="K1442" s="252" t="s">
        <v>8264</v>
      </c>
      <c r="L1442" s="252" t="s">
        <v>3469</v>
      </c>
      <c r="M1442" s="252" t="s">
        <v>6676</v>
      </c>
      <c r="N1442" s="252" t="s">
        <v>3343</v>
      </c>
      <c r="O1442" s="252" t="s">
        <v>3344</v>
      </c>
      <c r="P1442" s="252" t="s">
        <v>3670</v>
      </c>
      <c r="Q1442" s="252" t="s">
        <v>12194</v>
      </c>
      <c r="R1442" s="252" t="s">
        <v>3340</v>
      </c>
      <c r="S1442" s="252" t="s">
        <v>3340</v>
      </c>
      <c r="T1442" s="252" t="s">
        <v>3340</v>
      </c>
      <c r="U1442" s="252" t="s">
        <v>3340</v>
      </c>
      <c r="V1442" s="252" t="s">
        <v>3340</v>
      </c>
      <c r="W1442" s="252" t="s">
        <v>3340</v>
      </c>
      <c r="X1442" s="252" t="s">
        <v>3340</v>
      </c>
      <c r="Y1442" s="252" t="s">
        <v>3340</v>
      </c>
      <c r="Z1442" s="252" t="s">
        <v>3340</v>
      </c>
      <c r="AA1442" s="252" t="s">
        <v>3340</v>
      </c>
      <c r="AB1442" s="252" t="s">
        <v>3670</v>
      </c>
      <c r="AC1442" s="252" t="s">
        <v>3835</v>
      </c>
      <c r="AD1442" s="252" t="s">
        <v>3340</v>
      </c>
      <c r="AE1442" s="252" t="s">
        <v>3340</v>
      </c>
      <c r="AF1442" s="217" t="s">
        <v>3340</v>
      </c>
      <c r="AG1442" s="252" t="s">
        <v>12185</v>
      </c>
      <c r="AH1442" s="252" t="s">
        <v>12203</v>
      </c>
      <c r="AI1442" s="252" t="s">
        <v>12186</v>
      </c>
      <c r="AJ1442" s="252" t="s">
        <v>6765</v>
      </c>
      <c r="AK1442" s="252" t="s">
        <v>3340</v>
      </c>
      <c r="AL1442" s="252" t="s">
        <v>12195</v>
      </c>
    </row>
    <row r="1443" spans="3:38">
      <c r="C1443" s="252" t="s">
        <v>12207</v>
      </c>
      <c r="D1443" s="252" t="s">
        <v>12208</v>
      </c>
      <c r="E1443" s="252" t="s">
        <v>12209</v>
      </c>
      <c r="F1443" s="217" t="s">
        <v>12210</v>
      </c>
      <c r="G1443" s="252" t="s">
        <v>12211</v>
      </c>
      <c r="H1443" s="252" t="s">
        <v>7352</v>
      </c>
      <c r="I1443" s="411">
        <v>43907</v>
      </c>
      <c r="J1443" s="252" t="s">
        <v>3326</v>
      </c>
      <c r="K1443" s="252" t="s">
        <v>6055</v>
      </c>
      <c r="L1443" s="252" t="s">
        <v>3469</v>
      </c>
      <c r="M1443" s="252" t="s">
        <v>6676</v>
      </c>
      <c r="N1443" s="252" t="s">
        <v>3696</v>
      </c>
      <c r="O1443" s="252" t="s">
        <v>3339</v>
      </c>
      <c r="P1443" s="252" t="s">
        <v>3670</v>
      </c>
      <c r="Q1443" s="252" t="s">
        <v>1102</v>
      </c>
      <c r="R1443" s="252" t="s">
        <v>3340</v>
      </c>
      <c r="S1443" s="252" t="s">
        <v>3340</v>
      </c>
      <c r="T1443" s="252" t="s">
        <v>3340</v>
      </c>
      <c r="U1443" s="252" t="s">
        <v>3340</v>
      </c>
      <c r="V1443" s="252" t="s">
        <v>3330</v>
      </c>
      <c r="W1443" s="252" t="s">
        <v>3340</v>
      </c>
      <c r="X1443" s="252" t="s">
        <v>3340</v>
      </c>
      <c r="Y1443" s="252" t="s">
        <v>3340</v>
      </c>
      <c r="Z1443" s="252" t="s">
        <v>3340</v>
      </c>
      <c r="AA1443" s="252" t="s">
        <v>3340</v>
      </c>
      <c r="AB1443" s="252" t="s">
        <v>3670</v>
      </c>
      <c r="AC1443" s="252" t="s">
        <v>4776</v>
      </c>
      <c r="AD1443" s="252" t="s">
        <v>3340</v>
      </c>
      <c r="AE1443" s="252" t="s">
        <v>3340</v>
      </c>
      <c r="AF1443" s="217" t="s">
        <v>10605</v>
      </c>
      <c r="AG1443" s="252" t="s">
        <v>1102</v>
      </c>
      <c r="AH1443" s="217" t="s">
        <v>3340</v>
      </c>
      <c r="AI1443" s="252" t="s">
        <v>4905</v>
      </c>
      <c r="AJ1443" s="252" t="s">
        <v>6765</v>
      </c>
      <c r="AK1443" s="252" t="s">
        <v>3340</v>
      </c>
      <c r="AL1443" s="252" t="s">
        <v>3340</v>
      </c>
    </row>
    <row r="1444" spans="3:38">
      <c r="C1444" s="252" t="s">
        <v>12212</v>
      </c>
      <c r="D1444" s="252" t="s">
        <v>12213</v>
      </c>
      <c r="E1444" s="252" t="s">
        <v>12214</v>
      </c>
      <c r="F1444" s="217" t="s">
        <v>12210</v>
      </c>
      <c r="G1444" s="252" t="s">
        <v>12211</v>
      </c>
      <c r="H1444" s="252" t="s">
        <v>7352</v>
      </c>
      <c r="I1444" s="411">
        <v>43907</v>
      </c>
      <c r="J1444" s="252" t="s">
        <v>3326</v>
      </c>
      <c r="K1444" s="252" t="s">
        <v>6055</v>
      </c>
      <c r="L1444" s="252" t="s">
        <v>3469</v>
      </c>
      <c r="M1444" s="252" t="s">
        <v>6676</v>
      </c>
      <c r="N1444" s="252" t="s">
        <v>12215</v>
      </c>
      <c r="O1444" s="252" t="s">
        <v>5081</v>
      </c>
      <c r="P1444" s="252" t="s">
        <v>3670</v>
      </c>
      <c r="Q1444" s="252" t="s">
        <v>1102</v>
      </c>
      <c r="R1444" s="252" t="s">
        <v>3363</v>
      </c>
      <c r="S1444" s="252" t="s">
        <v>3340</v>
      </c>
      <c r="T1444" s="252" t="s">
        <v>3340</v>
      </c>
      <c r="U1444" s="252" t="s">
        <v>3340</v>
      </c>
      <c r="V1444" s="252" t="s">
        <v>3330</v>
      </c>
      <c r="W1444" s="252" t="s">
        <v>3340</v>
      </c>
      <c r="X1444" s="252" t="s">
        <v>3340</v>
      </c>
      <c r="Y1444" s="252" t="s">
        <v>3340</v>
      </c>
      <c r="Z1444" s="252" t="s">
        <v>3340</v>
      </c>
      <c r="AA1444" s="252" t="s">
        <v>3340</v>
      </c>
      <c r="AB1444" s="252" t="s">
        <v>3670</v>
      </c>
      <c r="AC1444" s="252" t="s">
        <v>3835</v>
      </c>
      <c r="AD1444" s="252" t="s">
        <v>3340</v>
      </c>
      <c r="AE1444" s="252" t="s">
        <v>3340</v>
      </c>
      <c r="AF1444" s="217" t="s">
        <v>10605</v>
      </c>
      <c r="AG1444" s="252" t="s">
        <v>1102</v>
      </c>
      <c r="AH1444" s="252" t="s">
        <v>12216</v>
      </c>
      <c r="AI1444" s="252" t="s">
        <v>4905</v>
      </c>
      <c r="AJ1444" s="252" t="s">
        <v>6765</v>
      </c>
      <c r="AK1444" s="252" t="s">
        <v>3340</v>
      </c>
      <c r="AL1444" s="252" t="s">
        <v>3340</v>
      </c>
    </row>
    <row r="1445" spans="3:38">
      <c r="C1445" s="252" t="s">
        <v>12217</v>
      </c>
      <c r="D1445" s="252" t="s">
        <v>12218</v>
      </c>
      <c r="E1445" s="252" t="s">
        <v>12219</v>
      </c>
      <c r="F1445" s="217" t="s">
        <v>12210</v>
      </c>
      <c r="G1445" s="252" t="s">
        <v>12211</v>
      </c>
      <c r="H1445" s="252" t="s">
        <v>8212</v>
      </c>
      <c r="I1445" s="411">
        <v>43907</v>
      </c>
      <c r="J1445" s="252" t="s">
        <v>3326</v>
      </c>
      <c r="K1445" s="252" t="s">
        <v>6055</v>
      </c>
      <c r="L1445" s="252" t="s">
        <v>3469</v>
      </c>
      <c r="M1445" s="252" t="s">
        <v>6676</v>
      </c>
      <c r="N1445" s="252" t="s">
        <v>3696</v>
      </c>
      <c r="O1445" s="252" t="s">
        <v>3339</v>
      </c>
      <c r="P1445" s="252" t="s">
        <v>3669</v>
      </c>
      <c r="Q1445" s="252" t="s">
        <v>12220</v>
      </c>
      <c r="R1445" s="252" t="s">
        <v>3340</v>
      </c>
      <c r="S1445" s="252" t="s">
        <v>3340</v>
      </c>
      <c r="T1445" s="252" t="s">
        <v>3340</v>
      </c>
      <c r="U1445" s="252" t="s">
        <v>3340</v>
      </c>
      <c r="V1445" s="252" t="s">
        <v>3330</v>
      </c>
      <c r="W1445" s="252" t="s">
        <v>3340</v>
      </c>
      <c r="X1445" s="252" t="s">
        <v>3340</v>
      </c>
      <c r="Y1445" s="252" t="s">
        <v>3340</v>
      </c>
      <c r="Z1445" s="252" t="s">
        <v>3340</v>
      </c>
      <c r="AA1445" s="252" t="s">
        <v>3340</v>
      </c>
      <c r="AB1445" s="252" t="s">
        <v>3670</v>
      </c>
      <c r="AC1445" s="252" t="s">
        <v>4776</v>
      </c>
      <c r="AD1445" s="252" t="s">
        <v>3340</v>
      </c>
      <c r="AE1445" s="252" t="s">
        <v>3340</v>
      </c>
      <c r="AF1445" s="217" t="s">
        <v>12221</v>
      </c>
      <c r="AG1445" s="252" t="s">
        <v>1102</v>
      </c>
      <c r="AH1445" s="217" t="s">
        <v>3340</v>
      </c>
      <c r="AI1445" s="252" t="s">
        <v>12220</v>
      </c>
      <c r="AJ1445" s="252" t="s">
        <v>6765</v>
      </c>
      <c r="AK1445" s="217" t="s">
        <v>3340</v>
      </c>
      <c r="AL1445" s="217" t="s">
        <v>12222</v>
      </c>
    </row>
    <row r="1446" spans="3:38">
      <c r="C1446" s="252" t="s">
        <v>12223</v>
      </c>
      <c r="D1446" s="252" t="s">
        <v>12224</v>
      </c>
      <c r="E1446" s="252" t="s">
        <v>12225</v>
      </c>
      <c r="F1446" s="217" t="s">
        <v>12210</v>
      </c>
      <c r="G1446" s="252" t="s">
        <v>12211</v>
      </c>
      <c r="H1446" s="252" t="s">
        <v>8212</v>
      </c>
      <c r="I1446" s="411">
        <v>43907</v>
      </c>
      <c r="J1446" s="252" t="s">
        <v>3326</v>
      </c>
      <c r="K1446" s="252" t="s">
        <v>6055</v>
      </c>
      <c r="L1446" s="252" t="s">
        <v>3469</v>
      </c>
      <c r="M1446" s="252" t="s">
        <v>6676</v>
      </c>
      <c r="N1446" s="252" t="s">
        <v>9738</v>
      </c>
      <c r="O1446" s="252" t="s">
        <v>9739</v>
      </c>
      <c r="P1446" s="252" t="s">
        <v>3669</v>
      </c>
      <c r="Q1446" s="252" t="s">
        <v>12220</v>
      </c>
      <c r="R1446" s="252" t="s">
        <v>12219</v>
      </c>
      <c r="S1446" s="252" t="s">
        <v>3340</v>
      </c>
      <c r="T1446" s="252" t="s">
        <v>3340</v>
      </c>
      <c r="U1446" s="252" t="s">
        <v>3340</v>
      </c>
      <c r="V1446" s="252" t="s">
        <v>3330</v>
      </c>
      <c r="W1446" s="252" t="s">
        <v>3340</v>
      </c>
      <c r="X1446" s="252" t="s">
        <v>3340</v>
      </c>
      <c r="Y1446" s="252" t="s">
        <v>3340</v>
      </c>
      <c r="Z1446" s="252" t="s">
        <v>3340</v>
      </c>
      <c r="AA1446" s="252" t="s">
        <v>3340</v>
      </c>
      <c r="AB1446" s="252" t="s">
        <v>3670</v>
      </c>
      <c r="AC1446" s="252" t="s">
        <v>3835</v>
      </c>
      <c r="AD1446" s="252" t="s">
        <v>3340</v>
      </c>
      <c r="AE1446" s="252" t="s">
        <v>3340</v>
      </c>
      <c r="AF1446" s="217" t="s">
        <v>12221</v>
      </c>
      <c r="AG1446" s="252" t="s">
        <v>1102</v>
      </c>
      <c r="AH1446" s="217" t="s">
        <v>3340</v>
      </c>
      <c r="AI1446" s="252" t="s">
        <v>12220</v>
      </c>
      <c r="AJ1446" s="252" t="s">
        <v>6765</v>
      </c>
      <c r="AK1446" s="217" t="s">
        <v>3340</v>
      </c>
      <c r="AL1446" s="217" t="s">
        <v>12222</v>
      </c>
    </row>
    <row r="1447" spans="3:38">
      <c r="C1447" s="252" t="s">
        <v>12226</v>
      </c>
      <c r="D1447" s="252" t="s">
        <v>12227</v>
      </c>
      <c r="E1447" s="252" t="s">
        <v>12228</v>
      </c>
      <c r="F1447" s="217" t="s">
        <v>12210</v>
      </c>
      <c r="G1447" s="252" t="s">
        <v>12211</v>
      </c>
      <c r="H1447" s="252" t="s">
        <v>8212</v>
      </c>
      <c r="I1447" s="411">
        <v>43907</v>
      </c>
      <c r="J1447" s="252" t="s">
        <v>3326</v>
      </c>
      <c r="K1447" s="252" t="s">
        <v>6055</v>
      </c>
      <c r="L1447" s="252" t="s">
        <v>3469</v>
      </c>
      <c r="M1447" s="252" t="s">
        <v>6676</v>
      </c>
      <c r="N1447" s="252" t="s">
        <v>4281</v>
      </c>
      <c r="O1447" s="252" t="s">
        <v>5081</v>
      </c>
      <c r="P1447" s="252" t="s">
        <v>3669</v>
      </c>
      <c r="Q1447" s="252" t="s">
        <v>12220</v>
      </c>
      <c r="R1447" s="252" t="s">
        <v>12219</v>
      </c>
      <c r="S1447" s="252" t="s">
        <v>3340</v>
      </c>
      <c r="T1447" s="252" t="s">
        <v>3340</v>
      </c>
      <c r="U1447" s="252" t="s">
        <v>3340</v>
      </c>
      <c r="V1447" s="252" t="s">
        <v>3330</v>
      </c>
      <c r="W1447" s="252" t="s">
        <v>3340</v>
      </c>
      <c r="X1447" s="252" t="s">
        <v>3340</v>
      </c>
      <c r="Y1447" s="252" t="s">
        <v>3340</v>
      </c>
      <c r="Z1447" s="252" t="s">
        <v>3340</v>
      </c>
      <c r="AA1447" s="252" t="s">
        <v>3340</v>
      </c>
      <c r="AB1447" s="252" t="s">
        <v>3670</v>
      </c>
      <c r="AC1447" s="252" t="s">
        <v>3835</v>
      </c>
      <c r="AD1447" s="252" t="s">
        <v>3340</v>
      </c>
      <c r="AE1447" s="252" t="s">
        <v>3340</v>
      </c>
      <c r="AF1447" s="217" t="s">
        <v>12221</v>
      </c>
      <c r="AG1447" s="252" t="s">
        <v>1102</v>
      </c>
      <c r="AH1447" s="217" t="s">
        <v>3340</v>
      </c>
      <c r="AI1447" s="252" t="s">
        <v>12220</v>
      </c>
      <c r="AJ1447" s="252" t="s">
        <v>6765</v>
      </c>
      <c r="AK1447" s="217" t="s">
        <v>3340</v>
      </c>
      <c r="AL1447" s="217" t="s">
        <v>12222</v>
      </c>
    </row>
    <row r="1448" spans="3:38">
      <c r="C1448" s="252" t="s">
        <v>12229</v>
      </c>
      <c r="D1448" s="252" t="s">
        <v>12230</v>
      </c>
      <c r="E1448" s="252" t="s">
        <v>12231</v>
      </c>
      <c r="F1448" s="217" t="s">
        <v>12210</v>
      </c>
      <c r="G1448" s="252" t="s">
        <v>12211</v>
      </c>
      <c r="H1448" s="252" t="s">
        <v>8212</v>
      </c>
      <c r="I1448" s="411">
        <v>43907</v>
      </c>
      <c r="J1448" s="252" t="s">
        <v>3326</v>
      </c>
      <c r="K1448" s="252" t="s">
        <v>6055</v>
      </c>
      <c r="L1448" s="252" t="s">
        <v>3469</v>
      </c>
      <c r="M1448" s="252" t="s">
        <v>6676</v>
      </c>
      <c r="N1448" s="252" t="s">
        <v>3327</v>
      </c>
      <c r="O1448" s="252" t="s">
        <v>3328</v>
      </c>
      <c r="P1448" s="252" t="s">
        <v>3669</v>
      </c>
      <c r="Q1448" s="252" t="s">
        <v>12220</v>
      </c>
      <c r="R1448" s="252" t="s">
        <v>12219</v>
      </c>
      <c r="S1448" s="252" t="s">
        <v>3340</v>
      </c>
      <c r="T1448" s="252" t="s">
        <v>3340</v>
      </c>
      <c r="U1448" s="252" t="s">
        <v>3340</v>
      </c>
      <c r="V1448" s="252" t="s">
        <v>3330</v>
      </c>
      <c r="W1448" s="252" t="s">
        <v>3340</v>
      </c>
      <c r="X1448" s="252" t="s">
        <v>3340</v>
      </c>
      <c r="Y1448" s="252" t="s">
        <v>3340</v>
      </c>
      <c r="Z1448" s="252" t="s">
        <v>3340</v>
      </c>
      <c r="AA1448" s="252" t="s">
        <v>3340</v>
      </c>
      <c r="AB1448" s="252" t="s">
        <v>3669</v>
      </c>
      <c r="AC1448" s="252" t="s">
        <v>3835</v>
      </c>
      <c r="AD1448" s="252" t="s">
        <v>3340</v>
      </c>
      <c r="AE1448" s="252" t="s">
        <v>3340</v>
      </c>
      <c r="AF1448" s="217" t="s">
        <v>12221</v>
      </c>
      <c r="AG1448" s="252" t="s">
        <v>1102</v>
      </c>
      <c r="AH1448" s="217" t="s">
        <v>3340</v>
      </c>
      <c r="AI1448" s="252" t="s">
        <v>12220</v>
      </c>
      <c r="AJ1448" s="252" t="s">
        <v>6765</v>
      </c>
      <c r="AK1448" s="217" t="s">
        <v>3340</v>
      </c>
      <c r="AL1448" s="217" t="s">
        <v>12222</v>
      </c>
    </row>
    <row r="1449" spans="3:38">
      <c r="C1449" s="252" t="s">
        <v>12232</v>
      </c>
      <c r="D1449" s="252" t="s">
        <v>12233</v>
      </c>
      <c r="E1449" s="252" t="s">
        <v>12234</v>
      </c>
      <c r="F1449" s="217" t="s">
        <v>12210</v>
      </c>
      <c r="G1449" s="252" t="s">
        <v>12235</v>
      </c>
      <c r="H1449" s="252" t="s">
        <v>8212</v>
      </c>
      <c r="I1449" s="411">
        <v>43907</v>
      </c>
      <c r="J1449" s="252" t="s">
        <v>3326</v>
      </c>
      <c r="K1449" s="252" t="s">
        <v>6055</v>
      </c>
      <c r="L1449" s="252" t="s">
        <v>3469</v>
      </c>
      <c r="M1449" s="252" t="s">
        <v>6676</v>
      </c>
      <c r="N1449" s="252" t="s">
        <v>4280</v>
      </c>
      <c r="O1449" s="252" t="s">
        <v>7771</v>
      </c>
      <c r="P1449" s="252" t="s">
        <v>3669</v>
      </c>
      <c r="Q1449" s="252" t="s">
        <v>12220</v>
      </c>
      <c r="R1449" s="252" t="s">
        <v>12219</v>
      </c>
      <c r="S1449" s="252" t="s">
        <v>3340</v>
      </c>
      <c r="T1449" s="252" t="s">
        <v>3340</v>
      </c>
      <c r="U1449" s="252" t="s">
        <v>3340</v>
      </c>
      <c r="V1449" s="252" t="s">
        <v>3330</v>
      </c>
      <c r="W1449" s="252" t="s">
        <v>3340</v>
      </c>
      <c r="X1449" s="252" t="s">
        <v>3340</v>
      </c>
      <c r="Y1449" s="252" t="s">
        <v>3340</v>
      </c>
      <c r="Z1449" s="252" t="s">
        <v>3340</v>
      </c>
      <c r="AA1449" s="252" t="s">
        <v>3340</v>
      </c>
      <c r="AB1449" s="252" t="s">
        <v>3670</v>
      </c>
      <c r="AC1449" s="252" t="s">
        <v>3835</v>
      </c>
      <c r="AD1449" s="252" t="s">
        <v>3340</v>
      </c>
      <c r="AE1449" s="252" t="s">
        <v>3340</v>
      </c>
      <c r="AF1449" s="217" t="s">
        <v>12221</v>
      </c>
      <c r="AG1449" s="252" t="s">
        <v>1102</v>
      </c>
      <c r="AH1449" s="217" t="s">
        <v>3340</v>
      </c>
      <c r="AI1449" s="252" t="s">
        <v>12220</v>
      </c>
      <c r="AJ1449" s="252" t="s">
        <v>6765</v>
      </c>
      <c r="AK1449" s="217" t="s">
        <v>3340</v>
      </c>
      <c r="AL1449" s="217" t="s">
        <v>12222</v>
      </c>
    </row>
    <row r="1450" spans="3:38">
      <c r="C1450" s="252" t="s">
        <v>12236</v>
      </c>
      <c r="D1450" s="252" t="s">
        <v>12237</v>
      </c>
      <c r="E1450" s="252" t="s">
        <v>12238</v>
      </c>
      <c r="F1450" s="217" t="s">
        <v>12210</v>
      </c>
      <c r="G1450" s="252" t="s">
        <v>12235</v>
      </c>
      <c r="H1450" s="252" t="s">
        <v>8212</v>
      </c>
      <c r="I1450" s="411">
        <v>43907</v>
      </c>
      <c r="J1450" s="252" t="s">
        <v>3326</v>
      </c>
      <c r="K1450" s="252" t="s">
        <v>6055</v>
      </c>
      <c r="L1450" s="252" t="s">
        <v>3469</v>
      </c>
      <c r="M1450" s="252" t="s">
        <v>6676</v>
      </c>
      <c r="N1450" s="252" t="s">
        <v>3696</v>
      </c>
      <c r="O1450" s="252" t="s">
        <v>3339</v>
      </c>
      <c r="P1450" s="252" t="s">
        <v>3669</v>
      </c>
      <c r="Q1450" s="252" t="s">
        <v>12239</v>
      </c>
      <c r="R1450" s="252" t="s">
        <v>3340</v>
      </c>
      <c r="S1450" s="252" t="s">
        <v>3340</v>
      </c>
      <c r="T1450" s="252" t="s">
        <v>3340</v>
      </c>
      <c r="U1450" s="252" t="s">
        <v>3340</v>
      </c>
      <c r="V1450" s="252" t="s">
        <v>3330</v>
      </c>
      <c r="W1450" s="252" t="s">
        <v>3340</v>
      </c>
      <c r="X1450" s="252" t="s">
        <v>3340</v>
      </c>
      <c r="Y1450" s="252" t="s">
        <v>3340</v>
      </c>
      <c r="Z1450" s="252" t="s">
        <v>3340</v>
      </c>
      <c r="AA1450" s="252" t="s">
        <v>3340</v>
      </c>
      <c r="AB1450" s="252" t="s">
        <v>3670</v>
      </c>
      <c r="AC1450" s="252" t="s">
        <v>4776</v>
      </c>
      <c r="AD1450" s="252" t="s">
        <v>3340</v>
      </c>
      <c r="AE1450" s="252" t="s">
        <v>3340</v>
      </c>
      <c r="AF1450" s="217" t="s">
        <v>12221</v>
      </c>
      <c r="AG1450" s="252" t="s">
        <v>1102</v>
      </c>
      <c r="AH1450" s="217" t="s">
        <v>3340</v>
      </c>
      <c r="AI1450" s="252" t="s">
        <v>12239</v>
      </c>
      <c r="AJ1450" s="252" t="s">
        <v>6765</v>
      </c>
      <c r="AK1450" s="217" t="s">
        <v>3340</v>
      </c>
      <c r="AL1450" s="217" t="s">
        <v>12240</v>
      </c>
    </row>
    <row r="1451" spans="3:38">
      <c r="C1451" s="252" t="s">
        <v>12241</v>
      </c>
      <c r="D1451" s="252" t="s">
        <v>12242</v>
      </c>
      <c r="E1451" s="252" t="s">
        <v>12243</v>
      </c>
      <c r="F1451" s="217" t="s">
        <v>12210</v>
      </c>
      <c r="G1451" s="252" t="s">
        <v>12235</v>
      </c>
      <c r="H1451" s="252" t="s">
        <v>8212</v>
      </c>
      <c r="I1451" s="411">
        <v>43907</v>
      </c>
      <c r="J1451" s="252" t="s">
        <v>3326</v>
      </c>
      <c r="K1451" s="252" t="s">
        <v>6055</v>
      </c>
      <c r="L1451" s="252" t="s">
        <v>3469</v>
      </c>
      <c r="M1451" s="252" t="s">
        <v>6676</v>
      </c>
      <c r="N1451" s="252" t="s">
        <v>9738</v>
      </c>
      <c r="O1451" s="252" t="s">
        <v>9739</v>
      </c>
      <c r="P1451" s="252" t="s">
        <v>3669</v>
      </c>
      <c r="Q1451" s="252" t="s">
        <v>12239</v>
      </c>
      <c r="R1451" s="252" t="s">
        <v>12238</v>
      </c>
      <c r="S1451" s="252" t="s">
        <v>3340</v>
      </c>
      <c r="T1451" s="252" t="s">
        <v>3340</v>
      </c>
      <c r="U1451" s="252" t="s">
        <v>3340</v>
      </c>
      <c r="V1451" s="252" t="s">
        <v>3330</v>
      </c>
      <c r="W1451" s="252" t="s">
        <v>3340</v>
      </c>
      <c r="X1451" s="252" t="s">
        <v>3340</v>
      </c>
      <c r="Y1451" s="252" t="s">
        <v>3340</v>
      </c>
      <c r="Z1451" s="252" t="s">
        <v>3340</v>
      </c>
      <c r="AA1451" s="252" t="s">
        <v>3340</v>
      </c>
      <c r="AB1451" s="252" t="s">
        <v>3670</v>
      </c>
      <c r="AC1451" s="252" t="s">
        <v>3835</v>
      </c>
      <c r="AD1451" s="252" t="s">
        <v>3340</v>
      </c>
      <c r="AE1451" s="252" t="s">
        <v>3340</v>
      </c>
      <c r="AF1451" s="217" t="s">
        <v>12221</v>
      </c>
      <c r="AG1451" s="252" t="s">
        <v>1102</v>
      </c>
      <c r="AH1451" s="217" t="s">
        <v>3340</v>
      </c>
      <c r="AI1451" s="252" t="s">
        <v>12239</v>
      </c>
      <c r="AJ1451" s="252" t="s">
        <v>6765</v>
      </c>
      <c r="AK1451" s="217" t="s">
        <v>3340</v>
      </c>
      <c r="AL1451" s="217" t="s">
        <v>12240</v>
      </c>
    </row>
    <row r="1452" spans="3:38">
      <c r="C1452" s="252" t="s">
        <v>12244</v>
      </c>
      <c r="D1452" s="252" t="s">
        <v>12245</v>
      </c>
      <c r="E1452" s="252" t="s">
        <v>12246</v>
      </c>
      <c r="F1452" s="217" t="s">
        <v>12210</v>
      </c>
      <c r="G1452" s="252" t="s">
        <v>12235</v>
      </c>
      <c r="H1452" s="252" t="s">
        <v>8212</v>
      </c>
      <c r="I1452" s="411">
        <v>43907</v>
      </c>
      <c r="J1452" s="252" t="s">
        <v>3326</v>
      </c>
      <c r="K1452" s="252" t="s">
        <v>6055</v>
      </c>
      <c r="L1452" s="252" t="s">
        <v>3469</v>
      </c>
      <c r="M1452" s="252" t="s">
        <v>6676</v>
      </c>
      <c r="N1452" s="252" t="s">
        <v>4281</v>
      </c>
      <c r="O1452" s="252" t="s">
        <v>5081</v>
      </c>
      <c r="P1452" s="252" t="s">
        <v>3669</v>
      </c>
      <c r="Q1452" s="252" t="s">
        <v>12239</v>
      </c>
      <c r="R1452" s="252" t="s">
        <v>12238</v>
      </c>
      <c r="S1452" s="252" t="s">
        <v>3340</v>
      </c>
      <c r="T1452" s="252" t="s">
        <v>3340</v>
      </c>
      <c r="U1452" s="252" t="s">
        <v>3340</v>
      </c>
      <c r="V1452" s="252" t="s">
        <v>3330</v>
      </c>
      <c r="W1452" s="252" t="s">
        <v>3340</v>
      </c>
      <c r="X1452" s="252" t="s">
        <v>3340</v>
      </c>
      <c r="Y1452" s="252" t="s">
        <v>3340</v>
      </c>
      <c r="Z1452" s="252" t="s">
        <v>3340</v>
      </c>
      <c r="AA1452" s="252" t="s">
        <v>3340</v>
      </c>
      <c r="AB1452" s="252" t="s">
        <v>3670</v>
      </c>
      <c r="AC1452" s="252" t="s">
        <v>3835</v>
      </c>
      <c r="AD1452" s="252" t="s">
        <v>3340</v>
      </c>
      <c r="AE1452" s="252" t="s">
        <v>3340</v>
      </c>
      <c r="AF1452" s="217" t="s">
        <v>12221</v>
      </c>
      <c r="AG1452" s="252" t="s">
        <v>1102</v>
      </c>
      <c r="AH1452" s="217" t="s">
        <v>3340</v>
      </c>
      <c r="AI1452" s="252" t="s">
        <v>12239</v>
      </c>
      <c r="AJ1452" s="252" t="s">
        <v>6765</v>
      </c>
      <c r="AK1452" s="217" t="s">
        <v>3340</v>
      </c>
      <c r="AL1452" s="217" t="s">
        <v>12240</v>
      </c>
    </row>
    <row r="1453" spans="3:38">
      <c r="C1453" s="252" t="s">
        <v>12247</v>
      </c>
      <c r="D1453" s="252" t="s">
        <v>12248</v>
      </c>
      <c r="E1453" s="252" t="s">
        <v>12249</v>
      </c>
      <c r="F1453" s="217" t="s">
        <v>12210</v>
      </c>
      <c r="G1453" s="252" t="s">
        <v>12235</v>
      </c>
      <c r="H1453" s="252" t="s">
        <v>8212</v>
      </c>
      <c r="I1453" s="411">
        <v>43907</v>
      </c>
      <c r="J1453" s="252" t="s">
        <v>3326</v>
      </c>
      <c r="K1453" s="252" t="s">
        <v>6055</v>
      </c>
      <c r="L1453" s="252" t="s">
        <v>3469</v>
      </c>
      <c r="M1453" s="252" t="s">
        <v>6676</v>
      </c>
      <c r="N1453" s="252" t="s">
        <v>3327</v>
      </c>
      <c r="O1453" s="252" t="s">
        <v>3328</v>
      </c>
      <c r="P1453" s="252" t="s">
        <v>3669</v>
      </c>
      <c r="Q1453" s="252" t="s">
        <v>12239</v>
      </c>
      <c r="R1453" s="252" t="s">
        <v>12238</v>
      </c>
      <c r="S1453" s="252" t="s">
        <v>3340</v>
      </c>
      <c r="T1453" s="252" t="s">
        <v>3340</v>
      </c>
      <c r="U1453" s="252" t="s">
        <v>3340</v>
      </c>
      <c r="V1453" s="252" t="s">
        <v>3330</v>
      </c>
      <c r="W1453" s="252" t="s">
        <v>3340</v>
      </c>
      <c r="X1453" s="252" t="s">
        <v>3340</v>
      </c>
      <c r="Y1453" s="252" t="s">
        <v>3340</v>
      </c>
      <c r="Z1453" s="252" t="s">
        <v>3340</v>
      </c>
      <c r="AA1453" s="252" t="s">
        <v>3340</v>
      </c>
      <c r="AB1453" s="252" t="s">
        <v>3669</v>
      </c>
      <c r="AC1453" s="252" t="s">
        <v>3835</v>
      </c>
      <c r="AD1453" s="252" t="s">
        <v>3340</v>
      </c>
      <c r="AE1453" s="252" t="s">
        <v>3340</v>
      </c>
      <c r="AF1453" s="217" t="s">
        <v>12221</v>
      </c>
      <c r="AG1453" s="252" t="s">
        <v>1102</v>
      </c>
      <c r="AH1453" s="217" t="s">
        <v>3340</v>
      </c>
      <c r="AI1453" s="252" t="s">
        <v>12239</v>
      </c>
      <c r="AJ1453" s="252" t="s">
        <v>6765</v>
      </c>
      <c r="AK1453" s="217" t="s">
        <v>3340</v>
      </c>
      <c r="AL1453" s="217" t="s">
        <v>12240</v>
      </c>
    </row>
    <row r="1454" spans="3:38">
      <c r="C1454" s="252" t="s">
        <v>12250</v>
      </c>
      <c r="D1454" s="252" t="s">
        <v>12251</v>
      </c>
      <c r="E1454" s="252" t="s">
        <v>12252</v>
      </c>
      <c r="F1454" s="217" t="s">
        <v>12210</v>
      </c>
      <c r="G1454" s="252" t="s">
        <v>12235</v>
      </c>
      <c r="H1454" s="252" t="s">
        <v>8212</v>
      </c>
      <c r="I1454" s="411">
        <v>43907</v>
      </c>
      <c r="J1454" s="252" t="s">
        <v>3326</v>
      </c>
      <c r="K1454" s="252" t="s">
        <v>6055</v>
      </c>
      <c r="L1454" s="252" t="s">
        <v>3469</v>
      </c>
      <c r="M1454" s="252" t="s">
        <v>6676</v>
      </c>
      <c r="N1454" s="252" t="s">
        <v>4280</v>
      </c>
      <c r="O1454" s="252" t="s">
        <v>7771</v>
      </c>
      <c r="P1454" s="252" t="s">
        <v>3669</v>
      </c>
      <c r="Q1454" s="252" t="s">
        <v>12239</v>
      </c>
      <c r="R1454" s="252" t="s">
        <v>12238</v>
      </c>
      <c r="S1454" s="252" t="s">
        <v>3340</v>
      </c>
      <c r="T1454" s="252" t="s">
        <v>3340</v>
      </c>
      <c r="U1454" s="252" t="s">
        <v>3340</v>
      </c>
      <c r="V1454" s="252" t="s">
        <v>3330</v>
      </c>
      <c r="W1454" s="252" t="s">
        <v>3340</v>
      </c>
      <c r="X1454" s="252" t="s">
        <v>3340</v>
      </c>
      <c r="Y1454" s="252" t="s">
        <v>3340</v>
      </c>
      <c r="Z1454" s="252" t="s">
        <v>3340</v>
      </c>
      <c r="AA1454" s="252" t="s">
        <v>3340</v>
      </c>
      <c r="AB1454" s="252" t="s">
        <v>3670</v>
      </c>
      <c r="AC1454" s="252" t="s">
        <v>3835</v>
      </c>
      <c r="AD1454" s="252" t="s">
        <v>3340</v>
      </c>
      <c r="AE1454" s="252" t="s">
        <v>3340</v>
      </c>
      <c r="AF1454" s="217" t="s">
        <v>12221</v>
      </c>
      <c r="AG1454" s="252" t="s">
        <v>1102</v>
      </c>
      <c r="AH1454" s="217" t="s">
        <v>3340</v>
      </c>
      <c r="AI1454" s="252" t="s">
        <v>12239</v>
      </c>
      <c r="AJ1454" s="252" t="s">
        <v>6765</v>
      </c>
      <c r="AK1454" s="217" t="s">
        <v>3340</v>
      </c>
      <c r="AL1454" s="217" t="s">
        <v>12240</v>
      </c>
    </row>
    <row r="1455" spans="3:38">
      <c r="C1455" s="252" t="s">
        <v>12253</v>
      </c>
      <c r="D1455" s="252" t="s">
        <v>12254</v>
      </c>
      <c r="E1455" s="252" t="s">
        <v>10457</v>
      </c>
      <c r="F1455" s="217" t="s">
        <v>12255</v>
      </c>
      <c r="G1455" s="252" t="s">
        <v>7180</v>
      </c>
      <c r="H1455" s="252" t="s">
        <v>7352</v>
      </c>
      <c r="I1455" s="411">
        <v>43934</v>
      </c>
      <c r="J1455" s="252" t="s">
        <v>3326</v>
      </c>
      <c r="K1455" s="252" t="s">
        <v>6055</v>
      </c>
      <c r="L1455" s="252" t="s">
        <v>3469</v>
      </c>
      <c r="M1455" s="252" t="s">
        <v>6676</v>
      </c>
      <c r="N1455" s="252" t="s">
        <v>10456</v>
      </c>
      <c r="O1455" s="252" t="s">
        <v>12256</v>
      </c>
      <c r="P1455" s="252" t="s">
        <v>3670</v>
      </c>
      <c r="Q1455" s="252" t="s">
        <v>1102</v>
      </c>
      <c r="R1455" s="252" t="s">
        <v>3340</v>
      </c>
      <c r="S1455" s="252" t="s">
        <v>3340</v>
      </c>
      <c r="T1455" s="252" t="s">
        <v>3340</v>
      </c>
      <c r="U1455" s="252" t="s">
        <v>3340</v>
      </c>
      <c r="V1455" s="252" t="s">
        <v>12257</v>
      </c>
      <c r="W1455" s="252" t="s">
        <v>3340</v>
      </c>
      <c r="X1455" s="252" t="s">
        <v>3340</v>
      </c>
      <c r="Y1455" s="252" t="s">
        <v>3340</v>
      </c>
      <c r="Z1455" s="252" t="s">
        <v>3340</v>
      </c>
      <c r="AA1455" s="252" t="s">
        <v>3340</v>
      </c>
      <c r="AB1455" s="252" t="s">
        <v>3670</v>
      </c>
      <c r="AC1455" s="252" t="s">
        <v>3835</v>
      </c>
      <c r="AD1455" s="252" t="s">
        <v>3340</v>
      </c>
      <c r="AE1455" s="252" t="s">
        <v>3340</v>
      </c>
      <c r="AF1455" s="217" t="s">
        <v>3340</v>
      </c>
      <c r="AG1455" s="252" t="s">
        <v>1102</v>
      </c>
      <c r="AH1455" s="217" t="s">
        <v>3340</v>
      </c>
      <c r="AI1455" s="252" t="s">
        <v>3340</v>
      </c>
      <c r="AJ1455" s="252" t="s">
        <v>6765</v>
      </c>
      <c r="AK1455" s="252" t="s">
        <v>3340</v>
      </c>
      <c r="AL1455" s="252" t="s">
        <v>3340</v>
      </c>
    </row>
    <row r="1456" spans="3:38">
      <c r="C1456" s="252" t="s">
        <v>12258</v>
      </c>
      <c r="D1456" s="252" t="s">
        <v>12259</v>
      </c>
      <c r="E1456" s="252" t="s">
        <v>10458</v>
      </c>
      <c r="F1456" s="217" t="s">
        <v>12255</v>
      </c>
      <c r="G1456" s="252" t="s">
        <v>7180</v>
      </c>
      <c r="H1456" s="252" t="s">
        <v>7352</v>
      </c>
      <c r="I1456" s="411">
        <v>43934</v>
      </c>
      <c r="J1456" s="252" t="s">
        <v>3326</v>
      </c>
      <c r="K1456" s="252" t="s">
        <v>6055</v>
      </c>
      <c r="L1456" s="252" t="s">
        <v>3469</v>
      </c>
      <c r="M1456" s="252" t="s">
        <v>6676</v>
      </c>
      <c r="N1456" s="252" t="s">
        <v>10455</v>
      </c>
      <c r="O1456" s="252" t="s">
        <v>12260</v>
      </c>
      <c r="P1456" s="252" t="s">
        <v>3670</v>
      </c>
      <c r="Q1456" s="252" t="s">
        <v>1102</v>
      </c>
      <c r="R1456" s="252" t="s">
        <v>3340</v>
      </c>
      <c r="S1456" s="252" t="s">
        <v>3340</v>
      </c>
      <c r="T1456" s="252" t="s">
        <v>3340</v>
      </c>
      <c r="U1456" s="252" t="s">
        <v>3340</v>
      </c>
      <c r="V1456" s="252" t="s">
        <v>12257</v>
      </c>
      <c r="W1456" s="252" t="s">
        <v>3340</v>
      </c>
      <c r="X1456" s="252" t="s">
        <v>3340</v>
      </c>
      <c r="Y1456" s="252" t="s">
        <v>3340</v>
      </c>
      <c r="Z1456" s="252" t="s">
        <v>3340</v>
      </c>
      <c r="AA1456" s="252" t="s">
        <v>3340</v>
      </c>
      <c r="AB1456" s="252" t="s">
        <v>3670</v>
      </c>
      <c r="AC1456" s="252" t="s">
        <v>3835</v>
      </c>
      <c r="AD1456" s="252" t="s">
        <v>3340</v>
      </c>
      <c r="AE1456" s="252" t="s">
        <v>3340</v>
      </c>
      <c r="AF1456" s="217" t="s">
        <v>3340</v>
      </c>
      <c r="AG1456" s="252" t="s">
        <v>1102</v>
      </c>
      <c r="AH1456" s="217" t="s">
        <v>3340</v>
      </c>
      <c r="AI1456" s="252" t="s">
        <v>3340</v>
      </c>
      <c r="AJ1456" s="252" t="s">
        <v>6765</v>
      </c>
      <c r="AK1456" s="252" t="s">
        <v>3340</v>
      </c>
      <c r="AL1456" s="252" t="s">
        <v>3340</v>
      </c>
    </row>
    <row r="1457" spans="3:38">
      <c r="C1457" s="252" t="s">
        <v>12261</v>
      </c>
      <c r="D1457" s="252" t="s">
        <v>12262</v>
      </c>
      <c r="E1457" s="252" t="s">
        <v>10590</v>
      </c>
      <c r="F1457" s="252" t="s">
        <v>12263</v>
      </c>
      <c r="G1457" s="252" t="s">
        <v>12264</v>
      </c>
      <c r="H1457" s="252" t="s">
        <v>7352</v>
      </c>
      <c r="I1457" s="411">
        <v>44079</v>
      </c>
      <c r="J1457" s="252" t="s">
        <v>3326</v>
      </c>
      <c r="K1457" s="252" t="s">
        <v>12265</v>
      </c>
      <c r="L1457" s="252" t="s">
        <v>4656</v>
      </c>
      <c r="M1457" s="252" t="s">
        <v>6676</v>
      </c>
      <c r="N1457" s="252" t="s">
        <v>3327</v>
      </c>
      <c r="O1457" s="252" t="s">
        <v>3328</v>
      </c>
      <c r="P1457" s="252" t="s">
        <v>3670</v>
      </c>
      <c r="Q1457" s="252" t="s">
        <v>12266</v>
      </c>
      <c r="R1457" s="252" t="s">
        <v>3340</v>
      </c>
      <c r="S1457" s="252" t="s">
        <v>3340</v>
      </c>
      <c r="T1457" s="252" t="s">
        <v>3340</v>
      </c>
      <c r="U1457" s="252" t="s">
        <v>3340</v>
      </c>
      <c r="V1457" s="252" t="s">
        <v>3340</v>
      </c>
      <c r="W1457" s="252" t="s">
        <v>3340</v>
      </c>
      <c r="X1457" s="252" t="s">
        <v>3340</v>
      </c>
      <c r="Y1457" s="252" t="s">
        <v>3340</v>
      </c>
      <c r="Z1457" s="217" t="s">
        <v>3340</v>
      </c>
      <c r="AA1457" s="217" t="s">
        <v>3340</v>
      </c>
      <c r="AB1457" s="252" t="s">
        <v>3669</v>
      </c>
      <c r="AC1457" s="252" t="s">
        <v>3835</v>
      </c>
      <c r="AD1457" s="217" t="s">
        <v>3340</v>
      </c>
      <c r="AE1457" s="217" t="s">
        <v>3340</v>
      </c>
      <c r="AF1457" s="217" t="s">
        <v>3340</v>
      </c>
      <c r="AG1457" s="252" t="s">
        <v>12267</v>
      </c>
      <c r="AH1457" s="252" t="s">
        <v>3340</v>
      </c>
      <c r="AI1457" s="252" t="s">
        <v>3340</v>
      </c>
      <c r="AJ1457" s="252" t="s">
        <v>6765</v>
      </c>
      <c r="AK1457" s="252" t="s">
        <v>3340</v>
      </c>
      <c r="AL1457" s="252" t="s">
        <v>12268</v>
      </c>
    </row>
    <row r="1458" spans="3:38">
      <c r="C1458" s="252" t="s">
        <v>12269</v>
      </c>
      <c r="D1458" s="252" t="s">
        <v>12270</v>
      </c>
      <c r="E1458" s="252" t="s">
        <v>12271</v>
      </c>
      <c r="F1458" s="252" t="s">
        <v>12272</v>
      </c>
      <c r="G1458" s="252" t="s">
        <v>12264</v>
      </c>
      <c r="H1458" s="252" t="s">
        <v>7352</v>
      </c>
      <c r="I1458" s="411">
        <v>44079</v>
      </c>
      <c r="J1458" s="252" t="s">
        <v>3326</v>
      </c>
      <c r="K1458" s="252" t="s">
        <v>12273</v>
      </c>
      <c r="L1458" s="252" t="s">
        <v>4656</v>
      </c>
      <c r="M1458" s="252" t="s">
        <v>6676</v>
      </c>
      <c r="N1458" s="252" t="s">
        <v>3327</v>
      </c>
      <c r="O1458" s="252" t="s">
        <v>3328</v>
      </c>
      <c r="P1458" s="252" t="s">
        <v>3670</v>
      </c>
      <c r="Q1458" s="252" t="s">
        <v>12274</v>
      </c>
      <c r="R1458" s="252" t="s">
        <v>3340</v>
      </c>
      <c r="S1458" s="252" t="s">
        <v>3340</v>
      </c>
      <c r="T1458" s="252" t="s">
        <v>3340</v>
      </c>
      <c r="U1458" s="252" t="s">
        <v>3340</v>
      </c>
      <c r="V1458" s="252" t="s">
        <v>3340</v>
      </c>
      <c r="W1458" s="252" t="s">
        <v>3340</v>
      </c>
      <c r="X1458" s="252" t="s">
        <v>3340</v>
      </c>
      <c r="Y1458" s="252" t="s">
        <v>3340</v>
      </c>
      <c r="Z1458" s="217" t="s">
        <v>3340</v>
      </c>
      <c r="AA1458" s="217" t="s">
        <v>3340</v>
      </c>
      <c r="AB1458" s="252" t="s">
        <v>3669</v>
      </c>
      <c r="AC1458" s="252" t="s">
        <v>3835</v>
      </c>
      <c r="AD1458" s="217" t="s">
        <v>3340</v>
      </c>
      <c r="AE1458" s="217" t="s">
        <v>3340</v>
      </c>
      <c r="AF1458" s="217" t="s">
        <v>3340</v>
      </c>
      <c r="AG1458" s="252" t="s">
        <v>12267</v>
      </c>
      <c r="AH1458" s="252" t="s">
        <v>3340</v>
      </c>
      <c r="AI1458" s="252" t="s">
        <v>3340</v>
      </c>
      <c r="AJ1458" s="252" t="s">
        <v>6765</v>
      </c>
      <c r="AK1458" s="252" t="s">
        <v>3340</v>
      </c>
      <c r="AL1458" s="252" t="s">
        <v>12275</v>
      </c>
    </row>
    <row r="1459" spans="3:38">
      <c r="C1459" s="252" t="s">
        <v>12276</v>
      </c>
      <c r="D1459" s="252" t="s">
        <v>12277</v>
      </c>
      <c r="E1459" s="252" t="s">
        <v>12278</v>
      </c>
      <c r="F1459" s="252" t="s">
        <v>12279</v>
      </c>
      <c r="G1459" s="252" t="s">
        <v>12264</v>
      </c>
      <c r="H1459" s="252" t="s">
        <v>7352</v>
      </c>
      <c r="I1459" s="411">
        <v>44079</v>
      </c>
      <c r="J1459" s="252" t="s">
        <v>3326</v>
      </c>
      <c r="K1459" s="252" t="s">
        <v>12265</v>
      </c>
      <c r="L1459" s="252" t="s">
        <v>4656</v>
      </c>
      <c r="M1459" s="252" t="s">
        <v>6676</v>
      </c>
      <c r="N1459" s="252" t="s">
        <v>3675</v>
      </c>
      <c r="O1459" s="252" t="s">
        <v>5075</v>
      </c>
      <c r="P1459" s="252" t="s">
        <v>3670</v>
      </c>
      <c r="Q1459" s="252" t="s">
        <v>12266</v>
      </c>
      <c r="R1459" s="252" t="s">
        <v>3340</v>
      </c>
      <c r="S1459" s="252" t="s">
        <v>3340</v>
      </c>
      <c r="T1459" s="252" t="s">
        <v>3340</v>
      </c>
      <c r="U1459" s="252" t="s">
        <v>3340</v>
      </c>
      <c r="V1459" s="252" t="s">
        <v>3340</v>
      </c>
      <c r="W1459" s="252" t="s">
        <v>3340</v>
      </c>
      <c r="X1459" s="252" t="s">
        <v>3340</v>
      </c>
      <c r="Y1459" s="252" t="s">
        <v>3340</v>
      </c>
      <c r="Z1459" s="217" t="s">
        <v>3340</v>
      </c>
      <c r="AA1459" s="217" t="s">
        <v>3340</v>
      </c>
      <c r="AB1459" s="252" t="s">
        <v>3670</v>
      </c>
      <c r="AC1459" s="252" t="s">
        <v>3835</v>
      </c>
      <c r="AD1459" s="217" t="s">
        <v>3340</v>
      </c>
      <c r="AE1459" s="217" t="s">
        <v>3340</v>
      </c>
      <c r="AF1459" s="217" t="s">
        <v>3340</v>
      </c>
      <c r="AG1459" s="252" t="s">
        <v>12267</v>
      </c>
      <c r="AH1459" s="252" t="s">
        <v>3340</v>
      </c>
      <c r="AI1459" s="252" t="s">
        <v>3340</v>
      </c>
      <c r="AJ1459" s="252" t="s">
        <v>6765</v>
      </c>
      <c r="AK1459" s="252" t="s">
        <v>3340</v>
      </c>
      <c r="AL1459" s="252" t="s">
        <v>12268</v>
      </c>
    </row>
    <row r="1460" spans="3:38">
      <c r="C1460" s="252" t="s">
        <v>12280</v>
      </c>
      <c r="D1460" s="252" t="s">
        <v>12281</v>
      </c>
      <c r="E1460" s="252" t="s">
        <v>12282</v>
      </c>
      <c r="F1460" s="252" t="s">
        <v>12283</v>
      </c>
      <c r="G1460" s="252" t="s">
        <v>12264</v>
      </c>
      <c r="H1460" s="252" t="s">
        <v>7352</v>
      </c>
      <c r="I1460" s="411">
        <v>44079</v>
      </c>
      <c r="J1460" s="252" t="s">
        <v>3326</v>
      </c>
      <c r="K1460" s="252" t="s">
        <v>12273</v>
      </c>
      <c r="L1460" s="252" t="s">
        <v>4656</v>
      </c>
      <c r="M1460" s="252" t="s">
        <v>6676</v>
      </c>
      <c r="N1460" s="252" t="s">
        <v>3675</v>
      </c>
      <c r="O1460" s="252" t="s">
        <v>5075</v>
      </c>
      <c r="P1460" s="252" t="s">
        <v>3670</v>
      </c>
      <c r="Q1460" s="252" t="s">
        <v>12274</v>
      </c>
      <c r="R1460" s="252" t="s">
        <v>3340</v>
      </c>
      <c r="S1460" s="252" t="s">
        <v>3340</v>
      </c>
      <c r="T1460" s="252" t="s">
        <v>3340</v>
      </c>
      <c r="U1460" s="252" t="s">
        <v>3340</v>
      </c>
      <c r="V1460" s="252" t="s">
        <v>3340</v>
      </c>
      <c r="W1460" s="252" t="s">
        <v>3340</v>
      </c>
      <c r="X1460" s="252" t="s">
        <v>3340</v>
      </c>
      <c r="Y1460" s="252" t="s">
        <v>3340</v>
      </c>
      <c r="Z1460" s="217" t="s">
        <v>3340</v>
      </c>
      <c r="AA1460" s="217" t="s">
        <v>3340</v>
      </c>
      <c r="AB1460" s="252" t="s">
        <v>3670</v>
      </c>
      <c r="AC1460" s="252" t="s">
        <v>3835</v>
      </c>
      <c r="AD1460" s="217" t="s">
        <v>3340</v>
      </c>
      <c r="AE1460" s="217" t="s">
        <v>3340</v>
      </c>
      <c r="AF1460" s="217" t="s">
        <v>3340</v>
      </c>
      <c r="AG1460" s="252" t="s">
        <v>12267</v>
      </c>
      <c r="AH1460" s="252" t="s">
        <v>3340</v>
      </c>
      <c r="AI1460" s="252" t="s">
        <v>3340</v>
      </c>
      <c r="AJ1460" s="252" t="s">
        <v>6765</v>
      </c>
      <c r="AK1460" s="252" t="s">
        <v>3340</v>
      </c>
      <c r="AL1460" s="252" t="s">
        <v>12275</v>
      </c>
    </row>
    <row r="1461" spans="3:38">
      <c r="C1461" s="252" t="s">
        <v>12284</v>
      </c>
      <c r="D1461" s="252" t="s">
        <v>12285</v>
      </c>
      <c r="E1461" s="252" t="s">
        <v>12286</v>
      </c>
      <c r="F1461" s="252" t="s">
        <v>12287</v>
      </c>
      <c r="G1461" s="252" t="s">
        <v>12264</v>
      </c>
      <c r="H1461" s="252" t="s">
        <v>7352</v>
      </c>
      <c r="I1461" s="411">
        <v>44079</v>
      </c>
      <c r="J1461" s="252" t="s">
        <v>3326</v>
      </c>
      <c r="K1461" s="252" t="s">
        <v>12265</v>
      </c>
      <c r="L1461" s="252" t="s">
        <v>4656</v>
      </c>
      <c r="M1461" s="252" t="s">
        <v>6676</v>
      </c>
      <c r="N1461" s="252" t="s">
        <v>3696</v>
      </c>
      <c r="O1461" s="252" t="s">
        <v>3339</v>
      </c>
      <c r="P1461" s="252" t="s">
        <v>3670</v>
      </c>
      <c r="Q1461" s="252" t="s">
        <v>12266</v>
      </c>
      <c r="R1461" s="252" t="s">
        <v>3340</v>
      </c>
      <c r="S1461" s="252" t="s">
        <v>3340</v>
      </c>
      <c r="T1461" s="252" t="s">
        <v>3340</v>
      </c>
      <c r="U1461" s="252" t="s">
        <v>3340</v>
      </c>
      <c r="V1461" s="252" t="s">
        <v>3340</v>
      </c>
      <c r="W1461" s="252" t="s">
        <v>3340</v>
      </c>
      <c r="X1461" s="252" t="s">
        <v>3340</v>
      </c>
      <c r="Y1461" s="252" t="s">
        <v>3340</v>
      </c>
      <c r="Z1461" s="217" t="s">
        <v>3340</v>
      </c>
      <c r="AA1461" s="217" t="s">
        <v>3340</v>
      </c>
      <c r="AB1461" s="252" t="s">
        <v>3670</v>
      </c>
      <c r="AC1461" s="252" t="s">
        <v>4776</v>
      </c>
      <c r="AD1461" s="217" t="s">
        <v>3340</v>
      </c>
      <c r="AE1461" s="217" t="s">
        <v>3340</v>
      </c>
      <c r="AF1461" s="217" t="s">
        <v>3340</v>
      </c>
      <c r="AG1461" s="252" t="s">
        <v>12267</v>
      </c>
      <c r="AH1461" s="252" t="s">
        <v>3340</v>
      </c>
      <c r="AI1461" s="252" t="s">
        <v>3340</v>
      </c>
      <c r="AJ1461" s="252" t="s">
        <v>6766</v>
      </c>
      <c r="AK1461" s="252" t="s">
        <v>3340</v>
      </c>
      <c r="AL1461" s="252" t="s">
        <v>12268</v>
      </c>
    </row>
    <row r="1462" spans="3:38">
      <c r="C1462" s="252" t="s">
        <v>12288</v>
      </c>
      <c r="D1462" s="252" t="s">
        <v>12289</v>
      </c>
      <c r="E1462" s="252" t="s">
        <v>12290</v>
      </c>
      <c r="F1462" s="252" t="s">
        <v>12291</v>
      </c>
      <c r="G1462" s="252" t="s">
        <v>12292</v>
      </c>
      <c r="H1462" s="252" t="s">
        <v>7352</v>
      </c>
      <c r="I1462" s="411">
        <v>44079</v>
      </c>
      <c r="J1462" s="252" t="s">
        <v>3326</v>
      </c>
      <c r="K1462" s="252" t="s">
        <v>12265</v>
      </c>
      <c r="L1462" s="252" t="s">
        <v>4656</v>
      </c>
      <c r="M1462" s="252" t="s">
        <v>6676</v>
      </c>
      <c r="N1462" s="252" t="s">
        <v>5124</v>
      </c>
      <c r="O1462" s="252" t="s">
        <v>7518</v>
      </c>
      <c r="P1462" s="252" t="s">
        <v>3670</v>
      </c>
      <c r="Q1462" s="252" t="s">
        <v>12266</v>
      </c>
      <c r="R1462" s="252" t="s">
        <v>12293</v>
      </c>
      <c r="S1462" s="252" t="s">
        <v>3340</v>
      </c>
      <c r="T1462" s="252" t="s">
        <v>3340</v>
      </c>
      <c r="U1462" s="252" t="s">
        <v>3340</v>
      </c>
      <c r="V1462" s="252" t="s">
        <v>3340</v>
      </c>
      <c r="W1462" s="252" t="s">
        <v>3340</v>
      </c>
      <c r="X1462" s="252" t="s">
        <v>3340</v>
      </c>
      <c r="Y1462" s="252" t="s">
        <v>3340</v>
      </c>
      <c r="Z1462" s="217" t="s">
        <v>3340</v>
      </c>
      <c r="AA1462" s="217" t="s">
        <v>3340</v>
      </c>
      <c r="AB1462" s="252" t="s">
        <v>3670</v>
      </c>
      <c r="AC1462" s="252" t="s">
        <v>3835</v>
      </c>
      <c r="AD1462" s="217" t="s">
        <v>3340</v>
      </c>
      <c r="AE1462" s="217" t="s">
        <v>3340</v>
      </c>
      <c r="AF1462" s="217" t="s">
        <v>3340</v>
      </c>
      <c r="AG1462" s="252" t="s">
        <v>12267</v>
      </c>
      <c r="AH1462" s="252" t="s">
        <v>3340</v>
      </c>
      <c r="AI1462" s="252" t="s">
        <v>3340</v>
      </c>
      <c r="AJ1462" s="252" t="s">
        <v>6765</v>
      </c>
      <c r="AK1462" s="252" t="s">
        <v>3340</v>
      </c>
      <c r="AL1462" s="252" t="s">
        <v>12268</v>
      </c>
    </row>
    <row r="1463" spans="3:38">
      <c r="C1463" s="252" t="s">
        <v>12294</v>
      </c>
      <c r="D1463" s="252" t="s">
        <v>12295</v>
      </c>
      <c r="E1463" s="252" t="s">
        <v>12296</v>
      </c>
      <c r="F1463" s="252" t="s">
        <v>12297</v>
      </c>
      <c r="G1463" s="252" t="s">
        <v>12292</v>
      </c>
      <c r="H1463" s="252" t="s">
        <v>7352</v>
      </c>
      <c r="I1463" s="411">
        <v>44079</v>
      </c>
      <c r="J1463" s="252" t="s">
        <v>3326</v>
      </c>
      <c r="K1463" s="252" t="s">
        <v>12273</v>
      </c>
      <c r="L1463" s="252" t="s">
        <v>4656</v>
      </c>
      <c r="M1463" s="252" t="s">
        <v>6676</v>
      </c>
      <c r="N1463" s="252" t="s">
        <v>5124</v>
      </c>
      <c r="O1463" s="252" t="s">
        <v>7518</v>
      </c>
      <c r="P1463" s="252" t="s">
        <v>3670</v>
      </c>
      <c r="Q1463" s="252" t="s">
        <v>12274</v>
      </c>
      <c r="R1463" s="252" t="s">
        <v>12298</v>
      </c>
      <c r="S1463" s="252" t="s">
        <v>3340</v>
      </c>
      <c r="T1463" s="252" t="s">
        <v>3340</v>
      </c>
      <c r="U1463" s="252" t="s">
        <v>3340</v>
      </c>
      <c r="V1463" s="252" t="s">
        <v>3340</v>
      </c>
      <c r="W1463" s="252" t="s">
        <v>3340</v>
      </c>
      <c r="X1463" s="252" t="s">
        <v>3340</v>
      </c>
      <c r="Y1463" s="252" t="s">
        <v>3340</v>
      </c>
      <c r="Z1463" s="217" t="s">
        <v>3340</v>
      </c>
      <c r="AA1463" s="217" t="s">
        <v>3340</v>
      </c>
      <c r="AB1463" s="252" t="s">
        <v>3670</v>
      </c>
      <c r="AC1463" s="252" t="s">
        <v>3835</v>
      </c>
      <c r="AD1463" s="217" t="s">
        <v>3340</v>
      </c>
      <c r="AE1463" s="217" t="s">
        <v>3340</v>
      </c>
      <c r="AF1463" s="217" t="s">
        <v>3340</v>
      </c>
      <c r="AG1463" s="252" t="s">
        <v>12267</v>
      </c>
      <c r="AH1463" s="252" t="s">
        <v>3340</v>
      </c>
      <c r="AI1463" s="252" t="s">
        <v>3340</v>
      </c>
      <c r="AJ1463" s="252" t="s">
        <v>6765</v>
      </c>
      <c r="AK1463" s="252" t="s">
        <v>3340</v>
      </c>
      <c r="AL1463" s="252" t="s">
        <v>12275</v>
      </c>
    </row>
    <row r="1464" spans="3:38">
      <c r="C1464" s="252" t="s">
        <v>12284</v>
      </c>
      <c r="D1464" s="252" t="s">
        <v>12299</v>
      </c>
      <c r="E1464" s="252" t="s">
        <v>12293</v>
      </c>
      <c r="F1464" s="252" t="s">
        <v>12300</v>
      </c>
      <c r="G1464" s="252" t="s">
        <v>12292</v>
      </c>
      <c r="H1464" s="252" t="s">
        <v>7352</v>
      </c>
      <c r="I1464" s="411">
        <v>44079</v>
      </c>
      <c r="J1464" s="252" t="s">
        <v>3326</v>
      </c>
      <c r="K1464" s="252" t="s">
        <v>12265</v>
      </c>
      <c r="L1464" s="252" t="s">
        <v>4656</v>
      </c>
      <c r="M1464" s="252" t="s">
        <v>6676</v>
      </c>
      <c r="N1464" s="252" t="s">
        <v>3696</v>
      </c>
      <c r="O1464" s="252" t="s">
        <v>3339</v>
      </c>
      <c r="P1464" s="252" t="s">
        <v>3670</v>
      </c>
      <c r="Q1464" s="252" t="s">
        <v>12266</v>
      </c>
      <c r="R1464" s="252" t="s">
        <v>3340</v>
      </c>
      <c r="S1464" s="252" t="s">
        <v>3340</v>
      </c>
      <c r="T1464" s="252" t="s">
        <v>3340</v>
      </c>
      <c r="U1464" s="252" t="s">
        <v>3340</v>
      </c>
      <c r="V1464" s="252" t="s">
        <v>3340</v>
      </c>
      <c r="W1464" s="252" t="s">
        <v>3340</v>
      </c>
      <c r="X1464" s="252" t="s">
        <v>3340</v>
      </c>
      <c r="Y1464" s="252" t="s">
        <v>3340</v>
      </c>
      <c r="Z1464" s="217" t="s">
        <v>3340</v>
      </c>
      <c r="AA1464" s="217" t="s">
        <v>3340</v>
      </c>
      <c r="AB1464" s="252" t="s">
        <v>3670</v>
      </c>
      <c r="AC1464" s="252" t="s">
        <v>4776</v>
      </c>
      <c r="AD1464" s="217" t="s">
        <v>3340</v>
      </c>
      <c r="AE1464" s="217" t="s">
        <v>3340</v>
      </c>
      <c r="AF1464" s="217" t="s">
        <v>3340</v>
      </c>
      <c r="AG1464" s="252" t="s">
        <v>12267</v>
      </c>
      <c r="AH1464" s="252" t="s">
        <v>3340</v>
      </c>
      <c r="AI1464" s="252" t="s">
        <v>3340</v>
      </c>
      <c r="AJ1464" s="252" t="s">
        <v>6766</v>
      </c>
      <c r="AK1464" s="252" t="s">
        <v>3340</v>
      </c>
      <c r="AL1464" s="252" t="s">
        <v>12268</v>
      </c>
    </row>
    <row r="1465" spans="3:38">
      <c r="C1465" s="252" t="s">
        <v>12301</v>
      </c>
      <c r="D1465" s="252" t="s">
        <v>12302</v>
      </c>
      <c r="E1465" s="252" t="s">
        <v>12298</v>
      </c>
      <c r="F1465" s="252" t="s">
        <v>12303</v>
      </c>
      <c r="G1465" s="252" t="s">
        <v>12292</v>
      </c>
      <c r="H1465" s="252" t="s">
        <v>7352</v>
      </c>
      <c r="I1465" s="411">
        <v>44079</v>
      </c>
      <c r="J1465" s="252" t="s">
        <v>3326</v>
      </c>
      <c r="K1465" s="252" t="s">
        <v>12273</v>
      </c>
      <c r="L1465" s="252" t="s">
        <v>4656</v>
      </c>
      <c r="M1465" s="252" t="s">
        <v>6676</v>
      </c>
      <c r="N1465" s="252" t="s">
        <v>3696</v>
      </c>
      <c r="O1465" s="252" t="s">
        <v>3339</v>
      </c>
      <c r="P1465" s="252" t="s">
        <v>3670</v>
      </c>
      <c r="Q1465" s="252" t="s">
        <v>12274</v>
      </c>
      <c r="R1465" s="252" t="s">
        <v>3340</v>
      </c>
      <c r="S1465" s="252" t="s">
        <v>3340</v>
      </c>
      <c r="T1465" s="252" t="s">
        <v>3340</v>
      </c>
      <c r="U1465" s="252" t="s">
        <v>3340</v>
      </c>
      <c r="V1465" s="252" t="s">
        <v>3340</v>
      </c>
      <c r="W1465" s="252" t="s">
        <v>3340</v>
      </c>
      <c r="X1465" s="252" t="s">
        <v>3340</v>
      </c>
      <c r="Y1465" s="252" t="s">
        <v>3340</v>
      </c>
      <c r="Z1465" s="217" t="s">
        <v>3340</v>
      </c>
      <c r="AA1465" s="217" t="s">
        <v>3340</v>
      </c>
      <c r="AB1465" s="252" t="s">
        <v>3670</v>
      </c>
      <c r="AC1465" s="252" t="s">
        <v>4776</v>
      </c>
      <c r="AD1465" s="217" t="s">
        <v>3340</v>
      </c>
      <c r="AE1465" s="217" t="s">
        <v>3340</v>
      </c>
      <c r="AF1465" s="217" t="s">
        <v>3340</v>
      </c>
      <c r="AG1465" s="252" t="s">
        <v>12267</v>
      </c>
      <c r="AH1465" s="252" t="s">
        <v>3340</v>
      </c>
      <c r="AI1465" s="252" t="s">
        <v>3340</v>
      </c>
      <c r="AJ1465" s="252" t="s">
        <v>6766</v>
      </c>
      <c r="AK1465" s="252" t="s">
        <v>3340</v>
      </c>
      <c r="AL1465" s="252" t="s">
        <v>12275</v>
      </c>
    </row>
    <row r="1466" spans="3:38">
      <c r="C1466" s="252" t="s">
        <v>12304</v>
      </c>
      <c r="D1466" s="252" t="s">
        <v>12305</v>
      </c>
      <c r="E1466" s="252" t="s">
        <v>12306</v>
      </c>
      <c r="F1466" s="252" t="s">
        <v>12307</v>
      </c>
      <c r="G1466" s="252" t="s">
        <v>12308</v>
      </c>
      <c r="H1466" s="252" t="s">
        <v>7352</v>
      </c>
      <c r="I1466" s="411">
        <v>44079</v>
      </c>
      <c r="J1466" s="252" t="s">
        <v>3326</v>
      </c>
      <c r="K1466" s="252" t="s">
        <v>12265</v>
      </c>
      <c r="L1466" s="252" t="s">
        <v>4656</v>
      </c>
      <c r="M1466" s="252" t="s">
        <v>6676</v>
      </c>
      <c r="N1466" s="252" t="s">
        <v>12309</v>
      </c>
      <c r="O1466" s="252" t="s">
        <v>3349</v>
      </c>
      <c r="P1466" s="252" t="s">
        <v>3670</v>
      </c>
      <c r="Q1466" s="252" t="s">
        <v>12310</v>
      </c>
      <c r="R1466" s="252" t="s">
        <v>12311</v>
      </c>
      <c r="S1466" s="252" t="s">
        <v>3340</v>
      </c>
      <c r="T1466" s="252" t="s">
        <v>3340</v>
      </c>
      <c r="U1466" s="252" t="s">
        <v>3340</v>
      </c>
      <c r="V1466" s="252" t="s">
        <v>3340</v>
      </c>
      <c r="W1466" s="252" t="s">
        <v>3340</v>
      </c>
      <c r="X1466" s="252" t="s">
        <v>3340</v>
      </c>
      <c r="Y1466" s="252" t="s">
        <v>3340</v>
      </c>
      <c r="Z1466" s="217" t="s">
        <v>3340</v>
      </c>
      <c r="AA1466" s="217" t="s">
        <v>3340</v>
      </c>
      <c r="AB1466" s="252" t="s">
        <v>3670</v>
      </c>
      <c r="AC1466" s="252" t="s">
        <v>3835</v>
      </c>
      <c r="AD1466" s="217" t="s">
        <v>3340</v>
      </c>
      <c r="AE1466" s="217" t="s">
        <v>3340</v>
      </c>
      <c r="AF1466" s="217" t="s">
        <v>3340</v>
      </c>
      <c r="AG1466" s="252" t="s">
        <v>12267</v>
      </c>
      <c r="AH1466" s="252" t="s">
        <v>3340</v>
      </c>
      <c r="AI1466" s="252" t="s">
        <v>3340</v>
      </c>
      <c r="AJ1466" s="252" t="s">
        <v>6765</v>
      </c>
      <c r="AK1466" s="252" t="s">
        <v>3340</v>
      </c>
      <c r="AL1466" s="252" t="s">
        <v>12268</v>
      </c>
    </row>
    <row r="1467" spans="3:38">
      <c r="C1467" s="252" t="s">
        <v>12312</v>
      </c>
      <c r="D1467" s="252" t="s">
        <v>12313</v>
      </c>
      <c r="E1467" s="252" t="s">
        <v>12314</v>
      </c>
      <c r="F1467" s="252" t="s">
        <v>12315</v>
      </c>
      <c r="G1467" s="252" t="s">
        <v>12308</v>
      </c>
      <c r="H1467" s="252" t="s">
        <v>7352</v>
      </c>
      <c r="I1467" s="411">
        <v>44079</v>
      </c>
      <c r="J1467" s="252" t="s">
        <v>3326</v>
      </c>
      <c r="K1467" s="252" t="s">
        <v>12273</v>
      </c>
      <c r="L1467" s="252" t="s">
        <v>4656</v>
      </c>
      <c r="M1467" s="252" t="s">
        <v>6676</v>
      </c>
      <c r="N1467" s="252" t="s">
        <v>12309</v>
      </c>
      <c r="O1467" s="252" t="s">
        <v>3349</v>
      </c>
      <c r="P1467" s="252" t="s">
        <v>3670</v>
      </c>
      <c r="Q1467" s="252" t="s">
        <v>12316</v>
      </c>
      <c r="R1467" s="252" t="s">
        <v>12317</v>
      </c>
      <c r="S1467" s="252" t="s">
        <v>3340</v>
      </c>
      <c r="T1467" s="252" t="s">
        <v>3340</v>
      </c>
      <c r="U1467" s="252" t="s">
        <v>3340</v>
      </c>
      <c r="V1467" s="252" t="s">
        <v>3340</v>
      </c>
      <c r="W1467" s="252" t="s">
        <v>3340</v>
      </c>
      <c r="X1467" s="252" t="s">
        <v>3340</v>
      </c>
      <c r="Y1467" s="252" t="s">
        <v>3340</v>
      </c>
      <c r="Z1467" s="217" t="s">
        <v>3340</v>
      </c>
      <c r="AA1467" s="217" t="s">
        <v>3340</v>
      </c>
      <c r="AB1467" s="252" t="s">
        <v>3670</v>
      </c>
      <c r="AC1467" s="252" t="s">
        <v>3835</v>
      </c>
      <c r="AD1467" s="217" t="s">
        <v>3340</v>
      </c>
      <c r="AE1467" s="217" t="s">
        <v>3340</v>
      </c>
      <c r="AF1467" s="217" t="s">
        <v>3340</v>
      </c>
      <c r="AG1467" s="252" t="s">
        <v>12267</v>
      </c>
      <c r="AH1467" s="252" t="s">
        <v>3340</v>
      </c>
      <c r="AI1467" s="252" t="s">
        <v>3340</v>
      </c>
      <c r="AJ1467" s="252" t="s">
        <v>6765</v>
      </c>
      <c r="AK1467" s="252" t="s">
        <v>3340</v>
      </c>
      <c r="AL1467" s="252" t="s">
        <v>12275</v>
      </c>
    </row>
    <row r="1468" spans="3:38">
      <c r="C1468" s="252" t="s">
        <v>12318</v>
      </c>
      <c r="D1468" s="252" t="s">
        <v>12319</v>
      </c>
      <c r="E1468" s="252" t="s">
        <v>12311</v>
      </c>
      <c r="F1468" s="252" t="s">
        <v>12320</v>
      </c>
      <c r="G1468" s="252" t="s">
        <v>12308</v>
      </c>
      <c r="H1468" s="252" t="s">
        <v>7352</v>
      </c>
      <c r="I1468" s="411">
        <v>44079</v>
      </c>
      <c r="J1468" s="252" t="s">
        <v>3326</v>
      </c>
      <c r="K1468" s="252" t="s">
        <v>12265</v>
      </c>
      <c r="L1468" s="252" t="s">
        <v>4656</v>
      </c>
      <c r="M1468" s="252" t="s">
        <v>6676</v>
      </c>
      <c r="N1468" s="252" t="s">
        <v>3696</v>
      </c>
      <c r="O1468" s="252" t="s">
        <v>3339</v>
      </c>
      <c r="P1468" s="252" t="s">
        <v>3670</v>
      </c>
      <c r="Q1468" s="252" t="s">
        <v>12310</v>
      </c>
      <c r="R1468" s="252" t="s">
        <v>3340</v>
      </c>
      <c r="S1468" s="252" t="s">
        <v>3340</v>
      </c>
      <c r="T1468" s="252" t="s">
        <v>3340</v>
      </c>
      <c r="U1468" s="252" t="s">
        <v>3340</v>
      </c>
      <c r="V1468" s="252" t="s">
        <v>3340</v>
      </c>
      <c r="W1468" s="252" t="s">
        <v>3340</v>
      </c>
      <c r="X1468" s="252" t="s">
        <v>3340</v>
      </c>
      <c r="Y1468" s="252" t="s">
        <v>3340</v>
      </c>
      <c r="Z1468" s="217" t="s">
        <v>3340</v>
      </c>
      <c r="AA1468" s="217" t="s">
        <v>3340</v>
      </c>
      <c r="AB1468" s="252" t="s">
        <v>3670</v>
      </c>
      <c r="AC1468" s="252" t="s">
        <v>4776</v>
      </c>
      <c r="AD1468" s="217" t="s">
        <v>3340</v>
      </c>
      <c r="AE1468" s="217" t="s">
        <v>3340</v>
      </c>
      <c r="AF1468" s="217" t="s">
        <v>3340</v>
      </c>
      <c r="AG1468" s="252" t="s">
        <v>12267</v>
      </c>
      <c r="AH1468" s="252" t="s">
        <v>3340</v>
      </c>
      <c r="AI1468" s="252" t="s">
        <v>3340</v>
      </c>
      <c r="AJ1468" s="252" t="s">
        <v>6766</v>
      </c>
      <c r="AK1468" s="252" t="s">
        <v>3340</v>
      </c>
      <c r="AL1468" s="252" t="s">
        <v>12268</v>
      </c>
    </row>
    <row r="1469" spans="3:38">
      <c r="C1469" s="252" t="s">
        <v>12321</v>
      </c>
      <c r="D1469" s="252" t="s">
        <v>12322</v>
      </c>
      <c r="E1469" s="252" t="s">
        <v>12317</v>
      </c>
      <c r="F1469" s="252" t="s">
        <v>12323</v>
      </c>
      <c r="G1469" s="252" t="s">
        <v>12308</v>
      </c>
      <c r="H1469" s="252" t="s">
        <v>7352</v>
      </c>
      <c r="I1469" s="411">
        <v>44079</v>
      </c>
      <c r="J1469" s="252" t="s">
        <v>3326</v>
      </c>
      <c r="K1469" s="252" t="s">
        <v>12273</v>
      </c>
      <c r="L1469" s="252" t="s">
        <v>4656</v>
      </c>
      <c r="M1469" s="252" t="s">
        <v>6676</v>
      </c>
      <c r="N1469" s="252" t="s">
        <v>3696</v>
      </c>
      <c r="O1469" s="252" t="s">
        <v>3339</v>
      </c>
      <c r="P1469" s="252" t="s">
        <v>3670</v>
      </c>
      <c r="Q1469" s="252" t="s">
        <v>12316</v>
      </c>
      <c r="R1469" s="252" t="s">
        <v>3340</v>
      </c>
      <c r="S1469" s="252" t="s">
        <v>3340</v>
      </c>
      <c r="T1469" s="252" t="s">
        <v>3340</v>
      </c>
      <c r="U1469" s="252" t="s">
        <v>3340</v>
      </c>
      <c r="V1469" s="252" t="s">
        <v>3340</v>
      </c>
      <c r="W1469" s="252" t="s">
        <v>3340</v>
      </c>
      <c r="X1469" s="252" t="s">
        <v>3340</v>
      </c>
      <c r="Y1469" s="252" t="s">
        <v>3340</v>
      </c>
      <c r="Z1469" s="217" t="s">
        <v>3340</v>
      </c>
      <c r="AA1469" s="217" t="s">
        <v>3340</v>
      </c>
      <c r="AB1469" s="252" t="s">
        <v>3670</v>
      </c>
      <c r="AC1469" s="252" t="s">
        <v>4776</v>
      </c>
      <c r="AD1469" s="217" t="s">
        <v>3340</v>
      </c>
      <c r="AE1469" s="217" t="s">
        <v>3340</v>
      </c>
      <c r="AF1469" s="217" t="s">
        <v>3340</v>
      </c>
      <c r="AG1469" s="252" t="s">
        <v>12267</v>
      </c>
      <c r="AH1469" s="252" t="s">
        <v>3340</v>
      </c>
      <c r="AI1469" s="252" t="s">
        <v>3340</v>
      </c>
      <c r="AJ1469" s="252" t="s">
        <v>6766</v>
      </c>
      <c r="AK1469" s="252" t="s">
        <v>3340</v>
      </c>
      <c r="AL1469" s="252" t="s">
        <v>12275</v>
      </c>
    </row>
    <row r="1470" spans="3:38">
      <c r="C1470" s="252" t="s">
        <v>12324</v>
      </c>
      <c r="D1470" s="252" t="s">
        <v>12325</v>
      </c>
      <c r="E1470" s="252" t="s">
        <v>12326</v>
      </c>
      <c r="F1470" s="252">
        <v>200528</v>
      </c>
      <c r="G1470" s="252" t="s">
        <v>12275</v>
      </c>
      <c r="H1470" s="252" t="s">
        <v>12327</v>
      </c>
      <c r="I1470" s="411">
        <v>43978</v>
      </c>
      <c r="J1470" s="252" t="s">
        <v>12328</v>
      </c>
      <c r="K1470" s="252" t="s">
        <v>6055</v>
      </c>
      <c r="L1470" s="252" t="s">
        <v>3469</v>
      </c>
      <c r="M1470" s="252" t="s">
        <v>6676</v>
      </c>
      <c r="N1470" s="252" t="s">
        <v>3696</v>
      </c>
      <c r="O1470" s="252" t="s">
        <v>3339</v>
      </c>
      <c r="P1470" s="252" t="s">
        <v>3670</v>
      </c>
      <c r="Q1470" s="252" t="s">
        <v>12329</v>
      </c>
      <c r="R1470" s="252" t="s">
        <v>3340</v>
      </c>
      <c r="S1470" s="252" t="s">
        <v>3340</v>
      </c>
      <c r="T1470" s="252" t="s">
        <v>3340</v>
      </c>
      <c r="U1470" s="252" t="s">
        <v>3340</v>
      </c>
      <c r="V1470" s="252" t="s">
        <v>3340</v>
      </c>
      <c r="W1470" s="252" t="s">
        <v>3340</v>
      </c>
      <c r="X1470" s="252" t="s">
        <v>3340</v>
      </c>
      <c r="Y1470" s="252" t="s">
        <v>3340</v>
      </c>
      <c r="Z1470" s="252" t="s">
        <v>3340</v>
      </c>
      <c r="AA1470" s="217" t="s">
        <v>3340</v>
      </c>
      <c r="AB1470" s="252" t="s">
        <v>3670</v>
      </c>
      <c r="AC1470" s="252" t="s">
        <v>4776</v>
      </c>
      <c r="AD1470" s="217" t="s">
        <v>3340</v>
      </c>
      <c r="AE1470" s="217" t="s">
        <v>3340</v>
      </c>
      <c r="AF1470" s="217" t="s">
        <v>3340</v>
      </c>
      <c r="AG1470" s="252" t="s">
        <v>12329</v>
      </c>
      <c r="AH1470" s="252" t="s">
        <v>3340</v>
      </c>
      <c r="AI1470" s="252" t="s">
        <v>3340</v>
      </c>
      <c r="AJ1470" s="252" t="s">
        <v>6766</v>
      </c>
      <c r="AK1470" s="252" t="s">
        <v>3340</v>
      </c>
      <c r="AL1470" s="252" t="s">
        <v>3340</v>
      </c>
    </row>
    <row r="1471" spans="3:38">
      <c r="C1471" s="252" t="s">
        <v>12330</v>
      </c>
      <c r="D1471" s="252" t="s">
        <v>12331</v>
      </c>
      <c r="E1471" s="252" t="s">
        <v>12332</v>
      </c>
      <c r="F1471" s="252">
        <v>200528</v>
      </c>
      <c r="G1471" s="252" t="s">
        <v>12275</v>
      </c>
      <c r="H1471" s="252" t="s">
        <v>12327</v>
      </c>
      <c r="I1471" s="411">
        <v>43978</v>
      </c>
      <c r="J1471" s="252" t="s">
        <v>12328</v>
      </c>
      <c r="K1471" s="252" t="s">
        <v>6055</v>
      </c>
      <c r="L1471" s="252" t="s">
        <v>3469</v>
      </c>
      <c r="M1471" s="252" t="s">
        <v>6676</v>
      </c>
      <c r="N1471" s="252" t="s">
        <v>10591</v>
      </c>
      <c r="O1471" s="252" t="s">
        <v>5072</v>
      </c>
      <c r="P1471" s="252" t="s">
        <v>3670</v>
      </c>
      <c r="Q1471" s="252" t="s">
        <v>12329</v>
      </c>
      <c r="R1471" s="252" t="s">
        <v>12326</v>
      </c>
      <c r="S1471" s="252" t="s">
        <v>3340</v>
      </c>
      <c r="T1471" s="252" t="s">
        <v>3340</v>
      </c>
      <c r="U1471" s="252" t="s">
        <v>3340</v>
      </c>
      <c r="V1471" s="252" t="s">
        <v>3340</v>
      </c>
      <c r="W1471" s="252" t="s">
        <v>3340</v>
      </c>
      <c r="X1471" s="252" t="s">
        <v>3340</v>
      </c>
      <c r="Y1471" s="252" t="s">
        <v>3340</v>
      </c>
      <c r="Z1471" s="252" t="s">
        <v>3340</v>
      </c>
      <c r="AA1471" s="217" t="s">
        <v>3340</v>
      </c>
      <c r="AB1471" s="252" t="s">
        <v>3670</v>
      </c>
      <c r="AC1471" s="252" t="s">
        <v>3835</v>
      </c>
      <c r="AD1471" s="217" t="s">
        <v>3340</v>
      </c>
      <c r="AE1471" s="217" t="s">
        <v>3340</v>
      </c>
      <c r="AF1471" s="217" t="s">
        <v>3340</v>
      </c>
      <c r="AG1471" s="252" t="s">
        <v>12329</v>
      </c>
      <c r="AH1471" s="252" t="s">
        <v>12333</v>
      </c>
      <c r="AI1471" s="252" t="s">
        <v>3340</v>
      </c>
      <c r="AJ1471" s="252" t="s">
        <v>6765</v>
      </c>
      <c r="AK1471" s="252" t="s">
        <v>3340</v>
      </c>
      <c r="AL1471" s="252" t="s">
        <v>3340</v>
      </c>
    </row>
    <row r="1472" spans="3:38">
      <c r="C1472" s="252" t="s">
        <v>12334</v>
      </c>
      <c r="D1472" s="252" t="s">
        <v>12335</v>
      </c>
      <c r="E1472" s="252" t="s">
        <v>12336</v>
      </c>
      <c r="F1472" s="217" t="s">
        <v>12032</v>
      </c>
      <c r="G1472" s="252" t="s">
        <v>11920</v>
      </c>
      <c r="H1472" s="252" t="s">
        <v>12033</v>
      </c>
      <c r="I1472" s="411">
        <v>43969</v>
      </c>
      <c r="J1472" s="252" t="s">
        <v>11922</v>
      </c>
      <c r="K1472" s="252" t="s">
        <v>6192</v>
      </c>
      <c r="L1472" s="252" t="s">
        <v>3469</v>
      </c>
      <c r="M1472" s="252" t="s">
        <v>6676</v>
      </c>
      <c r="N1472" s="252" t="s">
        <v>3360</v>
      </c>
      <c r="O1472" s="252" t="s">
        <v>10604</v>
      </c>
      <c r="P1472" s="252" t="s">
        <v>3669</v>
      </c>
      <c r="Q1472" s="252" t="s">
        <v>12337</v>
      </c>
      <c r="R1472" s="252" t="s">
        <v>10212</v>
      </c>
      <c r="S1472" s="252" t="s">
        <v>3340</v>
      </c>
      <c r="T1472" s="252" t="s">
        <v>3340</v>
      </c>
      <c r="U1472" s="252" t="s">
        <v>3340</v>
      </c>
      <c r="V1472" s="252" t="s">
        <v>3340</v>
      </c>
      <c r="W1472" s="252" t="s">
        <v>3340</v>
      </c>
      <c r="X1472" s="252" t="s">
        <v>3340</v>
      </c>
      <c r="Y1472" s="252" t="s">
        <v>3340</v>
      </c>
      <c r="Z1472" s="252" t="s">
        <v>3340</v>
      </c>
      <c r="AA1472" s="252" t="s">
        <v>3340</v>
      </c>
      <c r="AB1472" s="252" t="s">
        <v>3670</v>
      </c>
      <c r="AC1472" s="252" t="s">
        <v>3835</v>
      </c>
      <c r="AD1472" s="252" t="s">
        <v>3340</v>
      </c>
      <c r="AE1472" s="252" t="s">
        <v>3340</v>
      </c>
      <c r="AF1472" s="217" t="s">
        <v>3340</v>
      </c>
      <c r="AG1472" s="252" t="s">
        <v>11924</v>
      </c>
      <c r="AH1472" s="252" t="s">
        <v>12338</v>
      </c>
      <c r="AI1472" s="252" t="s">
        <v>3340</v>
      </c>
      <c r="AJ1472" s="252" t="s">
        <v>6765</v>
      </c>
      <c r="AK1472" s="252" t="s">
        <v>12339</v>
      </c>
      <c r="AL1472" s="252" t="s">
        <v>12340</v>
      </c>
    </row>
    <row r="1473" spans="3:38">
      <c r="C1473" s="252" t="s">
        <v>12341</v>
      </c>
      <c r="D1473" s="252" t="s">
        <v>12342</v>
      </c>
      <c r="E1473" s="252" t="s">
        <v>12343</v>
      </c>
      <c r="F1473" s="217" t="s">
        <v>12032</v>
      </c>
      <c r="G1473" s="252" t="s">
        <v>11920</v>
      </c>
      <c r="H1473" s="252" t="s">
        <v>12033</v>
      </c>
      <c r="I1473" s="411">
        <v>43969</v>
      </c>
      <c r="J1473" s="252" t="s">
        <v>11922</v>
      </c>
      <c r="K1473" s="252" t="s">
        <v>6192</v>
      </c>
      <c r="L1473" s="252" t="s">
        <v>3469</v>
      </c>
      <c r="M1473" s="252" t="s">
        <v>6676</v>
      </c>
      <c r="N1473" s="252" t="s">
        <v>3360</v>
      </c>
      <c r="O1473" s="252" t="s">
        <v>10604</v>
      </c>
      <c r="P1473" s="252" t="s">
        <v>3669</v>
      </c>
      <c r="Q1473" s="252" t="s">
        <v>12344</v>
      </c>
      <c r="R1473" s="252" t="s">
        <v>10212</v>
      </c>
      <c r="S1473" s="252" t="s">
        <v>3340</v>
      </c>
      <c r="T1473" s="252" t="s">
        <v>3340</v>
      </c>
      <c r="U1473" s="252" t="s">
        <v>3340</v>
      </c>
      <c r="V1473" s="252" t="s">
        <v>3340</v>
      </c>
      <c r="W1473" s="252" t="s">
        <v>3340</v>
      </c>
      <c r="X1473" s="252" t="s">
        <v>3340</v>
      </c>
      <c r="Y1473" s="252" t="s">
        <v>3340</v>
      </c>
      <c r="Z1473" s="252" t="s">
        <v>3340</v>
      </c>
      <c r="AA1473" s="252" t="s">
        <v>3340</v>
      </c>
      <c r="AB1473" s="252" t="s">
        <v>3670</v>
      </c>
      <c r="AC1473" s="252" t="s">
        <v>3835</v>
      </c>
      <c r="AD1473" s="252" t="s">
        <v>3340</v>
      </c>
      <c r="AE1473" s="252" t="s">
        <v>3340</v>
      </c>
      <c r="AF1473" s="217" t="s">
        <v>3340</v>
      </c>
      <c r="AG1473" s="252" t="s">
        <v>11924</v>
      </c>
      <c r="AH1473" s="252" t="s">
        <v>12338</v>
      </c>
      <c r="AI1473" s="252" t="s">
        <v>3340</v>
      </c>
      <c r="AJ1473" s="252" t="s">
        <v>6765</v>
      </c>
      <c r="AK1473" s="252" t="s">
        <v>12339</v>
      </c>
      <c r="AL1473" s="252" t="s">
        <v>12345</v>
      </c>
    </row>
    <row r="1474" spans="3:38">
      <c r="C1474" s="252" t="s">
        <v>12346</v>
      </c>
      <c r="D1474" s="252" t="s">
        <v>12347</v>
      </c>
      <c r="E1474" s="252" t="s">
        <v>12348</v>
      </c>
      <c r="F1474" s="217" t="s">
        <v>12032</v>
      </c>
      <c r="G1474" s="252" t="s">
        <v>11920</v>
      </c>
      <c r="H1474" s="252" t="s">
        <v>12033</v>
      </c>
      <c r="I1474" s="411">
        <v>43978</v>
      </c>
      <c r="J1474" s="252" t="s">
        <v>11922</v>
      </c>
      <c r="K1474" s="252" t="s">
        <v>6192</v>
      </c>
      <c r="L1474" s="252" t="s">
        <v>3469</v>
      </c>
      <c r="M1474" s="252" t="s">
        <v>6676</v>
      </c>
      <c r="N1474" s="252" t="s">
        <v>5745</v>
      </c>
      <c r="O1474" s="252" t="s">
        <v>7518</v>
      </c>
      <c r="P1474" s="252" t="s">
        <v>3669</v>
      </c>
      <c r="Q1474" s="252" t="s">
        <v>12337</v>
      </c>
      <c r="R1474" s="252" t="s">
        <v>10212</v>
      </c>
      <c r="S1474" s="252" t="s">
        <v>3340</v>
      </c>
      <c r="T1474" s="252" t="s">
        <v>3340</v>
      </c>
      <c r="U1474" s="252" t="s">
        <v>3340</v>
      </c>
      <c r="V1474" s="252" t="s">
        <v>3340</v>
      </c>
      <c r="W1474" s="252" t="s">
        <v>3340</v>
      </c>
      <c r="X1474" s="252" t="s">
        <v>3340</v>
      </c>
      <c r="Y1474" s="252" t="s">
        <v>3340</v>
      </c>
      <c r="Z1474" s="252" t="s">
        <v>3340</v>
      </c>
      <c r="AA1474" s="252" t="s">
        <v>3340</v>
      </c>
      <c r="AB1474" s="252" t="s">
        <v>3670</v>
      </c>
      <c r="AC1474" s="252" t="s">
        <v>3835</v>
      </c>
      <c r="AD1474" s="252" t="s">
        <v>3340</v>
      </c>
      <c r="AE1474" s="252" t="s">
        <v>3340</v>
      </c>
      <c r="AF1474" s="217" t="s">
        <v>3340</v>
      </c>
      <c r="AG1474" s="252" t="s">
        <v>11924</v>
      </c>
      <c r="AH1474" s="252" t="s">
        <v>12349</v>
      </c>
      <c r="AI1474" s="252" t="s">
        <v>3340</v>
      </c>
      <c r="AJ1474" s="252" t="s">
        <v>6765</v>
      </c>
      <c r="AK1474" s="252" t="s">
        <v>12339</v>
      </c>
      <c r="AL1474" s="252" t="s">
        <v>12340</v>
      </c>
    </row>
    <row r="1475" spans="3:38">
      <c r="C1475" s="252" t="s">
        <v>12350</v>
      </c>
      <c r="D1475" s="252" t="s">
        <v>12351</v>
      </c>
      <c r="E1475" s="252" t="s">
        <v>12352</v>
      </c>
      <c r="F1475" s="217" t="s">
        <v>12032</v>
      </c>
      <c r="G1475" s="252" t="s">
        <v>11920</v>
      </c>
      <c r="H1475" s="252" t="s">
        <v>12033</v>
      </c>
      <c r="I1475" s="411">
        <v>43978</v>
      </c>
      <c r="J1475" s="252" t="s">
        <v>11922</v>
      </c>
      <c r="K1475" s="252" t="s">
        <v>6192</v>
      </c>
      <c r="L1475" s="252" t="s">
        <v>3469</v>
      </c>
      <c r="M1475" s="252" t="s">
        <v>6676</v>
      </c>
      <c r="N1475" s="252" t="s">
        <v>5745</v>
      </c>
      <c r="O1475" s="252" t="s">
        <v>7518</v>
      </c>
      <c r="P1475" s="252" t="s">
        <v>3669</v>
      </c>
      <c r="Q1475" s="252" t="s">
        <v>12344</v>
      </c>
      <c r="R1475" s="252" t="s">
        <v>10212</v>
      </c>
      <c r="S1475" s="252" t="s">
        <v>3340</v>
      </c>
      <c r="T1475" s="252" t="s">
        <v>3340</v>
      </c>
      <c r="U1475" s="252" t="s">
        <v>3340</v>
      </c>
      <c r="V1475" s="252" t="s">
        <v>3340</v>
      </c>
      <c r="W1475" s="252" t="s">
        <v>3340</v>
      </c>
      <c r="X1475" s="252" t="s">
        <v>3340</v>
      </c>
      <c r="Y1475" s="252" t="s">
        <v>3340</v>
      </c>
      <c r="Z1475" s="252" t="s">
        <v>3340</v>
      </c>
      <c r="AA1475" s="252" t="s">
        <v>3340</v>
      </c>
      <c r="AB1475" s="252" t="s">
        <v>3670</v>
      </c>
      <c r="AC1475" s="252" t="s">
        <v>3835</v>
      </c>
      <c r="AD1475" s="252" t="s">
        <v>3340</v>
      </c>
      <c r="AE1475" s="252" t="s">
        <v>3340</v>
      </c>
      <c r="AF1475" s="217" t="s">
        <v>3340</v>
      </c>
      <c r="AG1475" s="252" t="s">
        <v>11924</v>
      </c>
      <c r="AH1475" s="252" t="s">
        <v>12353</v>
      </c>
      <c r="AI1475" s="252" t="s">
        <v>3340</v>
      </c>
      <c r="AJ1475" s="252" t="s">
        <v>6765</v>
      </c>
      <c r="AK1475" s="252" t="s">
        <v>12339</v>
      </c>
      <c r="AL1475" s="252" t="s">
        <v>12345</v>
      </c>
    </row>
    <row r="1476" spans="3:38">
      <c r="C1476" s="252" t="s">
        <v>7904</v>
      </c>
      <c r="D1476" s="252" t="s">
        <v>12354</v>
      </c>
      <c r="E1476" s="252" t="s">
        <v>12355</v>
      </c>
      <c r="F1476" s="217" t="s">
        <v>12356</v>
      </c>
      <c r="G1476" s="252" t="s">
        <v>8836</v>
      </c>
      <c r="H1476" s="252" t="s">
        <v>7352</v>
      </c>
      <c r="I1476" s="411">
        <v>43987</v>
      </c>
      <c r="J1476" s="252" t="s">
        <v>3326</v>
      </c>
      <c r="K1476" s="252" t="s">
        <v>6055</v>
      </c>
      <c r="L1476" s="252" t="s">
        <v>3469</v>
      </c>
      <c r="M1476" s="252" t="s">
        <v>6676</v>
      </c>
      <c r="N1476" s="252" t="s">
        <v>3696</v>
      </c>
      <c r="O1476" s="252" t="s">
        <v>3339</v>
      </c>
      <c r="P1476" s="252" t="s">
        <v>3670</v>
      </c>
      <c r="Q1476" s="252" t="s">
        <v>4104</v>
      </c>
      <c r="R1476" s="252" t="s">
        <v>3340</v>
      </c>
      <c r="S1476" s="252" t="s">
        <v>3340</v>
      </c>
      <c r="T1476" s="252" t="s">
        <v>3340</v>
      </c>
      <c r="U1476" s="252" t="s">
        <v>3340</v>
      </c>
      <c r="V1476" s="252" t="s">
        <v>3340</v>
      </c>
      <c r="W1476" s="252" t="s">
        <v>3340</v>
      </c>
      <c r="X1476" s="252" t="s">
        <v>3340</v>
      </c>
      <c r="Y1476" s="252" t="s">
        <v>3340</v>
      </c>
      <c r="Z1476" s="252" t="s">
        <v>3340</v>
      </c>
      <c r="AA1476" s="252" t="s">
        <v>3340</v>
      </c>
      <c r="AB1476" s="252" t="s">
        <v>3670</v>
      </c>
      <c r="AC1476" s="252" t="s">
        <v>4776</v>
      </c>
      <c r="AD1476" s="252" t="s">
        <v>3340</v>
      </c>
      <c r="AE1476" s="252" t="s">
        <v>3340</v>
      </c>
      <c r="AF1476" s="217" t="s">
        <v>3340</v>
      </c>
      <c r="AG1476" s="252" t="s">
        <v>4104</v>
      </c>
      <c r="AH1476" s="252" t="s">
        <v>3340</v>
      </c>
      <c r="AI1476" s="252" t="s">
        <v>3340</v>
      </c>
      <c r="AJ1476" s="252" t="s">
        <v>6766</v>
      </c>
      <c r="AK1476" s="252" t="s">
        <v>3340</v>
      </c>
      <c r="AL1476" s="252" t="s">
        <v>3340</v>
      </c>
    </row>
    <row r="1477" spans="3:38">
      <c r="C1477" s="252" t="s">
        <v>12357</v>
      </c>
      <c r="D1477" s="252" t="s">
        <v>12358</v>
      </c>
      <c r="E1477" s="252" t="s">
        <v>12359</v>
      </c>
      <c r="F1477" s="217" t="s">
        <v>12356</v>
      </c>
      <c r="G1477" s="252" t="s">
        <v>8836</v>
      </c>
      <c r="H1477" s="252" t="s">
        <v>7352</v>
      </c>
      <c r="I1477" s="411">
        <v>43987</v>
      </c>
      <c r="J1477" s="252" t="s">
        <v>3326</v>
      </c>
      <c r="K1477" s="252" t="s">
        <v>6055</v>
      </c>
      <c r="L1477" s="252" t="s">
        <v>3469</v>
      </c>
      <c r="M1477" s="252" t="s">
        <v>6676</v>
      </c>
      <c r="N1477" s="252" t="s">
        <v>12360</v>
      </c>
      <c r="O1477" s="252" t="s">
        <v>5081</v>
      </c>
      <c r="P1477" s="252" t="s">
        <v>3670</v>
      </c>
      <c r="Q1477" s="252" t="s">
        <v>4104</v>
      </c>
      <c r="R1477" s="252" t="s">
        <v>12355</v>
      </c>
      <c r="S1477" s="252" t="s">
        <v>3340</v>
      </c>
      <c r="T1477" s="252" t="s">
        <v>3340</v>
      </c>
      <c r="U1477" s="252" t="s">
        <v>3340</v>
      </c>
      <c r="V1477" s="252" t="s">
        <v>3340</v>
      </c>
      <c r="W1477" s="252" t="s">
        <v>3340</v>
      </c>
      <c r="X1477" s="252" t="s">
        <v>3340</v>
      </c>
      <c r="Y1477" s="252" t="s">
        <v>3340</v>
      </c>
      <c r="Z1477" s="252" t="s">
        <v>3340</v>
      </c>
      <c r="AA1477" s="252" t="s">
        <v>3340</v>
      </c>
      <c r="AB1477" s="252" t="s">
        <v>3670</v>
      </c>
      <c r="AC1477" s="252" t="s">
        <v>3835</v>
      </c>
      <c r="AD1477" s="252" t="s">
        <v>3340</v>
      </c>
      <c r="AE1477" s="252" t="s">
        <v>3340</v>
      </c>
      <c r="AF1477" s="217" t="s">
        <v>3340</v>
      </c>
      <c r="AG1477" s="252" t="s">
        <v>4104</v>
      </c>
      <c r="AH1477" s="252" t="s">
        <v>5049</v>
      </c>
      <c r="AI1477" s="252" t="s">
        <v>3340</v>
      </c>
      <c r="AJ1477" s="252" t="s">
        <v>6765</v>
      </c>
      <c r="AK1477" s="252" t="s">
        <v>3340</v>
      </c>
      <c r="AL1477" s="252" t="s">
        <v>3340</v>
      </c>
    </row>
    <row r="1478" spans="3:38">
      <c r="C1478" s="252" t="s">
        <v>12361</v>
      </c>
      <c r="D1478" s="252" t="s">
        <v>12362</v>
      </c>
      <c r="E1478" s="252" t="s">
        <v>12363</v>
      </c>
      <c r="F1478" s="217" t="s">
        <v>12356</v>
      </c>
      <c r="G1478" s="252" t="s">
        <v>8836</v>
      </c>
      <c r="H1478" s="252" t="s">
        <v>7352</v>
      </c>
      <c r="I1478" s="411">
        <v>43987</v>
      </c>
      <c r="J1478" s="252" t="s">
        <v>3326</v>
      </c>
      <c r="K1478" s="252" t="s">
        <v>6055</v>
      </c>
      <c r="L1478" s="252" t="s">
        <v>3469</v>
      </c>
      <c r="M1478" s="252" t="s">
        <v>6676</v>
      </c>
      <c r="N1478" s="252" t="s">
        <v>4911</v>
      </c>
      <c r="O1478" s="252" t="s">
        <v>5081</v>
      </c>
      <c r="P1478" s="252" t="s">
        <v>3670</v>
      </c>
      <c r="Q1478" s="252" t="s">
        <v>4104</v>
      </c>
      <c r="R1478" s="252" t="s">
        <v>12355</v>
      </c>
      <c r="S1478" s="252" t="s">
        <v>3340</v>
      </c>
      <c r="T1478" s="252" t="s">
        <v>3340</v>
      </c>
      <c r="U1478" s="252" t="s">
        <v>3340</v>
      </c>
      <c r="V1478" s="252" t="s">
        <v>3340</v>
      </c>
      <c r="W1478" s="252" t="s">
        <v>3340</v>
      </c>
      <c r="X1478" s="252" t="s">
        <v>3340</v>
      </c>
      <c r="Y1478" s="252" t="s">
        <v>3340</v>
      </c>
      <c r="Z1478" s="252" t="s">
        <v>3340</v>
      </c>
      <c r="AA1478" s="252" t="s">
        <v>3340</v>
      </c>
      <c r="AB1478" s="252" t="s">
        <v>3670</v>
      </c>
      <c r="AC1478" s="252" t="s">
        <v>3835</v>
      </c>
      <c r="AD1478" s="252" t="s">
        <v>3340</v>
      </c>
      <c r="AE1478" s="252" t="s">
        <v>3340</v>
      </c>
      <c r="AF1478" s="217" t="s">
        <v>3340</v>
      </c>
      <c r="AG1478" s="252" t="s">
        <v>4104</v>
      </c>
      <c r="AH1478" s="252" t="s">
        <v>12364</v>
      </c>
      <c r="AI1478" s="252" t="s">
        <v>3340</v>
      </c>
      <c r="AJ1478" s="252" t="s">
        <v>6765</v>
      </c>
      <c r="AK1478" s="252" t="s">
        <v>3340</v>
      </c>
      <c r="AL1478" s="252" t="s">
        <v>3340</v>
      </c>
    </row>
    <row r="1479" spans="3:38">
      <c r="C1479" s="252" t="s">
        <v>12365</v>
      </c>
      <c r="D1479" s="252" t="s">
        <v>12366</v>
      </c>
      <c r="E1479" s="252" t="s">
        <v>12367</v>
      </c>
      <c r="F1479" s="217" t="s">
        <v>12356</v>
      </c>
      <c r="G1479" s="252" t="s">
        <v>8836</v>
      </c>
      <c r="H1479" s="252" t="s">
        <v>7352</v>
      </c>
      <c r="I1479" s="411">
        <v>43987</v>
      </c>
      <c r="J1479" s="252" t="s">
        <v>3326</v>
      </c>
      <c r="K1479" s="252" t="s">
        <v>6055</v>
      </c>
      <c r="L1479" s="252" t="s">
        <v>3469</v>
      </c>
      <c r="M1479" s="252" t="s">
        <v>6676</v>
      </c>
      <c r="N1479" s="252" t="s">
        <v>12215</v>
      </c>
      <c r="O1479" s="252" t="s">
        <v>5081</v>
      </c>
      <c r="P1479" s="252" t="s">
        <v>3670</v>
      </c>
      <c r="Q1479" s="252" t="s">
        <v>4104</v>
      </c>
      <c r="R1479" s="252" t="s">
        <v>12355</v>
      </c>
      <c r="S1479" s="252" t="s">
        <v>3340</v>
      </c>
      <c r="T1479" s="252" t="s">
        <v>3340</v>
      </c>
      <c r="U1479" s="252" t="s">
        <v>3340</v>
      </c>
      <c r="V1479" s="252" t="s">
        <v>3340</v>
      </c>
      <c r="W1479" s="252" t="s">
        <v>3340</v>
      </c>
      <c r="X1479" s="252" t="s">
        <v>3340</v>
      </c>
      <c r="Y1479" s="252" t="s">
        <v>3340</v>
      </c>
      <c r="Z1479" s="252" t="s">
        <v>3340</v>
      </c>
      <c r="AA1479" s="252" t="s">
        <v>3340</v>
      </c>
      <c r="AB1479" s="252" t="s">
        <v>3670</v>
      </c>
      <c r="AC1479" s="252" t="s">
        <v>3835</v>
      </c>
      <c r="AD1479" s="252" t="s">
        <v>3340</v>
      </c>
      <c r="AE1479" s="252" t="s">
        <v>3340</v>
      </c>
      <c r="AF1479" s="217" t="s">
        <v>3340</v>
      </c>
      <c r="AG1479" s="252" t="s">
        <v>4104</v>
      </c>
      <c r="AH1479" s="252" t="s">
        <v>12216</v>
      </c>
      <c r="AI1479" s="252" t="s">
        <v>3340</v>
      </c>
      <c r="AJ1479" s="252" t="s">
        <v>6765</v>
      </c>
      <c r="AK1479" s="252" t="s">
        <v>3340</v>
      </c>
      <c r="AL1479" s="252" t="s">
        <v>3340</v>
      </c>
    </row>
    <row r="1480" spans="3:38">
      <c r="C1480" s="252" t="s">
        <v>12368</v>
      </c>
      <c r="D1480" s="252" t="s">
        <v>12369</v>
      </c>
      <c r="E1480" s="252" t="s">
        <v>12370</v>
      </c>
      <c r="F1480" s="217" t="s">
        <v>12356</v>
      </c>
      <c r="G1480" s="252" t="s">
        <v>8836</v>
      </c>
      <c r="H1480" s="252" t="s">
        <v>7352</v>
      </c>
      <c r="I1480" s="411">
        <v>43987</v>
      </c>
      <c r="J1480" s="252" t="s">
        <v>3326</v>
      </c>
      <c r="K1480" s="252" t="s">
        <v>6055</v>
      </c>
      <c r="L1480" s="252" t="s">
        <v>3469</v>
      </c>
      <c r="M1480" s="252" t="s">
        <v>6676</v>
      </c>
      <c r="N1480" s="252" t="s">
        <v>3360</v>
      </c>
      <c r="O1480" s="252" t="s">
        <v>11283</v>
      </c>
      <c r="P1480" s="252" t="s">
        <v>3670</v>
      </c>
      <c r="Q1480" s="252" t="s">
        <v>4104</v>
      </c>
      <c r="R1480" s="252" t="s">
        <v>12355</v>
      </c>
      <c r="S1480" s="252" t="s">
        <v>3340</v>
      </c>
      <c r="T1480" s="252" t="s">
        <v>3340</v>
      </c>
      <c r="U1480" s="252" t="s">
        <v>3340</v>
      </c>
      <c r="V1480" s="252" t="s">
        <v>3340</v>
      </c>
      <c r="W1480" s="252" t="s">
        <v>3340</v>
      </c>
      <c r="X1480" s="252" t="s">
        <v>3340</v>
      </c>
      <c r="Y1480" s="252" t="s">
        <v>3340</v>
      </c>
      <c r="Z1480" s="252" t="s">
        <v>3340</v>
      </c>
      <c r="AA1480" s="252" t="s">
        <v>3340</v>
      </c>
      <c r="AB1480" s="252" t="s">
        <v>3670</v>
      </c>
      <c r="AC1480" s="252" t="s">
        <v>3835</v>
      </c>
      <c r="AD1480" s="252" t="s">
        <v>3340</v>
      </c>
      <c r="AE1480" s="252" t="s">
        <v>3340</v>
      </c>
      <c r="AF1480" s="217" t="s">
        <v>3340</v>
      </c>
      <c r="AG1480" s="252" t="s">
        <v>4104</v>
      </c>
      <c r="AH1480" s="252" t="s">
        <v>12371</v>
      </c>
      <c r="AI1480" s="252" t="s">
        <v>3340</v>
      </c>
      <c r="AJ1480" s="252" t="s">
        <v>6765</v>
      </c>
      <c r="AK1480" s="252" t="s">
        <v>3340</v>
      </c>
      <c r="AL1480" s="252" t="s">
        <v>3340</v>
      </c>
    </row>
    <row r="1481" spans="3:38">
      <c r="C1481" s="252" t="s">
        <v>7902</v>
      </c>
      <c r="D1481" s="252" t="s">
        <v>12372</v>
      </c>
      <c r="E1481" s="252" t="s">
        <v>12373</v>
      </c>
      <c r="F1481" s="217" t="s">
        <v>12356</v>
      </c>
      <c r="G1481" s="252" t="s">
        <v>8836</v>
      </c>
      <c r="H1481" s="252" t="s">
        <v>7352</v>
      </c>
      <c r="I1481" s="411">
        <v>43987</v>
      </c>
      <c r="J1481" s="252" t="s">
        <v>3326</v>
      </c>
      <c r="K1481" s="252" t="s">
        <v>6055</v>
      </c>
      <c r="L1481" s="252" t="s">
        <v>3469</v>
      </c>
      <c r="M1481" s="252" t="s">
        <v>6676</v>
      </c>
      <c r="N1481" s="252" t="s">
        <v>3696</v>
      </c>
      <c r="O1481" s="252" t="s">
        <v>3339</v>
      </c>
      <c r="P1481" s="252" t="s">
        <v>3670</v>
      </c>
      <c r="Q1481" s="252" t="s">
        <v>4903</v>
      </c>
      <c r="R1481" s="252" t="s">
        <v>3340</v>
      </c>
      <c r="S1481" s="252" t="s">
        <v>3340</v>
      </c>
      <c r="T1481" s="252" t="s">
        <v>3340</v>
      </c>
      <c r="U1481" s="252" t="s">
        <v>3340</v>
      </c>
      <c r="V1481" s="252" t="s">
        <v>3340</v>
      </c>
      <c r="W1481" s="252" t="s">
        <v>3340</v>
      </c>
      <c r="X1481" s="252" t="s">
        <v>3340</v>
      </c>
      <c r="Y1481" s="252" t="s">
        <v>3340</v>
      </c>
      <c r="Z1481" s="252" t="s">
        <v>3340</v>
      </c>
      <c r="AA1481" s="252" t="s">
        <v>3340</v>
      </c>
      <c r="AB1481" s="252" t="s">
        <v>3670</v>
      </c>
      <c r="AC1481" s="252" t="s">
        <v>4776</v>
      </c>
      <c r="AD1481" s="252" t="s">
        <v>3340</v>
      </c>
      <c r="AE1481" s="252" t="s">
        <v>3340</v>
      </c>
      <c r="AF1481" s="217" t="s">
        <v>3340</v>
      </c>
      <c r="AG1481" s="252" t="s">
        <v>4903</v>
      </c>
      <c r="AH1481" s="252" t="s">
        <v>3340</v>
      </c>
      <c r="AI1481" s="252" t="s">
        <v>3340</v>
      </c>
      <c r="AJ1481" s="252" t="s">
        <v>6766</v>
      </c>
      <c r="AK1481" s="252" t="s">
        <v>3340</v>
      </c>
      <c r="AL1481" s="252" t="s">
        <v>3340</v>
      </c>
    </row>
    <row r="1482" spans="3:38">
      <c r="C1482" s="252" t="s">
        <v>12374</v>
      </c>
      <c r="D1482" s="252" t="s">
        <v>12375</v>
      </c>
      <c r="E1482" s="252" t="s">
        <v>12376</v>
      </c>
      <c r="F1482" s="217" t="s">
        <v>12356</v>
      </c>
      <c r="G1482" s="252" t="s">
        <v>8836</v>
      </c>
      <c r="H1482" s="252" t="s">
        <v>7352</v>
      </c>
      <c r="I1482" s="411">
        <v>43987</v>
      </c>
      <c r="J1482" s="252" t="s">
        <v>3326</v>
      </c>
      <c r="K1482" s="252" t="s">
        <v>6055</v>
      </c>
      <c r="L1482" s="252" t="s">
        <v>3469</v>
      </c>
      <c r="M1482" s="252" t="s">
        <v>6676</v>
      </c>
      <c r="N1482" s="252" t="s">
        <v>12360</v>
      </c>
      <c r="O1482" s="252" t="s">
        <v>5081</v>
      </c>
      <c r="P1482" s="252" t="s">
        <v>3670</v>
      </c>
      <c r="Q1482" s="252" t="s">
        <v>4903</v>
      </c>
      <c r="R1482" s="252" t="s">
        <v>12373</v>
      </c>
      <c r="S1482" s="252" t="s">
        <v>3340</v>
      </c>
      <c r="T1482" s="252" t="s">
        <v>3340</v>
      </c>
      <c r="U1482" s="252" t="s">
        <v>3340</v>
      </c>
      <c r="V1482" s="252" t="s">
        <v>3340</v>
      </c>
      <c r="W1482" s="252" t="s">
        <v>3340</v>
      </c>
      <c r="X1482" s="252" t="s">
        <v>3340</v>
      </c>
      <c r="Y1482" s="252" t="s">
        <v>3340</v>
      </c>
      <c r="Z1482" s="252" t="s">
        <v>3340</v>
      </c>
      <c r="AA1482" s="252" t="s">
        <v>3340</v>
      </c>
      <c r="AB1482" s="252" t="s">
        <v>3670</v>
      </c>
      <c r="AC1482" s="252" t="s">
        <v>3835</v>
      </c>
      <c r="AD1482" s="252" t="s">
        <v>3340</v>
      </c>
      <c r="AE1482" s="252" t="s">
        <v>3340</v>
      </c>
      <c r="AF1482" s="217" t="s">
        <v>3340</v>
      </c>
      <c r="AG1482" s="252" t="s">
        <v>4903</v>
      </c>
      <c r="AH1482" s="252" t="s">
        <v>12364</v>
      </c>
      <c r="AI1482" s="252" t="s">
        <v>3340</v>
      </c>
      <c r="AJ1482" s="252" t="s">
        <v>6765</v>
      </c>
      <c r="AK1482" s="252" t="s">
        <v>3340</v>
      </c>
      <c r="AL1482" s="252" t="s">
        <v>3340</v>
      </c>
    </row>
    <row r="1483" spans="3:38">
      <c r="C1483" s="252" t="s">
        <v>12377</v>
      </c>
      <c r="D1483" s="252" t="s">
        <v>12378</v>
      </c>
      <c r="E1483" s="252" t="s">
        <v>12379</v>
      </c>
      <c r="F1483" s="217" t="s">
        <v>12356</v>
      </c>
      <c r="G1483" s="252" t="s">
        <v>8836</v>
      </c>
      <c r="H1483" s="252" t="s">
        <v>7352</v>
      </c>
      <c r="I1483" s="411">
        <v>43987</v>
      </c>
      <c r="J1483" s="252" t="s">
        <v>3326</v>
      </c>
      <c r="K1483" s="252" t="s">
        <v>6055</v>
      </c>
      <c r="L1483" s="252" t="s">
        <v>3469</v>
      </c>
      <c r="M1483" s="252" t="s">
        <v>6676</v>
      </c>
      <c r="N1483" s="252" t="s">
        <v>4911</v>
      </c>
      <c r="O1483" s="252" t="s">
        <v>5081</v>
      </c>
      <c r="P1483" s="252" t="s">
        <v>3670</v>
      </c>
      <c r="Q1483" s="252" t="s">
        <v>4903</v>
      </c>
      <c r="R1483" s="252" t="s">
        <v>12373</v>
      </c>
      <c r="S1483" s="252" t="s">
        <v>3340</v>
      </c>
      <c r="T1483" s="252" t="s">
        <v>3340</v>
      </c>
      <c r="U1483" s="252" t="s">
        <v>3340</v>
      </c>
      <c r="V1483" s="252" t="s">
        <v>3340</v>
      </c>
      <c r="W1483" s="252" t="s">
        <v>3340</v>
      </c>
      <c r="X1483" s="252" t="s">
        <v>3340</v>
      </c>
      <c r="Y1483" s="252" t="s">
        <v>3340</v>
      </c>
      <c r="Z1483" s="252" t="s">
        <v>3340</v>
      </c>
      <c r="AA1483" s="252" t="s">
        <v>3340</v>
      </c>
      <c r="AB1483" s="252" t="s">
        <v>3670</v>
      </c>
      <c r="AC1483" s="252" t="s">
        <v>3835</v>
      </c>
      <c r="AD1483" s="252" t="s">
        <v>3340</v>
      </c>
      <c r="AE1483" s="252" t="s">
        <v>3340</v>
      </c>
      <c r="AF1483" s="217" t="s">
        <v>3340</v>
      </c>
      <c r="AG1483" s="252" t="s">
        <v>4903</v>
      </c>
      <c r="AH1483" s="252" t="s">
        <v>5049</v>
      </c>
      <c r="AI1483" s="252" t="s">
        <v>3340</v>
      </c>
      <c r="AJ1483" s="252" t="s">
        <v>6765</v>
      </c>
      <c r="AK1483" s="252" t="s">
        <v>3340</v>
      </c>
      <c r="AL1483" s="252" t="s">
        <v>3340</v>
      </c>
    </row>
    <row r="1484" spans="3:38">
      <c r="C1484" s="252" t="s">
        <v>12380</v>
      </c>
      <c r="D1484" s="252" t="s">
        <v>12381</v>
      </c>
      <c r="E1484" s="252" t="s">
        <v>12382</v>
      </c>
      <c r="F1484" s="217" t="s">
        <v>12356</v>
      </c>
      <c r="G1484" s="252" t="s">
        <v>8836</v>
      </c>
      <c r="H1484" s="252" t="s">
        <v>7352</v>
      </c>
      <c r="I1484" s="411">
        <v>43987</v>
      </c>
      <c r="J1484" s="252" t="s">
        <v>3326</v>
      </c>
      <c r="K1484" s="252" t="s">
        <v>6055</v>
      </c>
      <c r="L1484" s="252" t="s">
        <v>3469</v>
      </c>
      <c r="M1484" s="252" t="s">
        <v>6676</v>
      </c>
      <c r="N1484" s="252" t="s">
        <v>12215</v>
      </c>
      <c r="O1484" s="252" t="s">
        <v>5081</v>
      </c>
      <c r="P1484" s="252" t="s">
        <v>3670</v>
      </c>
      <c r="Q1484" s="252" t="s">
        <v>4903</v>
      </c>
      <c r="R1484" s="252" t="s">
        <v>12373</v>
      </c>
      <c r="S1484" s="252" t="s">
        <v>3340</v>
      </c>
      <c r="T1484" s="252" t="s">
        <v>3340</v>
      </c>
      <c r="U1484" s="252" t="s">
        <v>3340</v>
      </c>
      <c r="V1484" s="252" t="s">
        <v>3340</v>
      </c>
      <c r="W1484" s="252" t="s">
        <v>3340</v>
      </c>
      <c r="X1484" s="252" t="s">
        <v>3340</v>
      </c>
      <c r="Y1484" s="252" t="s">
        <v>3340</v>
      </c>
      <c r="Z1484" s="252" t="s">
        <v>3340</v>
      </c>
      <c r="AA1484" s="252" t="s">
        <v>3340</v>
      </c>
      <c r="AB1484" s="252" t="s">
        <v>3670</v>
      </c>
      <c r="AC1484" s="252" t="s">
        <v>3835</v>
      </c>
      <c r="AD1484" s="252" t="s">
        <v>3340</v>
      </c>
      <c r="AE1484" s="252" t="s">
        <v>3340</v>
      </c>
      <c r="AF1484" s="217" t="s">
        <v>3340</v>
      </c>
      <c r="AG1484" s="252" t="s">
        <v>4903</v>
      </c>
      <c r="AH1484" s="252" t="s">
        <v>12216</v>
      </c>
      <c r="AI1484" s="252" t="s">
        <v>3340</v>
      </c>
      <c r="AJ1484" s="252" t="s">
        <v>6765</v>
      </c>
      <c r="AK1484" s="252" t="s">
        <v>3340</v>
      </c>
      <c r="AL1484" s="252" t="s">
        <v>3340</v>
      </c>
    </row>
    <row r="1485" spans="3:38">
      <c r="C1485" s="252" t="s">
        <v>12383</v>
      </c>
      <c r="D1485" s="252" t="s">
        <v>12384</v>
      </c>
      <c r="E1485" s="252" t="s">
        <v>12385</v>
      </c>
      <c r="F1485" s="217" t="s">
        <v>12356</v>
      </c>
      <c r="G1485" s="252" t="s">
        <v>8836</v>
      </c>
      <c r="H1485" s="252" t="s">
        <v>7352</v>
      </c>
      <c r="I1485" s="411">
        <v>43987</v>
      </c>
      <c r="J1485" s="252" t="s">
        <v>3326</v>
      </c>
      <c r="K1485" s="252" t="s">
        <v>6055</v>
      </c>
      <c r="L1485" s="252" t="s">
        <v>3469</v>
      </c>
      <c r="M1485" s="252" t="s">
        <v>6676</v>
      </c>
      <c r="N1485" s="252" t="s">
        <v>3360</v>
      </c>
      <c r="O1485" s="252" t="s">
        <v>11283</v>
      </c>
      <c r="P1485" s="252" t="s">
        <v>3670</v>
      </c>
      <c r="Q1485" s="252" t="s">
        <v>4903</v>
      </c>
      <c r="R1485" s="252" t="s">
        <v>12373</v>
      </c>
      <c r="S1485" s="252" t="s">
        <v>3340</v>
      </c>
      <c r="T1485" s="252" t="s">
        <v>3340</v>
      </c>
      <c r="U1485" s="252" t="s">
        <v>3340</v>
      </c>
      <c r="V1485" s="252" t="s">
        <v>3340</v>
      </c>
      <c r="W1485" s="252" t="s">
        <v>3340</v>
      </c>
      <c r="X1485" s="252" t="s">
        <v>3340</v>
      </c>
      <c r="Y1485" s="252" t="s">
        <v>3340</v>
      </c>
      <c r="Z1485" s="252" t="s">
        <v>3340</v>
      </c>
      <c r="AA1485" s="252" t="s">
        <v>3340</v>
      </c>
      <c r="AB1485" s="252" t="s">
        <v>3670</v>
      </c>
      <c r="AC1485" s="252" t="s">
        <v>3835</v>
      </c>
      <c r="AD1485" s="252" t="s">
        <v>3340</v>
      </c>
      <c r="AE1485" s="252" t="s">
        <v>3340</v>
      </c>
      <c r="AF1485" s="217" t="s">
        <v>3340</v>
      </c>
      <c r="AG1485" s="252" t="s">
        <v>4903</v>
      </c>
      <c r="AH1485" s="252" t="s">
        <v>12371</v>
      </c>
      <c r="AI1485" s="252" t="s">
        <v>3340</v>
      </c>
      <c r="AJ1485" s="252" t="s">
        <v>6765</v>
      </c>
      <c r="AK1485" s="252" t="s">
        <v>3340</v>
      </c>
      <c r="AL1485" s="252" t="s">
        <v>3340</v>
      </c>
    </row>
  </sheetData>
  <autoFilter ref="A1:AK1125" xr:uid="{00000000-0009-0000-0000-000013000000}"/>
  <conditionalFormatting sqref="AI404">
    <cfRule type="cellIs" dxfId="185" priority="123" operator="equal">
      <formula>"Pass"</formula>
    </cfRule>
    <cfRule type="cellIs" dxfId="184" priority="124" operator="equal">
      <formula>"Fail"</formula>
    </cfRule>
  </conditionalFormatting>
  <conditionalFormatting sqref="AI405">
    <cfRule type="cellIs" dxfId="183" priority="121" operator="equal">
      <formula>"Pass"</formula>
    </cfRule>
    <cfRule type="cellIs" dxfId="182" priority="122" operator="equal">
      <formula>"Fail"</formula>
    </cfRule>
  </conditionalFormatting>
  <conditionalFormatting sqref="AI406">
    <cfRule type="cellIs" dxfId="181" priority="119" operator="equal">
      <formula>"Pass"</formula>
    </cfRule>
    <cfRule type="cellIs" dxfId="180" priority="120" operator="equal">
      <formula>"Fail"</formula>
    </cfRule>
  </conditionalFormatting>
  <conditionalFormatting sqref="AI407">
    <cfRule type="cellIs" dxfId="179" priority="117" operator="equal">
      <formula>"Pass"</formula>
    </cfRule>
    <cfRule type="cellIs" dxfId="178" priority="118" operator="equal">
      <formula>"Fail"</formula>
    </cfRule>
  </conditionalFormatting>
  <conditionalFormatting sqref="M408:M409 M415 M419 M421 M412">
    <cfRule type="cellIs" dxfId="177" priority="115" operator="equal">
      <formula>"Pass"</formula>
    </cfRule>
    <cfRule type="cellIs" dxfId="176" priority="116" operator="equal">
      <formula>"Fail"</formula>
    </cfRule>
  </conditionalFormatting>
  <conditionalFormatting sqref="M413">
    <cfRule type="cellIs" dxfId="175" priority="113" operator="equal">
      <formula>"Pass"</formula>
    </cfRule>
    <cfRule type="cellIs" dxfId="174" priority="114" operator="equal">
      <formula>"Fail"</formula>
    </cfRule>
  </conditionalFormatting>
  <conditionalFormatting sqref="M416">
    <cfRule type="cellIs" dxfId="173" priority="111" operator="equal">
      <formula>"Pass"</formula>
    </cfRule>
    <cfRule type="cellIs" dxfId="172" priority="112" operator="equal">
      <formula>"Fail"</formula>
    </cfRule>
  </conditionalFormatting>
  <conditionalFormatting sqref="M418">
    <cfRule type="cellIs" dxfId="171" priority="109" operator="equal">
      <formula>"Pass"</formula>
    </cfRule>
    <cfRule type="cellIs" dxfId="170" priority="110" operator="equal">
      <formula>"Fail"</formula>
    </cfRule>
  </conditionalFormatting>
  <conditionalFormatting sqref="M422">
    <cfRule type="cellIs" dxfId="169" priority="107" operator="equal">
      <formula>"Pass"</formula>
    </cfRule>
    <cfRule type="cellIs" dxfId="168" priority="108" operator="equal">
      <formula>"Fail"</formula>
    </cfRule>
  </conditionalFormatting>
  <conditionalFormatting sqref="M414">
    <cfRule type="cellIs" dxfId="167" priority="105" operator="equal">
      <formula>"Pass"</formula>
    </cfRule>
    <cfRule type="cellIs" dxfId="166" priority="106" operator="equal">
      <formula>"Fail"</formula>
    </cfRule>
  </conditionalFormatting>
  <conditionalFormatting sqref="M417">
    <cfRule type="cellIs" dxfId="165" priority="103" operator="equal">
      <formula>"Pass"</formula>
    </cfRule>
    <cfRule type="cellIs" dxfId="164" priority="104" operator="equal">
      <formula>"Fail"</formula>
    </cfRule>
  </conditionalFormatting>
  <conditionalFormatting sqref="M420">
    <cfRule type="cellIs" dxfId="163" priority="101" operator="equal">
      <formula>"Pass"</formula>
    </cfRule>
    <cfRule type="cellIs" dxfId="162" priority="102" operator="equal">
      <formula>"Fail"</formula>
    </cfRule>
  </conditionalFormatting>
  <conditionalFormatting sqref="M433">
    <cfRule type="cellIs" dxfId="161" priority="89" operator="equal">
      <formula>"Pass"</formula>
    </cfRule>
    <cfRule type="cellIs" dxfId="160" priority="90" operator="equal">
      <formula>"Fail"</formula>
    </cfRule>
  </conditionalFormatting>
  <conditionalFormatting sqref="M432">
    <cfRule type="cellIs" dxfId="159" priority="91" operator="equal">
      <formula>"Pass"</formula>
    </cfRule>
    <cfRule type="cellIs" dxfId="158" priority="92" operator="equal">
      <formula>"Fail"</formula>
    </cfRule>
  </conditionalFormatting>
  <conditionalFormatting sqref="M424:M425">
    <cfRule type="cellIs" dxfId="157" priority="95" operator="equal">
      <formula>"Pass"</formula>
    </cfRule>
    <cfRule type="cellIs" dxfId="156" priority="96" operator="equal">
      <formula>"Fail"</formula>
    </cfRule>
  </conditionalFormatting>
  <conditionalFormatting sqref="M430:M431">
    <cfRule type="cellIs" dxfId="155" priority="93" operator="equal">
      <formula>"Pass"</formula>
    </cfRule>
    <cfRule type="cellIs" dxfId="154" priority="94" operator="equal">
      <formula>"Fail"</formula>
    </cfRule>
  </conditionalFormatting>
  <conditionalFormatting sqref="M423">
    <cfRule type="cellIs" dxfId="153" priority="99" operator="equal">
      <formula>"Pass"</formula>
    </cfRule>
    <cfRule type="cellIs" dxfId="152" priority="100" operator="equal">
      <formula>"Fail"</formula>
    </cfRule>
  </conditionalFormatting>
  <conditionalFormatting sqref="M410:M411">
    <cfRule type="cellIs" dxfId="151" priority="97" operator="equal">
      <formula>"Pass"</formula>
    </cfRule>
    <cfRule type="cellIs" dxfId="150" priority="98" operator="equal">
      <formula>"Fail"</formula>
    </cfRule>
  </conditionalFormatting>
  <conditionalFormatting sqref="M434">
    <cfRule type="cellIs" dxfId="149" priority="87" operator="equal">
      <formula>"Pass"</formula>
    </cfRule>
    <cfRule type="cellIs" dxfId="148" priority="88" operator="equal">
      <formula>"Fail"</formula>
    </cfRule>
  </conditionalFormatting>
  <conditionalFormatting sqref="M426">
    <cfRule type="cellIs" dxfId="147" priority="85" operator="equal">
      <formula>"Pass"</formula>
    </cfRule>
    <cfRule type="cellIs" dxfId="146" priority="86" operator="equal">
      <formula>"Fail"</formula>
    </cfRule>
  </conditionalFormatting>
  <conditionalFormatting sqref="M476">
    <cfRule type="cellIs" dxfId="145" priority="65" operator="equal">
      <formula>"Pass"</formula>
    </cfRule>
    <cfRule type="cellIs" dxfId="144" priority="66" operator="equal">
      <formula>"Fail"</formula>
    </cfRule>
  </conditionalFormatting>
  <conditionalFormatting sqref="M428:M429">
    <cfRule type="cellIs" dxfId="143" priority="83" operator="equal">
      <formula>"Pass"</formula>
    </cfRule>
    <cfRule type="cellIs" dxfId="142" priority="84" operator="equal">
      <formula>"Fail"</formula>
    </cfRule>
  </conditionalFormatting>
  <conditionalFormatting sqref="M427">
    <cfRule type="cellIs" dxfId="141" priority="81" operator="equal">
      <formula>"Pass"</formula>
    </cfRule>
    <cfRule type="cellIs" dxfId="140" priority="82" operator="equal">
      <formula>"Fail"</formula>
    </cfRule>
  </conditionalFormatting>
  <conditionalFormatting sqref="M435">
    <cfRule type="cellIs" dxfId="139" priority="79" operator="equal">
      <formula>"Pass"</formula>
    </cfRule>
    <cfRule type="cellIs" dxfId="138" priority="80" operator="equal">
      <formula>"Fail"</formula>
    </cfRule>
  </conditionalFormatting>
  <conditionalFormatting sqref="M436">
    <cfRule type="cellIs" dxfId="137" priority="77" operator="equal">
      <formula>"Pass"</formula>
    </cfRule>
    <cfRule type="cellIs" dxfId="136" priority="78" operator="equal">
      <formula>"Fail"</formula>
    </cfRule>
  </conditionalFormatting>
  <conditionalFormatting sqref="M475">
    <cfRule type="cellIs" dxfId="135" priority="67" operator="equal">
      <formula>"Pass"</formula>
    </cfRule>
    <cfRule type="cellIs" dxfId="134" priority="68" operator="equal">
      <formula>"Fail"</formula>
    </cfRule>
  </conditionalFormatting>
  <conditionalFormatting sqref="M437">
    <cfRule type="cellIs" dxfId="133" priority="75" operator="equal">
      <formula>"Pass"</formula>
    </cfRule>
    <cfRule type="cellIs" dxfId="132" priority="76" operator="equal">
      <formula>"Fail"</formula>
    </cfRule>
  </conditionalFormatting>
  <conditionalFormatting sqref="M438:M449">
    <cfRule type="cellIs" dxfId="131" priority="73" operator="equal">
      <formula>"Pass"</formula>
    </cfRule>
    <cfRule type="cellIs" dxfId="130" priority="74" operator="equal">
      <formula>"Fail"</formula>
    </cfRule>
  </conditionalFormatting>
  <conditionalFormatting sqref="M473">
    <cfRule type="cellIs" dxfId="129" priority="71" operator="equal">
      <formula>"Pass"</formula>
    </cfRule>
    <cfRule type="cellIs" dxfId="128" priority="72" operator="equal">
      <formula>"Fail"</formula>
    </cfRule>
  </conditionalFormatting>
  <conditionalFormatting sqref="M474">
    <cfRule type="cellIs" dxfId="127" priority="69" operator="equal">
      <formula>"Pass"</formula>
    </cfRule>
    <cfRule type="cellIs" dxfId="126" priority="70" operator="equal">
      <formula>"Fail"</formula>
    </cfRule>
  </conditionalFormatting>
  <conditionalFormatting sqref="M477">
    <cfRule type="cellIs" dxfId="125" priority="63" operator="equal">
      <formula>"Pass"</formula>
    </cfRule>
    <cfRule type="cellIs" dxfId="124" priority="64" operator="equal">
      <formula>"Fail"</formula>
    </cfRule>
  </conditionalFormatting>
  <conditionalFormatting sqref="M478">
    <cfRule type="cellIs" dxfId="123" priority="61" operator="equal">
      <formula>"Pass"</formula>
    </cfRule>
    <cfRule type="cellIs" dxfId="122" priority="62" operator="equal">
      <formula>"Fail"</formula>
    </cfRule>
  </conditionalFormatting>
  <conditionalFormatting sqref="M469:M471">
    <cfRule type="cellIs" dxfId="121" priority="59" operator="equal">
      <formula>"Pass"</formula>
    </cfRule>
    <cfRule type="cellIs" dxfId="120" priority="60" operator="equal">
      <formula>"Fail"</formula>
    </cfRule>
  </conditionalFormatting>
  <conditionalFormatting sqref="M472">
    <cfRule type="cellIs" dxfId="119" priority="57" operator="equal">
      <formula>"Pass"</formula>
    </cfRule>
    <cfRule type="cellIs" dxfId="118" priority="58" operator="equal">
      <formula>"Fail"</formula>
    </cfRule>
  </conditionalFormatting>
  <conditionalFormatting sqref="M631">
    <cfRule type="cellIs" dxfId="117" priority="47" operator="equal">
      <formula>"Pass"</formula>
    </cfRule>
    <cfRule type="cellIs" dxfId="116" priority="48" operator="equal">
      <formula>"Fail"</formula>
    </cfRule>
  </conditionalFormatting>
  <conditionalFormatting sqref="M483:M484">
    <cfRule type="cellIs" dxfId="115" priority="55" operator="equal">
      <formula>"Pass"</formula>
    </cfRule>
    <cfRule type="cellIs" dxfId="114" priority="56" operator="equal">
      <formula>"Fail"</formula>
    </cfRule>
  </conditionalFormatting>
  <conditionalFormatting sqref="AI402">
    <cfRule type="cellIs" dxfId="113" priority="53" operator="equal">
      <formula>"Pass"</formula>
    </cfRule>
    <cfRule type="cellIs" dxfId="112" priority="54" operator="equal">
      <formula>"Fail"</formula>
    </cfRule>
  </conditionalFormatting>
  <conditionalFormatting sqref="M627:M628">
    <cfRule type="cellIs" dxfId="111" priority="51" operator="equal">
      <formula>"Pass"</formula>
    </cfRule>
    <cfRule type="cellIs" dxfId="110" priority="52" operator="equal">
      <formula>"Fail"</formula>
    </cfRule>
  </conditionalFormatting>
  <conditionalFormatting sqref="M629:M630">
    <cfRule type="cellIs" dxfId="109" priority="49" operator="equal">
      <formula>"Pass"</formula>
    </cfRule>
    <cfRule type="cellIs" dxfId="108" priority="50" operator="equal">
      <formula>"Fail"</formula>
    </cfRule>
  </conditionalFormatting>
  <conditionalFormatting sqref="M632">
    <cfRule type="cellIs" dxfId="107" priority="45" operator="equal">
      <formula>"Pass"</formula>
    </cfRule>
    <cfRule type="cellIs" dxfId="106" priority="46" operator="equal">
      <formula>"Fail"</formula>
    </cfRule>
  </conditionalFormatting>
  <conditionalFormatting sqref="M633">
    <cfRule type="cellIs" dxfId="105" priority="43" operator="equal">
      <formula>"Pass"</formula>
    </cfRule>
    <cfRule type="cellIs" dxfId="104" priority="44" operator="equal">
      <formula>"Fail"</formula>
    </cfRule>
  </conditionalFormatting>
  <conditionalFormatting sqref="M640:M643">
    <cfRule type="cellIs" dxfId="103" priority="41" operator="equal">
      <formula>"Pass"</formula>
    </cfRule>
    <cfRule type="cellIs" dxfId="102" priority="42" operator="equal">
      <formula>"Fail"</formula>
    </cfRule>
  </conditionalFormatting>
  <conditionalFormatting sqref="M644:M647">
    <cfRule type="cellIs" dxfId="101" priority="39" operator="equal">
      <formula>"Pass"</formula>
    </cfRule>
    <cfRule type="cellIs" dxfId="100" priority="40" operator="equal">
      <formula>"Fail"</formula>
    </cfRule>
  </conditionalFormatting>
  <conditionalFormatting sqref="M648">
    <cfRule type="cellIs" dxfId="99" priority="37" operator="equal">
      <formula>"Pass"</formula>
    </cfRule>
    <cfRule type="cellIs" dxfId="98" priority="38" operator="equal">
      <formula>"Fail"</formula>
    </cfRule>
  </conditionalFormatting>
  <conditionalFormatting sqref="M649">
    <cfRule type="cellIs" dxfId="97" priority="35" operator="equal">
      <formula>"Pass"</formula>
    </cfRule>
    <cfRule type="cellIs" dxfId="96" priority="36" operator="equal">
      <formula>"Fail"</formula>
    </cfRule>
  </conditionalFormatting>
  <conditionalFormatting sqref="M650">
    <cfRule type="cellIs" dxfId="95" priority="33" operator="equal">
      <formula>"Pass"</formula>
    </cfRule>
    <cfRule type="cellIs" dxfId="94" priority="34" operator="equal">
      <formula>"Fail"</formula>
    </cfRule>
  </conditionalFormatting>
  <conditionalFormatting sqref="M651">
    <cfRule type="cellIs" dxfId="93" priority="31" operator="equal">
      <formula>"Pass"</formula>
    </cfRule>
    <cfRule type="cellIs" dxfId="92" priority="32" operator="equal">
      <formula>"Fail"</formula>
    </cfRule>
  </conditionalFormatting>
  <conditionalFormatting sqref="M652">
    <cfRule type="cellIs" dxfId="91" priority="29" operator="equal">
      <formula>"Pass"</formula>
    </cfRule>
    <cfRule type="cellIs" dxfId="90" priority="30" operator="equal">
      <formula>"Fail"</formula>
    </cfRule>
  </conditionalFormatting>
  <conditionalFormatting sqref="M653">
    <cfRule type="cellIs" dxfId="89" priority="27" operator="equal">
      <formula>"Pass"</formula>
    </cfRule>
    <cfRule type="cellIs" dxfId="88" priority="28" operator="equal">
      <formula>"Fail"</formula>
    </cfRule>
  </conditionalFormatting>
  <conditionalFormatting sqref="M654">
    <cfRule type="cellIs" dxfId="87" priority="25" operator="equal">
      <formula>"Pass"</formula>
    </cfRule>
    <cfRule type="cellIs" dxfId="86" priority="26" operator="equal">
      <formula>"Fail"</formula>
    </cfRule>
  </conditionalFormatting>
  <conditionalFormatting sqref="M655">
    <cfRule type="cellIs" dxfId="85" priority="23" operator="equal">
      <formula>"Pass"</formula>
    </cfRule>
    <cfRule type="cellIs" dxfId="84" priority="24" operator="equal">
      <formula>"Fail"</formula>
    </cfRule>
  </conditionalFormatting>
  <conditionalFormatting sqref="M656">
    <cfRule type="cellIs" dxfId="83" priority="21" operator="equal">
      <formula>"Pass"</formula>
    </cfRule>
    <cfRule type="cellIs" dxfId="82" priority="22" operator="equal">
      <formula>"Fail"</formula>
    </cfRule>
  </conditionalFormatting>
  <conditionalFormatting sqref="M659">
    <cfRule type="cellIs" dxfId="81" priority="15" operator="equal">
      <formula>"Pass"</formula>
    </cfRule>
    <cfRule type="cellIs" dxfId="80" priority="16" operator="equal">
      <formula>"Fail"</formula>
    </cfRule>
  </conditionalFormatting>
  <conditionalFormatting sqref="M657">
    <cfRule type="cellIs" dxfId="79" priority="19" operator="equal">
      <formula>"Pass"</formula>
    </cfRule>
    <cfRule type="cellIs" dxfId="78" priority="20" operator="equal">
      <formula>"Fail"</formula>
    </cfRule>
  </conditionalFormatting>
  <conditionalFormatting sqref="M658">
    <cfRule type="cellIs" dxfId="77" priority="17" operator="equal">
      <formula>"Pass"</formula>
    </cfRule>
    <cfRule type="cellIs" dxfId="76" priority="18" operator="equal">
      <formula>"Fail"</formula>
    </cfRule>
  </conditionalFormatting>
  <conditionalFormatting sqref="M660:M662">
    <cfRule type="cellIs" dxfId="75" priority="13" operator="equal">
      <formula>"Pass"</formula>
    </cfRule>
    <cfRule type="cellIs" dxfId="74" priority="14" operator="equal">
      <formula>"Fail"</formula>
    </cfRule>
  </conditionalFormatting>
  <conditionalFormatting sqref="M703:M706">
    <cfRule type="cellIs" dxfId="73" priority="11" operator="equal">
      <formula>"Pass"</formula>
    </cfRule>
    <cfRule type="cellIs" dxfId="72" priority="12" operator="equal">
      <formula>"Fail"</formula>
    </cfRule>
  </conditionalFormatting>
  <conditionalFormatting sqref="M708">
    <cfRule type="cellIs" dxfId="71" priority="5" operator="equal">
      <formula>"Pass"</formula>
    </cfRule>
    <cfRule type="cellIs" dxfId="70" priority="6" operator="equal">
      <formula>"Fail"</formula>
    </cfRule>
  </conditionalFormatting>
  <conditionalFormatting sqref="M707">
    <cfRule type="cellIs" dxfId="69" priority="9" operator="equal">
      <formula>"Pass"</formula>
    </cfRule>
    <cfRule type="cellIs" dxfId="68" priority="10" operator="equal">
      <formula>"Fail"</formula>
    </cfRule>
  </conditionalFormatting>
  <conditionalFormatting sqref="M712:M713">
    <cfRule type="cellIs" dxfId="67" priority="3" operator="equal">
      <formula>"Pass"</formula>
    </cfRule>
    <cfRule type="cellIs" dxfId="66" priority="4" operator="equal">
      <formula>"Fail"</formula>
    </cfRule>
  </conditionalFormatting>
  <conditionalFormatting sqref="M709:M711">
    <cfRule type="cellIs" dxfId="65" priority="7" operator="equal">
      <formula>"Pass"</formula>
    </cfRule>
    <cfRule type="cellIs" dxfId="64" priority="8" operator="equal">
      <formula>"Fail"</formula>
    </cfRule>
  </conditionalFormatting>
  <conditionalFormatting sqref="M714:M715">
    <cfRule type="cellIs" dxfId="63" priority="1" operator="equal">
      <formula>"Pass"</formula>
    </cfRule>
    <cfRule type="cellIs" dxfId="62" priority="2" operator="equal">
      <formula>"Fail"</formula>
    </cfRule>
  </conditionalFormatting>
  <conditionalFormatting sqref="M278:M280">
    <cfRule type="cellIs" dxfId="61" priority="185" operator="equal">
      <formula>"Pass"</formula>
    </cfRule>
    <cfRule type="cellIs" dxfId="60" priority="186" operator="equal">
      <formula>"Fail"</formula>
    </cfRule>
  </conditionalFormatting>
  <conditionalFormatting sqref="M289 M296 M300 M291">
    <cfRule type="cellIs" dxfId="59" priority="183" operator="equal">
      <formula>"Pass"</formula>
    </cfRule>
    <cfRule type="cellIs" dxfId="58" priority="184" operator="equal">
      <formula>"Fail"</formula>
    </cfRule>
  </conditionalFormatting>
  <conditionalFormatting sqref="M295">
    <cfRule type="cellIs" dxfId="57" priority="181" operator="equal">
      <formula>"Pass"</formula>
    </cfRule>
    <cfRule type="cellIs" dxfId="56" priority="182" operator="equal">
      <formula>"Fail"</formula>
    </cfRule>
  </conditionalFormatting>
  <conditionalFormatting sqref="M299">
    <cfRule type="cellIs" dxfId="55" priority="179" operator="equal">
      <formula>"Pass"</formula>
    </cfRule>
    <cfRule type="cellIs" dxfId="54" priority="180" operator="equal">
      <formula>"Fail"</formula>
    </cfRule>
  </conditionalFormatting>
  <conditionalFormatting sqref="M290">
    <cfRule type="cellIs" dxfId="53" priority="177" operator="equal">
      <formula>"Pass"</formula>
    </cfRule>
    <cfRule type="cellIs" dxfId="52" priority="178" operator="equal">
      <formula>"Fail"</formula>
    </cfRule>
  </conditionalFormatting>
  <conditionalFormatting sqref="M292">
    <cfRule type="cellIs" dxfId="51" priority="175" operator="equal">
      <formula>"Pass"</formula>
    </cfRule>
    <cfRule type="cellIs" dxfId="50" priority="176" operator="equal">
      <formula>"Fail"</formula>
    </cfRule>
  </conditionalFormatting>
  <conditionalFormatting sqref="M294">
    <cfRule type="cellIs" dxfId="49" priority="173" operator="equal">
      <formula>"Pass"</formula>
    </cfRule>
    <cfRule type="cellIs" dxfId="48" priority="174" operator="equal">
      <formula>"Fail"</formula>
    </cfRule>
  </conditionalFormatting>
  <conditionalFormatting sqref="M293">
    <cfRule type="cellIs" dxfId="47" priority="171" operator="equal">
      <formula>"Pass"</formula>
    </cfRule>
    <cfRule type="cellIs" dxfId="46" priority="172" operator="equal">
      <formula>"Fail"</formula>
    </cfRule>
  </conditionalFormatting>
  <conditionalFormatting sqref="M298">
    <cfRule type="cellIs" dxfId="45" priority="169" operator="equal">
      <formula>"Pass"</formula>
    </cfRule>
    <cfRule type="cellIs" dxfId="44" priority="170" operator="equal">
      <formula>"Fail"</formula>
    </cfRule>
  </conditionalFormatting>
  <conditionalFormatting sqref="M297">
    <cfRule type="cellIs" dxfId="43" priority="167" operator="equal">
      <formula>"Pass"</formula>
    </cfRule>
    <cfRule type="cellIs" dxfId="42" priority="168" operator="equal">
      <formula>"Fail"</formula>
    </cfRule>
  </conditionalFormatting>
  <conditionalFormatting sqref="M326">
    <cfRule type="cellIs" dxfId="41" priority="165" operator="equal">
      <formula>"Pass"</formula>
    </cfRule>
    <cfRule type="cellIs" dxfId="40" priority="166" operator="equal">
      <formula>"Fail"</formula>
    </cfRule>
  </conditionalFormatting>
  <conditionalFormatting sqref="M327">
    <cfRule type="cellIs" dxfId="39" priority="163" operator="equal">
      <formula>"Pass"</formula>
    </cfRule>
    <cfRule type="cellIs" dxfId="38" priority="164" operator="equal">
      <formula>"Fail"</formula>
    </cfRule>
  </conditionalFormatting>
  <conditionalFormatting sqref="M333">
    <cfRule type="cellIs" dxfId="37" priority="151" operator="equal">
      <formula>"Pass"</formula>
    </cfRule>
    <cfRule type="cellIs" dxfId="36" priority="152" operator="equal">
      <formula>"Fail"</formula>
    </cfRule>
  </conditionalFormatting>
  <conditionalFormatting sqref="M332">
    <cfRule type="cellIs" dxfId="35" priority="153" operator="equal">
      <formula>"Pass"</formula>
    </cfRule>
    <cfRule type="cellIs" dxfId="34" priority="154" operator="equal">
      <formula>"Fail"</formula>
    </cfRule>
  </conditionalFormatting>
  <conditionalFormatting sqref="M330">
    <cfRule type="cellIs" dxfId="33" priority="157" operator="equal">
      <formula>"Pass"</formula>
    </cfRule>
    <cfRule type="cellIs" dxfId="32" priority="158" operator="equal">
      <formula>"Fail"</formula>
    </cfRule>
  </conditionalFormatting>
  <conditionalFormatting sqref="M331">
    <cfRule type="cellIs" dxfId="31" priority="155" operator="equal">
      <formula>"Pass"</formula>
    </cfRule>
    <cfRule type="cellIs" dxfId="30" priority="156" operator="equal">
      <formula>"Fail"</formula>
    </cfRule>
  </conditionalFormatting>
  <conditionalFormatting sqref="M328">
    <cfRule type="cellIs" dxfId="29" priority="161" operator="equal">
      <formula>"Pass"</formula>
    </cfRule>
    <cfRule type="cellIs" dxfId="28" priority="162" operator="equal">
      <formula>"Fail"</formula>
    </cfRule>
  </conditionalFormatting>
  <conditionalFormatting sqref="M329">
    <cfRule type="cellIs" dxfId="27" priority="159" operator="equal">
      <formula>"Pass"</formula>
    </cfRule>
    <cfRule type="cellIs" dxfId="26" priority="160" operator="equal">
      <formula>"Fail"</formula>
    </cfRule>
  </conditionalFormatting>
  <conditionalFormatting sqref="M324">
    <cfRule type="cellIs" dxfId="25" priority="149" operator="equal">
      <formula>"Pass"</formula>
    </cfRule>
    <cfRule type="cellIs" dxfId="24" priority="150" operator="equal">
      <formula>"Fail"</formula>
    </cfRule>
  </conditionalFormatting>
  <conditionalFormatting sqref="M325">
    <cfRule type="cellIs" dxfId="23" priority="147" operator="equal">
      <formula>"Pass"</formula>
    </cfRule>
    <cfRule type="cellIs" dxfId="22" priority="148" operator="equal">
      <formula>"Fail"</formula>
    </cfRule>
  </conditionalFormatting>
  <conditionalFormatting sqref="M407">
    <cfRule type="cellIs" dxfId="21" priority="127" operator="equal">
      <formula>"Pass"</formula>
    </cfRule>
    <cfRule type="cellIs" dxfId="20" priority="128" operator="equal">
      <formula>"Fail"</formula>
    </cfRule>
  </conditionalFormatting>
  <conditionalFormatting sqref="M396">
    <cfRule type="cellIs" dxfId="19" priority="145" operator="equal">
      <formula>"Pass"</formula>
    </cfRule>
    <cfRule type="cellIs" dxfId="18" priority="146" operator="equal">
      <formula>"Fail"</formula>
    </cfRule>
  </conditionalFormatting>
  <conditionalFormatting sqref="M401:M403">
    <cfRule type="cellIs" dxfId="17" priority="143" operator="equal">
      <formula>"Pass"</formula>
    </cfRule>
    <cfRule type="cellIs" dxfId="16" priority="144" operator="equal">
      <formula>"Fail"</formula>
    </cfRule>
  </conditionalFormatting>
  <conditionalFormatting sqref="M397">
    <cfRule type="cellIs" dxfId="15" priority="141" operator="equal">
      <formula>"Pass"</formula>
    </cfRule>
    <cfRule type="cellIs" dxfId="14" priority="142" operator="equal">
      <formula>"Fail"</formula>
    </cfRule>
  </conditionalFormatting>
  <conditionalFormatting sqref="M398">
    <cfRule type="cellIs" dxfId="13" priority="139" operator="equal">
      <formula>"Pass"</formula>
    </cfRule>
    <cfRule type="cellIs" dxfId="12" priority="140" operator="equal">
      <formula>"Fail"</formula>
    </cfRule>
  </conditionalFormatting>
  <conditionalFormatting sqref="M406">
    <cfRule type="cellIs" dxfId="11" priority="129" operator="equal">
      <formula>"Pass"</formula>
    </cfRule>
    <cfRule type="cellIs" dxfId="10" priority="130" operator="equal">
      <formula>"Fail"</formula>
    </cfRule>
  </conditionalFormatting>
  <conditionalFormatting sqref="M399">
    <cfRule type="cellIs" dxfId="9" priority="137" operator="equal">
      <formula>"Pass"</formula>
    </cfRule>
    <cfRule type="cellIs" dxfId="8" priority="138" operator="equal">
      <formula>"Fail"</formula>
    </cfRule>
  </conditionalFormatting>
  <conditionalFormatting sqref="M400">
    <cfRule type="cellIs" dxfId="7" priority="135" operator="equal">
      <formula>"Pass"</formula>
    </cfRule>
    <cfRule type="cellIs" dxfId="6" priority="136" operator="equal">
      <formula>"Fail"</formula>
    </cfRule>
  </conditionalFormatting>
  <conditionalFormatting sqref="M404">
    <cfRule type="cellIs" dxfId="5" priority="133" operator="equal">
      <formula>"Pass"</formula>
    </cfRule>
    <cfRule type="cellIs" dxfId="4" priority="134" operator="equal">
      <formula>"Fail"</formula>
    </cfRule>
  </conditionalFormatting>
  <conditionalFormatting sqref="M405">
    <cfRule type="cellIs" dxfId="3" priority="131" operator="equal">
      <formula>"Pass"</formula>
    </cfRule>
    <cfRule type="cellIs" dxfId="2" priority="132" operator="equal">
      <formula>"Fail"</formula>
    </cfRule>
  </conditionalFormatting>
  <conditionalFormatting sqref="AI396">
    <cfRule type="cellIs" dxfId="1" priority="125" operator="equal">
      <formula>"Pass"</formula>
    </cfRule>
    <cfRule type="cellIs" dxfId="0" priority="126" operator="equal">
      <formula>"Fail"</formula>
    </cfRule>
  </conditionalFormatting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9"/>
  <dimension ref="B1:C37"/>
  <sheetViews>
    <sheetView workbookViewId="0">
      <selection activeCell="C16" sqref="C16"/>
    </sheetView>
  </sheetViews>
  <sheetFormatPr defaultRowHeight="14.5"/>
  <cols>
    <col min="2" max="2" width="32.1796875" style="262" bestFit="1" customWidth="1"/>
    <col min="3" max="3" width="156.7265625" customWidth="1"/>
  </cols>
  <sheetData>
    <row r="1" spans="2:3">
      <c r="B1" s="262" t="s">
        <v>5285</v>
      </c>
    </row>
    <row r="2" spans="2:3">
      <c r="C2" t="s">
        <v>3811</v>
      </c>
    </row>
    <row r="3" spans="2:3">
      <c r="C3" t="s">
        <v>3812</v>
      </c>
    </row>
    <row r="5" spans="2:3">
      <c r="B5" s="270" t="s">
        <v>5286</v>
      </c>
    </row>
    <row r="6" spans="2:3">
      <c r="B6" s="262" t="s">
        <v>4165</v>
      </c>
      <c r="C6" s="84" t="s">
        <v>5289</v>
      </c>
    </row>
    <row r="7" spans="2:3">
      <c r="C7" t="s">
        <v>5296</v>
      </c>
    </row>
    <row r="8" spans="2:3">
      <c r="B8" s="94"/>
      <c r="C8" s="95" t="s">
        <v>5288</v>
      </c>
    </row>
    <row r="9" spans="2:3">
      <c r="B9" s="271" t="s">
        <v>4256</v>
      </c>
      <c r="C9" s="95" t="s">
        <v>5287</v>
      </c>
    </row>
    <row r="11" spans="2:3" ht="29">
      <c r="B11" s="29" t="s">
        <v>5290</v>
      </c>
      <c r="C11" s="31" t="str">
        <f>_xlfn.CONCAT(C6,C7,C8,C9)</f>
        <v>sbatch --partition=ccr --ntasks=4 -J BSMotif --time=24:00:00 --export=in_file=KCNR_SEs_All.peakclusters.500.bed,config_file=/data/khanlab/projects/ChIP_seq/scripts/bedsplit.conf /data/khanlab/projects/ChIP_seq/scripts/BEDSplitMotif.sh</v>
      </c>
    </row>
    <row r="16" spans="2:3">
      <c r="B16" s="211" t="s">
        <v>6671</v>
      </c>
      <c r="C16" t="s">
        <v>6672</v>
      </c>
    </row>
    <row r="21" spans="2:3" ht="18.5">
      <c r="B21" s="579" t="s">
        <v>10096</v>
      </c>
      <c r="C21" s="99"/>
    </row>
    <row r="22" spans="2:3">
      <c r="B22" s="70" t="s">
        <v>7275</v>
      </c>
      <c r="C22" s="99" t="s">
        <v>10108</v>
      </c>
    </row>
    <row r="23" spans="2:3">
      <c r="B23" s="520" t="s">
        <v>7278</v>
      </c>
      <c r="C23" s="147" t="s">
        <v>10105</v>
      </c>
    </row>
    <row r="24" spans="2:3">
      <c r="B24" s="70" t="s">
        <v>7277</v>
      </c>
      <c r="C24" s="99" t="s">
        <v>7281</v>
      </c>
    </row>
    <row r="25" spans="2:3">
      <c r="B25" s="262" t="s">
        <v>4176</v>
      </c>
      <c r="C25" s="107" t="s">
        <v>10106</v>
      </c>
    </row>
    <row r="26" spans="2:3">
      <c r="B26" s="23"/>
      <c r="C26" s="149" t="s">
        <v>10098</v>
      </c>
    </row>
    <row r="27" spans="2:3">
      <c r="B27" s="23" t="s">
        <v>10099</v>
      </c>
      <c r="C27" s="600" t="s">
        <v>10097</v>
      </c>
    </row>
    <row r="28" spans="2:3">
      <c r="B28" s="571"/>
      <c r="C28" s="572" t="s">
        <v>10101</v>
      </c>
    </row>
    <row r="29" spans="2:3">
      <c r="B29" s="571" t="s">
        <v>10100</v>
      </c>
      <c r="C29" s="601" t="s">
        <v>10107</v>
      </c>
    </row>
    <row r="30" spans="2:3">
      <c r="B30" s="23"/>
      <c r="C30" s="149" t="s">
        <v>10103</v>
      </c>
    </row>
    <row r="31" spans="2:3">
      <c r="B31" s="23" t="s">
        <v>10104</v>
      </c>
      <c r="C31" s="602">
        <v>4</v>
      </c>
    </row>
    <row r="32" spans="2:3">
      <c r="C32" s="99"/>
    </row>
    <row r="33" spans="2:3">
      <c r="B33" s="262" t="s">
        <v>4256</v>
      </c>
      <c r="C33" s="108" t="s">
        <v>10102</v>
      </c>
    </row>
    <row r="34" spans="2:3" ht="36.5">
      <c r="B34" s="29" t="s">
        <v>1037</v>
      </c>
      <c r="C34" s="147" t="str">
        <f>C25&amp;C26&amp;C27&amp;C28&amp;C29&amp;C30&amp;C31&amp;C33</f>
        <v>sbatch --partition=ccr --gres=lscratch:200 -J MotifBed --export=bed=LNCaP_DHT_exo1_AR_SRR653219_PE_p-9.bed,RNAseq=Sample_LNCaP_DHT_exo1_RNA_SRR653221_T_GSE43791.gene.TPM.txt,cutoff=4 /data/khanlab/projects/testChIP_seq/ChIP_seq/scripts/makeMotifBedExpressedTFs.sh</v>
      </c>
    </row>
    <row r="35" spans="2:3">
      <c r="C35" s="99"/>
    </row>
    <row r="36" spans="2:3" ht="15" thickBot="1">
      <c r="C36" s="99"/>
    </row>
    <row r="37" spans="2:3">
      <c r="B37" s="262" t="s">
        <v>7282</v>
      </c>
      <c r="C37" s="333" t="s">
        <v>7283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0"/>
  <dimension ref="A1:Q38"/>
  <sheetViews>
    <sheetView workbookViewId="0">
      <selection activeCell="D9" sqref="D9"/>
    </sheetView>
  </sheetViews>
  <sheetFormatPr defaultColWidth="9.1796875" defaultRowHeight="14.5"/>
  <cols>
    <col min="1" max="1" width="22.1796875" style="81" bestFit="1" customWidth="1"/>
    <col min="2" max="2" width="22.54296875" style="30" customWidth="1"/>
    <col min="3" max="3" width="9.1796875" style="30"/>
    <col min="4" max="4" width="75.1796875" style="30" customWidth="1"/>
    <col min="5" max="15" width="9.1796875" style="30"/>
    <col min="16" max="16" width="9.1796875" style="81"/>
    <col min="17" max="17" width="9.1796875" style="87"/>
    <col min="18" max="16384" width="9.1796875" style="30"/>
  </cols>
  <sheetData>
    <row r="1" spans="1:17">
      <c r="A1" s="85" t="s">
        <v>3756</v>
      </c>
      <c r="B1" s="86" t="s">
        <v>3758</v>
      </c>
    </row>
    <row r="2" spans="1:17">
      <c r="B2" s="30" t="s">
        <v>3759</v>
      </c>
      <c r="P2" s="81" t="s">
        <v>3760</v>
      </c>
    </row>
    <row r="3" spans="1:17">
      <c r="B3" s="30" t="s">
        <v>3761</v>
      </c>
      <c r="G3" s="30" t="s">
        <v>4740</v>
      </c>
      <c r="H3" s="30" t="s">
        <v>4724</v>
      </c>
      <c r="P3" s="81" t="s">
        <v>3760</v>
      </c>
    </row>
    <row r="4" spans="1:17">
      <c r="A4" s="30"/>
      <c r="G4" s="30" t="s">
        <v>4741</v>
      </c>
      <c r="H4" s="30" t="s">
        <v>4724</v>
      </c>
      <c r="P4" s="81" t="s">
        <v>3760</v>
      </c>
    </row>
    <row r="5" spans="1:17">
      <c r="A5" s="30"/>
      <c r="G5" s="30" t="s">
        <v>4742</v>
      </c>
      <c r="H5" s="30" t="s">
        <v>4724</v>
      </c>
      <c r="P5" s="81" t="s">
        <v>3760</v>
      </c>
    </row>
    <row r="6" spans="1:17">
      <c r="A6" s="81" t="s">
        <v>3762</v>
      </c>
      <c r="D6" s="30" t="s">
        <v>4736</v>
      </c>
      <c r="G6" s="30" t="s">
        <v>4743</v>
      </c>
      <c r="H6" s="30" t="s">
        <v>4724</v>
      </c>
      <c r="P6" s="81" t="s">
        <v>3760</v>
      </c>
    </row>
    <row r="7" spans="1:17">
      <c r="A7" s="81" t="s">
        <v>3763</v>
      </c>
      <c r="D7" s="30" t="s">
        <v>4735</v>
      </c>
      <c r="G7" s="30" t="s">
        <v>4744</v>
      </c>
      <c r="H7" s="30" t="s">
        <v>4724</v>
      </c>
      <c r="P7" s="81" t="s">
        <v>3760</v>
      </c>
    </row>
    <row r="8" spans="1:17">
      <c r="A8" s="81" t="s">
        <v>3387</v>
      </c>
      <c r="B8" s="84"/>
      <c r="C8" s="84"/>
      <c r="D8" s="84"/>
      <c r="E8" s="84"/>
      <c r="G8" s="30" t="s">
        <v>4745</v>
      </c>
      <c r="H8" s="30" t="s">
        <v>4724</v>
      </c>
      <c r="P8" s="81" t="s">
        <v>3760</v>
      </c>
      <c r="Q8" s="87" t="s">
        <v>3764</v>
      </c>
    </row>
    <row r="9" spans="1:17">
      <c r="A9" s="81" t="s">
        <v>3765</v>
      </c>
      <c r="B9" s="84"/>
      <c r="C9" s="84"/>
      <c r="D9" s="84" t="s">
        <v>4734</v>
      </c>
      <c r="E9" s="84"/>
      <c r="G9" s="30" t="s">
        <v>4737</v>
      </c>
      <c r="H9" s="30" t="s">
        <v>4724</v>
      </c>
      <c r="P9" s="81" t="s">
        <v>3760</v>
      </c>
      <c r="Q9" s="87" t="s">
        <v>3766</v>
      </c>
    </row>
    <row r="10" spans="1:17">
      <c r="A10" s="81" t="s">
        <v>3769</v>
      </c>
      <c r="B10" s="84"/>
      <c r="C10" s="84"/>
      <c r="D10" s="84"/>
      <c r="E10" s="84"/>
      <c r="G10" s="30" t="s">
        <v>4736</v>
      </c>
      <c r="H10" s="30" t="s">
        <v>4724</v>
      </c>
      <c r="P10" s="81" t="s">
        <v>3760</v>
      </c>
    </row>
    <row r="11" spans="1:17">
      <c r="B11" s="88"/>
      <c r="C11" s="88"/>
      <c r="D11" s="88" t="str">
        <f>CONCATENATE("input_file=",D7,D6,".bed")</f>
        <v>input_file=/data/khanlab/projects/ChIP_seq/projects/Fry/HOMER/246only_ALL.bed</v>
      </c>
      <c r="P11" s="81" t="s">
        <v>3760</v>
      </c>
    </row>
    <row r="12" spans="1:17">
      <c r="B12" s="84"/>
      <c r="C12" s="84"/>
      <c r="D12" s="84" t="s">
        <v>4738</v>
      </c>
      <c r="E12" s="84"/>
      <c r="P12" s="81" t="s">
        <v>3760</v>
      </c>
    </row>
    <row r="13" spans="1:17">
      <c r="B13" s="88"/>
      <c r="C13" s="88"/>
      <c r="D13" s="88" t="str">
        <f>CONCATENATE(",output_dir=",D7,D6)</f>
        <v>,output_dir=/data/khanlab/projects/ChIP_seq/projects/Fry/HOMER/246only_ALL</v>
      </c>
      <c r="P13" s="81" t="s">
        <v>3760</v>
      </c>
    </row>
    <row r="14" spans="1:17">
      <c r="D14" s="30" t="s">
        <v>4739</v>
      </c>
      <c r="P14" s="81" t="s">
        <v>3760</v>
      </c>
    </row>
    <row r="15" spans="1:17">
      <c r="D15" s="30" t="s">
        <v>4731</v>
      </c>
      <c r="P15" s="81" t="s">
        <v>3760</v>
      </c>
    </row>
    <row r="16" spans="1:17">
      <c r="B16" s="84"/>
      <c r="C16" s="84"/>
      <c r="D16" s="84" t="s">
        <v>4732</v>
      </c>
      <c r="E16" s="84"/>
      <c r="P16" s="81" t="s">
        <v>3760</v>
      </c>
    </row>
    <row r="17" spans="1:16">
      <c r="B17" s="84"/>
      <c r="C17" s="84"/>
      <c r="D17" s="84" t="s">
        <v>4733</v>
      </c>
      <c r="E17" s="84"/>
      <c r="P17" s="81" t="s">
        <v>3760</v>
      </c>
    </row>
    <row r="18" spans="1:16">
      <c r="B18" s="84"/>
      <c r="C18" s="84"/>
      <c r="D18" s="84" t="s">
        <v>3767</v>
      </c>
      <c r="E18" s="84"/>
      <c r="P18" s="81" t="s">
        <v>3760</v>
      </c>
    </row>
    <row r="19" spans="1:16">
      <c r="A19" s="81" t="s">
        <v>3768</v>
      </c>
      <c r="P19" s="81" t="s">
        <v>3760</v>
      </c>
    </row>
    <row r="20" spans="1:16">
      <c r="A20" s="82" t="s">
        <v>1037</v>
      </c>
      <c r="B20" s="62"/>
      <c r="C20" s="62"/>
      <c r="D20" s="62" t="str">
        <f>CONCATENATE(D8,D9,D10,D11,D12,D13,D14,D15,D16,D17,D18)</f>
        <v>sbatch --partition=ccr --ntasks=32 --mem=32g -J HOMER --export=input_file=/data/khanlab/projects/ChIP_seq/projects/Fry/HOMER/246only_ALL.bed,genome=mm9,output_dir=/data/khanlab/projects/ChIP_seq/projects/Fry/HOMER/246only_ALL,size=500,len=8,preparsedDir=/data/khanlab/projects/ChIP_seq/data_by_file_type/test/data_by_file_type/preparse,p=32 /data/khanlab/projects/ChIP_seq/data_by_file_type/test/scripts/findMotif.sh</v>
      </c>
      <c r="P20" s="81" t="s">
        <v>3760</v>
      </c>
    </row>
    <row r="21" spans="1:16">
      <c r="P21" s="81" t="s">
        <v>3760</v>
      </c>
    </row>
    <row r="22" spans="1:16">
      <c r="C22" s="188"/>
      <c r="D22" s="99"/>
    </row>
    <row r="23" spans="1:16">
      <c r="C23" s="188"/>
      <c r="D23" s="99"/>
    </row>
    <row r="24" spans="1:16">
      <c r="C24" s="188"/>
      <c r="D24" s="99"/>
    </row>
    <row r="25" spans="1:16">
      <c r="C25" s="188"/>
      <c r="D25" s="99"/>
    </row>
    <row r="26" spans="1:16">
      <c r="C26" s="188"/>
      <c r="D26" s="107"/>
    </row>
    <row r="27" spans="1:16">
      <c r="C27" s="188"/>
      <c r="D27" s="107"/>
    </row>
    <row r="28" spans="1:16">
      <c r="C28" s="188"/>
      <c r="D28" s="188"/>
    </row>
    <row r="29" spans="1:16">
      <c r="C29" s="188"/>
      <c r="D29" s="107"/>
    </row>
    <row r="30" spans="1:16">
      <c r="C30" s="188"/>
      <c r="D30" s="188"/>
    </row>
    <row r="31" spans="1:16">
      <c r="C31" s="188"/>
      <c r="D31" s="107"/>
    </row>
    <row r="32" spans="1:16">
      <c r="C32" s="188"/>
      <c r="D32" s="107"/>
    </row>
    <row r="33" spans="3:4">
      <c r="C33" s="188"/>
      <c r="D33" s="107"/>
    </row>
    <row r="34" spans="3:4">
      <c r="C34" s="188"/>
      <c r="D34" s="107"/>
    </row>
    <row r="35" spans="3:4">
      <c r="C35" s="188"/>
      <c r="D35" s="107"/>
    </row>
    <row r="36" spans="3:4">
      <c r="C36" s="188"/>
      <c r="D36" s="108"/>
    </row>
    <row r="37" spans="3:4">
      <c r="C37" s="188"/>
      <c r="D37" s="107"/>
    </row>
    <row r="38" spans="3:4">
      <c r="C38" s="29"/>
      <c r="D38" s="7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D17"/>
  <sheetViews>
    <sheetView workbookViewId="0">
      <selection activeCell="B33" sqref="B33"/>
    </sheetView>
  </sheetViews>
  <sheetFormatPr defaultRowHeight="14.5"/>
  <cols>
    <col min="1" max="1" width="22.1796875" bestFit="1" customWidth="1"/>
    <col min="2" max="2" width="136.81640625" customWidth="1"/>
    <col min="3" max="3" width="147" style="252" customWidth="1"/>
    <col min="4" max="4" width="60" customWidth="1"/>
  </cols>
  <sheetData>
    <row r="1" spans="1:4" s="252" customFormat="1" ht="15" thickBot="1">
      <c r="B1" s="280" t="s">
        <v>4988</v>
      </c>
      <c r="C1" s="280" t="s">
        <v>4988</v>
      </c>
    </row>
    <row r="2" spans="1:4">
      <c r="A2" s="207" t="s">
        <v>5430</v>
      </c>
      <c r="B2" s="195" t="s">
        <v>5445</v>
      </c>
      <c r="C2" s="195" t="s">
        <v>5431</v>
      </c>
    </row>
    <row r="3" spans="1:4">
      <c r="A3" s="252" t="s">
        <v>4256</v>
      </c>
      <c r="B3" s="252" t="s">
        <v>5444</v>
      </c>
      <c r="C3" s="252" t="s">
        <v>5456</v>
      </c>
      <c r="D3" s="252" t="s">
        <v>5443</v>
      </c>
    </row>
    <row r="4" spans="1:4" s="252" customFormat="1">
      <c r="A4" s="252" t="s">
        <v>5437</v>
      </c>
      <c r="B4" s="252" t="s">
        <v>5439</v>
      </c>
      <c r="C4" s="252" t="s">
        <v>5454</v>
      </c>
    </row>
    <row r="5" spans="1:4">
      <c r="A5" s="252" t="s">
        <v>5432</v>
      </c>
      <c r="B5" s="252" t="s">
        <v>5441</v>
      </c>
      <c r="C5" s="252" t="s">
        <v>5452</v>
      </c>
    </row>
    <row r="6" spans="1:4">
      <c r="A6" s="252" t="s">
        <v>5433</v>
      </c>
      <c r="B6" s="252" t="s">
        <v>5440</v>
      </c>
      <c r="C6" s="252" t="s">
        <v>5453</v>
      </c>
    </row>
    <row r="7" spans="1:4">
      <c r="A7" s="252" t="s">
        <v>5434</v>
      </c>
      <c r="B7" s="252" t="s">
        <v>5435</v>
      </c>
      <c r="C7" s="252" t="s">
        <v>5435</v>
      </c>
    </row>
    <row r="8" spans="1:4">
      <c r="A8" s="252" t="s">
        <v>5436</v>
      </c>
      <c r="B8" s="252" t="str">
        <f>CONCATENATE(" coltron_",B4)</f>
        <v xml:space="preserve"> coltron_Sample_KCNR_2D_C_H3K27ac_C_HLL3CBGXX_</v>
      </c>
      <c r="C8" s="252" t="str">
        <f>CONCATENATE(" coltron_",C4)</f>
        <v xml:space="preserve"> coltron_Sample_RMS237_H3K27ac_007_C_HHF57BGXX_</v>
      </c>
    </row>
    <row r="9" spans="1:4">
      <c r="A9" t="s">
        <v>5438</v>
      </c>
      <c r="B9" t="s">
        <v>5450</v>
      </c>
      <c r="C9" s="252" t="s">
        <v>5455</v>
      </c>
    </row>
    <row r="10" spans="1:4" s="252" customFormat="1">
      <c r="A10" s="252" t="s">
        <v>5447</v>
      </c>
      <c r="B10" s="252" t="str">
        <f>" 1"</f>
        <v xml:space="preserve"> 1</v>
      </c>
      <c r="D10" s="51" t="s">
        <v>5446</v>
      </c>
    </row>
    <row r="11" spans="1:4" s="252" customFormat="1">
      <c r="A11" s="252" t="s">
        <v>5448</v>
      </c>
      <c r="B11" s="252" t="s">
        <v>5449</v>
      </c>
    </row>
    <row r="12" spans="1:4" ht="15" thickBot="1"/>
    <row r="13" spans="1:4" ht="79" thickBot="1">
      <c r="A13" s="252" t="s">
        <v>1037</v>
      </c>
      <c r="B13" s="281" t="str">
        <f>CONCATENATE(B3,B5,B6,B7,B8,B9,B10,B11)</f>
        <v>/data/khanlab/projects/ChIP_seq/projects/NB_Thiele/coltron/testing_coltron/runColtron.sh /data/khanlab/projects/ChIP_seq/projects/NB_Thiele/coltron/testing_coltron/Sample_KCNR_2D_C_H3K27ac_C_HLL3CBGXX_peaks_AllEnhancers.table.txt /data/khanlab/projects/ChIP_seq/DATA/Sample_KCNR_2D_C_H3K27ac_C_HLL3CBGXX/Sample_KCNR_2D_C_H3K27ac_C_HLL3CBGXX.bam hg19 coltron_Sample_KCNR_2D_C_H3K27ac_C_HLL3CBGXX_ test9 1 /data/khanlab/projects/ChIP_seq/projects/NB_Thiele/coltron/testing_coltron/KCNR_2D.cuff.coltron.3col.refseq.txt</v>
      </c>
      <c r="C13" s="281" t="str">
        <f>CONCATENATE(C3,C5,C6,C7,C8,C9)</f>
        <v>/data/khanlab/projects/ChIP_seq/projects/RMS_Epigenetics/coltron/runColtron.sh /data/khanlab/projects/ChIP_seq/projects/RMS_Epigenetics/coltron/chosenPcoltron/Sample_RMS237_H3K27ac_007_C_HHF57BGXX_peaks_AllEnhancers.table.txt /data/khanlab/projects/ChIP_seq/DATA/Sample_RMS237_H3K27ac_007_C_HHF57BGXX/Sample_RMS237_H3K27ac_007_C_HHF57BGXX.bam hg19 coltron_Sample_RMS237_H3K27ac_007_C_HHF57BGXX_ p5e-4</v>
      </c>
    </row>
    <row r="17" spans="4:4">
      <c r="D17" s="282" t="s">
        <v>5442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7A58-67EC-49CF-8C65-0FAEE1FE44E2}">
  <dimension ref="C2:C3"/>
  <sheetViews>
    <sheetView workbookViewId="0">
      <selection activeCell="E30" sqref="E30"/>
    </sheetView>
  </sheetViews>
  <sheetFormatPr defaultRowHeight="14.5"/>
  <sheetData>
    <row r="2" spans="3:3">
      <c r="C2" t="s">
        <v>10585</v>
      </c>
    </row>
    <row r="3" spans="3:3">
      <c r="C3" t="s">
        <v>10584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42"/>
  <dimension ref="A1:F23"/>
  <sheetViews>
    <sheetView zoomScale="130" zoomScaleNormal="130" workbookViewId="0">
      <selection activeCell="C32" sqref="C32"/>
    </sheetView>
  </sheetViews>
  <sheetFormatPr defaultColWidth="9.1796875" defaultRowHeight="14.5"/>
  <cols>
    <col min="1" max="1" width="9.26953125" style="252" customWidth="1"/>
    <col min="2" max="2" width="10.26953125" style="262" bestFit="1" customWidth="1"/>
    <col min="3" max="3" width="81.1796875" style="252" customWidth="1"/>
    <col min="4" max="4" width="47.7265625" style="252" bestFit="1" customWidth="1"/>
    <col min="5" max="16384" width="9.1796875" style="252"/>
  </cols>
  <sheetData>
    <row r="1" spans="1:6" ht="15.5">
      <c r="A1" s="275" t="s">
        <v>5411</v>
      </c>
      <c r="C1" s="95" t="s">
        <v>5410</v>
      </c>
      <c r="D1"/>
    </row>
    <row r="2" spans="1:6">
      <c r="A2"/>
      <c r="C2" s="95" t="s">
        <v>5415</v>
      </c>
      <c r="D2"/>
    </row>
    <row r="3" spans="1:6">
      <c r="B3" s="262" t="str">
        <f>"1."</f>
        <v>1.</v>
      </c>
      <c r="C3" s="261" t="s">
        <v>5419</v>
      </c>
    </row>
    <row r="4" spans="1:6">
      <c r="B4" s="262" t="str">
        <f>"2."</f>
        <v>2.</v>
      </c>
      <c r="C4" s="261" t="s">
        <v>5420</v>
      </c>
    </row>
    <row r="5" spans="1:6">
      <c r="B5" s="262" t="str">
        <f>"3."</f>
        <v>3.</v>
      </c>
      <c r="C5" t="s">
        <v>5421</v>
      </c>
    </row>
    <row r="6" spans="1:6">
      <c r="B6" s="262" t="str">
        <f>"4."</f>
        <v>4.</v>
      </c>
      <c r="C6" s="252" t="s">
        <v>5422</v>
      </c>
    </row>
    <row r="7" spans="1:6">
      <c r="A7"/>
      <c r="B7" s="262" t="s">
        <v>5412</v>
      </c>
      <c r="C7" t="s">
        <v>5427</v>
      </c>
    </row>
    <row r="8" spans="1:6">
      <c r="B8" s="262" t="s">
        <v>5414</v>
      </c>
      <c r="C8" s="252" t="s">
        <v>5413</v>
      </c>
    </row>
    <row r="9" spans="1:6">
      <c r="C9" s="252" t="s">
        <v>5797</v>
      </c>
    </row>
    <row r="10" spans="1:6">
      <c r="C10" s="252" t="s">
        <v>5798</v>
      </c>
    </row>
    <row r="12" spans="1:6">
      <c r="B12" s="262" t="s">
        <v>4256</v>
      </c>
      <c r="C12" s="252" t="s">
        <v>5423</v>
      </c>
    </row>
    <row r="13" spans="1:6" ht="83.25" customHeight="1">
      <c r="B13" s="276" t="s">
        <v>5416</v>
      </c>
      <c r="C13" s="31" t="str">
        <f>CONCATENATE(C7,C8,C9,C10,C12)</f>
        <v>sbatch -J ChromHMM --partition=ccr --ntasks=32 --time=24:00:00 --mem=32g --export=sample_list=sample_list.txt,output_dir=/data/khanlab/projects/ChIP_seq/projects/RMS_Epigenetics/RH4/RH4chromHMM/cleanbams15/,input_sample=Sample_RH4_Input_001_C_H5TLGBGXX /data/khanlab/projects/ChIP_seq/data_by_file_type/testBG/scripts/runChromHMM.sh</v>
      </c>
    </row>
    <row r="15" spans="1:6">
      <c r="A15" s="252" t="s">
        <v>5417</v>
      </c>
      <c r="F15" s="252" t="s">
        <v>5418</v>
      </c>
    </row>
    <row r="17" spans="1:6">
      <c r="A17" s="252" t="s">
        <v>1086</v>
      </c>
      <c r="B17" s="262" t="s">
        <v>3327</v>
      </c>
      <c r="C17" s="252" t="s">
        <v>5408</v>
      </c>
      <c r="D17" s="252" t="s">
        <v>5409</v>
      </c>
      <c r="F17" s="252" t="s">
        <v>5073</v>
      </c>
    </row>
    <row r="18" spans="1:6">
      <c r="A18" s="252" t="s">
        <v>1086</v>
      </c>
      <c r="B18" s="262" t="s">
        <v>4280</v>
      </c>
      <c r="C18" s="252" t="s">
        <v>5426</v>
      </c>
      <c r="D18" s="252" t="s">
        <v>5409</v>
      </c>
      <c r="F18" s="252" t="s">
        <v>5149</v>
      </c>
    </row>
    <row r="19" spans="1:6">
      <c r="A19" s="252" t="s">
        <v>1086</v>
      </c>
      <c r="B19" s="262" t="s">
        <v>3334</v>
      </c>
      <c r="C19" s="252" t="s">
        <v>5407</v>
      </c>
      <c r="D19" s="252" t="s">
        <v>5409</v>
      </c>
      <c r="F19" s="252" t="s">
        <v>3715</v>
      </c>
    </row>
    <row r="20" spans="1:6">
      <c r="A20" s="252" t="s">
        <v>1086</v>
      </c>
      <c r="B20" s="262" t="s">
        <v>3357</v>
      </c>
      <c r="C20" s="252" t="s">
        <v>5406</v>
      </c>
      <c r="D20" s="252" t="s">
        <v>5409</v>
      </c>
      <c r="F20" s="252" t="s">
        <v>3716</v>
      </c>
    </row>
    <row r="21" spans="1:6">
      <c r="A21" s="252" t="s">
        <v>1086</v>
      </c>
      <c r="B21" s="262" t="s">
        <v>3360</v>
      </c>
      <c r="C21" s="252" t="s">
        <v>5405</v>
      </c>
      <c r="D21" s="252" t="s">
        <v>5409</v>
      </c>
      <c r="F21" s="252" t="s">
        <v>5074</v>
      </c>
    </row>
    <row r="22" spans="1:6">
      <c r="A22" s="252" t="s">
        <v>1086</v>
      </c>
      <c r="B22" s="262" t="s">
        <v>3674</v>
      </c>
      <c r="C22" s="252" t="s">
        <v>5404</v>
      </c>
      <c r="D22" s="252" t="s">
        <v>5409</v>
      </c>
      <c r="F22" s="252" t="s">
        <v>5147</v>
      </c>
    </row>
    <row r="23" spans="1:6">
      <c r="A23" s="252" t="s">
        <v>1086</v>
      </c>
      <c r="B23" s="262" t="s">
        <v>4277</v>
      </c>
      <c r="C23" s="252" t="s">
        <v>5403</v>
      </c>
      <c r="D23" s="252" t="s">
        <v>5409</v>
      </c>
      <c r="F23" s="252" t="s">
        <v>5103</v>
      </c>
    </row>
  </sheetData>
  <autoFilter ref="F16:F23" xr:uid="{00000000-0009-0000-0000-000016000000}">
    <sortState xmlns:xlrd2="http://schemas.microsoft.com/office/spreadsheetml/2017/richdata2" ref="F16:F22">
      <sortCondition ref="F15:F22"/>
    </sortState>
  </autoFilter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4"/>
  <dimension ref="A1:I51"/>
  <sheetViews>
    <sheetView workbookViewId="0">
      <selection activeCell="C8" sqref="C8"/>
    </sheetView>
  </sheetViews>
  <sheetFormatPr defaultRowHeight="14.5"/>
  <cols>
    <col min="1" max="1" width="34" style="41" customWidth="1"/>
    <col min="2" max="2" width="153.54296875" customWidth="1"/>
    <col min="3" max="5" width="23.81640625" customWidth="1"/>
    <col min="6" max="6" width="12" bestFit="1" customWidth="1"/>
    <col min="7" max="7" width="23.81640625" customWidth="1"/>
    <col min="8" max="8" width="60" customWidth="1"/>
    <col min="9" max="10" width="23.81640625" customWidth="1"/>
    <col min="11" max="11" width="67.81640625" customWidth="1"/>
  </cols>
  <sheetData>
    <row r="1" spans="1:3" s="252" customFormat="1" ht="18.5">
      <c r="A1" s="231" t="s">
        <v>6615</v>
      </c>
    </row>
    <row r="2" spans="1:3">
      <c r="A2" s="29" t="s">
        <v>3743</v>
      </c>
      <c r="B2" s="83" t="s">
        <v>3744</v>
      </c>
    </row>
    <row r="3" spans="1:3" s="83" customFormat="1">
      <c r="A3" s="29" t="s">
        <v>3746</v>
      </c>
      <c r="B3" t="s">
        <v>3745</v>
      </c>
    </row>
    <row r="4" spans="1:3">
      <c r="A4" s="41" t="s">
        <v>1036</v>
      </c>
      <c r="B4" t="s">
        <v>3734</v>
      </c>
    </row>
    <row r="5" spans="1:3">
      <c r="B5" t="s">
        <v>3733</v>
      </c>
      <c r="C5" t="s">
        <v>1136</v>
      </c>
    </row>
    <row r="6" spans="1:3">
      <c r="A6" s="81" t="s">
        <v>3736</v>
      </c>
      <c r="B6" t="s">
        <v>10264</v>
      </c>
      <c r="C6" t="s">
        <v>3324</v>
      </c>
    </row>
    <row r="7" spans="1:3">
      <c r="A7" s="81" t="s">
        <v>3735</v>
      </c>
      <c r="B7" s="83" t="s">
        <v>10265</v>
      </c>
      <c r="C7" t="s">
        <v>3337</v>
      </c>
    </row>
    <row r="8" spans="1:3">
      <c r="A8" s="81" t="s">
        <v>3737</v>
      </c>
      <c r="B8" s="83" t="s">
        <v>10266</v>
      </c>
      <c r="C8" t="s">
        <v>3722</v>
      </c>
    </row>
    <row r="9" spans="1:3">
      <c r="A9" s="81" t="s">
        <v>3738</v>
      </c>
      <c r="B9" s="83" t="s">
        <v>10267</v>
      </c>
      <c r="C9" t="s">
        <v>3689</v>
      </c>
    </row>
    <row r="10" spans="1:3">
      <c r="A10" s="81"/>
      <c r="B10" s="30"/>
      <c r="C10" s="30"/>
    </row>
    <row r="11" spans="1:3">
      <c r="A11" s="81" t="s">
        <v>3739</v>
      </c>
      <c r="B11" s="74" t="str">
        <f>CONCATENATE(ROUND(C11/1000000,1)," ")</f>
        <v xml:space="preserve">44.4 </v>
      </c>
      <c r="C11" s="76">
        <v>44431521</v>
      </c>
    </row>
    <row r="12" spans="1:3">
      <c r="A12" s="81" t="s">
        <v>3740</v>
      </c>
      <c r="B12" s="74" t="str">
        <f>CONCATENATE(ROUND(C12/1000000,1)," ")</f>
        <v xml:space="preserve">13 </v>
      </c>
      <c r="C12" s="76">
        <v>13016246</v>
      </c>
    </row>
    <row r="13" spans="1:3">
      <c r="A13" s="81"/>
      <c r="B13" s="30"/>
      <c r="C13" s="73"/>
    </row>
    <row r="14" spans="1:3">
      <c r="A14" s="81" t="s">
        <v>3741</v>
      </c>
      <c r="B14" s="30" t="s">
        <v>3742</v>
      </c>
      <c r="C14" s="73"/>
    </row>
    <row r="15" spans="1:3">
      <c r="A15" s="81"/>
      <c r="B15" s="30"/>
      <c r="C15" s="73"/>
    </row>
    <row r="16" spans="1:3" ht="72.5">
      <c r="A16" s="82" t="s">
        <v>1037</v>
      </c>
      <c r="B16" s="75" t="str">
        <f>CONCATENATE(B4,A6,B6,A7,B7,A8,B8,A9,B9,A11,B11,A12,B12,A14,B14)</f>
        <v>macs2 bdgdiff --t1 /data/khanlab/projects/ChIP_seq/DATA/Sample_CTR_H3K27ac_001_C_H5TLGBGXX/Sample_CTR_H3K27ac_001_C_H5TLGBGXX.bedgraph --t2 /data/khanlab/projects/ChIP_seq/DATA/Sample_CTR_Input_001_C_H5TLGBGXX/Sample_CTR_Input_001_C_H5TLGBGXX.bedgraph --c1 /data/khanlab/projects/ChIP_seq/DATA/Sample_CTR_T48_H3K27ac_002_C_HCK7HBGXX/Sample_CTR_T48_H3K27ac_002_C_HCK7HBGXX.bedgraph --c2 /data/khanlab/projects/ChIP_seq/DATA/Sample_CTR_T48_input_002_C_HCK7HBGXX/Sample_CTR_T48_input_002_C_HCK7HBGXX.bedgraph --d1 44.4 --d2 13 --o-prefix CTR_H3K27ac_DvT48</v>
      </c>
      <c r="C16" s="30"/>
    </row>
    <row r="18" spans="1:9">
      <c r="E18" s="255" t="s">
        <v>4985</v>
      </c>
      <c r="F18" s="34" t="s">
        <v>6618</v>
      </c>
      <c r="G18" s="255" t="s">
        <v>4986</v>
      </c>
    </row>
    <row r="19" spans="1:9" ht="18.5">
      <c r="A19" s="231" t="s">
        <v>6616</v>
      </c>
      <c r="B19" s="214"/>
      <c r="C19" s="252"/>
      <c r="D19" s="217"/>
      <c r="E19" t="s">
        <v>6619</v>
      </c>
      <c r="F19" s="34"/>
      <c r="G19" s="252" t="str">
        <f>CONCATENATE(".w",F21,".bedgraph")</f>
        <v>.w20.bedgraph</v>
      </c>
      <c r="H19" s="252"/>
      <c r="I19" s="31"/>
    </row>
    <row r="20" spans="1:9">
      <c r="A20" s="262" t="s">
        <v>4266</v>
      </c>
      <c r="B20" s="252" t="s">
        <v>6009</v>
      </c>
      <c r="C20" s="217"/>
      <c r="D20" s="252"/>
      <c r="E20" s="31" t="str">
        <f>" -i "</f>
        <v xml:space="preserve"> -i </v>
      </c>
      <c r="F20" s="31" t="str">
        <f>" -w "</f>
        <v xml:space="preserve"> -w </v>
      </c>
      <c r="G20" s="31" t="str">
        <f>" -o "</f>
        <v xml:space="preserve"> -o </v>
      </c>
      <c r="H20" s="31"/>
    </row>
    <row r="21" spans="1:9" ht="64.5" customHeight="1">
      <c r="A21" s="262" t="s">
        <v>4256</v>
      </c>
      <c r="B21" s="252" t="s">
        <v>6617</v>
      </c>
      <c r="C21" s="252"/>
      <c r="D21" s="252" t="s">
        <v>6637</v>
      </c>
      <c r="E21" s="31" t="str">
        <f>CONCATENATE(D21,E19)</f>
        <v>RH4_D25.delta.RPMsg.bedgraph</v>
      </c>
      <c r="F21" s="34">
        <v>20</v>
      </c>
      <c r="G21" s="31" t="str">
        <f>CONCATENATE(D21,G19)</f>
        <v>RH4_D25.delta.RPMsg.w20.bedgraph</v>
      </c>
      <c r="H21" s="31" t="str">
        <f>CONCATENATE(B21,$E$20,E21,$F$20,F21,$G$20,G21)</f>
        <v>/data/khanlab/projects/ChIP_seq/data_by_file_type/test/scripts/smoothBedgraph.pl -i RH4_D25.delta.RPMsg.bedgraph -w 20 -o RH4_D25.delta.RPMsg.w20.bedgraph</v>
      </c>
    </row>
    <row r="23" spans="1:9">
      <c r="D23" t="s">
        <v>6633</v>
      </c>
      <c r="G23" t="s">
        <v>6620</v>
      </c>
    </row>
    <row r="24" spans="1:9">
      <c r="D24" t="s">
        <v>6636</v>
      </c>
      <c r="G24" t="s">
        <v>6621</v>
      </c>
    </row>
    <row r="25" spans="1:9">
      <c r="D25" s="252" t="s">
        <v>6635</v>
      </c>
      <c r="G25" t="s">
        <v>6622</v>
      </c>
    </row>
    <row r="26" spans="1:9">
      <c r="G26" t="s">
        <v>6623</v>
      </c>
    </row>
    <row r="27" spans="1:9">
      <c r="D27" t="s">
        <v>6634</v>
      </c>
      <c r="G27" t="s">
        <v>6624</v>
      </c>
    </row>
    <row r="28" spans="1:9">
      <c r="G28" t="s">
        <v>6625</v>
      </c>
    </row>
    <row r="29" spans="1:9">
      <c r="G29" t="s">
        <v>6626</v>
      </c>
    </row>
    <row r="30" spans="1:9">
      <c r="G30" t="s">
        <v>6627</v>
      </c>
    </row>
    <row r="31" spans="1:9">
      <c r="G31" t="s">
        <v>6628</v>
      </c>
    </row>
    <row r="32" spans="1:9">
      <c r="G32" t="s">
        <v>6629</v>
      </c>
    </row>
    <row r="33" spans="1:7">
      <c r="G33" t="s">
        <v>6630</v>
      </c>
    </row>
    <row r="34" spans="1:7">
      <c r="G34" t="s">
        <v>6631</v>
      </c>
    </row>
    <row r="35" spans="1:7">
      <c r="G35" t="s">
        <v>6632</v>
      </c>
    </row>
    <row r="37" spans="1:7">
      <c r="G37" t="s">
        <v>6634</v>
      </c>
    </row>
    <row r="45" spans="1:7" ht="15.5">
      <c r="A45" s="502" t="s">
        <v>6813</v>
      </c>
      <c r="B45" s="503" t="s">
        <v>6814</v>
      </c>
    </row>
    <row r="47" spans="1:7">
      <c r="B47" t="s">
        <v>6816</v>
      </c>
    </row>
    <row r="48" spans="1:7">
      <c r="B48" s="252" t="s">
        <v>6815</v>
      </c>
    </row>
    <row r="49" spans="1:2">
      <c r="B49" t="str">
        <f>B47&amp;".bedgraph"</f>
        <v>Raji_ssDNA.2.bedgraph</v>
      </c>
    </row>
    <row r="50" spans="1:2">
      <c r="B50" t="str">
        <f>B47&amp;".4col.bedgraph"</f>
        <v>Raji_ssDNA.2.4col.bedgraph</v>
      </c>
    </row>
    <row r="51" spans="1:2" ht="35.25" customHeight="1">
      <c r="A51" s="82" t="s">
        <v>1037</v>
      </c>
      <c r="B51" s="75" t="str">
        <f>B48&amp;" "&amp;B49&amp;" &gt; "&amp;B50</f>
        <v>awk -F $'\t' 'BEGIN{OFS=FS}{print $1,$2,$3,$5}'  Raji_ssDNA.2.bedgraph &gt; Raji_ssDNA.2.4col.bedgraph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B4"/>
  <sheetViews>
    <sheetView workbookViewId="0">
      <selection activeCell="B18" sqref="B18"/>
    </sheetView>
  </sheetViews>
  <sheetFormatPr defaultRowHeight="14.5"/>
  <cols>
    <col min="2" max="2" width="78.1796875" bestFit="1" customWidth="1"/>
  </cols>
  <sheetData>
    <row r="3" spans="2:2">
      <c r="B3" t="s">
        <v>6662</v>
      </c>
    </row>
    <row r="4" spans="2:2">
      <c r="B4" t="s">
        <v>6663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1"/>
  <dimension ref="A1:N8"/>
  <sheetViews>
    <sheetView workbookViewId="0">
      <selection activeCell="B8" sqref="B8"/>
    </sheetView>
  </sheetViews>
  <sheetFormatPr defaultRowHeight="14.5"/>
  <cols>
    <col min="1" max="1" width="27.453125" style="41" bestFit="1" customWidth="1"/>
    <col min="2" max="2" width="255.7265625" bestFit="1" customWidth="1"/>
  </cols>
  <sheetData>
    <row r="1" spans="1:14" ht="21">
      <c r="A1" s="580" t="s">
        <v>7290</v>
      </c>
    </row>
    <row r="2" spans="1:14">
      <c r="A2" s="29" t="s">
        <v>7291</v>
      </c>
      <c r="B2" s="245" t="s">
        <v>6978</v>
      </c>
      <c r="C2" s="83"/>
    </row>
    <row r="3" spans="1:14">
      <c r="A3" s="29" t="s">
        <v>7293</v>
      </c>
      <c r="B3" s="245" t="s">
        <v>7292</v>
      </c>
      <c r="C3" s="83"/>
    </row>
    <row r="4" spans="1:14">
      <c r="A4" s="41" t="s">
        <v>3658</v>
      </c>
      <c r="B4" t="s">
        <v>7289</v>
      </c>
      <c r="C4" s="83"/>
    </row>
    <row r="5" spans="1:14">
      <c r="B5" t="str">
        <f>CONCATENATE(B4,".bam")</f>
        <v>Sample_RH4_Ent6_MYCN_039_C_HL3LVBGX9.bam</v>
      </c>
    </row>
    <row r="6" spans="1:14">
      <c r="B6" t="str">
        <f>CONCATENATE(B4,".dd.bam")</f>
        <v>Sample_RH4_Ent6_MYCN_039_C_HL3LVBGX9.dd.bam</v>
      </c>
    </row>
    <row r="7" spans="1:14">
      <c r="A7" s="29" t="s">
        <v>1037</v>
      </c>
      <c r="B7" s="245" t="str">
        <f>"samtools rmdup -s "&amp;B5&amp;" "&amp;B6</f>
        <v>samtools rmdup -s Sample_RH4_Ent6_MYCN_039_C_HL3LVBGX9.bam Sample_RH4_Ent6_MYCN_039_C_HL3LVBGX9.dd.bam</v>
      </c>
      <c r="G7" s="83"/>
      <c r="H7" s="83"/>
      <c r="I7" s="83"/>
      <c r="J7" s="83"/>
      <c r="K7" s="83"/>
      <c r="L7" s="83"/>
      <c r="M7" s="83"/>
      <c r="N7" s="83"/>
    </row>
    <row r="8" spans="1:14">
      <c r="A8" s="29" t="s">
        <v>5523</v>
      </c>
      <c r="B8" s="245" t="str">
        <f>"samtools index "&amp;B6</f>
        <v>samtools index Sample_RH4_Ent6_MYCN_039_C_HL3LVBGX9.dd.bam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5"/>
  <sheetViews>
    <sheetView zoomScale="120" zoomScaleNormal="120" workbookViewId="0">
      <selection activeCell="C24" sqref="C24"/>
    </sheetView>
  </sheetViews>
  <sheetFormatPr defaultRowHeight="14.5"/>
  <cols>
    <col min="2" max="2" width="16.26953125" customWidth="1"/>
    <col min="3" max="3" width="56.26953125" bestFit="1" customWidth="1"/>
  </cols>
  <sheetData>
    <row r="1" spans="1:4">
      <c r="A1" s="345" t="s">
        <v>6017</v>
      </c>
    </row>
    <row r="2" spans="1:4" ht="15">
      <c r="B2" s="347" t="s">
        <v>6019</v>
      </c>
      <c r="C2" s="346" t="s">
        <v>6010</v>
      </c>
    </row>
    <row r="3" spans="1:4" ht="15">
      <c r="B3" s="347" t="s">
        <v>6019</v>
      </c>
      <c r="C3" s="346" t="s">
        <v>3745</v>
      </c>
    </row>
    <row r="4" spans="1:4" s="252" customFormat="1">
      <c r="B4" s="347"/>
      <c r="C4" s="112" t="s">
        <v>6020</v>
      </c>
    </row>
    <row r="6" spans="1:4">
      <c r="B6" s="262" t="s">
        <v>4256</v>
      </c>
      <c r="C6" t="s">
        <v>6012</v>
      </c>
    </row>
    <row r="7" spans="1:4">
      <c r="B7" s="262" t="s">
        <v>6011</v>
      </c>
      <c r="C7" t="s">
        <v>6013</v>
      </c>
    </row>
    <row r="8" spans="1:4">
      <c r="B8" s="262" t="s">
        <v>6014</v>
      </c>
      <c r="C8" t="str">
        <f>"-i "&amp;D8</f>
        <v>-i RH4_DvEnt_H3K27ac_fold.psc50.25.scaled.w20.tdf.bedgraph</v>
      </c>
      <c r="D8" t="s">
        <v>6024</v>
      </c>
    </row>
    <row r="9" spans="1:4">
      <c r="B9" s="262" t="s">
        <v>6015</v>
      </c>
      <c r="C9" t="str">
        <f>" --ofile "&amp;D9&amp;"_c"&amp;D13&amp;".g"&amp;D11&amp;".l"&amp;D12&amp;".bed"</f>
        <v xml:space="preserve"> --ofile RH4_DvEnt_H3K27ac_fold.psc50.w20_c4.g100.l300.bed</v>
      </c>
      <c r="D9" t="s">
        <v>6025</v>
      </c>
    </row>
    <row r="10" spans="1:4">
      <c r="B10" s="262" t="s">
        <v>6016</v>
      </c>
      <c r="C10" t="str">
        <f>" --outdir "&amp;D10</f>
        <v xml:space="preserve"> --outdir MACS_RH4_DvEnt_H3K27ac_fold.psc50.w20_c4.g100.l300</v>
      </c>
      <c r="D10" t="str">
        <f>"MACS_"&amp;D9&amp;"_c"&amp;D13&amp;".g"&amp;D11&amp;".l"&amp;D12</f>
        <v>MACS_RH4_DvEnt_H3K27ac_fold.psc50.w20_c4.g100.l300</v>
      </c>
    </row>
    <row r="11" spans="1:4" s="252" customFormat="1">
      <c r="B11" s="262" t="s">
        <v>6022</v>
      </c>
      <c r="C11" s="252" t="str">
        <f>" -g "&amp;D11</f>
        <v xml:space="preserve"> -g 100</v>
      </c>
      <c r="D11" s="252">
        <v>100</v>
      </c>
    </row>
    <row r="12" spans="1:4" s="252" customFormat="1">
      <c r="B12" s="262" t="s">
        <v>6021</v>
      </c>
      <c r="C12" s="252" t="str">
        <f>" -l "&amp;D12</f>
        <v xml:space="preserve"> -l 300</v>
      </c>
      <c r="D12" s="252">
        <v>300</v>
      </c>
    </row>
    <row r="13" spans="1:4">
      <c r="B13" s="262" t="s">
        <v>6018</v>
      </c>
      <c r="C13" t="str">
        <f>" -c "&amp;D13</f>
        <v xml:space="preserve"> -c 4</v>
      </c>
      <c r="D13" s="217" t="s">
        <v>6023</v>
      </c>
    </row>
    <row r="15" spans="1:4" ht="15">
      <c r="B15" s="347" t="s">
        <v>6019</v>
      </c>
      <c r="C15" s="346" t="str">
        <f>C6&amp;C7&amp;C8&amp;C9&amp;C10&amp;C13</f>
        <v>macs2 bdgpeakcall -i RH4_DvEnt_H3K27ac_fold.psc50.25.scaled.w20.tdf.bedgraph --ofile RH4_DvEnt_H3K27ac_fold.psc50.w20_c4.g100.l300.bed --outdir MACS_RH4_DvEnt_H3K27ac_fold.psc50.w20_c4.g100.l300 -c 4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2"/>
  <dimension ref="A1:Z53"/>
  <sheetViews>
    <sheetView zoomScale="90" zoomScaleNormal="90" workbookViewId="0">
      <selection activeCell="C47" sqref="C47"/>
    </sheetView>
  </sheetViews>
  <sheetFormatPr defaultRowHeight="14.5"/>
  <cols>
    <col min="1" max="1" width="4.1796875" customWidth="1"/>
    <col min="2" max="2" width="22.453125" customWidth="1"/>
    <col min="3" max="3" width="156.7265625" style="3" customWidth="1"/>
    <col min="4" max="4" width="108.1796875" style="69" customWidth="1"/>
    <col min="5" max="5" width="14.81640625" style="349" customWidth="1"/>
    <col min="6" max="6" width="12.81640625" style="135" customWidth="1"/>
    <col min="7" max="7" width="32.7265625" style="135" customWidth="1"/>
    <col min="8" max="8" width="12.26953125" style="135" customWidth="1"/>
    <col min="9" max="9" width="26.1796875" style="135" customWidth="1"/>
    <col min="10" max="11" width="12.81640625" customWidth="1"/>
    <col min="12" max="15" width="8.7265625" customWidth="1"/>
    <col min="16" max="17" width="10.1796875" customWidth="1"/>
    <col min="18" max="18" width="11.26953125" customWidth="1"/>
    <col min="19" max="21" width="10.1796875" customWidth="1"/>
    <col min="22" max="22" width="11" style="61" customWidth="1"/>
    <col min="23" max="23" width="8.453125" customWidth="1"/>
    <col min="24" max="24" width="55" customWidth="1"/>
    <col min="25" max="25" width="14.54296875" style="152" customWidth="1"/>
  </cols>
  <sheetData>
    <row r="1" spans="1:25" ht="15" thickBot="1">
      <c r="A1" t="s">
        <v>1104</v>
      </c>
    </row>
    <row r="2" spans="1:25" ht="15" thickBot="1">
      <c r="A2" t="s">
        <v>0</v>
      </c>
      <c r="B2" s="2" t="s">
        <v>1</v>
      </c>
      <c r="C2" s="6" t="s">
        <v>2</v>
      </c>
      <c r="D2" s="349"/>
    </row>
    <row r="3" spans="1:25" ht="15" thickBot="1"/>
    <row r="4" spans="1:25" ht="15" thickBot="1">
      <c r="A4" t="s">
        <v>3</v>
      </c>
      <c r="B4" s="2" t="s">
        <v>16</v>
      </c>
      <c r="C4" s="6" t="s">
        <v>1033</v>
      </c>
      <c r="D4" s="349"/>
    </row>
    <row r="5" spans="1:25" ht="15" thickBot="1"/>
    <row r="6" spans="1:25" ht="15" thickBot="1">
      <c r="A6" t="s">
        <v>5</v>
      </c>
      <c r="B6" s="2" t="s">
        <v>4</v>
      </c>
      <c r="C6" s="6" t="str">
        <f t="shared" ref="C6:W6" si="0">CONCATENATE("--labels ",C7,",",C8)</f>
        <v>--labels DMSOhseq,DMSOnxseq</v>
      </c>
      <c r="D6" s="350"/>
      <c r="E6" s="350" t="str">
        <f t="shared" si="0"/>
        <v>--labels DMSO,JQ1</v>
      </c>
      <c r="F6" s="350" t="str">
        <f t="shared" si="0"/>
        <v>--labels DMSO,LAQ824</v>
      </c>
      <c r="G6" s="350" t="str">
        <f t="shared" si="0"/>
        <v>--labels DMSO,LAQ824hi</v>
      </c>
      <c r="H6" s="350" t="str">
        <f t="shared" si="0"/>
        <v>--labels DMSO,MC1568</v>
      </c>
      <c r="I6" s="350" t="str">
        <f t="shared" si="0"/>
        <v>--labels DMSO,MC1568hi</v>
      </c>
      <c r="J6" s="6" t="str">
        <f t="shared" si="0"/>
        <v>--labels DMSO,Merck60</v>
      </c>
      <c r="K6" s="6" t="str">
        <f t="shared" si="0"/>
        <v>--labels DMSO,Merck60hi</v>
      </c>
      <c r="L6" s="6" t="str">
        <f t="shared" si="0"/>
        <v>--labels DMSO,OJI1</v>
      </c>
      <c r="M6" s="6" t="str">
        <f t="shared" si="0"/>
        <v>--labels DMSO,OJI1hi</v>
      </c>
      <c r="N6" s="6" t="str">
        <f t="shared" si="0"/>
        <v>--labels DMSO,WT161</v>
      </c>
      <c r="O6" s="6" t="str">
        <f t="shared" si="0"/>
        <v>--labels DMSO,WT161hi</v>
      </c>
      <c r="P6" s="6" t="str">
        <f t="shared" si="0"/>
        <v>--labels Contr,Tram6hr</v>
      </c>
      <c r="Q6" s="6" t="str">
        <f t="shared" si="0"/>
        <v>--labels Contr,Tram24hr</v>
      </c>
      <c r="R6" s="6" t="str">
        <f t="shared" si="0"/>
        <v>--labels Contr,Tram48hr</v>
      </c>
      <c r="S6" s="6" t="str">
        <f t="shared" si="0"/>
        <v>--labels Contr,Tram6hr</v>
      </c>
      <c r="T6" s="6" t="str">
        <f t="shared" si="0"/>
        <v>--labels Contr,Tram24hr</v>
      </c>
      <c r="U6" s="6" t="str">
        <f t="shared" si="0"/>
        <v>--labels Contr,Tram48hr</v>
      </c>
      <c r="V6" s="6" t="str">
        <f t="shared" si="0"/>
        <v>--labels untreated,siRNA_MEKi</v>
      </c>
      <c r="W6" s="6" t="str">
        <f t="shared" si="0"/>
        <v>--labels 36scr,shP3F</v>
      </c>
      <c r="X6" s="6" t="str">
        <f>CONCATENATE("--labels ",X7,",",X8)</f>
        <v>--labels control,DMSO</v>
      </c>
    </row>
    <row r="7" spans="1:25" s="19" customFormat="1">
      <c r="B7" s="19" t="s">
        <v>7</v>
      </c>
      <c r="C7" s="20" t="s">
        <v>1029</v>
      </c>
      <c r="D7" s="351"/>
      <c r="E7" s="351" t="s">
        <v>6</v>
      </c>
      <c r="F7" s="351" t="s">
        <v>6</v>
      </c>
      <c r="G7" s="351" t="s">
        <v>6</v>
      </c>
      <c r="H7" s="351" t="s">
        <v>6</v>
      </c>
      <c r="I7" s="351" t="s">
        <v>6</v>
      </c>
      <c r="J7" s="20" t="s">
        <v>6</v>
      </c>
      <c r="K7" s="20" t="s">
        <v>6</v>
      </c>
      <c r="L7" s="20" t="s">
        <v>6</v>
      </c>
      <c r="M7" s="20" t="s">
        <v>6</v>
      </c>
      <c r="N7" s="20" t="s">
        <v>6</v>
      </c>
      <c r="O7" s="20" t="s">
        <v>6</v>
      </c>
      <c r="P7" s="20" t="s">
        <v>1085</v>
      </c>
      <c r="Q7" s="20" t="s">
        <v>1085</v>
      </c>
      <c r="R7" s="20" t="s">
        <v>1085</v>
      </c>
      <c r="S7" s="20" t="s">
        <v>1085</v>
      </c>
      <c r="T7" s="20" t="s">
        <v>1085</v>
      </c>
      <c r="U7" s="20" t="s">
        <v>1085</v>
      </c>
      <c r="V7" s="20" t="s">
        <v>1289</v>
      </c>
      <c r="W7" s="20" t="s">
        <v>1103</v>
      </c>
      <c r="X7" s="20" t="s">
        <v>3339</v>
      </c>
      <c r="Y7" s="146"/>
    </row>
    <row r="8" spans="1:25" s="16" customFormat="1">
      <c r="B8" s="16" t="s">
        <v>9</v>
      </c>
      <c r="C8" s="17" t="s">
        <v>1030</v>
      </c>
      <c r="D8" s="352"/>
      <c r="E8" s="352" t="s">
        <v>8</v>
      </c>
      <c r="F8" s="352" t="s">
        <v>1032</v>
      </c>
      <c r="G8" s="353" t="s">
        <v>1110</v>
      </c>
      <c r="H8" s="352" t="s">
        <v>1034</v>
      </c>
      <c r="I8" s="353" t="s">
        <v>1106</v>
      </c>
      <c r="J8" s="17" t="s">
        <v>1061</v>
      </c>
      <c r="K8" s="28" t="s">
        <v>1107</v>
      </c>
      <c r="L8" s="17" t="s">
        <v>1062</v>
      </c>
      <c r="M8" s="28" t="s">
        <v>1108</v>
      </c>
      <c r="N8" s="17" t="s">
        <v>1063</v>
      </c>
      <c r="O8" s="28" t="s">
        <v>1109</v>
      </c>
      <c r="P8" s="17" t="s">
        <v>1081</v>
      </c>
      <c r="Q8" s="17" t="s">
        <v>1083</v>
      </c>
      <c r="R8" s="17" t="s">
        <v>1084</v>
      </c>
      <c r="S8" s="17" t="s">
        <v>1081</v>
      </c>
      <c r="T8" s="17" t="s">
        <v>1083</v>
      </c>
      <c r="U8" s="17" t="s">
        <v>1084</v>
      </c>
      <c r="V8" s="17" t="s">
        <v>3306</v>
      </c>
      <c r="W8" s="17" t="s">
        <v>1101</v>
      </c>
      <c r="X8" s="17" t="s">
        <v>6</v>
      </c>
      <c r="Y8" s="145"/>
    </row>
    <row r="9" spans="1:25" ht="15" thickBot="1"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4"/>
    </row>
    <row r="10" spans="1:25" ht="15" thickBot="1">
      <c r="A10" t="s">
        <v>10</v>
      </c>
      <c r="B10" s="2" t="s">
        <v>11</v>
      </c>
      <c r="C10" s="7" t="str">
        <f t="shared" ref="C10:W10" si="1">CONCATENATE("-o ",C13,C12)</f>
        <v>-o /home/gryderbe/gryderbe/cuffdiff/rh41-epidrugs/RH41_DMSOhseqvDMSOnxseq</v>
      </c>
      <c r="D10" s="354"/>
      <c r="E10" s="354" t="str">
        <f t="shared" si="1"/>
        <v>-o /home/gryderbe/gryderbe/cuffdiff/aRMS_EpiprobeMergeGTF/RH41_DMSOvJQ1</v>
      </c>
      <c r="F10" s="354" t="str">
        <f t="shared" si="1"/>
        <v>-o /home/gryderbe/gryderbe/cuffdiff/RH41_DMSOvLAQ824</v>
      </c>
      <c r="G10" s="354" t="str">
        <f t="shared" si="1"/>
        <v>-o /home/gryderbe/gryderbe/cuffdiff/RH41_DMSOvLAQ824hi</v>
      </c>
      <c r="H10" s="354" t="str">
        <f t="shared" si="1"/>
        <v>-o /home/gryderbe/gryderbe/cuffdiff/RH41_DMSOvMC1568</v>
      </c>
      <c r="I10" s="354" t="str">
        <f t="shared" si="1"/>
        <v>-o /home/gryderbe/gryderbe/cuffdiff/RH41_DMSOvMC1568hi</v>
      </c>
      <c r="J10" s="7" t="str">
        <f t="shared" si="1"/>
        <v>-o /home/gryderbe/gryderbe/cuffdiff/RH41_DMSOvMerck60</v>
      </c>
      <c r="K10" s="7" t="str">
        <f t="shared" si="1"/>
        <v>-o /home/gryderbe/gryderbe/cuffdiff/RH41_DMSOvMerck60hi</v>
      </c>
      <c r="L10" s="7" t="str">
        <f t="shared" si="1"/>
        <v>-o /home/gryderbe/gryderbe/cuffdiff/RH41_DMSOvOJI1</v>
      </c>
      <c r="M10" s="7" t="str">
        <f t="shared" si="1"/>
        <v>-o /home/gryderbe/gryderbe/cuffdiff/RH41_DMSOvOJI1hi</v>
      </c>
      <c r="N10" s="7" t="str">
        <f t="shared" si="1"/>
        <v>-o /home/gryderbe/gryderbe/cuffdiff/RH41_DMSOvWT161</v>
      </c>
      <c r="O10" s="7" t="str">
        <f t="shared" si="1"/>
        <v>-o /home/gryderbe/gryderbe/cuffdiff/RH41_DMSOvWT161hi</v>
      </c>
      <c r="P10" s="7" t="str">
        <f t="shared" si="1"/>
        <v>-o /home/gryderbe/gryderbe/cuffdiff/RD_ContrvTram6hr</v>
      </c>
      <c r="Q10" s="7" t="str">
        <f t="shared" si="1"/>
        <v>-o /home/gryderbe/gryderbe/cuffdiff/RD_ContrvTram24hr</v>
      </c>
      <c r="R10" s="7" t="str">
        <f t="shared" si="1"/>
        <v>-o /home/gryderbe/gryderbe/cuffdiff/RD_ContrvTram48hr</v>
      </c>
      <c r="S10" s="7" t="str">
        <f t="shared" si="1"/>
        <v>-o /home/gryderbe/gryderbe/cuffdiff/CTR_ContrvTram6hr</v>
      </c>
      <c r="T10" s="7" t="str">
        <f t="shared" si="1"/>
        <v>-o /home/gryderbe/gryderbe/cuffdiff/CTR_ContrvTram24hr</v>
      </c>
      <c r="U10" s="7" t="str">
        <f t="shared" si="1"/>
        <v>-o /home/gryderbe/gryderbe/cuffdiff/CTR_ContrvTram48hr</v>
      </c>
      <c r="V10" s="7" t="str">
        <f t="shared" si="1"/>
        <v>-o /data/khanlab/ref/genes_REMOVE_chr.gtfRD_untreatedvsiRNA_MEKi</v>
      </c>
      <c r="W10" s="7" t="str">
        <f t="shared" si="1"/>
        <v>-o /home/gryderbe/gryderbe/cuffdiff/RH4_36scr_shP3F</v>
      </c>
      <c r="X10" s="7" t="str">
        <f>CONCATENATE("-o ",X13,X12)</f>
        <v>-o /home/gryderbe/gryderbe/cuffdiff/RH4_JQ1_shP3F/RH4_controlvDMSO</v>
      </c>
    </row>
    <row r="11" spans="1:25" s="21" customFormat="1">
      <c r="B11" s="21" t="s">
        <v>13</v>
      </c>
      <c r="C11" s="22" t="s">
        <v>14</v>
      </c>
      <c r="D11" s="355"/>
      <c r="E11" s="355" t="s">
        <v>14</v>
      </c>
      <c r="F11" s="355" t="s">
        <v>14</v>
      </c>
      <c r="G11" s="355" t="s">
        <v>14</v>
      </c>
      <c r="H11" s="355" t="s">
        <v>14</v>
      </c>
      <c r="I11" s="355" t="s">
        <v>14</v>
      </c>
      <c r="J11" s="22" t="s">
        <v>14</v>
      </c>
      <c r="K11" s="22" t="s">
        <v>14</v>
      </c>
      <c r="L11" s="22" t="s">
        <v>14</v>
      </c>
      <c r="M11" s="22" t="s">
        <v>14</v>
      </c>
      <c r="N11" s="22" t="s">
        <v>14</v>
      </c>
      <c r="O11" s="22" t="s">
        <v>14</v>
      </c>
      <c r="P11" s="22" t="s">
        <v>1082</v>
      </c>
      <c r="Q11" s="22" t="s">
        <v>1082</v>
      </c>
      <c r="R11" s="22" t="s">
        <v>1082</v>
      </c>
      <c r="S11" s="22" t="s">
        <v>1086</v>
      </c>
      <c r="T11" s="22" t="s">
        <v>1086</v>
      </c>
      <c r="U11" s="22" t="s">
        <v>1086</v>
      </c>
      <c r="V11" s="22" t="s">
        <v>1082</v>
      </c>
      <c r="W11" s="22" t="s">
        <v>1102</v>
      </c>
      <c r="X11" s="22" t="s">
        <v>1102</v>
      </c>
      <c r="Y11" s="136"/>
    </row>
    <row r="12" spans="1:25">
      <c r="B12" t="s">
        <v>12</v>
      </c>
      <c r="C12" s="3" t="str">
        <f t="shared" ref="C12:V12" si="2">CONCATENATE(C11,"_",C7,"v",C8)</f>
        <v>RH41_DMSOhseqvDMSOnxseq</v>
      </c>
      <c r="E12" s="69" t="str">
        <f t="shared" si="2"/>
        <v>RH41_DMSOvJQ1</v>
      </c>
      <c r="F12" s="69" t="str">
        <f t="shared" si="2"/>
        <v>RH41_DMSOvLAQ824</v>
      </c>
      <c r="G12" s="69" t="str">
        <f t="shared" si="2"/>
        <v>RH41_DMSOvLAQ824hi</v>
      </c>
      <c r="H12" s="69" t="str">
        <f t="shared" si="2"/>
        <v>RH41_DMSOvMC1568</v>
      </c>
      <c r="I12" s="69" t="str">
        <f t="shared" si="2"/>
        <v>RH41_DMSOvMC1568hi</v>
      </c>
      <c r="J12" s="3" t="str">
        <f t="shared" si="2"/>
        <v>RH41_DMSOvMerck60</v>
      </c>
      <c r="K12" s="3" t="str">
        <f t="shared" si="2"/>
        <v>RH41_DMSOvMerck60hi</v>
      </c>
      <c r="L12" s="3" t="str">
        <f t="shared" si="2"/>
        <v>RH41_DMSOvOJI1</v>
      </c>
      <c r="M12" s="3" t="str">
        <f t="shared" si="2"/>
        <v>RH41_DMSOvOJI1hi</v>
      </c>
      <c r="N12" s="3" t="str">
        <f t="shared" si="2"/>
        <v>RH41_DMSOvWT161</v>
      </c>
      <c r="O12" s="3" t="str">
        <f t="shared" si="2"/>
        <v>RH41_DMSOvWT161hi</v>
      </c>
      <c r="P12" s="3" t="str">
        <f t="shared" si="2"/>
        <v>RD_ContrvTram6hr</v>
      </c>
      <c r="Q12" s="3" t="str">
        <f t="shared" si="2"/>
        <v>RD_ContrvTram24hr</v>
      </c>
      <c r="R12" s="3" t="str">
        <f t="shared" si="2"/>
        <v>RD_ContrvTram48hr</v>
      </c>
      <c r="S12" s="3" t="str">
        <f t="shared" si="2"/>
        <v>CTR_ContrvTram6hr</v>
      </c>
      <c r="T12" s="3" t="str">
        <f t="shared" si="2"/>
        <v>CTR_ContrvTram24hr</v>
      </c>
      <c r="U12" s="3" t="str">
        <f t="shared" si="2"/>
        <v>CTR_ContrvTram48hr</v>
      </c>
      <c r="V12" s="3" t="str">
        <f t="shared" si="2"/>
        <v>RD_untreatedvsiRNA_MEKi</v>
      </c>
      <c r="W12" s="3" t="str">
        <f>CONCATENATE(W11,"_",W7,"_",W8)</f>
        <v>RH4_36scr_shP3F</v>
      </c>
      <c r="X12" s="3" t="str">
        <f>CONCATENATE(X11,"_",X7,"v",X8)</f>
        <v>RH4_controlvDMSO</v>
      </c>
    </row>
    <row r="13" spans="1:25">
      <c r="B13" t="s">
        <v>15</v>
      </c>
      <c r="C13" s="3" t="s">
        <v>1031</v>
      </c>
      <c r="E13" s="69" t="s">
        <v>1308</v>
      </c>
      <c r="F13" s="69" t="s">
        <v>1027</v>
      </c>
      <c r="G13" s="69" t="s">
        <v>1027</v>
      </c>
      <c r="H13" s="69" t="s">
        <v>1027</v>
      </c>
      <c r="I13" s="69" t="s">
        <v>1027</v>
      </c>
      <c r="J13" s="3" t="s">
        <v>1027</v>
      </c>
      <c r="K13" s="3" t="s">
        <v>1027</v>
      </c>
      <c r="L13" s="3" t="s">
        <v>1027</v>
      </c>
      <c r="M13" s="3" t="s">
        <v>1027</v>
      </c>
      <c r="N13" s="3" t="s">
        <v>1027</v>
      </c>
      <c r="O13" s="3" t="s">
        <v>1027</v>
      </c>
      <c r="P13" s="3" t="s">
        <v>1027</v>
      </c>
      <c r="Q13" s="3" t="s">
        <v>1027</v>
      </c>
      <c r="R13" s="3" t="s">
        <v>1027</v>
      </c>
      <c r="S13" s="3" t="s">
        <v>1027</v>
      </c>
      <c r="T13" s="3" t="s">
        <v>1027</v>
      </c>
      <c r="U13" s="3" t="s">
        <v>1027</v>
      </c>
      <c r="V13" s="3" t="s">
        <v>3308</v>
      </c>
      <c r="W13" s="3" t="s">
        <v>1027</v>
      </c>
      <c r="X13" s="3" t="s">
        <v>4241</v>
      </c>
    </row>
    <row r="14" spans="1:25" ht="15" thickBot="1"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</row>
    <row r="15" spans="1:25" ht="15" thickBot="1">
      <c r="A15" t="s">
        <v>17</v>
      </c>
      <c r="B15" s="2" t="s">
        <v>18</v>
      </c>
      <c r="C15" s="8" t="s">
        <v>1306</v>
      </c>
      <c r="D15" s="135"/>
      <c r="E15" s="69"/>
      <c r="F15" s="69"/>
      <c r="G15" s="69"/>
      <c r="H15" s="69"/>
      <c r="I15" s="6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5" ht="15" thickBot="1"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</row>
    <row r="17" spans="1:26" ht="15" thickBot="1">
      <c r="A17" t="s">
        <v>19</v>
      </c>
      <c r="B17" s="2" t="s">
        <v>20</v>
      </c>
      <c r="C17" s="9" t="str">
        <f t="shared" ref="C17:P17" si="3">CONCATENATE(C23,IF(C24="","",CONCATENATE(",",C24)))</f>
        <v>/data/khanlab/projects/working_DATA/CTR_582_vehicle_T.star.final.bam/CTR_582_vehicle_T.star.final.bam.Processed/CTR_582_vehicle_T.star.final.bam.bam</v>
      </c>
      <c r="D17" s="356"/>
      <c r="E17" s="356" t="str">
        <f t="shared" si="3"/>
        <v>/data/khanlab/projects/working_DATA/Sample_RH41DMSOhigh_T_C4JM1ACXX/Sample_RH41DMSOhigh_T_C4JM1ACXX.Processed/Sample_RH41DMSOhigh_T_C4JM1ACXX.bam,/data/khanlab/projects/working_DATA/Sample_RH41DMSOlow_T_C4JM1ACXX/Sample_RH41DMSOlow_T_C4JM1ACXX.Processed/Sample_RH41DMSOlow_T_C4JM1ACXX.bam</v>
      </c>
      <c r="F17" s="356" t="str">
        <f t="shared" si="3"/>
        <v>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</v>
      </c>
      <c r="G17" s="356" t="str">
        <f>CONCATENATE(G23,IF(G24="","",CONCATENATE(",",G24)))</f>
        <v>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</v>
      </c>
      <c r="H17" s="357" t="str">
        <f t="shared" si="3"/>
        <v>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</v>
      </c>
      <c r="I17" s="357" t="str">
        <f>CONCATENATE(I23,IF(I24="","",CONCATENATE(",",I24)))</f>
        <v>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</v>
      </c>
      <c r="J17" s="8" t="str">
        <f t="shared" si="3"/>
        <v>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</v>
      </c>
      <c r="K17" s="8" t="str">
        <f>CONCATENATE(K23,IF(K24="","",CONCATENATE(",",K24)))</f>
        <v>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</v>
      </c>
      <c r="L17" s="8" t="str">
        <f t="shared" si="3"/>
        <v>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</v>
      </c>
      <c r="M17" s="8" t="str">
        <f>CONCATENATE(M23,IF(M24="","",CONCATENATE(",",M24)))</f>
        <v>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</v>
      </c>
      <c r="N17" s="8" t="str">
        <f t="shared" si="3"/>
        <v>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</v>
      </c>
      <c r="O17" s="8" t="str">
        <f>CONCATENATE(O23,IF(O24="","",CONCATENATE(",",O24)))</f>
        <v>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</v>
      </c>
      <c r="P17" s="8" t="str">
        <f t="shared" si="3"/>
        <v>/data/khanlab/projects/working_DATA/Sample_RDTram1_T_C4JM1ACXX/Sample_RDTram1_T_C4JM1ACXX.Processed/Sample_RDTram1_T_C4JM1ACXX.bam,/data/khanlab/projects/working_DATA/Sample_RDTram2_T_C4JM1ACXX/Sample_RDTram2_T_C4JM1ACXX.Processed/Sample_RDTram2_T_C4JM1ACXX.bam</v>
      </c>
      <c r="Q17" s="8" t="str">
        <f t="shared" ref="Q17:X17" si="4">CONCATENATE(Q23,IF(Q24="","",CONCATENATE(",",Q24)))</f>
        <v>/data/khanlab/projects/working_DATA/Sample_RDTram1_T_C4JM1ACXX/Sample_RDTram1_T_C4JM1ACXX.Processed/Sample_RDTram1_T_C4JM1ACXX.bam,/data/khanlab/projects/working_DATA/Sample_RDTram2_T_C4JM1ACXX/Sample_RDTram2_T_C4JM1ACXX.Processed/Sample_RDTram2_T_C4JM1ACXX.bam</v>
      </c>
      <c r="R17" s="8" t="str">
        <f t="shared" si="4"/>
        <v>/data/khanlab/projects/working_DATA/Sample_RDTram1_T_C4JM1ACXX/Sample_RDTram1_T_C4JM1ACXX.Processed/Sample_RDTram1_T_C4JM1ACXX.bam,/data/khanlab/projects/working_DATA/Sample_RDTram2_T_C4JM1ACXX/Sample_RDTram2_T_C4JM1ACXX.Processed/Sample_RDTram2_T_C4JM1ACXX.bam</v>
      </c>
      <c r="S17" s="8" t="str">
        <f t="shared" si="4"/>
        <v>/data/khanlab/projects/working_DATA/Sample_CTRTram1_T_C5JW5ACXX/Sample_CTRTram1_T_C5JW5ACXX.Processed/Sample_CTRTram1_T_C5JW5ACXX.bam,/data/khanlab/projects/working_DATA/Sample_CTRTram2_T_C5JW5ACXX/Sample_CTRTram2_T_C5JW5ACXX.Processed/Sample_CTRTram2_T_C5JW5ACXX.bam</v>
      </c>
      <c r="T17" s="8" t="str">
        <f t="shared" si="4"/>
        <v>/data/khanlab/projects/working_DATA/Sample_CTRTram1_T_C5JW5ACXX/Sample_CTRTram1_T_C5JW5ACXX.Processed/Sample_CTRTram1_T_C5JW5ACXX.bam,/data/khanlab/projects/working_DATA/Sample_CTRTram2_T_C5JW5ACXX/Sample_CTRTram2_T_C5JW5ACXX.Processed/Sample_CTRTram2_T_C5JW5ACXX.bam</v>
      </c>
      <c r="U17" s="8" t="str">
        <f t="shared" si="4"/>
        <v>/data/khanlab/projects/working_DATA/Sample_CTRTram1_T_C5JW5ACXX/Sample_CTRTram1_T_C5JW5ACXX.Processed/Sample_CTRTram1_T_C5JW5ACXX.bam,/data/khanlab/projects/working_DATA/Sample_CTRTram2_T_C5JW5ACXX/Sample_CTRTram2_T_C5JW5ACXX.Processed/Sample_CTRTram2_T_C5JW5ACXX.bam</v>
      </c>
      <c r="V17" s="8" t="str">
        <f t="shared" si="4"/>
        <v>/data/khanlab/projects/working_DATA/Sample_RDTram1_T_C4JM1ACXX/Sample_RDTram1_T_C4JM1ACXX.Processed/Sample_RDTram1_T_C4JM1ACXX.bam,/data/khanlab/projects/working_DATA/Sample_RDTram2_T_C4JM1ACXX/Sample_RDTram2_T_C4JM1ACXX.Processed/Sample_RDTram2_T_C4JM1ACXX.bam</v>
      </c>
      <c r="W17" s="8" t="str">
        <f t="shared" si="4"/>
        <v>/data/khanlab/projects/working_DATA/Sample_RH4SC36H_T_C628WANXX/Sample_RH4SC36H_T_C628WANXX.Processed/Sample_RH4SC36H_T_C628WANXX.bam</v>
      </c>
      <c r="X17" s="9" t="str">
        <f t="shared" si="4"/>
        <v>/data/khanlab/projects/working_DATA/Sample_Rh4_dmso_6h_rz_T_H3YCHBGXX/Sample_Rh4_dmso_6h_rz_T_H3YCHBGXX.Processed/Sample_Rh4_dmso_6h_rz_T_H3YCHBGXX.bam</v>
      </c>
    </row>
    <row r="18" spans="1:26">
      <c r="B18" t="s">
        <v>24</v>
      </c>
      <c r="C18" s="22" t="s">
        <v>23</v>
      </c>
      <c r="D18" s="35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</row>
    <row r="19" spans="1:26">
      <c r="B19" t="s">
        <v>1021</v>
      </c>
      <c r="C19" s="22" t="s">
        <v>1019</v>
      </c>
      <c r="D19" s="35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</row>
    <row r="20" spans="1:26">
      <c r="B20" t="s">
        <v>1022</v>
      </c>
      <c r="C20" s="22" t="s">
        <v>1020</v>
      </c>
      <c r="D20" s="35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</row>
    <row r="21" spans="1:26" s="19" customFormat="1">
      <c r="B21" s="19" t="s">
        <v>1023</v>
      </c>
      <c r="C21" s="20" t="s">
        <v>6030</v>
      </c>
      <c r="D21" s="351"/>
      <c r="E21" s="351" t="s">
        <v>771</v>
      </c>
      <c r="F21" s="351" t="s">
        <v>772</v>
      </c>
      <c r="G21" s="351" t="s">
        <v>772</v>
      </c>
      <c r="H21" s="351" t="s">
        <v>772</v>
      </c>
      <c r="I21" s="351" t="s">
        <v>772</v>
      </c>
      <c r="J21" s="14" t="s">
        <v>773</v>
      </c>
      <c r="K21" s="14" t="s">
        <v>773</v>
      </c>
      <c r="L21" s="14" t="s">
        <v>773</v>
      </c>
      <c r="M21" s="14" t="s">
        <v>773</v>
      </c>
      <c r="N21" s="14" t="s">
        <v>773</v>
      </c>
      <c r="O21" s="14" t="s">
        <v>773</v>
      </c>
      <c r="P21" s="23" t="s">
        <v>754</v>
      </c>
      <c r="Q21" s="23" t="s">
        <v>754</v>
      </c>
      <c r="R21" s="23" t="s">
        <v>754</v>
      </c>
      <c r="S21" s="23" t="s">
        <v>1087</v>
      </c>
      <c r="T21" s="23" t="s">
        <v>1087</v>
      </c>
      <c r="U21" s="23" t="s">
        <v>1087</v>
      </c>
      <c r="V21" s="23" t="s">
        <v>754</v>
      </c>
      <c r="W21" s="19" t="s">
        <v>1099</v>
      </c>
      <c r="X21" s="20" t="s">
        <v>3969</v>
      </c>
      <c r="Y21" s="146"/>
    </row>
    <row r="22" spans="1:26" s="19" customFormat="1">
      <c r="B22" s="19" t="s">
        <v>1024</v>
      </c>
      <c r="C22" s="20"/>
      <c r="D22" s="351"/>
      <c r="E22" s="351" t="s">
        <v>773</v>
      </c>
      <c r="F22" s="351" t="s">
        <v>774</v>
      </c>
      <c r="G22" s="351" t="s">
        <v>774</v>
      </c>
      <c r="H22" s="351" t="s">
        <v>774</v>
      </c>
      <c r="I22" s="351" t="s">
        <v>774</v>
      </c>
      <c r="J22" s="14" t="s">
        <v>771</v>
      </c>
      <c r="K22" s="14" t="s">
        <v>771</v>
      </c>
      <c r="L22" s="14" t="s">
        <v>771</v>
      </c>
      <c r="M22" s="14" t="s">
        <v>771</v>
      </c>
      <c r="N22" s="14" t="s">
        <v>771</v>
      </c>
      <c r="O22" s="14" t="s">
        <v>771</v>
      </c>
      <c r="P22" s="23" t="s">
        <v>755</v>
      </c>
      <c r="Q22" s="23" t="s">
        <v>755</v>
      </c>
      <c r="R22" s="23" t="s">
        <v>755</v>
      </c>
      <c r="S22" s="23" t="s">
        <v>1088</v>
      </c>
      <c r="T22" s="23" t="s">
        <v>1088</v>
      </c>
      <c r="U22" s="23" t="s">
        <v>1088</v>
      </c>
      <c r="V22" s="23" t="s">
        <v>755</v>
      </c>
      <c r="X22" s="20"/>
      <c r="Y22" s="146"/>
    </row>
    <row r="23" spans="1:26">
      <c r="B23" t="s">
        <v>1025</v>
      </c>
      <c r="C23" s="3" t="str">
        <f t="shared" ref="C23:P24" si="5">IF(C21="","",CONCATENATE($C$18,C21,"/",C21,$C$19,C21,$C$20))</f>
        <v>/data/khanlab/projects/working_DATA/CTR_582_vehicle_T.star.final.bam/CTR_582_vehicle_T.star.final.bam.Processed/CTR_582_vehicle_T.star.final.bam.bam</v>
      </c>
      <c r="E23" s="69" t="str">
        <f t="shared" si="5"/>
        <v>/data/khanlab/projects/working_DATA/Sample_RH41DMSOhigh_T_C4JM1ACXX/Sample_RH41DMSOhigh_T_C4JM1ACXX.Processed/Sample_RH41DMSOhigh_T_C4JM1ACXX.bam</v>
      </c>
      <c r="F23" s="69" t="str">
        <f t="shared" si="5"/>
        <v>/data/khanlab/projects/working_DATA/Sample_RH41DMSOhigh_T_H144EBGXX/Sample_RH41DMSOhigh_T_H144EBGXX.Processed/Sample_RH41DMSOhigh_T_H144EBGXX.bam</v>
      </c>
      <c r="G23" s="69" t="str">
        <f>IF(G21="","",CONCATENATE($C$18,G21,"/",G21,$C$19,G21,$C$20))</f>
        <v>/data/khanlab/projects/working_DATA/Sample_RH41DMSOhigh_T_H144EBGXX/Sample_RH41DMSOhigh_T_H144EBGXX.Processed/Sample_RH41DMSOhigh_T_H144EBGXX.bam</v>
      </c>
      <c r="H23" s="69" t="str">
        <f t="shared" si="5"/>
        <v>/data/khanlab/projects/working_DATA/Sample_RH41DMSOhigh_T_H144EBGXX/Sample_RH41DMSOhigh_T_H144EBGXX.Processed/Sample_RH41DMSOhigh_T_H144EBGXX.bam</v>
      </c>
      <c r="I23" s="69" t="str">
        <f>IF(I21="","",CONCATENATE($C$18,I21,"/",I21,$C$19,I21,$C$20))</f>
        <v>/data/khanlab/projects/working_DATA/Sample_RH41DMSOhigh_T_H144EBGXX/Sample_RH41DMSOhigh_T_H144EBGXX.Processed/Sample_RH41DMSOhigh_T_H144EBGXX.bam</v>
      </c>
      <c r="J23" s="3" t="str">
        <f t="shared" si="5"/>
        <v>/data/khanlab/projects/working_DATA/Sample_RH41DMSOlow_T_C4JM1ACXX/Sample_RH41DMSOlow_T_C4JM1ACXX.Processed/Sample_RH41DMSOlow_T_C4JM1ACXX.bam</v>
      </c>
      <c r="K23" s="3" t="str">
        <f>IF(K21="","",CONCATENATE($C$18,K21,"/",K21,$C$19,K21,$C$20))</f>
        <v>/data/khanlab/projects/working_DATA/Sample_RH41DMSOlow_T_C4JM1ACXX/Sample_RH41DMSOlow_T_C4JM1ACXX.Processed/Sample_RH41DMSOlow_T_C4JM1ACXX.bam</v>
      </c>
      <c r="L23" s="3" t="str">
        <f t="shared" si="5"/>
        <v>/data/khanlab/projects/working_DATA/Sample_RH41DMSOlow_T_C4JM1ACXX/Sample_RH41DMSOlow_T_C4JM1ACXX.Processed/Sample_RH41DMSOlow_T_C4JM1ACXX.bam</v>
      </c>
      <c r="M23" s="3" t="str">
        <f>IF(M21="","",CONCATENATE($C$18,M21,"/",M21,$C$19,M21,$C$20))</f>
        <v>/data/khanlab/projects/working_DATA/Sample_RH41DMSOlow_T_C4JM1ACXX/Sample_RH41DMSOlow_T_C4JM1ACXX.Processed/Sample_RH41DMSOlow_T_C4JM1ACXX.bam</v>
      </c>
      <c r="N23" s="3" t="str">
        <f t="shared" si="5"/>
        <v>/data/khanlab/projects/working_DATA/Sample_RH41DMSOlow_T_C4JM1ACXX/Sample_RH41DMSOlow_T_C4JM1ACXX.Processed/Sample_RH41DMSOlow_T_C4JM1ACXX.bam</v>
      </c>
      <c r="O23" s="3" t="str">
        <f>IF(O21="","",CONCATENATE($C$18,O21,"/",O21,$C$19,O21,$C$20))</f>
        <v>/data/khanlab/projects/working_DATA/Sample_RH41DMSOlow_T_C4JM1ACXX/Sample_RH41DMSOlow_T_C4JM1ACXX.Processed/Sample_RH41DMSOlow_T_C4JM1ACXX.bam</v>
      </c>
      <c r="P23" s="3" t="str">
        <f t="shared" si="5"/>
        <v>/data/khanlab/projects/working_DATA/Sample_RDTram1_T_C4JM1ACXX/Sample_RDTram1_T_C4JM1ACXX.Processed/Sample_RDTram1_T_C4JM1ACXX.bam</v>
      </c>
      <c r="Q23" s="3" t="str">
        <f t="shared" ref="Q23:X23" si="6">IF(Q21="","",CONCATENATE($C$18,Q21,"/",Q21,$C$19,Q21,$C$20))</f>
        <v>/data/khanlab/projects/working_DATA/Sample_RDTram1_T_C4JM1ACXX/Sample_RDTram1_T_C4JM1ACXX.Processed/Sample_RDTram1_T_C4JM1ACXX.bam</v>
      </c>
      <c r="R23" s="3" t="str">
        <f t="shared" si="6"/>
        <v>/data/khanlab/projects/working_DATA/Sample_RDTram1_T_C4JM1ACXX/Sample_RDTram1_T_C4JM1ACXX.Processed/Sample_RDTram1_T_C4JM1ACXX.bam</v>
      </c>
      <c r="S23" s="3" t="str">
        <f t="shared" si="6"/>
        <v>/data/khanlab/projects/working_DATA/Sample_CTRTram1_T_C5JW5ACXX/Sample_CTRTram1_T_C5JW5ACXX.Processed/Sample_CTRTram1_T_C5JW5ACXX.bam</v>
      </c>
      <c r="T23" s="3" t="str">
        <f t="shared" si="6"/>
        <v>/data/khanlab/projects/working_DATA/Sample_CTRTram1_T_C5JW5ACXX/Sample_CTRTram1_T_C5JW5ACXX.Processed/Sample_CTRTram1_T_C5JW5ACXX.bam</v>
      </c>
      <c r="U23" s="3" t="str">
        <f t="shared" si="6"/>
        <v>/data/khanlab/projects/working_DATA/Sample_CTRTram1_T_C5JW5ACXX/Sample_CTRTram1_T_C5JW5ACXX.Processed/Sample_CTRTram1_T_C5JW5ACXX.bam</v>
      </c>
      <c r="V23" s="3" t="str">
        <f t="shared" si="6"/>
        <v>/data/khanlab/projects/working_DATA/Sample_RDTram1_T_C4JM1ACXX/Sample_RDTram1_T_C4JM1ACXX.Processed/Sample_RDTram1_T_C4JM1ACXX.bam</v>
      </c>
      <c r="W23" s="3" t="str">
        <f t="shared" si="6"/>
        <v>/data/khanlab/projects/working_DATA/Sample_RH4SC36H_T_C628WANXX/Sample_RH4SC36H_T_C628WANXX.Processed/Sample_RH4SC36H_T_C628WANXX.bam</v>
      </c>
      <c r="X23" s="3" t="str">
        <f t="shared" si="6"/>
        <v>/data/khanlab/projects/working_DATA/Sample_Rh4_dmso_6h_rz_T_H3YCHBGXX/Sample_Rh4_dmso_6h_rz_T_H3YCHBGXX.Processed/Sample_Rh4_dmso_6h_rz_T_H3YCHBGXX.bam</v>
      </c>
    </row>
    <row r="24" spans="1:26">
      <c r="B24" t="s">
        <v>1026</v>
      </c>
      <c r="C24" s="3" t="str">
        <f t="shared" si="5"/>
        <v/>
      </c>
      <c r="E24" s="69" t="str">
        <f t="shared" si="5"/>
        <v>/data/khanlab/projects/working_DATA/Sample_RH41DMSOlow_T_C4JM1ACXX/Sample_RH41DMSOlow_T_C4JM1ACXX.Processed/Sample_RH41DMSOlow_T_C4JM1ACXX.bam</v>
      </c>
      <c r="F24" s="69" t="str">
        <f t="shared" si="5"/>
        <v>/data/khanlab/projects/working_DATA/Sample_RH41DMSOlow_T_H144EBGXX/Sample_RH41DMSOlow_T_H144EBGXX.Processed/Sample_RH41DMSOlow_T_H144EBGXX.bam</v>
      </c>
      <c r="G24" s="69" t="str">
        <f>IF(G22="","",CONCATENATE($C$18,G22,"/",G22,$C$19,G22,$C$20))</f>
        <v>/data/khanlab/projects/working_DATA/Sample_RH41DMSOlow_T_H144EBGXX/Sample_RH41DMSOlow_T_H144EBGXX.Processed/Sample_RH41DMSOlow_T_H144EBGXX.bam</v>
      </c>
      <c r="H24" s="69" t="str">
        <f t="shared" si="5"/>
        <v>/data/khanlab/projects/working_DATA/Sample_RH41DMSOlow_T_H144EBGXX/Sample_RH41DMSOlow_T_H144EBGXX.Processed/Sample_RH41DMSOlow_T_H144EBGXX.bam</v>
      </c>
      <c r="I24" s="69" t="str">
        <f>IF(I22="","",CONCATENATE($C$18,I22,"/",I22,$C$19,I22,$C$20))</f>
        <v>/data/khanlab/projects/working_DATA/Sample_RH41DMSOlow_T_H144EBGXX/Sample_RH41DMSOlow_T_H144EBGXX.Processed/Sample_RH41DMSOlow_T_H144EBGXX.bam</v>
      </c>
      <c r="J24" s="3" t="str">
        <f t="shared" si="5"/>
        <v>/data/khanlab/projects/working_DATA/Sample_RH41DMSOhigh_T_C4JM1ACXX/Sample_RH41DMSOhigh_T_C4JM1ACXX.Processed/Sample_RH41DMSOhigh_T_C4JM1ACXX.bam</v>
      </c>
      <c r="K24" s="3" t="str">
        <f>IF(K22="","",CONCATENATE($C$18,K22,"/",K22,$C$19,K22,$C$20))</f>
        <v>/data/khanlab/projects/working_DATA/Sample_RH41DMSOhigh_T_C4JM1ACXX/Sample_RH41DMSOhigh_T_C4JM1ACXX.Processed/Sample_RH41DMSOhigh_T_C4JM1ACXX.bam</v>
      </c>
      <c r="L24" s="3" t="str">
        <f t="shared" si="5"/>
        <v>/data/khanlab/projects/working_DATA/Sample_RH41DMSOhigh_T_C4JM1ACXX/Sample_RH41DMSOhigh_T_C4JM1ACXX.Processed/Sample_RH41DMSOhigh_T_C4JM1ACXX.bam</v>
      </c>
      <c r="M24" s="3" t="str">
        <f>IF(M22="","",CONCATENATE($C$18,M22,"/",M22,$C$19,M22,$C$20))</f>
        <v>/data/khanlab/projects/working_DATA/Sample_RH41DMSOhigh_T_C4JM1ACXX/Sample_RH41DMSOhigh_T_C4JM1ACXX.Processed/Sample_RH41DMSOhigh_T_C4JM1ACXX.bam</v>
      </c>
      <c r="N24" s="3" t="str">
        <f t="shared" si="5"/>
        <v>/data/khanlab/projects/working_DATA/Sample_RH41DMSOhigh_T_C4JM1ACXX/Sample_RH41DMSOhigh_T_C4JM1ACXX.Processed/Sample_RH41DMSOhigh_T_C4JM1ACXX.bam</v>
      </c>
      <c r="O24" s="3" t="str">
        <f>IF(O22="","",CONCATENATE($C$18,O22,"/",O22,$C$19,O22,$C$20))</f>
        <v>/data/khanlab/projects/working_DATA/Sample_RH41DMSOhigh_T_C4JM1ACXX/Sample_RH41DMSOhigh_T_C4JM1ACXX.Processed/Sample_RH41DMSOhigh_T_C4JM1ACXX.bam</v>
      </c>
      <c r="P24" s="3" t="str">
        <f t="shared" si="5"/>
        <v>/data/khanlab/projects/working_DATA/Sample_RDTram2_T_C4JM1ACXX/Sample_RDTram2_T_C4JM1ACXX.Processed/Sample_RDTram2_T_C4JM1ACXX.bam</v>
      </c>
      <c r="Q24" s="3" t="str">
        <f t="shared" ref="Q24:V24" si="7">IF(Q22="","",CONCATENATE($C$18,Q22,"/",Q22,$C$19,Q22,$C$20))</f>
        <v>/data/khanlab/projects/working_DATA/Sample_RDTram2_T_C4JM1ACXX/Sample_RDTram2_T_C4JM1ACXX.Processed/Sample_RDTram2_T_C4JM1ACXX.bam</v>
      </c>
      <c r="R24" s="3" t="str">
        <f t="shared" si="7"/>
        <v>/data/khanlab/projects/working_DATA/Sample_RDTram2_T_C4JM1ACXX/Sample_RDTram2_T_C4JM1ACXX.Processed/Sample_RDTram2_T_C4JM1ACXX.bam</v>
      </c>
      <c r="S24" s="3" t="str">
        <f t="shared" si="7"/>
        <v>/data/khanlab/projects/working_DATA/Sample_CTRTram2_T_C5JW5ACXX/Sample_CTRTram2_T_C5JW5ACXX.Processed/Sample_CTRTram2_T_C5JW5ACXX.bam</v>
      </c>
      <c r="T24" s="3" t="str">
        <f t="shared" si="7"/>
        <v>/data/khanlab/projects/working_DATA/Sample_CTRTram2_T_C5JW5ACXX/Sample_CTRTram2_T_C5JW5ACXX.Processed/Sample_CTRTram2_T_C5JW5ACXX.bam</v>
      </c>
      <c r="U24" s="3" t="str">
        <f t="shared" si="7"/>
        <v>/data/khanlab/projects/working_DATA/Sample_CTRTram2_T_C5JW5ACXX/Sample_CTRTram2_T_C5JW5ACXX.Processed/Sample_CTRTram2_T_C5JW5ACXX.bam</v>
      </c>
      <c r="V24" s="3" t="str">
        <f t="shared" si="7"/>
        <v>/data/khanlab/projects/working_DATA/Sample_RDTram2_T_C4JM1ACXX/Sample_RDTram2_T_C4JM1ACXX.Processed/Sample_RDTram2_T_C4JM1ACXX.bam</v>
      </c>
      <c r="W24" s="3"/>
      <c r="X24" s="3" t="str">
        <f>IF(X22="","",CONCATENATE($C$18,X22,"/",X22,$C$19,X22,$C$20))</f>
        <v/>
      </c>
    </row>
    <row r="25" spans="1:26" ht="15" thickBot="1"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</row>
    <row r="26" spans="1:26" ht="15" thickBot="1">
      <c r="A26" t="s">
        <v>21</v>
      </c>
      <c r="B26" s="2" t="s">
        <v>22</v>
      </c>
      <c r="C26" s="9" t="str">
        <f t="shared" ref="C26:P26" si="8">CONCATENATE(C32,IF(C33="","",CONCATENATE(",",C33)))</f>
        <v>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</v>
      </c>
      <c r="D26" s="356"/>
      <c r="E26" s="356" t="str">
        <f t="shared" si="8"/>
        <v>/data/khanlab/projects/working_DATA/Sample_RH41JQ1high_T_C4JM1ACXX/Sample_RH41JQ1high_T_C4JM1ACXX.Processed/Sample_RH41JQ1high_T_C4JM1ACXX.bam,/data/khanlab/projects/working_DATA/Sample_RH41JQ1low_T_C4JM1ACXX/Sample_RH41JQ1low_T_C4JM1ACXX.Processed/Sample_RH41JQ1low_T_C4JM1ACXX.bam</v>
      </c>
      <c r="F26" s="356" t="str">
        <f t="shared" si="8"/>
        <v>/data/khanlab/projects/working_DATA/Sample_RH41LAQ824high_T_H144EBGXX/Sample_RH41LAQ824high_T_H144EBGXX.Processed/Sample_RH41LAQ824high_T_H144EBGXX.bam,/data/khanlab/projects/working_DATA/Sample_RH41LAQ824low_T_H144EBGXX/Sample_RH41LAQ824low_T_H144EBGXX.Processed/Sample_RH41LAQ824low_T_H144EBGXX.bam</v>
      </c>
      <c r="G26" s="356" t="str">
        <f>CONCATENATE(G32,IF(G33="","",CONCATENATE(",",G33)))</f>
        <v>/data/khanlab/projects/working_DATA/Sample_RH41LAQ824high_T_H144EBGXX/Sample_RH41LAQ824high_T_H144EBGXX.Processed/Sample_RH41LAQ824high_T_H144EBGXX.bam</v>
      </c>
      <c r="H26" s="357" t="str">
        <f t="shared" si="8"/>
        <v>/data/khanlab/projects/working_DATA/Sample_RH41MC1568high_T_H144EBGXX/Sample_RH41MC1568high_T_H144EBGXX.Processed/Sample_RH41MC1568high_T_H144EBGXX.bam,/data/khanlab/projects/working_DATA/Sample_RH41MC1568low_T_H144EBGXX/Sample_RH41MC1568low_T_H144EBGXX.Processed/Sample_RH41MC1568low_T_H144EBGXX.bam</v>
      </c>
      <c r="I26" s="357" t="str">
        <f>CONCATENATE(I32,IF(I33="","",CONCATENATE(",",I33)))</f>
        <v>/data/khanlab/projects/working_DATA/Sample_RH41MC1568high_T_H144EBGXX/Sample_RH41MC1568high_T_H144EBGXX.Processed/Sample_RH41MC1568high_T_H144EBGXX.bam</v>
      </c>
      <c r="J26" s="8" t="str">
        <f t="shared" si="8"/>
        <v>/data/khanlab/projects/working_DATA/Sample_RH41Merck60low_T_C5JW5ACXX/Sample_RH41Merck60low_T_C5JW5ACXX.Processed/Sample_RH41Merck60low_T_C5JW5ACXX.bam,/data/khanlab/projects/working_DATA/Sample_RH41Merck60high_T_C5JW5ACXX/Sample_RH41Merck60high_T_C5JW5ACXX.Processed/Sample_RH41Merck60high_T_C5JW5ACXX.bam</v>
      </c>
      <c r="K26" s="8" t="str">
        <f>CONCATENATE(K32,IF(K33="","",CONCATENATE(",",K33)))</f>
        <v>/data/khanlab/projects/working_DATA/Sample_RH41Merck60high_T_C5JW5ACXX/Sample_RH41Merck60high_T_C5JW5ACXX.Processed/Sample_RH41Merck60high_T_C5JW5ACXX.bam</v>
      </c>
      <c r="L26" s="8" t="str">
        <f t="shared" si="8"/>
        <v>/data/khanlab/projects/working_DATA/Sample_RH41OJI1low_T_C5JW5ACXX/Sample_RH41OJI1low_T_C5JW5ACXX.Processed/Sample_RH41OJI1low_T_C5JW5ACXX.bam,/data/khanlab/projects/working_DATA/Sample_RH41OJI1high_T_C5JW5ACXX/Sample_RH41OJI1high_T_C5JW5ACXX.Processed/Sample_RH41OJI1high_T_C5JW5ACXX.bam</v>
      </c>
      <c r="M26" s="8" t="str">
        <f>CONCATENATE(M32,IF(M33="","",CONCATENATE(",",M33)))</f>
        <v>/data/khanlab/projects/working_DATA/Sample_RH41OJI1high_T_C5JW5ACXX/Sample_RH41OJI1high_T_C5JW5ACXX.Processed/Sample_RH41OJI1high_T_C5JW5ACXX.bam</v>
      </c>
      <c r="N26" s="8" t="str">
        <f t="shared" si="8"/>
        <v>/data/khanlab/projects/working_DATA/Sample_RH41WT161low_T_C5JW5ACXX/Sample_RH41WT161low_T_C5JW5ACXX.Processed/Sample_RH41WT161low_T_C5JW5ACXX.bam,/data/khanlab/projects/working_DATA/Sample_RH41WT161high_T_C5JW5ACXX/Sample_RH41WT161high_T_C5JW5ACXX.Processed/Sample_RH41WT161high_T_C5JW5ACXX.bam</v>
      </c>
      <c r="O26" s="8" t="str">
        <f>CONCATENATE(O32,IF(O33="","",CONCATENATE(",",O33)))</f>
        <v>/data/khanlab/projects/working_DATA/Sample_RH41WT161high_T_C5JW5ACXX/Sample_RH41WT161high_T_C5JW5ACXX.Processed/Sample_RH41WT161high_T_C5JW5ACXX.bam</v>
      </c>
      <c r="P26" s="8" t="str">
        <f t="shared" si="8"/>
        <v>/data/khanlab/projects/working_DATA/Sample_RDTram3_T_C4JM1ACXX/Sample_RDTram3_T_C4JM1ACXX.Processed/Sample_RDTram3_T_C4JM1ACXX.bam,/data/khanlab/projects/working_DATA/Sample_RDTram6_T_C4JM1ACXX/Sample_RDTram6_T_C4JM1ACXX.Processed/Sample_RDTram6_T_C4JM1ACXX.bam</v>
      </c>
      <c r="Q26" s="8" t="str">
        <f t="shared" ref="Q26:X26" si="9">CONCATENATE(Q32,IF(Q33="","",CONCATENATE(",",Q33)))</f>
        <v>/data/khanlab/projects/working_DATA/Sample_RDTram4_T_C4JM1ACXX/Sample_RDTram4_T_C4JM1ACXX.Processed/Sample_RDTram4_T_C4JM1ACXX.bam,/data/khanlab/projects/working_DATA/Sample_RDTram7_T_C4JM1ACXX/Sample_RDTram7_T_C4JM1ACXX.Processed/Sample_RDTram7_T_C4JM1ACXX.bam</v>
      </c>
      <c r="R26" s="8" t="str">
        <f t="shared" si="9"/>
        <v>/data/khanlab/projects/working_DATA/Sample_RDTram5_T_C4JM1ACXX/Sample_RDTram5_T_C4JM1ACXX.Processed/Sample_RDTram5_T_C4JM1ACXX.bam,/data/khanlab/projects/working_DATA/Sample_RDTram8_T_C4JM1ACXX/Sample_RDTram8_T_C4JM1ACXX.Processed/Sample_RDTram8_T_C4JM1ACXX.bam</v>
      </c>
      <c r="S26" s="8" t="str">
        <f t="shared" si="9"/>
        <v>/data/khanlab/projects/working_DATA/Sample_CTRTram3_T_C5JW5ACXX/Sample_CTRTram3_T_C5JW5ACXX.Processed/Sample_CTRTram3_T_C5JW5ACXX.bam,/data/khanlab/projects/working_DATA/Sample_CTRTram6_T_C5JW5ACXX/Sample_CTRTram6_T_C5JW5ACXX.Processed/Sample_CTRTram6_T_C5JW5ACXX.bam</v>
      </c>
      <c r="T26" s="8" t="str">
        <f t="shared" si="9"/>
        <v>/data/khanlab/projects/working_DATA/Sample_CTRTram4_T_C5JW5ACXX/Sample_CTRTram4_T_C5JW5ACXX.Processed/Sample_CTRTram4_T_C5JW5ACXX.bam,/data/khanlab/projects/working_DATA/Sample_CTRTram7_T_C5JW5ACXX/Sample_CTRTram7_T_C5JW5ACXX.Processed/Sample_CTRTram7_T_C5JW5ACXX.bam</v>
      </c>
      <c r="U26" s="8" t="str">
        <f t="shared" si="9"/>
        <v>/data/khanlab/projects/working_DATA/Sample_CTRTram5_T_C5JW5ACXX/Sample_CTRTram5_T_C5JW5ACXX.Processed/Sample_CTRTram5_T_C5JW5ACXX.bam,/data/khanlab/projects/working_DATA/Sample_CTRTram8_T_C5JW5ACXX/Sample_CTRTram8_T_C5JW5ACXX.Processed/Sample_CTRTram8_T_C5JW5ACXX.bam</v>
      </c>
      <c r="V26" s="8" t="str">
        <f t="shared" si="9"/>
        <v>/data/khanlab/projects/working_DATA/Sample_RDMEK1_T_C5JW5ACXX/Sample_RDMEK1_T_C5JW5ACXX.Processed/Sample_RDMEK1_T_C5JW5ACXX.bam</v>
      </c>
      <c r="W26" s="8" t="str">
        <f t="shared" si="9"/>
        <v>/data/khanlab/projects/working_DATA/Sample_RH4P3F36H_T_C628WANXX/Sample_RH4P3F36H_T_C628WANXX.Processed/Sample_RH4P3F36H_T_C628WANXX.bam</v>
      </c>
      <c r="X26" s="9" t="str">
        <f t="shared" si="9"/>
        <v>/data/khanlab/projects/working_DATA/Sample_Rh4_dmso_6h_rz_T_H3YCHBGXX/Sample_Rh4_dmso_6h_rz_T_H3YCHBGXX.Processed/Sample_Rh4_dmso_6h_rz_T_H3YCHBGXX.bam</v>
      </c>
    </row>
    <row r="27" spans="1:26">
      <c r="B27" t="s">
        <v>24</v>
      </c>
      <c r="C27" s="22" t="s">
        <v>23</v>
      </c>
      <c r="D27" s="35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  <c r="Y27" s="135" t="s">
        <v>1097</v>
      </c>
      <c r="Z27" s="5" t="s">
        <v>1097</v>
      </c>
    </row>
    <row r="28" spans="1:26">
      <c r="B28" t="s">
        <v>1021</v>
      </c>
      <c r="C28" s="22" t="s">
        <v>1019</v>
      </c>
      <c r="D28" s="35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  <c r="Y28" s="135"/>
      <c r="Z28" s="5"/>
    </row>
    <row r="29" spans="1:26">
      <c r="B29" t="s">
        <v>1022</v>
      </c>
      <c r="C29" s="22" t="s">
        <v>1020</v>
      </c>
      <c r="D29" s="35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  <c r="Y29" s="135"/>
      <c r="Z29" s="5"/>
    </row>
    <row r="30" spans="1:26" s="16" customFormat="1">
      <c r="B30" s="15" t="s">
        <v>1023</v>
      </c>
      <c r="C30" s="17" t="s">
        <v>772</v>
      </c>
      <c r="D30" s="352"/>
      <c r="E30" s="358" t="s">
        <v>779</v>
      </c>
      <c r="F30" s="358" t="s">
        <v>781</v>
      </c>
      <c r="G30" s="358" t="s">
        <v>781</v>
      </c>
      <c r="H30" s="358" t="s">
        <v>783</v>
      </c>
      <c r="I30" s="358" t="s">
        <v>783</v>
      </c>
      <c r="J30" s="14" t="s">
        <v>1055</v>
      </c>
      <c r="K30" s="14" t="s">
        <v>1056</v>
      </c>
      <c r="L30" s="14" t="s">
        <v>1057</v>
      </c>
      <c r="M30" s="14" t="s">
        <v>1058</v>
      </c>
      <c r="N30" s="14" t="s">
        <v>1059</v>
      </c>
      <c r="O30" s="14" t="s">
        <v>1060</v>
      </c>
      <c r="P30" s="23" t="s">
        <v>756</v>
      </c>
      <c r="Q30" s="23" t="s">
        <v>757</v>
      </c>
      <c r="R30" s="23" t="s">
        <v>758</v>
      </c>
      <c r="S30" s="23" t="s">
        <v>1089</v>
      </c>
      <c r="T30" s="23" t="s">
        <v>1090</v>
      </c>
      <c r="U30" s="23" t="s">
        <v>1091</v>
      </c>
      <c r="V30" s="23" t="s">
        <v>2116</v>
      </c>
      <c r="W30" s="16" t="s">
        <v>1100</v>
      </c>
      <c r="X30" s="18" t="s">
        <v>3969</v>
      </c>
      <c r="Y30" s="152" t="s">
        <v>1273</v>
      </c>
      <c r="Z30" s="32" t="s">
        <v>1286</v>
      </c>
    </row>
    <row r="31" spans="1:26" s="16" customFormat="1">
      <c r="B31" s="16" t="s">
        <v>1024</v>
      </c>
      <c r="C31" s="17" t="s">
        <v>774</v>
      </c>
      <c r="D31" s="352"/>
      <c r="E31" s="358" t="s">
        <v>780</v>
      </c>
      <c r="F31" s="358" t="s">
        <v>782</v>
      </c>
      <c r="G31" s="358"/>
      <c r="H31" s="358" t="s">
        <v>784</v>
      </c>
      <c r="I31" s="358"/>
      <c r="J31" s="14" t="s">
        <v>1056</v>
      </c>
      <c r="K31" s="14"/>
      <c r="L31" s="14" t="s">
        <v>1058</v>
      </c>
      <c r="M31" s="14"/>
      <c r="N31" s="14" t="s">
        <v>1060</v>
      </c>
      <c r="O31" s="14"/>
      <c r="P31" s="23" t="s">
        <v>759</v>
      </c>
      <c r="Q31" s="23" t="s">
        <v>760</v>
      </c>
      <c r="R31" s="23" t="s">
        <v>761</v>
      </c>
      <c r="S31" s="23" t="s">
        <v>1092</v>
      </c>
      <c r="T31" s="23" t="s">
        <v>1093</v>
      </c>
      <c r="U31" s="23" t="s">
        <v>1094</v>
      </c>
      <c r="V31" s="23"/>
      <c r="X31" s="18"/>
      <c r="Y31" s="145"/>
    </row>
    <row r="32" spans="1:26">
      <c r="B32" t="s">
        <v>1025</v>
      </c>
      <c r="C32" s="3" t="str">
        <f t="shared" ref="C32:P32" si="10">IF(C30="","",CONCATENATE($C$27,C30,"/",C30,$C$28,C30,$C$29))</f>
        <v>/data/khanlab/projects/working_DATA/Sample_RH41DMSOhigh_T_H144EBGXX/Sample_RH41DMSOhigh_T_H144EBGXX.Processed/Sample_RH41DMSOhigh_T_H144EBGXX.bam</v>
      </c>
      <c r="E32" s="69" t="str">
        <f t="shared" si="10"/>
        <v>/data/khanlab/projects/working_DATA/Sample_RH41JQ1high_T_C4JM1ACXX/Sample_RH41JQ1high_T_C4JM1ACXX.Processed/Sample_RH41JQ1high_T_C4JM1ACXX.bam</v>
      </c>
      <c r="F32" s="69" t="str">
        <f t="shared" si="10"/>
        <v>/data/khanlab/projects/working_DATA/Sample_RH41LAQ824high_T_H144EBGXX/Sample_RH41LAQ824high_T_H144EBGXX.Processed/Sample_RH41LAQ824high_T_H144EBGXX.bam</v>
      </c>
      <c r="G32" s="69" t="str">
        <f>IF(G30="","",CONCATENATE($C$27,G30,"/",G30,$C$28,G30,$C$29))</f>
        <v>/data/khanlab/projects/working_DATA/Sample_RH41LAQ824high_T_H144EBGXX/Sample_RH41LAQ824high_T_H144EBGXX.Processed/Sample_RH41LAQ824high_T_H144EBGXX.bam</v>
      </c>
      <c r="H32" s="69" t="str">
        <f t="shared" si="10"/>
        <v>/data/khanlab/projects/working_DATA/Sample_RH41MC1568high_T_H144EBGXX/Sample_RH41MC1568high_T_H144EBGXX.Processed/Sample_RH41MC1568high_T_H144EBGXX.bam</v>
      </c>
      <c r="I32" s="69" t="str">
        <f>IF(I30="","",CONCATENATE($C$27,I30,"/",I30,$C$28,I30,$C$29))</f>
        <v>/data/khanlab/projects/working_DATA/Sample_RH41MC1568high_T_H144EBGXX/Sample_RH41MC1568high_T_H144EBGXX.Processed/Sample_RH41MC1568high_T_H144EBGXX.bam</v>
      </c>
      <c r="J32" s="3" t="str">
        <f t="shared" si="10"/>
        <v>/data/khanlab/projects/working_DATA/Sample_RH41Merck60low_T_C5JW5ACXX/Sample_RH41Merck60low_T_C5JW5ACXX.Processed/Sample_RH41Merck60low_T_C5JW5ACXX.bam</v>
      </c>
      <c r="K32" s="3" t="str">
        <f>IF(K30="","",CONCATENATE($C$27,K30,"/",K30,$C$28,K30,$C$29))</f>
        <v>/data/khanlab/projects/working_DATA/Sample_RH41Merck60high_T_C5JW5ACXX/Sample_RH41Merck60high_T_C5JW5ACXX.Processed/Sample_RH41Merck60high_T_C5JW5ACXX.bam</v>
      </c>
      <c r="L32" s="3" t="str">
        <f t="shared" si="10"/>
        <v>/data/khanlab/projects/working_DATA/Sample_RH41OJI1low_T_C5JW5ACXX/Sample_RH41OJI1low_T_C5JW5ACXX.Processed/Sample_RH41OJI1low_T_C5JW5ACXX.bam</v>
      </c>
      <c r="M32" s="3" t="str">
        <f>IF(M30="","",CONCATENATE($C$27,M30,"/",M30,$C$28,M30,$C$29))</f>
        <v>/data/khanlab/projects/working_DATA/Sample_RH41OJI1high_T_C5JW5ACXX/Sample_RH41OJI1high_T_C5JW5ACXX.Processed/Sample_RH41OJI1high_T_C5JW5ACXX.bam</v>
      </c>
      <c r="N32" s="3" t="str">
        <f t="shared" si="10"/>
        <v>/data/khanlab/projects/working_DATA/Sample_RH41WT161low_T_C5JW5ACXX/Sample_RH41WT161low_T_C5JW5ACXX.Processed/Sample_RH41WT161low_T_C5JW5ACXX.bam</v>
      </c>
      <c r="O32" s="3" t="str">
        <f>IF(O30="","",CONCATENATE($C$27,O30,"/",O30,$C$28,O30,$C$29))</f>
        <v>/data/khanlab/projects/working_DATA/Sample_RH41WT161high_T_C5JW5ACXX/Sample_RH41WT161high_T_C5JW5ACXX.Processed/Sample_RH41WT161high_T_C5JW5ACXX.bam</v>
      </c>
      <c r="P32" s="3" t="str">
        <f t="shared" si="10"/>
        <v>/data/khanlab/projects/working_DATA/Sample_RDTram3_T_C4JM1ACXX/Sample_RDTram3_T_C4JM1ACXX.Processed/Sample_RDTram3_T_C4JM1ACXX.bam</v>
      </c>
      <c r="Q32" s="3" t="str">
        <f t="shared" ref="Q32:X32" si="11">IF(Q30="","",CONCATENATE($C$27,Q30,"/",Q30,$C$28,Q30,$C$29))</f>
        <v>/data/khanlab/projects/working_DATA/Sample_RDTram4_T_C4JM1ACXX/Sample_RDTram4_T_C4JM1ACXX.Processed/Sample_RDTram4_T_C4JM1ACXX.bam</v>
      </c>
      <c r="R32" s="3" t="str">
        <f t="shared" si="11"/>
        <v>/data/khanlab/projects/working_DATA/Sample_RDTram5_T_C4JM1ACXX/Sample_RDTram5_T_C4JM1ACXX.Processed/Sample_RDTram5_T_C4JM1ACXX.bam</v>
      </c>
      <c r="S32" s="3" t="str">
        <f t="shared" si="11"/>
        <v>/data/khanlab/projects/working_DATA/Sample_CTRTram3_T_C5JW5ACXX/Sample_CTRTram3_T_C5JW5ACXX.Processed/Sample_CTRTram3_T_C5JW5ACXX.bam</v>
      </c>
      <c r="T32" s="3" t="str">
        <f t="shared" si="11"/>
        <v>/data/khanlab/projects/working_DATA/Sample_CTRTram4_T_C5JW5ACXX/Sample_CTRTram4_T_C5JW5ACXX.Processed/Sample_CTRTram4_T_C5JW5ACXX.bam</v>
      </c>
      <c r="U32" s="3" t="str">
        <f t="shared" si="11"/>
        <v>/data/khanlab/projects/working_DATA/Sample_CTRTram5_T_C5JW5ACXX/Sample_CTRTram5_T_C5JW5ACXX.Processed/Sample_CTRTram5_T_C5JW5ACXX.bam</v>
      </c>
      <c r="V32" s="3" t="str">
        <f t="shared" si="11"/>
        <v>/data/khanlab/projects/working_DATA/Sample_RDMEK1_T_C5JW5ACXX/Sample_RDMEK1_T_C5JW5ACXX.Processed/Sample_RDMEK1_T_C5JW5ACXX.bam</v>
      </c>
      <c r="W32" s="3" t="str">
        <f t="shared" si="11"/>
        <v>/data/khanlab/projects/working_DATA/Sample_RH4P3F36H_T_C628WANXX/Sample_RH4P3F36H_T_C628WANXX.Processed/Sample_RH4P3F36H_T_C628WANXX.bam</v>
      </c>
      <c r="X32" s="3" t="str">
        <f t="shared" si="11"/>
        <v>/data/khanlab/projects/working_DATA/Sample_Rh4_dmso_6h_rz_T_H3YCHBGXX/Sample_Rh4_dmso_6h_rz_T_H3YCHBGXX.Processed/Sample_Rh4_dmso_6h_rz_T_H3YCHBGXX.bam</v>
      </c>
      <c r="Y32" s="69" t="str">
        <f>IF(Y30="","",CONCATENATE($X$27,Y30,"/",Y30,$C$28,Y30,$C$29))</f>
        <v>GSM1269336/GSM1269336.Processed/GSM1269336.bam</v>
      </c>
      <c r="Z32" s="3" t="str">
        <f>IF(Z30="","",CONCATENATE($X$27,Z30,"/",Z30,$C$28,Z30,$C$29))</f>
        <v>GSM1269342/GSM1269342.Processed/GSM1269342.bam</v>
      </c>
    </row>
    <row r="33" spans="1:25">
      <c r="B33" t="s">
        <v>1026</v>
      </c>
      <c r="C33" s="3" t="str">
        <f>IF(C31="","",CONCATENATE($C$27,C31,"/",C31,$C$28,C31,$C$29))</f>
        <v>/data/khanlab/projects/working_DATA/Sample_RH41DMSOlow_T_H144EBGXX/Sample_RH41DMSOlow_T_H144EBGXX.Processed/Sample_RH41DMSOlow_T_H144EBGXX.bam</v>
      </c>
      <c r="E33" s="69" t="str">
        <f>IF(E31="","",CONCATENATE($C$27,E31,"/",E31,$C$28,E31,$C$29))</f>
        <v>/data/khanlab/projects/working_DATA/Sample_RH41JQ1low_T_C4JM1ACXX/Sample_RH41JQ1low_T_C4JM1ACXX.Processed/Sample_RH41JQ1low_T_C4JM1ACXX.bam</v>
      </c>
      <c r="F33" s="69" t="str">
        <f>IF(F31="","",CONCATENATE($C$27,F31,"/",F31,$C$28,F31,$C$29))</f>
        <v>/data/khanlab/projects/working_DATA/Sample_RH41LAQ824low_T_H144EBGXX/Sample_RH41LAQ824low_T_H144EBGXX.Processed/Sample_RH41LAQ824low_T_H144EBGXX.bam</v>
      </c>
      <c r="G33" s="69" t="str">
        <f>IF(G31="","",CONCATENATE($C$27,G31,"/",G31,$C$28,G31,$C$29))</f>
        <v/>
      </c>
      <c r="H33" s="69" t="str">
        <f>IF(H31="","",CONCATENATE($C$27,H31,"/",H31,$C$28,H31,$C$29))</f>
        <v>/data/khanlab/projects/working_DATA/Sample_RH41MC1568low_T_H144EBGXX/Sample_RH41MC1568low_T_H144EBGXX.Processed/Sample_RH41MC1568low_T_H144EBGXX.bam</v>
      </c>
      <c r="I33" s="69" t="str">
        <f>IF(I31="","",CONCATENATE($C$27,I31,"/",I31,$C$28,I31,$C$29))</f>
        <v/>
      </c>
      <c r="J33" s="3" t="str">
        <f t="shared" ref="J33:P33" si="12">IF(J31="","",CONCATENATE($C$27,J31,"/",J31,$C$28,J31,$C$29))</f>
        <v>/data/khanlab/projects/working_DATA/Sample_RH41Merck60high_T_C5JW5ACXX/Sample_RH41Merck60high_T_C5JW5ACXX.Processed/Sample_RH41Merck60high_T_C5JW5ACXX.bam</v>
      </c>
      <c r="K33" s="3" t="str">
        <f t="shared" si="12"/>
        <v/>
      </c>
      <c r="L33" s="3" t="str">
        <f t="shared" si="12"/>
        <v>/data/khanlab/projects/working_DATA/Sample_RH41OJI1high_T_C5JW5ACXX/Sample_RH41OJI1high_T_C5JW5ACXX.Processed/Sample_RH41OJI1high_T_C5JW5ACXX.bam</v>
      </c>
      <c r="M33" s="3" t="str">
        <f t="shared" si="12"/>
        <v/>
      </c>
      <c r="N33" s="3" t="str">
        <f t="shared" si="12"/>
        <v>/data/khanlab/projects/working_DATA/Sample_RH41WT161high_T_C5JW5ACXX/Sample_RH41WT161high_T_C5JW5ACXX.Processed/Sample_RH41WT161high_T_C5JW5ACXX.bam</v>
      </c>
      <c r="O33" s="3" t="str">
        <f t="shared" si="12"/>
        <v/>
      </c>
      <c r="P33" s="3" t="str">
        <f t="shared" si="12"/>
        <v>/data/khanlab/projects/working_DATA/Sample_RDTram6_T_C4JM1ACXX/Sample_RDTram6_T_C4JM1ACXX.Processed/Sample_RDTram6_T_C4JM1ACXX.bam</v>
      </c>
      <c r="Q33" s="3" t="str">
        <f t="shared" ref="Q33:V33" si="13">IF(Q31="","",CONCATENATE($C$27,Q31,"/",Q31,$C$28,Q31,$C$29))</f>
        <v>/data/khanlab/projects/working_DATA/Sample_RDTram7_T_C4JM1ACXX/Sample_RDTram7_T_C4JM1ACXX.Processed/Sample_RDTram7_T_C4JM1ACXX.bam</v>
      </c>
      <c r="R33" s="3" t="str">
        <f t="shared" si="13"/>
        <v>/data/khanlab/projects/working_DATA/Sample_RDTram8_T_C4JM1ACXX/Sample_RDTram8_T_C4JM1ACXX.Processed/Sample_RDTram8_T_C4JM1ACXX.bam</v>
      </c>
      <c r="S33" s="3" t="str">
        <f t="shared" si="13"/>
        <v>/data/khanlab/projects/working_DATA/Sample_CTRTram6_T_C5JW5ACXX/Sample_CTRTram6_T_C5JW5ACXX.Processed/Sample_CTRTram6_T_C5JW5ACXX.bam</v>
      </c>
      <c r="T33" s="3" t="str">
        <f t="shared" si="13"/>
        <v>/data/khanlab/projects/working_DATA/Sample_CTRTram7_T_C5JW5ACXX/Sample_CTRTram7_T_C5JW5ACXX.Processed/Sample_CTRTram7_T_C5JW5ACXX.bam</v>
      </c>
      <c r="U33" s="3" t="str">
        <f t="shared" si="13"/>
        <v>/data/khanlab/projects/working_DATA/Sample_CTRTram8_T_C5JW5ACXX/Sample_CTRTram8_T_C5JW5ACXX.Processed/Sample_CTRTram8_T_C5JW5ACXX.bam</v>
      </c>
      <c r="V33" s="3" t="str">
        <f t="shared" si="13"/>
        <v/>
      </c>
      <c r="W33" s="3"/>
      <c r="X33" s="3" t="str">
        <f>IF(X31="","",CONCATENATE($C$27,X31,"/",X31,$C$28,X31,$C$29))</f>
        <v/>
      </c>
    </row>
    <row r="34" spans="1:25" ht="15" thickBot="1"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 t="s">
        <v>3307</v>
      </c>
      <c r="X34" s="4"/>
    </row>
    <row r="35" spans="1:25" s="1" customFormat="1" ht="148.5" customHeight="1" thickBot="1">
      <c r="A35" s="1" t="s">
        <v>1028</v>
      </c>
      <c r="B35" s="27" t="s">
        <v>1105</v>
      </c>
      <c r="C35" s="10" t="str">
        <f t="shared" ref="C35:P35" si="14">CONCATENATE($C$2," ",$C$4," ",C6," ",C10," ",$C$15," ",C17," ",C26)</f>
        <v>/usr/local/cufflinks/cuffdiff --multi-read-correct -p 6 --labels DMSOhseq,DMSOnxseq -o /home/gryderbe/gryderbe/cuffdiff/rh41-epidrugs/RH41_DMSOhseqvDMSOnxseq /fdb/igenomes/Homo_sapiens/UCSC/hg19/Annotation/Genes/genes.gtf /data/khanlab/projects/working_DATA/CTR_582_vehicle_T.star.final.bam/CTR_582_vehicle_T.star.final.bam.Processed/CTR_582_vehicle_T.star.final.bam.bam 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</v>
      </c>
      <c r="D35" s="359"/>
      <c r="E35" s="359" t="str">
        <f t="shared" si="14"/>
        <v>/usr/local/cufflinks/cuffdiff --multi-read-correct -p 6 --labels DMSO,JQ1 -o /home/gryderbe/gryderbe/cuffdiff/aRMS_EpiprobeMergeGTF/RH41_DMSOvJQ1 /fdb/igenomes/Homo_sapiens/UCSC/hg19/Annotation/Genes/genes.gtf /data/khanlab/projects/working_DATA/Sample_RH41DMSOhigh_T_C4JM1ACXX/Sample_RH41DMSOhigh_T_C4JM1ACXX.Processed/Sample_RH41DMSOhigh_T_C4JM1ACXX.bam,/data/khanlab/projects/working_DATA/Sample_RH41DMSOlow_T_C4JM1ACXX/Sample_RH41DMSOlow_T_C4JM1ACXX.Processed/Sample_RH41DMSOlow_T_C4JM1ACXX.bam /data/khanlab/projects/working_DATA/Sample_RH41JQ1high_T_C4JM1ACXX/Sample_RH41JQ1high_T_C4JM1ACXX.Processed/Sample_RH41JQ1high_T_C4JM1ACXX.bam,/data/khanlab/projects/working_DATA/Sample_RH41JQ1low_T_C4JM1ACXX/Sample_RH41JQ1low_T_C4JM1ACXX.Processed/Sample_RH41JQ1low_T_C4JM1ACXX.bam</v>
      </c>
      <c r="F35" s="359" t="str">
        <f t="shared" si="14"/>
        <v>/usr/local/cufflinks/cuffdiff --multi-read-correct -p 6 --labels DMSO,LAQ824 -o /home/gryderbe/gryderbe/cuffdiff/RH41_DMSOvLAQ824 /fdb/igenomes/Homo_sapiens/UCSC/hg19/Annotation/Genes/genes.gtf 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 /data/khanlab/projects/working_DATA/Sample_RH41LAQ824high_T_H144EBGXX/Sample_RH41LAQ824high_T_H144EBGXX.Processed/Sample_RH41LAQ824high_T_H144EBGXX.bam,/data/khanlab/projects/working_DATA/Sample_RH41LAQ824low_T_H144EBGXX/Sample_RH41LAQ824low_T_H144EBGXX.Processed/Sample_RH41LAQ824low_T_H144EBGXX.bam</v>
      </c>
      <c r="G35" s="359" t="str">
        <f>CONCATENATE($C$2," ",$C$4," ",G6," ",G10," ",$C$15," ",G17," ",G26)</f>
        <v>/usr/local/cufflinks/cuffdiff --multi-read-correct -p 6 --labels DMSO,LAQ824hi -o /home/gryderbe/gryderbe/cuffdiff/RH41_DMSOvLAQ824hi /fdb/igenomes/Homo_sapiens/UCSC/hg19/Annotation/Genes/genes.gtf 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 /data/khanlab/projects/working_DATA/Sample_RH41LAQ824high_T_H144EBGXX/Sample_RH41LAQ824high_T_H144EBGXX.Processed/Sample_RH41LAQ824high_T_H144EBGXX.bam</v>
      </c>
      <c r="H35" s="359" t="str">
        <f t="shared" si="14"/>
        <v>/usr/local/cufflinks/cuffdiff --multi-read-correct -p 6 --labels DMSO,MC1568 -o /home/gryderbe/gryderbe/cuffdiff/RH41_DMSOvMC1568 /fdb/igenomes/Homo_sapiens/UCSC/hg19/Annotation/Genes/genes.gtf 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 /data/khanlab/projects/working_DATA/Sample_RH41MC1568high_T_H144EBGXX/Sample_RH41MC1568high_T_H144EBGXX.Processed/Sample_RH41MC1568high_T_H144EBGXX.bam,/data/khanlab/projects/working_DATA/Sample_RH41MC1568low_T_H144EBGXX/Sample_RH41MC1568low_T_H144EBGXX.Processed/Sample_RH41MC1568low_T_H144EBGXX.bam</v>
      </c>
      <c r="I35" s="359" t="str">
        <f>CONCATENATE($C$2," ",$C$4," ",I6," ",I10," ",$C$15," ",I17," ",I26)</f>
        <v>/usr/local/cufflinks/cuffdiff --multi-read-correct -p 6 --labels DMSO,MC1568hi -o /home/gryderbe/gryderbe/cuffdiff/RH41_DMSOvMC1568hi /fdb/igenomes/Homo_sapiens/UCSC/hg19/Annotation/Genes/genes.gtf 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 /data/khanlab/projects/working_DATA/Sample_RH41MC1568high_T_H144EBGXX/Sample_RH41MC1568high_T_H144EBGXX.Processed/Sample_RH41MC1568high_T_H144EBGXX.bam</v>
      </c>
      <c r="J35" s="10" t="str">
        <f t="shared" si="14"/>
        <v>/usr/local/cufflinks/cuffdiff --multi-read-correct -p 6 --labels DMSO,Merck60 -o /home/gryderbe/gryderbe/cuffdiff/RH41_DMSOvMerck60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Merck60low_T_C5JW5ACXX/Sample_RH41Merck60low_T_C5JW5ACXX.Processed/Sample_RH41Merck60low_T_C5JW5ACXX.bam,/data/khanlab/projects/working_DATA/Sample_RH41Merck60high_T_C5JW5ACXX/Sample_RH41Merck60high_T_C5JW5ACXX.Processed/Sample_RH41Merck60high_T_C5JW5ACXX.bam</v>
      </c>
      <c r="K35" s="10" t="str">
        <f>CONCATENATE($C$2," ",$C$4," ",K6," ",K10," ",$C$15," ",K17," ",K26)</f>
        <v>/usr/local/cufflinks/cuffdiff --multi-read-correct -p 6 --labels DMSO,Merck60hi -o /home/gryderbe/gryderbe/cuffdiff/RH41_DMSOvMerck60hi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/data/khanlab/projects/working_DATA/Sample_RH41Merck60high_T_C5JW5ACXX/Sample_RH41Merck60high_T_C5JW5ACXX.Processed/Sample_RH41Merck60high_T_C5JW5ACXX.bam</v>
      </c>
      <c r="L35" s="10" t="str">
        <f t="shared" si="14"/>
        <v>/usr/local/cufflinks/cuffdiff --multi-read-correct -p 6 --labels DMSO,OJI1 -o /home/gryderbe/gryderbe/cuffdiff/RH41_DMSOvOJI1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OJI1low_T_C5JW5ACXX/Sample_RH41OJI1low_T_C5JW5ACXX.Processed/Sample_RH41OJI1low_T_C5JW5ACXX.bam,/data/khanlab/projects/working_DATA/Sample_RH41OJI1high_T_C5JW5ACXX/Sample_RH41OJI1high_T_C5JW5ACXX.Processed/Sample_RH41OJI1high_T_C5JW5ACXX.bam</v>
      </c>
      <c r="M35" s="10" t="str">
        <f>CONCATENATE($C$2," ",$C$4," ",M6," ",M10," ",$C$15," ",M17," ",M26)</f>
        <v>/usr/local/cufflinks/cuffdiff --multi-read-correct -p 6 --labels DMSO,OJI1hi -o /home/gryderbe/gryderbe/cuffdiff/RH41_DMSOvOJI1hi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/data/khanlab/projects/working_DATA/Sample_RH41OJI1high_T_C5JW5ACXX/Sample_RH41OJI1high_T_C5JW5ACXX.Processed/Sample_RH41OJI1high_T_C5JW5ACXX.bam</v>
      </c>
      <c r="N35" s="10" t="str">
        <f t="shared" si="14"/>
        <v>/usr/local/cufflinks/cuffdiff --multi-read-correct -p 6 --labels DMSO,WT161 -o /home/gryderbe/gryderbe/cuffdiff/RH41_DMSOvWT161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WT161low_T_C5JW5ACXX/Sample_RH41WT161low_T_C5JW5ACXX.Processed/Sample_RH41WT161low_T_C5JW5ACXX.bam,/data/khanlab/projects/working_DATA/Sample_RH41WT161high_T_C5JW5ACXX/Sample_RH41WT161high_T_C5JW5ACXX.Processed/Sample_RH41WT161high_T_C5JW5ACXX.bam</v>
      </c>
      <c r="O35" s="10" t="str">
        <f>CONCATENATE($C$2," ",$C$4," ",O6," ",O10," ",$C$15," ",O17," ",O26)</f>
        <v>/usr/local/cufflinks/cuffdiff --multi-read-correct -p 6 --labels DMSO,WT161hi -o /home/gryderbe/gryderbe/cuffdiff/RH41_DMSOvWT161hi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/data/khanlab/projects/working_DATA/Sample_RH41WT161high_T_C5JW5ACXX/Sample_RH41WT161high_T_C5JW5ACXX.Processed/Sample_RH41WT161high_T_C5JW5ACXX.bam</v>
      </c>
      <c r="P35" s="25" t="str">
        <f t="shared" si="14"/>
        <v>/usr/local/cufflinks/cuffdiff --multi-read-correct -p 6 --labels Contr,Tram6hr -o /home/gryderbe/gryderbe/cuffdiff/RD_ContrvTram6hr /fdb/igenomes/Homo_sapiens/UCSC/hg19/Annotation/Genes/genes.gtf /data/khanlab/projects/working_DATA/Sample_RDTram1_T_C4JM1ACXX/Sample_RDTram1_T_C4JM1ACXX.Processed/Sample_RDTram1_T_C4JM1ACXX.bam,/data/khanlab/projects/working_DATA/Sample_RDTram2_T_C4JM1ACXX/Sample_RDTram2_T_C4JM1ACXX.Processed/Sample_RDTram2_T_C4JM1ACXX.bam /data/khanlab/projects/working_DATA/Sample_RDTram3_T_C4JM1ACXX/Sample_RDTram3_T_C4JM1ACXX.Processed/Sample_RDTram3_T_C4JM1ACXX.bam,/data/khanlab/projects/working_DATA/Sample_RDTram6_T_C4JM1ACXX/Sample_RDTram6_T_C4JM1ACXX.Processed/Sample_RDTram6_T_C4JM1ACXX.bam</v>
      </c>
      <c r="Q35" s="25" t="str">
        <f t="shared" ref="Q35:X35" si="15">CONCATENATE($C$2," ",$C$4," ",Q6," ",Q10," ",$C$15," ",Q17," ",Q26)</f>
        <v>/usr/local/cufflinks/cuffdiff --multi-read-correct -p 6 --labels Contr,Tram24hr -o /home/gryderbe/gryderbe/cuffdiff/RD_ContrvTram24hr /fdb/igenomes/Homo_sapiens/UCSC/hg19/Annotation/Genes/genes.gtf /data/khanlab/projects/working_DATA/Sample_RDTram1_T_C4JM1ACXX/Sample_RDTram1_T_C4JM1ACXX.Processed/Sample_RDTram1_T_C4JM1ACXX.bam,/data/khanlab/projects/working_DATA/Sample_RDTram2_T_C4JM1ACXX/Sample_RDTram2_T_C4JM1ACXX.Processed/Sample_RDTram2_T_C4JM1ACXX.bam /data/khanlab/projects/working_DATA/Sample_RDTram4_T_C4JM1ACXX/Sample_RDTram4_T_C4JM1ACXX.Processed/Sample_RDTram4_T_C4JM1ACXX.bam,/data/khanlab/projects/working_DATA/Sample_RDTram7_T_C4JM1ACXX/Sample_RDTram7_T_C4JM1ACXX.Processed/Sample_RDTram7_T_C4JM1ACXX.bam</v>
      </c>
      <c r="R35" s="25" t="str">
        <f t="shared" si="15"/>
        <v>/usr/local/cufflinks/cuffdiff --multi-read-correct -p 6 --labels Contr,Tram48hr -o /home/gryderbe/gryderbe/cuffdiff/RD_ContrvTram48hr /fdb/igenomes/Homo_sapiens/UCSC/hg19/Annotation/Genes/genes.gtf /data/khanlab/projects/working_DATA/Sample_RDTram1_T_C4JM1ACXX/Sample_RDTram1_T_C4JM1ACXX.Processed/Sample_RDTram1_T_C4JM1ACXX.bam,/data/khanlab/projects/working_DATA/Sample_RDTram2_T_C4JM1ACXX/Sample_RDTram2_T_C4JM1ACXX.Processed/Sample_RDTram2_T_C4JM1ACXX.bam /data/khanlab/projects/working_DATA/Sample_RDTram5_T_C4JM1ACXX/Sample_RDTram5_T_C4JM1ACXX.Processed/Sample_RDTram5_T_C4JM1ACXX.bam,/data/khanlab/projects/working_DATA/Sample_RDTram8_T_C4JM1ACXX/Sample_RDTram8_T_C4JM1ACXX.Processed/Sample_RDTram8_T_C4JM1ACXX.bam</v>
      </c>
      <c r="S35" s="25" t="str">
        <f t="shared" si="15"/>
        <v>/usr/local/cufflinks/cuffdiff --multi-read-correct -p 6 --labels Contr,Tram6hr -o /home/gryderbe/gryderbe/cuffdiff/CTR_ContrvTram6hr /fdb/igenomes/Homo_sapiens/UCSC/hg19/Annotation/Genes/genes.gtf /data/khanlab/projects/working_DATA/Sample_CTRTram1_T_C5JW5ACXX/Sample_CTRTram1_T_C5JW5ACXX.Processed/Sample_CTRTram1_T_C5JW5ACXX.bam,/data/khanlab/projects/working_DATA/Sample_CTRTram2_T_C5JW5ACXX/Sample_CTRTram2_T_C5JW5ACXX.Processed/Sample_CTRTram2_T_C5JW5ACXX.bam /data/khanlab/projects/working_DATA/Sample_CTRTram3_T_C5JW5ACXX/Sample_CTRTram3_T_C5JW5ACXX.Processed/Sample_CTRTram3_T_C5JW5ACXX.bam,/data/khanlab/projects/working_DATA/Sample_CTRTram6_T_C5JW5ACXX/Sample_CTRTram6_T_C5JW5ACXX.Processed/Sample_CTRTram6_T_C5JW5ACXX.bam</v>
      </c>
      <c r="T35" s="25" t="str">
        <f t="shared" si="15"/>
        <v>/usr/local/cufflinks/cuffdiff --multi-read-correct -p 6 --labels Contr,Tram24hr -o /home/gryderbe/gryderbe/cuffdiff/CTR_ContrvTram24hr /fdb/igenomes/Homo_sapiens/UCSC/hg19/Annotation/Genes/genes.gtf /data/khanlab/projects/working_DATA/Sample_CTRTram1_T_C5JW5ACXX/Sample_CTRTram1_T_C5JW5ACXX.Processed/Sample_CTRTram1_T_C5JW5ACXX.bam,/data/khanlab/projects/working_DATA/Sample_CTRTram2_T_C5JW5ACXX/Sample_CTRTram2_T_C5JW5ACXX.Processed/Sample_CTRTram2_T_C5JW5ACXX.bam /data/khanlab/projects/working_DATA/Sample_CTRTram4_T_C5JW5ACXX/Sample_CTRTram4_T_C5JW5ACXX.Processed/Sample_CTRTram4_T_C5JW5ACXX.bam,/data/khanlab/projects/working_DATA/Sample_CTRTram7_T_C5JW5ACXX/Sample_CTRTram7_T_C5JW5ACXX.Processed/Sample_CTRTram7_T_C5JW5ACXX.bam</v>
      </c>
      <c r="U35" s="25" t="str">
        <f t="shared" si="15"/>
        <v>/usr/local/cufflinks/cuffdiff --multi-read-correct -p 6 --labels Contr,Tram48hr -o /home/gryderbe/gryderbe/cuffdiff/CTR_ContrvTram48hr /fdb/igenomes/Homo_sapiens/UCSC/hg19/Annotation/Genes/genes.gtf /data/khanlab/projects/working_DATA/Sample_CTRTram1_T_C5JW5ACXX/Sample_CTRTram1_T_C5JW5ACXX.Processed/Sample_CTRTram1_T_C5JW5ACXX.bam,/data/khanlab/projects/working_DATA/Sample_CTRTram2_T_C5JW5ACXX/Sample_CTRTram2_T_C5JW5ACXX.Processed/Sample_CTRTram2_T_C5JW5ACXX.bam /data/khanlab/projects/working_DATA/Sample_CTRTram5_T_C5JW5ACXX/Sample_CTRTram5_T_C5JW5ACXX.Processed/Sample_CTRTram5_T_C5JW5ACXX.bam,/data/khanlab/projects/working_DATA/Sample_CTRTram8_T_C5JW5ACXX/Sample_CTRTram8_T_C5JW5ACXX.Processed/Sample_CTRTram8_T_C5JW5ACXX.bam</v>
      </c>
      <c r="V35" s="25" t="str">
        <f t="shared" si="15"/>
        <v>/usr/local/cufflinks/cuffdiff --multi-read-correct -p 6 --labels untreated,siRNA_MEKi -o /data/khanlab/ref/genes_REMOVE_chr.gtfRD_untreatedvsiRNA_MEKi /fdb/igenomes/Homo_sapiens/UCSC/hg19/Annotation/Genes/genes.gtf /data/khanlab/projects/working_DATA/Sample_RDTram1_T_C4JM1ACXX/Sample_RDTram1_T_C4JM1ACXX.Processed/Sample_RDTram1_T_C4JM1ACXX.bam,/data/khanlab/projects/working_DATA/Sample_RDTram2_T_C4JM1ACXX/Sample_RDTram2_T_C4JM1ACXX.Processed/Sample_RDTram2_T_C4JM1ACXX.bam /data/khanlab/projects/working_DATA/Sample_RDMEK1_T_C5JW5ACXX/Sample_RDMEK1_T_C5JW5ACXX.Processed/Sample_RDMEK1_T_C5JW5ACXX.bam</v>
      </c>
      <c r="W35" s="26" t="str">
        <f t="shared" si="15"/>
        <v>/usr/local/cufflinks/cuffdiff --multi-read-correct -p 6 --labels 36scr,shP3F -o /home/gryderbe/gryderbe/cuffdiff/RH4_36scr_shP3F /fdb/igenomes/Homo_sapiens/UCSC/hg19/Annotation/Genes/genes.gtf /data/khanlab/projects/working_DATA/Sample_RH4SC36H_T_C628WANXX/Sample_RH4SC36H_T_C628WANXX.Processed/Sample_RH4SC36H_T_C628WANXX.bam /data/khanlab/projects/working_DATA/Sample_RH4P3F36H_T_C628WANXX/Sample_RH4P3F36H_T_C628WANXX.Processed/Sample_RH4P3F36H_T_C628WANXX.bam</v>
      </c>
      <c r="X35" s="10" t="str">
        <f t="shared" si="15"/>
        <v>/usr/local/cufflinks/cuffdiff --multi-read-correct -p 6 --labels control,DMSO -o /home/gryderbe/gryderbe/cuffdiff/RH4_JQ1_shP3F/RH4_controlvDMSO /fdb/igenomes/Homo_sapiens/UCSC/hg19/Annotation/Genes/genes.gtf /data/khanlab/projects/working_DATA/Sample_Rh4_dmso_6h_rz_T_H3YCHBGXX/Sample_Rh4_dmso_6h_rz_T_H3YCHBGXX.Processed/Sample_Rh4_dmso_6h_rz_T_H3YCHBGXX.bam /data/khanlab/projects/working_DATA/Sample_Rh4_dmso_6h_rz_T_H3YCHBGXX/Sample_Rh4_dmso_6h_rz_T_H3YCHBGXX.Processed/Sample_Rh4_dmso_6h_rz_T_H3YCHBGXX.bam</v>
      </c>
      <c r="Y35" s="150"/>
    </row>
    <row r="36" spans="1:25">
      <c r="B36" s="65" t="s">
        <v>1037</v>
      </c>
      <c r="V36" s="61" t="str">
        <f>CONCATENATE("qsub -l nodes=1:c24:g24 ",V34)</f>
        <v>qsub -l nodes=1:c24:g24 RD_siRNA_MEK.sh</v>
      </c>
    </row>
    <row r="37" spans="1:25">
      <c r="A37" t="s">
        <v>1064</v>
      </c>
      <c r="B37" s="2" t="s">
        <v>1071</v>
      </c>
    </row>
    <row r="38" spans="1:25">
      <c r="B38" t="s">
        <v>1065</v>
      </c>
      <c r="C38" s="3" t="s">
        <v>1066</v>
      </c>
      <c r="E38" s="69" t="s">
        <v>1069</v>
      </c>
      <c r="F38" s="69" t="s">
        <v>1095</v>
      </c>
      <c r="G38" s="69" t="s">
        <v>1111</v>
      </c>
    </row>
    <row r="39" spans="1:25">
      <c r="B39" t="s">
        <v>1072</v>
      </c>
      <c r="C39" s="3" t="str">
        <f>J35</f>
        <v>/usr/local/cufflinks/cuffdiff --multi-read-correct -p 6 --labels DMSO,Merck60 -o /home/gryderbe/gryderbe/cuffdiff/RH41_DMSOvMerck60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Merck60low_T_C5JW5ACXX/Sample_RH41Merck60low_T_C5JW5ACXX.Processed/Sample_RH41Merck60low_T_C5JW5ACXX.bam,/data/khanlab/projects/working_DATA/Sample_RH41Merck60high_T_C5JW5ACXX/Sample_RH41Merck60high_T_C5JW5ACXX.Processed/Sample_RH41Merck60high_T_C5JW5ACXX.bam</v>
      </c>
      <c r="E39" s="33" t="str">
        <f>P35</f>
        <v>/usr/local/cufflinks/cuffdiff --multi-read-correct -p 6 --labels Contr,Tram6hr -o /home/gryderbe/gryderbe/cuffdiff/RD_ContrvTram6hr /fdb/igenomes/Homo_sapiens/UCSC/hg19/Annotation/Genes/genes.gtf /data/khanlab/projects/working_DATA/Sample_RDTram1_T_C4JM1ACXX/Sample_RDTram1_T_C4JM1ACXX.Processed/Sample_RDTram1_T_C4JM1ACXX.bam,/data/khanlab/projects/working_DATA/Sample_RDTram2_T_C4JM1ACXX/Sample_RDTram2_T_C4JM1ACXX.Processed/Sample_RDTram2_T_C4JM1ACXX.bam /data/khanlab/projects/working_DATA/Sample_RDTram3_T_C4JM1ACXX/Sample_RDTram3_T_C4JM1ACXX.Processed/Sample_RDTram3_T_C4JM1ACXX.bam,/data/khanlab/projects/working_DATA/Sample_RDTram6_T_C4JM1ACXX/Sample_RDTram6_T_C4JM1ACXX.Processed/Sample_RDTram6_T_C4JM1ACXX.bam</v>
      </c>
      <c r="F39" s="33" t="str">
        <f>E42</f>
        <v>/usr/local/cufflinks/cuffdiff --multi-read-correct -p 6 --labels Contr,Tram6hr -o /home/gryderbe/gryderbe/cuffdiff/CTR_ContrvTram6hr /fdb/igenomes/Homo_sapiens/UCSC/hg19/Annotation/Genes/genes.gtf /data/khanlab/projects/working_DATA/Sample_CTRTram1_T_C5JW5ACXX/Sample_CTRTram1_T_C5JW5ACXX.Processed/Sample_CTRTram1_T_C5JW5ACXX.bam,/data/khanlab/projects/working_DATA/Sample_CTRTram2_T_C5JW5ACXX/Sample_CTRTram2_T_C5JW5ACXX.Processed/Sample_CTRTram2_T_C5JW5ACXX.bam /data/khanlab/projects/working_DATA/Sample_CTRTram3_T_C5JW5ACXX/Sample_CTRTram3_T_C5JW5ACXX.Processed/Sample_CTRTram3_T_C5JW5ACXX.bam,/data/khanlab/projects/working_DATA/Sample_CTRTram6_T_C5JW5ACXX/Sample_CTRTram6_T_C5JW5ACXX.Processed/Sample_CTRTram6_T_C5JW5ACXX.bam</v>
      </c>
      <c r="G39" s="33" t="str">
        <f>G35</f>
        <v>/usr/local/cufflinks/cuffdiff --multi-read-correct -p 6 --labels DMSO,LAQ824hi -o /home/gryderbe/gryderbe/cuffdiff/RH41_DMSOvLAQ824hi /fdb/igenomes/Homo_sapiens/UCSC/hg19/Annotation/Genes/genes.gtf 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 /data/khanlab/projects/working_DATA/Sample_RH41LAQ824high_T_H144EBGXX/Sample_RH41LAQ824high_T_H144EBGXX.Processed/Sample_RH41LAQ824high_T_H144EBGXX.bam</v>
      </c>
    </row>
    <row r="40" spans="1:25">
      <c r="B40" t="s">
        <v>1073</v>
      </c>
      <c r="C40" s="3" t="str">
        <f>L35</f>
        <v>/usr/local/cufflinks/cuffdiff --multi-read-correct -p 6 --labels DMSO,OJI1 -o /home/gryderbe/gryderbe/cuffdiff/RH41_DMSOvOJI1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OJI1low_T_C5JW5ACXX/Sample_RH41OJI1low_T_C5JW5ACXX.Processed/Sample_RH41OJI1low_T_C5JW5ACXX.bam,/data/khanlab/projects/working_DATA/Sample_RH41OJI1high_T_C5JW5ACXX/Sample_RH41OJI1high_T_C5JW5ACXX.Processed/Sample_RH41OJI1high_T_C5JW5ACXX.bam</v>
      </c>
      <c r="E40" s="33" t="str">
        <f>Q35</f>
        <v>/usr/local/cufflinks/cuffdiff --multi-read-correct -p 6 --labels Contr,Tram24hr -o /home/gryderbe/gryderbe/cuffdiff/RD_ContrvTram24hr /fdb/igenomes/Homo_sapiens/UCSC/hg19/Annotation/Genes/genes.gtf /data/khanlab/projects/working_DATA/Sample_RDTram1_T_C4JM1ACXX/Sample_RDTram1_T_C4JM1ACXX.Processed/Sample_RDTram1_T_C4JM1ACXX.bam,/data/khanlab/projects/working_DATA/Sample_RDTram2_T_C4JM1ACXX/Sample_RDTram2_T_C4JM1ACXX.Processed/Sample_RDTram2_T_C4JM1ACXX.bam /data/khanlab/projects/working_DATA/Sample_RDTram4_T_C4JM1ACXX/Sample_RDTram4_T_C4JM1ACXX.Processed/Sample_RDTram4_T_C4JM1ACXX.bam,/data/khanlab/projects/working_DATA/Sample_RDTram7_T_C4JM1ACXX/Sample_RDTram7_T_C4JM1ACXX.Processed/Sample_RDTram7_T_C4JM1ACXX.bam</v>
      </c>
      <c r="F40" s="33" t="str">
        <f>E43</f>
        <v>/usr/local/cufflinks/cuffdiff --multi-read-correct -p 6 --labels Contr,Tram24hr -o /home/gryderbe/gryderbe/cuffdiff/CTR_ContrvTram24hr /fdb/igenomes/Homo_sapiens/UCSC/hg19/Annotation/Genes/genes.gtf /data/khanlab/projects/working_DATA/Sample_CTRTram1_T_C5JW5ACXX/Sample_CTRTram1_T_C5JW5ACXX.Processed/Sample_CTRTram1_T_C5JW5ACXX.bam,/data/khanlab/projects/working_DATA/Sample_CTRTram2_T_C5JW5ACXX/Sample_CTRTram2_T_C5JW5ACXX.Processed/Sample_CTRTram2_T_C5JW5ACXX.bam /data/khanlab/projects/working_DATA/Sample_CTRTram4_T_C5JW5ACXX/Sample_CTRTram4_T_C5JW5ACXX.Processed/Sample_CTRTram4_T_C5JW5ACXX.bam,/data/khanlab/projects/working_DATA/Sample_CTRTram7_T_C5JW5ACXX/Sample_CTRTram7_T_C5JW5ACXX.Processed/Sample_CTRTram7_T_C5JW5ACXX.bam</v>
      </c>
      <c r="G40" s="33" t="str">
        <f>I35</f>
        <v>/usr/local/cufflinks/cuffdiff --multi-read-correct -p 6 --labels DMSO,MC1568hi -o /home/gryderbe/gryderbe/cuffdiff/RH41_DMSOvMC1568hi /fdb/igenomes/Homo_sapiens/UCSC/hg19/Annotation/Genes/genes.gtf 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 /data/khanlab/projects/working_DATA/Sample_RH41MC1568high_T_H144EBGXX/Sample_RH41MC1568high_T_H144EBGXX.Processed/Sample_RH41MC1568high_T_H144EBGXX.bam</v>
      </c>
    </row>
    <row r="41" spans="1:25">
      <c r="B41" t="s">
        <v>1074</v>
      </c>
      <c r="C41" s="3" t="str">
        <f>N35</f>
        <v>/usr/local/cufflinks/cuffdiff --multi-read-correct -p 6 --labels DMSO,WT161 -o /home/gryderbe/gryderbe/cuffdiff/RH41_DMSOvWT161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WT161low_T_C5JW5ACXX/Sample_RH41WT161low_T_C5JW5ACXX.Processed/Sample_RH41WT161low_T_C5JW5ACXX.bam,/data/khanlab/projects/working_DATA/Sample_RH41WT161high_T_C5JW5ACXX/Sample_RH41WT161high_T_C5JW5ACXX.Processed/Sample_RH41WT161high_T_C5JW5ACXX.bam</v>
      </c>
      <c r="E41" s="33" t="str">
        <f>R35</f>
        <v>/usr/local/cufflinks/cuffdiff --multi-read-correct -p 6 --labels Contr,Tram48hr -o /home/gryderbe/gryderbe/cuffdiff/RD_ContrvTram48hr /fdb/igenomes/Homo_sapiens/UCSC/hg19/Annotation/Genes/genes.gtf /data/khanlab/projects/working_DATA/Sample_RDTram1_T_C4JM1ACXX/Sample_RDTram1_T_C4JM1ACXX.Processed/Sample_RDTram1_T_C4JM1ACXX.bam,/data/khanlab/projects/working_DATA/Sample_RDTram2_T_C4JM1ACXX/Sample_RDTram2_T_C4JM1ACXX.Processed/Sample_RDTram2_T_C4JM1ACXX.bam /data/khanlab/projects/working_DATA/Sample_RDTram5_T_C4JM1ACXX/Sample_RDTram5_T_C4JM1ACXX.Processed/Sample_RDTram5_T_C4JM1ACXX.bam,/data/khanlab/projects/working_DATA/Sample_RDTram8_T_C4JM1ACXX/Sample_RDTram8_T_C4JM1ACXX.Processed/Sample_RDTram8_T_C4JM1ACXX.bam</v>
      </c>
      <c r="F41" s="33" t="str">
        <f>E44</f>
        <v>/usr/local/cufflinks/cuffdiff --multi-read-correct -p 6 --labels Contr,Tram48hr -o /home/gryderbe/gryderbe/cuffdiff/CTR_ContrvTram48hr /fdb/igenomes/Homo_sapiens/UCSC/hg19/Annotation/Genes/genes.gtf /data/khanlab/projects/working_DATA/Sample_CTRTram1_T_C5JW5ACXX/Sample_CTRTram1_T_C5JW5ACXX.Processed/Sample_CTRTram1_T_C5JW5ACXX.bam,/data/khanlab/projects/working_DATA/Sample_CTRTram2_T_C5JW5ACXX/Sample_CTRTram2_T_C5JW5ACXX.Processed/Sample_CTRTram2_T_C5JW5ACXX.bam /data/khanlab/projects/working_DATA/Sample_CTRTram5_T_C5JW5ACXX/Sample_CTRTram5_T_C5JW5ACXX.Processed/Sample_CTRTram5_T_C5JW5ACXX.bam,/data/khanlab/projects/working_DATA/Sample_CTRTram8_T_C5JW5ACXX/Sample_CTRTram8_T_C5JW5ACXX.Processed/Sample_CTRTram8_T_C5JW5ACXX.bam</v>
      </c>
      <c r="G41" s="33" t="str">
        <f>K35</f>
        <v>/usr/local/cufflinks/cuffdiff --multi-read-correct -p 6 --labels DMSO,Merck60hi -o /home/gryderbe/gryderbe/cuffdiff/RH41_DMSOvMerck60hi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/data/khanlab/projects/working_DATA/Sample_RH41Merck60high_T_C5JW5ACXX/Sample_RH41Merck60high_T_C5JW5ACXX.Processed/Sample_RH41Merck60high_T_C5JW5ACXX.bam</v>
      </c>
    </row>
    <row r="42" spans="1:25">
      <c r="B42" t="s">
        <v>1075</v>
      </c>
      <c r="E42" s="33" t="str">
        <f>S35</f>
        <v>/usr/local/cufflinks/cuffdiff --multi-read-correct -p 6 --labels Contr,Tram6hr -o /home/gryderbe/gryderbe/cuffdiff/CTR_ContrvTram6hr /fdb/igenomes/Homo_sapiens/UCSC/hg19/Annotation/Genes/genes.gtf /data/khanlab/projects/working_DATA/Sample_CTRTram1_T_C5JW5ACXX/Sample_CTRTram1_T_C5JW5ACXX.Processed/Sample_CTRTram1_T_C5JW5ACXX.bam,/data/khanlab/projects/working_DATA/Sample_CTRTram2_T_C5JW5ACXX/Sample_CTRTram2_T_C5JW5ACXX.Processed/Sample_CTRTram2_T_C5JW5ACXX.bam /data/khanlab/projects/working_DATA/Sample_CTRTram3_T_C5JW5ACXX/Sample_CTRTram3_T_C5JW5ACXX.Processed/Sample_CTRTram3_T_C5JW5ACXX.bam,/data/khanlab/projects/working_DATA/Sample_CTRTram6_T_C5JW5ACXX/Sample_CTRTram6_T_C5JW5ACXX.Processed/Sample_CTRTram6_T_C5JW5ACXX.bam</v>
      </c>
      <c r="G42" s="135" t="str">
        <f>M35</f>
        <v>/usr/local/cufflinks/cuffdiff --multi-read-correct -p 6 --labels DMSO,OJI1hi -o /home/gryderbe/gryderbe/cuffdiff/RH41_DMSOvOJI1hi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/data/khanlab/projects/working_DATA/Sample_RH41OJI1high_T_C5JW5ACXX/Sample_RH41OJI1high_T_C5JW5ACXX.Processed/Sample_RH41OJI1high_T_C5JW5ACXX.bam</v>
      </c>
    </row>
    <row r="43" spans="1:25">
      <c r="B43" t="s">
        <v>1076</v>
      </c>
      <c r="E43" s="33" t="str">
        <f>T35</f>
        <v>/usr/local/cufflinks/cuffdiff --multi-read-correct -p 6 --labels Contr,Tram24hr -o /home/gryderbe/gryderbe/cuffdiff/CTR_ContrvTram24hr /fdb/igenomes/Homo_sapiens/UCSC/hg19/Annotation/Genes/genes.gtf /data/khanlab/projects/working_DATA/Sample_CTRTram1_T_C5JW5ACXX/Sample_CTRTram1_T_C5JW5ACXX.Processed/Sample_CTRTram1_T_C5JW5ACXX.bam,/data/khanlab/projects/working_DATA/Sample_CTRTram2_T_C5JW5ACXX/Sample_CTRTram2_T_C5JW5ACXX.Processed/Sample_CTRTram2_T_C5JW5ACXX.bam /data/khanlab/projects/working_DATA/Sample_CTRTram4_T_C5JW5ACXX/Sample_CTRTram4_T_C5JW5ACXX.Processed/Sample_CTRTram4_T_C5JW5ACXX.bam,/data/khanlab/projects/working_DATA/Sample_CTRTram7_T_C5JW5ACXX/Sample_CTRTram7_T_C5JW5ACXX.Processed/Sample_CTRTram7_T_C5JW5ACXX.bam</v>
      </c>
      <c r="G43" s="135" t="str">
        <f>O35</f>
        <v>/usr/local/cufflinks/cuffdiff --multi-read-correct -p 6 --labels DMSO,WT161hi -o /home/gryderbe/gryderbe/cuffdiff/RH41_DMSOvWT161hi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/data/khanlab/projects/working_DATA/Sample_RH41WT161high_T_C5JW5ACXX/Sample_RH41WT161high_T_C5JW5ACXX.Processed/Sample_RH41WT161high_T_C5JW5ACXX.bam</v>
      </c>
    </row>
    <row r="44" spans="1:25">
      <c r="B44" t="s">
        <v>1077</v>
      </c>
      <c r="E44" s="33" t="str">
        <f>U35</f>
        <v>/usr/local/cufflinks/cuffdiff --multi-read-correct -p 6 --labels Contr,Tram48hr -o /home/gryderbe/gryderbe/cuffdiff/CTR_ContrvTram48hr /fdb/igenomes/Homo_sapiens/UCSC/hg19/Annotation/Genes/genes.gtf /data/khanlab/projects/working_DATA/Sample_CTRTram1_T_C5JW5ACXX/Sample_CTRTram1_T_C5JW5ACXX.Processed/Sample_CTRTram1_T_C5JW5ACXX.bam,/data/khanlab/projects/working_DATA/Sample_CTRTram2_T_C5JW5ACXX/Sample_CTRTram2_T_C5JW5ACXX.Processed/Sample_CTRTram2_T_C5JW5ACXX.bam /data/khanlab/projects/working_DATA/Sample_CTRTram5_T_C5JW5ACXX/Sample_CTRTram5_T_C5JW5ACXX.Processed/Sample_CTRTram5_T_C5JW5ACXX.bam,/data/khanlab/projects/working_DATA/Sample_CTRTram8_T_C5JW5ACXX/Sample_CTRTram8_T_C5JW5ACXX.Processed/Sample_CTRTram8_T_C5JW5ACXX.bam</v>
      </c>
    </row>
    <row r="45" spans="1:25">
      <c r="B45" t="s">
        <v>1078</v>
      </c>
      <c r="F45" s="349"/>
      <c r="G45" s="349"/>
    </row>
    <row r="46" spans="1:25">
      <c r="B46" t="s">
        <v>1079</v>
      </c>
      <c r="F46" s="349"/>
      <c r="G46" s="349"/>
    </row>
    <row r="47" spans="1:25">
      <c r="B47" t="s">
        <v>1080</v>
      </c>
      <c r="F47" s="349"/>
      <c r="G47" s="349"/>
    </row>
    <row r="48" spans="1:25">
      <c r="B48" s="12" t="s">
        <v>1037</v>
      </c>
      <c r="C48" s="3" t="str">
        <f>CONCATENATE("dos2unix ",C38)</f>
        <v>dos2unix cuffdiff-swarm-HDACi_RH41</v>
      </c>
      <c r="E48" s="69" t="str">
        <f>CONCATENATE("dos2unix ",E38)</f>
        <v>dos2unix cuffdiff-swarm-Tram_RD_CTR</v>
      </c>
      <c r="F48" s="69" t="str">
        <f>CONCATENATE("dos2unix ",F38)</f>
        <v>dos2unix cuffdiff-swarm-Tram_CTR</v>
      </c>
      <c r="G48" s="69" t="str">
        <f>CONCATENATE("dos2unix ",G38)</f>
        <v>dos2unix cuff-swarm-hiHDAC_RH41</v>
      </c>
    </row>
    <row r="49" spans="1:7">
      <c r="F49" s="349"/>
      <c r="G49" s="349"/>
    </row>
    <row r="50" spans="1:7">
      <c r="A50" t="s">
        <v>1070</v>
      </c>
      <c r="B50" t="s">
        <v>1096</v>
      </c>
      <c r="F50" s="349"/>
      <c r="G50" s="349"/>
    </row>
    <row r="51" spans="1:7">
      <c r="F51" s="349"/>
      <c r="G51" s="349"/>
    </row>
    <row r="52" spans="1:7">
      <c r="B52" t="s">
        <v>1067</v>
      </c>
      <c r="C52" s="3" t="s">
        <v>1068</v>
      </c>
      <c r="E52" s="69" t="s">
        <v>1068</v>
      </c>
      <c r="F52" s="69" t="s">
        <v>1068</v>
      </c>
      <c r="G52" s="69" t="s">
        <v>1068</v>
      </c>
    </row>
    <row r="53" spans="1:7">
      <c r="B53" s="12" t="s">
        <v>1037</v>
      </c>
      <c r="C53" s="3" t="str">
        <f>CONCATENATE(C52," ",C38)</f>
        <v>swarm -g 24 -t 24 -f cuffdiff-swarm-HDACi_RH41</v>
      </c>
      <c r="E53" s="69" t="str">
        <f>CONCATENATE(E52," ",E38)</f>
        <v>swarm -g 24 -t 24 -f cuffdiff-swarm-Tram_RD_CTR</v>
      </c>
      <c r="F53" s="69" t="str">
        <f>CONCATENATE(F52," ",F38)</f>
        <v>swarm -g 24 -t 24 -f cuffdiff-swarm-Tram_CTR</v>
      </c>
      <c r="G53" s="69" t="str">
        <f>CONCATENATE(G52," ",G38)</f>
        <v>swarm -g 24 -t 24 -f cuff-swarm-hiHDAC_RH41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3"/>
  <dimension ref="A1:AC66"/>
  <sheetViews>
    <sheetView topLeftCell="A10" zoomScale="80" zoomScaleNormal="80" workbookViewId="0">
      <selection activeCell="Y35" sqref="Y35"/>
    </sheetView>
  </sheetViews>
  <sheetFormatPr defaultRowHeight="14.5"/>
  <cols>
    <col min="1" max="1" width="3.54296875" customWidth="1"/>
    <col min="2" max="2" width="26.453125" customWidth="1"/>
    <col min="3" max="3" width="94.54296875" customWidth="1"/>
    <col min="4" max="4" width="73.1796875" customWidth="1"/>
    <col min="5" max="60" width="34.453125" customWidth="1"/>
  </cols>
  <sheetData>
    <row r="1" spans="1:29" ht="15" thickBot="1">
      <c r="A1" s="32" t="s">
        <v>1104</v>
      </c>
      <c r="B1" s="32"/>
      <c r="C1" s="3"/>
      <c r="D1" s="4"/>
    </row>
    <row r="2" spans="1:29" ht="15" thickBot="1">
      <c r="A2" s="32" t="s">
        <v>0</v>
      </c>
      <c r="B2" s="2" t="s">
        <v>1</v>
      </c>
      <c r="C2" s="6" t="s">
        <v>2</v>
      </c>
      <c r="D2" s="4"/>
    </row>
    <row r="3" spans="1:29" ht="15" thickBot="1">
      <c r="A3" s="32"/>
      <c r="B3" s="32"/>
      <c r="C3" s="3"/>
      <c r="D3" s="4"/>
    </row>
    <row r="4" spans="1:29" ht="15" thickBot="1">
      <c r="A4" s="32" t="s">
        <v>3</v>
      </c>
      <c r="B4" s="2" t="s">
        <v>16</v>
      </c>
      <c r="C4" s="6" t="s">
        <v>1515</v>
      </c>
      <c r="D4" s="4"/>
    </row>
    <row r="5" spans="1:29" ht="15" thickBot="1">
      <c r="A5" s="32"/>
      <c r="B5" s="32"/>
      <c r="C5" s="3"/>
      <c r="D5" s="4"/>
    </row>
    <row r="6" spans="1:29" ht="15" thickBot="1">
      <c r="A6" s="32" t="s">
        <v>5</v>
      </c>
      <c r="B6" s="2" t="s">
        <v>4</v>
      </c>
      <c r="C6" s="6" t="str">
        <f>CONCATENATE("--labels ",C7,",",C8)</f>
        <v>--labels DMSOhseq,DMSOnxseq</v>
      </c>
      <c r="D6" s="6" t="e">
        <f>CONCATENATE("--labels ",D7,",",D8)</f>
        <v>#REF!</v>
      </c>
      <c r="E6" s="6" t="e">
        <f>CONCATENATE("--labels ",E7,",",E8)</f>
        <v>#REF!</v>
      </c>
      <c r="F6" s="6" t="e">
        <f t="shared" ref="F6:U6" si="0">CONCATENATE("--labels ",F7,",",F8)</f>
        <v>#REF!</v>
      </c>
      <c r="G6" s="6" t="e">
        <f t="shared" si="0"/>
        <v>#REF!</v>
      </c>
      <c r="H6" s="6" t="e">
        <f t="shared" si="0"/>
        <v>#REF!</v>
      </c>
      <c r="I6" s="6" t="e">
        <f t="shared" si="0"/>
        <v>#REF!</v>
      </c>
      <c r="J6" s="6" t="e">
        <f t="shared" si="0"/>
        <v>#REF!</v>
      </c>
      <c r="K6" s="6" t="e">
        <f t="shared" si="0"/>
        <v>#REF!</v>
      </c>
      <c r="L6" s="6" t="e">
        <f t="shared" si="0"/>
        <v>#REF!</v>
      </c>
      <c r="M6" s="6" t="e">
        <f t="shared" si="0"/>
        <v>#REF!</v>
      </c>
      <c r="N6" s="6" t="e">
        <f t="shared" si="0"/>
        <v>#REF!</v>
      </c>
      <c r="O6" s="6" t="e">
        <f t="shared" si="0"/>
        <v>#REF!</v>
      </c>
      <c r="P6" s="6" t="e">
        <f t="shared" si="0"/>
        <v>#REF!</v>
      </c>
      <c r="Q6" s="6" t="e">
        <f t="shared" si="0"/>
        <v>#REF!</v>
      </c>
      <c r="R6" s="6" t="e">
        <f t="shared" si="0"/>
        <v>#REF!</v>
      </c>
      <c r="S6" s="6" t="e">
        <f t="shared" si="0"/>
        <v>#REF!</v>
      </c>
      <c r="T6" s="6" t="e">
        <f t="shared" si="0"/>
        <v>#REF!</v>
      </c>
      <c r="U6" s="6" t="e">
        <f t="shared" si="0"/>
        <v>#REF!</v>
      </c>
      <c r="V6" s="6" t="e">
        <f t="shared" ref="V6:AA6" si="1">CONCATENATE("--labels ",V7,",",V8)</f>
        <v>#REF!</v>
      </c>
      <c r="W6" s="6" t="e">
        <f t="shared" si="1"/>
        <v>#REF!</v>
      </c>
      <c r="X6" s="6" t="e">
        <f t="shared" si="1"/>
        <v>#REF!</v>
      </c>
      <c r="Y6" s="6" t="e">
        <f t="shared" si="1"/>
        <v>#REF!</v>
      </c>
      <c r="Z6" s="6" t="e">
        <f t="shared" si="1"/>
        <v>#REF!</v>
      </c>
      <c r="AA6" s="6" t="e">
        <f t="shared" si="1"/>
        <v>#REF!</v>
      </c>
      <c r="AB6" s="6" t="str">
        <f>CONCATENATE("--labels ",AB7,",",AB8)</f>
        <v>--labels untreated,siRNA_MEK</v>
      </c>
      <c r="AC6" s="6"/>
    </row>
    <row r="7" spans="1:29" ht="21">
      <c r="A7" s="19"/>
      <c r="B7" s="19" t="s">
        <v>7</v>
      </c>
      <c r="C7" s="40" t="s">
        <v>1029</v>
      </c>
      <c r="D7" s="40" t="s">
        <v>6</v>
      </c>
      <c r="E7" s="40" t="s">
        <v>6</v>
      </c>
      <c r="F7" s="40" t="s">
        <v>6</v>
      </c>
      <c r="G7" s="40" t="s">
        <v>6</v>
      </c>
      <c r="H7" s="40" t="s">
        <v>6</v>
      </c>
      <c r="I7" s="40" t="s">
        <v>6</v>
      </c>
      <c r="J7" s="40" t="s">
        <v>6</v>
      </c>
      <c r="K7" s="40" t="s">
        <v>6</v>
      </c>
      <c r="L7" s="40" t="s">
        <v>6</v>
      </c>
      <c r="M7" s="40" t="s">
        <v>6</v>
      </c>
      <c r="N7" s="40" t="s">
        <v>6</v>
      </c>
      <c r="O7" s="40" t="s">
        <v>6</v>
      </c>
      <c r="P7" s="40" t="s">
        <v>6</v>
      </c>
      <c r="Q7" s="40" t="s">
        <v>6</v>
      </c>
      <c r="R7" s="40" t="s">
        <v>6</v>
      </c>
      <c r="S7" s="40" t="s">
        <v>6</v>
      </c>
      <c r="T7" s="40" t="s">
        <v>6</v>
      </c>
      <c r="U7" s="40" t="s">
        <v>6</v>
      </c>
      <c r="V7" s="40" t="s">
        <v>6</v>
      </c>
      <c r="W7" s="40" t="s">
        <v>6</v>
      </c>
      <c r="X7" s="40" t="s">
        <v>6</v>
      </c>
      <c r="Y7" s="40" t="s">
        <v>6</v>
      </c>
      <c r="Z7" s="40" t="s">
        <v>6</v>
      </c>
      <c r="AA7" s="40" t="s">
        <v>6</v>
      </c>
      <c r="AB7" s="40" t="s">
        <v>1289</v>
      </c>
      <c r="AC7" s="40"/>
    </row>
    <row r="8" spans="1:29" ht="21">
      <c r="A8" s="16"/>
      <c r="B8" s="16" t="s">
        <v>9</v>
      </c>
      <c r="C8" s="42" t="s">
        <v>1030</v>
      </c>
      <c r="D8" s="42" t="e">
        <f>#REF!</f>
        <v>#REF!</v>
      </c>
      <c r="E8" s="42" t="e">
        <f>#REF!</f>
        <v>#REF!</v>
      </c>
      <c r="F8" s="42" t="e">
        <f>#REF!</f>
        <v>#REF!</v>
      </c>
      <c r="G8" s="42" t="e">
        <f>#REF!</f>
        <v>#REF!</v>
      </c>
      <c r="H8" s="42" t="e">
        <f>#REF!</f>
        <v>#REF!</v>
      </c>
      <c r="I8" s="42" t="e">
        <f>#REF!</f>
        <v>#REF!</v>
      </c>
      <c r="J8" s="42" t="e">
        <f>#REF!</f>
        <v>#REF!</v>
      </c>
      <c r="K8" s="42" t="e">
        <f>#REF!</f>
        <v>#REF!</v>
      </c>
      <c r="L8" s="42" t="e">
        <f>#REF!</f>
        <v>#REF!</v>
      </c>
      <c r="M8" s="42" t="e">
        <f>#REF!</f>
        <v>#REF!</v>
      </c>
      <c r="N8" s="42" t="e">
        <f>#REF!</f>
        <v>#REF!</v>
      </c>
      <c r="O8" s="42" t="e">
        <f>#REF!</f>
        <v>#REF!</v>
      </c>
      <c r="P8" s="42" t="e">
        <f>#REF!</f>
        <v>#REF!</v>
      </c>
      <c r="Q8" s="42" t="e">
        <f>#REF!</f>
        <v>#REF!</v>
      </c>
      <c r="R8" s="42" t="e">
        <f>#REF!</f>
        <v>#REF!</v>
      </c>
      <c r="S8" s="42" t="e">
        <f>#REF!</f>
        <v>#REF!</v>
      </c>
      <c r="T8" s="42" t="e">
        <f>#REF!</f>
        <v>#REF!</v>
      </c>
      <c r="U8" s="42" t="e">
        <f>#REF!</f>
        <v>#REF!</v>
      </c>
      <c r="V8" s="42" t="e">
        <f>#REF!</f>
        <v>#REF!</v>
      </c>
      <c r="W8" s="42" t="e">
        <f>#REF!</f>
        <v>#REF!</v>
      </c>
      <c r="X8" s="42" t="e">
        <f>#REF!</f>
        <v>#REF!</v>
      </c>
      <c r="Y8" s="42" t="e">
        <f>#REF!</f>
        <v>#REF!</v>
      </c>
      <c r="Z8" s="42" t="e">
        <f>#REF!</f>
        <v>#REF!</v>
      </c>
      <c r="AA8" s="42" t="e">
        <f>#REF!</f>
        <v>#REF!</v>
      </c>
      <c r="AB8" s="42" t="s">
        <v>3305</v>
      </c>
      <c r="AC8" s="42"/>
    </row>
    <row r="9" spans="1:29" ht="15" thickBot="1">
      <c r="A9" s="32"/>
      <c r="B9" s="32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" thickBot="1">
      <c r="A10" s="32" t="s">
        <v>10</v>
      </c>
      <c r="B10" s="2" t="s">
        <v>11</v>
      </c>
      <c r="C10" s="7" t="str">
        <f>CONCATENATE("-o ",C13,C12)</f>
        <v>-o /home/gryderbe/gryderbe/cuffdiff/GTF-RH41-merged/RH41_DMSOhseqvDMSOnxseq</v>
      </c>
      <c r="D10" s="7" t="e">
        <f>CONCATENATE("-o ",D13,D12)</f>
        <v>#REF!</v>
      </c>
      <c r="E10" s="7" t="e">
        <f>CONCATENATE("-o ",E13,E12)</f>
        <v>#REF!</v>
      </c>
      <c r="F10" s="7" t="e">
        <f t="shared" ref="F10:U10" si="2">CONCATENATE("-o ",F13,F12)</f>
        <v>#REF!</v>
      </c>
      <c r="G10" s="7" t="e">
        <f t="shared" si="2"/>
        <v>#REF!</v>
      </c>
      <c r="H10" s="7" t="e">
        <f t="shared" si="2"/>
        <v>#REF!</v>
      </c>
      <c r="I10" s="7" t="e">
        <f t="shared" si="2"/>
        <v>#REF!</v>
      </c>
      <c r="J10" s="7" t="e">
        <f t="shared" si="2"/>
        <v>#REF!</v>
      </c>
      <c r="K10" s="7" t="e">
        <f t="shared" si="2"/>
        <v>#REF!</v>
      </c>
      <c r="L10" s="7" t="e">
        <f t="shared" si="2"/>
        <v>#REF!</v>
      </c>
      <c r="M10" s="7" t="e">
        <f t="shared" si="2"/>
        <v>#REF!</v>
      </c>
      <c r="N10" s="7" t="e">
        <f t="shared" si="2"/>
        <v>#REF!</v>
      </c>
      <c r="O10" s="7" t="e">
        <f t="shared" si="2"/>
        <v>#REF!</v>
      </c>
      <c r="P10" s="7" t="e">
        <f t="shared" si="2"/>
        <v>#REF!</v>
      </c>
      <c r="Q10" s="7" t="e">
        <f t="shared" si="2"/>
        <v>#REF!</v>
      </c>
      <c r="R10" s="7" t="e">
        <f t="shared" si="2"/>
        <v>#REF!</v>
      </c>
      <c r="S10" s="7" t="e">
        <f t="shared" si="2"/>
        <v>#REF!</v>
      </c>
      <c r="T10" s="7" t="e">
        <f t="shared" si="2"/>
        <v>#REF!</v>
      </c>
      <c r="U10" s="7" t="e">
        <f t="shared" si="2"/>
        <v>#REF!</v>
      </c>
      <c r="V10" s="7" t="e">
        <f t="shared" ref="V10:AA10" si="3">CONCATENATE("-o ",V13,V12)</f>
        <v>#REF!</v>
      </c>
      <c r="W10" s="7" t="e">
        <f t="shared" si="3"/>
        <v>#REF!</v>
      </c>
      <c r="X10" s="7" t="e">
        <f t="shared" si="3"/>
        <v>#REF!</v>
      </c>
      <c r="Y10" s="7" t="e">
        <f t="shared" si="3"/>
        <v>#REF!</v>
      </c>
      <c r="Z10" s="7" t="e">
        <f t="shared" si="3"/>
        <v>#REF!</v>
      </c>
      <c r="AA10" s="7" t="e">
        <f t="shared" si="3"/>
        <v>#REF!</v>
      </c>
      <c r="AB10" s="7" t="str">
        <f>CONCATENATE("-o ",AB13,AB12)</f>
        <v>-o /home/gryderbe/gryderbe/cuffdiff/GTF-RH41-merged/RD_untreatedvsiRNA_MEK</v>
      </c>
      <c r="AC10" s="7"/>
    </row>
    <row r="11" spans="1:29" ht="21">
      <c r="A11" s="21"/>
      <c r="B11" s="21" t="s">
        <v>13</v>
      </c>
      <c r="C11" s="38" t="s">
        <v>14</v>
      </c>
      <c r="D11" s="38" t="s">
        <v>14</v>
      </c>
      <c r="E11" s="38" t="s">
        <v>14</v>
      </c>
      <c r="F11" s="38" t="s">
        <v>14</v>
      </c>
      <c r="G11" s="38" t="s">
        <v>14</v>
      </c>
      <c r="H11" s="38" t="s">
        <v>14</v>
      </c>
      <c r="I11" s="38" t="s">
        <v>14</v>
      </c>
      <c r="J11" s="38" t="s">
        <v>14</v>
      </c>
      <c r="K11" s="38" t="s">
        <v>14</v>
      </c>
      <c r="L11" s="38" t="s">
        <v>14</v>
      </c>
      <c r="M11" s="38" t="s">
        <v>14</v>
      </c>
      <c r="N11" s="38" t="s">
        <v>14</v>
      </c>
      <c r="O11" s="38" t="s">
        <v>14</v>
      </c>
      <c r="P11" s="38" t="s">
        <v>14</v>
      </c>
      <c r="Q11" s="38" t="s">
        <v>14</v>
      </c>
      <c r="R11" s="38" t="s">
        <v>14</v>
      </c>
      <c r="S11" s="38" t="s">
        <v>14</v>
      </c>
      <c r="T11" s="38" t="s">
        <v>14</v>
      </c>
      <c r="U11" s="38" t="s">
        <v>14</v>
      </c>
      <c r="V11" s="38" t="s">
        <v>14</v>
      </c>
      <c r="W11" s="38" t="s">
        <v>14</v>
      </c>
      <c r="X11" s="38" t="s">
        <v>14</v>
      </c>
      <c r="Y11" s="38" t="s">
        <v>14</v>
      </c>
      <c r="Z11" s="38" t="s">
        <v>14</v>
      </c>
      <c r="AA11" s="38" t="s">
        <v>14</v>
      </c>
      <c r="AB11" s="38" t="s">
        <v>1082</v>
      </c>
      <c r="AC11" s="38"/>
    </row>
    <row r="12" spans="1:29">
      <c r="A12" s="32"/>
      <c r="B12" s="32" t="s">
        <v>12</v>
      </c>
      <c r="C12" s="3" t="str">
        <f>CONCATENATE(C11,"_",C7,"v",C8)</f>
        <v>RH41_DMSOhseqvDMSOnxseq</v>
      </c>
      <c r="D12" s="3" t="e">
        <f>CONCATENATE(D11,"_",D7,"v",D8)</f>
        <v>#REF!</v>
      </c>
      <c r="E12" s="3" t="e">
        <f>CONCATENATE(E11,"_",E7,"v",E8)</f>
        <v>#REF!</v>
      </c>
      <c r="F12" s="3" t="e">
        <f t="shared" ref="F12:U12" si="4">CONCATENATE(F11,"_",F7,"v",F8)</f>
        <v>#REF!</v>
      </c>
      <c r="G12" s="3" t="e">
        <f t="shared" si="4"/>
        <v>#REF!</v>
      </c>
      <c r="H12" s="3" t="e">
        <f t="shared" si="4"/>
        <v>#REF!</v>
      </c>
      <c r="I12" s="3" t="e">
        <f t="shared" si="4"/>
        <v>#REF!</v>
      </c>
      <c r="J12" s="3" t="e">
        <f t="shared" si="4"/>
        <v>#REF!</v>
      </c>
      <c r="K12" s="3" t="e">
        <f t="shared" si="4"/>
        <v>#REF!</v>
      </c>
      <c r="L12" s="3" t="e">
        <f t="shared" si="4"/>
        <v>#REF!</v>
      </c>
      <c r="M12" s="3" t="e">
        <f t="shared" si="4"/>
        <v>#REF!</v>
      </c>
      <c r="N12" s="3" t="e">
        <f t="shared" si="4"/>
        <v>#REF!</v>
      </c>
      <c r="O12" s="3" t="e">
        <f t="shared" si="4"/>
        <v>#REF!</v>
      </c>
      <c r="P12" s="3" t="e">
        <f t="shared" si="4"/>
        <v>#REF!</v>
      </c>
      <c r="Q12" s="3" t="e">
        <f t="shared" si="4"/>
        <v>#REF!</v>
      </c>
      <c r="R12" s="3" t="e">
        <f t="shared" si="4"/>
        <v>#REF!</v>
      </c>
      <c r="S12" s="3" t="e">
        <f t="shared" si="4"/>
        <v>#REF!</v>
      </c>
      <c r="T12" s="3" t="e">
        <f t="shared" si="4"/>
        <v>#REF!</v>
      </c>
      <c r="U12" s="3" t="e">
        <f t="shared" si="4"/>
        <v>#REF!</v>
      </c>
      <c r="V12" s="3" t="e">
        <f t="shared" ref="V12:AA12" si="5">CONCATENATE(V11,"_",V7,"v",V8)</f>
        <v>#REF!</v>
      </c>
      <c r="W12" s="3" t="e">
        <f t="shared" si="5"/>
        <v>#REF!</v>
      </c>
      <c r="X12" s="3" t="e">
        <f t="shared" si="5"/>
        <v>#REF!</v>
      </c>
      <c r="Y12" s="3" t="e">
        <f t="shared" si="5"/>
        <v>#REF!</v>
      </c>
      <c r="Z12" s="3" t="e">
        <f t="shared" si="5"/>
        <v>#REF!</v>
      </c>
      <c r="AA12" s="3" t="e">
        <f t="shared" si="5"/>
        <v>#REF!</v>
      </c>
      <c r="AB12" s="3" t="str">
        <f>CONCATENATE(AB11,"_",AB7,"v",AB8)</f>
        <v>RD_untreatedvsiRNA_MEK</v>
      </c>
      <c r="AC12" s="3"/>
    </row>
    <row r="13" spans="1:29">
      <c r="A13" s="32"/>
      <c r="B13" s="32" t="s">
        <v>15</v>
      </c>
      <c r="C13" s="3" t="s">
        <v>1514</v>
      </c>
      <c r="D13" s="3" t="s">
        <v>1514</v>
      </c>
      <c r="E13" s="3" t="s">
        <v>1514</v>
      </c>
      <c r="F13" s="3" t="s">
        <v>1514</v>
      </c>
      <c r="G13" s="3" t="s">
        <v>1514</v>
      </c>
      <c r="H13" s="3" t="s">
        <v>1514</v>
      </c>
      <c r="I13" s="3" t="s">
        <v>1514</v>
      </c>
      <c r="J13" s="3" t="s">
        <v>1514</v>
      </c>
      <c r="K13" s="3" t="s">
        <v>1514</v>
      </c>
      <c r="L13" s="3" t="s">
        <v>1514</v>
      </c>
      <c r="M13" s="3" t="s">
        <v>1514</v>
      </c>
      <c r="N13" s="3" t="s">
        <v>1514</v>
      </c>
      <c r="O13" s="3" t="s">
        <v>1514</v>
      </c>
      <c r="P13" s="3" t="s">
        <v>1514</v>
      </c>
      <c r="Q13" s="3" t="s">
        <v>1514</v>
      </c>
      <c r="R13" s="3" t="s">
        <v>1514</v>
      </c>
      <c r="S13" s="3" t="s">
        <v>1514</v>
      </c>
      <c r="T13" s="3" t="s">
        <v>1514</v>
      </c>
      <c r="U13" s="3" t="s">
        <v>1514</v>
      </c>
      <c r="V13" s="3" t="s">
        <v>1514</v>
      </c>
      <c r="W13" s="3" t="s">
        <v>1514</v>
      </c>
      <c r="X13" s="3" t="s">
        <v>1514</v>
      </c>
      <c r="Y13" s="3" t="s">
        <v>1514</v>
      </c>
      <c r="Z13" s="3" t="s">
        <v>1514</v>
      </c>
      <c r="AA13" s="3" t="s">
        <v>1514</v>
      </c>
      <c r="AB13" s="3" t="s">
        <v>1514</v>
      </c>
      <c r="AC13" s="3"/>
    </row>
    <row r="14" spans="1:29" ht="15" thickBot="1">
      <c r="A14" s="32"/>
      <c r="B14" s="32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" thickBot="1">
      <c r="A15" s="32" t="s">
        <v>17</v>
      </c>
      <c r="B15" s="2" t="s">
        <v>18</v>
      </c>
      <c r="C15" s="8" t="s">
        <v>1513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" thickBot="1">
      <c r="A16" s="32"/>
      <c r="B16" s="32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" thickBot="1">
      <c r="A17" s="32" t="s">
        <v>19</v>
      </c>
      <c r="B17" s="2" t="s">
        <v>20</v>
      </c>
      <c r="C17" s="9" t="str">
        <f>CONCATENATE(C23,IF(C24="","",CONCATENATE(",",C24)))</f>
        <v>/data/khanlab/projects/working_DATA/Sample_RH41DMSOhigh_T_C4JM1ACXX/Sample_RH41DMSOhigh_T_C4JM1ACXX.Processed/Sample_RH41DMSOhigh_T_C4JM1ACXX.bam,/data/khanlab/projects/working_DATA/Sample_RH41DMSOlow_T_C4JM1ACXX/Sample_RH41DMSOlow_T_C4JM1ACXX.Processed/Sample_RH41DMSOlow_T_C4JM1ACXX.bam</v>
      </c>
      <c r="D17" s="9" t="e">
        <f>CONCATENATE(D23,IF(D24="","",CONCATENATE(",",D24)))</f>
        <v>#REF!</v>
      </c>
      <c r="E17" s="9" t="e">
        <f>CONCATENATE(E23,IF(E24="","",CONCATENATE(",",E24)))</f>
        <v>#REF!</v>
      </c>
      <c r="F17" s="9" t="e">
        <f t="shared" ref="F17:U17" si="6">CONCATENATE(F23,IF(F24="","",CONCATENATE(",",F24)))</f>
        <v>#REF!</v>
      </c>
      <c r="G17" s="9" t="e">
        <f t="shared" si="6"/>
        <v>#REF!</v>
      </c>
      <c r="H17" s="9" t="e">
        <f t="shared" si="6"/>
        <v>#REF!</v>
      </c>
      <c r="I17" s="9" t="e">
        <f t="shared" si="6"/>
        <v>#REF!</v>
      </c>
      <c r="J17" s="9" t="e">
        <f t="shared" si="6"/>
        <v>#REF!</v>
      </c>
      <c r="K17" s="9" t="e">
        <f t="shared" si="6"/>
        <v>#REF!</v>
      </c>
      <c r="L17" s="9" t="e">
        <f t="shared" si="6"/>
        <v>#REF!</v>
      </c>
      <c r="M17" s="9" t="e">
        <f t="shared" si="6"/>
        <v>#REF!</v>
      </c>
      <c r="N17" s="9" t="e">
        <f t="shared" si="6"/>
        <v>#REF!</v>
      </c>
      <c r="O17" s="9" t="e">
        <f t="shared" si="6"/>
        <v>#REF!</v>
      </c>
      <c r="P17" s="9" t="e">
        <f t="shared" si="6"/>
        <v>#REF!</v>
      </c>
      <c r="Q17" s="9" t="e">
        <f t="shared" si="6"/>
        <v>#REF!</v>
      </c>
      <c r="R17" s="9" t="e">
        <f t="shared" si="6"/>
        <v>#REF!</v>
      </c>
      <c r="S17" s="9" t="e">
        <f t="shared" si="6"/>
        <v>#REF!</v>
      </c>
      <c r="T17" s="9" t="e">
        <f t="shared" si="6"/>
        <v>#REF!</v>
      </c>
      <c r="U17" s="9" t="e">
        <f t="shared" si="6"/>
        <v>#REF!</v>
      </c>
      <c r="V17" s="9" t="e">
        <f t="shared" ref="V17:AA17" si="7">CONCATENATE(V23,IF(V24="","",CONCATENATE(",",V24)))</f>
        <v>#REF!</v>
      </c>
      <c r="W17" s="9" t="e">
        <f t="shared" si="7"/>
        <v>#REF!</v>
      </c>
      <c r="X17" s="9" t="e">
        <f t="shared" si="7"/>
        <v>#REF!</v>
      </c>
      <c r="Y17" s="9" t="e">
        <f t="shared" si="7"/>
        <v>#REF!</v>
      </c>
      <c r="Z17" s="9" t="e">
        <f t="shared" si="7"/>
        <v>#REF!</v>
      </c>
      <c r="AA17" s="9" t="e">
        <f t="shared" si="7"/>
        <v>#REF!</v>
      </c>
      <c r="AB17" s="9" t="e">
        <f>CONCATENATE(AB23,IF(AB24="","",CONCATENATE(",",AB24)))</f>
        <v>#REF!</v>
      </c>
      <c r="AC17" s="9"/>
    </row>
    <row r="18" spans="1:29">
      <c r="A18" s="32"/>
      <c r="B18" s="32" t="s">
        <v>24</v>
      </c>
      <c r="C18" s="22" t="s">
        <v>23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>
      <c r="A19" s="32"/>
      <c r="B19" s="32" t="s">
        <v>1021</v>
      </c>
      <c r="C19" s="22" t="s">
        <v>1019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>
      <c r="A20" s="32"/>
      <c r="B20" s="32" t="s">
        <v>1022</v>
      </c>
      <c r="C20" s="22" t="s">
        <v>1020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21">
      <c r="A21" s="19"/>
      <c r="B21" s="19" t="s">
        <v>1023</v>
      </c>
      <c r="C21" s="40" t="s">
        <v>771</v>
      </c>
      <c r="D21" s="40" t="e">
        <f>#REF!</f>
        <v>#REF!</v>
      </c>
      <c r="E21" s="40" t="e">
        <f>#REF!</f>
        <v>#REF!</v>
      </c>
      <c r="F21" s="40" t="e">
        <f>#REF!</f>
        <v>#REF!</v>
      </c>
      <c r="G21" s="40" t="e">
        <f>#REF!</f>
        <v>#REF!</v>
      </c>
      <c r="H21" s="40" t="e">
        <f>#REF!</f>
        <v>#REF!</v>
      </c>
      <c r="I21" s="40" t="e">
        <f>#REF!</f>
        <v>#REF!</v>
      </c>
      <c r="J21" s="40" t="e">
        <f>#REF!</f>
        <v>#REF!</v>
      </c>
      <c r="K21" s="40" t="e">
        <f>#REF!</f>
        <v>#REF!</v>
      </c>
      <c r="L21" s="40" t="e">
        <f>#REF!</f>
        <v>#REF!</v>
      </c>
      <c r="M21" s="40" t="e">
        <f>#REF!</f>
        <v>#REF!</v>
      </c>
      <c r="N21" s="40" t="e">
        <f>#REF!</f>
        <v>#REF!</v>
      </c>
      <c r="O21" s="40" t="e">
        <f>#REF!</f>
        <v>#REF!</v>
      </c>
      <c r="P21" s="40" t="e">
        <f>#REF!</f>
        <v>#REF!</v>
      </c>
      <c r="Q21" s="40" t="e">
        <f>#REF!</f>
        <v>#REF!</v>
      </c>
      <c r="R21" s="40" t="e">
        <f>#REF!</f>
        <v>#REF!</v>
      </c>
      <c r="S21" s="40" t="e">
        <f>#REF!</f>
        <v>#REF!</v>
      </c>
      <c r="T21" s="40" t="e">
        <f>#REF!</f>
        <v>#REF!</v>
      </c>
      <c r="U21" s="40" t="e">
        <f>#REF!</f>
        <v>#REF!</v>
      </c>
      <c r="V21" s="40" t="e">
        <f>#REF!</f>
        <v>#REF!</v>
      </c>
      <c r="W21" s="40" t="e">
        <f>#REF!</f>
        <v>#REF!</v>
      </c>
      <c r="X21" s="40" t="e">
        <f>#REF!</f>
        <v>#REF!</v>
      </c>
      <c r="Y21" s="40" t="e">
        <f>#REF!</f>
        <v>#REF!</v>
      </c>
      <c r="Z21" s="40" t="e">
        <f>#REF!</f>
        <v>#REF!</v>
      </c>
      <c r="AA21" s="40" t="e">
        <f>#REF!</f>
        <v>#REF!</v>
      </c>
      <c r="AB21" s="40" t="e">
        <f>#REF!</f>
        <v>#REF!</v>
      </c>
      <c r="AC21" s="40"/>
    </row>
    <row r="22" spans="1:29" ht="21">
      <c r="A22" s="19"/>
      <c r="B22" s="19" t="s">
        <v>1024</v>
      </c>
      <c r="C22" s="40" t="s">
        <v>773</v>
      </c>
      <c r="D22" s="40" t="e">
        <f>#REF!</f>
        <v>#REF!</v>
      </c>
      <c r="E22" s="40" t="e">
        <f>#REF!</f>
        <v>#REF!</v>
      </c>
      <c r="F22" s="40" t="e">
        <f>#REF!</f>
        <v>#REF!</v>
      </c>
      <c r="G22" s="40" t="e">
        <f>#REF!</f>
        <v>#REF!</v>
      </c>
      <c r="H22" s="40" t="e">
        <f>#REF!</f>
        <v>#REF!</v>
      </c>
      <c r="I22" s="40" t="e">
        <f>#REF!</f>
        <v>#REF!</v>
      </c>
      <c r="J22" s="40" t="e">
        <f>#REF!</f>
        <v>#REF!</v>
      </c>
      <c r="K22" s="40" t="e">
        <f>#REF!</f>
        <v>#REF!</v>
      </c>
      <c r="L22" s="40" t="e">
        <f>#REF!</f>
        <v>#REF!</v>
      </c>
      <c r="M22" s="40" t="e">
        <f>#REF!</f>
        <v>#REF!</v>
      </c>
      <c r="N22" s="40" t="e">
        <f>#REF!</f>
        <v>#REF!</v>
      </c>
      <c r="O22" s="40" t="e">
        <f>#REF!</f>
        <v>#REF!</v>
      </c>
      <c r="P22" s="40" t="e">
        <f>#REF!</f>
        <v>#REF!</v>
      </c>
      <c r="Q22" s="40" t="e">
        <f>#REF!</f>
        <v>#REF!</v>
      </c>
      <c r="R22" s="40" t="e">
        <f>#REF!</f>
        <v>#REF!</v>
      </c>
      <c r="S22" s="40" t="e">
        <f>#REF!</f>
        <v>#REF!</v>
      </c>
      <c r="T22" s="40" t="e">
        <f>#REF!</f>
        <v>#REF!</v>
      </c>
      <c r="U22" s="40" t="e">
        <f>#REF!</f>
        <v>#REF!</v>
      </c>
      <c r="V22" s="40" t="e">
        <f>#REF!</f>
        <v>#REF!</v>
      </c>
      <c r="W22" s="40" t="e">
        <f>#REF!</f>
        <v>#REF!</v>
      </c>
      <c r="X22" s="40" t="e">
        <f>#REF!</f>
        <v>#REF!</v>
      </c>
      <c r="Y22" s="40" t="e">
        <f>#REF!</f>
        <v>#REF!</v>
      </c>
      <c r="Z22" s="40" t="e">
        <f>#REF!</f>
        <v>#REF!</v>
      </c>
      <c r="AA22" s="40" t="e">
        <f>#REF!</f>
        <v>#REF!</v>
      </c>
      <c r="AB22" s="40" t="e">
        <f>#REF!</f>
        <v>#REF!</v>
      </c>
      <c r="AC22" s="40"/>
    </row>
    <row r="23" spans="1:29">
      <c r="A23" s="32"/>
      <c r="B23" s="32" t="s">
        <v>1025</v>
      </c>
      <c r="C23" s="3" t="str">
        <f t="shared" ref="C23:E24" si="8">IF(C21="","",CONCATENATE($C$18,C21,"/",C21,$C$19,C21,$C$20))</f>
        <v>/data/khanlab/projects/working_DATA/Sample_RH41DMSOhigh_T_C4JM1ACXX/Sample_RH41DMSOhigh_T_C4JM1ACXX.Processed/Sample_RH41DMSOhigh_T_C4JM1ACXX.bam</v>
      </c>
      <c r="D23" s="3" t="e">
        <f t="shared" si="8"/>
        <v>#REF!</v>
      </c>
      <c r="E23" s="3" t="e">
        <f t="shared" si="8"/>
        <v>#REF!</v>
      </c>
      <c r="F23" s="3" t="e">
        <f t="shared" ref="F23:U23" si="9">IF(F21="","",CONCATENATE($C$18,F21,"/",F21,$C$19,F21,$C$20))</f>
        <v>#REF!</v>
      </c>
      <c r="G23" s="3" t="e">
        <f t="shared" si="9"/>
        <v>#REF!</v>
      </c>
      <c r="H23" s="3" t="e">
        <f t="shared" si="9"/>
        <v>#REF!</v>
      </c>
      <c r="I23" s="3" t="e">
        <f t="shared" si="9"/>
        <v>#REF!</v>
      </c>
      <c r="J23" s="3" t="e">
        <f t="shared" si="9"/>
        <v>#REF!</v>
      </c>
      <c r="K23" s="3" t="e">
        <f t="shared" si="9"/>
        <v>#REF!</v>
      </c>
      <c r="L23" s="3" t="e">
        <f t="shared" si="9"/>
        <v>#REF!</v>
      </c>
      <c r="M23" s="3" t="e">
        <f t="shared" si="9"/>
        <v>#REF!</v>
      </c>
      <c r="N23" s="3" t="e">
        <f t="shared" si="9"/>
        <v>#REF!</v>
      </c>
      <c r="O23" s="3" t="e">
        <f t="shared" si="9"/>
        <v>#REF!</v>
      </c>
      <c r="P23" s="3" t="e">
        <f t="shared" si="9"/>
        <v>#REF!</v>
      </c>
      <c r="Q23" s="3" t="e">
        <f t="shared" si="9"/>
        <v>#REF!</v>
      </c>
      <c r="R23" s="3" t="e">
        <f t="shared" si="9"/>
        <v>#REF!</v>
      </c>
      <c r="S23" s="3" t="e">
        <f t="shared" si="9"/>
        <v>#REF!</v>
      </c>
      <c r="T23" s="3" t="e">
        <f t="shared" si="9"/>
        <v>#REF!</v>
      </c>
      <c r="U23" s="3" t="e">
        <f t="shared" si="9"/>
        <v>#REF!</v>
      </c>
      <c r="V23" s="3" t="e">
        <f t="shared" ref="V23:AA23" si="10">IF(V21="","",CONCATENATE($C$18,V21,"/",V21,$C$19,V21,$C$20))</f>
        <v>#REF!</v>
      </c>
      <c r="W23" s="3" t="e">
        <f t="shared" si="10"/>
        <v>#REF!</v>
      </c>
      <c r="X23" s="3" t="e">
        <f t="shared" si="10"/>
        <v>#REF!</v>
      </c>
      <c r="Y23" s="3" t="e">
        <f t="shared" si="10"/>
        <v>#REF!</v>
      </c>
      <c r="Z23" s="3" t="e">
        <f t="shared" si="10"/>
        <v>#REF!</v>
      </c>
      <c r="AA23" s="3" t="e">
        <f t="shared" si="10"/>
        <v>#REF!</v>
      </c>
      <c r="AB23" s="3" t="e">
        <f>IF(AB21="","",CONCATENATE($C$18,AB21,"/",AB21,$C$19,AB21,$C$20))</f>
        <v>#REF!</v>
      </c>
      <c r="AC23" s="3"/>
    </row>
    <row r="24" spans="1:29">
      <c r="A24" s="32"/>
      <c r="B24" s="32" t="s">
        <v>1026</v>
      </c>
      <c r="C24" s="3" t="str">
        <f t="shared" si="8"/>
        <v>/data/khanlab/projects/working_DATA/Sample_RH41DMSOlow_T_C4JM1ACXX/Sample_RH41DMSOlow_T_C4JM1ACXX.Processed/Sample_RH41DMSOlow_T_C4JM1ACXX.bam</v>
      </c>
      <c r="D24" s="3" t="e">
        <f t="shared" si="8"/>
        <v>#REF!</v>
      </c>
      <c r="E24" s="3" t="e">
        <f t="shared" si="8"/>
        <v>#REF!</v>
      </c>
      <c r="F24" s="3" t="e">
        <f t="shared" ref="F24:U24" si="11">IF(F22="","",CONCATENATE($C$18,F22,"/",F22,$C$19,F22,$C$20))</f>
        <v>#REF!</v>
      </c>
      <c r="G24" s="3" t="e">
        <f t="shared" si="11"/>
        <v>#REF!</v>
      </c>
      <c r="H24" s="3" t="e">
        <f t="shared" si="11"/>
        <v>#REF!</v>
      </c>
      <c r="I24" s="3" t="e">
        <f t="shared" si="11"/>
        <v>#REF!</v>
      </c>
      <c r="J24" s="3" t="e">
        <f t="shared" si="11"/>
        <v>#REF!</v>
      </c>
      <c r="K24" s="3" t="e">
        <f t="shared" si="11"/>
        <v>#REF!</v>
      </c>
      <c r="L24" s="3" t="e">
        <f t="shared" si="11"/>
        <v>#REF!</v>
      </c>
      <c r="M24" s="3" t="e">
        <f t="shared" si="11"/>
        <v>#REF!</v>
      </c>
      <c r="N24" s="3" t="e">
        <f t="shared" si="11"/>
        <v>#REF!</v>
      </c>
      <c r="O24" s="3" t="e">
        <f t="shared" si="11"/>
        <v>#REF!</v>
      </c>
      <c r="P24" s="3" t="e">
        <f t="shared" si="11"/>
        <v>#REF!</v>
      </c>
      <c r="Q24" s="3" t="e">
        <f t="shared" si="11"/>
        <v>#REF!</v>
      </c>
      <c r="R24" s="3" t="e">
        <f t="shared" si="11"/>
        <v>#REF!</v>
      </c>
      <c r="S24" s="3" t="e">
        <f t="shared" si="11"/>
        <v>#REF!</v>
      </c>
      <c r="T24" s="3" t="e">
        <f t="shared" si="11"/>
        <v>#REF!</v>
      </c>
      <c r="U24" s="3" t="e">
        <f t="shared" si="11"/>
        <v>#REF!</v>
      </c>
      <c r="V24" s="3" t="e">
        <f t="shared" ref="V24:AA24" si="12">IF(V22="","",CONCATENATE($C$18,V22,"/",V22,$C$19,V22,$C$20))</f>
        <v>#REF!</v>
      </c>
      <c r="W24" s="3" t="e">
        <f t="shared" si="12"/>
        <v>#REF!</v>
      </c>
      <c r="X24" s="3" t="e">
        <f t="shared" si="12"/>
        <v>#REF!</v>
      </c>
      <c r="Y24" s="3" t="e">
        <f t="shared" si="12"/>
        <v>#REF!</v>
      </c>
      <c r="Z24" s="3" t="e">
        <f t="shared" si="12"/>
        <v>#REF!</v>
      </c>
      <c r="AA24" s="3" t="e">
        <f t="shared" si="12"/>
        <v>#REF!</v>
      </c>
      <c r="AB24" s="3" t="e">
        <f>IF(AB22="","",CONCATENATE($C$18,AB22,"/",AB22,$C$19,AB22,$C$20))</f>
        <v>#REF!</v>
      </c>
      <c r="AC24" s="3"/>
    </row>
    <row r="25" spans="1:29" ht="15" thickBot="1">
      <c r="A25" s="32"/>
      <c r="B25" s="32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" thickBot="1">
      <c r="A26" s="32" t="s">
        <v>21</v>
      </c>
      <c r="B26" s="2" t="s">
        <v>22</v>
      </c>
      <c r="C26" s="9" t="str">
        <f>CONCATENATE(C32,IF(C33="","",CONCATENATE(",",C33)))</f>
        <v>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</v>
      </c>
      <c r="D26" s="9" t="e">
        <f>CONCATENATE(D32,IF(D33="","",CONCATENATE(",",D33)))</f>
        <v>#REF!</v>
      </c>
      <c r="E26" s="9" t="e">
        <f>CONCATENATE(E32,IF(E33="","",CONCATENATE(",",E33)))</f>
        <v>#REF!</v>
      </c>
      <c r="F26" s="9" t="e">
        <f t="shared" ref="F26:U26" si="13">CONCATENATE(F32,IF(F33="","",CONCATENATE(",",F33)))</f>
        <v>#REF!</v>
      </c>
      <c r="G26" s="9" t="e">
        <f t="shared" si="13"/>
        <v>#REF!</v>
      </c>
      <c r="H26" s="9" t="e">
        <f t="shared" si="13"/>
        <v>#REF!</v>
      </c>
      <c r="I26" s="9" t="e">
        <f t="shared" si="13"/>
        <v>#REF!</v>
      </c>
      <c r="J26" s="9" t="e">
        <f t="shared" si="13"/>
        <v>#REF!</v>
      </c>
      <c r="K26" s="9" t="e">
        <f t="shared" si="13"/>
        <v>#REF!</v>
      </c>
      <c r="L26" s="9" t="e">
        <f t="shared" si="13"/>
        <v>#REF!</v>
      </c>
      <c r="M26" s="9" t="e">
        <f t="shared" si="13"/>
        <v>#REF!</v>
      </c>
      <c r="N26" s="9" t="e">
        <f t="shared" si="13"/>
        <v>#REF!</v>
      </c>
      <c r="O26" s="9" t="e">
        <f t="shared" si="13"/>
        <v>#REF!</v>
      </c>
      <c r="P26" s="9" t="e">
        <f t="shared" si="13"/>
        <v>#REF!</v>
      </c>
      <c r="Q26" s="9" t="e">
        <f t="shared" si="13"/>
        <v>#REF!</v>
      </c>
      <c r="R26" s="9" t="e">
        <f t="shared" si="13"/>
        <v>#REF!</v>
      </c>
      <c r="S26" s="9" t="e">
        <f t="shared" si="13"/>
        <v>#REF!</v>
      </c>
      <c r="T26" s="9" t="e">
        <f t="shared" si="13"/>
        <v>#REF!</v>
      </c>
      <c r="U26" s="9" t="e">
        <f t="shared" si="13"/>
        <v>#REF!</v>
      </c>
      <c r="V26" s="9" t="e">
        <f t="shared" ref="V26:AA26" si="14">CONCATENATE(V32,IF(V33="","",CONCATENATE(",",V33)))</f>
        <v>#REF!</v>
      </c>
      <c r="W26" s="9" t="e">
        <f t="shared" si="14"/>
        <v>#REF!</v>
      </c>
      <c r="X26" s="9" t="e">
        <f t="shared" si="14"/>
        <v>#REF!</v>
      </c>
      <c r="Y26" s="9" t="e">
        <f t="shared" si="14"/>
        <v>#REF!</v>
      </c>
      <c r="Z26" s="9" t="e">
        <f t="shared" si="14"/>
        <v>#REF!</v>
      </c>
      <c r="AA26" s="9" t="e">
        <f t="shared" si="14"/>
        <v>#REF!</v>
      </c>
      <c r="AB26" s="9" t="e">
        <f>CONCATENATE(AB32,IF(AB33="","",CONCATENATE(",",AB33)))</f>
        <v>#REF!</v>
      </c>
      <c r="AC26" s="9"/>
    </row>
    <row r="27" spans="1:29">
      <c r="A27" s="32"/>
      <c r="B27" s="32" t="s">
        <v>24</v>
      </c>
      <c r="C27" s="22" t="s">
        <v>23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>
      <c r="A28" s="32"/>
      <c r="B28" s="32" t="s">
        <v>1021</v>
      </c>
      <c r="C28" s="22" t="s">
        <v>1019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>
      <c r="A29" s="32"/>
      <c r="B29" s="32" t="s">
        <v>1022</v>
      </c>
      <c r="C29" s="22" t="s">
        <v>1020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21">
      <c r="A30" s="16"/>
      <c r="B30" s="15" t="s">
        <v>1023</v>
      </c>
      <c r="C30" s="42" t="s">
        <v>772</v>
      </c>
      <c r="D30" s="35" t="e">
        <f>#REF!</f>
        <v>#REF!</v>
      </c>
      <c r="E30" s="35" t="e">
        <f>#REF!</f>
        <v>#REF!</v>
      </c>
      <c r="F30" s="35" t="e">
        <f>#REF!</f>
        <v>#REF!</v>
      </c>
      <c r="G30" s="35" t="e">
        <f>#REF!</f>
        <v>#REF!</v>
      </c>
      <c r="H30" s="35" t="e">
        <f>#REF!</f>
        <v>#REF!</v>
      </c>
      <c r="I30" s="35" t="e">
        <f>#REF!</f>
        <v>#REF!</v>
      </c>
      <c r="J30" s="35" t="e">
        <f>#REF!</f>
        <v>#REF!</v>
      </c>
      <c r="K30" s="35" t="e">
        <f>#REF!</f>
        <v>#REF!</v>
      </c>
      <c r="L30" s="35" t="e">
        <f>#REF!</f>
        <v>#REF!</v>
      </c>
      <c r="M30" s="35" t="e">
        <f>#REF!</f>
        <v>#REF!</v>
      </c>
      <c r="N30" s="35" t="e">
        <f>#REF!</f>
        <v>#REF!</v>
      </c>
      <c r="O30" s="35" t="e">
        <f>#REF!</f>
        <v>#REF!</v>
      </c>
      <c r="P30" s="35" t="e">
        <f>#REF!</f>
        <v>#REF!</v>
      </c>
      <c r="Q30" s="35" t="e">
        <f>#REF!</f>
        <v>#REF!</v>
      </c>
      <c r="R30" s="35" t="e">
        <f>#REF!</f>
        <v>#REF!</v>
      </c>
      <c r="S30" s="35" t="e">
        <f>#REF!</f>
        <v>#REF!</v>
      </c>
      <c r="T30" s="35" t="e">
        <f>#REF!</f>
        <v>#REF!</v>
      </c>
      <c r="U30" s="35" t="e">
        <f>#REF!</f>
        <v>#REF!</v>
      </c>
      <c r="V30" s="35" t="e">
        <f>#REF!</f>
        <v>#REF!</v>
      </c>
      <c r="W30" s="35" t="e">
        <f>#REF!</f>
        <v>#REF!</v>
      </c>
      <c r="X30" s="35" t="e">
        <f>#REF!</f>
        <v>#REF!</v>
      </c>
      <c r="Y30" s="35" t="e">
        <f>#REF!</f>
        <v>#REF!</v>
      </c>
      <c r="Z30" s="35" t="e">
        <f>#REF!</f>
        <v>#REF!</v>
      </c>
      <c r="AA30" s="35" t="e">
        <f>#REF!</f>
        <v>#REF!</v>
      </c>
      <c r="AB30" s="35" t="e">
        <f>#REF!</f>
        <v>#REF!</v>
      </c>
      <c r="AC30" s="35"/>
    </row>
    <row r="31" spans="1:29" ht="21">
      <c r="A31" s="16"/>
      <c r="B31" s="16" t="s">
        <v>1024</v>
      </c>
      <c r="C31" s="42" t="s">
        <v>774</v>
      </c>
      <c r="D31" s="35" t="e">
        <f>#REF!</f>
        <v>#REF!</v>
      </c>
      <c r="E31" s="35" t="e">
        <f>#REF!</f>
        <v>#REF!</v>
      </c>
      <c r="F31" s="35" t="e">
        <f>#REF!</f>
        <v>#REF!</v>
      </c>
      <c r="G31" s="35" t="e">
        <f>#REF!</f>
        <v>#REF!</v>
      </c>
      <c r="H31" s="35" t="e">
        <f>#REF!</f>
        <v>#REF!</v>
      </c>
      <c r="I31" s="35" t="e">
        <f>#REF!</f>
        <v>#REF!</v>
      </c>
      <c r="J31" s="35" t="e">
        <f>#REF!</f>
        <v>#REF!</v>
      </c>
      <c r="K31" s="35" t="e">
        <f>#REF!</f>
        <v>#REF!</v>
      </c>
      <c r="L31" s="35" t="e">
        <f>#REF!</f>
        <v>#REF!</v>
      </c>
      <c r="M31" s="35" t="e">
        <f>#REF!</f>
        <v>#REF!</v>
      </c>
      <c r="N31" s="35" t="e">
        <f>#REF!</f>
        <v>#REF!</v>
      </c>
      <c r="O31" s="35" t="e">
        <f>#REF!</f>
        <v>#REF!</v>
      </c>
      <c r="P31" s="35" t="e">
        <f>#REF!</f>
        <v>#REF!</v>
      </c>
      <c r="Q31" s="35" t="e">
        <f>#REF!</f>
        <v>#REF!</v>
      </c>
      <c r="R31" s="35" t="e">
        <f>#REF!</f>
        <v>#REF!</v>
      </c>
      <c r="S31" s="35" t="e">
        <f>#REF!</f>
        <v>#REF!</v>
      </c>
      <c r="T31" s="35" t="e">
        <f>#REF!</f>
        <v>#REF!</v>
      </c>
      <c r="U31" s="35" t="e">
        <f>#REF!</f>
        <v>#REF!</v>
      </c>
      <c r="V31" s="35" t="e">
        <f>#REF!</f>
        <v>#REF!</v>
      </c>
      <c r="W31" s="35" t="e">
        <f>#REF!</f>
        <v>#REF!</v>
      </c>
      <c r="X31" s="35" t="e">
        <f>#REF!</f>
        <v>#REF!</v>
      </c>
      <c r="Y31" s="35" t="e">
        <f>#REF!</f>
        <v>#REF!</v>
      </c>
      <c r="Z31" s="35" t="e">
        <f>#REF!</f>
        <v>#REF!</v>
      </c>
      <c r="AA31" s="35" t="e">
        <f>#REF!</f>
        <v>#REF!</v>
      </c>
      <c r="AB31" s="35" t="e">
        <f>#REF!</f>
        <v>#REF!</v>
      </c>
      <c r="AC31" s="35"/>
    </row>
    <row r="32" spans="1:29">
      <c r="A32" s="32"/>
      <c r="B32" s="32" t="s">
        <v>1025</v>
      </c>
      <c r="C32" s="3" t="str">
        <f t="shared" ref="C32:E33" si="15">IF(C30="","",CONCATENATE($C$27,C30,"/",C30,$C$28,C30,$C$29))</f>
        <v>/data/khanlab/projects/working_DATA/Sample_RH41DMSOhigh_T_H144EBGXX/Sample_RH41DMSOhigh_T_H144EBGXX.Processed/Sample_RH41DMSOhigh_T_H144EBGXX.bam</v>
      </c>
      <c r="D32" s="3" t="e">
        <f t="shared" si="15"/>
        <v>#REF!</v>
      </c>
      <c r="E32" s="3" t="e">
        <f t="shared" si="15"/>
        <v>#REF!</v>
      </c>
      <c r="F32" s="3" t="e">
        <f t="shared" ref="F32:U32" si="16">IF(F30="","",CONCATENATE($C$27,F30,"/",F30,$C$28,F30,$C$29))</f>
        <v>#REF!</v>
      </c>
      <c r="G32" s="3" t="e">
        <f t="shared" si="16"/>
        <v>#REF!</v>
      </c>
      <c r="H32" s="3" t="e">
        <f t="shared" si="16"/>
        <v>#REF!</v>
      </c>
      <c r="I32" s="3" t="e">
        <f t="shared" si="16"/>
        <v>#REF!</v>
      </c>
      <c r="J32" s="3" t="e">
        <f t="shared" si="16"/>
        <v>#REF!</v>
      </c>
      <c r="K32" s="3" t="e">
        <f t="shared" si="16"/>
        <v>#REF!</v>
      </c>
      <c r="L32" s="3" t="e">
        <f t="shared" si="16"/>
        <v>#REF!</v>
      </c>
      <c r="M32" s="3" t="e">
        <f t="shared" si="16"/>
        <v>#REF!</v>
      </c>
      <c r="N32" s="3" t="e">
        <f t="shared" si="16"/>
        <v>#REF!</v>
      </c>
      <c r="O32" s="3" t="e">
        <f t="shared" si="16"/>
        <v>#REF!</v>
      </c>
      <c r="P32" s="3" t="e">
        <f t="shared" si="16"/>
        <v>#REF!</v>
      </c>
      <c r="Q32" s="3" t="e">
        <f t="shared" si="16"/>
        <v>#REF!</v>
      </c>
      <c r="R32" s="3" t="e">
        <f t="shared" si="16"/>
        <v>#REF!</v>
      </c>
      <c r="S32" s="3" t="e">
        <f t="shared" si="16"/>
        <v>#REF!</v>
      </c>
      <c r="T32" s="3" t="e">
        <f t="shared" si="16"/>
        <v>#REF!</v>
      </c>
      <c r="U32" s="3" t="e">
        <f t="shared" si="16"/>
        <v>#REF!</v>
      </c>
      <c r="V32" s="3" t="e">
        <f t="shared" ref="V32:AA32" si="17">IF(V30="","",CONCATENATE($C$27,V30,"/",V30,$C$28,V30,$C$29))</f>
        <v>#REF!</v>
      </c>
      <c r="W32" s="3" t="e">
        <f t="shared" si="17"/>
        <v>#REF!</v>
      </c>
      <c r="X32" s="3" t="e">
        <f t="shared" si="17"/>
        <v>#REF!</v>
      </c>
      <c r="Y32" s="3" t="e">
        <f t="shared" si="17"/>
        <v>#REF!</v>
      </c>
      <c r="Z32" s="3" t="e">
        <f t="shared" si="17"/>
        <v>#REF!</v>
      </c>
      <c r="AA32" s="3" t="e">
        <f t="shared" si="17"/>
        <v>#REF!</v>
      </c>
      <c r="AB32" s="3" t="e">
        <f>IF(AB30="","",CONCATENATE($C$27,AB30,"/",AB30,$C$28,AB30,$C$29))</f>
        <v>#REF!</v>
      </c>
      <c r="AC32" s="3"/>
    </row>
    <row r="33" spans="1:29">
      <c r="A33" s="32"/>
      <c r="B33" s="32" t="s">
        <v>1026</v>
      </c>
      <c r="C33" s="3" t="str">
        <f t="shared" si="15"/>
        <v>/data/khanlab/projects/working_DATA/Sample_RH41DMSOlow_T_H144EBGXX/Sample_RH41DMSOlow_T_H144EBGXX.Processed/Sample_RH41DMSOlow_T_H144EBGXX.bam</v>
      </c>
      <c r="D33" s="3" t="e">
        <f t="shared" si="15"/>
        <v>#REF!</v>
      </c>
      <c r="E33" s="3" t="e">
        <f t="shared" si="15"/>
        <v>#REF!</v>
      </c>
      <c r="F33" s="3" t="e">
        <f t="shared" ref="F33:U33" si="18">IF(F31="","",CONCATENATE($C$27,F31,"/",F31,$C$28,F31,$C$29))</f>
        <v>#REF!</v>
      </c>
      <c r="G33" s="3" t="e">
        <f t="shared" si="18"/>
        <v>#REF!</v>
      </c>
      <c r="H33" s="3" t="e">
        <f t="shared" si="18"/>
        <v>#REF!</v>
      </c>
      <c r="I33" s="3" t="e">
        <f t="shared" si="18"/>
        <v>#REF!</v>
      </c>
      <c r="J33" s="3" t="e">
        <f t="shared" si="18"/>
        <v>#REF!</v>
      </c>
      <c r="K33" s="3" t="e">
        <f t="shared" si="18"/>
        <v>#REF!</v>
      </c>
      <c r="L33" s="3" t="e">
        <f t="shared" si="18"/>
        <v>#REF!</v>
      </c>
      <c r="M33" s="3" t="e">
        <f t="shared" si="18"/>
        <v>#REF!</v>
      </c>
      <c r="N33" s="3" t="e">
        <f t="shared" si="18"/>
        <v>#REF!</v>
      </c>
      <c r="O33" s="3" t="e">
        <f t="shared" si="18"/>
        <v>#REF!</v>
      </c>
      <c r="P33" s="3" t="e">
        <f t="shared" si="18"/>
        <v>#REF!</v>
      </c>
      <c r="Q33" s="3" t="e">
        <f t="shared" si="18"/>
        <v>#REF!</v>
      </c>
      <c r="R33" s="3" t="e">
        <f t="shared" si="18"/>
        <v>#REF!</v>
      </c>
      <c r="S33" s="3" t="e">
        <f t="shared" si="18"/>
        <v>#REF!</v>
      </c>
      <c r="T33" s="3" t="e">
        <f t="shared" si="18"/>
        <v>#REF!</v>
      </c>
      <c r="U33" s="3" t="e">
        <f t="shared" si="18"/>
        <v>#REF!</v>
      </c>
      <c r="V33" s="3" t="e">
        <f t="shared" ref="V33:AA33" si="19">IF(V31="","",CONCATENATE($C$27,V31,"/",V31,$C$28,V31,$C$29))</f>
        <v>#REF!</v>
      </c>
      <c r="W33" s="3" t="e">
        <f t="shared" si="19"/>
        <v>#REF!</v>
      </c>
      <c r="X33" s="3" t="e">
        <f t="shared" si="19"/>
        <v>#REF!</v>
      </c>
      <c r="Y33" s="3" t="e">
        <f t="shared" si="19"/>
        <v>#REF!</v>
      </c>
      <c r="Z33" s="3" t="e">
        <f t="shared" si="19"/>
        <v>#REF!</v>
      </c>
      <c r="AA33" s="3" t="e">
        <f t="shared" si="19"/>
        <v>#REF!</v>
      </c>
      <c r="AB33" s="3" t="e">
        <f>IF(AB31="","",CONCATENATE($C$27,AB31,"/",AB31,$C$28,AB31,$C$29))</f>
        <v>#REF!</v>
      </c>
      <c r="AC33" s="3"/>
    </row>
    <row r="34" spans="1:29" ht="15" thickBot="1">
      <c r="A34" s="32"/>
      <c r="B34" s="32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200.25" customHeight="1" thickBot="1">
      <c r="A35" s="1" t="s">
        <v>1028</v>
      </c>
      <c r="B35" s="27" t="s">
        <v>1105</v>
      </c>
      <c r="C35" s="10" t="str">
        <f>CONCATENATE($C$2," ",$C$4," ",C6," ",C10," ",$C$15," ",C17," ",C26)</f>
        <v>/usr/local/cufflinks/cuffdiff --min-reps-for-js-test 2 --multi-read-correct -p 6 --labels DMSOhseq,DMSOnxseq -o /home/gryderbe/gryderbe/cuffdiff/GTF-RH41-merged/RH41_DMSOhseqvDMSOnxseq /home/gryderbe/gryderbe/cuffdiff/GTF-RH41-merged/rh41-epidrugs/merged_asm/merged.gtf /data/khanlab/projects/working_DATA/Sample_RH41DMSOhigh_T_C4JM1ACXX/Sample_RH41DMSOhigh_T_C4JM1ACXX.Processed/Sample_RH41DMSOhigh_T_C4JM1ACXX.bam,/data/khanlab/projects/working_DATA/Sample_RH41DMSOlow_T_C4JM1ACXX/Sample_RH41DMSOlow_T_C4JM1ACXX.Processed/Sample_RH41DMSOlow_T_C4JM1ACXX.bam 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</v>
      </c>
      <c r="D35" s="10" t="e">
        <f>CONCATENATE($C$2," ",$C$4," ",D6," ",D10," ",$C$15," ",D17," ",D26)</f>
        <v>#REF!</v>
      </c>
      <c r="E35" s="10" t="e">
        <f>CONCATENATE($C$2," ",$C$4," ",E6," ",E10," ",$C$15," ",E17," ",E26)</f>
        <v>#REF!</v>
      </c>
      <c r="F35" s="10" t="e">
        <f t="shared" ref="F35:U35" si="20">CONCATENATE($C$2," ",$C$4," ",F6," ",F10," ",$C$15," ",F17," ",F26)</f>
        <v>#REF!</v>
      </c>
      <c r="G35" s="10" t="e">
        <f t="shared" si="20"/>
        <v>#REF!</v>
      </c>
      <c r="H35" s="10" t="e">
        <f t="shared" si="20"/>
        <v>#REF!</v>
      </c>
      <c r="I35" s="10" t="e">
        <f t="shared" si="20"/>
        <v>#REF!</v>
      </c>
      <c r="J35" s="10" t="e">
        <f t="shared" si="20"/>
        <v>#REF!</v>
      </c>
      <c r="K35" s="10" t="e">
        <f t="shared" si="20"/>
        <v>#REF!</v>
      </c>
      <c r="L35" s="10" t="e">
        <f t="shared" si="20"/>
        <v>#REF!</v>
      </c>
      <c r="M35" s="10" t="e">
        <f t="shared" si="20"/>
        <v>#REF!</v>
      </c>
      <c r="N35" s="10" t="e">
        <f t="shared" si="20"/>
        <v>#REF!</v>
      </c>
      <c r="O35" s="10" t="e">
        <f t="shared" si="20"/>
        <v>#REF!</v>
      </c>
      <c r="P35" s="10" t="e">
        <f t="shared" si="20"/>
        <v>#REF!</v>
      </c>
      <c r="Q35" s="10" t="e">
        <f t="shared" si="20"/>
        <v>#REF!</v>
      </c>
      <c r="R35" s="10" t="e">
        <f t="shared" si="20"/>
        <v>#REF!</v>
      </c>
      <c r="S35" s="10" t="e">
        <f t="shared" si="20"/>
        <v>#REF!</v>
      </c>
      <c r="T35" s="10" t="e">
        <f t="shared" si="20"/>
        <v>#REF!</v>
      </c>
      <c r="U35" s="10" t="e">
        <f t="shared" si="20"/>
        <v>#REF!</v>
      </c>
      <c r="V35" s="10" t="e">
        <f t="shared" ref="V35:AA35" si="21">CONCATENATE($C$2," ",$C$4," ",V6," ",V10," ",$C$15," ",V17," ",V26)</f>
        <v>#REF!</v>
      </c>
      <c r="W35" s="10" t="e">
        <f t="shared" si="21"/>
        <v>#REF!</v>
      </c>
      <c r="X35" s="10" t="e">
        <f t="shared" si="21"/>
        <v>#REF!</v>
      </c>
      <c r="Y35" s="10" t="e">
        <f t="shared" si="21"/>
        <v>#REF!</v>
      </c>
      <c r="Z35" s="10" t="e">
        <f t="shared" si="21"/>
        <v>#REF!</v>
      </c>
      <c r="AA35" s="10" t="e">
        <f t="shared" si="21"/>
        <v>#REF!</v>
      </c>
      <c r="AB35" s="10" t="e">
        <f>CONCATENATE($C$2," ",$C$4," ",AB6," ",AB10," ",$C$15," ",AB17," ",AB26)</f>
        <v>#REF!</v>
      </c>
      <c r="AC35" s="10"/>
    </row>
    <row r="36" spans="1:29">
      <c r="A36" s="32"/>
      <c r="B36" s="32"/>
      <c r="C36" s="3"/>
      <c r="D36" s="4"/>
    </row>
    <row r="37" spans="1:29">
      <c r="A37" s="32" t="s">
        <v>1064</v>
      </c>
      <c r="B37" s="2" t="s">
        <v>1071</v>
      </c>
      <c r="C37" s="3"/>
      <c r="D37" s="4"/>
    </row>
    <row r="38" spans="1:29">
      <c r="A38" s="32"/>
      <c r="B38" s="32" t="s">
        <v>1065</v>
      </c>
      <c r="C38" s="3" t="s">
        <v>1512</v>
      </c>
      <c r="E38" s="3"/>
      <c r="F38" s="34" t="s">
        <v>1511</v>
      </c>
    </row>
    <row r="39" spans="1:29">
      <c r="A39" s="32"/>
      <c r="B39" s="32" t="s">
        <v>1072</v>
      </c>
      <c r="C39" s="3"/>
      <c r="E39" s="33" t="str">
        <f t="shared" ref="E39:E63" ca="1" si="22">OFFSET($C$35,0,F39)</f>
        <v>/usr/local/cufflinks/cuffdiff --min-reps-for-js-test 2 --multi-read-correct -p 6 --labels DMSOhseq,DMSOnxseq -o /home/gryderbe/gryderbe/cuffdiff/GTF-RH41-merged/RH41_DMSOhseqvDMSOnxseq /home/gryderbe/gryderbe/cuffdiff/GTF-RH41-merged/rh41-epidrugs/merged_asm/merged.gtf /data/khanlab/projects/working_DATA/Sample_RH41DMSOhigh_T_C4JM1ACXX/Sample_RH41DMSOhigh_T_C4JM1ACXX.Processed/Sample_RH41DMSOhigh_T_C4JM1ACXX.bam,/data/khanlab/projects/working_DATA/Sample_RH41DMSOlow_T_C4JM1ACXX/Sample_RH41DMSOlow_T_C4JM1ACXX.Processed/Sample_RH41DMSOlow_T_C4JM1ACXX.bam 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</v>
      </c>
      <c r="F39" s="34">
        <v>0</v>
      </c>
    </row>
    <row r="40" spans="1:29">
      <c r="A40" s="32"/>
      <c r="B40" s="32" t="s">
        <v>1073</v>
      </c>
      <c r="C40" s="3"/>
      <c r="E40" s="33" t="e">
        <f t="shared" ca="1" si="22"/>
        <v>#REF!</v>
      </c>
      <c r="F40" s="34">
        <f t="shared" ref="F40:F63" si="23">F39+1</f>
        <v>1</v>
      </c>
    </row>
    <row r="41" spans="1:29">
      <c r="A41" s="32"/>
      <c r="B41" s="32" t="s">
        <v>1074</v>
      </c>
      <c r="C41" s="3"/>
      <c r="E41" s="33" t="e">
        <f t="shared" ca="1" si="22"/>
        <v>#REF!</v>
      </c>
      <c r="F41" s="34">
        <f t="shared" si="23"/>
        <v>2</v>
      </c>
    </row>
    <row r="42" spans="1:29">
      <c r="A42" s="32"/>
      <c r="B42" s="32" t="s">
        <v>1075</v>
      </c>
      <c r="C42" s="3"/>
      <c r="E42" s="33" t="e">
        <f t="shared" ca="1" si="22"/>
        <v>#REF!</v>
      </c>
      <c r="F42" s="34">
        <f t="shared" si="23"/>
        <v>3</v>
      </c>
    </row>
    <row r="43" spans="1:29">
      <c r="A43" s="32"/>
      <c r="B43" s="32" t="s">
        <v>1076</v>
      </c>
      <c r="C43" s="3"/>
      <c r="E43" s="33" t="e">
        <f t="shared" ca="1" si="22"/>
        <v>#REF!</v>
      </c>
      <c r="F43" s="34">
        <f t="shared" si="23"/>
        <v>4</v>
      </c>
    </row>
    <row r="44" spans="1:29">
      <c r="A44" s="32"/>
      <c r="B44" s="32" t="s">
        <v>1077</v>
      </c>
      <c r="C44" s="3"/>
      <c r="E44" s="33" t="e">
        <f t="shared" ca="1" si="22"/>
        <v>#REF!</v>
      </c>
      <c r="F44" s="34">
        <f t="shared" si="23"/>
        <v>5</v>
      </c>
    </row>
    <row r="45" spans="1:29">
      <c r="A45" s="32"/>
      <c r="B45" s="32" t="s">
        <v>1078</v>
      </c>
      <c r="C45" s="3"/>
      <c r="E45" s="33" t="e">
        <f t="shared" ca="1" si="22"/>
        <v>#REF!</v>
      </c>
      <c r="F45" s="34">
        <f t="shared" si="23"/>
        <v>6</v>
      </c>
    </row>
    <row r="46" spans="1:29">
      <c r="A46" s="32"/>
      <c r="B46" s="32" t="s">
        <v>1079</v>
      </c>
      <c r="C46" s="3"/>
      <c r="E46" s="33" t="e">
        <f t="shared" ca="1" si="22"/>
        <v>#REF!</v>
      </c>
      <c r="F46" s="34">
        <f t="shared" si="23"/>
        <v>7</v>
      </c>
    </row>
    <row r="47" spans="1:29">
      <c r="A47" s="32"/>
      <c r="B47" s="32" t="s">
        <v>1080</v>
      </c>
      <c r="C47" s="3"/>
      <c r="E47" s="33" t="e">
        <f t="shared" ca="1" si="22"/>
        <v>#REF!</v>
      </c>
      <c r="F47" s="34">
        <f t="shared" si="23"/>
        <v>8</v>
      </c>
    </row>
    <row r="48" spans="1:29">
      <c r="A48" s="32"/>
      <c r="B48" s="12" t="s">
        <v>1037</v>
      </c>
      <c r="C48" s="3" t="str">
        <f>CONCATENATE("dos2unix ",C38)</f>
        <v>dos2unix cuffswarm_RH41_epiprobes</v>
      </c>
      <c r="E48" s="33" t="e">
        <f t="shared" ca="1" si="22"/>
        <v>#REF!</v>
      </c>
      <c r="F48" s="34">
        <f t="shared" si="23"/>
        <v>9</v>
      </c>
    </row>
    <row r="49" spans="1:6">
      <c r="A49" s="32"/>
      <c r="B49" s="32"/>
      <c r="C49" s="3"/>
      <c r="E49" s="33" t="e">
        <f t="shared" ca="1" si="22"/>
        <v>#REF!</v>
      </c>
      <c r="F49" s="34">
        <f t="shared" si="23"/>
        <v>10</v>
      </c>
    </row>
    <row r="50" spans="1:6">
      <c r="A50" s="32" t="s">
        <v>1070</v>
      </c>
      <c r="B50" s="32" t="s">
        <v>1096</v>
      </c>
      <c r="C50" s="3"/>
      <c r="E50" s="33" t="e">
        <f t="shared" ca="1" si="22"/>
        <v>#REF!</v>
      </c>
      <c r="F50" s="34">
        <f t="shared" si="23"/>
        <v>11</v>
      </c>
    </row>
    <row r="51" spans="1:6">
      <c r="A51" s="32"/>
      <c r="B51" s="32"/>
      <c r="C51" s="3"/>
      <c r="E51" s="33" t="e">
        <f t="shared" ca="1" si="22"/>
        <v>#REF!</v>
      </c>
      <c r="F51" s="34">
        <f t="shared" si="23"/>
        <v>12</v>
      </c>
    </row>
    <row r="52" spans="1:6">
      <c r="A52" s="32"/>
      <c r="B52" s="32" t="s">
        <v>1067</v>
      </c>
      <c r="C52" s="3" t="s">
        <v>1068</v>
      </c>
      <c r="E52" s="33" t="e">
        <f t="shared" ca="1" si="22"/>
        <v>#REF!</v>
      </c>
      <c r="F52" s="34">
        <f t="shared" si="23"/>
        <v>13</v>
      </c>
    </row>
    <row r="53" spans="1:6">
      <c r="A53" s="32"/>
      <c r="B53" s="12" t="s">
        <v>1037</v>
      </c>
      <c r="C53" s="3" t="str">
        <f>CONCATENATE(C52," ",C38)</f>
        <v>swarm -g 24 -t 24 -f cuffswarm_RH41_epiprobes</v>
      </c>
      <c r="E53" s="33" t="e">
        <f t="shared" ca="1" si="22"/>
        <v>#REF!</v>
      </c>
      <c r="F53" s="34">
        <f t="shared" si="23"/>
        <v>14</v>
      </c>
    </row>
    <row r="54" spans="1:6">
      <c r="E54" s="33" t="e">
        <f t="shared" ca="1" si="22"/>
        <v>#REF!</v>
      </c>
      <c r="F54" s="34">
        <f t="shared" si="23"/>
        <v>15</v>
      </c>
    </row>
    <row r="55" spans="1:6">
      <c r="E55" s="33" t="e">
        <f t="shared" ca="1" si="22"/>
        <v>#REF!</v>
      </c>
      <c r="F55" s="34">
        <f t="shared" si="23"/>
        <v>16</v>
      </c>
    </row>
    <row r="56" spans="1:6">
      <c r="E56" s="33" t="e">
        <f t="shared" ca="1" si="22"/>
        <v>#REF!</v>
      </c>
      <c r="F56" s="34">
        <f t="shared" si="23"/>
        <v>17</v>
      </c>
    </row>
    <row r="57" spans="1:6">
      <c r="E57" s="33" t="e">
        <f t="shared" ca="1" si="22"/>
        <v>#REF!</v>
      </c>
      <c r="F57" s="34">
        <f t="shared" si="23"/>
        <v>18</v>
      </c>
    </row>
    <row r="58" spans="1:6">
      <c r="E58" s="33" t="e">
        <f t="shared" ca="1" si="22"/>
        <v>#REF!</v>
      </c>
      <c r="F58" s="34">
        <f t="shared" si="23"/>
        <v>19</v>
      </c>
    </row>
    <row r="59" spans="1:6">
      <c r="E59" s="33" t="e">
        <f t="shared" ca="1" si="22"/>
        <v>#REF!</v>
      </c>
      <c r="F59" s="34">
        <f t="shared" si="23"/>
        <v>20</v>
      </c>
    </row>
    <row r="60" spans="1:6">
      <c r="E60" s="33" t="e">
        <f t="shared" ca="1" si="22"/>
        <v>#REF!</v>
      </c>
      <c r="F60" s="34">
        <f t="shared" si="23"/>
        <v>21</v>
      </c>
    </row>
    <row r="61" spans="1:6">
      <c r="E61" s="33" t="e">
        <f t="shared" ca="1" si="22"/>
        <v>#REF!</v>
      </c>
      <c r="F61" s="34">
        <f t="shared" si="23"/>
        <v>22</v>
      </c>
    </row>
    <row r="62" spans="1:6">
      <c r="E62" s="33" t="e">
        <f t="shared" ca="1" si="22"/>
        <v>#REF!</v>
      </c>
      <c r="F62" s="34">
        <f t="shared" si="23"/>
        <v>23</v>
      </c>
    </row>
    <row r="63" spans="1:6">
      <c r="E63" s="33" t="e">
        <f t="shared" ca="1" si="22"/>
        <v>#REF!</v>
      </c>
      <c r="F63" s="34">
        <f t="shared" si="23"/>
        <v>24</v>
      </c>
    </row>
    <row r="64" spans="1:6">
      <c r="D64" s="24"/>
      <c r="E64" s="36"/>
    </row>
    <row r="65" spans="4:5">
      <c r="D65" s="24"/>
      <c r="E65" s="36"/>
    </row>
    <row r="66" spans="4:5">
      <c r="D66" s="24"/>
      <c r="E66" s="36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4" filterMode="1"/>
  <dimension ref="A1:R2041"/>
  <sheetViews>
    <sheetView zoomScale="90" zoomScaleNormal="90" workbookViewId="0">
      <selection activeCell="C161" sqref="A1:R2041"/>
    </sheetView>
  </sheetViews>
  <sheetFormatPr defaultRowHeight="14.5"/>
  <cols>
    <col min="1" max="1" width="40.7265625" customWidth="1"/>
    <col min="2" max="2" width="37.7265625" customWidth="1"/>
    <col min="3" max="3" width="15" customWidth="1"/>
    <col min="4" max="4" width="8.81640625" customWidth="1"/>
    <col min="5" max="5" width="178.81640625" customWidth="1"/>
    <col min="6" max="6" width="110.54296875" customWidth="1"/>
    <col min="7" max="7" width="94.54296875" customWidth="1"/>
  </cols>
  <sheetData>
    <row r="1" spans="1:15">
      <c r="A1" t="s">
        <v>23</v>
      </c>
      <c r="B1" t="s">
        <v>25</v>
      </c>
      <c r="C1" t="s">
        <v>1019</v>
      </c>
      <c r="D1" t="s">
        <v>1020</v>
      </c>
      <c r="E1" t="str">
        <f>CONCATENATE(A1,B1,"/",B1,C1,B1,D1)</f>
        <v>/data/khanlab/projects/working_DATA/**NAME**/**NAME**.Processed/**NAME**.bam</v>
      </c>
      <c r="F1" t="str">
        <f t="shared" ref="F1:F59" si="0">CONCATENATE(B1,D1)</f>
        <v>**NAME**.bam</v>
      </c>
      <c r="G1" t="str">
        <f>CONCATENATE(A1,B1,"/",B1,".Cufflinks_UCSC/genes.fpkm_tracking")</f>
        <v>/data/khanlab/projects/working_DATA/**NAME**/**NAME**.Cufflinks_UCSC/genes.fpkm_tracking</v>
      </c>
      <c r="O1" s="151" t="s">
        <v>4181</v>
      </c>
    </row>
    <row r="2" spans="1:15" hidden="1">
      <c r="A2" t="str">
        <f>$A$1</f>
        <v>/data/khanlab/projects/working_DATA/</v>
      </c>
      <c r="B2" s="43" t="s">
        <v>26</v>
      </c>
      <c r="C2" t="str">
        <f>$C$1</f>
        <v>.Processed/</v>
      </c>
      <c r="D2" t="str">
        <f>$D$1</f>
        <v>.bam</v>
      </c>
      <c r="E2" t="str">
        <f t="shared" ref="E2:E59" si="1">CONCATENATE(A2,B2,"/",B2,C2,B2,D2)</f>
        <v>/data/khanlab/projects/working_DATA/100545A1-3149_Brain_Hippocampus/100545A1-3149_Brain_Hippocampus.Processed/100545A1-3149_Brain_Hippocampus.bam</v>
      </c>
      <c r="F2" t="str">
        <f t="shared" si="0"/>
        <v>100545A1-3149_Brain_Hippocampus.bam</v>
      </c>
      <c r="G2" s="97" t="str">
        <f t="shared" ref="G2:G65" si="2">CONCATENATE(A2,B2,"/",B2,".Cufflinks_UCSC/genes.fpkm_tracking")</f>
        <v>/data/khanlab/projects/working_DATA/100545A1-3149_Brain_Hippocampus/100545A1-3149_Brain_Hippocampus.Cufflinks_UCSC/genes.fpkm_tracking</v>
      </c>
    </row>
    <row r="3" spans="1:15" hidden="1">
      <c r="A3" t="str">
        <f t="shared" ref="A3:A59" si="3">$A$1</f>
        <v>/data/khanlab/projects/working_DATA/</v>
      </c>
      <c r="B3" s="43" t="s">
        <v>27</v>
      </c>
      <c r="C3" t="str">
        <f t="shared" ref="C3:C59" si="4">$C$1</f>
        <v>.Processed/</v>
      </c>
      <c r="D3" t="str">
        <f t="shared" ref="D3:D59" si="5">$D$1</f>
        <v>.bam</v>
      </c>
      <c r="E3" t="str">
        <f t="shared" si="1"/>
        <v>/data/khanlab/projects/working_DATA/103869A1-3089_Tonsil/103869A1-3089_Tonsil.Processed/103869A1-3089_Tonsil.bam</v>
      </c>
      <c r="F3" t="str">
        <f t="shared" si="0"/>
        <v>103869A1-3089_Tonsil.bam</v>
      </c>
      <c r="G3" s="97" t="str">
        <f t="shared" si="2"/>
        <v>/data/khanlab/projects/working_DATA/103869A1-3089_Tonsil/103869A1-3089_Tonsil.Cufflinks_UCSC/genes.fpkm_tracking</v>
      </c>
    </row>
    <row r="4" spans="1:15" hidden="1">
      <c r="A4" t="str">
        <f t="shared" si="3"/>
        <v>/data/khanlab/projects/working_DATA/</v>
      </c>
      <c r="B4" s="43" t="s">
        <v>28</v>
      </c>
      <c r="C4" t="str">
        <f t="shared" si="4"/>
        <v>.Processed/</v>
      </c>
      <c r="D4" t="str">
        <f t="shared" si="5"/>
        <v>.bam</v>
      </c>
      <c r="E4" t="str">
        <f t="shared" si="1"/>
        <v>/data/khanlab/projects/working_DATA/1056206F-3021_Brain_Pituitary-Gland/1056206F-3021_Brain_Pituitary-Gland.Processed/1056206F-3021_Brain_Pituitary-Gland.bam</v>
      </c>
      <c r="F4" t="str">
        <f t="shared" si="0"/>
        <v>1056206F-3021_Brain_Pituitary-Gland.bam</v>
      </c>
      <c r="G4" s="97" t="str">
        <f t="shared" si="2"/>
        <v>/data/khanlab/projects/working_DATA/1056206F-3021_Brain_Pituitary-Gland/1056206F-3021_Brain_Pituitary-Gland.Cufflinks_UCSC/genes.fpkm_tracking</v>
      </c>
    </row>
    <row r="5" spans="1:15" hidden="1">
      <c r="A5" t="str">
        <f t="shared" si="3"/>
        <v>/data/khanlab/projects/working_DATA/</v>
      </c>
      <c r="B5" s="43" t="s">
        <v>29</v>
      </c>
      <c r="C5" t="str">
        <f t="shared" si="4"/>
        <v>.Processed/</v>
      </c>
      <c r="D5" t="str">
        <f t="shared" si="5"/>
        <v>.bam</v>
      </c>
      <c r="E5" t="str">
        <f t="shared" si="1"/>
        <v>/data/khanlab/projects/working_DATA/1093898F-3089_Nipple/1093898F-3089_Nipple.Processed/1093898F-3089_Nipple.bam</v>
      </c>
      <c r="F5" t="str">
        <f t="shared" si="0"/>
        <v>1093898F-3089_Nipple.bam</v>
      </c>
      <c r="G5" s="97" t="str">
        <f t="shared" si="2"/>
        <v>/data/khanlab/projects/working_DATA/1093898F-3089_Nipple/1093898F-3089_Nipple.Cufflinks_UCSC/genes.fpkm_tracking</v>
      </c>
    </row>
    <row r="6" spans="1:15" hidden="1">
      <c r="A6" t="str">
        <f t="shared" si="3"/>
        <v>/data/khanlab/projects/working_DATA/</v>
      </c>
      <c r="B6" s="43" t="s">
        <v>30</v>
      </c>
      <c r="C6" t="str">
        <f t="shared" si="4"/>
        <v>.Processed/</v>
      </c>
      <c r="D6" t="str">
        <f t="shared" si="5"/>
        <v>.bam</v>
      </c>
      <c r="E6" t="str">
        <f t="shared" si="1"/>
        <v>/data/khanlab/projects/working_DATA/1096032F-3089_Brain_Amygdala/1096032F-3089_Brain_Amygdala.Processed/1096032F-3089_Brain_Amygdala.bam</v>
      </c>
      <c r="F6" t="str">
        <f t="shared" si="0"/>
        <v>1096032F-3089_Brain_Amygdala.bam</v>
      </c>
      <c r="G6" s="97" t="str">
        <f t="shared" si="2"/>
        <v>/data/khanlab/projects/working_DATA/1096032F-3089_Brain_Amygdala/1096032F-3089_Brain_Amygdala.Cufflinks_UCSC/genes.fpkm_tracking</v>
      </c>
    </row>
    <row r="7" spans="1:15" hidden="1">
      <c r="A7" t="str">
        <f t="shared" si="3"/>
        <v>/data/khanlab/projects/working_DATA/</v>
      </c>
      <c r="B7" s="43" t="s">
        <v>31</v>
      </c>
      <c r="C7" t="str">
        <f t="shared" si="4"/>
        <v>.Processed/</v>
      </c>
      <c r="D7" t="str">
        <f t="shared" si="5"/>
        <v>.bam</v>
      </c>
      <c r="E7" t="str">
        <f t="shared" si="1"/>
        <v>/data/khanlab/projects/working_DATA/1099482F-3055_Uterus_Endometrium/1099482F-3055_Uterus_Endometrium.Processed/1099482F-3055_Uterus_Endometrium.bam</v>
      </c>
      <c r="F7" t="str">
        <f t="shared" si="0"/>
        <v>1099482F-3055_Uterus_Endometrium.bam</v>
      </c>
      <c r="G7" s="97" t="str">
        <f t="shared" si="2"/>
        <v>/data/khanlab/projects/working_DATA/1099482F-3055_Uterus_Endometrium/1099482F-3055_Uterus_Endometrium.Cufflinks_UCSC/genes.fpkm_tracking</v>
      </c>
    </row>
    <row r="8" spans="1:15" hidden="1">
      <c r="A8" t="str">
        <f t="shared" si="3"/>
        <v>/data/khanlab/projects/working_DATA/</v>
      </c>
      <c r="B8" s="43" t="s">
        <v>32</v>
      </c>
      <c r="C8" t="str">
        <f t="shared" si="4"/>
        <v>.Processed/</v>
      </c>
      <c r="D8" t="str">
        <f t="shared" si="5"/>
        <v>.bam</v>
      </c>
      <c r="E8" t="str">
        <f t="shared" si="1"/>
        <v>/data/khanlab/projects/working_DATA/1099492F-3055_Uterus_Endometrium/1099492F-3055_Uterus_Endometrium.Processed/1099492F-3055_Uterus_Endometrium.bam</v>
      </c>
      <c r="F8" t="str">
        <f t="shared" si="0"/>
        <v>1099492F-3055_Uterus_Endometrium.bam</v>
      </c>
      <c r="G8" s="97" t="str">
        <f t="shared" si="2"/>
        <v>/data/khanlab/projects/working_DATA/1099492F-3055_Uterus_Endometrium/1099492F-3055_Uterus_Endometrium.Cufflinks_UCSC/genes.fpkm_tracking</v>
      </c>
    </row>
    <row r="9" spans="1:15" hidden="1">
      <c r="A9" t="str">
        <f t="shared" si="3"/>
        <v>/data/khanlab/projects/working_DATA/</v>
      </c>
      <c r="B9" s="43" t="s">
        <v>33</v>
      </c>
      <c r="C9" t="str">
        <f t="shared" si="4"/>
        <v>.Processed/</v>
      </c>
      <c r="D9" t="str">
        <f t="shared" si="5"/>
        <v>.bam</v>
      </c>
      <c r="E9" t="str">
        <f t="shared" si="1"/>
        <v>/data/khanlab/projects/working_DATA/112019A1-3149_Brain_Frontal-Lobe-NOS/112019A1-3149_Brain_Frontal-Lobe-NOS.Processed/112019A1-3149_Brain_Frontal-Lobe-NOS.bam</v>
      </c>
      <c r="F9" t="str">
        <f t="shared" si="0"/>
        <v>112019A1-3149_Brain_Frontal-Lobe-NOS.bam</v>
      </c>
      <c r="G9" s="97" t="str">
        <f t="shared" si="2"/>
        <v>/data/khanlab/projects/working_DATA/112019A1-3149_Brain_Frontal-Lobe-NOS/112019A1-3149_Brain_Frontal-Lobe-NOS.Cufflinks_UCSC/genes.fpkm_tracking</v>
      </c>
    </row>
    <row r="10" spans="1:15" hidden="1">
      <c r="A10" t="str">
        <f t="shared" si="3"/>
        <v>/data/khanlab/projects/working_DATA/</v>
      </c>
      <c r="B10" s="43" t="s">
        <v>34</v>
      </c>
      <c r="C10" t="str">
        <f t="shared" si="4"/>
        <v>.Processed/</v>
      </c>
      <c r="D10" t="str">
        <f t="shared" si="5"/>
        <v>.bam</v>
      </c>
      <c r="E10" t="str">
        <f t="shared" si="1"/>
        <v>/data/khanlab/projects/working_DATA/11233C1-3089_Esophagus/11233C1-3089_Esophagus.Processed/11233C1-3089_Esophagus.bam</v>
      </c>
      <c r="F10" t="str">
        <f t="shared" si="0"/>
        <v>11233C1-3089_Esophagus.bam</v>
      </c>
      <c r="G10" s="97" t="str">
        <f t="shared" si="2"/>
        <v>/data/khanlab/projects/working_DATA/11233C1-3089_Esophagus/11233C1-3089_Esophagus.Cufflinks_UCSC/genes.fpkm_tracking</v>
      </c>
    </row>
    <row r="11" spans="1:15" hidden="1">
      <c r="A11" t="str">
        <f t="shared" si="3"/>
        <v>/data/khanlab/projects/working_DATA/</v>
      </c>
      <c r="B11" s="43" t="s">
        <v>35</v>
      </c>
      <c r="C11" t="str">
        <f t="shared" si="4"/>
        <v>.Processed/</v>
      </c>
      <c r="D11" t="str">
        <f t="shared" si="5"/>
        <v>.bam</v>
      </c>
      <c r="E11" t="str">
        <f t="shared" si="1"/>
        <v>/data/khanlab/projects/working_DATA/1139576F-3089_Prostate-Gland/1139576F-3089_Prostate-Gland.Processed/1139576F-3089_Prostate-Gland.bam</v>
      </c>
      <c r="F11" t="str">
        <f t="shared" si="0"/>
        <v>1139576F-3089_Prostate-Gland.bam</v>
      </c>
      <c r="G11" s="97" t="str">
        <f t="shared" si="2"/>
        <v>/data/khanlab/projects/working_DATA/1139576F-3089_Prostate-Gland/1139576F-3089_Prostate-Gland.Cufflinks_UCSC/genes.fpkm_tracking</v>
      </c>
    </row>
    <row r="12" spans="1:15" hidden="1">
      <c r="A12" t="str">
        <f t="shared" si="3"/>
        <v>/data/khanlab/projects/working_DATA/</v>
      </c>
      <c r="B12" s="43" t="s">
        <v>36</v>
      </c>
      <c r="C12" t="str">
        <f t="shared" si="4"/>
        <v>.Processed/</v>
      </c>
      <c r="D12" t="str">
        <f t="shared" si="5"/>
        <v>.bam</v>
      </c>
      <c r="E12" t="str">
        <f t="shared" si="1"/>
        <v>/data/khanlab/projects/working_DATA/1143071F-3055_Liver/1143071F-3055_Liver.Processed/1143071F-3055_Liver.bam</v>
      </c>
      <c r="F12" t="str">
        <f t="shared" si="0"/>
        <v>1143071F-3055_Liver.bam</v>
      </c>
      <c r="G12" s="97" t="str">
        <f t="shared" si="2"/>
        <v>/data/khanlab/projects/working_DATA/1143071F-3055_Liver/1143071F-3055_Liver.Cufflinks_UCSC/genes.fpkm_tracking</v>
      </c>
    </row>
    <row r="13" spans="1:15" hidden="1">
      <c r="A13" t="str">
        <f t="shared" si="3"/>
        <v>/data/khanlab/projects/working_DATA/</v>
      </c>
      <c r="B13" s="43" t="s">
        <v>37</v>
      </c>
      <c r="C13" t="str">
        <f t="shared" si="4"/>
        <v>.Processed/</v>
      </c>
      <c r="D13" t="str">
        <f t="shared" si="5"/>
        <v>.bam</v>
      </c>
      <c r="E13" t="str">
        <f t="shared" si="1"/>
        <v>/data/khanlab/projects/working_DATA/1144384F-3149_Skin/1144384F-3149_Skin.Processed/1144384F-3149_Skin.bam</v>
      </c>
      <c r="F13" t="str">
        <f t="shared" si="0"/>
        <v>1144384F-3149_Skin.bam</v>
      </c>
      <c r="G13" s="97" t="str">
        <f t="shared" si="2"/>
        <v>/data/khanlab/projects/working_DATA/1144384F-3149_Skin/1144384F-3149_Skin.Cufflinks_UCSC/genes.fpkm_tracking</v>
      </c>
    </row>
    <row r="14" spans="1:15" hidden="1">
      <c r="A14" t="str">
        <f t="shared" si="3"/>
        <v>/data/khanlab/projects/working_DATA/</v>
      </c>
      <c r="B14" s="43" t="s">
        <v>38</v>
      </c>
      <c r="C14" t="str">
        <f t="shared" si="4"/>
        <v>.Processed/</v>
      </c>
      <c r="D14" t="str">
        <f t="shared" si="5"/>
        <v>.bam</v>
      </c>
      <c r="E14" t="str">
        <f t="shared" si="1"/>
        <v>/data/khanlab/projects/working_DATA/1144489F-3149_Spleen/1144489F-3149_Spleen.Processed/1144489F-3149_Spleen.bam</v>
      </c>
      <c r="F14" t="str">
        <f t="shared" si="0"/>
        <v>1144489F-3149_Spleen.bam</v>
      </c>
      <c r="G14" s="97" t="str">
        <f t="shared" si="2"/>
        <v>/data/khanlab/projects/working_DATA/1144489F-3149_Spleen/1144489F-3149_Spleen.Cufflinks_UCSC/genes.fpkm_tracking</v>
      </c>
    </row>
    <row r="15" spans="1:15" hidden="1">
      <c r="A15" t="str">
        <f t="shared" si="3"/>
        <v>/data/khanlab/projects/working_DATA/</v>
      </c>
      <c r="B15" s="43" t="s">
        <v>39</v>
      </c>
      <c r="C15" t="str">
        <f t="shared" si="4"/>
        <v>.Processed/</v>
      </c>
      <c r="D15" t="str">
        <f t="shared" si="5"/>
        <v>.bam</v>
      </c>
      <c r="E15" t="str">
        <f t="shared" si="1"/>
        <v>/data/khanlab/projects/working_DATA/1151674F-3089_Lymph-Node/1151674F-3089_Lymph-Node.Processed/1151674F-3089_Lymph-Node.bam</v>
      </c>
      <c r="F15" t="str">
        <f t="shared" si="0"/>
        <v>1151674F-3089_Lymph-Node.bam</v>
      </c>
      <c r="G15" s="97" t="str">
        <f t="shared" si="2"/>
        <v>/data/khanlab/projects/working_DATA/1151674F-3089_Lymph-Node/1151674F-3089_Lymph-Node.Cufflinks_UCSC/genes.fpkm_tracking</v>
      </c>
    </row>
    <row r="16" spans="1:15" hidden="1">
      <c r="A16" t="str">
        <f t="shared" si="3"/>
        <v>/data/khanlab/projects/working_DATA/</v>
      </c>
      <c r="B16" s="43" t="s">
        <v>40</v>
      </c>
      <c r="C16" t="str">
        <f t="shared" si="4"/>
        <v>.Processed/</v>
      </c>
      <c r="D16" t="str">
        <f t="shared" si="5"/>
        <v>.bam</v>
      </c>
      <c r="E16" t="str">
        <f t="shared" si="1"/>
        <v>/data/khanlab/projects/working_DATA/1152366F-3089_Testis/1152366F-3089_Testis.Processed/1152366F-3089_Testis.bam</v>
      </c>
      <c r="F16" t="str">
        <f t="shared" si="0"/>
        <v>1152366F-3089_Testis.bam</v>
      </c>
      <c r="G16" s="97" t="str">
        <f t="shared" si="2"/>
        <v>/data/khanlab/projects/working_DATA/1152366F-3089_Testis/1152366F-3089_Testis.Cufflinks_UCSC/genes.fpkm_tracking</v>
      </c>
    </row>
    <row r="17" spans="1:7" hidden="1">
      <c r="A17" t="str">
        <f t="shared" si="3"/>
        <v>/data/khanlab/projects/working_DATA/</v>
      </c>
      <c r="B17" s="43" t="s">
        <v>41</v>
      </c>
      <c r="C17" t="str">
        <f t="shared" si="4"/>
        <v>.Processed/</v>
      </c>
      <c r="D17" t="str">
        <f t="shared" si="5"/>
        <v>.bam</v>
      </c>
      <c r="E17" t="str">
        <f t="shared" si="1"/>
        <v>/data/khanlab/projects/working_DATA/1153512F-3149_Small-Intestine_Ileum/1153512F-3149_Small-Intestine_Ileum.Processed/1153512F-3149_Small-Intestine_Ileum.bam</v>
      </c>
      <c r="F17" t="str">
        <f t="shared" si="0"/>
        <v>1153512F-3149_Small-Intestine_Ileum.bam</v>
      </c>
      <c r="G17" s="97" t="str">
        <f t="shared" si="2"/>
        <v>/data/khanlab/projects/working_DATA/1153512F-3149_Small-Intestine_Ileum/1153512F-3149_Small-Intestine_Ileum.Cufflinks_UCSC/genes.fpkm_tracking</v>
      </c>
    </row>
    <row r="18" spans="1:7" hidden="1">
      <c r="A18" t="str">
        <f t="shared" si="3"/>
        <v>/data/khanlab/projects/working_DATA/</v>
      </c>
      <c r="B18" s="43" t="s">
        <v>42</v>
      </c>
      <c r="C18" t="str">
        <f t="shared" si="4"/>
        <v>.Processed/</v>
      </c>
      <c r="D18" t="str">
        <f t="shared" si="5"/>
        <v>.bam</v>
      </c>
      <c r="E18" t="str">
        <f t="shared" si="1"/>
        <v>/data/khanlab/projects/working_DATA/1155234F-3149_Brain_Subthalamic-Nucleus/1155234F-3149_Brain_Subthalamic-Nucleus.Processed/1155234F-3149_Brain_Subthalamic-Nucleus.bam</v>
      </c>
      <c r="F18" t="str">
        <f t="shared" si="0"/>
        <v>1155234F-3149_Brain_Subthalamic-Nucleus.bam</v>
      </c>
      <c r="G18" s="97" t="str">
        <f t="shared" si="2"/>
        <v>/data/khanlab/projects/working_DATA/1155234F-3149_Brain_Subthalamic-Nucleus/1155234F-3149_Brain_Subthalamic-Nucleus.Cufflinks_UCSC/genes.fpkm_tracking</v>
      </c>
    </row>
    <row r="19" spans="1:7" hidden="1">
      <c r="A19" t="str">
        <f t="shared" si="3"/>
        <v>/data/khanlab/projects/working_DATA/</v>
      </c>
      <c r="B19" s="43" t="s">
        <v>43</v>
      </c>
      <c r="C19" t="str">
        <f t="shared" si="4"/>
        <v>.Processed/</v>
      </c>
      <c r="D19" t="str">
        <f t="shared" si="5"/>
        <v>.bam</v>
      </c>
      <c r="E19" t="str">
        <f t="shared" si="1"/>
        <v>/data/khanlab/projects/working_DATA/116255A1-3021_Brain_Occipital-Cortex/116255A1-3021_Brain_Occipital-Cortex.Processed/116255A1-3021_Brain_Occipital-Cortex.bam</v>
      </c>
      <c r="F19" t="str">
        <f t="shared" si="0"/>
        <v>116255A1-3021_Brain_Occipital-Cortex.bam</v>
      </c>
      <c r="G19" s="97" t="str">
        <f t="shared" si="2"/>
        <v>/data/khanlab/projects/working_DATA/116255A1-3021_Brain_Occipital-Cortex/116255A1-3021_Brain_Occipital-Cortex.Cufflinks_UCSC/genes.fpkm_tracking</v>
      </c>
    </row>
    <row r="20" spans="1:7" hidden="1">
      <c r="A20" t="str">
        <f t="shared" si="3"/>
        <v>/data/khanlab/projects/working_DATA/</v>
      </c>
      <c r="B20" s="43" t="s">
        <v>44</v>
      </c>
      <c r="C20" t="str">
        <f t="shared" si="4"/>
        <v>.Processed/</v>
      </c>
      <c r="D20" t="str">
        <f t="shared" si="5"/>
        <v>.bam</v>
      </c>
      <c r="E20" t="str">
        <f t="shared" si="1"/>
        <v>/data/khanlab/projects/working_DATA/117370C1-3089_Salivary-Gland_Submandibular-Gland/117370C1-3089_Salivary-Gland_Submandibular-Gland.Processed/117370C1-3089_Salivary-Gland_Submandibular-Gland.bam</v>
      </c>
      <c r="F20" t="str">
        <f t="shared" si="0"/>
        <v>117370C1-3089_Salivary-Gland_Submandibular-Gland.bam</v>
      </c>
      <c r="G20" s="97" t="str">
        <f t="shared" si="2"/>
        <v>/data/khanlab/projects/working_DATA/117370C1-3089_Salivary-Gland_Submandibular-Gland/117370C1-3089_Salivary-Gland_Submandibular-Gland.Cufflinks_UCSC/genes.fpkm_tracking</v>
      </c>
    </row>
    <row r="21" spans="1:7" hidden="1">
      <c r="A21" t="str">
        <f t="shared" si="3"/>
        <v>/data/khanlab/projects/working_DATA/</v>
      </c>
      <c r="B21" s="43" t="s">
        <v>45</v>
      </c>
      <c r="C21" t="str">
        <f t="shared" si="4"/>
        <v>.Processed/</v>
      </c>
      <c r="D21" t="str">
        <f t="shared" si="5"/>
        <v>.bam</v>
      </c>
      <c r="E21" t="str">
        <f t="shared" si="1"/>
        <v>/data/khanlab/projects/working_DATA/122403B1-3149_Corpus-Uteri_Myometrium/122403B1-3149_Corpus-Uteri_Myometrium.Processed/122403B1-3149_Corpus-Uteri_Myometrium.bam</v>
      </c>
      <c r="F21" t="str">
        <f t="shared" si="0"/>
        <v>122403B1-3149_Corpus-Uteri_Myometrium.bam</v>
      </c>
      <c r="G21" s="97" t="str">
        <f t="shared" si="2"/>
        <v>/data/khanlab/projects/working_DATA/122403B1-3149_Corpus-Uteri_Myometrium/122403B1-3149_Corpus-Uteri_Myometrium.Cufflinks_UCSC/genes.fpkm_tracking</v>
      </c>
    </row>
    <row r="22" spans="1:7" hidden="1">
      <c r="A22" t="str">
        <f t="shared" si="3"/>
        <v>/data/khanlab/projects/working_DATA/</v>
      </c>
      <c r="B22" s="43" t="s">
        <v>46</v>
      </c>
      <c r="C22" t="str">
        <f t="shared" si="4"/>
        <v>.Processed/</v>
      </c>
      <c r="D22" t="str">
        <f t="shared" si="5"/>
        <v>.bam</v>
      </c>
      <c r="E22" t="str">
        <f t="shared" si="1"/>
        <v>/data/khanlab/projects/working_DATA/13817A1-3055_Brain_Entorhinal-Cortex/13817A1-3055_Brain_Entorhinal-Cortex.Processed/13817A1-3055_Brain_Entorhinal-Cortex.bam</v>
      </c>
      <c r="F22" t="str">
        <f t="shared" si="0"/>
        <v>13817A1-3055_Brain_Entorhinal-Cortex.bam</v>
      </c>
      <c r="G22" s="97" t="str">
        <f t="shared" si="2"/>
        <v>/data/khanlab/projects/working_DATA/13817A1-3055_Brain_Entorhinal-Cortex/13817A1-3055_Brain_Entorhinal-Cortex.Cufflinks_UCSC/genes.fpkm_tracking</v>
      </c>
    </row>
    <row r="23" spans="1:7" hidden="1">
      <c r="A23" t="str">
        <f t="shared" si="3"/>
        <v>/data/khanlab/projects/working_DATA/</v>
      </c>
      <c r="B23" s="43" t="s">
        <v>47</v>
      </c>
      <c r="C23" t="str">
        <f t="shared" si="4"/>
        <v>.Processed/</v>
      </c>
      <c r="D23" t="str">
        <f t="shared" si="5"/>
        <v>.bam</v>
      </c>
      <c r="E23" t="str">
        <f t="shared" si="1"/>
        <v>/data/khanlab/projects/working_DATA/13818A1-3089_Brain_Corpus-Callosum/13818A1-3089_Brain_Corpus-Callosum.Processed/13818A1-3089_Brain_Corpus-Callosum.bam</v>
      </c>
      <c r="F23" t="str">
        <f t="shared" si="0"/>
        <v>13818A1-3089_Brain_Corpus-Callosum.bam</v>
      </c>
      <c r="G23" s="97" t="str">
        <f t="shared" si="2"/>
        <v>/data/khanlab/projects/working_DATA/13818A1-3089_Brain_Corpus-Callosum/13818A1-3089_Brain_Corpus-Callosum.Cufflinks_UCSC/genes.fpkm_tracking</v>
      </c>
    </row>
    <row r="24" spans="1:7" hidden="1">
      <c r="A24" t="str">
        <f t="shared" si="3"/>
        <v>/data/khanlab/projects/working_DATA/</v>
      </c>
      <c r="B24" s="43" t="s">
        <v>48</v>
      </c>
      <c r="C24" t="str">
        <f t="shared" si="4"/>
        <v>.Processed/</v>
      </c>
      <c r="D24" t="str">
        <f t="shared" si="5"/>
        <v>.bam</v>
      </c>
      <c r="E24" t="str">
        <f t="shared" si="1"/>
        <v>/data/khanlab/projects/working_DATA/16624A1-3149_Brain_Hippocampus/16624A1-3149_Brain_Hippocampus.Processed/16624A1-3149_Brain_Hippocampus.bam</v>
      </c>
      <c r="F24" t="str">
        <f t="shared" si="0"/>
        <v>16624A1-3149_Brain_Hippocampus.bam</v>
      </c>
      <c r="G24" s="97" t="str">
        <f t="shared" si="2"/>
        <v>/data/khanlab/projects/working_DATA/16624A1-3149_Brain_Hippocampus/16624A1-3149_Brain_Hippocampus.Cufflinks_UCSC/genes.fpkm_tracking</v>
      </c>
    </row>
    <row r="25" spans="1:7" hidden="1">
      <c r="A25" t="str">
        <f t="shared" si="3"/>
        <v>/data/khanlab/projects/working_DATA/</v>
      </c>
      <c r="B25" s="43" t="s">
        <v>49</v>
      </c>
      <c r="C25" t="str">
        <f t="shared" si="4"/>
        <v>.Processed/</v>
      </c>
      <c r="D25" t="str">
        <f t="shared" si="5"/>
        <v>.bam</v>
      </c>
      <c r="E25" t="str">
        <f t="shared" si="1"/>
        <v>/data/khanlab/projects/working_DATA/16654A1-3055_Brain_Putamen/16654A1-3055_Brain_Putamen.Processed/16654A1-3055_Brain_Putamen.bam</v>
      </c>
      <c r="F25" t="str">
        <f t="shared" si="0"/>
        <v>16654A1-3055_Brain_Putamen.bam</v>
      </c>
      <c r="G25" s="97" t="str">
        <f t="shared" si="2"/>
        <v>/data/khanlab/projects/working_DATA/16654A1-3055_Brain_Putamen/16654A1-3055_Brain_Putamen.Cufflinks_UCSC/genes.fpkm_tracking</v>
      </c>
    </row>
    <row r="26" spans="1:7" hidden="1">
      <c r="A26" t="str">
        <f t="shared" si="3"/>
        <v>/data/khanlab/projects/working_DATA/</v>
      </c>
      <c r="B26" s="43" t="s">
        <v>50</v>
      </c>
      <c r="C26" t="str">
        <f t="shared" si="4"/>
        <v>.Processed/</v>
      </c>
      <c r="D26" t="str">
        <f t="shared" si="5"/>
        <v>.bam</v>
      </c>
      <c r="E26" t="str">
        <f t="shared" si="1"/>
        <v>/data/khanlab/projects/working_DATA/21972A1-3055_Adrenal_Gland/21972A1-3055_Adrenal_Gland.Processed/21972A1-3055_Adrenal_Gland.bam</v>
      </c>
      <c r="F26" t="str">
        <f t="shared" si="0"/>
        <v>21972A1-3055_Adrenal_Gland.bam</v>
      </c>
      <c r="G26" s="97" t="str">
        <f t="shared" si="2"/>
        <v>/data/khanlab/projects/working_DATA/21972A1-3055_Adrenal_Gland/21972A1-3055_Adrenal_Gland.Cufflinks_UCSC/genes.fpkm_tracking</v>
      </c>
    </row>
    <row r="27" spans="1:7" hidden="1">
      <c r="A27" t="str">
        <f t="shared" si="3"/>
        <v>/data/khanlab/projects/working_DATA/</v>
      </c>
      <c r="B27" s="43" t="s">
        <v>51</v>
      </c>
      <c r="C27" t="str">
        <f t="shared" si="4"/>
        <v>.Processed/</v>
      </c>
      <c r="D27" t="str">
        <f t="shared" si="5"/>
        <v>.bam</v>
      </c>
      <c r="E27" t="str">
        <f t="shared" si="1"/>
        <v>/data/khanlab/projects/working_DATA/23055B1-3089_Large-Intestine_Cecum/23055B1-3089_Large-Intestine_Cecum.Processed/23055B1-3089_Large-Intestine_Cecum.bam</v>
      </c>
      <c r="F27" t="str">
        <f t="shared" si="0"/>
        <v>23055B1-3089_Large-Intestine_Cecum.bam</v>
      </c>
      <c r="G27" s="97" t="str">
        <f t="shared" si="2"/>
        <v>/data/khanlab/projects/working_DATA/23055B1-3089_Large-Intestine_Cecum/23055B1-3089_Large-Intestine_Cecum.Cufflinks_UCSC/genes.fpkm_tracking</v>
      </c>
    </row>
    <row r="28" spans="1:7" hidden="1">
      <c r="A28" t="str">
        <f t="shared" si="3"/>
        <v>/data/khanlab/projects/working_DATA/</v>
      </c>
      <c r="B28" s="43" t="s">
        <v>52</v>
      </c>
      <c r="C28" t="str">
        <f t="shared" si="4"/>
        <v>.Processed/</v>
      </c>
      <c r="D28" t="str">
        <f t="shared" si="5"/>
        <v>.bam</v>
      </c>
      <c r="E28" t="str">
        <f t="shared" si="1"/>
        <v>/data/khanlab/projects/working_DATA/31020C1-3055_Corpus-Uteri_Myometrium/31020C1-3055_Corpus-Uteri_Myometrium.Processed/31020C1-3055_Corpus-Uteri_Myometrium.bam</v>
      </c>
      <c r="F28" t="str">
        <f t="shared" si="0"/>
        <v>31020C1-3055_Corpus-Uteri_Myometrium.bam</v>
      </c>
      <c r="G28" s="97" t="str">
        <f t="shared" si="2"/>
        <v>/data/khanlab/projects/working_DATA/31020C1-3055_Corpus-Uteri_Myometrium/31020C1-3055_Corpus-Uteri_Myometrium.Cufflinks_UCSC/genes.fpkm_tracking</v>
      </c>
    </row>
    <row r="29" spans="1:7" hidden="1">
      <c r="A29" t="str">
        <f t="shared" si="3"/>
        <v>/data/khanlab/projects/working_DATA/</v>
      </c>
      <c r="B29" s="43" t="s">
        <v>53</v>
      </c>
      <c r="C29" t="str">
        <f t="shared" si="4"/>
        <v>.Processed/</v>
      </c>
      <c r="D29" t="str">
        <f t="shared" si="5"/>
        <v>.bam</v>
      </c>
      <c r="E29" t="str">
        <f t="shared" si="1"/>
        <v>/data/khanlab/projects/working_DATA/31064C1-3055_Corpus-Uteri_Myometrium/31064C1-3055_Corpus-Uteri_Myometrium.Processed/31064C1-3055_Corpus-Uteri_Myometrium.bam</v>
      </c>
      <c r="F29" t="str">
        <f t="shared" si="0"/>
        <v>31064C1-3055_Corpus-Uteri_Myometrium.bam</v>
      </c>
      <c r="G29" s="97" t="str">
        <f t="shared" si="2"/>
        <v>/data/khanlab/projects/working_DATA/31064C1-3055_Corpus-Uteri_Myometrium/31064C1-3055_Corpus-Uteri_Myometrium.Cufflinks_UCSC/genes.fpkm_tracking</v>
      </c>
    </row>
    <row r="30" spans="1:7" hidden="1">
      <c r="A30" t="str">
        <f t="shared" si="3"/>
        <v>/data/khanlab/projects/working_DATA/</v>
      </c>
      <c r="B30" s="43" t="s">
        <v>54</v>
      </c>
      <c r="C30" t="str">
        <f t="shared" si="4"/>
        <v>.Processed/</v>
      </c>
      <c r="D30" t="str">
        <f t="shared" si="5"/>
        <v>.bam</v>
      </c>
      <c r="E30" t="str">
        <f t="shared" si="1"/>
        <v>/data/khanlab/projects/working_DATA/49961A2-3089_Small-Intestine_Jejunum/49961A2-3089_Small-Intestine_Jejunum.Processed/49961A2-3089_Small-Intestine_Jejunum.bam</v>
      </c>
      <c r="F30" t="str">
        <f t="shared" si="0"/>
        <v>49961A2-3089_Small-Intestine_Jejunum.bam</v>
      </c>
      <c r="G30" s="97" t="str">
        <f t="shared" si="2"/>
        <v>/data/khanlab/projects/working_DATA/49961A2-3089_Small-Intestine_Jejunum/49961A2-3089_Small-Intestine_Jejunum.Cufflinks_UCSC/genes.fpkm_tracking</v>
      </c>
    </row>
    <row r="31" spans="1:7" hidden="1">
      <c r="A31" t="str">
        <f t="shared" si="3"/>
        <v>/data/khanlab/projects/working_DATA/</v>
      </c>
      <c r="B31" s="43" t="s">
        <v>55</v>
      </c>
      <c r="C31" t="str">
        <f t="shared" si="4"/>
        <v>.Processed/</v>
      </c>
      <c r="D31" t="str">
        <f t="shared" si="5"/>
        <v>.bam</v>
      </c>
      <c r="E31" t="str">
        <f t="shared" si="1"/>
        <v>/data/khanlab/projects/working_DATA/71940A2-3149_Corpus-Uteri_Endometrium/71940A2-3149_Corpus-Uteri_Endometrium.Processed/71940A2-3149_Corpus-Uteri_Endometrium.bam</v>
      </c>
      <c r="F31" t="str">
        <f t="shared" si="0"/>
        <v>71940A2-3149_Corpus-Uteri_Endometrium.bam</v>
      </c>
      <c r="G31" s="97" t="str">
        <f t="shared" si="2"/>
        <v>/data/khanlab/projects/working_DATA/71940A2-3149_Corpus-Uteri_Endometrium/71940A2-3149_Corpus-Uteri_Endometrium.Cufflinks_UCSC/genes.fpkm_tracking</v>
      </c>
    </row>
    <row r="32" spans="1:7" hidden="1">
      <c r="A32" t="str">
        <f t="shared" si="3"/>
        <v>/data/khanlab/projects/working_DATA/</v>
      </c>
      <c r="B32" s="43" t="s">
        <v>56</v>
      </c>
      <c r="C32" t="str">
        <f t="shared" si="4"/>
        <v>.Processed/</v>
      </c>
      <c r="D32" t="str">
        <f t="shared" si="5"/>
        <v>.bam</v>
      </c>
      <c r="E32" t="str">
        <f t="shared" si="1"/>
        <v>/data/khanlab/projects/working_DATA/7227A1-3149_Brain_Substantia-Nigra/7227A1-3149_Brain_Substantia-Nigra.Processed/7227A1-3149_Brain_Substantia-Nigra.bam</v>
      </c>
      <c r="F32" t="str">
        <f t="shared" si="0"/>
        <v>7227A1-3149_Brain_Substantia-Nigra.bam</v>
      </c>
      <c r="G32" s="97" t="str">
        <f t="shared" si="2"/>
        <v>/data/khanlab/projects/working_DATA/7227A1-3149_Brain_Substantia-Nigra/7227A1-3149_Brain_Substantia-Nigra.Cufflinks_UCSC/genes.fpkm_tracking</v>
      </c>
    </row>
    <row r="33" spans="1:7" hidden="1">
      <c r="A33" t="str">
        <f t="shared" si="3"/>
        <v>/data/khanlab/projects/working_DATA/</v>
      </c>
      <c r="B33" s="43" t="s">
        <v>57</v>
      </c>
      <c r="C33" t="str">
        <f t="shared" si="4"/>
        <v>.Processed/</v>
      </c>
      <c r="D33" t="str">
        <f t="shared" si="5"/>
        <v>.bam</v>
      </c>
      <c r="E33" t="str">
        <f t="shared" si="1"/>
        <v>/data/khanlab/projects/working_DATA/7241A1-3055_Brain_Temporal-Lobe-L/7241A1-3055_Brain_Temporal-Lobe-L.Processed/7241A1-3055_Brain_Temporal-Lobe-L.bam</v>
      </c>
      <c r="F33" t="str">
        <f t="shared" si="0"/>
        <v>7241A1-3055_Brain_Temporal-Lobe-L.bam</v>
      </c>
      <c r="G33" s="97" t="str">
        <f t="shared" si="2"/>
        <v>/data/khanlab/projects/working_DATA/7241A1-3055_Brain_Temporal-Lobe-L/7241A1-3055_Brain_Temporal-Lobe-L.Cufflinks_UCSC/genes.fpkm_tracking</v>
      </c>
    </row>
    <row r="34" spans="1:7" hidden="1">
      <c r="A34" t="str">
        <f t="shared" si="3"/>
        <v>/data/khanlab/projects/working_DATA/</v>
      </c>
      <c r="B34" s="43" t="s">
        <v>58</v>
      </c>
      <c r="C34" t="str">
        <f t="shared" si="4"/>
        <v>.Processed/</v>
      </c>
      <c r="D34" t="str">
        <f t="shared" si="5"/>
        <v>.bam</v>
      </c>
      <c r="E34" t="str">
        <f t="shared" si="1"/>
        <v>/data/khanlab/projects/working_DATA/7273A1-3055_Brain_Accumbens/7273A1-3055_Brain_Accumbens.Processed/7273A1-3055_Brain_Accumbens.bam</v>
      </c>
      <c r="F34" t="str">
        <f t="shared" si="0"/>
        <v>7273A1-3055_Brain_Accumbens.bam</v>
      </c>
      <c r="G34" s="97" t="str">
        <f t="shared" si="2"/>
        <v>/data/khanlab/projects/working_DATA/7273A1-3055_Brain_Accumbens/7273A1-3055_Brain_Accumbens.Cufflinks_UCSC/genes.fpkm_tracking</v>
      </c>
    </row>
    <row r="35" spans="1:7" hidden="1">
      <c r="A35" t="str">
        <f t="shared" si="3"/>
        <v>/data/khanlab/projects/working_DATA/</v>
      </c>
      <c r="B35" s="43" t="s">
        <v>59</v>
      </c>
      <c r="C35" t="str">
        <f t="shared" si="4"/>
        <v>.Processed/</v>
      </c>
      <c r="D35" t="str">
        <f t="shared" si="5"/>
        <v>.bam</v>
      </c>
      <c r="E35" t="str">
        <f t="shared" si="1"/>
        <v>/data/khanlab/projects/working_DATA/72892B1-3149_Skin/72892B1-3149_Skin.Processed/72892B1-3149_Skin.bam</v>
      </c>
      <c r="F35" t="str">
        <f t="shared" si="0"/>
        <v>72892B1-3149_Skin.bam</v>
      </c>
      <c r="G35" s="97" t="str">
        <f t="shared" si="2"/>
        <v>/data/khanlab/projects/working_DATA/72892B1-3149_Skin/72892B1-3149_Skin.Cufflinks_UCSC/genes.fpkm_tracking</v>
      </c>
    </row>
    <row r="36" spans="1:7" hidden="1">
      <c r="A36" t="str">
        <f t="shared" si="3"/>
        <v>/data/khanlab/projects/working_DATA/</v>
      </c>
      <c r="B36" s="43" t="s">
        <v>60</v>
      </c>
      <c r="C36" t="str">
        <f t="shared" si="4"/>
        <v>.Processed/</v>
      </c>
      <c r="D36" t="str">
        <f t="shared" si="5"/>
        <v>.bam</v>
      </c>
      <c r="E36" t="str">
        <f t="shared" si="1"/>
        <v>/data/khanlab/projects/working_DATA/7662A1-3055_Skeletal-Muscle_Quadriceps-Femoris/7662A1-3055_Skeletal-Muscle_Quadriceps-Femoris.Processed/7662A1-3055_Skeletal-Muscle_Quadriceps-Femoris.bam</v>
      </c>
      <c r="F36" t="str">
        <f t="shared" si="0"/>
        <v>7662A1-3055_Skeletal-Muscle_Quadriceps-Femoris.bam</v>
      </c>
      <c r="G36" s="97" t="str">
        <f t="shared" si="2"/>
        <v>/data/khanlab/projects/working_DATA/7662A1-3055_Skeletal-Muscle_Quadriceps-Femoris/7662A1-3055_Skeletal-Muscle_Quadriceps-Femoris.Cufflinks_UCSC/genes.fpkm_tracking</v>
      </c>
    </row>
    <row r="37" spans="1:7" hidden="1">
      <c r="A37" t="str">
        <f t="shared" si="3"/>
        <v>/data/khanlab/projects/working_DATA/</v>
      </c>
      <c r="B37" s="43" t="s">
        <v>61</v>
      </c>
      <c r="C37" t="str">
        <f t="shared" si="4"/>
        <v>.Processed/</v>
      </c>
      <c r="D37" t="str">
        <f t="shared" si="5"/>
        <v>.bam</v>
      </c>
      <c r="E37" t="str">
        <f t="shared" si="1"/>
        <v>/data/khanlab/projects/working_DATA/76635A1-3149_Bronchus/76635A1-3149_Bronchus.Processed/76635A1-3149_Bronchus.bam</v>
      </c>
      <c r="F37" t="str">
        <f t="shared" si="0"/>
        <v>76635A1-3149_Bronchus.bam</v>
      </c>
      <c r="G37" s="97" t="str">
        <f t="shared" si="2"/>
        <v>/data/khanlab/projects/working_DATA/76635A1-3149_Bronchus/76635A1-3149_Bronchus.Cufflinks_UCSC/genes.fpkm_tracking</v>
      </c>
    </row>
    <row r="38" spans="1:7" hidden="1">
      <c r="A38" t="str">
        <f t="shared" si="3"/>
        <v>/data/khanlab/projects/working_DATA/</v>
      </c>
      <c r="B38" s="43" t="s">
        <v>62</v>
      </c>
      <c r="C38" t="str">
        <f t="shared" si="4"/>
        <v>.Processed/</v>
      </c>
      <c r="D38" t="str">
        <f t="shared" si="5"/>
        <v>.bam</v>
      </c>
      <c r="E38" t="str">
        <f t="shared" si="1"/>
        <v>/data/khanlab/projects/working_DATA/7934C1-3149_Heart/7934C1-3149_Heart.Processed/7934C1-3149_Heart.bam</v>
      </c>
      <c r="F38" t="str">
        <f t="shared" si="0"/>
        <v>7934C1-3149_Heart.bam</v>
      </c>
      <c r="G38" s="97" t="str">
        <f t="shared" si="2"/>
        <v>/data/khanlab/projects/working_DATA/7934C1-3149_Heart/7934C1-3149_Heart.Cufflinks_UCSC/genes.fpkm_tracking</v>
      </c>
    </row>
    <row r="39" spans="1:7" hidden="1">
      <c r="A39" t="str">
        <f t="shared" si="3"/>
        <v>/data/khanlab/projects/working_DATA/</v>
      </c>
      <c r="B39" s="43" t="s">
        <v>63</v>
      </c>
      <c r="C39" t="str">
        <f t="shared" si="4"/>
        <v>.Processed/</v>
      </c>
      <c r="D39" t="str">
        <f t="shared" si="5"/>
        <v>.bam</v>
      </c>
      <c r="E39" t="str">
        <f t="shared" si="1"/>
        <v>/data/khanlab/projects/working_DATA/7960AB1-3089_Brain_Amygdala/7960AB1-3089_Brain_Amygdala.Processed/7960AB1-3089_Brain_Amygdala.bam</v>
      </c>
      <c r="F39" t="str">
        <f t="shared" si="0"/>
        <v>7960AB1-3089_Brain_Amygdala.bam</v>
      </c>
      <c r="G39" s="97" t="str">
        <f t="shared" si="2"/>
        <v>/data/khanlab/projects/working_DATA/7960AB1-3089_Brain_Amygdala/7960AB1-3089_Brain_Amygdala.Cufflinks_UCSC/genes.fpkm_tracking</v>
      </c>
    </row>
    <row r="40" spans="1:7" hidden="1">
      <c r="A40" t="str">
        <f t="shared" si="3"/>
        <v>/data/khanlab/projects/working_DATA/</v>
      </c>
      <c r="B40" s="43" t="s">
        <v>64</v>
      </c>
      <c r="C40" t="str">
        <f t="shared" si="4"/>
        <v>.Processed/</v>
      </c>
      <c r="D40" t="str">
        <f t="shared" si="5"/>
        <v>.bam</v>
      </c>
      <c r="E40" t="str">
        <f t="shared" si="1"/>
        <v>/data/khanlab/projects/working_DATA/8098M3-3021_Brain_Thalamus/8098M3-3021_Brain_Thalamus.Processed/8098M3-3021_Brain_Thalamus.bam</v>
      </c>
      <c r="F40" t="str">
        <f t="shared" si="0"/>
        <v>8098M3-3021_Brain_Thalamus.bam</v>
      </c>
      <c r="G40" s="97" t="str">
        <f t="shared" si="2"/>
        <v>/data/khanlab/projects/working_DATA/8098M3-3021_Brain_Thalamus/8098M3-3021_Brain_Thalamus.Cufflinks_UCSC/genes.fpkm_tracking</v>
      </c>
    </row>
    <row r="41" spans="1:7" hidden="1">
      <c r="A41" t="str">
        <f t="shared" si="3"/>
        <v>/data/khanlab/projects/working_DATA/</v>
      </c>
      <c r="B41" s="43" t="s">
        <v>65</v>
      </c>
      <c r="C41" t="str">
        <f t="shared" si="4"/>
        <v>.Processed/</v>
      </c>
      <c r="D41" t="str">
        <f t="shared" si="5"/>
        <v>.bam</v>
      </c>
      <c r="E41" t="str">
        <f t="shared" si="1"/>
        <v>/data/khanlab/projects/working_DATA/9048K1-3055_Brain_Accumbens/9048K1-3055_Brain_Accumbens.Processed/9048K1-3055_Brain_Accumbens.bam</v>
      </c>
      <c r="F41" t="str">
        <f t="shared" si="0"/>
        <v>9048K1-3055_Brain_Accumbens.bam</v>
      </c>
      <c r="G41" s="97" t="str">
        <f t="shared" si="2"/>
        <v>/data/khanlab/projects/working_DATA/9048K1-3055_Brain_Accumbens/9048K1-3055_Brain_Accumbens.Cufflinks_UCSC/genes.fpkm_tracking</v>
      </c>
    </row>
    <row r="42" spans="1:7" hidden="1">
      <c r="A42" t="str">
        <f t="shared" si="3"/>
        <v>/data/khanlab/projects/working_DATA/</v>
      </c>
      <c r="B42" s="43" t="s">
        <v>66</v>
      </c>
      <c r="C42" t="str">
        <f t="shared" si="4"/>
        <v>.Processed/</v>
      </c>
      <c r="D42" t="str">
        <f t="shared" si="5"/>
        <v>.bam</v>
      </c>
      <c r="E42" t="str">
        <f t="shared" si="1"/>
        <v>/data/khanlab/projects/working_DATA/9048S1-3056/9048S1-3056.Processed/9048S1-3056.bam</v>
      </c>
      <c r="F42" t="str">
        <f t="shared" si="0"/>
        <v>9048S1-3056.bam</v>
      </c>
      <c r="G42" s="97" t="str">
        <f t="shared" si="2"/>
        <v>/data/khanlab/projects/working_DATA/9048S1-3056/9048S1-3056.Cufflinks_UCSC/genes.fpkm_tracking</v>
      </c>
    </row>
    <row r="43" spans="1:7" hidden="1">
      <c r="A43" t="str">
        <f t="shared" si="3"/>
        <v>/data/khanlab/projects/working_DATA/</v>
      </c>
      <c r="B43" s="43" t="s">
        <v>67</v>
      </c>
      <c r="C43" t="str">
        <f t="shared" si="4"/>
        <v>.Processed/</v>
      </c>
      <c r="D43" t="str">
        <f t="shared" si="5"/>
        <v>.bam</v>
      </c>
      <c r="E43" t="str">
        <f t="shared" si="1"/>
        <v>/data/khanlab/projects/working_DATA/98495A1-3089_Prostate-Gland/98495A1-3089_Prostate-Gland.Processed/98495A1-3089_Prostate-Gland.bam</v>
      </c>
      <c r="F43" t="str">
        <f t="shared" si="0"/>
        <v>98495A1-3089_Prostate-Gland.bam</v>
      </c>
      <c r="G43" s="97" t="str">
        <f t="shared" si="2"/>
        <v>/data/khanlab/projects/working_DATA/98495A1-3089_Prostate-Gland/98495A1-3089_Prostate-Gland.Cufflinks_UCSC/genes.fpkm_tracking</v>
      </c>
    </row>
    <row r="44" spans="1:7" hidden="1">
      <c r="A44" t="str">
        <f t="shared" si="3"/>
        <v>/data/khanlab/projects/working_DATA/</v>
      </c>
      <c r="B44" s="43" t="s">
        <v>68</v>
      </c>
      <c r="C44" t="str">
        <f t="shared" si="4"/>
        <v>.Processed/</v>
      </c>
      <c r="D44" t="str">
        <f t="shared" si="5"/>
        <v>.bam</v>
      </c>
      <c r="E44" t="str">
        <f t="shared" si="1"/>
        <v>/data/khanlab/projects/working_DATA/ERR030872_Thyroid/ERR030872_Thyroid.Processed/ERR030872_Thyroid.bam</v>
      </c>
      <c r="F44" t="str">
        <f t="shared" si="0"/>
        <v>ERR030872_Thyroid.bam</v>
      </c>
      <c r="G44" s="97" t="str">
        <f t="shared" si="2"/>
        <v>/data/khanlab/projects/working_DATA/ERR030872_Thyroid/ERR030872_Thyroid.Cufflinks_UCSC/genes.fpkm_tracking</v>
      </c>
    </row>
    <row r="45" spans="1:7" hidden="1">
      <c r="A45" t="str">
        <f t="shared" si="3"/>
        <v>/data/khanlab/projects/working_DATA/</v>
      </c>
      <c r="B45" s="43" t="s">
        <v>69</v>
      </c>
      <c r="C45" t="str">
        <f t="shared" si="4"/>
        <v>.Processed/</v>
      </c>
      <c r="D45" t="str">
        <f t="shared" si="5"/>
        <v>.bam</v>
      </c>
      <c r="E45" t="str">
        <f t="shared" si="1"/>
        <v>/data/khanlab/projects/working_DATA/ERR030873_Testis/ERR030873_Testis.Processed/ERR030873_Testis.bam</v>
      </c>
      <c r="F45" t="str">
        <f t="shared" si="0"/>
        <v>ERR030873_Testis.bam</v>
      </c>
      <c r="G45" s="97" t="str">
        <f t="shared" si="2"/>
        <v>/data/khanlab/projects/working_DATA/ERR030873_Testis/ERR030873_Testis.Cufflinks_UCSC/genes.fpkm_tracking</v>
      </c>
    </row>
    <row r="46" spans="1:7" hidden="1">
      <c r="A46" t="str">
        <f t="shared" si="3"/>
        <v>/data/khanlab/projects/working_DATA/</v>
      </c>
      <c r="B46" s="43" t="s">
        <v>70</v>
      </c>
      <c r="C46" t="str">
        <f t="shared" si="4"/>
        <v>.Processed/</v>
      </c>
      <c r="D46" t="str">
        <f t="shared" si="5"/>
        <v>.bam</v>
      </c>
      <c r="E46" t="str">
        <f t="shared" si="1"/>
        <v>/data/khanlab/projects/working_DATA/ERR030874_Ovary/ERR030874_Ovary.Processed/ERR030874_Ovary.bam</v>
      </c>
      <c r="F46" t="str">
        <f t="shared" si="0"/>
        <v>ERR030874_Ovary.bam</v>
      </c>
      <c r="G46" s="97" t="str">
        <f t="shared" si="2"/>
        <v>/data/khanlab/projects/working_DATA/ERR030874_Ovary/ERR030874_Ovary.Cufflinks_UCSC/genes.fpkm_tracking</v>
      </c>
    </row>
    <row r="47" spans="1:7" hidden="1">
      <c r="A47" t="str">
        <f t="shared" si="3"/>
        <v>/data/khanlab/projects/working_DATA/</v>
      </c>
      <c r="B47" s="43" t="s">
        <v>71</v>
      </c>
      <c r="C47" t="str">
        <f t="shared" si="4"/>
        <v>.Processed/</v>
      </c>
      <c r="D47" t="str">
        <f t="shared" si="5"/>
        <v>.bam</v>
      </c>
      <c r="E47" t="str">
        <f t="shared" si="1"/>
        <v>/data/khanlab/projects/working_DATA/ERR030875_Leukocyte/ERR030875_Leukocyte.Processed/ERR030875_Leukocyte.bam</v>
      </c>
      <c r="F47" t="str">
        <f t="shared" si="0"/>
        <v>ERR030875_Leukocyte.bam</v>
      </c>
      <c r="G47" s="97" t="str">
        <f t="shared" si="2"/>
        <v>/data/khanlab/projects/working_DATA/ERR030875_Leukocyte/ERR030875_Leukocyte.Cufflinks_UCSC/genes.fpkm_tracking</v>
      </c>
    </row>
    <row r="48" spans="1:7" hidden="1">
      <c r="A48" t="str">
        <f t="shared" si="3"/>
        <v>/data/khanlab/projects/working_DATA/</v>
      </c>
      <c r="B48" s="43" t="s">
        <v>72</v>
      </c>
      <c r="C48" t="str">
        <f t="shared" si="4"/>
        <v>.Processed/</v>
      </c>
      <c r="D48" t="str">
        <f t="shared" si="5"/>
        <v>.bam</v>
      </c>
      <c r="E48" t="str">
        <f t="shared" si="1"/>
        <v>/data/khanlab/projects/working_DATA/ERR030876_Skeletal_muscle/ERR030876_Skeletal_muscle.Processed/ERR030876_Skeletal_muscle.bam</v>
      </c>
      <c r="F48" t="str">
        <f t="shared" si="0"/>
        <v>ERR030876_Skeletal_muscle.bam</v>
      </c>
      <c r="G48" s="97" t="str">
        <f t="shared" si="2"/>
        <v>/data/khanlab/projects/working_DATA/ERR030876_Skeletal_muscle/ERR030876_Skeletal_muscle.Cufflinks_UCSC/genes.fpkm_tracking</v>
      </c>
    </row>
    <row r="49" spans="1:7" hidden="1">
      <c r="A49" t="str">
        <f t="shared" si="3"/>
        <v>/data/khanlab/projects/working_DATA/</v>
      </c>
      <c r="B49" s="43" t="s">
        <v>73</v>
      </c>
      <c r="C49" t="str">
        <f t="shared" si="4"/>
        <v>.Processed/</v>
      </c>
      <c r="D49" t="str">
        <f t="shared" si="5"/>
        <v>.bam</v>
      </c>
      <c r="E49" t="str">
        <f t="shared" si="1"/>
        <v>/data/khanlab/projects/working_DATA/ERR030877_Prostate/ERR030877_Prostate.Processed/ERR030877_Prostate.bam</v>
      </c>
      <c r="F49" t="str">
        <f t="shared" si="0"/>
        <v>ERR030877_Prostate.bam</v>
      </c>
      <c r="G49" s="97" t="str">
        <f t="shared" si="2"/>
        <v>/data/khanlab/projects/working_DATA/ERR030877_Prostate/ERR030877_Prostate.Cufflinks_UCSC/genes.fpkm_tracking</v>
      </c>
    </row>
    <row r="50" spans="1:7" hidden="1">
      <c r="A50" t="str">
        <f t="shared" si="3"/>
        <v>/data/khanlab/projects/working_DATA/</v>
      </c>
      <c r="B50" s="43" t="s">
        <v>74</v>
      </c>
      <c r="C50" t="str">
        <f t="shared" si="4"/>
        <v>.Processed/</v>
      </c>
      <c r="D50" t="str">
        <f t="shared" si="5"/>
        <v>.bam</v>
      </c>
      <c r="E50" t="str">
        <f t="shared" si="1"/>
        <v>/data/khanlab/projects/working_DATA/ERR030878_Lymph_Node/ERR030878_Lymph_Node.Processed/ERR030878_Lymph_Node.bam</v>
      </c>
      <c r="F50" t="str">
        <f t="shared" si="0"/>
        <v>ERR030878_Lymph_Node.bam</v>
      </c>
      <c r="G50" s="97" t="str">
        <f t="shared" si="2"/>
        <v>/data/khanlab/projects/working_DATA/ERR030878_Lymph_Node/ERR030878_Lymph_Node.Cufflinks_UCSC/genes.fpkm_tracking</v>
      </c>
    </row>
    <row r="51" spans="1:7" hidden="1">
      <c r="A51" t="str">
        <f t="shared" si="3"/>
        <v>/data/khanlab/projects/working_DATA/</v>
      </c>
      <c r="B51" s="43" t="s">
        <v>75</v>
      </c>
      <c r="C51" t="str">
        <f t="shared" si="4"/>
        <v>.Processed/</v>
      </c>
      <c r="D51" t="str">
        <f t="shared" si="5"/>
        <v>.bam</v>
      </c>
      <c r="E51" t="str">
        <f t="shared" si="1"/>
        <v>/data/khanlab/projects/working_DATA/ERR030879_Lung/ERR030879_Lung.Processed/ERR030879_Lung.bam</v>
      </c>
      <c r="F51" t="str">
        <f t="shared" si="0"/>
        <v>ERR030879_Lung.bam</v>
      </c>
      <c r="G51" s="97" t="str">
        <f t="shared" si="2"/>
        <v>/data/khanlab/projects/working_DATA/ERR030879_Lung/ERR030879_Lung.Cufflinks_UCSC/genes.fpkm_tracking</v>
      </c>
    </row>
    <row r="52" spans="1:7" hidden="1">
      <c r="A52" t="str">
        <f t="shared" si="3"/>
        <v>/data/khanlab/projects/working_DATA/</v>
      </c>
      <c r="B52" s="43" t="s">
        <v>76</v>
      </c>
      <c r="C52" t="str">
        <f t="shared" si="4"/>
        <v>.Processed/</v>
      </c>
      <c r="D52" t="str">
        <f t="shared" si="5"/>
        <v>.bam</v>
      </c>
      <c r="E52" t="str">
        <f t="shared" si="1"/>
        <v>/data/khanlab/projects/working_DATA/ERR030880_Adipose/ERR030880_Adipose.Processed/ERR030880_Adipose.bam</v>
      </c>
      <c r="F52" t="str">
        <f t="shared" si="0"/>
        <v>ERR030880_Adipose.bam</v>
      </c>
      <c r="G52" s="97" t="str">
        <f t="shared" si="2"/>
        <v>/data/khanlab/projects/working_DATA/ERR030880_Adipose/ERR030880_Adipose.Cufflinks_UCSC/genes.fpkm_tracking</v>
      </c>
    </row>
    <row r="53" spans="1:7" hidden="1">
      <c r="A53" t="str">
        <f t="shared" si="3"/>
        <v>/data/khanlab/projects/working_DATA/</v>
      </c>
      <c r="B53" s="43" t="s">
        <v>77</v>
      </c>
      <c r="C53" t="str">
        <f t="shared" si="4"/>
        <v>.Processed/</v>
      </c>
      <c r="D53" t="str">
        <f t="shared" si="5"/>
        <v>.bam</v>
      </c>
      <c r="E53" t="str">
        <f t="shared" si="1"/>
        <v>/data/khanlab/projects/working_DATA/ERR030881_Adrenal/ERR030881_Adrenal.Processed/ERR030881_Adrenal.bam</v>
      </c>
      <c r="F53" t="str">
        <f t="shared" si="0"/>
        <v>ERR030881_Adrenal.bam</v>
      </c>
      <c r="G53" s="97" t="str">
        <f t="shared" si="2"/>
        <v>/data/khanlab/projects/working_DATA/ERR030881_Adrenal/ERR030881_Adrenal.Cufflinks_UCSC/genes.fpkm_tracking</v>
      </c>
    </row>
    <row r="54" spans="1:7" hidden="1">
      <c r="A54" t="str">
        <f t="shared" si="3"/>
        <v>/data/khanlab/projects/working_DATA/</v>
      </c>
      <c r="B54" s="43" t="s">
        <v>78</v>
      </c>
      <c r="C54" t="str">
        <f t="shared" si="4"/>
        <v>.Processed/</v>
      </c>
      <c r="D54" t="str">
        <f t="shared" si="5"/>
        <v>.bam</v>
      </c>
      <c r="E54" t="str">
        <f t="shared" si="1"/>
        <v>/data/khanlab/projects/working_DATA/ERR030882_Brain/ERR030882_Brain.Processed/ERR030882_Brain.bam</v>
      </c>
      <c r="F54" t="str">
        <f t="shared" si="0"/>
        <v>ERR030882_Brain.bam</v>
      </c>
      <c r="G54" s="97" t="str">
        <f t="shared" si="2"/>
        <v>/data/khanlab/projects/working_DATA/ERR030882_Brain/ERR030882_Brain.Cufflinks_UCSC/genes.fpkm_tracking</v>
      </c>
    </row>
    <row r="55" spans="1:7" hidden="1">
      <c r="A55" t="str">
        <f t="shared" si="3"/>
        <v>/data/khanlab/projects/working_DATA/</v>
      </c>
      <c r="B55" s="43" t="s">
        <v>79</v>
      </c>
      <c r="C55" t="str">
        <f t="shared" si="4"/>
        <v>.Processed/</v>
      </c>
      <c r="D55" t="str">
        <f t="shared" si="5"/>
        <v>.bam</v>
      </c>
      <c r="E55" t="str">
        <f t="shared" si="1"/>
        <v>/data/khanlab/projects/working_DATA/ERR030883_Breast/ERR030883_Breast.Processed/ERR030883_Breast.bam</v>
      </c>
      <c r="F55" t="str">
        <f t="shared" si="0"/>
        <v>ERR030883_Breast.bam</v>
      </c>
      <c r="G55" s="97" t="str">
        <f t="shared" si="2"/>
        <v>/data/khanlab/projects/working_DATA/ERR030883_Breast/ERR030883_Breast.Cufflinks_UCSC/genes.fpkm_tracking</v>
      </c>
    </row>
    <row r="56" spans="1:7" hidden="1">
      <c r="A56" t="str">
        <f t="shared" si="3"/>
        <v>/data/khanlab/projects/working_DATA/</v>
      </c>
      <c r="B56" s="43" t="s">
        <v>80</v>
      </c>
      <c r="C56" t="str">
        <f t="shared" si="4"/>
        <v>.Processed/</v>
      </c>
      <c r="D56" t="str">
        <f t="shared" si="5"/>
        <v>.bam</v>
      </c>
      <c r="E56" t="str">
        <f t="shared" si="1"/>
        <v>/data/khanlab/projects/working_DATA/ERR030884_Colon/ERR030884_Colon.Processed/ERR030884_Colon.bam</v>
      </c>
      <c r="F56" t="str">
        <f t="shared" si="0"/>
        <v>ERR030884_Colon.bam</v>
      </c>
      <c r="G56" s="97" t="str">
        <f t="shared" si="2"/>
        <v>/data/khanlab/projects/working_DATA/ERR030884_Colon/ERR030884_Colon.Cufflinks_UCSC/genes.fpkm_tracking</v>
      </c>
    </row>
    <row r="57" spans="1:7" hidden="1">
      <c r="A57" t="str">
        <f t="shared" si="3"/>
        <v>/data/khanlab/projects/working_DATA/</v>
      </c>
      <c r="B57" s="43" t="s">
        <v>81</v>
      </c>
      <c r="C57" t="str">
        <f t="shared" si="4"/>
        <v>.Processed/</v>
      </c>
      <c r="D57" t="str">
        <f t="shared" si="5"/>
        <v>.bam</v>
      </c>
      <c r="E57" t="str">
        <f t="shared" si="1"/>
        <v>/data/khanlab/projects/working_DATA/ERR030885_Kidney/ERR030885_Kidney.Processed/ERR030885_Kidney.bam</v>
      </c>
      <c r="F57" t="str">
        <f t="shared" si="0"/>
        <v>ERR030885_Kidney.bam</v>
      </c>
      <c r="G57" s="97" t="str">
        <f t="shared" si="2"/>
        <v>/data/khanlab/projects/working_DATA/ERR030885_Kidney/ERR030885_Kidney.Cufflinks_UCSC/genes.fpkm_tracking</v>
      </c>
    </row>
    <row r="58" spans="1:7" hidden="1">
      <c r="A58" t="str">
        <f t="shared" si="3"/>
        <v>/data/khanlab/projects/working_DATA/</v>
      </c>
      <c r="B58" s="43" t="s">
        <v>82</v>
      </c>
      <c r="C58" t="str">
        <f t="shared" si="4"/>
        <v>.Processed/</v>
      </c>
      <c r="D58" t="str">
        <f t="shared" si="5"/>
        <v>.bam</v>
      </c>
      <c r="E58" t="str">
        <f t="shared" si="1"/>
        <v>/data/khanlab/projects/working_DATA/ERR030886_Heart/ERR030886_Heart.Processed/ERR030886_Heart.bam</v>
      </c>
      <c r="F58" t="str">
        <f t="shared" si="0"/>
        <v>ERR030886_Heart.bam</v>
      </c>
      <c r="G58" s="97" t="str">
        <f t="shared" si="2"/>
        <v>/data/khanlab/projects/working_DATA/ERR030886_Heart/ERR030886_Heart.Cufflinks_UCSC/genes.fpkm_tracking</v>
      </c>
    </row>
    <row r="59" spans="1:7" hidden="1">
      <c r="A59" t="str">
        <f t="shared" si="3"/>
        <v>/data/khanlab/projects/working_DATA/</v>
      </c>
      <c r="B59" s="43" t="s">
        <v>83</v>
      </c>
      <c r="C59" t="str">
        <f t="shared" si="4"/>
        <v>.Processed/</v>
      </c>
      <c r="D59" t="str">
        <f t="shared" si="5"/>
        <v>.bam</v>
      </c>
      <c r="E59" t="str">
        <f t="shared" si="1"/>
        <v>/data/khanlab/projects/working_DATA/ERR030887_Liver/ERR030887_Liver.Processed/ERR030887_Liver.bam</v>
      </c>
      <c r="F59" t="str">
        <f t="shared" si="0"/>
        <v>ERR030887_Liver.bam</v>
      </c>
      <c r="G59" s="97" t="str">
        <f t="shared" si="2"/>
        <v>/data/khanlab/projects/working_DATA/ERR030887_Liver/ERR030887_Liver.Cufflinks_UCSC/genes.fpkm_tracking</v>
      </c>
    </row>
    <row r="60" spans="1:7" hidden="1">
      <c r="A60" t="str">
        <f t="shared" ref="A60:A117" si="6">$A$1</f>
        <v>/data/khanlab/projects/working_DATA/</v>
      </c>
      <c r="B60" s="43" t="s">
        <v>1517</v>
      </c>
      <c r="C60" t="str">
        <f t="shared" ref="C60:C117" si="7">$C$1</f>
        <v>.Processed/</v>
      </c>
      <c r="D60" t="str">
        <f t="shared" ref="D60:D117" si="8">$D$1</f>
        <v>.bam</v>
      </c>
      <c r="E60" t="str">
        <f t="shared" ref="E60:E116" si="9">CONCATENATE(A60,B60,"/",B60,C60,B60,D60)</f>
        <v>/data/khanlab/projects/working_DATA/Sample_109S_150_SureSelect_2_E_C676DANXX/Sample_109S_150_SureSelect_2_E_C676DANXX.Processed/Sample_109S_150_SureSelect_2_E_C676DANXX.bam</v>
      </c>
      <c r="F60" t="str">
        <f t="shared" ref="F60:F115" si="10">CONCATENATE(B60,D60)</f>
        <v>Sample_109S_150_SureSelect_2_E_C676DANXX.bam</v>
      </c>
      <c r="G60" s="97" t="str">
        <f t="shared" si="2"/>
        <v>/data/khanlab/projects/working_DATA/Sample_109S_150_SureSelect_2_E_C676DANXX/Sample_109S_150_SureSelect_2_E_C676DANXX.Cufflinks_UCSC/genes.fpkm_tracking</v>
      </c>
    </row>
    <row r="61" spans="1:7" hidden="1">
      <c r="A61" t="str">
        <f t="shared" si="6"/>
        <v>/data/khanlab/projects/working_DATA/</v>
      </c>
      <c r="B61" s="43" t="s">
        <v>1518</v>
      </c>
      <c r="C61" t="str">
        <f t="shared" si="7"/>
        <v>.Processed/</v>
      </c>
      <c r="D61" t="str">
        <f t="shared" si="8"/>
        <v>.bam</v>
      </c>
      <c r="E61" t="str">
        <f t="shared" si="9"/>
        <v>/data/khanlab/projects/working_DATA/Sample_109S_500_SureSelect_2_E_C676DANXX/Sample_109S_500_SureSelect_2_E_C676DANXX.Processed/Sample_109S_500_SureSelect_2_E_C676DANXX.bam</v>
      </c>
      <c r="F61" t="str">
        <f t="shared" si="10"/>
        <v>Sample_109S_500_SureSelect_2_E_C676DANXX.bam</v>
      </c>
      <c r="G61" s="97" t="str">
        <f t="shared" si="2"/>
        <v>/data/khanlab/projects/working_DATA/Sample_109S_500_SureSelect_2_E_C676DANXX/Sample_109S_500_SureSelect_2_E_C676DANXX.Cufflinks_UCSC/genes.fpkm_tracking</v>
      </c>
    </row>
    <row r="62" spans="1:7" hidden="1">
      <c r="A62" t="str">
        <f t="shared" si="6"/>
        <v>/data/khanlab/projects/working_DATA/</v>
      </c>
      <c r="B62" s="43" t="s">
        <v>1519</v>
      </c>
      <c r="C62" t="str">
        <f t="shared" si="7"/>
        <v>.Processed/</v>
      </c>
      <c r="D62" t="str">
        <f t="shared" si="8"/>
        <v>.bam</v>
      </c>
      <c r="E62" t="str">
        <f t="shared" si="9"/>
        <v>/data/khanlab/projects/working_DATA/Sample_109S_SeqCap_2_E_C676DANXX/Sample_109S_SeqCap_2_E_C676DANXX.Processed/Sample_109S_SeqCap_2_E_C676DANXX.bam</v>
      </c>
      <c r="F62" t="str">
        <f t="shared" si="10"/>
        <v>Sample_109S_SeqCap_2_E_C676DANXX.bam</v>
      </c>
      <c r="G62" s="97" t="str">
        <f t="shared" si="2"/>
        <v>/data/khanlab/projects/working_DATA/Sample_109S_SeqCap_2_E_C676DANXX/Sample_109S_SeqCap_2_E_C676DANXX.Cufflinks_UCSC/genes.fpkm_tracking</v>
      </c>
    </row>
    <row r="63" spans="1:7" hidden="1">
      <c r="A63" t="str">
        <f t="shared" si="6"/>
        <v>/data/khanlab/projects/working_DATA/</v>
      </c>
      <c r="B63" s="43" t="s">
        <v>1520</v>
      </c>
      <c r="C63" t="str">
        <f t="shared" si="7"/>
        <v>.Processed/</v>
      </c>
      <c r="D63" t="str">
        <f t="shared" si="8"/>
        <v>.bam</v>
      </c>
      <c r="E63" t="str">
        <f t="shared" si="9"/>
        <v>/data/khanlab/projects/working_DATA/Sample_109T_150_SureSelect_2_E_C676DANXX/Sample_109T_150_SureSelect_2_E_C676DANXX.Processed/Sample_109T_150_SureSelect_2_E_C676DANXX.bam</v>
      </c>
      <c r="F63" t="str">
        <f t="shared" si="10"/>
        <v>Sample_109T_150_SureSelect_2_E_C676DANXX.bam</v>
      </c>
      <c r="G63" s="97" t="str">
        <f t="shared" si="2"/>
        <v>/data/khanlab/projects/working_DATA/Sample_109T_150_SureSelect_2_E_C676DANXX/Sample_109T_150_SureSelect_2_E_C676DANXX.Cufflinks_UCSC/genes.fpkm_tracking</v>
      </c>
    </row>
    <row r="64" spans="1:7" hidden="1">
      <c r="A64" t="str">
        <f t="shared" si="6"/>
        <v>/data/khanlab/projects/working_DATA/</v>
      </c>
      <c r="B64" s="43" t="s">
        <v>1521</v>
      </c>
      <c r="C64" t="str">
        <f t="shared" si="7"/>
        <v>.Processed/</v>
      </c>
      <c r="D64" t="str">
        <f t="shared" si="8"/>
        <v>.bam</v>
      </c>
      <c r="E64" t="str">
        <f t="shared" si="9"/>
        <v>/data/khanlab/projects/working_DATA/Sample_109T_500_SureSelect_2_E_C676DANXX/Sample_109T_500_SureSelect_2_E_C676DANXX.Processed/Sample_109T_500_SureSelect_2_E_C676DANXX.bam</v>
      </c>
      <c r="F64" t="str">
        <f t="shared" si="10"/>
        <v>Sample_109T_500_SureSelect_2_E_C676DANXX.bam</v>
      </c>
      <c r="G64" s="97" t="str">
        <f t="shared" si="2"/>
        <v>/data/khanlab/projects/working_DATA/Sample_109T_500_SureSelect_2_E_C676DANXX/Sample_109T_500_SureSelect_2_E_C676DANXX.Cufflinks_UCSC/genes.fpkm_tracking</v>
      </c>
    </row>
    <row r="65" spans="1:7" hidden="1">
      <c r="A65" t="str">
        <f t="shared" si="6"/>
        <v>/data/khanlab/projects/working_DATA/</v>
      </c>
      <c r="B65" s="43" t="s">
        <v>1522</v>
      </c>
      <c r="C65" t="str">
        <f t="shared" si="7"/>
        <v>.Processed/</v>
      </c>
      <c r="D65" t="str">
        <f t="shared" si="8"/>
        <v>.bam</v>
      </c>
      <c r="E65" t="str">
        <f t="shared" si="9"/>
        <v>/data/khanlab/projects/working_DATA/Sample_109T_SeqCap_2_E_C676DANXX/Sample_109T_SeqCap_2_E_C676DANXX.Processed/Sample_109T_SeqCap_2_E_C676DANXX.bam</v>
      </c>
      <c r="F65" t="str">
        <f t="shared" si="10"/>
        <v>Sample_109T_SeqCap_2_E_C676DANXX.bam</v>
      </c>
      <c r="G65" s="97" t="str">
        <f t="shared" si="2"/>
        <v>/data/khanlab/projects/working_DATA/Sample_109T_SeqCap_2_E_C676DANXX/Sample_109T_SeqCap_2_E_C676DANXX.Cufflinks_UCSC/genes.fpkm_tracking</v>
      </c>
    </row>
    <row r="66" spans="1:7" hidden="1">
      <c r="A66" t="str">
        <f t="shared" si="6"/>
        <v>/data/khanlab/projects/working_DATA/</v>
      </c>
      <c r="B66" s="43" t="s">
        <v>1523</v>
      </c>
      <c r="C66" t="str">
        <f t="shared" si="7"/>
        <v>.Processed/</v>
      </c>
      <c r="D66" t="str">
        <f t="shared" si="8"/>
        <v>.bam</v>
      </c>
      <c r="E66" t="str">
        <f t="shared" si="9"/>
        <v>/data/khanlab/projects/working_DATA/Sample_130NSeqCap_E_C624DANXX/Sample_130NSeqCap_E_C624DANXX.Processed/Sample_130NSeqCap_E_C624DANXX.bam</v>
      </c>
      <c r="F66" t="str">
        <f t="shared" si="10"/>
        <v>Sample_130NSeqCap_E_C624DANXX.bam</v>
      </c>
      <c r="G66" s="97" t="str">
        <f t="shared" ref="G66:G129" si="11">CONCATENATE(A66,B66,"/",B66,".Cufflinks_UCSC/genes.fpkm_tracking")</f>
        <v>/data/khanlab/projects/working_DATA/Sample_130NSeqCap_E_C624DANXX/Sample_130NSeqCap_E_C624DANXX.Cufflinks_UCSC/genes.fpkm_tracking</v>
      </c>
    </row>
    <row r="67" spans="1:7" hidden="1">
      <c r="A67" t="str">
        <f t="shared" si="6"/>
        <v>/data/khanlab/projects/working_DATA/</v>
      </c>
      <c r="B67" s="43" t="s">
        <v>1524</v>
      </c>
      <c r="C67" t="str">
        <f t="shared" si="7"/>
        <v>.Processed/</v>
      </c>
      <c r="D67" t="str">
        <f t="shared" si="8"/>
        <v>.bam</v>
      </c>
      <c r="E67" t="str">
        <f t="shared" si="9"/>
        <v>/data/khanlab/projects/working_DATA/Sample_130NSureSelect_E_C624DANXX/Sample_130NSureSelect_E_C624DANXX.Processed/Sample_130NSureSelect_E_C624DANXX.bam</v>
      </c>
      <c r="F67" t="str">
        <f t="shared" si="10"/>
        <v>Sample_130NSureSelect_E_C624DANXX.bam</v>
      </c>
      <c r="G67" s="97" t="str">
        <f t="shared" si="11"/>
        <v>/data/khanlab/projects/working_DATA/Sample_130NSureSelect_E_C624DANXX/Sample_130NSureSelect_E_C624DANXX.Cufflinks_UCSC/genes.fpkm_tracking</v>
      </c>
    </row>
    <row r="68" spans="1:7" hidden="1">
      <c r="A68" t="str">
        <f t="shared" si="6"/>
        <v>/data/khanlab/projects/working_DATA/</v>
      </c>
      <c r="B68" s="43" t="s">
        <v>1525</v>
      </c>
      <c r="C68" t="str">
        <f t="shared" si="7"/>
        <v>.Processed/</v>
      </c>
      <c r="D68" t="str">
        <f t="shared" si="8"/>
        <v>.bam</v>
      </c>
      <c r="E68" t="str">
        <f t="shared" si="9"/>
        <v>/data/khanlab/projects/working_DATA/Sample_130N_150_SureSelect_2_E_C676DANXX/Sample_130N_150_SureSelect_2_E_C676DANXX.Processed/Sample_130N_150_SureSelect_2_E_C676DANXX.bam</v>
      </c>
      <c r="F68" t="str">
        <f t="shared" si="10"/>
        <v>Sample_130N_150_SureSelect_2_E_C676DANXX.bam</v>
      </c>
      <c r="G68" s="97" t="str">
        <f t="shared" si="11"/>
        <v>/data/khanlab/projects/working_DATA/Sample_130N_150_SureSelect_2_E_C676DANXX/Sample_130N_150_SureSelect_2_E_C676DANXX.Cufflinks_UCSC/genes.fpkm_tracking</v>
      </c>
    </row>
    <row r="69" spans="1:7" hidden="1">
      <c r="A69" t="str">
        <f t="shared" si="6"/>
        <v>/data/khanlab/projects/working_DATA/</v>
      </c>
      <c r="B69" s="43" t="s">
        <v>1526</v>
      </c>
      <c r="C69" t="str">
        <f t="shared" si="7"/>
        <v>.Processed/</v>
      </c>
      <c r="D69" t="str">
        <f t="shared" si="8"/>
        <v>.bam</v>
      </c>
      <c r="E69" t="str">
        <f t="shared" si="9"/>
        <v>/data/khanlab/projects/working_DATA/Sample_130N_500_SureSelect_2_E_C676DANXX/Sample_130N_500_SureSelect_2_E_C676DANXX.Processed/Sample_130N_500_SureSelect_2_E_C676DANXX.bam</v>
      </c>
      <c r="F69" t="str">
        <f t="shared" si="10"/>
        <v>Sample_130N_500_SureSelect_2_E_C676DANXX.bam</v>
      </c>
      <c r="G69" s="97" t="str">
        <f t="shared" si="11"/>
        <v>/data/khanlab/projects/working_DATA/Sample_130N_500_SureSelect_2_E_C676DANXX/Sample_130N_500_SureSelect_2_E_C676DANXX.Cufflinks_UCSC/genes.fpkm_tracking</v>
      </c>
    </row>
    <row r="70" spans="1:7" hidden="1">
      <c r="A70" t="str">
        <f t="shared" si="6"/>
        <v>/data/khanlab/projects/working_DATA/</v>
      </c>
      <c r="B70" s="43" t="s">
        <v>1527</v>
      </c>
      <c r="C70" t="str">
        <f t="shared" si="7"/>
        <v>.Processed/</v>
      </c>
      <c r="D70" t="str">
        <f t="shared" si="8"/>
        <v>.bam</v>
      </c>
      <c r="E70" t="str">
        <f t="shared" si="9"/>
        <v>/data/khanlab/projects/working_DATA/Sample_130N_SeqCap_2_E_C676DANXX/Sample_130N_SeqCap_2_E_C676DANXX.Processed/Sample_130N_SeqCap_2_E_C676DANXX.bam</v>
      </c>
      <c r="F70" t="str">
        <f t="shared" si="10"/>
        <v>Sample_130N_SeqCap_2_E_C676DANXX.bam</v>
      </c>
      <c r="G70" s="97" t="str">
        <f t="shared" si="11"/>
        <v>/data/khanlab/projects/working_DATA/Sample_130N_SeqCap_2_E_C676DANXX/Sample_130N_SeqCap_2_E_C676DANXX.Cufflinks_UCSC/genes.fpkm_tracking</v>
      </c>
    </row>
    <row r="71" spans="1:7" hidden="1">
      <c r="A71" t="str">
        <f t="shared" si="6"/>
        <v>/data/khanlab/projects/working_DATA/</v>
      </c>
      <c r="B71" s="43" t="s">
        <v>1528</v>
      </c>
      <c r="C71" t="str">
        <f t="shared" si="7"/>
        <v>.Processed/</v>
      </c>
      <c r="D71" t="str">
        <f t="shared" si="8"/>
        <v>.bam</v>
      </c>
      <c r="E71" t="str">
        <f t="shared" si="9"/>
        <v>/data/khanlab/projects/working_DATA/Sample_130TSeqCap_E_C624DANXX/Sample_130TSeqCap_E_C624DANXX.Processed/Sample_130TSeqCap_E_C624DANXX.bam</v>
      </c>
      <c r="F71" t="str">
        <f t="shared" si="10"/>
        <v>Sample_130TSeqCap_E_C624DANXX.bam</v>
      </c>
      <c r="G71" s="97" t="str">
        <f t="shared" si="11"/>
        <v>/data/khanlab/projects/working_DATA/Sample_130TSeqCap_E_C624DANXX/Sample_130TSeqCap_E_C624DANXX.Cufflinks_UCSC/genes.fpkm_tracking</v>
      </c>
    </row>
    <row r="72" spans="1:7" hidden="1">
      <c r="A72" t="str">
        <f t="shared" si="6"/>
        <v>/data/khanlab/projects/working_DATA/</v>
      </c>
      <c r="B72" s="43" t="s">
        <v>1529</v>
      </c>
      <c r="C72" t="str">
        <f t="shared" si="7"/>
        <v>.Processed/</v>
      </c>
      <c r="D72" t="str">
        <f t="shared" si="8"/>
        <v>.bam</v>
      </c>
      <c r="E72" t="str">
        <f t="shared" si="9"/>
        <v>/data/khanlab/projects/working_DATA/Sample_130TSureSelect_E_C624DANXX/Sample_130TSureSelect_E_C624DANXX.Processed/Sample_130TSureSelect_E_C624DANXX.bam</v>
      </c>
      <c r="F72" t="str">
        <f t="shared" si="10"/>
        <v>Sample_130TSureSelect_E_C624DANXX.bam</v>
      </c>
      <c r="G72" s="97" t="str">
        <f t="shared" si="11"/>
        <v>/data/khanlab/projects/working_DATA/Sample_130TSureSelect_E_C624DANXX/Sample_130TSureSelect_E_C624DANXX.Cufflinks_UCSC/genes.fpkm_tracking</v>
      </c>
    </row>
    <row r="73" spans="1:7" hidden="1">
      <c r="A73" t="str">
        <f t="shared" si="6"/>
        <v>/data/khanlab/projects/working_DATA/</v>
      </c>
      <c r="B73" s="43" t="s">
        <v>1530</v>
      </c>
      <c r="C73" t="str">
        <f t="shared" si="7"/>
        <v>.Processed/</v>
      </c>
      <c r="D73" t="str">
        <f t="shared" si="8"/>
        <v>.bam</v>
      </c>
      <c r="E73" t="str">
        <f t="shared" si="9"/>
        <v>/data/khanlab/projects/working_DATA/Sample_130T_150_SureSelect_2_E_C676DANXX/Sample_130T_150_SureSelect_2_E_C676DANXX.Processed/Sample_130T_150_SureSelect_2_E_C676DANXX.bam</v>
      </c>
      <c r="F73" t="str">
        <f t="shared" si="10"/>
        <v>Sample_130T_150_SureSelect_2_E_C676DANXX.bam</v>
      </c>
      <c r="G73" s="97" t="str">
        <f t="shared" si="11"/>
        <v>/data/khanlab/projects/working_DATA/Sample_130T_150_SureSelect_2_E_C676DANXX/Sample_130T_150_SureSelect_2_E_C676DANXX.Cufflinks_UCSC/genes.fpkm_tracking</v>
      </c>
    </row>
    <row r="74" spans="1:7" hidden="1">
      <c r="A74" t="str">
        <f t="shared" si="6"/>
        <v>/data/khanlab/projects/working_DATA/</v>
      </c>
      <c r="B74" s="43" t="s">
        <v>1531</v>
      </c>
      <c r="C74" t="str">
        <f t="shared" si="7"/>
        <v>.Processed/</v>
      </c>
      <c r="D74" t="str">
        <f t="shared" si="8"/>
        <v>.bam</v>
      </c>
      <c r="E74" t="str">
        <f t="shared" si="9"/>
        <v>/data/khanlab/projects/working_DATA/Sample_130T_500_SureSelect_2_E_C676DANXX/Sample_130T_500_SureSelect_2_E_C676DANXX.Processed/Sample_130T_500_SureSelect_2_E_C676DANXX.bam</v>
      </c>
      <c r="F74" t="str">
        <f t="shared" si="10"/>
        <v>Sample_130T_500_SureSelect_2_E_C676DANXX.bam</v>
      </c>
      <c r="G74" s="97" t="str">
        <f t="shared" si="11"/>
        <v>/data/khanlab/projects/working_DATA/Sample_130T_500_SureSelect_2_E_C676DANXX/Sample_130T_500_SureSelect_2_E_C676DANXX.Cufflinks_UCSC/genes.fpkm_tracking</v>
      </c>
    </row>
    <row r="75" spans="1:7" hidden="1">
      <c r="A75" t="str">
        <f t="shared" si="6"/>
        <v>/data/khanlab/projects/working_DATA/</v>
      </c>
      <c r="B75" s="43" t="s">
        <v>1532</v>
      </c>
      <c r="C75" t="str">
        <f t="shared" si="7"/>
        <v>.Processed/</v>
      </c>
      <c r="D75" t="str">
        <f t="shared" si="8"/>
        <v>.bam</v>
      </c>
      <c r="E75" t="str">
        <f t="shared" si="9"/>
        <v>/data/khanlab/projects/working_DATA/Sample_130T_SeqCap_2_E_C676DANXX/Sample_130T_SeqCap_2_E_C676DANXX.Processed/Sample_130T_SeqCap_2_E_C676DANXX.bam</v>
      </c>
      <c r="F75" t="str">
        <f t="shared" si="10"/>
        <v>Sample_130T_SeqCap_2_E_C676DANXX.bam</v>
      </c>
      <c r="G75" s="97" t="str">
        <f t="shared" si="11"/>
        <v>/data/khanlab/projects/working_DATA/Sample_130T_SeqCap_2_E_C676DANXX/Sample_130T_SeqCap_2_E_C676DANXX.Cufflinks_UCSC/genes.fpkm_tracking</v>
      </c>
    </row>
    <row r="76" spans="1:7" hidden="1">
      <c r="A76" t="str">
        <f t="shared" si="6"/>
        <v>/data/khanlab/projects/working_DATA/</v>
      </c>
      <c r="B76" s="43" t="s">
        <v>1533</v>
      </c>
      <c r="C76" t="str">
        <f t="shared" si="7"/>
        <v>.Processed/</v>
      </c>
      <c r="D76" t="str">
        <f t="shared" si="8"/>
        <v>.bam</v>
      </c>
      <c r="E76" t="str">
        <f t="shared" si="9"/>
        <v>/data/khanlab/projects/working_DATA/Sample_32NSeqCap_E_C624DANXX/Sample_32NSeqCap_E_C624DANXX.Processed/Sample_32NSeqCap_E_C624DANXX.bam</v>
      </c>
      <c r="F76" t="str">
        <f t="shared" si="10"/>
        <v>Sample_32NSeqCap_E_C624DANXX.bam</v>
      </c>
      <c r="G76" s="97" t="str">
        <f t="shared" si="11"/>
        <v>/data/khanlab/projects/working_DATA/Sample_32NSeqCap_E_C624DANXX/Sample_32NSeqCap_E_C624DANXX.Cufflinks_UCSC/genes.fpkm_tracking</v>
      </c>
    </row>
    <row r="77" spans="1:7" hidden="1">
      <c r="A77" t="str">
        <f t="shared" si="6"/>
        <v>/data/khanlab/projects/working_DATA/</v>
      </c>
      <c r="B77" s="43" t="s">
        <v>1534</v>
      </c>
      <c r="C77" t="str">
        <f t="shared" si="7"/>
        <v>.Processed/</v>
      </c>
      <c r="D77" t="str">
        <f t="shared" si="8"/>
        <v>.bam</v>
      </c>
      <c r="E77" t="str">
        <f t="shared" si="9"/>
        <v>/data/khanlab/projects/working_DATA/Sample_32NSureSelect_E_C624DANXX/Sample_32NSureSelect_E_C624DANXX.Processed/Sample_32NSureSelect_E_C624DANXX.bam</v>
      </c>
      <c r="F77" t="str">
        <f t="shared" si="10"/>
        <v>Sample_32NSureSelect_E_C624DANXX.bam</v>
      </c>
      <c r="G77" s="97" t="str">
        <f t="shared" si="11"/>
        <v>/data/khanlab/projects/working_DATA/Sample_32NSureSelect_E_C624DANXX/Sample_32NSureSelect_E_C624DANXX.Cufflinks_UCSC/genes.fpkm_tracking</v>
      </c>
    </row>
    <row r="78" spans="1:7" hidden="1">
      <c r="A78" t="str">
        <f t="shared" si="6"/>
        <v>/data/khanlab/projects/working_DATA/</v>
      </c>
      <c r="B78" s="43" t="s">
        <v>1535</v>
      </c>
      <c r="C78" t="str">
        <f t="shared" si="7"/>
        <v>.Processed/</v>
      </c>
      <c r="D78" t="str">
        <f t="shared" si="8"/>
        <v>.bam</v>
      </c>
      <c r="E78" t="str">
        <f t="shared" si="9"/>
        <v>/data/khanlab/projects/working_DATA/Sample_32TSeqCap_E_C624DANXX/Sample_32TSeqCap_E_C624DANXX.Processed/Sample_32TSeqCap_E_C624DANXX.bam</v>
      </c>
      <c r="F78" t="str">
        <f t="shared" si="10"/>
        <v>Sample_32TSeqCap_E_C624DANXX.bam</v>
      </c>
      <c r="G78" s="97" t="str">
        <f t="shared" si="11"/>
        <v>/data/khanlab/projects/working_DATA/Sample_32TSeqCap_E_C624DANXX/Sample_32TSeqCap_E_C624DANXX.Cufflinks_UCSC/genes.fpkm_tracking</v>
      </c>
    </row>
    <row r="79" spans="1:7" hidden="1">
      <c r="A79" t="str">
        <f t="shared" si="6"/>
        <v>/data/khanlab/projects/working_DATA/</v>
      </c>
      <c r="B79" s="43" t="s">
        <v>1536</v>
      </c>
      <c r="C79" t="str">
        <f t="shared" si="7"/>
        <v>.Processed/</v>
      </c>
      <c r="D79" t="str">
        <f t="shared" si="8"/>
        <v>.bam</v>
      </c>
      <c r="E79" t="str">
        <f t="shared" si="9"/>
        <v>/data/khanlab/projects/working_DATA/Sample_32TSureSelect_E_C624DANXX/Sample_32TSureSelect_E_C624DANXX.Processed/Sample_32TSureSelect_E_C624DANXX.bam</v>
      </c>
      <c r="F79" t="str">
        <f t="shared" si="10"/>
        <v>Sample_32TSureSelect_E_C624DANXX.bam</v>
      </c>
      <c r="G79" s="97" t="str">
        <f t="shared" si="11"/>
        <v>/data/khanlab/projects/working_DATA/Sample_32TSureSelect_E_C624DANXX/Sample_32TSureSelect_E_C624DANXX.Cufflinks_UCSC/genes.fpkm_tracking</v>
      </c>
    </row>
    <row r="80" spans="1:7" hidden="1">
      <c r="A80" t="str">
        <f t="shared" si="6"/>
        <v>/data/khanlab/projects/working_DATA/</v>
      </c>
      <c r="B80" s="43" t="s">
        <v>1537</v>
      </c>
      <c r="C80" t="str">
        <f t="shared" si="7"/>
        <v>.Processed/</v>
      </c>
      <c r="D80" t="str">
        <f t="shared" si="8"/>
        <v>.bam</v>
      </c>
      <c r="E80" t="str">
        <f t="shared" si="9"/>
        <v>/data/khanlab/projects/working_DATA/Sample_6647seq_E_C2B24ACXX/Sample_6647seq_E_C2B24ACXX.Processed/Sample_6647seq_E_C2B24ACXX.bam</v>
      </c>
      <c r="F80" t="str">
        <f t="shared" si="10"/>
        <v>Sample_6647seq_E_C2B24ACXX.bam</v>
      </c>
      <c r="G80" s="97" t="str">
        <f t="shared" si="11"/>
        <v>/data/khanlab/projects/working_DATA/Sample_6647seq_E_C2B24ACXX/Sample_6647seq_E_C2B24ACXX.Cufflinks_UCSC/genes.fpkm_tracking</v>
      </c>
    </row>
    <row r="81" spans="1:7">
      <c r="A81" t="str">
        <f t="shared" si="6"/>
        <v>/data/khanlab/projects/working_DATA/</v>
      </c>
      <c r="B81" s="43" t="s">
        <v>84</v>
      </c>
      <c r="C81" t="str">
        <f t="shared" si="7"/>
        <v>.Processed/</v>
      </c>
      <c r="D81" t="str">
        <f t="shared" si="8"/>
        <v>.bam</v>
      </c>
      <c r="E81" t="str">
        <f t="shared" si="9"/>
        <v>/data/khanlab/projects/working_DATA/Sample_6647seq_T_D2AHCACXX/Sample_6647seq_T_D2AHCACXX.Processed/Sample_6647seq_T_D2AHCACXX.bam</v>
      </c>
      <c r="F81" t="str">
        <f t="shared" si="10"/>
        <v>Sample_6647seq_T_D2AHCACXX.bam</v>
      </c>
      <c r="G81" s="97" t="str">
        <f t="shared" si="11"/>
        <v>/data/khanlab/projects/working_DATA/Sample_6647seq_T_D2AHCACXX/Sample_6647seq_T_D2AHCACXX.Cufflinks_UCSC/genes.fpkm_tracking</v>
      </c>
    </row>
    <row r="82" spans="1:7" hidden="1">
      <c r="A82" t="str">
        <f t="shared" si="6"/>
        <v>/data/khanlab/projects/working_DATA/</v>
      </c>
      <c r="B82" s="43" t="s">
        <v>1538</v>
      </c>
      <c r="C82" t="str">
        <f t="shared" si="7"/>
        <v>.Processed/</v>
      </c>
      <c r="D82" t="str">
        <f t="shared" si="8"/>
        <v>.bam</v>
      </c>
      <c r="E82" t="str">
        <f t="shared" si="9"/>
        <v>/data/khanlab/projects/working_DATA/Sample_7556UK_E_C624DANXX/Sample_7556UK_E_C624DANXX.Processed/Sample_7556UK_E_C624DANXX.bam</v>
      </c>
      <c r="F82" t="str">
        <f t="shared" si="10"/>
        <v>Sample_7556UK_E_C624DANXX.bam</v>
      </c>
      <c r="G82" s="97" t="str">
        <f t="shared" si="11"/>
        <v>/data/khanlab/projects/working_DATA/Sample_7556UK_E_C624DANXX/Sample_7556UK_E_C624DANXX.Cufflinks_UCSC/genes.fpkm_tracking</v>
      </c>
    </row>
    <row r="83" spans="1:7">
      <c r="A83" t="str">
        <f t="shared" si="6"/>
        <v>/data/khanlab/projects/working_DATA/</v>
      </c>
      <c r="B83" s="43" t="s">
        <v>1539</v>
      </c>
      <c r="C83" t="str">
        <f t="shared" si="7"/>
        <v>.Processed/</v>
      </c>
      <c r="D83" t="str">
        <f t="shared" si="8"/>
        <v>.bam</v>
      </c>
      <c r="E83" t="str">
        <f t="shared" si="9"/>
        <v>/data/khanlab/projects/working_DATA/Sample_7556UK_T_C628WANXX/Sample_7556UK_T_C628WANXX.Processed/Sample_7556UK_T_C628WANXX.bam</v>
      </c>
      <c r="F83" t="str">
        <f t="shared" si="10"/>
        <v>Sample_7556UK_T_C628WANXX.bam</v>
      </c>
      <c r="G83" s="97" t="str">
        <f t="shared" si="11"/>
        <v>/data/khanlab/projects/working_DATA/Sample_7556UK_T_C628WANXX/Sample_7556UK_T_C628WANXX.Cufflinks_UCSC/genes.fpkm_tracking</v>
      </c>
    </row>
    <row r="84" spans="1:7" hidden="1">
      <c r="A84" t="str">
        <f t="shared" si="6"/>
        <v>/data/khanlab/projects/working_DATA/</v>
      </c>
      <c r="B84" s="43" t="s">
        <v>3475</v>
      </c>
      <c r="C84" t="str">
        <f t="shared" si="7"/>
        <v>.Processed/</v>
      </c>
      <c r="D84" t="str">
        <f t="shared" si="8"/>
        <v>.bam</v>
      </c>
      <c r="E84" t="str">
        <f t="shared" si="9"/>
        <v>/data/khanlab/projects/working_DATA/Sample_921_E_C6FECANXX/Sample_921_E_C6FECANXX.Processed/Sample_921_E_C6FECANXX.bam</v>
      </c>
      <c r="F84" t="str">
        <f t="shared" si="10"/>
        <v>Sample_921_E_C6FECANXX.bam</v>
      </c>
      <c r="G84" s="97" t="str">
        <f t="shared" si="11"/>
        <v>/data/khanlab/projects/working_DATA/Sample_921_E_C6FECANXX/Sample_921_E_C6FECANXX.Cufflinks_UCSC/genes.fpkm_tracking</v>
      </c>
    </row>
    <row r="85" spans="1:7">
      <c r="A85" t="str">
        <f t="shared" si="6"/>
        <v>/data/khanlab/projects/working_DATA/</v>
      </c>
      <c r="B85" s="43" t="s">
        <v>1540</v>
      </c>
      <c r="C85" t="str">
        <f t="shared" si="7"/>
        <v>.Processed/</v>
      </c>
      <c r="D85" t="str">
        <f t="shared" si="8"/>
        <v>.bam</v>
      </c>
      <c r="E85" t="str">
        <f t="shared" si="9"/>
        <v>/data/khanlab/projects/working_DATA/Sample_921_T_C676DANXX/Sample_921_T_C676DANXX.Processed/Sample_921_T_C676DANXX.bam</v>
      </c>
      <c r="F85" t="str">
        <f t="shared" si="10"/>
        <v>Sample_921_T_C676DANXX.bam</v>
      </c>
      <c r="G85" s="97" t="str">
        <f t="shared" si="11"/>
        <v>/data/khanlab/projects/working_DATA/Sample_921_T_C676DANXX/Sample_921_T_C676DANXX.Cufflinks_UCSC/genes.fpkm_tracking</v>
      </c>
    </row>
    <row r="86" spans="1:7" hidden="1">
      <c r="A86" t="str">
        <f t="shared" si="6"/>
        <v>/data/khanlab/projects/working_DATA/</v>
      </c>
      <c r="B86" s="43" t="s">
        <v>1541</v>
      </c>
      <c r="C86" t="str">
        <f t="shared" si="7"/>
        <v>.Processed/</v>
      </c>
      <c r="D86" t="str">
        <f t="shared" si="8"/>
        <v>.bam</v>
      </c>
      <c r="E86" t="str">
        <f t="shared" si="9"/>
        <v>/data/khanlab/projects/working_DATA/Sample_A204dtp_E_C2U4MACXX/Sample_A204dtp_E_C2U4MACXX.Processed/Sample_A204dtp_E_C2U4MACXX.bam</v>
      </c>
      <c r="F86" t="str">
        <f t="shared" si="10"/>
        <v>Sample_A204dtp_E_C2U4MACXX.bam</v>
      </c>
      <c r="G86" s="97" t="str">
        <f t="shared" si="11"/>
        <v>/data/khanlab/projects/working_DATA/Sample_A204dtp_E_C2U4MACXX/Sample_A204dtp_E_C2U4MACXX.Cufflinks_UCSC/genes.fpkm_tracking</v>
      </c>
    </row>
    <row r="87" spans="1:7">
      <c r="A87" t="str">
        <f t="shared" si="6"/>
        <v>/data/khanlab/projects/working_DATA/</v>
      </c>
      <c r="B87" s="43" t="s">
        <v>85</v>
      </c>
      <c r="C87" t="str">
        <f t="shared" si="7"/>
        <v>.Processed/</v>
      </c>
      <c r="D87" t="str">
        <f t="shared" si="8"/>
        <v>.bam</v>
      </c>
      <c r="E87" t="str">
        <f t="shared" si="9"/>
        <v>/data/khanlab/projects/working_DATA/Sample_A204dtp_T_C28HYACXX/Sample_A204dtp_T_C28HYACXX.Processed/Sample_A204dtp_T_C28HYACXX.bam</v>
      </c>
      <c r="F87" t="str">
        <f t="shared" si="10"/>
        <v>Sample_A204dtp_T_C28HYACXX.bam</v>
      </c>
      <c r="G87" s="97" t="str">
        <f t="shared" si="11"/>
        <v>/data/khanlab/projects/working_DATA/Sample_A204dtp_T_C28HYACXX/Sample_A204dtp_T_C28HYACXX.Cufflinks_UCSC/genes.fpkm_tracking</v>
      </c>
    </row>
    <row r="88" spans="1:7">
      <c r="A88" t="str">
        <f t="shared" si="6"/>
        <v>/data/khanlab/projects/working_DATA/</v>
      </c>
      <c r="B88" s="43" t="s">
        <v>86</v>
      </c>
      <c r="C88" t="str">
        <f t="shared" si="7"/>
        <v>.Processed/</v>
      </c>
      <c r="D88" t="str">
        <f t="shared" si="8"/>
        <v>.bam</v>
      </c>
      <c r="E88" t="str">
        <f t="shared" si="9"/>
        <v>/data/khanlab/projects/working_DATA/Sample_A23FFPE_T_C34P6ACXX/Sample_A23FFPE_T_C34P6ACXX.Processed/Sample_A23FFPE_T_C34P6ACXX.bam</v>
      </c>
      <c r="F88" t="str">
        <f t="shared" si="10"/>
        <v>Sample_A23FFPE_T_C34P6ACXX.bam</v>
      </c>
      <c r="G88" s="97" t="str">
        <f t="shared" si="11"/>
        <v>/data/khanlab/projects/working_DATA/Sample_A23FFPE_T_C34P6ACXX/Sample_A23FFPE_T_C34P6ACXX.Cufflinks_UCSC/genes.fpkm_tracking</v>
      </c>
    </row>
    <row r="89" spans="1:7" hidden="1">
      <c r="A89" t="str">
        <f t="shared" si="6"/>
        <v>/data/khanlab/projects/working_DATA/</v>
      </c>
      <c r="B89" s="43" t="s">
        <v>3476</v>
      </c>
      <c r="C89" t="str">
        <f t="shared" si="7"/>
        <v>.Processed/</v>
      </c>
      <c r="D89" t="str">
        <f t="shared" si="8"/>
        <v>.bam</v>
      </c>
      <c r="E89" t="str">
        <f t="shared" si="9"/>
        <v>/data/khanlab/projects/working_DATA/Sample_A673dtp_E_C2V74ACXX/Sample_A673dtp_E_C2V74ACXX.Processed/Sample_A673dtp_E_C2V74ACXX.bam</v>
      </c>
      <c r="F89" t="str">
        <f t="shared" si="10"/>
        <v>Sample_A673dtp_E_C2V74ACXX.bam</v>
      </c>
      <c r="G89" s="97" t="str">
        <f t="shared" si="11"/>
        <v>/data/khanlab/projects/working_DATA/Sample_A673dtp_E_C2V74ACXX/Sample_A673dtp_E_C2V74ACXX.Cufflinks_UCSC/genes.fpkm_tracking</v>
      </c>
    </row>
    <row r="90" spans="1:7">
      <c r="A90" t="str">
        <f t="shared" si="6"/>
        <v>/data/khanlab/projects/working_DATA/</v>
      </c>
      <c r="B90" s="43" t="s">
        <v>87</v>
      </c>
      <c r="C90" t="str">
        <f t="shared" si="7"/>
        <v>.Processed/</v>
      </c>
      <c r="D90" t="str">
        <f t="shared" si="8"/>
        <v>.bam</v>
      </c>
      <c r="E90" t="str">
        <f t="shared" si="9"/>
        <v>/data/khanlab/projects/working_DATA/Sample_A673dtp_T_C28HYACXX/Sample_A673dtp_T_C28HYACXX.Processed/Sample_A673dtp_T_C28HYACXX.bam</v>
      </c>
      <c r="F90" t="str">
        <f t="shared" si="10"/>
        <v>Sample_A673dtp_T_C28HYACXX.bam</v>
      </c>
      <c r="G90" s="97" t="str">
        <f t="shared" si="11"/>
        <v>/data/khanlab/projects/working_DATA/Sample_A673dtp_T_C28HYACXX/Sample_A673dtp_T_C28HYACXX.Cufflinks_UCSC/genes.fpkm_tracking</v>
      </c>
    </row>
    <row r="91" spans="1:7">
      <c r="A91" t="str">
        <f t="shared" si="6"/>
        <v>/data/khanlab/projects/working_DATA/</v>
      </c>
      <c r="B91" s="43" t="s">
        <v>1542</v>
      </c>
      <c r="C91" t="str">
        <f t="shared" si="7"/>
        <v>.Processed/</v>
      </c>
      <c r="D91" t="str">
        <f t="shared" si="8"/>
        <v>.bam</v>
      </c>
      <c r="E91" t="str">
        <f t="shared" si="9"/>
        <v>/data/khanlab/projects/working_DATA/Sample_A673seqAc_T_C676DANXX/Sample_A673seqAc_T_C676DANXX.Processed/Sample_A673seqAc_T_C676DANXX.bam</v>
      </c>
      <c r="F91" t="str">
        <f t="shared" si="10"/>
        <v>Sample_A673seqAc_T_C676DANXX.bam</v>
      </c>
      <c r="G91" s="97" t="str">
        <f t="shared" si="11"/>
        <v>/data/khanlab/projects/working_DATA/Sample_A673seqAc_T_C676DANXX/Sample_A673seqAc_T_C676DANXX.Cufflinks_UCSC/genes.fpkm_tracking</v>
      </c>
    </row>
    <row r="92" spans="1:7" hidden="1">
      <c r="A92" t="str">
        <f t="shared" si="6"/>
        <v>/data/khanlab/projects/working_DATA/</v>
      </c>
      <c r="B92" s="43" t="s">
        <v>1543</v>
      </c>
      <c r="C92" t="str">
        <f t="shared" si="7"/>
        <v>.Processed/</v>
      </c>
      <c r="D92" t="str">
        <f t="shared" si="8"/>
        <v>.bam</v>
      </c>
      <c r="E92" t="str">
        <f t="shared" si="9"/>
        <v>/data/khanlab/projects/working_DATA/Sample_A673seq_E_khan02_20111117_PE/Sample_A673seq_E_khan02_20111117_PE.Processed/Sample_A673seq_E_khan02_20111117_PE.bam</v>
      </c>
      <c r="F92" t="str">
        <f t="shared" si="10"/>
        <v>Sample_A673seq_E_khan02_20111117_PE.bam</v>
      </c>
      <c r="G92" s="97" t="str">
        <f t="shared" si="11"/>
        <v>/data/khanlab/projects/working_DATA/Sample_A673seq_E_khan02_20111117_PE/Sample_A673seq_E_khan02_20111117_PE.Cufflinks_UCSC/genes.fpkm_tracking</v>
      </c>
    </row>
    <row r="93" spans="1:7">
      <c r="A93" t="str">
        <f t="shared" si="6"/>
        <v>/data/khanlab/projects/working_DATA/</v>
      </c>
      <c r="B93" s="43" t="s">
        <v>88</v>
      </c>
      <c r="C93" t="str">
        <f t="shared" si="7"/>
        <v>.Processed/</v>
      </c>
      <c r="D93" t="str">
        <f t="shared" si="8"/>
        <v>.bam</v>
      </c>
      <c r="E93" t="str">
        <f t="shared" si="9"/>
        <v>/data/khanlab/projects/working_DATA/Sample_A673seq_T_D26GWACXX/Sample_A673seq_T_D26GWACXX.Processed/Sample_A673seq_T_D26GWACXX.bam</v>
      </c>
      <c r="F93" t="str">
        <f t="shared" si="10"/>
        <v>Sample_A673seq_T_D26GWACXX.bam</v>
      </c>
      <c r="G93" s="97" t="str">
        <f t="shared" si="11"/>
        <v>/data/khanlab/projects/working_DATA/Sample_A673seq_T_D26GWACXX/Sample_A673seq_T_D26GWACXX.Cufflinks_UCSC/genes.fpkm_tracking</v>
      </c>
    </row>
    <row r="94" spans="1:7" hidden="1">
      <c r="A94" t="str">
        <f t="shared" si="6"/>
        <v>/data/khanlab/projects/working_DATA/</v>
      </c>
      <c r="B94" s="43" t="s">
        <v>1544</v>
      </c>
      <c r="C94" t="str">
        <f t="shared" si="7"/>
        <v>.Processed/</v>
      </c>
      <c r="D94" t="str">
        <f t="shared" si="8"/>
        <v>.bam</v>
      </c>
      <c r="E94" t="str">
        <f t="shared" si="9"/>
        <v>/data/khanlab/projects/working_DATA/Sample_ACA001bm_E_D2AG0ACXX/Sample_ACA001bm_E_D2AG0ACXX.Processed/Sample_ACA001bm_E_D2AG0ACXX.bam</v>
      </c>
      <c r="F94" t="str">
        <f t="shared" si="10"/>
        <v>Sample_ACA001bm_E_D2AG0ACXX.bam</v>
      </c>
      <c r="G94" s="97" t="str">
        <f t="shared" si="11"/>
        <v>/data/khanlab/projects/working_DATA/Sample_ACA001bm_E_D2AG0ACXX/Sample_ACA001bm_E_D2AG0ACXX.Cufflinks_UCSC/genes.fpkm_tracking</v>
      </c>
    </row>
    <row r="95" spans="1:7" hidden="1">
      <c r="A95" t="str">
        <f t="shared" si="6"/>
        <v>/data/khanlab/projects/working_DATA/</v>
      </c>
      <c r="B95" s="43" t="s">
        <v>1545</v>
      </c>
      <c r="C95" t="str">
        <f t="shared" si="7"/>
        <v>.Processed/</v>
      </c>
      <c r="D95" t="str">
        <f t="shared" si="8"/>
        <v>.bam</v>
      </c>
      <c r="E95" t="str">
        <f t="shared" si="9"/>
        <v>/data/khanlab/projects/working_DATA/Sample_ACA001tumor_E_D2AG0ACXX/Sample_ACA001tumor_E_D2AG0ACXX.Processed/Sample_ACA001tumor_E_D2AG0ACXX.bam</v>
      </c>
      <c r="F95" t="str">
        <f t="shared" si="10"/>
        <v>Sample_ACA001tumor_E_D2AG0ACXX.bam</v>
      </c>
      <c r="G95" s="97" t="str">
        <f t="shared" si="11"/>
        <v>/data/khanlab/projects/working_DATA/Sample_ACA001tumor_E_D2AG0ACXX/Sample_ACA001tumor_E_D2AG0ACXX.Cufflinks_UCSC/genes.fpkm_tracking</v>
      </c>
    </row>
    <row r="96" spans="1:7">
      <c r="A96" t="str">
        <f t="shared" si="6"/>
        <v>/data/khanlab/projects/working_DATA/</v>
      </c>
      <c r="B96" s="43" t="s">
        <v>89</v>
      </c>
      <c r="C96" t="str">
        <f t="shared" si="7"/>
        <v>.Processed/</v>
      </c>
      <c r="D96" t="str">
        <f t="shared" si="8"/>
        <v>.bam</v>
      </c>
      <c r="E96" t="str">
        <f t="shared" si="9"/>
        <v>/data/khanlab/projects/working_DATA/Sample_ACA001tumor_T_D1UE8ACXX/Sample_ACA001tumor_T_D1UE8ACXX.Processed/Sample_ACA001tumor_T_D1UE8ACXX.bam</v>
      </c>
      <c r="F96" t="str">
        <f t="shared" si="10"/>
        <v>Sample_ACA001tumor_T_D1UE8ACXX.bam</v>
      </c>
      <c r="G96" s="97" t="str">
        <f t="shared" si="11"/>
        <v>/data/khanlab/projects/working_DATA/Sample_ACA001tumor_T_D1UE8ACXX/Sample_ACA001tumor_T_D1UE8ACXX.Cufflinks_UCSC/genes.fpkm_tracking</v>
      </c>
    </row>
    <row r="97" spans="1:7" hidden="1">
      <c r="A97" t="str">
        <f t="shared" si="6"/>
        <v>/data/khanlab/projects/working_DATA/</v>
      </c>
      <c r="B97" s="43" t="s">
        <v>1546</v>
      </c>
      <c r="C97" t="str">
        <f t="shared" si="7"/>
        <v>.Processed/</v>
      </c>
      <c r="D97" t="str">
        <f t="shared" si="8"/>
        <v>.bam</v>
      </c>
      <c r="E97" t="str">
        <f t="shared" si="9"/>
        <v>/data/khanlab/projects/working_DATA/Sample_ACC001tumor_E_D2AG0ACXX/Sample_ACC001tumor_E_D2AG0ACXX.Processed/Sample_ACC001tumor_E_D2AG0ACXX.bam</v>
      </c>
      <c r="F97" t="str">
        <f t="shared" si="10"/>
        <v>Sample_ACC001tumor_E_D2AG0ACXX.bam</v>
      </c>
      <c r="G97" s="97" t="str">
        <f t="shared" si="11"/>
        <v>/data/khanlab/projects/working_DATA/Sample_ACC001tumor_E_D2AG0ACXX/Sample_ACC001tumor_E_D2AG0ACXX.Cufflinks_UCSC/genes.fpkm_tracking</v>
      </c>
    </row>
    <row r="98" spans="1:7">
      <c r="A98" t="str">
        <f t="shared" si="6"/>
        <v>/data/khanlab/projects/working_DATA/</v>
      </c>
      <c r="B98" s="43" t="s">
        <v>90</v>
      </c>
      <c r="C98" t="str">
        <f t="shared" si="7"/>
        <v>.Processed/</v>
      </c>
      <c r="D98" t="str">
        <f t="shared" si="8"/>
        <v>.bam</v>
      </c>
      <c r="E98" t="str">
        <f t="shared" si="9"/>
        <v>/data/khanlab/projects/working_DATA/Sample_ACC001tumor_T_D21H2ACXX/Sample_ACC001tumor_T_D21H2ACXX.Processed/Sample_ACC001tumor_T_D21H2ACXX.bam</v>
      </c>
      <c r="F98" t="str">
        <f t="shared" si="10"/>
        <v>Sample_ACC001tumor_T_D21H2ACXX.bam</v>
      </c>
      <c r="G98" s="97" t="str">
        <f t="shared" si="11"/>
        <v>/data/khanlab/projects/working_DATA/Sample_ACC001tumor_T_D21H2ACXX/Sample_ACC001tumor_T_D21H2ACXX.Cufflinks_UCSC/genes.fpkm_tracking</v>
      </c>
    </row>
    <row r="99" spans="1:7" hidden="1">
      <c r="A99" t="str">
        <f t="shared" si="6"/>
        <v>/data/khanlab/projects/working_DATA/</v>
      </c>
      <c r="B99" s="43" t="s">
        <v>1547</v>
      </c>
      <c r="C99" t="str">
        <f t="shared" si="7"/>
        <v>.Processed/</v>
      </c>
      <c r="D99" t="str">
        <f t="shared" si="8"/>
        <v>.bam</v>
      </c>
      <c r="E99" t="str">
        <f t="shared" si="9"/>
        <v>/data/khanlab/projects/working_DATA/Sample_ACC002blood_E_D2AG0ACXX/Sample_ACC002blood_E_D2AG0ACXX.Processed/Sample_ACC002blood_E_D2AG0ACXX.bam</v>
      </c>
      <c r="F99" t="str">
        <f t="shared" si="10"/>
        <v>Sample_ACC002blood_E_D2AG0ACXX.bam</v>
      </c>
      <c r="G99" s="97" t="str">
        <f t="shared" si="11"/>
        <v>/data/khanlab/projects/working_DATA/Sample_ACC002blood_E_D2AG0ACXX/Sample_ACC002blood_E_D2AG0ACXX.Cufflinks_UCSC/genes.fpkm_tracking</v>
      </c>
    </row>
    <row r="100" spans="1:7" hidden="1">
      <c r="A100" t="str">
        <f t="shared" si="6"/>
        <v>/data/khanlab/projects/working_DATA/</v>
      </c>
      <c r="B100" s="43" t="s">
        <v>1548</v>
      </c>
      <c r="C100" t="str">
        <f t="shared" si="7"/>
        <v>.Processed/</v>
      </c>
      <c r="D100" t="str">
        <f t="shared" si="8"/>
        <v>.bam</v>
      </c>
      <c r="E100" t="str">
        <f t="shared" si="9"/>
        <v>/data/khanlab/projects/working_DATA/Sample_ACC002tumor_E_D2AG0ACXX/Sample_ACC002tumor_E_D2AG0ACXX.Processed/Sample_ACC002tumor_E_D2AG0ACXX.bam</v>
      </c>
      <c r="F100" t="str">
        <f t="shared" si="10"/>
        <v>Sample_ACC002tumor_E_D2AG0ACXX.bam</v>
      </c>
      <c r="G100" s="97" t="str">
        <f t="shared" si="11"/>
        <v>/data/khanlab/projects/working_DATA/Sample_ACC002tumor_E_D2AG0ACXX/Sample_ACC002tumor_E_D2AG0ACXX.Cufflinks_UCSC/genes.fpkm_tracking</v>
      </c>
    </row>
    <row r="101" spans="1:7">
      <c r="A101" t="str">
        <f t="shared" si="6"/>
        <v>/data/khanlab/projects/working_DATA/</v>
      </c>
      <c r="B101" s="43" t="s">
        <v>91</v>
      </c>
      <c r="C101" t="str">
        <f t="shared" si="7"/>
        <v>.Processed/</v>
      </c>
      <c r="D101" t="str">
        <f t="shared" si="8"/>
        <v>.bam</v>
      </c>
      <c r="E101" t="str">
        <f t="shared" si="9"/>
        <v>/data/khanlab/projects/working_DATA/Sample_ACC002tumor_T_D21H2ACXX/Sample_ACC002tumor_T_D21H2ACXX.Processed/Sample_ACC002tumor_T_D21H2ACXX.bam</v>
      </c>
      <c r="F101" t="str">
        <f t="shared" si="10"/>
        <v>Sample_ACC002tumor_T_D21H2ACXX.bam</v>
      </c>
      <c r="G101" s="97" t="str">
        <f t="shared" si="11"/>
        <v>/data/khanlab/projects/working_DATA/Sample_ACC002tumor_T_D21H2ACXX/Sample_ACC002tumor_T_D21H2ACXX.Cufflinks_UCSC/genes.fpkm_tracking</v>
      </c>
    </row>
    <row r="102" spans="1:7" hidden="1">
      <c r="A102" t="str">
        <f t="shared" si="6"/>
        <v>/data/khanlab/projects/working_DATA/</v>
      </c>
      <c r="B102" s="43" t="s">
        <v>3477</v>
      </c>
      <c r="C102" t="str">
        <f t="shared" si="7"/>
        <v>.Processed/</v>
      </c>
      <c r="D102" t="str">
        <f t="shared" si="8"/>
        <v>.bam</v>
      </c>
      <c r="E102" t="str">
        <f t="shared" si="9"/>
        <v>/data/khanlab/projects/working_DATA/Sample_APNF10_E_gl/Sample_APNF10_E_gl.Processed/Sample_APNF10_E_gl.bam</v>
      </c>
      <c r="F102" t="str">
        <f t="shared" si="10"/>
        <v>Sample_APNF10_E_gl.bam</v>
      </c>
      <c r="G102" s="97" t="str">
        <f t="shared" si="11"/>
        <v>/data/khanlab/projects/working_DATA/Sample_APNF10_E_gl/Sample_APNF10_E_gl.Cufflinks_UCSC/genes.fpkm_tracking</v>
      </c>
    </row>
    <row r="103" spans="1:7" hidden="1">
      <c r="A103" t="str">
        <f t="shared" si="6"/>
        <v>/data/khanlab/projects/working_DATA/</v>
      </c>
      <c r="B103" s="43" t="s">
        <v>3478</v>
      </c>
      <c r="C103" t="str">
        <f t="shared" si="7"/>
        <v>.Processed/</v>
      </c>
      <c r="D103" t="str">
        <f t="shared" si="8"/>
        <v>.bam</v>
      </c>
      <c r="E103" t="str">
        <f t="shared" si="9"/>
        <v>/data/khanlab/projects/working_DATA/Sample_APNF10_E_tum/Sample_APNF10_E_tum.Processed/Sample_APNF10_E_tum.bam</v>
      </c>
      <c r="F103" t="str">
        <f t="shared" si="10"/>
        <v>Sample_APNF10_E_tum.bam</v>
      </c>
      <c r="G103" s="97" t="str">
        <f t="shared" si="11"/>
        <v>/data/khanlab/projects/working_DATA/Sample_APNF10_E_tum/Sample_APNF10_E_tum.Cufflinks_UCSC/genes.fpkm_tracking</v>
      </c>
    </row>
    <row r="104" spans="1:7" hidden="1">
      <c r="A104" t="str">
        <f t="shared" si="6"/>
        <v>/data/khanlab/projects/working_DATA/</v>
      </c>
      <c r="B104" s="43" t="s">
        <v>3479</v>
      </c>
      <c r="C104" t="str">
        <f t="shared" si="7"/>
        <v>.Processed/</v>
      </c>
      <c r="D104" t="str">
        <f t="shared" si="8"/>
        <v>.bam</v>
      </c>
      <c r="E104" t="str">
        <f t="shared" si="9"/>
        <v>/data/khanlab/projects/working_DATA/Sample_APNF11_E_gl/Sample_APNF11_E_gl.Processed/Sample_APNF11_E_gl.bam</v>
      </c>
      <c r="F104" t="str">
        <f t="shared" si="10"/>
        <v>Sample_APNF11_E_gl.bam</v>
      </c>
      <c r="G104" s="97" t="str">
        <f t="shared" si="11"/>
        <v>/data/khanlab/projects/working_DATA/Sample_APNF11_E_gl/Sample_APNF11_E_gl.Cufflinks_UCSC/genes.fpkm_tracking</v>
      </c>
    </row>
    <row r="105" spans="1:7" hidden="1">
      <c r="A105" t="str">
        <f t="shared" si="6"/>
        <v>/data/khanlab/projects/working_DATA/</v>
      </c>
      <c r="B105" s="43" t="s">
        <v>3480</v>
      </c>
      <c r="C105" t="str">
        <f t="shared" si="7"/>
        <v>.Processed/</v>
      </c>
      <c r="D105" t="str">
        <f t="shared" si="8"/>
        <v>.bam</v>
      </c>
      <c r="E105" t="str">
        <f t="shared" si="9"/>
        <v>/data/khanlab/projects/working_DATA/Sample_APNF11_E_tum1/Sample_APNF11_E_tum1.Processed/Sample_APNF11_E_tum1.bam</v>
      </c>
      <c r="F105" t="str">
        <f t="shared" si="10"/>
        <v>Sample_APNF11_E_tum1.bam</v>
      </c>
      <c r="G105" s="97" t="str">
        <f t="shared" si="11"/>
        <v>/data/khanlab/projects/working_DATA/Sample_APNF11_E_tum1/Sample_APNF11_E_tum1.Cufflinks_UCSC/genes.fpkm_tracking</v>
      </c>
    </row>
    <row r="106" spans="1:7" hidden="1">
      <c r="A106" t="str">
        <f t="shared" si="6"/>
        <v>/data/khanlab/projects/working_DATA/</v>
      </c>
      <c r="B106" s="43" t="s">
        <v>3481</v>
      </c>
      <c r="C106" t="str">
        <f t="shared" si="7"/>
        <v>.Processed/</v>
      </c>
      <c r="D106" t="str">
        <f t="shared" si="8"/>
        <v>.bam</v>
      </c>
      <c r="E106" t="str">
        <f t="shared" si="9"/>
        <v>/data/khanlab/projects/working_DATA/Sample_APNF11_E_tum2/Sample_APNF11_E_tum2.Processed/Sample_APNF11_E_tum2.bam</v>
      </c>
      <c r="F106" t="str">
        <f t="shared" si="10"/>
        <v>Sample_APNF11_E_tum2.bam</v>
      </c>
      <c r="G106" s="97" t="str">
        <f t="shared" si="11"/>
        <v>/data/khanlab/projects/working_DATA/Sample_APNF11_E_tum2/Sample_APNF11_E_tum2.Cufflinks_UCSC/genes.fpkm_tracking</v>
      </c>
    </row>
    <row r="107" spans="1:7" hidden="1">
      <c r="A107" t="str">
        <f t="shared" si="6"/>
        <v>/data/khanlab/projects/working_DATA/</v>
      </c>
      <c r="B107" s="43" t="s">
        <v>3482</v>
      </c>
      <c r="C107" t="str">
        <f t="shared" si="7"/>
        <v>.Processed/</v>
      </c>
      <c r="D107" t="str">
        <f t="shared" si="8"/>
        <v>.bam</v>
      </c>
      <c r="E107" t="str">
        <f t="shared" si="9"/>
        <v>/data/khanlab/projects/working_DATA/Sample_APNF12_E_gl/Sample_APNF12_E_gl.Processed/Sample_APNF12_E_gl.bam</v>
      </c>
      <c r="F107" t="str">
        <f t="shared" si="10"/>
        <v>Sample_APNF12_E_gl.bam</v>
      </c>
      <c r="G107" s="97" t="str">
        <f t="shared" si="11"/>
        <v>/data/khanlab/projects/working_DATA/Sample_APNF12_E_gl/Sample_APNF12_E_gl.Cufflinks_UCSC/genes.fpkm_tracking</v>
      </c>
    </row>
    <row r="108" spans="1:7" hidden="1">
      <c r="A108" t="str">
        <f t="shared" si="6"/>
        <v>/data/khanlab/projects/working_DATA/</v>
      </c>
      <c r="B108" s="43" t="s">
        <v>3483</v>
      </c>
      <c r="C108" t="str">
        <f t="shared" si="7"/>
        <v>.Processed/</v>
      </c>
      <c r="D108" t="str">
        <f t="shared" si="8"/>
        <v>.bam</v>
      </c>
      <c r="E108" t="str">
        <f t="shared" si="9"/>
        <v>/data/khanlab/projects/working_DATA/Sample_APNF12_E_tum1/Sample_APNF12_E_tum1.Processed/Sample_APNF12_E_tum1.bam</v>
      </c>
      <c r="F108" t="str">
        <f t="shared" si="10"/>
        <v>Sample_APNF12_E_tum1.bam</v>
      </c>
      <c r="G108" s="97" t="str">
        <f t="shared" si="11"/>
        <v>/data/khanlab/projects/working_DATA/Sample_APNF12_E_tum1/Sample_APNF12_E_tum1.Cufflinks_UCSC/genes.fpkm_tracking</v>
      </c>
    </row>
    <row r="109" spans="1:7" hidden="1">
      <c r="A109" t="str">
        <f t="shared" si="6"/>
        <v>/data/khanlab/projects/working_DATA/</v>
      </c>
      <c r="B109" s="43" t="s">
        <v>3484</v>
      </c>
      <c r="C109" t="str">
        <f t="shared" si="7"/>
        <v>.Processed/</v>
      </c>
      <c r="D109" t="str">
        <f t="shared" si="8"/>
        <v>.bam</v>
      </c>
      <c r="E109" t="str">
        <f t="shared" si="9"/>
        <v>/data/khanlab/projects/working_DATA/Sample_APNF13_E_gl/Sample_APNF13_E_gl.Processed/Sample_APNF13_E_gl.bam</v>
      </c>
      <c r="F109" t="str">
        <f t="shared" si="10"/>
        <v>Sample_APNF13_E_gl.bam</v>
      </c>
      <c r="G109" s="97" t="str">
        <f t="shared" si="11"/>
        <v>/data/khanlab/projects/working_DATA/Sample_APNF13_E_gl/Sample_APNF13_E_gl.Cufflinks_UCSC/genes.fpkm_tracking</v>
      </c>
    </row>
    <row r="110" spans="1:7" hidden="1">
      <c r="A110" t="str">
        <f t="shared" si="6"/>
        <v>/data/khanlab/projects/working_DATA/</v>
      </c>
      <c r="B110" s="43" t="s">
        <v>3485</v>
      </c>
      <c r="C110" t="str">
        <f t="shared" si="7"/>
        <v>.Processed/</v>
      </c>
      <c r="D110" t="str">
        <f t="shared" si="8"/>
        <v>.bam</v>
      </c>
      <c r="E110" t="str">
        <f t="shared" si="9"/>
        <v>/data/khanlab/projects/working_DATA/Sample_APNF13_E_tum/Sample_APNF13_E_tum.Processed/Sample_APNF13_E_tum.bam</v>
      </c>
      <c r="F110" t="str">
        <f t="shared" si="10"/>
        <v>Sample_APNF13_E_tum.bam</v>
      </c>
      <c r="G110" s="97" t="str">
        <f t="shared" si="11"/>
        <v>/data/khanlab/projects/working_DATA/Sample_APNF13_E_tum/Sample_APNF13_E_tum.Cufflinks_UCSC/genes.fpkm_tracking</v>
      </c>
    </row>
    <row r="111" spans="1:7" hidden="1">
      <c r="A111" t="str">
        <f t="shared" si="6"/>
        <v>/data/khanlab/projects/working_DATA/</v>
      </c>
      <c r="B111" s="43" t="s">
        <v>3486</v>
      </c>
      <c r="C111" t="str">
        <f t="shared" si="7"/>
        <v>.Processed/</v>
      </c>
      <c r="D111" t="str">
        <f t="shared" si="8"/>
        <v>.bam</v>
      </c>
      <c r="E111" t="str">
        <f t="shared" si="9"/>
        <v>/data/khanlab/projects/working_DATA/Sample_APNF14_E_gl/Sample_APNF14_E_gl.Processed/Sample_APNF14_E_gl.bam</v>
      </c>
      <c r="F111" t="str">
        <f t="shared" si="10"/>
        <v>Sample_APNF14_E_gl.bam</v>
      </c>
      <c r="G111" s="97" t="str">
        <f t="shared" si="11"/>
        <v>/data/khanlab/projects/working_DATA/Sample_APNF14_E_gl/Sample_APNF14_E_gl.Cufflinks_UCSC/genes.fpkm_tracking</v>
      </c>
    </row>
    <row r="112" spans="1:7" hidden="1">
      <c r="A112" t="str">
        <f t="shared" si="6"/>
        <v>/data/khanlab/projects/working_DATA/</v>
      </c>
      <c r="B112" s="43" t="s">
        <v>3487</v>
      </c>
      <c r="C112" t="str">
        <f t="shared" si="7"/>
        <v>.Processed/</v>
      </c>
      <c r="D112" t="str">
        <f t="shared" si="8"/>
        <v>.bam</v>
      </c>
      <c r="E112" t="str">
        <f t="shared" si="9"/>
        <v>/data/khanlab/projects/working_DATA/Sample_APNF14_E_tum1/Sample_APNF14_E_tum1.Processed/Sample_APNF14_E_tum1.bam</v>
      </c>
      <c r="F112" t="str">
        <f t="shared" si="10"/>
        <v>Sample_APNF14_E_tum1.bam</v>
      </c>
      <c r="G112" s="97" t="str">
        <f t="shared" si="11"/>
        <v>/data/khanlab/projects/working_DATA/Sample_APNF14_E_tum1/Sample_APNF14_E_tum1.Cufflinks_UCSC/genes.fpkm_tracking</v>
      </c>
    </row>
    <row r="113" spans="1:7" hidden="1">
      <c r="A113" t="str">
        <f t="shared" si="6"/>
        <v>/data/khanlab/projects/working_DATA/</v>
      </c>
      <c r="B113" s="43" t="s">
        <v>3488</v>
      </c>
      <c r="C113" t="str">
        <f t="shared" si="7"/>
        <v>.Processed/</v>
      </c>
      <c r="D113" t="str">
        <f t="shared" si="8"/>
        <v>.bam</v>
      </c>
      <c r="E113" t="str">
        <f t="shared" si="9"/>
        <v>/data/khanlab/projects/working_DATA/Sample_APNF14_E_tum2/Sample_APNF14_E_tum2.Processed/Sample_APNF14_E_tum2.bam</v>
      </c>
      <c r="F113" t="str">
        <f t="shared" si="10"/>
        <v>Sample_APNF14_E_tum2.bam</v>
      </c>
      <c r="G113" s="97" t="str">
        <f t="shared" si="11"/>
        <v>/data/khanlab/projects/working_DATA/Sample_APNF14_E_tum2/Sample_APNF14_E_tum2.Cufflinks_UCSC/genes.fpkm_tracking</v>
      </c>
    </row>
    <row r="114" spans="1:7" hidden="1">
      <c r="A114" t="str">
        <f t="shared" si="6"/>
        <v>/data/khanlab/projects/working_DATA/</v>
      </c>
      <c r="B114" s="43" t="s">
        <v>3489</v>
      </c>
      <c r="C114" t="str">
        <f t="shared" si="7"/>
        <v>.Processed/</v>
      </c>
      <c r="D114" t="str">
        <f t="shared" si="8"/>
        <v>.bam</v>
      </c>
      <c r="E114" t="str">
        <f t="shared" si="9"/>
        <v>/data/khanlab/projects/working_DATA/Sample_APNF15_E_gl/Sample_APNF15_E_gl.Processed/Sample_APNF15_E_gl.bam</v>
      </c>
      <c r="F114" t="str">
        <f t="shared" si="10"/>
        <v>Sample_APNF15_E_gl.bam</v>
      </c>
      <c r="G114" s="97" t="str">
        <f t="shared" si="11"/>
        <v>/data/khanlab/projects/working_DATA/Sample_APNF15_E_gl/Sample_APNF15_E_gl.Cufflinks_UCSC/genes.fpkm_tracking</v>
      </c>
    </row>
    <row r="115" spans="1:7" hidden="1">
      <c r="A115" t="str">
        <f t="shared" si="6"/>
        <v>/data/khanlab/projects/working_DATA/</v>
      </c>
      <c r="B115" s="43" t="s">
        <v>3490</v>
      </c>
      <c r="C115" t="str">
        <f t="shared" si="7"/>
        <v>.Processed/</v>
      </c>
      <c r="D115" t="str">
        <f t="shared" si="8"/>
        <v>.bam</v>
      </c>
      <c r="E115" t="str">
        <f t="shared" si="9"/>
        <v>/data/khanlab/projects/working_DATA/Sample_APNF15_E_tum/Sample_APNF15_E_tum.Processed/Sample_APNF15_E_tum.bam</v>
      </c>
      <c r="F115" t="str">
        <f t="shared" si="10"/>
        <v>Sample_APNF15_E_tum.bam</v>
      </c>
      <c r="G115" s="97" t="str">
        <f t="shared" si="11"/>
        <v>/data/khanlab/projects/working_DATA/Sample_APNF15_E_tum/Sample_APNF15_E_tum.Cufflinks_UCSC/genes.fpkm_tracking</v>
      </c>
    </row>
    <row r="116" spans="1:7" hidden="1">
      <c r="A116" t="str">
        <f t="shared" si="6"/>
        <v>/data/khanlab/projects/working_DATA/</v>
      </c>
      <c r="B116" s="43" t="s">
        <v>3491</v>
      </c>
      <c r="C116" t="str">
        <f t="shared" si="7"/>
        <v>.Processed/</v>
      </c>
      <c r="D116" t="str">
        <f t="shared" si="8"/>
        <v>.bam</v>
      </c>
      <c r="E116" t="str">
        <f t="shared" si="9"/>
        <v>/data/khanlab/projects/working_DATA/Sample_APNF1_E_gl2/Sample_APNF1_E_gl2.Processed/Sample_APNF1_E_gl2.bam</v>
      </c>
      <c r="F116" t="str">
        <f t="shared" ref="F116:F179" si="12">CONCATENATE(B116,D116)</f>
        <v>Sample_APNF1_E_gl2.bam</v>
      </c>
      <c r="G116" s="97" t="str">
        <f t="shared" si="11"/>
        <v>/data/khanlab/projects/working_DATA/Sample_APNF1_E_gl2/Sample_APNF1_E_gl2.Cufflinks_UCSC/genes.fpkm_tracking</v>
      </c>
    </row>
    <row r="117" spans="1:7" hidden="1">
      <c r="A117" t="str">
        <f t="shared" si="6"/>
        <v>/data/khanlab/projects/working_DATA/</v>
      </c>
      <c r="B117" s="43" t="s">
        <v>3492</v>
      </c>
      <c r="C117" t="str">
        <f t="shared" si="7"/>
        <v>.Processed/</v>
      </c>
      <c r="D117" t="str">
        <f t="shared" si="8"/>
        <v>.bam</v>
      </c>
      <c r="E117" t="str">
        <f t="shared" ref="E117:E180" si="13">CONCATENATE(A117,B117,"/",B117,C117,B117,D117)</f>
        <v>/data/khanlab/projects/working_DATA/Sample_APNF1_E_tum/Sample_APNF1_E_tum.Processed/Sample_APNF1_E_tum.bam</v>
      </c>
      <c r="F117" t="str">
        <f t="shared" si="12"/>
        <v>Sample_APNF1_E_tum.bam</v>
      </c>
      <c r="G117" s="97" t="str">
        <f t="shared" si="11"/>
        <v>/data/khanlab/projects/working_DATA/Sample_APNF1_E_tum/Sample_APNF1_E_tum.Cufflinks_UCSC/genes.fpkm_tracking</v>
      </c>
    </row>
    <row r="118" spans="1:7" hidden="1">
      <c r="A118" t="str">
        <f t="shared" ref="A118:A181" si="14">$A$1</f>
        <v>/data/khanlab/projects/working_DATA/</v>
      </c>
      <c r="B118" s="43" t="s">
        <v>3493</v>
      </c>
      <c r="C118" t="str">
        <f t="shared" ref="C118:C181" si="15">$C$1</f>
        <v>.Processed/</v>
      </c>
      <c r="D118" t="str">
        <f t="shared" ref="D118:D181" si="16">$D$1</f>
        <v>.bam</v>
      </c>
      <c r="E118" t="str">
        <f t="shared" si="13"/>
        <v>/data/khanlab/projects/working_DATA/Sample_APNF2_E_gl/Sample_APNF2_E_gl.Processed/Sample_APNF2_E_gl.bam</v>
      </c>
      <c r="F118" t="str">
        <f t="shared" si="12"/>
        <v>Sample_APNF2_E_gl.bam</v>
      </c>
      <c r="G118" s="97" t="str">
        <f t="shared" si="11"/>
        <v>/data/khanlab/projects/working_DATA/Sample_APNF2_E_gl/Sample_APNF2_E_gl.Cufflinks_UCSC/genes.fpkm_tracking</v>
      </c>
    </row>
    <row r="119" spans="1:7" hidden="1">
      <c r="A119" t="str">
        <f t="shared" si="14"/>
        <v>/data/khanlab/projects/working_DATA/</v>
      </c>
      <c r="B119" s="43" t="s">
        <v>3494</v>
      </c>
      <c r="C119" t="str">
        <f t="shared" si="15"/>
        <v>.Processed/</v>
      </c>
      <c r="D119" t="str">
        <f t="shared" si="16"/>
        <v>.bam</v>
      </c>
      <c r="E119" t="str">
        <f t="shared" si="13"/>
        <v>/data/khanlab/projects/working_DATA/Sample_APNF2_E_tum/Sample_APNF2_E_tum.Processed/Sample_APNF2_E_tum.bam</v>
      </c>
      <c r="F119" t="str">
        <f t="shared" si="12"/>
        <v>Sample_APNF2_E_tum.bam</v>
      </c>
      <c r="G119" s="97" t="str">
        <f t="shared" si="11"/>
        <v>/data/khanlab/projects/working_DATA/Sample_APNF2_E_tum/Sample_APNF2_E_tum.Cufflinks_UCSC/genes.fpkm_tracking</v>
      </c>
    </row>
    <row r="120" spans="1:7" hidden="1">
      <c r="A120" t="str">
        <f t="shared" si="14"/>
        <v>/data/khanlab/projects/working_DATA/</v>
      </c>
      <c r="B120" s="43" t="s">
        <v>3495</v>
      </c>
      <c r="C120" t="str">
        <f t="shared" si="15"/>
        <v>.Processed/</v>
      </c>
      <c r="D120" t="str">
        <f t="shared" si="16"/>
        <v>.bam</v>
      </c>
      <c r="E120" t="str">
        <f t="shared" si="13"/>
        <v>/data/khanlab/projects/working_DATA/Sample_APNF3_E_gl/Sample_APNF3_E_gl.Processed/Sample_APNF3_E_gl.bam</v>
      </c>
      <c r="F120" t="str">
        <f t="shared" si="12"/>
        <v>Sample_APNF3_E_gl.bam</v>
      </c>
      <c r="G120" s="97" t="str">
        <f t="shared" si="11"/>
        <v>/data/khanlab/projects/working_DATA/Sample_APNF3_E_gl/Sample_APNF3_E_gl.Cufflinks_UCSC/genes.fpkm_tracking</v>
      </c>
    </row>
    <row r="121" spans="1:7" hidden="1">
      <c r="A121" t="str">
        <f t="shared" si="14"/>
        <v>/data/khanlab/projects/working_DATA/</v>
      </c>
      <c r="B121" s="43" t="s">
        <v>3496</v>
      </c>
      <c r="C121" t="str">
        <f t="shared" si="15"/>
        <v>.Processed/</v>
      </c>
      <c r="D121" t="str">
        <f t="shared" si="16"/>
        <v>.bam</v>
      </c>
      <c r="E121" t="str">
        <f t="shared" si="13"/>
        <v>/data/khanlab/projects/working_DATA/Sample_APNF3_E_tum/Sample_APNF3_E_tum.Processed/Sample_APNF3_E_tum.bam</v>
      </c>
      <c r="F121" t="str">
        <f t="shared" si="12"/>
        <v>Sample_APNF3_E_tum.bam</v>
      </c>
      <c r="G121" s="97" t="str">
        <f t="shared" si="11"/>
        <v>/data/khanlab/projects/working_DATA/Sample_APNF3_E_tum/Sample_APNF3_E_tum.Cufflinks_UCSC/genes.fpkm_tracking</v>
      </c>
    </row>
    <row r="122" spans="1:7" hidden="1">
      <c r="A122" t="str">
        <f t="shared" si="14"/>
        <v>/data/khanlab/projects/working_DATA/</v>
      </c>
      <c r="B122" s="43" t="s">
        <v>3497</v>
      </c>
      <c r="C122" t="str">
        <f t="shared" si="15"/>
        <v>.Processed/</v>
      </c>
      <c r="D122" t="str">
        <f t="shared" si="16"/>
        <v>.bam</v>
      </c>
      <c r="E122" t="str">
        <f t="shared" si="13"/>
        <v>/data/khanlab/projects/working_DATA/Sample_APNF4_E_gl/Sample_APNF4_E_gl.Processed/Sample_APNF4_E_gl.bam</v>
      </c>
      <c r="F122" t="str">
        <f t="shared" si="12"/>
        <v>Sample_APNF4_E_gl.bam</v>
      </c>
      <c r="G122" s="97" t="str">
        <f t="shared" si="11"/>
        <v>/data/khanlab/projects/working_DATA/Sample_APNF4_E_gl/Sample_APNF4_E_gl.Cufflinks_UCSC/genes.fpkm_tracking</v>
      </c>
    </row>
    <row r="123" spans="1:7" hidden="1">
      <c r="A123" t="str">
        <f t="shared" si="14"/>
        <v>/data/khanlab/projects/working_DATA/</v>
      </c>
      <c r="B123" s="43" t="s">
        <v>3498</v>
      </c>
      <c r="C123" t="str">
        <f t="shared" si="15"/>
        <v>.Processed/</v>
      </c>
      <c r="D123" t="str">
        <f t="shared" si="16"/>
        <v>.bam</v>
      </c>
      <c r="E123" t="str">
        <f t="shared" si="13"/>
        <v>/data/khanlab/projects/working_DATA/Sample_APNF4_E_tum/Sample_APNF4_E_tum.Processed/Sample_APNF4_E_tum.bam</v>
      </c>
      <c r="F123" t="str">
        <f t="shared" si="12"/>
        <v>Sample_APNF4_E_tum.bam</v>
      </c>
      <c r="G123" s="97" t="str">
        <f t="shared" si="11"/>
        <v>/data/khanlab/projects/working_DATA/Sample_APNF4_E_tum/Sample_APNF4_E_tum.Cufflinks_UCSC/genes.fpkm_tracking</v>
      </c>
    </row>
    <row r="124" spans="1:7" hidden="1">
      <c r="A124" t="str">
        <f t="shared" si="14"/>
        <v>/data/khanlab/projects/working_DATA/</v>
      </c>
      <c r="B124" s="43" t="s">
        <v>3499</v>
      </c>
      <c r="C124" t="str">
        <f t="shared" si="15"/>
        <v>.Processed/</v>
      </c>
      <c r="D124" t="str">
        <f t="shared" si="16"/>
        <v>.bam</v>
      </c>
      <c r="E124" t="str">
        <f t="shared" si="13"/>
        <v>/data/khanlab/projects/working_DATA/Sample_APNF5_E_gl/Sample_APNF5_E_gl.Processed/Sample_APNF5_E_gl.bam</v>
      </c>
      <c r="F124" t="str">
        <f t="shared" si="12"/>
        <v>Sample_APNF5_E_gl.bam</v>
      </c>
      <c r="G124" s="97" t="str">
        <f t="shared" si="11"/>
        <v>/data/khanlab/projects/working_DATA/Sample_APNF5_E_gl/Sample_APNF5_E_gl.Cufflinks_UCSC/genes.fpkm_tracking</v>
      </c>
    </row>
    <row r="125" spans="1:7" hidden="1">
      <c r="A125" t="str">
        <f t="shared" si="14"/>
        <v>/data/khanlab/projects/working_DATA/</v>
      </c>
      <c r="B125" s="43" t="s">
        <v>3500</v>
      </c>
      <c r="C125" t="str">
        <f t="shared" si="15"/>
        <v>.Processed/</v>
      </c>
      <c r="D125" t="str">
        <f t="shared" si="16"/>
        <v>.bam</v>
      </c>
      <c r="E125" t="str">
        <f t="shared" si="13"/>
        <v>/data/khanlab/projects/working_DATA/Sample_APNF5_E_tum/Sample_APNF5_E_tum.Processed/Sample_APNF5_E_tum.bam</v>
      </c>
      <c r="F125" t="str">
        <f t="shared" si="12"/>
        <v>Sample_APNF5_E_tum.bam</v>
      </c>
      <c r="G125" s="97" t="str">
        <f t="shared" si="11"/>
        <v>/data/khanlab/projects/working_DATA/Sample_APNF5_E_tum/Sample_APNF5_E_tum.Cufflinks_UCSC/genes.fpkm_tracking</v>
      </c>
    </row>
    <row r="126" spans="1:7" hidden="1">
      <c r="A126" t="str">
        <f t="shared" si="14"/>
        <v>/data/khanlab/projects/working_DATA/</v>
      </c>
      <c r="B126" s="43" t="s">
        <v>3501</v>
      </c>
      <c r="C126" t="str">
        <f t="shared" si="15"/>
        <v>.Processed/</v>
      </c>
      <c r="D126" t="str">
        <f t="shared" si="16"/>
        <v>.bam</v>
      </c>
      <c r="E126" t="str">
        <f t="shared" si="13"/>
        <v>/data/khanlab/projects/working_DATA/Sample_APNF6_E_gl2/Sample_APNF6_E_gl2.Processed/Sample_APNF6_E_gl2.bam</v>
      </c>
      <c r="F126" t="str">
        <f t="shared" si="12"/>
        <v>Sample_APNF6_E_gl2.bam</v>
      </c>
      <c r="G126" s="97" t="str">
        <f t="shared" si="11"/>
        <v>/data/khanlab/projects/working_DATA/Sample_APNF6_E_gl2/Sample_APNF6_E_gl2.Cufflinks_UCSC/genes.fpkm_tracking</v>
      </c>
    </row>
    <row r="127" spans="1:7" hidden="1">
      <c r="A127" t="str">
        <f t="shared" si="14"/>
        <v>/data/khanlab/projects/working_DATA/</v>
      </c>
      <c r="B127" s="43" t="s">
        <v>3502</v>
      </c>
      <c r="C127" t="str">
        <f t="shared" si="15"/>
        <v>.Processed/</v>
      </c>
      <c r="D127" t="str">
        <f t="shared" si="16"/>
        <v>.bam</v>
      </c>
      <c r="E127" t="str">
        <f t="shared" si="13"/>
        <v>/data/khanlab/projects/working_DATA/Sample_APNF6_E_tum/Sample_APNF6_E_tum.Processed/Sample_APNF6_E_tum.bam</v>
      </c>
      <c r="F127" t="str">
        <f t="shared" si="12"/>
        <v>Sample_APNF6_E_tum.bam</v>
      </c>
      <c r="G127" s="97" t="str">
        <f t="shared" si="11"/>
        <v>/data/khanlab/projects/working_DATA/Sample_APNF6_E_tum/Sample_APNF6_E_tum.Cufflinks_UCSC/genes.fpkm_tracking</v>
      </c>
    </row>
    <row r="128" spans="1:7" hidden="1">
      <c r="A128" t="str">
        <f t="shared" si="14"/>
        <v>/data/khanlab/projects/working_DATA/</v>
      </c>
      <c r="B128" s="43" t="s">
        <v>3503</v>
      </c>
      <c r="C128" t="str">
        <f t="shared" si="15"/>
        <v>.Processed/</v>
      </c>
      <c r="D128" t="str">
        <f t="shared" si="16"/>
        <v>.bam</v>
      </c>
      <c r="E128" t="str">
        <f t="shared" si="13"/>
        <v>/data/khanlab/projects/working_DATA/Sample_APNF7_E_gl/Sample_APNF7_E_gl.Processed/Sample_APNF7_E_gl.bam</v>
      </c>
      <c r="F128" t="str">
        <f t="shared" si="12"/>
        <v>Sample_APNF7_E_gl.bam</v>
      </c>
      <c r="G128" s="97" t="str">
        <f t="shared" si="11"/>
        <v>/data/khanlab/projects/working_DATA/Sample_APNF7_E_gl/Sample_APNF7_E_gl.Cufflinks_UCSC/genes.fpkm_tracking</v>
      </c>
    </row>
    <row r="129" spans="1:7" hidden="1">
      <c r="A129" t="str">
        <f t="shared" si="14"/>
        <v>/data/khanlab/projects/working_DATA/</v>
      </c>
      <c r="B129" s="43" t="s">
        <v>3504</v>
      </c>
      <c r="C129" t="str">
        <f t="shared" si="15"/>
        <v>.Processed/</v>
      </c>
      <c r="D129" t="str">
        <f t="shared" si="16"/>
        <v>.bam</v>
      </c>
      <c r="E129" t="str">
        <f t="shared" si="13"/>
        <v>/data/khanlab/projects/working_DATA/Sample_APNF7_E_tum/Sample_APNF7_E_tum.Processed/Sample_APNF7_E_tum.bam</v>
      </c>
      <c r="F129" t="str">
        <f t="shared" si="12"/>
        <v>Sample_APNF7_E_tum.bam</v>
      </c>
      <c r="G129" s="97" t="str">
        <f t="shared" si="11"/>
        <v>/data/khanlab/projects/working_DATA/Sample_APNF7_E_tum/Sample_APNF7_E_tum.Cufflinks_UCSC/genes.fpkm_tracking</v>
      </c>
    </row>
    <row r="130" spans="1:7" hidden="1">
      <c r="A130" t="str">
        <f t="shared" si="14"/>
        <v>/data/khanlab/projects/working_DATA/</v>
      </c>
      <c r="B130" s="43" t="s">
        <v>3505</v>
      </c>
      <c r="C130" t="str">
        <f t="shared" si="15"/>
        <v>.Processed/</v>
      </c>
      <c r="D130" t="str">
        <f t="shared" si="16"/>
        <v>.bam</v>
      </c>
      <c r="E130" t="str">
        <f t="shared" si="13"/>
        <v>/data/khanlab/projects/working_DATA/Sample_APNF8_E_gl/Sample_APNF8_E_gl.Processed/Sample_APNF8_E_gl.bam</v>
      </c>
      <c r="F130" t="str">
        <f t="shared" si="12"/>
        <v>Sample_APNF8_E_gl.bam</v>
      </c>
      <c r="G130" s="97" t="str">
        <f t="shared" ref="G130:G193" si="17">CONCATENATE(A130,B130,"/",B130,".Cufflinks_UCSC/genes.fpkm_tracking")</f>
        <v>/data/khanlab/projects/working_DATA/Sample_APNF8_E_gl/Sample_APNF8_E_gl.Cufflinks_UCSC/genes.fpkm_tracking</v>
      </c>
    </row>
    <row r="131" spans="1:7" hidden="1">
      <c r="A131" t="str">
        <f t="shared" si="14"/>
        <v>/data/khanlab/projects/working_DATA/</v>
      </c>
      <c r="B131" s="43" t="s">
        <v>3506</v>
      </c>
      <c r="C131" t="str">
        <f t="shared" si="15"/>
        <v>.Processed/</v>
      </c>
      <c r="D131" t="str">
        <f t="shared" si="16"/>
        <v>.bam</v>
      </c>
      <c r="E131" t="str">
        <f t="shared" si="13"/>
        <v>/data/khanlab/projects/working_DATA/Sample_APNF8_E_tum/Sample_APNF8_E_tum.Processed/Sample_APNF8_E_tum.bam</v>
      </c>
      <c r="F131" t="str">
        <f t="shared" si="12"/>
        <v>Sample_APNF8_E_tum.bam</v>
      </c>
      <c r="G131" s="97" t="str">
        <f t="shared" si="17"/>
        <v>/data/khanlab/projects/working_DATA/Sample_APNF8_E_tum/Sample_APNF8_E_tum.Cufflinks_UCSC/genes.fpkm_tracking</v>
      </c>
    </row>
    <row r="132" spans="1:7" hidden="1">
      <c r="A132" t="str">
        <f t="shared" si="14"/>
        <v>/data/khanlab/projects/working_DATA/</v>
      </c>
      <c r="B132" s="43" t="s">
        <v>3507</v>
      </c>
      <c r="C132" t="str">
        <f t="shared" si="15"/>
        <v>.Processed/</v>
      </c>
      <c r="D132" t="str">
        <f t="shared" si="16"/>
        <v>.bam</v>
      </c>
      <c r="E132" t="str">
        <f t="shared" si="13"/>
        <v>/data/khanlab/projects/working_DATA/Sample_APNF9_E_gl/Sample_APNF9_E_gl.Processed/Sample_APNF9_E_gl.bam</v>
      </c>
      <c r="F132" t="str">
        <f t="shared" si="12"/>
        <v>Sample_APNF9_E_gl.bam</v>
      </c>
      <c r="G132" s="97" t="str">
        <f t="shared" si="17"/>
        <v>/data/khanlab/projects/working_DATA/Sample_APNF9_E_gl/Sample_APNF9_E_gl.Cufflinks_UCSC/genes.fpkm_tracking</v>
      </c>
    </row>
    <row r="133" spans="1:7" hidden="1">
      <c r="A133" t="str">
        <f t="shared" si="14"/>
        <v>/data/khanlab/projects/working_DATA/</v>
      </c>
      <c r="B133" s="43" t="s">
        <v>3508</v>
      </c>
      <c r="C133" t="str">
        <f t="shared" si="15"/>
        <v>.Processed/</v>
      </c>
      <c r="D133" t="str">
        <f t="shared" si="16"/>
        <v>.bam</v>
      </c>
      <c r="E133" t="str">
        <f t="shared" si="13"/>
        <v>/data/khanlab/projects/working_DATA/Sample_APNF9_E_tum/Sample_APNF9_E_tum.Processed/Sample_APNF9_E_tum.bam</v>
      </c>
      <c r="F133" t="str">
        <f t="shared" si="12"/>
        <v>Sample_APNF9_E_tum.bam</v>
      </c>
      <c r="G133" s="97" t="str">
        <f t="shared" si="17"/>
        <v>/data/khanlab/projects/working_DATA/Sample_APNF9_E_tum/Sample_APNF9_E_tum.Cufflinks_UCSC/genes.fpkm_tracking</v>
      </c>
    </row>
    <row r="134" spans="1:7">
      <c r="A134" t="str">
        <f t="shared" si="14"/>
        <v>/data/khanlab/projects/working_DATA/</v>
      </c>
      <c r="B134" s="43" t="s">
        <v>92</v>
      </c>
      <c r="C134" t="str">
        <f t="shared" si="15"/>
        <v>.Processed/</v>
      </c>
      <c r="D134" t="str">
        <f t="shared" si="16"/>
        <v>.bam</v>
      </c>
      <c r="E134" t="str">
        <f t="shared" si="13"/>
        <v>/data/khanlab/projects/working_DATA/Sample_ASP14Con_T_C3D6WACXX/Sample_ASP14Con_T_C3D6WACXX.Processed/Sample_ASP14Con_T_C3D6WACXX.bam</v>
      </c>
      <c r="F134" t="str">
        <f t="shared" si="12"/>
        <v>Sample_ASP14Con_T_C3D6WACXX.bam</v>
      </c>
      <c r="G134" s="97" t="str">
        <f t="shared" si="17"/>
        <v>/data/khanlab/projects/working_DATA/Sample_ASP14Con_T_C3D6WACXX/Sample_ASP14Con_T_C3D6WACXX.Cufflinks_UCSC/genes.fpkm_tracking</v>
      </c>
    </row>
    <row r="135" spans="1:7">
      <c r="A135" t="str">
        <f t="shared" si="14"/>
        <v>/data/khanlab/projects/working_DATA/</v>
      </c>
      <c r="B135" s="43" t="s">
        <v>93</v>
      </c>
      <c r="C135" t="str">
        <f t="shared" si="15"/>
        <v>.Processed/</v>
      </c>
      <c r="D135" t="str">
        <f t="shared" si="16"/>
        <v>.bam</v>
      </c>
      <c r="E135" t="str">
        <f t="shared" si="13"/>
        <v>/data/khanlab/projects/working_DATA/Sample_ASP14Dox_T_C3D6WACXX/Sample_ASP14Dox_T_C3D6WACXX.Processed/Sample_ASP14Dox_T_C3D6WACXX.bam</v>
      </c>
      <c r="F135" t="str">
        <f t="shared" si="12"/>
        <v>Sample_ASP14Dox_T_C3D6WACXX.bam</v>
      </c>
      <c r="G135" s="97" t="str">
        <f t="shared" si="17"/>
        <v>/data/khanlab/projects/working_DATA/Sample_ASP14Dox_T_C3D6WACXX/Sample_ASP14Dox_T_C3D6WACXX.Cufflinks_UCSC/genes.fpkm_tracking</v>
      </c>
    </row>
    <row r="136" spans="1:7" hidden="1">
      <c r="A136" t="str">
        <f t="shared" si="14"/>
        <v>/data/khanlab/projects/working_DATA/</v>
      </c>
      <c r="B136" s="43" t="s">
        <v>1549</v>
      </c>
      <c r="C136" t="str">
        <f t="shared" si="15"/>
        <v>.Processed/</v>
      </c>
      <c r="D136" t="str">
        <f t="shared" si="16"/>
        <v>.bam</v>
      </c>
      <c r="E136" t="str">
        <f t="shared" si="13"/>
        <v>/data/khanlab/projects/working_DATA/Sample_ASPS001blood_E_C290CACXX/Sample_ASPS001blood_E_C290CACXX.Processed/Sample_ASPS001blood_E_C290CACXX.bam</v>
      </c>
      <c r="F136" t="str">
        <f t="shared" si="12"/>
        <v>Sample_ASPS001blood_E_C290CACXX.bam</v>
      </c>
      <c r="G136" s="97" t="str">
        <f t="shared" si="17"/>
        <v>/data/khanlab/projects/working_DATA/Sample_ASPS001blood_E_C290CACXX/Sample_ASPS001blood_E_C290CACXX.Cufflinks_UCSC/genes.fpkm_tracking</v>
      </c>
    </row>
    <row r="137" spans="1:7" hidden="1">
      <c r="A137" t="str">
        <f t="shared" si="14"/>
        <v>/data/khanlab/projects/working_DATA/</v>
      </c>
      <c r="B137" s="43" t="s">
        <v>1550</v>
      </c>
      <c r="C137" t="str">
        <f t="shared" si="15"/>
        <v>.Processed/</v>
      </c>
      <c r="D137" t="str">
        <f t="shared" si="16"/>
        <v>.bam</v>
      </c>
      <c r="E137" t="str">
        <f t="shared" si="13"/>
        <v>/data/khanlab/projects/working_DATA/Sample_ASPS001tumor_E_C290CACXX/Sample_ASPS001tumor_E_C290CACXX.Processed/Sample_ASPS001tumor_E_C290CACXX.bam</v>
      </c>
      <c r="F137" t="str">
        <f t="shared" si="12"/>
        <v>Sample_ASPS001tumor_E_C290CACXX.bam</v>
      </c>
      <c r="G137" s="97" t="str">
        <f t="shared" si="17"/>
        <v>/data/khanlab/projects/working_DATA/Sample_ASPS001tumor_E_C290CACXX/Sample_ASPS001tumor_E_C290CACXX.Cufflinks_UCSC/genes.fpkm_tracking</v>
      </c>
    </row>
    <row r="138" spans="1:7">
      <c r="A138" t="str">
        <f t="shared" si="14"/>
        <v>/data/khanlab/projects/working_DATA/</v>
      </c>
      <c r="B138" s="43" t="s">
        <v>94</v>
      </c>
      <c r="C138" t="str">
        <f t="shared" si="15"/>
        <v>.Processed/</v>
      </c>
      <c r="D138" t="str">
        <f t="shared" si="16"/>
        <v>.bam</v>
      </c>
      <c r="E138" t="str">
        <f t="shared" si="13"/>
        <v>/data/khanlab/projects/working_DATA/Sample_ASPS001tumor_T_D1PR6ACXX/Sample_ASPS001tumor_T_D1PR6ACXX.Processed/Sample_ASPS001tumor_T_D1PR6ACXX.bam</v>
      </c>
      <c r="F138" t="str">
        <f t="shared" si="12"/>
        <v>Sample_ASPS001tumor_T_D1PR6ACXX.bam</v>
      </c>
      <c r="G138" s="97" t="str">
        <f t="shared" si="17"/>
        <v>/data/khanlab/projects/working_DATA/Sample_ASPS001tumor_T_D1PR6ACXX/Sample_ASPS001tumor_T_D1PR6ACXX.Cufflinks_UCSC/genes.fpkm_tracking</v>
      </c>
    </row>
    <row r="139" spans="1:7" hidden="1">
      <c r="A139" t="str">
        <f t="shared" si="14"/>
        <v>/data/khanlab/projects/working_DATA/</v>
      </c>
      <c r="B139" s="43" t="s">
        <v>1551</v>
      </c>
      <c r="C139" t="str">
        <f t="shared" si="15"/>
        <v>.Processed/</v>
      </c>
      <c r="D139" t="str">
        <f t="shared" si="16"/>
        <v>.bam</v>
      </c>
      <c r="E139" t="str">
        <f t="shared" si="13"/>
        <v>/data/khanlab/projects/working_DATA/Sample_ASPS002tumor_E_C290CACXX/Sample_ASPS002tumor_E_C290CACXX.Processed/Sample_ASPS002tumor_E_C290CACXX.bam</v>
      </c>
      <c r="F139" t="str">
        <f t="shared" si="12"/>
        <v>Sample_ASPS002tumor_E_C290CACXX.bam</v>
      </c>
      <c r="G139" s="97" t="str">
        <f t="shared" si="17"/>
        <v>/data/khanlab/projects/working_DATA/Sample_ASPS002tumor_E_C290CACXX/Sample_ASPS002tumor_E_C290CACXX.Cufflinks_UCSC/genes.fpkm_tracking</v>
      </c>
    </row>
    <row r="140" spans="1:7">
      <c r="A140" t="str">
        <f t="shared" si="14"/>
        <v>/data/khanlab/projects/working_DATA/</v>
      </c>
      <c r="B140" s="43" t="s">
        <v>95</v>
      </c>
      <c r="C140" t="str">
        <f t="shared" si="15"/>
        <v>.Processed/</v>
      </c>
      <c r="D140" t="str">
        <f t="shared" si="16"/>
        <v>.bam</v>
      </c>
      <c r="E140" t="str">
        <f t="shared" si="13"/>
        <v>/data/khanlab/projects/working_DATA/Sample_ASPS002tumor_T_D1PR6ACXX/Sample_ASPS002tumor_T_D1PR6ACXX.Processed/Sample_ASPS002tumor_T_D1PR6ACXX.bam</v>
      </c>
      <c r="F140" t="str">
        <f t="shared" si="12"/>
        <v>Sample_ASPS002tumor_T_D1PR6ACXX.bam</v>
      </c>
      <c r="G140" s="97" t="str">
        <f t="shared" si="17"/>
        <v>/data/khanlab/projects/working_DATA/Sample_ASPS002tumor_T_D1PR6ACXX/Sample_ASPS002tumor_T_D1PR6ACXX.Cufflinks_UCSC/genes.fpkm_tracking</v>
      </c>
    </row>
    <row r="141" spans="1:7" hidden="1">
      <c r="A141" t="str">
        <f t="shared" si="14"/>
        <v>/data/khanlab/projects/working_DATA/</v>
      </c>
      <c r="B141" s="43" t="s">
        <v>1552</v>
      </c>
      <c r="C141" t="str">
        <f t="shared" si="15"/>
        <v>.Processed/</v>
      </c>
      <c r="D141" t="str">
        <f t="shared" si="16"/>
        <v>.bam</v>
      </c>
      <c r="E141" t="str">
        <f t="shared" si="13"/>
        <v>/data/khanlab/projects/working_DATA/Sample_ASPS003tumor_E_D2AG0ACXX/Sample_ASPS003tumor_E_D2AG0ACXX.Processed/Sample_ASPS003tumor_E_D2AG0ACXX.bam</v>
      </c>
      <c r="F141" t="str">
        <f t="shared" si="12"/>
        <v>Sample_ASPS003tumor_E_D2AG0ACXX.bam</v>
      </c>
      <c r="G141" s="97" t="str">
        <f t="shared" si="17"/>
        <v>/data/khanlab/projects/working_DATA/Sample_ASPS003tumor_E_D2AG0ACXX/Sample_ASPS003tumor_E_D2AG0ACXX.Cufflinks_UCSC/genes.fpkm_tracking</v>
      </c>
    </row>
    <row r="142" spans="1:7">
      <c r="A142" t="str">
        <f t="shared" si="14"/>
        <v>/data/khanlab/projects/working_DATA/</v>
      </c>
      <c r="B142" s="43" t="s">
        <v>96</v>
      </c>
      <c r="C142" t="str">
        <f t="shared" si="15"/>
        <v>.Processed/</v>
      </c>
      <c r="D142" t="str">
        <f t="shared" si="16"/>
        <v>.bam</v>
      </c>
      <c r="E142" t="str">
        <f t="shared" si="13"/>
        <v>/data/khanlab/projects/working_DATA/Sample_ASPS003tumor_T_D1UALACXX/Sample_ASPS003tumor_T_D1UALACXX.Processed/Sample_ASPS003tumor_T_D1UALACXX.bam</v>
      </c>
      <c r="F142" t="str">
        <f t="shared" si="12"/>
        <v>Sample_ASPS003tumor_T_D1UALACXX.bam</v>
      </c>
      <c r="G142" s="97" t="str">
        <f t="shared" si="17"/>
        <v>/data/khanlab/projects/working_DATA/Sample_ASPS003tumor_T_D1UALACXX/Sample_ASPS003tumor_T_D1UALACXX.Cufflinks_UCSC/genes.fpkm_tracking</v>
      </c>
    </row>
    <row r="143" spans="1:7" hidden="1">
      <c r="A143" t="str">
        <f t="shared" si="14"/>
        <v>/data/khanlab/projects/working_DATA/</v>
      </c>
      <c r="B143" s="43" t="s">
        <v>1553</v>
      </c>
      <c r="C143" t="str">
        <f t="shared" si="15"/>
        <v>.Processed/</v>
      </c>
      <c r="D143" t="str">
        <f t="shared" si="16"/>
        <v>.bam</v>
      </c>
      <c r="E143" t="str">
        <f t="shared" si="13"/>
        <v>/data/khanlab/projects/working_DATA/Sample_ASPS004tumor_E_D2AG0ACXX/Sample_ASPS004tumor_E_D2AG0ACXX.Processed/Sample_ASPS004tumor_E_D2AG0ACXX.bam</v>
      </c>
      <c r="F143" t="str">
        <f t="shared" si="12"/>
        <v>Sample_ASPS004tumor_E_D2AG0ACXX.bam</v>
      </c>
      <c r="G143" s="97" t="str">
        <f t="shared" si="17"/>
        <v>/data/khanlab/projects/working_DATA/Sample_ASPS004tumor_E_D2AG0ACXX/Sample_ASPS004tumor_E_D2AG0ACXX.Cufflinks_UCSC/genes.fpkm_tracking</v>
      </c>
    </row>
    <row r="144" spans="1:7">
      <c r="A144" t="str">
        <f t="shared" si="14"/>
        <v>/data/khanlab/projects/working_DATA/</v>
      </c>
      <c r="B144" s="43" t="s">
        <v>97</v>
      </c>
      <c r="C144" t="str">
        <f t="shared" si="15"/>
        <v>.Processed/</v>
      </c>
      <c r="D144" t="str">
        <f t="shared" si="16"/>
        <v>.bam</v>
      </c>
      <c r="E144" t="str">
        <f t="shared" si="13"/>
        <v>/data/khanlab/projects/working_DATA/Sample_ASPS004tumor_T_D1UALACXX/Sample_ASPS004tumor_T_D1UALACXX.Processed/Sample_ASPS004tumor_T_D1UALACXX.bam</v>
      </c>
      <c r="F144" t="str">
        <f t="shared" si="12"/>
        <v>Sample_ASPS004tumor_T_D1UALACXX.bam</v>
      </c>
      <c r="G144" s="97" t="str">
        <f t="shared" si="17"/>
        <v>/data/khanlab/projects/working_DATA/Sample_ASPS004tumor_T_D1UALACXX/Sample_ASPS004tumor_T_D1UALACXX.Cufflinks_UCSC/genes.fpkm_tracking</v>
      </c>
    </row>
    <row r="145" spans="1:7" hidden="1">
      <c r="A145" t="str">
        <f t="shared" si="14"/>
        <v>/data/khanlab/projects/working_DATA/</v>
      </c>
      <c r="B145" s="43" t="s">
        <v>1554</v>
      </c>
      <c r="C145" t="str">
        <f t="shared" si="15"/>
        <v>.Processed/</v>
      </c>
      <c r="D145" t="str">
        <f t="shared" si="16"/>
        <v>.bam</v>
      </c>
      <c r="E145" t="str">
        <f t="shared" si="13"/>
        <v>/data/khanlab/projects/working_DATA/Sample_ASPS005tumor_E_D2AG0ACXX/Sample_ASPS005tumor_E_D2AG0ACXX.Processed/Sample_ASPS005tumor_E_D2AG0ACXX.bam</v>
      </c>
      <c r="F145" t="str">
        <f t="shared" si="12"/>
        <v>Sample_ASPS005tumor_E_D2AG0ACXX.bam</v>
      </c>
      <c r="G145" s="97" t="str">
        <f t="shared" si="17"/>
        <v>/data/khanlab/projects/working_DATA/Sample_ASPS005tumor_E_D2AG0ACXX/Sample_ASPS005tumor_E_D2AG0ACXX.Cufflinks_UCSC/genes.fpkm_tracking</v>
      </c>
    </row>
    <row r="146" spans="1:7">
      <c r="A146" t="str">
        <f t="shared" si="14"/>
        <v>/data/khanlab/projects/working_DATA/</v>
      </c>
      <c r="B146" s="43" t="s">
        <v>98</v>
      </c>
      <c r="C146" t="str">
        <f t="shared" si="15"/>
        <v>.Processed/</v>
      </c>
      <c r="D146" t="str">
        <f t="shared" si="16"/>
        <v>.bam</v>
      </c>
      <c r="E146" t="str">
        <f t="shared" si="13"/>
        <v>/data/khanlab/projects/working_DATA/Sample_ASPS005tumor_T_D1UALACXX/Sample_ASPS005tumor_T_D1UALACXX.Processed/Sample_ASPS005tumor_T_D1UALACXX.bam</v>
      </c>
      <c r="F146" t="str">
        <f t="shared" si="12"/>
        <v>Sample_ASPS005tumor_T_D1UALACXX.bam</v>
      </c>
      <c r="G146" s="97" t="str">
        <f t="shared" si="17"/>
        <v>/data/khanlab/projects/working_DATA/Sample_ASPS005tumor_T_D1UALACXX/Sample_ASPS005tumor_T_D1UALACXX.Cufflinks_UCSC/genes.fpkm_tracking</v>
      </c>
    </row>
    <row r="147" spans="1:7" hidden="1">
      <c r="A147" t="str">
        <f t="shared" si="14"/>
        <v>/data/khanlab/projects/working_DATA/</v>
      </c>
      <c r="B147" s="43" t="s">
        <v>1555</v>
      </c>
      <c r="C147" t="str">
        <f t="shared" si="15"/>
        <v>.Processed/</v>
      </c>
      <c r="D147" t="str">
        <f t="shared" si="16"/>
        <v>.bam</v>
      </c>
      <c r="E147" t="str">
        <f t="shared" si="13"/>
        <v>/data/khanlab/projects/working_DATA/Sample_ASPS007tumor_E_D2AG0ACXX/Sample_ASPS007tumor_E_D2AG0ACXX.Processed/Sample_ASPS007tumor_E_D2AG0ACXX.bam</v>
      </c>
      <c r="F147" t="str">
        <f t="shared" si="12"/>
        <v>Sample_ASPS007tumor_E_D2AG0ACXX.bam</v>
      </c>
      <c r="G147" s="97" t="str">
        <f t="shared" si="17"/>
        <v>/data/khanlab/projects/working_DATA/Sample_ASPS007tumor_E_D2AG0ACXX/Sample_ASPS007tumor_E_D2AG0ACXX.Cufflinks_UCSC/genes.fpkm_tracking</v>
      </c>
    </row>
    <row r="148" spans="1:7">
      <c r="A148" t="str">
        <f t="shared" si="14"/>
        <v>/data/khanlab/projects/working_DATA/</v>
      </c>
      <c r="B148" s="43" t="s">
        <v>99</v>
      </c>
      <c r="C148" t="str">
        <f t="shared" si="15"/>
        <v>.Processed/</v>
      </c>
      <c r="D148" t="str">
        <f t="shared" si="16"/>
        <v>.bam</v>
      </c>
      <c r="E148" t="str">
        <f t="shared" si="13"/>
        <v>/data/khanlab/projects/working_DATA/Sample_ASPS007tumor_T_D1UALACXX/Sample_ASPS007tumor_T_D1UALACXX.Processed/Sample_ASPS007tumor_T_D1UALACXX.bam</v>
      </c>
      <c r="F148" t="str">
        <f t="shared" si="12"/>
        <v>Sample_ASPS007tumor_T_D1UALACXX.bam</v>
      </c>
      <c r="G148" s="97" t="str">
        <f t="shared" si="17"/>
        <v>/data/khanlab/projects/working_DATA/Sample_ASPS007tumor_T_D1UALACXX/Sample_ASPS007tumor_T_D1UALACXX.Cufflinks_UCSC/genes.fpkm_tracking</v>
      </c>
    </row>
    <row r="149" spans="1:7" hidden="1">
      <c r="A149" t="str">
        <f t="shared" si="14"/>
        <v>/data/khanlab/projects/working_DATA/</v>
      </c>
      <c r="B149" s="43" t="s">
        <v>1556</v>
      </c>
      <c r="C149" t="str">
        <f t="shared" si="15"/>
        <v>.Processed/</v>
      </c>
      <c r="D149" t="str">
        <f t="shared" si="16"/>
        <v>.bam</v>
      </c>
      <c r="E149" t="str">
        <f t="shared" si="13"/>
        <v>/data/khanlab/projects/working_DATA/Sample_ASPS008tumor_E_D2AG0ACXX/Sample_ASPS008tumor_E_D2AG0ACXX.Processed/Sample_ASPS008tumor_E_D2AG0ACXX.bam</v>
      </c>
      <c r="F149" t="str">
        <f t="shared" si="12"/>
        <v>Sample_ASPS008tumor_E_D2AG0ACXX.bam</v>
      </c>
      <c r="G149" s="97" t="str">
        <f t="shared" si="17"/>
        <v>/data/khanlab/projects/working_DATA/Sample_ASPS008tumor_E_D2AG0ACXX/Sample_ASPS008tumor_E_D2AG0ACXX.Cufflinks_UCSC/genes.fpkm_tracking</v>
      </c>
    </row>
    <row r="150" spans="1:7">
      <c r="A150" t="str">
        <f t="shared" si="14"/>
        <v>/data/khanlab/projects/working_DATA/</v>
      </c>
      <c r="B150" s="43" t="s">
        <v>100</v>
      </c>
      <c r="C150" t="str">
        <f t="shared" si="15"/>
        <v>.Processed/</v>
      </c>
      <c r="D150" t="str">
        <f t="shared" si="16"/>
        <v>.bam</v>
      </c>
      <c r="E150" t="str">
        <f t="shared" si="13"/>
        <v>/data/khanlab/projects/working_DATA/Sample_ASPS008tumor_T_D1UALACXX/Sample_ASPS008tumor_T_D1UALACXX.Processed/Sample_ASPS008tumor_T_D1UALACXX.bam</v>
      </c>
      <c r="F150" t="str">
        <f t="shared" si="12"/>
        <v>Sample_ASPS008tumor_T_D1UALACXX.bam</v>
      </c>
      <c r="G150" s="97" t="str">
        <f t="shared" si="17"/>
        <v>/data/khanlab/projects/working_DATA/Sample_ASPS008tumor_T_D1UALACXX/Sample_ASPS008tumor_T_D1UALACXX.Cufflinks_UCSC/genes.fpkm_tracking</v>
      </c>
    </row>
    <row r="151" spans="1:7" hidden="1">
      <c r="A151" t="str">
        <f t="shared" si="14"/>
        <v>/data/khanlab/projects/working_DATA/</v>
      </c>
      <c r="B151" s="43" t="s">
        <v>1557</v>
      </c>
      <c r="C151" t="str">
        <f t="shared" si="15"/>
        <v>.Processed/</v>
      </c>
      <c r="D151" t="str">
        <f t="shared" si="16"/>
        <v>.bam</v>
      </c>
      <c r="E151" t="str">
        <f t="shared" si="13"/>
        <v>/data/khanlab/projects/working_DATA/Sample_ASPS009tumor_E_D2AG0ACXX/Sample_ASPS009tumor_E_D2AG0ACXX.Processed/Sample_ASPS009tumor_E_D2AG0ACXX.bam</v>
      </c>
      <c r="F151" t="str">
        <f t="shared" si="12"/>
        <v>Sample_ASPS009tumor_E_D2AG0ACXX.bam</v>
      </c>
      <c r="G151" s="97" t="str">
        <f t="shared" si="17"/>
        <v>/data/khanlab/projects/working_DATA/Sample_ASPS009tumor_E_D2AG0ACXX/Sample_ASPS009tumor_E_D2AG0ACXX.Cufflinks_UCSC/genes.fpkm_tracking</v>
      </c>
    </row>
    <row r="152" spans="1:7">
      <c r="A152" t="str">
        <f t="shared" si="14"/>
        <v>/data/khanlab/projects/working_DATA/</v>
      </c>
      <c r="B152" s="43" t="s">
        <v>101</v>
      </c>
      <c r="C152" t="str">
        <f t="shared" si="15"/>
        <v>.Processed/</v>
      </c>
      <c r="D152" t="str">
        <f t="shared" si="16"/>
        <v>.bam</v>
      </c>
      <c r="E152" t="str">
        <f t="shared" si="13"/>
        <v>/data/khanlab/projects/working_DATA/Sample_ASPS009tumor_T_D1UALACXX/Sample_ASPS009tumor_T_D1UALACXX.Processed/Sample_ASPS009tumor_T_D1UALACXX.bam</v>
      </c>
      <c r="F152" t="str">
        <f t="shared" si="12"/>
        <v>Sample_ASPS009tumor_T_D1UALACXX.bam</v>
      </c>
      <c r="G152" s="97" t="str">
        <f t="shared" si="17"/>
        <v>/data/khanlab/projects/working_DATA/Sample_ASPS009tumor_T_D1UALACXX/Sample_ASPS009tumor_T_D1UALACXX.Cufflinks_UCSC/genes.fpkm_tracking</v>
      </c>
    </row>
    <row r="153" spans="1:7" hidden="1">
      <c r="A153" t="str">
        <f t="shared" si="14"/>
        <v>/data/khanlab/projects/working_DATA/</v>
      </c>
      <c r="B153" s="43" t="s">
        <v>1558</v>
      </c>
      <c r="C153" t="str">
        <f t="shared" si="15"/>
        <v>.Processed/</v>
      </c>
      <c r="D153" t="str">
        <f t="shared" si="16"/>
        <v>.bam</v>
      </c>
      <c r="E153" t="str">
        <f t="shared" si="13"/>
        <v>/data/khanlab/projects/working_DATA/Sample_ASPS010tumor_E_D2AG0ACXX/Sample_ASPS010tumor_E_D2AG0ACXX.Processed/Sample_ASPS010tumor_E_D2AG0ACXX.bam</v>
      </c>
      <c r="F153" t="str">
        <f t="shared" si="12"/>
        <v>Sample_ASPS010tumor_E_D2AG0ACXX.bam</v>
      </c>
      <c r="G153" s="97" t="str">
        <f t="shared" si="17"/>
        <v>/data/khanlab/projects/working_DATA/Sample_ASPS010tumor_E_D2AG0ACXX/Sample_ASPS010tumor_E_D2AG0ACXX.Cufflinks_UCSC/genes.fpkm_tracking</v>
      </c>
    </row>
    <row r="154" spans="1:7">
      <c r="A154" t="str">
        <f t="shared" si="14"/>
        <v>/data/khanlab/projects/working_DATA/</v>
      </c>
      <c r="B154" s="43" t="s">
        <v>102</v>
      </c>
      <c r="C154" t="str">
        <f t="shared" si="15"/>
        <v>.Processed/</v>
      </c>
      <c r="D154" t="str">
        <f t="shared" si="16"/>
        <v>.bam</v>
      </c>
      <c r="E154" t="str">
        <f t="shared" si="13"/>
        <v>/data/khanlab/projects/working_DATA/Sample_ASPS010tumor_T_D1UALACXX/Sample_ASPS010tumor_T_D1UALACXX.Processed/Sample_ASPS010tumor_T_D1UALACXX.bam</v>
      </c>
      <c r="F154" t="str">
        <f t="shared" si="12"/>
        <v>Sample_ASPS010tumor_T_D1UALACXX.bam</v>
      </c>
      <c r="G154" s="97" t="str">
        <f t="shared" si="17"/>
        <v>/data/khanlab/projects/working_DATA/Sample_ASPS010tumor_T_D1UALACXX/Sample_ASPS010tumor_T_D1UALACXX.Cufflinks_UCSC/genes.fpkm_tracking</v>
      </c>
    </row>
    <row r="155" spans="1:7" hidden="1">
      <c r="A155" t="str">
        <f t="shared" si="14"/>
        <v>/data/khanlab/projects/working_DATA/</v>
      </c>
      <c r="B155" s="43" t="s">
        <v>1559</v>
      </c>
      <c r="C155" t="str">
        <f t="shared" si="15"/>
        <v>.Processed/</v>
      </c>
      <c r="D155" t="str">
        <f t="shared" si="16"/>
        <v>.bam</v>
      </c>
      <c r="E155" t="str">
        <f t="shared" si="13"/>
        <v>/data/khanlab/projects/working_DATA/Sample_ASPS011tumor_E_D2AG0ACXX/Sample_ASPS011tumor_E_D2AG0ACXX.Processed/Sample_ASPS011tumor_E_D2AG0ACXX.bam</v>
      </c>
      <c r="F155" t="str">
        <f t="shared" si="12"/>
        <v>Sample_ASPS011tumor_E_D2AG0ACXX.bam</v>
      </c>
      <c r="G155" s="97" t="str">
        <f t="shared" si="17"/>
        <v>/data/khanlab/projects/working_DATA/Sample_ASPS011tumor_E_D2AG0ACXX/Sample_ASPS011tumor_E_D2AG0ACXX.Cufflinks_UCSC/genes.fpkm_tracking</v>
      </c>
    </row>
    <row r="156" spans="1:7" hidden="1">
      <c r="A156" t="str">
        <f t="shared" si="14"/>
        <v>/data/khanlab/projects/working_DATA/</v>
      </c>
      <c r="B156" s="43" t="s">
        <v>1560</v>
      </c>
      <c r="C156" t="str">
        <f t="shared" si="15"/>
        <v>.Processed/</v>
      </c>
      <c r="D156" t="str">
        <f t="shared" si="16"/>
        <v>.bam</v>
      </c>
      <c r="E156" t="str">
        <f t="shared" si="13"/>
        <v>/data/khanlab/projects/working_DATA/Sample_ASPS012tumor_E_D2AG0ACXX/Sample_ASPS012tumor_E_D2AG0ACXX.Processed/Sample_ASPS012tumor_E_D2AG0ACXX.bam</v>
      </c>
      <c r="F156" t="str">
        <f t="shared" si="12"/>
        <v>Sample_ASPS012tumor_E_D2AG0ACXX.bam</v>
      </c>
      <c r="G156" s="97" t="str">
        <f t="shared" si="17"/>
        <v>/data/khanlab/projects/working_DATA/Sample_ASPS012tumor_E_D2AG0ACXX/Sample_ASPS012tumor_E_D2AG0ACXX.Cufflinks_UCSC/genes.fpkm_tracking</v>
      </c>
    </row>
    <row r="157" spans="1:7">
      <c r="A157" t="str">
        <f t="shared" si="14"/>
        <v>/data/khanlab/projects/working_DATA/</v>
      </c>
      <c r="B157" s="43" t="s">
        <v>103</v>
      </c>
      <c r="C157" t="str">
        <f t="shared" si="15"/>
        <v>.Processed/</v>
      </c>
      <c r="D157" t="str">
        <f t="shared" si="16"/>
        <v>.bam</v>
      </c>
      <c r="E157" t="str">
        <f t="shared" si="13"/>
        <v>/data/khanlab/projects/working_DATA/Sample_ASPS012tumor_T_D1UALACXX/Sample_ASPS012tumor_T_D1UALACXX.Processed/Sample_ASPS012tumor_T_D1UALACXX.bam</v>
      </c>
      <c r="F157" t="str">
        <f t="shared" si="12"/>
        <v>Sample_ASPS012tumor_T_D1UALACXX.bam</v>
      </c>
      <c r="G157" s="97" t="str">
        <f t="shared" si="17"/>
        <v>/data/khanlab/projects/working_DATA/Sample_ASPS012tumor_T_D1UALACXX/Sample_ASPS012tumor_T_D1UALACXX.Cufflinks_UCSC/genes.fpkm_tracking</v>
      </c>
    </row>
    <row r="158" spans="1:7" hidden="1">
      <c r="A158" t="str">
        <f t="shared" si="14"/>
        <v>/data/khanlab/projects/working_DATA/</v>
      </c>
      <c r="B158" s="43" t="s">
        <v>1561</v>
      </c>
      <c r="C158" t="str">
        <f t="shared" si="15"/>
        <v>.Processed/</v>
      </c>
      <c r="D158" t="str">
        <f t="shared" si="16"/>
        <v>.bam</v>
      </c>
      <c r="E158" t="str">
        <f t="shared" si="13"/>
        <v>/data/khanlab/projects/working_DATA/Sample_ASPS013tumor_E_D2AG0ACXX/Sample_ASPS013tumor_E_D2AG0ACXX.Processed/Sample_ASPS013tumor_E_D2AG0ACXX.bam</v>
      </c>
      <c r="F158" t="str">
        <f t="shared" si="12"/>
        <v>Sample_ASPS013tumor_E_D2AG0ACXX.bam</v>
      </c>
      <c r="G158" s="97" t="str">
        <f t="shared" si="17"/>
        <v>/data/khanlab/projects/working_DATA/Sample_ASPS013tumor_E_D2AG0ACXX/Sample_ASPS013tumor_E_D2AG0ACXX.Cufflinks_UCSC/genes.fpkm_tracking</v>
      </c>
    </row>
    <row r="159" spans="1:7">
      <c r="A159" t="str">
        <f t="shared" si="14"/>
        <v>/data/khanlab/projects/working_DATA/</v>
      </c>
      <c r="B159" s="43" t="s">
        <v>104</v>
      </c>
      <c r="C159" t="str">
        <f t="shared" si="15"/>
        <v>.Processed/</v>
      </c>
      <c r="D159" t="str">
        <f t="shared" si="16"/>
        <v>.bam</v>
      </c>
      <c r="E159" t="str">
        <f t="shared" si="13"/>
        <v>/data/khanlab/projects/working_DATA/Sample_ASPS013tumor_T_D1UALACXX/Sample_ASPS013tumor_T_D1UALACXX.Processed/Sample_ASPS013tumor_T_D1UALACXX.bam</v>
      </c>
      <c r="F159" t="str">
        <f t="shared" si="12"/>
        <v>Sample_ASPS013tumor_T_D1UALACXX.bam</v>
      </c>
      <c r="G159" s="97" t="str">
        <f t="shared" si="17"/>
        <v>/data/khanlab/projects/working_DATA/Sample_ASPS013tumor_T_D1UALACXX/Sample_ASPS013tumor_T_D1UALACXX.Cufflinks_UCSC/genes.fpkm_tracking</v>
      </c>
    </row>
    <row r="160" spans="1:7" hidden="1">
      <c r="A160" t="str">
        <f t="shared" si="14"/>
        <v>/data/khanlab/projects/working_DATA/</v>
      </c>
      <c r="B160" s="43" t="s">
        <v>1562</v>
      </c>
      <c r="C160" t="str">
        <f t="shared" si="15"/>
        <v>.Processed/</v>
      </c>
      <c r="D160" t="str">
        <f t="shared" si="16"/>
        <v>.bam</v>
      </c>
      <c r="E160" t="str">
        <f t="shared" si="13"/>
        <v>/data/khanlab/projects/working_DATA/Sample_ASPS014tumor_E_D2AG0ACXX/Sample_ASPS014tumor_E_D2AG0ACXX.Processed/Sample_ASPS014tumor_E_D2AG0ACXX.bam</v>
      </c>
      <c r="F160" t="str">
        <f t="shared" si="12"/>
        <v>Sample_ASPS014tumor_E_D2AG0ACXX.bam</v>
      </c>
      <c r="G160" s="97" t="str">
        <f t="shared" si="17"/>
        <v>/data/khanlab/projects/working_DATA/Sample_ASPS014tumor_E_D2AG0ACXX/Sample_ASPS014tumor_E_D2AG0ACXX.Cufflinks_UCSC/genes.fpkm_tracking</v>
      </c>
    </row>
    <row r="161" spans="1:7">
      <c r="A161" t="str">
        <f t="shared" si="14"/>
        <v>/data/khanlab/projects/working_DATA/</v>
      </c>
      <c r="B161" s="43" t="s">
        <v>105</v>
      </c>
      <c r="C161" t="str">
        <f t="shared" si="15"/>
        <v>.Processed/</v>
      </c>
      <c r="D161" t="str">
        <f t="shared" si="16"/>
        <v>.bam</v>
      </c>
      <c r="E161" t="str">
        <f t="shared" si="13"/>
        <v>/data/khanlab/projects/working_DATA/Sample_ASPS014tumor_T_D1UALACXX/Sample_ASPS014tumor_T_D1UALACXX.Processed/Sample_ASPS014tumor_T_D1UALACXX.bam</v>
      </c>
      <c r="F161" t="str">
        <f t="shared" si="12"/>
        <v>Sample_ASPS014tumor_T_D1UALACXX.bam</v>
      </c>
      <c r="G161" s="97" t="str">
        <f t="shared" si="17"/>
        <v>/data/khanlab/projects/working_DATA/Sample_ASPS014tumor_T_D1UALACXX/Sample_ASPS014tumor_T_D1UALACXX.Cufflinks_UCSC/genes.fpkm_tracking</v>
      </c>
    </row>
    <row r="162" spans="1:7" hidden="1">
      <c r="A162" t="str">
        <f t="shared" si="14"/>
        <v>/data/khanlab/projects/working_DATA/</v>
      </c>
      <c r="B162" s="43" t="s">
        <v>1563</v>
      </c>
      <c r="C162" t="str">
        <f t="shared" si="15"/>
        <v>.Processed/</v>
      </c>
      <c r="D162" t="str">
        <f t="shared" si="16"/>
        <v>.bam</v>
      </c>
      <c r="E162" t="str">
        <f t="shared" si="13"/>
        <v>/data/khanlab/projects/working_DATA/Sample_ASPS015tumor_E_D2AG0ACXX/Sample_ASPS015tumor_E_D2AG0ACXX.Processed/Sample_ASPS015tumor_E_D2AG0ACXX.bam</v>
      </c>
      <c r="F162" t="str">
        <f t="shared" si="12"/>
        <v>Sample_ASPS015tumor_E_D2AG0ACXX.bam</v>
      </c>
      <c r="G162" s="97" t="str">
        <f t="shared" si="17"/>
        <v>/data/khanlab/projects/working_DATA/Sample_ASPS015tumor_E_D2AG0ACXX/Sample_ASPS015tumor_E_D2AG0ACXX.Cufflinks_UCSC/genes.fpkm_tracking</v>
      </c>
    </row>
    <row r="163" spans="1:7">
      <c r="A163" t="str">
        <f t="shared" si="14"/>
        <v>/data/khanlab/projects/working_DATA/</v>
      </c>
      <c r="B163" s="43" t="s">
        <v>106</v>
      </c>
      <c r="C163" t="str">
        <f t="shared" si="15"/>
        <v>.Processed/</v>
      </c>
      <c r="D163" t="str">
        <f t="shared" si="16"/>
        <v>.bam</v>
      </c>
      <c r="E163" t="str">
        <f t="shared" si="13"/>
        <v>/data/khanlab/projects/working_DATA/Sample_ASPS015tumor_T_C1PMAACXX/Sample_ASPS015tumor_T_C1PMAACXX.Processed/Sample_ASPS015tumor_T_C1PMAACXX.bam</v>
      </c>
      <c r="F163" t="str">
        <f t="shared" si="12"/>
        <v>Sample_ASPS015tumor_T_C1PMAACXX.bam</v>
      </c>
      <c r="G163" s="97" t="str">
        <f t="shared" si="17"/>
        <v>/data/khanlab/projects/working_DATA/Sample_ASPS015tumor_T_C1PMAACXX/Sample_ASPS015tumor_T_C1PMAACXX.Cufflinks_UCSC/genes.fpkm_tracking</v>
      </c>
    </row>
    <row r="164" spans="1:7" hidden="1">
      <c r="A164" t="str">
        <f t="shared" si="14"/>
        <v>/data/khanlab/projects/working_DATA/</v>
      </c>
      <c r="B164" s="43" t="s">
        <v>1564</v>
      </c>
      <c r="C164" t="str">
        <f t="shared" si="15"/>
        <v>.Processed/</v>
      </c>
      <c r="D164" t="str">
        <f t="shared" si="16"/>
        <v>.bam</v>
      </c>
      <c r="E164" t="str">
        <f t="shared" si="13"/>
        <v>/data/khanlab/projects/working_DATA/Sample_ASPS017tumor_E_D2AG0ACXX/Sample_ASPS017tumor_E_D2AG0ACXX.Processed/Sample_ASPS017tumor_E_D2AG0ACXX.bam</v>
      </c>
      <c r="F164" t="str">
        <f t="shared" si="12"/>
        <v>Sample_ASPS017tumor_E_D2AG0ACXX.bam</v>
      </c>
      <c r="G164" s="97" t="str">
        <f t="shared" si="17"/>
        <v>/data/khanlab/projects/working_DATA/Sample_ASPS017tumor_E_D2AG0ACXX/Sample_ASPS017tumor_E_D2AG0ACXX.Cufflinks_UCSC/genes.fpkm_tracking</v>
      </c>
    </row>
    <row r="165" spans="1:7">
      <c r="A165" t="str">
        <f t="shared" si="14"/>
        <v>/data/khanlab/projects/working_DATA/</v>
      </c>
      <c r="B165" s="43" t="s">
        <v>107</v>
      </c>
      <c r="C165" t="str">
        <f t="shared" si="15"/>
        <v>.Processed/</v>
      </c>
      <c r="D165" t="str">
        <f t="shared" si="16"/>
        <v>.bam</v>
      </c>
      <c r="E165" t="str">
        <f t="shared" si="13"/>
        <v>/data/khanlab/projects/working_DATA/Sample_ASPS017tumor_T_C1PMAACXX/Sample_ASPS017tumor_T_C1PMAACXX.Processed/Sample_ASPS017tumor_T_C1PMAACXX.bam</v>
      </c>
      <c r="F165" t="str">
        <f t="shared" si="12"/>
        <v>Sample_ASPS017tumor_T_C1PMAACXX.bam</v>
      </c>
      <c r="G165" s="97" t="str">
        <f t="shared" si="17"/>
        <v>/data/khanlab/projects/working_DATA/Sample_ASPS017tumor_T_C1PMAACXX/Sample_ASPS017tumor_T_C1PMAACXX.Cufflinks_UCSC/genes.fpkm_tracking</v>
      </c>
    </row>
    <row r="166" spans="1:7">
      <c r="A166" t="str">
        <f t="shared" si="14"/>
        <v>/data/khanlab/projects/working_DATA/</v>
      </c>
      <c r="B166" s="43" t="s">
        <v>108</v>
      </c>
      <c r="C166" t="str">
        <f t="shared" si="15"/>
        <v>.Processed/</v>
      </c>
      <c r="D166" t="str">
        <f t="shared" si="16"/>
        <v>.bam</v>
      </c>
      <c r="E166" t="str">
        <f t="shared" si="13"/>
        <v>/data/khanlab/projects/working_DATA/Sample_ASPS018tumor_T_C1PMAACXX/Sample_ASPS018tumor_T_C1PMAACXX.Processed/Sample_ASPS018tumor_T_C1PMAACXX.bam</v>
      </c>
      <c r="F166" t="str">
        <f t="shared" si="12"/>
        <v>Sample_ASPS018tumor_T_C1PMAACXX.bam</v>
      </c>
      <c r="G166" s="97" t="str">
        <f t="shared" si="17"/>
        <v>/data/khanlab/projects/working_DATA/Sample_ASPS018tumor_T_C1PMAACXX/Sample_ASPS018tumor_T_C1PMAACXX.Cufflinks_UCSC/genes.fpkm_tracking</v>
      </c>
    </row>
    <row r="167" spans="1:7" hidden="1">
      <c r="A167" t="str">
        <f t="shared" si="14"/>
        <v>/data/khanlab/projects/working_DATA/</v>
      </c>
      <c r="B167" s="43" t="s">
        <v>1565</v>
      </c>
      <c r="C167" t="str">
        <f t="shared" si="15"/>
        <v>.Processed/</v>
      </c>
      <c r="D167" t="str">
        <f t="shared" si="16"/>
        <v>.bam</v>
      </c>
      <c r="E167" t="str">
        <f t="shared" si="13"/>
        <v>/data/khanlab/projects/working_DATA/Sample_ASPS018xeno_E_D2AG0ACXX/Sample_ASPS018xeno_E_D2AG0ACXX.Processed/Sample_ASPS018xeno_E_D2AG0ACXX.bam</v>
      </c>
      <c r="F167" t="str">
        <f t="shared" si="12"/>
        <v>Sample_ASPS018xeno_E_D2AG0ACXX.bam</v>
      </c>
      <c r="G167" s="97" t="str">
        <f t="shared" si="17"/>
        <v>/data/khanlab/projects/working_DATA/Sample_ASPS018xeno_E_D2AG0ACXX/Sample_ASPS018xeno_E_D2AG0ACXX.Cufflinks_UCSC/genes.fpkm_tracking</v>
      </c>
    </row>
    <row r="168" spans="1:7">
      <c r="A168" t="str">
        <f t="shared" si="14"/>
        <v>/data/khanlab/projects/working_DATA/</v>
      </c>
      <c r="B168" s="43" t="s">
        <v>109</v>
      </c>
      <c r="C168" t="str">
        <f t="shared" si="15"/>
        <v>.Processed/</v>
      </c>
      <c r="D168" t="str">
        <f t="shared" si="16"/>
        <v>.bam</v>
      </c>
      <c r="E168" t="str">
        <f t="shared" si="13"/>
        <v>/data/khanlab/projects/working_DATA/Sample_ASPS019tumor_T_C1PMAACXX/Sample_ASPS019tumor_T_C1PMAACXX.Processed/Sample_ASPS019tumor_T_C1PMAACXX.bam</v>
      </c>
      <c r="F168" t="str">
        <f t="shared" si="12"/>
        <v>Sample_ASPS019tumor_T_C1PMAACXX.bam</v>
      </c>
      <c r="G168" s="97" t="str">
        <f t="shared" si="17"/>
        <v>/data/khanlab/projects/working_DATA/Sample_ASPS019tumor_T_C1PMAACXX/Sample_ASPS019tumor_T_C1PMAACXX.Cufflinks_UCSC/genes.fpkm_tracking</v>
      </c>
    </row>
    <row r="169" spans="1:7" hidden="1">
      <c r="A169" t="str">
        <f t="shared" si="14"/>
        <v>/data/khanlab/projects/working_DATA/</v>
      </c>
      <c r="B169" s="43" t="s">
        <v>1566</v>
      </c>
      <c r="C169" t="str">
        <f t="shared" si="15"/>
        <v>.Processed/</v>
      </c>
      <c r="D169" t="str">
        <f t="shared" si="16"/>
        <v>.bam</v>
      </c>
      <c r="E169" t="str">
        <f t="shared" si="13"/>
        <v>/data/khanlab/projects/working_DATA/Sample_ASPS019xeno_E_D2AG0ACXX/Sample_ASPS019xeno_E_D2AG0ACXX.Processed/Sample_ASPS019xeno_E_D2AG0ACXX.bam</v>
      </c>
      <c r="F169" t="str">
        <f t="shared" si="12"/>
        <v>Sample_ASPS019xeno_E_D2AG0ACXX.bam</v>
      </c>
      <c r="G169" s="97" t="str">
        <f t="shared" si="17"/>
        <v>/data/khanlab/projects/working_DATA/Sample_ASPS019xeno_E_D2AG0ACXX/Sample_ASPS019xeno_E_D2AG0ACXX.Cufflinks_UCSC/genes.fpkm_tracking</v>
      </c>
    </row>
    <row r="170" spans="1:7" hidden="1">
      <c r="A170" t="str">
        <f t="shared" si="14"/>
        <v>/data/khanlab/projects/working_DATA/</v>
      </c>
      <c r="B170" s="43" t="s">
        <v>1567</v>
      </c>
      <c r="C170" t="str">
        <f t="shared" si="15"/>
        <v>.Processed/</v>
      </c>
      <c r="D170" t="str">
        <f t="shared" si="16"/>
        <v>.bam</v>
      </c>
      <c r="E170" t="str">
        <f t="shared" si="13"/>
        <v>/data/khanlab/projects/working_DATA/Sample_ASPS1cell_E_D2AG0ACXX/Sample_ASPS1cell_E_D2AG0ACXX.Processed/Sample_ASPS1cell_E_D2AG0ACXX.bam</v>
      </c>
      <c r="F170" t="str">
        <f t="shared" si="12"/>
        <v>Sample_ASPS1cell_E_D2AG0ACXX.bam</v>
      </c>
      <c r="G170" s="97" t="str">
        <f t="shared" si="17"/>
        <v>/data/khanlab/projects/working_DATA/Sample_ASPS1cell_E_D2AG0ACXX/Sample_ASPS1cell_E_D2AG0ACXX.Cufflinks_UCSC/genes.fpkm_tracking</v>
      </c>
    </row>
    <row r="171" spans="1:7" hidden="1">
      <c r="A171" t="str">
        <f t="shared" si="14"/>
        <v>/data/khanlab/projects/working_DATA/</v>
      </c>
      <c r="B171" s="43" t="s">
        <v>1568</v>
      </c>
      <c r="C171" t="str">
        <f t="shared" si="15"/>
        <v>.Processed/</v>
      </c>
      <c r="D171" t="str">
        <f t="shared" si="16"/>
        <v>.bam</v>
      </c>
      <c r="E171" t="str">
        <f t="shared" si="13"/>
        <v>/data/khanlab/projects/working_DATA/Sample_ASPS1dtp_E_C2U4MACXX/Sample_ASPS1dtp_E_C2U4MACXX.Processed/Sample_ASPS1dtp_E_C2U4MACXX.bam</v>
      </c>
      <c r="F171" t="str">
        <f t="shared" si="12"/>
        <v>Sample_ASPS1dtp_E_C2U4MACXX.bam</v>
      </c>
      <c r="G171" s="97" t="str">
        <f t="shared" si="17"/>
        <v>/data/khanlab/projects/working_DATA/Sample_ASPS1dtp_E_C2U4MACXX/Sample_ASPS1dtp_E_C2U4MACXX.Cufflinks_UCSC/genes.fpkm_tracking</v>
      </c>
    </row>
    <row r="172" spans="1:7">
      <c r="A172" t="str">
        <f t="shared" si="14"/>
        <v>/data/khanlab/projects/working_DATA/</v>
      </c>
      <c r="B172" s="43" t="s">
        <v>110</v>
      </c>
      <c r="C172" t="str">
        <f t="shared" si="15"/>
        <v>.Processed/</v>
      </c>
      <c r="D172" t="str">
        <f t="shared" si="16"/>
        <v>.bam</v>
      </c>
      <c r="E172" t="str">
        <f t="shared" si="13"/>
        <v>/data/khanlab/projects/working_DATA/Sample_ASPS1dtp_T_C28HYACXX/Sample_ASPS1dtp_T_C28HYACXX.Processed/Sample_ASPS1dtp_T_C28HYACXX.bam</v>
      </c>
      <c r="F172" t="str">
        <f t="shared" si="12"/>
        <v>Sample_ASPS1dtp_T_C28HYACXX.bam</v>
      </c>
      <c r="G172" s="97" t="str">
        <f t="shared" si="17"/>
        <v>/data/khanlab/projects/working_DATA/Sample_ASPS1dtp_T_C28HYACXX/Sample_ASPS1dtp_T_C28HYACXX.Cufflinks_UCSC/genes.fpkm_tracking</v>
      </c>
    </row>
    <row r="173" spans="1:7">
      <c r="A173" t="str">
        <f t="shared" si="14"/>
        <v>/data/khanlab/projects/working_DATA/</v>
      </c>
      <c r="B173" s="43" t="s">
        <v>111</v>
      </c>
      <c r="C173" t="str">
        <f t="shared" si="15"/>
        <v>.Processed/</v>
      </c>
      <c r="D173" t="str">
        <f t="shared" si="16"/>
        <v>.bam</v>
      </c>
      <c r="E173" t="str">
        <f t="shared" si="13"/>
        <v>/data/khanlab/projects/working_DATA/Sample_ASPS4c159_T_D2ED5ACXX/Sample_ASPS4c159_T_D2ED5ACXX.Processed/Sample_ASPS4c159_T_D2ED5ACXX.bam</v>
      </c>
      <c r="F173" t="str">
        <f t="shared" si="12"/>
        <v>Sample_ASPS4c159_T_D2ED5ACXX.bam</v>
      </c>
      <c r="G173" s="97" t="str">
        <f t="shared" si="17"/>
        <v>/data/khanlab/projects/working_DATA/Sample_ASPS4c159_T_D2ED5ACXX/Sample_ASPS4c159_T_D2ED5ACXX.Cufflinks_UCSC/genes.fpkm_tracking</v>
      </c>
    </row>
    <row r="174" spans="1:7" hidden="1">
      <c r="A174" t="str">
        <f t="shared" si="14"/>
        <v>/data/khanlab/projects/working_DATA/</v>
      </c>
      <c r="B174" s="43" t="s">
        <v>1569</v>
      </c>
      <c r="C174" t="str">
        <f t="shared" si="15"/>
        <v>.Processed/</v>
      </c>
      <c r="D174" t="str">
        <f t="shared" si="16"/>
        <v>.bam</v>
      </c>
      <c r="E174" t="str">
        <f t="shared" si="13"/>
        <v>/data/khanlab/projects/working_DATA/Sample_AS_E_2_khan02_20100521/Sample_AS_E_2_khan02_20100521.Processed/Sample_AS_E_2_khan02_20100521.bam</v>
      </c>
      <c r="F174" t="str">
        <f t="shared" si="12"/>
        <v>Sample_AS_E_2_khan02_20100521.bam</v>
      </c>
      <c r="G174" s="97" t="str">
        <f t="shared" si="17"/>
        <v>/data/khanlab/projects/working_DATA/Sample_AS_E_2_khan02_20100521/Sample_AS_E_2_khan02_20100521.Cufflinks_UCSC/genes.fpkm_tracking</v>
      </c>
    </row>
    <row r="175" spans="1:7">
      <c r="A175" t="str">
        <f t="shared" si="14"/>
        <v>/data/khanlab/projects/working_DATA/</v>
      </c>
      <c r="B175" s="43" t="s">
        <v>1570</v>
      </c>
      <c r="C175" t="str">
        <f t="shared" si="15"/>
        <v>.Processed/</v>
      </c>
      <c r="D175" t="str">
        <f t="shared" si="16"/>
        <v>.bam</v>
      </c>
      <c r="E175" t="str">
        <f t="shared" si="13"/>
        <v>/data/khanlab/projects/working_DATA/Sample_ASboth_T_H19ETBGXX/Sample_ASboth_T_H19ETBGXX.Processed/Sample_ASboth_T_H19ETBGXX.bam</v>
      </c>
      <c r="F175" t="str">
        <f t="shared" si="12"/>
        <v>Sample_ASboth_T_H19ETBGXX.bam</v>
      </c>
      <c r="G175" s="97" t="str">
        <f t="shared" si="17"/>
        <v>/data/khanlab/projects/working_DATA/Sample_ASboth_T_H19ETBGXX/Sample_ASboth_T_H19ETBGXX.Cufflinks_UCSC/genes.fpkm_tracking</v>
      </c>
    </row>
    <row r="176" spans="1:7">
      <c r="A176" t="str">
        <f t="shared" si="14"/>
        <v>/data/khanlab/projects/working_DATA/</v>
      </c>
      <c r="B176" s="43" t="s">
        <v>1571</v>
      </c>
      <c r="C176" t="str">
        <f t="shared" si="15"/>
        <v>.Processed/</v>
      </c>
      <c r="D176" t="str">
        <f t="shared" si="16"/>
        <v>.bam</v>
      </c>
      <c r="E176" t="str">
        <f t="shared" si="13"/>
        <v>/data/khanlab/projects/working_DATA/Sample_AScon2_T_H19ETBGXX/Sample_AScon2_T_H19ETBGXX.Processed/Sample_AScon2_T_H19ETBGXX.bam</v>
      </c>
      <c r="F176" t="str">
        <f t="shared" si="12"/>
        <v>Sample_AScon2_T_H19ETBGXX.bam</v>
      </c>
      <c r="G176" s="97" t="str">
        <f t="shared" si="17"/>
        <v>/data/khanlab/projects/working_DATA/Sample_AScon2_T_H19ETBGXX/Sample_AScon2_T_H19ETBGXX.Cufflinks_UCSC/genes.fpkm_tracking</v>
      </c>
    </row>
    <row r="177" spans="1:7">
      <c r="A177" t="str">
        <f t="shared" si="14"/>
        <v>/data/khanlab/projects/working_DATA/</v>
      </c>
      <c r="B177" s="43" t="s">
        <v>112</v>
      </c>
      <c r="C177" t="str">
        <f t="shared" si="15"/>
        <v>.Processed/</v>
      </c>
      <c r="D177" t="str">
        <f t="shared" si="16"/>
        <v>.bam</v>
      </c>
      <c r="E177" t="str">
        <f t="shared" si="13"/>
        <v>/data/khanlab/projects/working_DATA/Sample_BIRCHSeq_T_D21KAACXX/Sample_BIRCHSeq_T_D21KAACXX.Processed/Sample_BIRCHSeq_T_D21KAACXX.bam</v>
      </c>
      <c r="F177" t="str">
        <f t="shared" si="12"/>
        <v>Sample_BIRCHSeq_T_D21KAACXX.bam</v>
      </c>
      <c r="G177" s="97" t="str">
        <f t="shared" si="17"/>
        <v>/data/khanlab/projects/working_DATA/Sample_BIRCHSeq_T_D21KAACXX/Sample_BIRCHSeq_T_D21KAACXX.Cufflinks_UCSC/genes.fpkm_tracking</v>
      </c>
    </row>
    <row r="178" spans="1:7" hidden="1">
      <c r="A178" t="str">
        <f t="shared" si="14"/>
        <v>/data/khanlab/projects/working_DATA/</v>
      </c>
      <c r="B178" s="43" t="s">
        <v>1572</v>
      </c>
      <c r="C178" t="str">
        <f t="shared" si="15"/>
        <v>.Processed/</v>
      </c>
      <c r="D178" t="str">
        <f t="shared" si="16"/>
        <v>.bam</v>
      </c>
      <c r="E178" t="str">
        <f t="shared" si="13"/>
        <v>/data/khanlab/projects/working_DATA/Sample_BIRCHseq_E_C4P65ANXX/Sample_BIRCHseq_E_C4P65ANXX.Processed/Sample_BIRCHseq_E_C4P65ANXX.bam</v>
      </c>
      <c r="F178" t="str">
        <f t="shared" si="12"/>
        <v>Sample_BIRCHseq_E_C4P65ANXX.bam</v>
      </c>
      <c r="G178" s="97" t="str">
        <f t="shared" si="17"/>
        <v>/data/khanlab/projects/working_DATA/Sample_BIRCHseq_E_C4P65ANXX/Sample_BIRCHseq_E_C4P65ANXX.Cufflinks_UCSC/genes.fpkm_tracking</v>
      </c>
    </row>
    <row r="179" spans="1:7" hidden="1">
      <c r="A179" t="str">
        <f t="shared" si="14"/>
        <v>/data/khanlab/projects/working_DATA/</v>
      </c>
      <c r="B179" s="43" t="s">
        <v>1573</v>
      </c>
      <c r="C179" t="str">
        <f t="shared" si="15"/>
        <v>.Processed/</v>
      </c>
      <c r="D179" t="str">
        <f t="shared" si="16"/>
        <v>.bam</v>
      </c>
      <c r="E179" t="str">
        <f t="shared" si="13"/>
        <v>/data/khanlab/projects/working_DATA/Sample_BIRCHseq_E_khan05_20111111_PE_2/Sample_BIRCHseq_E_khan05_20111111_PE_2.Processed/Sample_BIRCHseq_E_khan05_20111111_PE_2.bam</v>
      </c>
      <c r="F179" t="str">
        <f t="shared" si="12"/>
        <v>Sample_BIRCHseq_E_khan05_20111111_PE_2.bam</v>
      </c>
      <c r="G179" s="97" t="str">
        <f t="shared" si="17"/>
        <v>/data/khanlab/projects/working_DATA/Sample_BIRCHseq_E_khan05_20111111_PE_2/Sample_BIRCHseq_E_khan05_20111111_PE_2.Cufflinks_UCSC/genes.fpkm_tracking</v>
      </c>
    </row>
    <row r="180" spans="1:7" hidden="1">
      <c r="A180" t="str">
        <f t="shared" si="14"/>
        <v>/data/khanlab/projects/working_DATA/</v>
      </c>
      <c r="B180" s="43" t="s">
        <v>1574</v>
      </c>
      <c r="C180" t="str">
        <f t="shared" si="15"/>
        <v>.Processed/</v>
      </c>
      <c r="D180" t="str">
        <f t="shared" si="16"/>
        <v>.bam</v>
      </c>
      <c r="E180" t="str">
        <f t="shared" si="13"/>
        <v>/data/khanlab/projects/working_DATA/Sample_CCAUBol_E_C2YY9ACXX/Sample_CCAUBol_E_C2YY9ACXX.Processed/Sample_CCAUBol_E_C2YY9ACXX.bam</v>
      </c>
      <c r="F180" t="str">
        <f t="shared" ref="F180:F243" si="18">CONCATENATE(B180,D180)</f>
        <v>Sample_CCAUBol_E_C2YY9ACXX.bam</v>
      </c>
      <c r="G180" s="97" t="str">
        <f t="shared" si="17"/>
        <v>/data/khanlab/projects/working_DATA/Sample_CCAUBol_E_C2YY9ACXX/Sample_CCAUBol_E_C2YY9ACXX.Cufflinks_UCSC/genes.fpkm_tracking</v>
      </c>
    </row>
    <row r="181" spans="1:7">
      <c r="A181" t="str">
        <f t="shared" si="14"/>
        <v>/data/khanlab/projects/working_DATA/</v>
      </c>
      <c r="B181" s="43" t="s">
        <v>113</v>
      </c>
      <c r="C181" t="str">
        <f t="shared" si="15"/>
        <v>.Processed/</v>
      </c>
      <c r="D181" t="str">
        <f t="shared" si="16"/>
        <v>.bam</v>
      </c>
      <c r="E181" t="str">
        <f t="shared" ref="E181:E244" si="19">CONCATENATE(A181,B181,"/",B181,C181,B181,D181)</f>
        <v>/data/khanlab/projects/working_DATA/Sample_CCA_T_C28D2ACXX/Sample_CCA_T_C28D2ACXX.Processed/Sample_CCA_T_C28D2ACXX.bam</v>
      </c>
      <c r="F181" t="str">
        <f t="shared" si="18"/>
        <v>Sample_CCA_T_C28D2ACXX.bam</v>
      </c>
      <c r="G181" s="97" t="str">
        <f t="shared" si="17"/>
        <v>/data/khanlab/projects/working_DATA/Sample_CCA_T_C28D2ACXX/Sample_CCA_T_C28D2ACXX.Cufflinks_UCSC/genes.fpkm_tracking</v>
      </c>
    </row>
    <row r="182" spans="1:7" hidden="1">
      <c r="A182" t="str">
        <f t="shared" ref="A182:A245" si="20">$A$1</f>
        <v>/data/khanlab/projects/working_DATA/</v>
      </c>
      <c r="B182" s="43" t="s">
        <v>1575</v>
      </c>
      <c r="C182" t="str">
        <f t="shared" ref="C182:C245" si="21">$C$1</f>
        <v>.Processed/</v>
      </c>
      <c r="D182" t="str">
        <f t="shared" ref="D182:D245" si="22">$D$1</f>
        <v>.bam</v>
      </c>
      <c r="E182" t="str">
        <f t="shared" si="19"/>
        <v>/data/khanlab/projects/working_DATA/Sample_CCS001blood_E_D2AG0ACXX/Sample_CCS001blood_E_D2AG0ACXX.Processed/Sample_CCS001blood_E_D2AG0ACXX.bam</v>
      </c>
      <c r="F182" t="str">
        <f t="shared" si="18"/>
        <v>Sample_CCS001blood_E_D2AG0ACXX.bam</v>
      </c>
      <c r="G182" s="97" t="str">
        <f t="shared" si="17"/>
        <v>/data/khanlab/projects/working_DATA/Sample_CCS001blood_E_D2AG0ACXX/Sample_CCS001blood_E_D2AG0ACXX.Cufflinks_UCSC/genes.fpkm_tracking</v>
      </c>
    </row>
    <row r="183" spans="1:7" hidden="1">
      <c r="A183" t="str">
        <f t="shared" si="20"/>
        <v>/data/khanlab/projects/working_DATA/</v>
      </c>
      <c r="B183" s="43" t="s">
        <v>1576</v>
      </c>
      <c r="C183" t="str">
        <f t="shared" si="21"/>
        <v>.Processed/</v>
      </c>
      <c r="D183" t="str">
        <f t="shared" si="22"/>
        <v>.bam</v>
      </c>
      <c r="E183" t="str">
        <f t="shared" si="19"/>
        <v>/data/khanlab/projects/working_DATA/Sample_CCS001tumor_E_D2AG0ACXX/Sample_CCS001tumor_E_D2AG0ACXX.Processed/Sample_CCS001tumor_E_D2AG0ACXX.bam</v>
      </c>
      <c r="F183" t="str">
        <f t="shared" si="18"/>
        <v>Sample_CCS001tumor_E_D2AG0ACXX.bam</v>
      </c>
      <c r="G183" s="97" t="str">
        <f t="shared" si="17"/>
        <v>/data/khanlab/projects/working_DATA/Sample_CCS001tumor_E_D2AG0ACXX/Sample_CCS001tumor_E_D2AG0ACXX.Cufflinks_UCSC/genes.fpkm_tracking</v>
      </c>
    </row>
    <row r="184" spans="1:7">
      <c r="A184" t="str">
        <f t="shared" si="20"/>
        <v>/data/khanlab/projects/working_DATA/</v>
      </c>
      <c r="B184" s="43" t="s">
        <v>114</v>
      </c>
      <c r="C184" t="str">
        <f t="shared" si="21"/>
        <v>.Processed/</v>
      </c>
      <c r="D184" t="str">
        <f t="shared" si="22"/>
        <v>.bam</v>
      </c>
      <c r="E184" t="str">
        <f t="shared" si="19"/>
        <v>/data/khanlab/projects/working_DATA/Sample_CCS001tumor_T_D21H2ACXX/Sample_CCS001tumor_T_D21H2ACXX.Processed/Sample_CCS001tumor_T_D21H2ACXX.bam</v>
      </c>
      <c r="F184" t="str">
        <f t="shared" si="18"/>
        <v>Sample_CCS001tumor_T_D21H2ACXX.bam</v>
      </c>
      <c r="G184" s="97" t="str">
        <f t="shared" si="17"/>
        <v>/data/khanlab/projects/working_DATA/Sample_CCS001tumor_T_D21H2ACXX/Sample_CCS001tumor_T_D21H2ACXX.Cufflinks_UCSC/genes.fpkm_tracking</v>
      </c>
    </row>
    <row r="185" spans="1:7">
      <c r="A185" t="str">
        <f t="shared" si="20"/>
        <v>/data/khanlab/projects/working_DATA/</v>
      </c>
      <c r="B185" s="43" t="s">
        <v>115</v>
      </c>
      <c r="C185" t="str">
        <f t="shared" si="21"/>
        <v>.Processed/</v>
      </c>
      <c r="D185" t="str">
        <f t="shared" si="22"/>
        <v>.bam</v>
      </c>
      <c r="E185" t="str">
        <f t="shared" si="19"/>
        <v>/data/khanlab/projects/working_DATA/Sample_CCSK002tumor_T_C2D7YACXX/Sample_CCSK002tumor_T_C2D7YACXX.Processed/Sample_CCSK002tumor_T_C2D7YACXX.bam</v>
      </c>
      <c r="F185" t="str">
        <f t="shared" si="18"/>
        <v>Sample_CCSK002tumor_T_C2D7YACXX.bam</v>
      </c>
      <c r="G185" s="97" t="str">
        <f t="shared" si="17"/>
        <v>/data/khanlab/projects/working_DATA/Sample_CCSK002tumor_T_C2D7YACXX/Sample_CCSK002tumor_T_C2D7YACXX.Cufflinks_UCSC/genes.fpkm_tracking</v>
      </c>
    </row>
    <row r="186" spans="1:7">
      <c r="A186" t="str">
        <f t="shared" si="20"/>
        <v>/data/khanlab/projects/working_DATA/</v>
      </c>
      <c r="B186" s="43" t="s">
        <v>116</v>
      </c>
      <c r="C186" t="str">
        <f t="shared" si="21"/>
        <v>.Processed/</v>
      </c>
      <c r="D186" t="str">
        <f t="shared" si="22"/>
        <v>.bam</v>
      </c>
      <c r="E186" t="str">
        <f t="shared" si="19"/>
        <v>/data/khanlab/projects/working_DATA/Sample_CCSK003tumor_T_C2D7YACXX/Sample_CCSK003tumor_T_C2D7YACXX.Processed/Sample_CCSK003tumor_T_C2D7YACXX.bam</v>
      </c>
      <c r="F186" t="str">
        <f t="shared" si="18"/>
        <v>Sample_CCSK003tumor_T_C2D7YACXX.bam</v>
      </c>
      <c r="G186" s="97" t="str">
        <f t="shared" si="17"/>
        <v>/data/khanlab/projects/working_DATA/Sample_CCSK003tumor_T_C2D7YACXX/Sample_CCSK003tumor_T_C2D7YACXX.Cufflinks_UCSC/genes.fpkm_tracking</v>
      </c>
    </row>
    <row r="187" spans="1:7">
      <c r="A187" t="str">
        <f t="shared" si="20"/>
        <v>/data/khanlab/projects/working_DATA/</v>
      </c>
      <c r="B187" s="43" t="s">
        <v>117</v>
      </c>
      <c r="C187" t="str">
        <f t="shared" si="21"/>
        <v>.Processed/</v>
      </c>
      <c r="D187" t="str">
        <f t="shared" si="22"/>
        <v>.bam</v>
      </c>
      <c r="E187" t="str">
        <f t="shared" si="19"/>
        <v>/data/khanlab/projects/working_DATA/Sample_CCSK004tumor_T_C2D7YACXX/Sample_CCSK004tumor_T_C2D7YACXX.Processed/Sample_CCSK004tumor_T_C2D7YACXX.bam</v>
      </c>
      <c r="F187" t="str">
        <f t="shared" si="18"/>
        <v>Sample_CCSK004tumor_T_C2D7YACXX.bam</v>
      </c>
      <c r="G187" s="97" t="str">
        <f t="shared" si="17"/>
        <v>/data/khanlab/projects/working_DATA/Sample_CCSK004tumor_T_C2D7YACXX/Sample_CCSK004tumor_T_C2D7YACXX.Cufflinks_UCSC/genes.fpkm_tracking</v>
      </c>
    </row>
    <row r="188" spans="1:7">
      <c r="A188" t="str">
        <f t="shared" si="20"/>
        <v>/data/khanlab/projects/working_DATA/</v>
      </c>
      <c r="B188" s="43" t="s">
        <v>118</v>
      </c>
      <c r="C188" t="str">
        <f t="shared" si="21"/>
        <v>.Processed/</v>
      </c>
      <c r="D188" t="str">
        <f t="shared" si="22"/>
        <v>.bam</v>
      </c>
      <c r="E188" t="str">
        <f t="shared" si="19"/>
        <v>/data/khanlab/projects/working_DATA/Sample_CCSK005tumor_T_C2D7YACXX/Sample_CCSK005tumor_T_C2D7YACXX.Processed/Sample_CCSK005tumor_T_C2D7YACXX.bam</v>
      </c>
      <c r="F188" t="str">
        <f t="shared" si="18"/>
        <v>Sample_CCSK005tumor_T_C2D7YACXX.bam</v>
      </c>
      <c r="G188" s="97" t="str">
        <f t="shared" si="17"/>
        <v>/data/khanlab/projects/working_DATA/Sample_CCSK005tumor_T_C2D7YACXX/Sample_CCSK005tumor_T_C2D7YACXX.Cufflinks_UCSC/genes.fpkm_tracking</v>
      </c>
    </row>
    <row r="189" spans="1:7">
      <c r="A189" t="str">
        <f t="shared" si="20"/>
        <v>/data/khanlab/projects/working_DATA/</v>
      </c>
      <c r="B189" s="43" t="s">
        <v>119</v>
      </c>
      <c r="C189" t="str">
        <f t="shared" si="21"/>
        <v>.Processed/</v>
      </c>
      <c r="D189" t="str">
        <f t="shared" si="22"/>
        <v>.bam</v>
      </c>
      <c r="E189" t="str">
        <f t="shared" si="19"/>
        <v>/data/khanlab/projects/working_DATA/Sample_CCSK006tumor_T_C2D7YACXX/Sample_CCSK006tumor_T_C2D7YACXX.Processed/Sample_CCSK006tumor_T_C2D7YACXX.bam</v>
      </c>
      <c r="F189" t="str">
        <f t="shared" si="18"/>
        <v>Sample_CCSK006tumor_T_C2D7YACXX.bam</v>
      </c>
      <c r="G189" s="97" t="str">
        <f t="shared" si="17"/>
        <v>/data/khanlab/projects/working_DATA/Sample_CCSK006tumor_T_C2D7YACXX/Sample_CCSK006tumor_T_C2D7YACXX.Cufflinks_UCSC/genes.fpkm_tracking</v>
      </c>
    </row>
    <row r="190" spans="1:7">
      <c r="A190" t="str">
        <f t="shared" si="20"/>
        <v>/data/khanlab/projects/working_DATA/</v>
      </c>
      <c r="B190" s="43" t="s">
        <v>120</v>
      </c>
      <c r="C190" t="str">
        <f t="shared" si="21"/>
        <v>.Processed/</v>
      </c>
      <c r="D190" t="str">
        <f t="shared" si="22"/>
        <v>.bam</v>
      </c>
      <c r="E190" t="str">
        <f t="shared" si="19"/>
        <v>/data/khanlab/projects/working_DATA/Sample_CCSK007tumor_T_C2D7YACXX/Sample_CCSK007tumor_T_C2D7YACXX.Processed/Sample_CCSK007tumor_T_C2D7YACXX.bam</v>
      </c>
      <c r="F190" t="str">
        <f t="shared" si="18"/>
        <v>Sample_CCSK007tumor_T_C2D7YACXX.bam</v>
      </c>
      <c r="G190" s="97" t="str">
        <f t="shared" si="17"/>
        <v>/data/khanlab/projects/working_DATA/Sample_CCSK007tumor_T_C2D7YACXX/Sample_CCSK007tumor_T_C2D7YACXX.Cufflinks_UCSC/genes.fpkm_tracking</v>
      </c>
    </row>
    <row r="191" spans="1:7">
      <c r="A191" t="str">
        <f t="shared" si="20"/>
        <v>/data/khanlab/projects/working_DATA/</v>
      </c>
      <c r="B191" s="43" t="s">
        <v>121</v>
      </c>
      <c r="C191" t="str">
        <f t="shared" si="21"/>
        <v>.Processed/</v>
      </c>
      <c r="D191" t="str">
        <f t="shared" si="22"/>
        <v>.bam</v>
      </c>
      <c r="E191" t="str">
        <f t="shared" si="19"/>
        <v>/data/khanlab/projects/working_DATA/Sample_CCSK008tumor_T_C2D7YACXX/Sample_CCSK008tumor_T_C2D7YACXX.Processed/Sample_CCSK008tumor_T_C2D7YACXX.bam</v>
      </c>
      <c r="F191" t="str">
        <f t="shared" si="18"/>
        <v>Sample_CCSK008tumor_T_C2D7YACXX.bam</v>
      </c>
      <c r="G191" s="97" t="str">
        <f t="shared" si="17"/>
        <v>/data/khanlab/projects/working_DATA/Sample_CCSK008tumor_T_C2D7YACXX/Sample_CCSK008tumor_T_C2D7YACXX.Cufflinks_UCSC/genes.fpkm_tracking</v>
      </c>
    </row>
    <row r="192" spans="1:7">
      <c r="A192" t="str">
        <f t="shared" si="20"/>
        <v>/data/khanlab/projects/working_DATA/</v>
      </c>
      <c r="B192" s="43" t="s">
        <v>122</v>
      </c>
      <c r="C192" t="str">
        <f t="shared" si="21"/>
        <v>.Processed/</v>
      </c>
      <c r="D192" t="str">
        <f t="shared" si="22"/>
        <v>.bam</v>
      </c>
      <c r="E192" t="str">
        <f t="shared" si="19"/>
        <v>/data/khanlab/projects/working_DATA/Sample_CCSK009tumor_T_C2D7YACXX/Sample_CCSK009tumor_T_C2D7YACXX.Processed/Sample_CCSK009tumor_T_C2D7YACXX.bam</v>
      </c>
      <c r="F192" t="str">
        <f t="shared" si="18"/>
        <v>Sample_CCSK009tumor_T_C2D7YACXX.bam</v>
      </c>
      <c r="G192" s="97" t="str">
        <f t="shared" si="17"/>
        <v>/data/khanlab/projects/working_DATA/Sample_CCSK009tumor_T_C2D7YACXX/Sample_CCSK009tumor_T_C2D7YACXX.Cufflinks_UCSC/genes.fpkm_tracking</v>
      </c>
    </row>
    <row r="193" spans="1:7">
      <c r="A193" t="str">
        <f t="shared" si="20"/>
        <v>/data/khanlab/projects/working_DATA/</v>
      </c>
      <c r="B193" s="43" t="s">
        <v>123</v>
      </c>
      <c r="C193" t="str">
        <f t="shared" si="21"/>
        <v>.Processed/</v>
      </c>
      <c r="D193" t="str">
        <f t="shared" si="22"/>
        <v>.bam</v>
      </c>
      <c r="E193" t="str">
        <f t="shared" si="19"/>
        <v>/data/khanlab/projects/working_DATA/Sample_CCSK010tumor_T_C2D7YACXX/Sample_CCSK010tumor_T_C2D7YACXX.Processed/Sample_CCSK010tumor_T_C2D7YACXX.bam</v>
      </c>
      <c r="F193" t="str">
        <f t="shared" si="18"/>
        <v>Sample_CCSK010tumor_T_C2D7YACXX.bam</v>
      </c>
      <c r="G193" s="97" t="str">
        <f t="shared" si="17"/>
        <v>/data/khanlab/projects/working_DATA/Sample_CCSK010tumor_T_C2D7YACXX/Sample_CCSK010tumor_T_C2D7YACXX.Cufflinks_UCSC/genes.fpkm_tracking</v>
      </c>
    </row>
    <row r="194" spans="1:7">
      <c r="A194" t="str">
        <f t="shared" si="20"/>
        <v>/data/khanlab/projects/working_DATA/</v>
      </c>
      <c r="B194" s="43" t="s">
        <v>124</v>
      </c>
      <c r="C194" t="str">
        <f t="shared" si="21"/>
        <v>.Processed/</v>
      </c>
      <c r="D194" t="str">
        <f t="shared" si="22"/>
        <v>.bam</v>
      </c>
      <c r="E194" t="str">
        <f t="shared" si="19"/>
        <v>/data/khanlab/projects/working_DATA/Sample_CCSK011tumor_T_C2D7YACXX/Sample_CCSK011tumor_T_C2D7YACXX.Processed/Sample_CCSK011tumor_T_C2D7YACXX.bam</v>
      </c>
      <c r="F194" t="str">
        <f t="shared" si="18"/>
        <v>Sample_CCSK011tumor_T_C2D7YACXX.bam</v>
      </c>
      <c r="G194" s="97" t="str">
        <f t="shared" ref="G194:G257" si="23">CONCATENATE(A194,B194,"/",B194,".Cufflinks_UCSC/genes.fpkm_tracking")</f>
        <v>/data/khanlab/projects/working_DATA/Sample_CCSK011tumor_T_C2D7YACXX/Sample_CCSK011tumor_T_C2D7YACXX.Cufflinks_UCSC/genes.fpkm_tracking</v>
      </c>
    </row>
    <row r="195" spans="1:7">
      <c r="A195" t="str">
        <f t="shared" si="20"/>
        <v>/data/khanlab/projects/working_DATA/</v>
      </c>
      <c r="B195" s="43" t="s">
        <v>125</v>
      </c>
      <c r="C195" t="str">
        <f t="shared" si="21"/>
        <v>.Processed/</v>
      </c>
      <c r="D195" t="str">
        <f t="shared" si="22"/>
        <v>.bam</v>
      </c>
      <c r="E195" t="str">
        <f t="shared" si="19"/>
        <v>/data/khanlab/projects/working_DATA/Sample_CCSK012tumor_T_C2D7YACXX/Sample_CCSK012tumor_T_C2D7YACXX.Processed/Sample_CCSK012tumor_T_C2D7YACXX.bam</v>
      </c>
      <c r="F195" t="str">
        <f t="shared" si="18"/>
        <v>Sample_CCSK012tumor_T_C2D7YACXX.bam</v>
      </c>
      <c r="G195" s="97" t="str">
        <f t="shared" si="23"/>
        <v>/data/khanlab/projects/working_DATA/Sample_CCSK012tumor_T_C2D7YACXX/Sample_CCSK012tumor_T_C2D7YACXX.Cufflinks_UCSC/genes.fpkm_tracking</v>
      </c>
    </row>
    <row r="196" spans="1:7">
      <c r="A196" t="str">
        <f t="shared" si="20"/>
        <v>/data/khanlab/projects/working_DATA/</v>
      </c>
      <c r="B196" s="43" t="s">
        <v>126</v>
      </c>
      <c r="C196" t="str">
        <f t="shared" si="21"/>
        <v>.Processed/</v>
      </c>
      <c r="D196" t="str">
        <f t="shared" si="22"/>
        <v>.bam</v>
      </c>
      <c r="E196" t="str">
        <f t="shared" si="19"/>
        <v>/data/khanlab/projects/working_DATA/Sample_CCSK013tumor_T_C2D7YACXX/Sample_CCSK013tumor_T_C2D7YACXX.Processed/Sample_CCSK013tumor_T_C2D7YACXX.bam</v>
      </c>
      <c r="F196" t="str">
        <f t="shared" si="18"/>
        <v>Sample_CCSK013tumor_T_C2D7YACXX.bam</v>
      </c>
      <c r="G196" s="97" t="str">
        <f t="shared" si="23"/>
        <v>/data/khanlab/projects/working_DATA/Sample_CCSK013tumor_T_C2D7YACXX/Sample_CCSK013tumor_T_C2D7YACXX.Cufflinks_UCSC/genes.fpkm_tracking</v>
      </c>
    </row>
    <row r="197" spans="1:7">
      <c r="A197" t="str">
        <f t="shared" si="20"/>
        <v>/data/khanlab/projects/working_DATA/</v>
      </c>
      <c r="B197" s="43" t="s">
        <v>127</v>
      </c>
      <c r="C197" t="str">
        <f t="shared" si="21"/>
        <v>.Processed/</v>
      </c>
      <c r="D197" t="str">
        <f t="shared" si="22"/>
        <v>.bam</v>
      </c>
      <c r="E197" t="str">
        <f t="shared" si="19"/>
        <v>/data/khanlab/projects/working_DATA/Sample_CCSK014tumor_T_C2D7YACXX/Sample_CCSK014tumor_T_C2D7YACXX.Processed/Sample_CCSK014tumor_T_C2D7YACXX.bam</v>
      </c>
      <c r="F197" t="str">
        <f t="shared" si="18"/>
        <v>Sample_CCSK014tumor_T_C2D7YACXX.bam</v>
      </c>
      <c r="G197" s="97" t="str">
        <f t="shared" si="23"/>
        <v>/data/khanlab/projects/working_DATA/Sample_CCSK014tumor_T_C2D7YACXX/Sample_CCSK014tumor_T_C2D7YACXX.Cufflinks_UCSC/genes.fpkm_tracking</v>
      </c>
    </row>
    <row r="198" spans="1:7" hidden="1">
      <c r="A198" t="str">
        <f t="shared" si="20"/>
        <v>/data/khanlab/projects/working_DATA/</v>
      </c>
      <c r="B198" s="43" t="s">
        <v>1577</v>
      </c>
      <c r="C198" t="str">
        <f t="shared" si="21"/>
        <v>.Processed/</v>
      </c>
      <c r="D198" t="str">
        <f t="shared" si="22"/>
        <v>.bam</v>
      </c>
      <c r="E198" t="str">
        <f t="shared" si="19"/>
        <v>/data/khanlab/projects/working_DATA/Sample_CHA59dtp_E_C2U4MACXX/Sample_CHA59dtp_E_C2U4MACXX.Processed/Sample_CHA59dtp_E_C2U4MACXX.bam</v>
      </c>
      <c r="F198" t="str">
        <f t="shared" si="18"/>
        <v>Sample_CHA59dtp_E_C2U4MACXX.bam</v>
      </c>
      <c r="G198" s="97" t="str">
        <f t="shared" si="23"/>
        <v>/data/khanlab/projects/working_DATA/Sample_CHA59dtp_E_C2U4MACXX/Sample_CHA59dtp_E_C2U4MACXX.Cufflinks_UCSC/genes.fpkm_tracking</v>
      </c>
    </row>
    <row r="199" spans="1:7">
      <c r="A199" t="str">
        <f t="shared" si="20"/>
        <v>/data/khanlab/projects/working_DATA/</v>
      </c>
      <c r="B199" s="43" t="s">
        <v>3509</v>
      </c>
      <c r="C199" t="str">
        <f t="shared" si="21"/>
        <v>.Processed/</v>
      </c>
      <c r="D199" t="str">
        <f t="shared" si="22"/>
        <v>.bam</v>
      </c>
      <c r="E199" t="str">
        <f t="shared" si="19"/>
        <v>/data/khanlab/projects/working_DATA/Sample_CHA59dtp_T_D26RRACXX/Sample_CHA59dtp_T_D26RRACXX.Processed/Sample_CHA59dtp_T_D26RRACXX.bam</v>
      </c>
      <c r="F199" t="str">
        <f t="shared" si="18"/>
        <v>Sample_CHA59dtp_T_D26RRACXX.bam</v>
      </c>
      <c r="G199" s="97" t="str">
        <f t="shared" si="23"/>
        <v>/data/khanlab/projects/working_DATA/Sample_CHA59dtp_T_D26RRACXX/Sample_CHA59dtp_T_D26RRACXX.Cufflinks_UCSC/genes.fpkm_tracking</v>
      </c>
    </row>
    <row r="200" spans="1:7" hidden="1">
      <c r="A200" t="str">
        <f t="shared" si="20"/>
        <v>/data/khanlab/projects/working_DATA/</v>
      </c>
      <c r="B200" s="43" t="s">
        <v>1578</v>
      </c>
      <c r="C200" t="str">
        <f t="shared" si="21"/>
        <v>.Processed/</v>
      </c>
      <c r="D200" t="str">
        <f t="shared" si="22"/>
        <v>.bam</v>
      </c>
      <c r="E200" t="str">
        <f t="shared" si="19"/>
        <v>/data/khanlab/projects/working_DATA/Sample_CHLA10dtp_E_C2U4MACXX/Sample_CHLA10dtp_E_C2U4MACXX.Processed/Sample_CHLA10dtp_E_C2U4MACXX.bam</v>
      </c>
      <c r="F200" t="str">
        <f t="shared" si="18"/>
        <v>Sample_CHLA10dtp_E_C2U4MACXX.bam</v>
      </c>
      <c r="G200" s="97" t="str">
        <f t="shared" si="23"/>
        <v>/data/khanlab/projects/working_DATA/Sample_CHLA10dtp_E_C2U4MACXX/Sample_CHLA10dtp_E_C2U4MACXX.Cufflinks_UCSC/genes.fpkm_tracking</v>
      </c>
    </row>
    <row r="201" spans="1:7">
      <c r="A201" t="str">
        <f t="shared" si="20"/>
        <v>/data/khanlab/projects/working_DATA/</v>
      </c>
      <c r="B201" s="43" t="s">
        <v>3510</v>
      </c>
      <c r="C201" t="str">
        <f t="shared" si="21"/>
        <v>.Processed/</v>
      </c>
      <c r="D201" t="str">
        <f t="shared" si="22"/>
        <v>.bam</v>
      </c>
      <c r="E201" t="str">
        <f t="shared" si="19"/>
        <v>/data/khanlab/projects/working_DATA/Sample_CHLA10dtp_T_D26RRACXX/Sample_CHLA10dtp_T_D26RRACXX.Processed/Sample_CHLA10dtp_T_D26RRACXX.bam</v>
      </c>
      <c r="F201" t="str">
        <f t="shared" si="18"/>
        <v>Sample_CHLA10dtp_T_D26RRACXX.bam</v>
      </c>
      <c r="G201" s="97" t="str">
        <f t="shared" si="23"/>
        <v>/data/khanlab/projects/working_DATA/Sample_CHLA10dtp_T_D26RRACXX/Sample_CHLA10dtp_T_D26RRACXX.Cufflinks_UCSC/genes.fpkm_tracking</v>
      </c>
    </row>
    <row r="202" spans="1:7" hidden="1">
      <c r="A202" t="str">
        <f t="shared" si="20"/>
        <v>/data/khanlab/projects/working_DATA/</v>
      </c>
      <c r="B202" s="43" t="s">
        <v>1579</v>
      </c>
      <c r="C202" t="str">
        <f t="shared" si="21"/>
        <v>.Processed/</v>
      </c>
      <c r="D202" t="str">
        <f t="shared" si="22"/>
        <v>.bam</v>
      </c>
      <c r="E202" t="str">
        <f t="shared" si="19"/>
        <v>/data/khanlab/projects/working_DATA/Sample_CHLA258dtp_E_C2U4MACXX/Sample_CHLA258dtp_E_C2U4MACXX.Processed/Sample_CHLA258dtp_E_C2U4MACXX.bam</v>
      </c>
      <c r="F202" t="str">
        <f t="shared" si="18"/>
        <v>Sample_CHLA258dtp_E_C2U4MACXX.bam</v>
      </c>
      <c r="G202" s="97" t="str">
        <f t="shared" si="23"/>
        <v>/data/khanlab/projects/working_DATA/Sample_CHLA258dtp_E_C2U4MACXX/Sample_CHLA258dtp_E_C2U4MACXX.Cufflinks_UCSC/genes.fpkm_tracking</v>
      </c>
    </row>
    <row r="203" spans="1:7">
      <c r="A203" t="str">
        <f t="shared" si="20"/>
        <v>/data/khanlab/projects/working_DATA/</v>
      </c>
      <c r="B203" s="43" t="s">
        <v>3511</v>
      </c>
      <c r="C203" t="str">
        <f t="shared" si="21"/>
        <v>.Processed/</v>
      </c>
      <c r="D203" t="str">
        <f t="shared" si="22"/>
        <v>.bam</v>
      </c>
      <c r="E203" t="str">
        <f t="shared" si="19"/>
        <v>/data/khanlab/projects/working_DATA/Sample_CHLA258dtp_T_D26RRACXX/Sample_CHLA258dtp_T_D26RRACXX.Processed/Sample_CHLA258dtp_T_D26RRACXX.bam</v>
      </c>
      <c r="F203" t="str">
        <f t="shared" si="18"/>
        <v>Sample_CHLA258dtp_T_D26RRACXX.bam</v>
      </c>
      <c r="G203" s="97" t="str">
        <f t="shared" si="23"/>
        <v>/data/khanlab/projects/working_DATA/Sample_CHLA258dtp_T_D26RRACXX/Sample_CHLA258dtp_T_D26RRACXX.Cufflinks_UCSC/genes.fpkm_tracking</v>
      </c>
    </row>
    <row r="204" spans="1:7" hidden="1">
      <c r="A204" t="str">
        <f t="shared" si="20"/>
        <v>/data/khanlab/projects/working_DATA/</v>
      </c>
      <c r="B204" s="43" t="s">
        <v>1580</v>
      </c>
      <c r="C204" t="str">
        <f t="shared" si="21"/>
        <v>.Processed/</v>
      </c>
      <c r="D204" t="str">
        <f t="shared" si="22"/>
        <v>.bam</v>
      </c>
      <c r="E204" t="str">
        <f t="shared" si="19"/>
        <v>/data/khanlab/projects/working_DATA/Sample_CHLA258seq_E_C2B24ACXX/Sample_CHLA258seq_E_C2B24ACXX.Processed/Sample_CHLA258seq_E_C2B24ACXX.bam</v>
      </c>
      <c r="F204" t="str">
        <f t="shared" si="18"/>
        <v>Sample_CHLA258seq_E_C2B24ACXX.bam</v>
      </c>
      <c r="G204" s="97" t="str">
        <f t="shared" si="23"/>
        <v>/data/khanlab/projects/working_DATA/Sample_CHLA258seq_E_C2B24ACXX/Sample_CHLA258seq_E_C2B24ACXX.Cufflinks_UCSC/genes.fpkm_tracking</v>
      </c>
    </row>
    <row r="205" spans="1:7">
      <c r="A205" t="str">
        <f t="shared" si="20"/>
        <v>/data/khanlab/projects/working_DATA/</v>
      </c>
      <c r="B205" s="43" t="s">
        <v>131</v>
      </c>
      <c r="C205" t="str">
        <f t="shared" si="21"/>
        <v>.Processed/</v>
      </c>
      <c r="D205" t="str">
        <f t="shared" si="22"/>
        <v>.bam</v>
      </c>
      <c r="E205" t="str">
        <f t="shared" si="19"/>
        <v>/data/khanlab/projects/working_DATA/Sample_CHLA258seq_T_D2AHCACXX/Sample_CHLA258seq_T_D2AHCACXX.Processed/Sample_CHLA258seq_T_D2AHCACXX.bam</v>
      </c>
      <c r="F205" t="str">
        <f t="shared" si="18"/>
        <v>Sample_CHLA258seq_T_D2AHCACXX.bam</v>
      </c>
      <c r="G205" s="97" t="str">
        <f t="shared" si="23"/>
        <v>/data/khanlab/projects/working_DATA/Sample_CHLA258seq_T_D2AHCACXX/Sample_CHLA258seq_T_D2AHCACXX.Cufflinks_UCSC/genes.fpkm_tracking</v>
      </c>
    </row>
    <row r="206" spans="1:7" hidden="1">
      <c r="A206" t="str">
        <f t="shared" si="20"/>
        <v>/data/khanlab/projects/working_DATA/</v>
      </c>
      <c r="B206" s="43" t="s">
        <v>1581</v>
      </c>
      <c r="C206" t="str">
        <f t="shared" si="21"/>
        <v>.Processed/</v>
      </c>
      <c r="D206" t="str">
        <f t="shared" si="22"/>
        <v>.bam</v>
      </c>
      <c r="E206" t="str">
        <f t="shared" si="19"/>
        <v>/data/khanlab/projects/working_DATA/Sample_CHLA25dtp_E_C2U4MACXX/Sample_CHLA25dtp_E_C2U4MACXX.Processed/Sample_CHLA25dtp_E_C2U4MACXX.bam</v>
      </c>
      <c r="F206" t="str">
        <f t="shared" si="18"/>
        <v>Sample_CHLA25dtp_E_C2U4MACXX.bam</v>
      </c>
      <c r="G206" s="97" t="str">
        <f t="shared" si="23"/>
        <v>/data/khanlab/projects/working_DATA/Sample_CHLA25dtp_E_C2U4MACXX/Sample_CHLA25dtp_E_C2U4MACXX.Cufflinks_UCSC/genes.fpkm_tracking</v>
      </c>
    </row>
    <row r="207" spans="1:7">
      <c r="A207" t="str">
        <f t="shared" si="20"/>
        <v>/data/khanlab/projects/working_DATA/</v>
      </c>
      <c r="B207" s="43" t="s">
        <v>3512</v>
      </c>
      <c r="C207" t="str">
        <f t="shared" si="21"/>
        <v>.Processed/</v>
      </c>
      <c r="D207" t="str">
        <f t="shared" si="22"/>
        <v>.bam</v>
      </c>
      <c r="E207" t="str">
        <f t="shared" si="19"/>
        <v>/data/khanlab/projects/working_DATA/Sample_CHLA25dtp_T_D26RRACXX/Sample_CHLA25dtp_T_D26RRACXX.Processed/Sample_CHLA25dtp_T_D26RRACXX.bam</v>
      </c>
      <c r="F207" t="str">
        <f t="shared" si="18"/>
        <v>Sample_CHLA25dtp_T_D26RRACXX.bam</v>
      </c>
      <c r="G207" s="97" t="str">
        <f t="shared" si="23"/>
        <v>/data/khanlab/projects/working_DATA/Sample_CHLA25dtp_T_D26RRACXX/Sample_CHLA25dtp_T_D26RRACXX.Cufflinks_UCSC/genes.fpkm_tracking</v>
      </c>
    </row>
    <row r="208" spans="1:7" hidden="1">
      <c r="A208" t="str">
        <f t="shared" si="20"/>
        <v>/data/khanlab/projects/working_DATA/</v>
      </c>
      <c r="B208" s="43" t="s">
        <v>1582</v>
      </c>
      <c r="C208" t="str">
        <f t="shared" si="21"/>
        <v>.Processed/</v>
      </c>
      <c r="D208" t="str">
        <f t="shared" si="22"/>
        <v>.bam</v>
      </c>
      <c r="E208" t="str">
        <f t="shared" si="19"/>
        <v>/data/khanlab/projects/working_DATA/Sample_CHLA25seq_E_C2B24ACXX/Sample_CHLA25seq_E_C2B24ACXX.Processed/Sample_CHLA25seq_E_C2B24ACXX.bam</v>
      </c>
      <c r="F208" t="str">
        <f t="shared" si="18"/>
        <v>Sample_CHLA25seq_E_C2B24ACXX.bam</v>
      </c>
      <c r="G208" s="97" t="str">
        <f t="shared" si="23"/>
        <v>/data/khanlab/projects/working_DATA/Sample_CHLA25seq_E_C2B24ACXX/Sample_CHLA25seq_E_C2B24ACXX.Cufflinks_UCSC/genes.fpkm_tracking</v>
      </c>
    </row>
    <row r="209" spans="1:7">
      <c r="A209" t="str">
        <f t="shared" si="20"/>
        <v>/data/khanlab/projects/working_DATA/</v>
      </c>
      <c r="B209" s="43" t="s">
        <v>133</v>
      </c>
      <c r="C209" t="str">
        <f t="shared" si="21"/>
        <v>.Processed/</v>
      </c>
      <c r="D209" t="str">
        <f t="shared" si="22"/>
        <v>.bam</v>
      </c>
      <c r="E209" t="str">
        <f t="shared" si="19"/>
        <v>/data/khanlab/projects/working_DATA/Sample_CHLA25seq_T_D2AHCACXX/Sample_CHLA25seq_T_D2AHCACXX.Processed/Sample_CHLA25seq_T_D2AHCACXX.bam</v>
      </c>
      <c r="F209" t="str">
        <f t="shared" si="18"/>
        <v>Sample_CHLA25seq_T_D2AHCACXX.bam</v>
      </c>
      <c r="G209" s="97" t="str">
        <f t="shared" si="23"/>
        <v>/data/khanlab/projects/working_DATA/Sample_CHLA25seq_T_D2AHCACXX/Sample_CHLA25seq_T_D2AHCACXX.Cufflinks_UCSC/genes.fpkm_tracking</v>
      </c>
    </row>
    <row r="210" spans="1:7" hidden="1">
      <c r="A210" t="str">
        <f t="shared" si="20"/>
        <v>/data/khanlab/projects/working_DATA/</v>
      </c>
      <c r="B210" s="43" t="s">
        <v>1583</v>
      </c>
      <c r="C210" t="str">
        <f t="shared" si="21"/>
        <v>.Processed/</v>
      </c>
      <c r="D210" t="str">
        <f t="shared" si="22"/>
        <v>.bam</v>
      </c>
      <c r="E210" t="str">
        <f t="shared" si="19"/>
        <v>/data/khanlab/projects/working_DATA/Sample_CHLA32dtp_E_C2U4MACXX/Sample_CHLA32dtp_E_C2U4MACXX.Processed/Sample_CHLA32dtp_E_C2U4MACXX.bam</v>
      </c>
      <c r="F210" t="str">
        <f t="shared" si="18"/>
        <v>Sample_CHLA32dtp_E_C2U4MACXX.bam</v>
      </c>
      <c r="G210" s="97" t="str">
        <f t="shared" si="23"/>
        <v>/data/khanlab/projects/working_DATA/Sample_CHLA32dtp_E_C2U4MACXX/Sample_CHLA32dtp_E_C2U4MACXX.Cufflinks_UCSC/genes.fpkm_tracking</v>
      </c>
    </row>
    <row r="211" spans="1:7">
      <c r="A211" t="str">
        <f t="shared" si="20"/>
        <v>/data/khanlab/projects/working_DATA/</v>
      </c>
      <c r="B211" s="43" t="s">
        <v>3513</v>
      </c>
      <c r="C211" t="str">
        <f t="shared" si="21"/>
        <v>.Processed/</v>
      </c>
      <c r="D211" t="str">
        <f t="shared" si="22"/>
        <v>.bam</v>
      </c>
      <c r="E211" t="str">
        <f t="shared" si="19"/>
        <v>/data/khanlab/projects/working_DATA/Sample_CHLA32dtp_T_D26RRACXX/Sample_CHLA32dtp_T_D26RRACXX.Processed/Sample_CHLA32dtp_T_D26RRACXX.bam</v>
      </c>
      <c r="F211" t="str">
        <f t="shared" si="18"/>
        <v>Sample_CHLA32dtp_T_D26RRACXX.bam</v>
      </c>
      <c r="G211" s="97" t="str">
        <f t="shared" si="23"/>
        <v>/data/khanlab/projects/working_DATA/Sample_CHLA32dtp_T_D26RRACXX/Sample_CHLA32dtp_T_D26RRACXX.Cufflinks_UCSC/genes.fpkm_tracking</v>
      </c>
    </row>
    <row r="212" spans="1:7" hidden="1">
      <c r="A212" t="str">
        <f t="shared" si="20"/>
        <v>/data/khanlab/projects/working_DATA/</v>
      </c>
      <c r="B212" s="43" t="s">
        <v>1584</v>
      </c>
      <c r="C212" t="str">
        <f t="shared" si="21"/>
        <v>.Processed/</v>
      </c>
      <c r="D212" t="str">
        <f t="shared" si="22"/>
        <v>.bam</v>
      </c>
      <c r="E212" t="str">
        <f t="shared" si="19"/>
        <v>/data/khanlab/projects/working_DATA/Sample_CHLA352seq_E_D2CE3ACXX/Sample_CHLA352seq_E_D2CE3ACXX.Processed/Sample_CHLA352seq_E_D2CE3ACXX.bam</v>
      </c>
      <c r="F212" t="str">
        <f t="shared" si="18"/>
        <v>Sample_CHLA352seq_E_D2CE3ACXX.bam</v>
      </c>
      <c r="G212" s="97" t="str">
        <f t="shared" si="23"/>
        <v>/data/khanlab/projects/working_DATA/Sample_CHLA352seq_E_D2CE3ACXX/Sample_CHLA352seq_E_D2CE3ACXX.Cufflinks_UCSC/genes.fpkm_tracking</v>
      </c>
    </row>
    <row r="213" spans="1:7">
      <c r="A213" t="str">
        <f t="shared" si="20"/>
        <v>/data/khanlab/projects/working_DATA/</v>
      </c>
      <c r="B213" s="43" t="s">
        <v>135</v>
      </c>
      <c r="C213" t="str">
        <f t="shared" si="21"/>
        <v>.Processed/</v>
      </c>
      <c r="D213" t="str">
        <f t="shared" si="22"/>
        <v>.bam</v>
      </c>
      <c r="E213" t="str">
        <f t="shared" si="19"/>
        <v>/data/khanlab/projects/working_DATA/Sample_CHLA352seq_T_D2AHCACXX/Sample_CHLA352seq_T_D2AHCACXX.Processed/Sample_CHLA352seq_T_D2AHCACXX.bam</v>
      </c>
      <c r="F213" t="str">
        <f t="shared" si="18"/>
        <v>Sample_CHLA352seq_T_D2AHCACXX.bam</v>
      </c>
      <c r="G213" s="97" t="str">
        <f t="shared" si="23"/>
        <v>/data/khanlab/projects/working_DATA/Sample_CHLA352seq_T_D2AHCACXX/Sample_CHLA352seq_T_D2AHCACXX.Cufflinks_UCSC/genes.fpkm_tracking</v>
      </c>
    </row>
    <row r="214" spans="1:7" hidden="1">
      <c r="A214" t="str">
        <f t="shared" si="20"/>
        <v>/data/khanlab/projects/working_DATA/</v>
      </c>
      <c r="B214" s="43" t="s">
        <v>1585</v>
      </c>
      <c r="C214" t="str">
        <f t="shared" si="21"/>
        <v>.Processed/</v>
      </c>
      <c r="D214" t="str">
        <f t="shared" si="22"/>
        <v>.bam</v>
      </c>
      <c r="E214" t="str">
        <f t="shared" si="19"/>
        <v>/data/khanlab/projects/working_DATA/Sample_CHLA9dtp_E_C2U4MACXX/Sample_CHLA9dtp_E_C2U4MACXX.Processed/Sample_CHLA9dtp_E_C2U4MACXX.bam</v>
      </c>
      <c r="F214" t="str">
        <f t="shared" si="18"/>
        <v>Sample_CHLA9dtp_E_C2U4MACXX.bam</v>
      </c>
      <c r="G214" s="97" t="str">
        <f t="shared" si="23"/>
        <v>/data/khanlab/projects/working_DATA/Sample_CHLA9dtp_E_C2U4MACXX/Sample_CHLA9dtp_E_C2U4MACXX.Cufflinks_UCSC/genes.fpkm_tracking</v>
      </c>
    </row>
    <row r="215" spans="1:7">
      <c r="A215" t="str">
        <f t="shared" si="20"/>
        <v>/data/khanlab/projects/working_DATA/</v>
      </c>
      <c r="B215" s="43" t="s">
        <v>3514</v>
      </c>
      <c r="C215" t="str">
        <f t="shared" si="21"/>
        <v>.Processed/</v>
      </c>
      <c r="D215" t="str">
        <f t="shared" si="22"/>
        <v>.bam</v>
      </c>
      <c r="E215" t="str">
        <f t="shared" si="19"/>
        <v>/data/khanlab/projects/working_DATA/Sample_CHLA9dtp_T_D26RRACXX/Sample_CHLA9dtp_T_D26RRACXX.Processed/Sample_CHLA9dtp_T_D26RRACXX.bam</v>
      </c>
      <c r="F215" t="str">
        <f t="shared" si="18"/>
        <v>Sample_CHLA9dtp_T_D26RRACXX.bam</v>
      </c>
      <c r="G215" s="97" t="str">
        <f t="shared" si="23"/>
        <v>/data/khanlab/projects/working_DATA/Sample_CHLA9dtp_T_D26RRACXX/Sample_CHLA9dtp_T_D26RRACXX.Cufflinks_UCSC/genes.fpkm_tracking</v>
      </c>
    </row>
    <row r="216" spans="1:7" hidden="1">
      <c r="A216" t="str">
        <f t="shared" si="20"/>
        <v>/data/khanlab/projects/working_DATA/</v>
      </c>
      <c r="B216" s="43" t="s">
        <v>1586</v>
      </c>
      <c r="C216" t="str">
        <f t="shared" si="21"/>
        <v>.Processed/</v>
      </c>
      <c r="D216" t="str">
        <f t="shared" si="22"/>
        <v>.bam</v>
      </c>
      <c r="E216" t="str">
        <f t="shared" si="19"/>
        <v>/data/khanlab/projects/working_DATA/Sample_CHP100Lseq_E_D2CE3ACXX/Sample_CHP100Lseq_E_D2CE3ACXX.Processed/Sample_CHP100Lseq_E_D2CE3ACXX.bam</v>
      </c>
      <c r="F216" t="str">
        <f t="shared" si="18"/>
        <v>Sample_CHP100Lseq_E_D2CE3ACXX.bam</v>
      </c>
      <c r="G216" s="97" t="str">
        <f t="shared" si="23"/>
        <v>/data/khanlab/projects/working_DATA/Sample_CHP100Lseq_E_D2CE3ACXX/Sample_CHP100Lseq_E_D2CE3ACXX.Cufflinks_UCSC/genes.fpkm_tracking</v>
      </c>
    </row>
    <row r="217" spans="1:7">
      <c r="A217" t="str">
        <f t="shared" si="20"/>
        <v>/data/khanlab/projects/working_DATA/</v>
      </c>
      <c r="B217" s="43" t="s">
        <v>137</v>
      </c>
      <c r="C217" t="str">
        <f t="shared" si="21"/>
        <v>.Processed/</v>
      </c>
      <c r="D217" t="str">
        <f t="shared" si="22"/>
        <v>.bam</v>
      </c>
      <c r="E217" t="str">
        <f t="shared" si="19"/>
        <v>/data/khanlab/projects/working_DATA/Sample_CHP100Lseq_T_D2AHCACXX/Sample_CHP100Lseq_T_D2AHCACXX.Processed/Sample_CHP100Lseq_T_D2AHCACXX.bam</v>
      </c>
      <c r="F217" t="str">
        <f t="shared" si="18"/>
        <v>Sample_CHP100Lseq_T_D2AHCACXX.bam</v>
      </c>
      <c r="G217" s="97" t="str">
        <f t="shared" si="23"/>
        <v>/data/khanlab/projects/working_DATA/Sample_CHP100Lseq_T_D2AHCACXX/Sample_CHP100Lseq_T_D2AHCACXX.Cufflinks_UCSC/genes.fpkm_tracking</v>
      </c>
    </row>
    <row r="218" spans="1:7" hidden="1">
      <c r="A218" t="str">
        <f t="shared" si="20"/>
        <v>/data/khanlab/projects/working_DATA/</v>
      </c>
      <c r="B218" s="43" t="s">
        <v>1587</v>
      </c>
      <c r="C218" t="str">
        <f t="shared" si="21"/>
        <v>.Processed/</v>
      </c>
      <c r="D218" t="str">
        <f t="shared" si="22"/>
        <v>.bam</v>
      </c>
      <c r="E218" t="str">
        <f t="shared" si="19"/>
        <v>/data/khanlab/projects/working_DATA/Sample_CHP100dtp_E_C2U4MACXX/Sample_CHP100dtp_E_C2U4MACXX.Processed/Sample_CHP100dtp_E_C2U4MACXX.bam</v>
      </c>
      <c r="F218" t="str">
        <f t="shared" si="18"/>
        <v>Sample_CHP100dtp_E_C2U4MACXX.bam</v>
      </c>
      <c r="G218" s="97" t="str">
        <f t="shared" si="23"/>
        <v>/data/khanlab/projects/working_DATA/Sample_CHP100dtp_E_C2U4MACXX/Sample_CHP100dtp_E_C2U4MACXX.Cufflinks_UCSC/genes.fpkm_tracking</v>
      </c>
    </row>
    <row r="219" spans="1:7">
      <c r="A219" t="str">
        <f t="shared" si="20"/>
        <v>/data/khanlab/projects/working_DATA/</v>
      </c>
      <c r="B219" s="43" t="s">
        <v>3515</v>
      </c>
      <c r="C219" t="str">
        <f t="shared" si="21"/>
        <v>.Processed/</v>
      </c>
      <c r="D219" t="str">
        <f t="shared" si="22"/>
        <v>.bam</v>
      </c>
      <c r="E219" t="str">
        <f t="shared" si="19"/>
        <v>/data/khanlab/projects/working_DATA/Sample_CHP100dtp_T_D26RRACXX/Sample_CHP100dtp_T_D26RRACXX.Processed/Sample_CHP100dtp_T_D26RRACXX.bam</v>
      </c>
      <c r="F219" t="str">
        <f t="shared" si="18"/>
        <v>Sample_CHP100dtp_T_D26RRACXX.bam</v>
      </c>
      <c r="G219" s="97" t="str">
        <f t="shared" si="23"/>
        <v>/data/khanlab/projects/working_DATA/Sample_CHP100dtp_T_D26RRACXX/Sample_CHP100dtp_T_D26RRACXX.Cufflinks_UCSC/genes.fpkm_tracking</v>
      </c>
    </row>
    <row r="220" spans="1:7" hidden="1">
      <c r="A220" t="str">
        <f t="shared" si="20"/>
        <v>/data/khanlab/projects/working_DATA/</v>
      </c>
      <c r="B220" s="43" t="s">
        <v>1588</v>
      </c>
      <c r="C220" t="str">
        <f t="shared" si="21"/>
        <v>.Processed/</v>
      </c>
      <c r="D220" t="str">
        <f t="shared" si="22"/>
        <v>.bam</v>
      </c>
      <c r="E220" t="str">
        <f t="shared" si="19"/>
        <v>/data/khanlab/projects/working_DATA/Sample_CHP134seq_E_khan06_20111201_PE_2/Sample_CHP134seq_E_khan06_20111201_PE_2.Processed/Sample_CHP134seq_E_khan06_20111201_PE_2.bam</v>
      </c>
      <c r="F220" t="str">
        <f t="shared" si="18"/>
        <v>Sample_CHP134seq_E_khan06_20111201_PE_2.bam</v>
      </c>
      <c r="G220" s="97" t="str">
        <f t="shared" si="23"/>
        <v>/data/khanlab/projects/working_DATA/Sample_CHP134seq_E_khan06_20111201_PE_2/Sample_CHP134seq_E_khan06_20111201_PE_2.Cufflinks_UCSC/genes.fpkm_tracking</v>
      </c>
    </row>
    <row r="221" spans="1:7">
      <c r="A221" t="str">
        <f t="shared" si="20"/>
        <v>/data/khanlab/projects/working_DATA/</v>
      </c>
      <c r="B221" s="43" t="s">
        <v>139</v>
      </c>
      <c r="C221" t="str">
        <f t="shared" si="21"/>
        <v>.Processed/</v>
      </c>
      <c r="D221" t="str">
        <f t="shared" si="22"/>
        <v>.bam</v>
      </c>
      <c r="E221" t="str">
        <f t="shared" si="19"/>
        <v>/data/khanlab/projects/working_DATA/Sample_CHP134seq_T_C259NACXX/Sample_CHP134seq_T_C259NACXX.Processed/Sample_CHP134seq_T_C259NACXX.bam</v>
      </c>
      <c r="F221" t="str">
        <f t="shared" si="18"/>
        <v>Sample_CHP134seq_T_C259NACXX.bam</v>
      </c>
      <c r="G221" s="97" t="str">
        <f t="shared" si="23"/>
        <v>/data/khanlab/projects/working_DATA/Sample_CHP134seq_T_C259NACXX/Sample_CHP134seq_T_C259NACXX.Cufflinks_UCSC/genes.fpkm_tracking</v>
      </c>
    </row>
    <row r="222" spans="1:7" hidden="1">
      <c r="A222" t="str">
        <f t="shared" si="20"/>
        <v>/data/khanlab/projects/working_DATA/</v>
      </c>
      <c r="B222" s="43" t="s">
        <v>1589</v>
      </c>
      <c r="C222" t="str">
        <f t="shared" si="21"/>
        <v>.Processed/</v>
      </c>
      <c r="D222" t="str">
        <f t="shared" si="22"/>
        <v>.bam</v>
      </c>
      <c r="E222" t="str">
        <f t="shared" si="19"/>
        <v>/data/khanlab/projects/working_DATA/Sample_COGE352dtp_E_C2YY9ACXX/Sample_COGE352dtp_E_C2YY9ACXX.Processed/Sample_COGE352dtp_E_C2YY9ACXX.bam</v>
      </c>
      <c r="F222" t="str">
        <f t="shared" si="18"/>
        <v>Sample_COGE352dtp_E_C2YY9ACXX.bam</v>
      </c>
      <c r="G222" s="97" t="str">
        <f t="shared" si="23"/>
        <v>/data/khanlab/projects/working_DATA/Sample_COGE352dtp_E_C2YY9ACXX/Sample_COGE352dtp_E_C2YY9ACXX.Cufflinks_UCSC/genes.fpkm_tracking</v>
      </c>
    </row>
    <row r="223" spans="1:7">
      <c r="A223" t="str">
        <f t="shared" si="20"/>
        <v>/data/khanlab/projects/working_DATA/</v>
      </c>
      <c r="B223" s="43" t="s">
        <v>3516</v>
      </c>
      <c r="C223" t="str">
        <f t="shared" si="21"/>
        <v>.Processed/</v>
      </c>
      <c r="D223" t="str">
        <f t="shared" si="22"/>
        <v>.bam</v>
      </c>
      <c r="E223" t="str">
        <f t="shared" si="19"/>
        <v>/data/khanlab/projects/working_DATA/Sample_COGE352dtp_T_D26RRACXX/Sample_COGE352dtp_T_D26RRACXX.Processed/Sample_COGE352dtp_T_D26RRACXX.bam</v>
      </c>
      <c r="F223" t="str">
        <f t="shared" si="18"/>
        <v>Sample_COGE352dtp_T_D26RRACXX.bam</v>
      </c>
      <c r="G223" s="97" t="str">
        <f t="shared" si="23"/>
        <v>/data/khanlab/projects/working_DATA/Sample_COGE352dtp_T_D26RRACXX/Sample_COGE352dtp_T_D26RRACXX.Cufflinks_UCSC/genes.fpkm_tracking</v>
      </c>
    </row>
    <row r="224" spans="1:7" hidden="1">
      <c r="A224" t="str">
        <f t="shared" si="20"/>
        <v>/data/khanlab/projects/working_DATA/</v>
      </c>
      <c r="B224" s="43" t="s">
        <v>1590</v>
      </c>
      <c r="C224" t="str">
        <f t="shared" si="21"/>
        <v>.Processed/</v>
      </c>
      <c r="D224" t="str">
        <f t="shared" si="22"/>
        <v>.bam</v>
      </c>
      <c r="E224" t="str">
        <f t="shared" si="19"/>
        <v>/data/khanlab/projects/working_DATA/Sample_CPC001blood_E_D2AG0ACXX/Sample_CPC001blood_E_D2AG0ACXX.Processed/Sample_CPC001blood_E_D2AG0ACXX.bam</v>
      </c>
      <c r="F224" t="str">
        <f t="shared" si="18"/>
        <v>Sample_CPC001blood_E_D2AG0ACXX.bam</v>
      </c>
      <c r="G224" s="97" t="str">
        <f t="shared" si="23"/>
        <v>/data/khanlab/projects/working_DATA/Sample_CPC001blood_E_D2AG0ACXX/Sample_CPC001blood_E_D2AG0ACXX.Cufflinks_UCSC/genes.fpkm_tracking</v>
      </c>
    </row>
    <row r="225" spans="1:7" hidden="1">
      <c r="A225" t="str">
        <f t="shared" si="20"/>
        <v>/data/khanlab/projects/working_DATA/</v>
      </c>
      <c r="B225" s="43" t="s">
        <v>1591</v>
      </c>
      <c r="C225" t="str">
        <f t="shared" si="21"/>
        <v>.Processed/</v>
      </c>
      <c r="D225" t="str">
        <f t="shared" si="22"/>
        <v>.bam</v>
      </c>
      <c r="E225" t="str">
        <f t="shared" si="19"/>
        <v>/data/khanlab/projects/working_DATA/Sample_CPC001tumor_E_D2AG0ACXX/Sample_CPC001tumor_E_D2AG0ACXX.Processed/Sample_CPC001tumor_E_D2AG0ACXX.bam</v>
      </c>
      <c r="F225" t="str">
        <f t="shared" si="18"/>
        <v>Sample_CPC001tumor_E_D2AG0ACXX.bam</v>
      </c>
      <c r="G225" s="97" t="str">
        <f t="shared" si="23"/>
        <v>/data/khanlab/projects/working_DATA/Sample_CPC001tumor_E_D2AG0ACXX/Sample_CPC001tumor_E_D2AG0ACXX.Cufflinks_UCSC/genes.fpkm_tracking</v>
      </c>
    </row>
    <row r="226" spans="1:7">
      <c r="A226" t="str">
        <f t="shared" si="20"/>
        <v>/data/khanlab/projects/working_DATA/</v>
      </c>
      <c r="B226" s="43" t="s">
        <v>141</v>
      </c>
      <c r="C226" t="str">
        <f t="shared" si="21"/>
        <v>.Processed/</v>
      </c>
      <c r="D226" t="str">
        <f t="shared" si="22"/>
        <v>.bam</v>
      </c>
      <c r="E226" t="str">
        <f t="shared" si="19"/>
        <v>/data/khanlab/projects/working_DATA/Sample_CPC001tumor_T_D21H2ACXX/Sample_CPC001tumor_T_D21H2ACXX.Processed/Sample_CPC001tumor_T_D21H2ACXX.bam</v>
      </c>
      <c r="F226" t="str">
        <f t="shared" si="18"/>
        <v>Sample_CPC001tumor_T_D21H2ACXX.bam</v>
      </c>
      <c r="G226" s="97" t="str">
        <f t="shared" si="23"/>
        <v>/data/khanlab/projects/working_DATA/Sample_CPC001tumor_T_D21H2ACXX/Sample_CPC001tumor_T_D21H2ACXX.Cufflinks_UCSC/genes.fpkm_tracking</v>
      </c>
    </row>
    <row r="227" spans="1:7">
      <c r="A227" t="str">
        <f t="shared" si="20"/>
        <v>/data/khanlab/projects/working_DATA/</v>
      </c>
      <c r="B227" s="43" t="s">
        <v>142</v>
      </c>
      <c r="C227" t="str">
        <f t="shared" si="21"/>
        <v>.Processed/</v>
      </c>
      <c r="D227" t="str">
        <f t="shared" si="22"/>
        <v>.bam</v>
      </c>
      <c r="E227" t="str">
        <f t="shared" si="19"/>
        <v>/data/khanlab/projects/working_DATA/Sample_CT10Seq_T_D21KAACXX/Sample_CT10Seq_T_D21KAACXX.Processed/Sample_CT10Seq_T_D21KAACXX.bam</v>
      </c>
      <c r="F227" t="str">
        <f t="shared" si="18"/>
        <v>Sample_CT10Seq_T_D21KAACXX.bam</v>
      </c>
      <c r="G227" s="97" t="str">
        <f t="shared" si="23"/>
        <v>/data/khanlab/projects/working_DATA/Sample_CT10Seq_T_D21KAACXX/Sample_CT10Seq_T_D21KAACXX.Cufflinks_UCSC/genes.fpkm_tracking</v>
      </c>
    </row>
    <row r="228" spans="1:7" hidden="1">
      <c r="A228" t="str">
        <f t="shared" si="20"/>
        <v>/data/khanlab/projects/working_DATA/</v>
      </c>
      <c r="B228" s="43" t="s">
        <v>1592</v>
      </c>
      <c r="C228" t="str">
        <f t="shared" si="21"/>
        <v>.Processed/</v>
      </c>
      <c r="D228" t="str">
        <f t="shared" si="22"/>
        <v>.bam</v>
      </c>
      <c r="E228" t="str">
        <f t="shared" si="19"/>
        <v>/data/khanlab/projects/working_DATA/Sample_CT10seq_E_C4P65ANXX/Sample_CT10seq_E_C4P65ANXX.Processed/Sample_CT10seq_E_C4P65ANXX.bam</v>
      </c>
      <c r="F228" t="str">
        <f t="shared" si="18"/>
        <v>Sample_CT10seq_E_C4P65ANXX.bam</v>
      </c>
      <c r="G228" s="97" t="str">
        <f t="shared" si="23"/>
        <v>/data/khanlab/projects/working_DATA/Sample_CT10seq_E_C4P65ANXX/Sample_CT10seq_E_C4P65ANXX.Cufflinks_UCSC/genes.fpkm_tracking</v>
      </c>
    </row>
    <row r="229" spans="1:7" hidden="1">
      <c r="A229" t="str">
        <f t="shared" si="20"/>
        <v>/data/khanlab/projects/working_DATA/</v>
      </c>
      <c r="B229" s="43" t="s">
        <v>1593</v>
      </c>
      <c r="C229" t="str">
        <f t="shared" si="21"/>
        <v>.Processed/</v>
      </c>
      <c r="D229" t="str">
        <f t="shared" si="22"/>
        <v>.bam</v>
      </c>
      <c r="E229" t="str">
        <f t="shared" si="19"/>
        <v>/data/khanlab/projects/working_DATA/Sample_CT10seq_E_khan06_20111028_PE/Sample_CT10seq_E_khan06_20111028_PE.Processed/Sample_CT10seq_E_khan06_20111028_PE.bam</v>
      </c>
      <c r="F229" t="str">
        <f t="shared" si="18"/>
        <v>Sample_CT10seq_E_khan06_20111028_PE.bam</v>
      </c>
      <c r="G229" s="97" t="str">
        <f t="shared" si="23"/>
        <v>/data/khanlab/projects/working_DATA/Sample_CT10seq_E_khan06_20111028_PE/Sample_CT10seq_E_khan06_20111028_PE.Cufflinks_UCSC/genes.fpkm_tracking</v>
      </c>
    </row>
    <row r="230" spans="1:7">
      <c r="A230" t="str">
        <f t="shared" si="20"/>
        <v>/data/khanlab/projects/working_DATA/</v>
      </c>
      <c r="B230" s="43" t="s">
        <v>143</v>
      </c>
      <c r="C230" t="str">
        <f t="shared" si="21"/>
        <v>.Processed/</v>
      </c>
      <c r="D230" t="str">
        <f t="shared" si="22"/>
        <v>.bam</v>
      </c>
      <c r="E230" t="str">
        <f t="shared" si="19"/>
        <v>/data/khanlab/projects/working_DATA/Sample_CTRSeq_T_D21KAACXX/Sample_CTRSeq_T_D21KAACXX.Processed/Sample_CTRSeq_T_D21KAACXX.bam</v>
      </c>
      <c r="F230" t="str">
        <f t="shared" si="18"/>
        <v>Sample_CTRSeq_T_D21KAACXX.bam</v>
      </c>
      <c r="G230" s="97" t="str">
        <f t="shared" si="23"/>
        <v>/data/khanlab/projects/working_DATA/Sample_CTRSeq_T_D21KAACXX/Sample_CTRSeq_T_D21KAACXX.Cufflinks_UCSC/genes.fpkm_tracking</v>
      </c>
    </row>
    <row r="231" spans="1:7">
      <c r="A231" t="str">
        <f t="shared" si="20"/>
        <v>/data/khanlab/projects/working_DATA/</v>
      </c>
      <c r="B231" s="43" t="s">
        <v>1087</v>
      </c>
      <c r="C231" t="str">
        <f t="shared" si="21"/>
        <v>.Processed/</v>
      </c>
      <c r="D231" t="str">
        <f t="shared" si="22"/>
        <v>.bam</v>
      </c>
      <c r="E231" t="str">
        <f t="shared" si="19"/>
        <v>/data/khanlab/projects/working_DATA/Sample_CTRTram1_T_C5JW5ACXX/Sample_CTRTram1_T_C5JW5ACXX.Processed/Sample_CTRTram1_T_C5JW5ACXX.bam</v>
      </c>
      <c r="F231" t="str">
        <f t="shared" si="18"/>
        <v>Sample_CTRTram1_T_C5JW5ACXX.bam</v>
      </c>
      <c r="G231" s="97" t="str">
        <f t="shared" si="23"/>
        <v>/data/khanlab/projects/working_DATA/Sample_CTRTram1_T_C5JW5ACXX/Sample_CTRTram1_T_C5JW5ACXX.Cufflinks_UCSC/genes.fpkm_tracking</v>
      </c>
    </row>
    <row r="232" spans="1:7">
      <c r="A232" t="str">
        <f t="shared" si="20"/>
        <v>/data/khanlab/projects/working_DATA/</v>
      </c>
      <c r="B232" s="43" t="s">
        <v>1088</v>
      </c>
      <c r="C232" t="str">
        <f t="shared" si="21"/>
        <v>.Processed/</v>
      </c>
      <c r="D232" t="str">
        <f t="shared" si="22"/>
        <v>.bam</v>
      </c>
      <c r="E232" t="str">
        <f t="shared" si="19"/>
        <v>/data/khanlab/projects/working_DATA/Sample_CTRTram2_T_C5JW5ACXX/Sample_CTRTram2_T_C5JW5ACXX.Processed/Sample_CTRTram2_T_C5JW5ACXX.bam</v>
      </c>
      <c r="F232" t="str">
        <f t="shared" si="18"/>
        <v>Sample_CTRTram2_T_C5JW5ACXX.bam</v>
      </c>
      <c r="G232" s="97" t="str">
        <f t="shared" si="23"/>
        <v>/data/khanlab/projects/working_DATA/Sample_CTRTram2_T_C5JW5ACXX/Sample_CTRTram2_T_C5JW5ACXX.Cufflinks_UCSC/genes.fpkm_tracking</v>
      </c>
    </row>
    <row r="233" spans="1:7">
      <c r="A233" t="str">
        <f t="shared" si="20"/>
        <v>/data/khanlab/projects/working_DATA/</v>
      </c>
      <c r="B233" s="43" t="s">
        <v>1089</v>
      </c>
      <c r="C233" t="str">
        <f t="shared" si="21"/>
        <v>.Processed/</v>
      </c>
      <c r="D233" t="str">
        <f t="shared" si="22"/>
        <v>.bam</v>
      </c>
      <c r="E233" t="str">
        <f t="shared" si="19"/>
        <v>/data/khanlab/projects/working_DATA/Sample_CTRTram3_T_C5JW5ACXX/Sample_CTRTram3_T_C5JW5ACXX.Processed/Sample_CTRTram3_T_C5JW5ACXX.bam</v>
      </c>
      <c r="F233" t="str">
        <f t="shared" si="18"/>
        <v>Sample_CTRTram3_T_C5JW5ACXX.bam</v>
      </c>
      <c r="G233" s="97" t="str">
        <f t="shared" si="23"/>
        <v>/data/khanlab/projects/working_DATA/Sample_CTRTram3_T_C5JW5ACXX/Sample_CTRTram3_T_C5JW5ACXX.Cufflinks_UCSC/genes.fpkm_tracking</v>
      </c>
    </row>
    <row r="234" spans="1:7">
      <c r="A234" t="str">
        <f t="shared" si="20"/>
        <v>/data/khanlab/projects/working_DATA/</v>
      </c>
      <c r="B234" s="43" t="s">
        <v>1090</v>
      </c>
      <c r="C234" t="str">
        <f t="shared" si="21"/>
        <v>.Processed/</v>
      </c>
      <c r="D234" t="str">
        <f t="shared" si="22"/>
        <v>.bam</v>
      </c>
      <c r="E234" t="str">
        <f t="shared" si="19"/>
        <v>/data/khanlab/projects/working_DATA/Sample_CTRTram4_T_C5JW5ACXX/Sample_CTRTram4_T_C5JW5ACXX.Processed/Sample_CTRTram4_T_C5JW5ACXX.bam</v>
      </c>
      <c r="F234" t="str">
        <f t="shared" si="18"/>
        <v>Sample_CTRTram4_T_C5JW5ACXX.bam</v>
      </c>
      <c r="G234" s="97" t="str">
        <f t="shared" si="23"/>
        <v>/data/khanlab/projects/working_DATA/Sample_CTRTram4_T_C5JW5ACXX/Sample_CTRTram4_T_C5JW5ACXX.Cufflinks_UCSC/genes.fpkm_tracking</v>
      </c>
    </row>
    <row r="235" spans="1:7">
      <c r="A235" t="str">
        <f t="shared" si="20"/>
        <v>/data/khanlab/projects/working_DATA/</v>
      </c>
      <c r="B235" s="43" t="s">
        <v>1091</v>
      </c>
      <c r="C235" t="str">
        <f t="shared" si="21"/>
        <v>.Processed/</v>
      </c>
      <c r="D235" t="str">
        <f t="shared" si="22"/>
        <v>.bam</v>
      </c>
      <c r="E235" t="str">
        <f t="shared" si="19"/>
        <v>/data/khanlab/projects/working_DATA/Sample_CTRTram5_T_C5JW5ACXX/Sample_CTRTram5_T_C5JW5ACXX.Processed/Sample_CTRTram5_T_C5JW5ACXX.bam</v>
      </c>
      <c r="F235" t="str">
        <f t="shared" si="18"/>
        <v>Sample_CTRTram5_T_C5JW5ACXX.bam</v>
      </c>
      <c r="G235" s="97" t="str">
        <f t="shared" si="23"/>
        <v>/data/khanlab/projects/working_DATA/Sample_CTRTram5_T_C5JW5ACXX/Sample_CTRTram5_T_C5JW5ACXX.Cufflinks_UCSC/genes.fpkm_tracking</v>
      </c>
    </row>
    <row r="236" spans="1:7">
      <c r="A236" t="str">
        <f t="shared" si="20"/>
        <v>/data/khanlab/projects/working_DATA/</v>
      </c>
      <c r="B236" s="43" t="s">
        <v>1092</v>
      </c>
      <c r="C236" t="str">
        <f t="shared" si="21"/>
        <v>.Processed/</v>
      </c>
      <c r="D236" t="str">
        <f t="shared" si="22"/>
        <v>.bam</v>
      </c>
      <c r="E236" t="str">
        <f t="shared" si="19"/>
        <v>/data/khanlab/projects/working_DATA/Sample_CTRTram6_T_C5JW5ACXX/Sample_CTRTram6_T_C5JW5ACXX.Processed/Sample_CTRTram6_T_C5JW5ACXX.bam</v>
      </c>
      <c r="F236" t="str">
        <f t="shared" si="18"/>
        <v>Sample_CTRTram6_T_C5JW5ACXX.bam</v>
      </c>
      <c r="G236" s="97" t="str">
        <f t="shared" si="23"/>
        <v>/data/khanlab/projects/working_DATA/Sample_CTRTram6_T_C5JW5ACXX/Sample_CTRTram6_T_C5JW5ACXX.Cufflinks_UCSC/genes.fpkm_tracking</v>
      </c>
    </row>
    <row r="237" spans="1:7">
      <c r="A237" t="str">
        <f t="shared" si="20"/>
        <v>/data/khanlab/projects/working_DATA/</v>
      </c>
      <c r="B237" s="43" t="s">
        <v>1093</v>
      </c>
      <c r="C237" t="str">
        <f t="shared" si="21"/>
        <v>.Processed/</v>
      </c>
      <c r="D237" t="str">
        <f t="shared" si="22"/>
        <v>.bam</v>
      </c>
      <c r="E237" t="str">
        <f t="shared" si="19"/>
        <v>/data/khanlab/projects/working_DATA/Sample_CTRTram7_T_C5JW5ACXX/Sample_CTRTram7_T_C5JW5ACXX.Processed/Sample_CTRTram7_T_C5JW5ACXX.bam</v>
      </c>
      <c r="F237" t="str">
        <f t="shared" si="18"/>
        <v>Sample_CTRTram7_T_C5JW5ACXX.bam</v>
      </c>
      <c r="G237" s="97" t="str">
        <f t="shared" si="23"/>
        <v>/data/khanlab/projects/working_DATA/Sample_CTRTram7_T_C5JW5ACXX/Sample_CTRTram7_T_C5JW5ACXX.Cufflinks_UCSC/genes.fpkm_tracking</v>
      </c>
    </row>
    <row r="238" spans="1:7">
      <c r="A238" t="str">
        <f t="shared" si="20"/>
        <v>/data/khanlab/projects/working_DATA/</v>
      </c>
      <c r="B238" s="43" t="s">
        <v>1094</v>
      </c>
      <c r="C238" t="str">
        <f t="shared" si="21"/>
        <v>.Processed/</v>
      </c>
      <c r="D238" t="str">
        <f t="shared" si="22"/>
        <v>.bam</v>
      </c>
      <c r="E238" t="str">
        <f t="shared" si="19"/>
        <v>/data/khanlab/projects/working_DATA/Sample_CTRTram8_T_C5JW5ACXX/Sample_CTRTram8_T_C5JW5ACXX.Processed/Sample_CTRTram8_T_C5JW5ACXX.bam</v>
      </c>
      <c r="F238" t="str">
        <f t="shared" si="18"/>
        <v>Sample_CTRTram8_T_C5JW5ACXX.bam</v>
      </c>
      <c r="G238" s="97" t="str">
        <f t="shared" si="23"/>
        <v>/data/khanlab/projects/working_DATA/Sample_CTRTram8_T_C5JW5ACXX/Sample_CTRTram8_T_C5JW5ACXX.Cufflinks_UCSC/genes.fpkm_tracking</v>
      </c>
    </row>
    <row r="239" spans="1:7" hidden="1">
      <c r="A239" t="str">
        <f t="shared" si="20"/>
        <v>/data/khanlab/projects/working_DATA/</v>
      </c>
      <c r="B239" s="43" t="s">
        <v>1594</v>
      </c>
      <c r="C239" t="str">
        <f t="shared" si="21"/>
        <v>.Processed/</v>
      </c>
      <c r="D239" t="str">
        <f t="shared" si="22"/>
        <v>.bam</v>
      </c>
      <c r="E239" t="str">
        <f t="shared" si="19"/>
        <v>/data/khanlab/projects/working_DATA/Sample_CTRseq_E_C4P65ANXX/Sample_CTRseq_E_C4P65ANXX.Processed/Sample_CTRseq_E_C4P65ANXX.bam</v>
      </c>
      <c r="F239" t="str">
        <f t="shared" si="18"/>
        <v>Sample_CTRseq_E_C4P65ANXX.bam</v>
      </c>
      <c r="G239" s="97" t="str">
        <f t="shared" si="23"/>
        <v>/data/khanlab/projects/working_DATA/Sample_CTRseq_E_C4P65ANXX/Sample_CTRseq_E_C4P65ANXX.Cufflinks_UCSC/genes.fpkm_tracking</v>
      </c>
    </row>
    <row r="240" spans="1:7" hidden="1">
      <c r="A240" t="str">
        <f t="shared" si="20"/>
        <v>/data/khanlab/projects/working_DATA/</v>
      </c>
      <c r="B240" s="43" t="s">
        <v>1595</v>
      </c>
      <c r="C240" t="str">
        <f t="shared" si="21"/>
        <v>.Processed/</v>
      </c>
      <c r="D240" t="str">
        <f t="shared" si="22"/>
        <v>.bam</v>
      </c>
      <c r="E240" t="str">
        <f t="shared" si="19"/>
        <v>/data/khanlab/projects/working_DATA/Sample_CTRseq_E_khan02_20111117_PE/Sample_CTRseq_E_khan02_20111117_PE.Processed/Sample_CTRseq_E_khan02_20111117_PE.bam</v>
      </c>
      <c r="F240" t="str">
        <f t="shared" si="18"/>
        <v>Sample_CTRseq_E_khan02_20111117_PE.bam</v>
      </c>
      <c r="G240" s="97" t="str">
        <f t="shared" si="23"/>
        <v>/data/khanlab/projects/working_DATA/Sample_CTRseq_E_khan02_20111117_PE/Sample_CTRseq_E_khan02_20111117_PE.Cufflinks_UCSC/genes.fpkm_tracking</v>
      </c>
    </row>
    <row r="241" spans="1:7" hidden="1">
      <c r="A241" t="str">
        <f t="shared" si="20"/>
        <v>/data/khanlab/projects/working_DATA/</v>
      </c>
      <c r="B241" s="43" t="s">
        <v>1596</v>
      </c>
      <c r="C241" t="str">
        <f t="shared" si="21"/>
        <v>.Processed/</v>
      </c>
      <c r="D241" t="str">
        <f t="shared" si="22"/>
        <v>.bam</v>
      </c>
      <c r="E241" t="str">
        <f t="shared" si="19"/>
        <v>/data/khanlab/projects/working_DATA/Sample_CW9109seq_E_C628WANXX/Sample_CW9109seq_E_C628WANXX.Processed/Sample_CW9109seq_E_C628WANXX.bam</v>
      </c>
      <c r="F241" t="str">
        <f t="shared" si="18"/>
        <v>Sample_CW9109seq_E_C628WANXX.bam</v>
      </c>
      <c r="G241" s="97" t="str">
        <f t="shared" si="23"/>
        <v>/data/khanlab/projects/working_DATA/Sample_CW9109seq_E_C628WANXX/Sample_CW9109seq_E_C628WANXX.Cufflinks_UCSC/genes.fpkm_tracking</v>
      </c>
    </row>
    <row r="242" spans="1:7">
      <c r="A242" t="str">
        <f t="shared" si="20"/>
        <v>/data/khanlab/projects/working_DATA/</v>
      </c>
      <c r="B242" s="43" t="s">
        <v>1597</v>
      </c>
      <c r="C242" t="str">
        <f t="shared" si="21"/>
        <v>.Processed/</v>
      </c>
      <c r="D242" t="str">
        <f t="shared" si="22"/>
        <v>.bam</v>
      </c>
      <c r="E242" t="str">
        <f t="shared" si="19"/>
        <v>/data/khanlab/projects/working_DATA/Sample_CW9109seq_T_C628WANXX/Sample_CW9109seq_T_C628WANXX.Processed/Sample_CW9109seq_T_C628WANXX.bam</v>
      </c>
      <c r="F242" t="str">
        <f t="shared" si="18"/>
        <v>Sample_CW9109seq_T_C628WANXX.bam</v>
      </c>
      <c r="G242" s="97" t="str">
        <f t="shared" si="23"/>
        <v>/data/khanlab/projects/working_DATA/Sample_CW9109seq_T_C628WANXX/Sample_CW9109seq_T_C628WANXX.Cufflinks_UCSC/genes.fpkm_tracking</v>
      </c>
    </row>
    <row r="243" spans="1:7">
      <c r="A243" t="str">
        <f t="shared" si="20"/>
        <v>/data/khanlab/projects/working_DATA/</v>
      </c>
      <c r="B243" s="43" t="s">
        <v>1598</v>
      </c>
      <c r="C243" t="str">
        <f t="shared" si="21"/>
        <v>.Processed/</v>
      </c>
      <c r="D243" t="str">
        <f t="shared" si="22"/>
        <v>.bam</v>
      </c>
      <c r="E243" t="str">
        <f t="shared" si="19"/>
        <v>/data/khanlab/projects/working_DATA/Sample_D341MEDCR4_Cisplatin_4nM_T_C676DANXX/Sample_D341MEDCR4_Cisplatin_4nM_T_C676DANXX.Processed/Sample_D341MEDCR4_Cisplatin_4nM_T_C676DANXX.bam</v>
      </c>
      <c r="F243" t="str">
        <f t="shared" si="18"/>
        <v>Sample_D341MEDCR4_Cisplatin_4nM_T_C676DANXX.bam</v>
      </c>
      <c r="G243" s="97" t="str">
        <f t="shared" si="23"/>
        <v>/data/khanlab/projects/working_DATA/Sample_D341MEDCR4_Cisplatin_4nM_T_C676DANXX/Sample_D341MEDCR4_Cisplatin_4nM_T_C676DANXX.Cufflinks_UCSC/genes.fpkm_tracking</v>
      </c>
    </row>
    <row r="244" spans="1:7">
      <c r="A244" t="str">
        <f t="shared" si="20"/>
        <v>/data/khanlab/projects/working_DATA/</v>
      </c>
      <c r="B244" s="43" t="s">
        <v>1599</v>
      </c>
      <c r="C244" t="str">
        <f t="shared" si="21"/>
        <v>.Processed/</v>
      </c>
      <c r="D244" t="str">
        <f t="shared" si="22"/>
        <v>.bam</v>
      </c>
      <c r="E244" t="str">
        <f t="shared" si="19"/>
        <v>/data/khanlab/projects/working_DATA/Sample_D341MEDCR4_Cisplatin_500pM_T_C676DANXX/Sample_D341MEDCR4_Cisplatin_500pM_T_C676DANXX.Processed/Sample_D341MEDCR4_Cisplatin_500pM_T_C676DANXX.bam</v>
      </c>
      <c r="F244" t="str">
        <f t="shared" ref="F244:F307" si="24">CONCATENATE(B244,D244)</f>
        <v>Sample_D341MEDCR4_Cisplatin_500pM_T_C676DANXX.bam</v>
      </c>
      <c r="G244" s="97" t="str">
        <f t="shared" si="23"/>
        <v>/data/khanlab/projects/working_DATA/Sample_D341MEDCR4_Cisplatin_500pM_T_C676DANXX/Sample_D341MEDCR4_Cisplatin_500pM_T_C676DANXX.Cufflinks_UCSC/genes.fpkm_tracking</v>
      </c>
    </row>
    <row r="245" spans="1:7">
      <c r="A245" t="str">
        <f t="shared" si="20"/>
        <v>/data/khanlab/projects/working_DATA/</v>
      </c>
      <c r="B245" s="43" t="s">
        <v>1600</v>
      </c>
      <c r="C245" t="str">
        <f t="shared" si="21"/>
        <v>.Processed/</v>
      </c>
      <c r="D245" t="str">
        <f t="shared" si="22"/>
        <v>.bam</v>
      </c>
      <c r="E245" t="str">
        <f t="shared" ref="E245:E308" si="25">CONCATENATE(A245,B245,"/",B245,C245,B245,D245)</f>
        <v>/data/khanlab/projects/working_DATA/Sample_D341MEDCR4_Vehicle_T_C676DANXX/Sample_D341MEDCR4_Vehicle_T_C676DANXX.Processed/Sample_D341MEDCR4_Vehicle_T_C676DANXX.bam</v>
      </c>
      <c r="F245" t="str">
        <f t="shared" si="24"/>
        <v>Sample_D341MEDCR4_Vehicle_T_C676DANXX.bam</v>
      </c>
      <c r="G245" s="97" t="str">
        <f t="shared" si="23"/>
        <v>/data/khanlab/projects/working_DATA/Sample_D341MEDCR4_Vehicle_T_C676DANXX/Sample_D341MEDCR4_Vehicle_T_C676DANXX.Cufflinks_UCSC/genes.fpkm_tracking</v>
      </c>
    </row>
    <row r="246" spans="1:7">
      <c r="A246" t="str">
        <f t="shared" ref="A246:A309" si="26">$A$1</f>
        <v>/data/khanlab/projects/working_DATA/</v>
      </c>
      <c r="B246" s="43" t="s">
        <v>1601</v>
      </c>
      <c r="C246" t="str">
        <f t="shared" ref="C246:C309" si="27">$C$1</f>
        <v>.Processed/</v>
      </c>
      <c r="D246" t="str">
        <f t="shared" ref="D246:D309" si="28">$D$1</f>
        <v>.bam</v>
      </c>
      <c r="E246" t="str">
        <f t="shared" si="25"/>
        <v>/data/khanlab/projects/working_DATA/Sample_D341MEDWT_Cisplatin_4nM_T_C676DANXX/Sample_D341MEDWT_Cisplatin_4nM_T_C676DANXX.Processed/Sample_D341MEDWT_Cisplatin_4nM_T_C676DANXX.bam</v>
      </c>
      <c r="F246" t="str">
        <f t="shared" si="24"/>
        <v>Sample_D341MEDWT_Cisplatin_4nM_T_C676DANXX.bam</v>
      </c>
      <c r="G246" s="97" t="str">
        <f t="shared" si="23"/>
        <v>/data/khanlab/projects/working_DATA/Sample_D341MEDWT_Cisplatin_4nM_T_C676DANXX/Sample_D341MEDWT_Cisplatin_4nM_T_C676DANXX.Cufflinks_UCSC/genes.fpkm_tracking</v>
      </c>
    </row>
    <row r="247" spans="1:7">
      <c r="A247" t="str">
        <f t="shared" si="26"/>
        <v>/data/khanlab/projects/working_DATA/</v>
      </c>
      <c r="B247" s="43" t="s">
        <v>1602</v>
      </c>
      <c r="C247" t="str">
        <f t="shared" si="27"/>
        <v>.Processed/</v>
      </c>
      <c r="D247" t="str">
        <f t="shared" si="28"/>
        <v>.bam</v>
      </c>
      <c r="E247" t="str">
        <f t="shared" si="25"/>
        <v>/data/khanlab/projects/working_DATA/Sample_D341MEDWT_Cisplatin_500pM_T_C676DANXX/Sample_D341MEDWT_Cisplatin_500pM_T_C676DANXX.Processed/Sample_D341MEDWT_Cisplatin_500pM_T_C676DANXX.bam</v>
      </c>
      <c r="F247" t="str">
        <f t="shared" si="24"/>
        <v>Sample_D341MEDWT_Cisplatin_500pM_T_C676DANXX.bam</v>
      </c>
      <c r="G247" s="97" t="str">
        <f t="shared" si="23"/>
        <v>/data/khanlab/projects/working_DATA/Sample_D341MEDWT_Cisplatin_500pM_T_C676DANXX/Sample_D341MEDWT_Cisplatin_500pM_T_C676DANXX.Cufflinks_UCSC/genes.fpkm_tracking</v>
      </c>
    </row>
    <row r="248" spans="1:7">
      <c r="A248" t="str">
        <f t="shared" si="26"/>
        <v>/data/khanlab/projects/working_DATA/</v>
      </c>
      <c r="B248" s="43" t="s">
        <v>1603</v>
      </c>
      <c r="C248" t="str">
        <f t="shared" si="27"/>
        <v>.Processed/</v>
      </c>
      <c r="D248" t="str">
        <f t="shared" si="28"/>
        <v>.bam</v>
      </c>
      <c r="E248" t="str">
        <f t="shared" si="25"/>
        <v>/data/khanlab/projects/working_DATA/Sample_D341MEDWT_Vehicle_T_C676DANXX/Sample_D341MEDWT_Vehicle_T_C676DANXX.Processed/Sample_D341MEDWT_Vehicle_T_C676DANXX.bam</v>
      </c>
      <c r="F248" t="str">
        <f t="shared" si="24"/>
        <v>Sample_D341MEDWT_Vehicle_T_C676DANXX.bam</v>
      </c>
      <c r="G248" s="97" t="str">
        <f t="shared" si="23"/>
        <v>/data/khanlab/projects/working_DATA/Sample_D341MEDWT_Vehicle_T_C676DANXX/Sample_D341MEDWT_Vehicle_T_C676DANXX.Cufflinks_UCSC/genes.fpkm_tracking</v>
      </c>
    </row>
    <row r="249" spans="1:7" hidden="1">
      <c r="A249" t="str">
        <f t="shared" si="26"/>
        <v>/data/khanlab/projects/working_DATA/</v>
      </c>
      <c r="B249" s="43" t="s">
        <v>1604</v>
      </c>
      <c r="C249" t="str">
        <f t="shared" si="27"/>
        <v>.Processed/</v>
      </c>
      <c r="D249" t="str">
        <f t="shared" si="28"/>
        <v>.bam</v>
      </c>
      <c r="E249" t="str">
        <f t="shared" si="25"/>
        <v>/data/khanlab/projects/working_DATA/Sample_DDLSdtp_E_C2YY9ACXX/Sample_DDLSdtp_E_C2YY9ACXX.Processed/Sample_DDLSdtp_E_C2YY9ACXX.bam</v>
      </c>
      <c r="F249" t="str">
        <f t="shared" si="24"/>
        <v>Sample_DDLSdtp_E_C2YY9ACXX.bam</v>
      </c>
      <c r="G249" s="97" t="str">
        <f t="shared" si="23"/>
        <v>/data/khanlab/projects/working_DATA/Sample_DDLSdtp_E_C2YY9ACXX/Sample_DDLSdtp_E_C2YY9ACXX.Cufflinks_UCSC/genes.fpkm_tracking</v>
      </c>
    </row>
    <row r="250" spans="1:7">
      <c r="A250" t="str">
        <f t="shared" si="26"/>
        <v>/data/khanlab/projects/working_DATA/</v>
      </c>
      <c r="B250" s="43" t="s">
        <v>3517</v>
      </c>
      <c r="C250" t="str">
        <f t="shared" si="27"/>
        <v>.Processed/</v>
      </c>
      <c r="D250" t="str">
        <f t="shared" si="28"/>
        <v>.bam</v>
      </c>
      <c r="E250" t="str">
        <f t="shared" si="25"/>
        <v>/data/khanlab/projects/working_DATA/Sample_DDLSdtp_T_D2ARAACXX/Sample_DDLSdtp_T_D2ARAACXX.Processed/Sample_DDLSdtp_T_D2ARAACXX.bam</v>
      </c>
      <c r="F250" t="str">
        <f t="shared" si="24"/>
        <v>Sample_DDLSdtp_T_D2ARAACXX.bam</v>
      </c>
      <c r="G250" s="97" t="str">
        <f t="shared" si="23"/>
        <v>/data/khanlab/projects/working_DATA/Sample_DDLSdtp_T_D2ARAACXX/Sample_DDLSdtp_T_D2ARAACXX.Cufflinks_UCSC/genes.fpkm_tracking</v>
      </c>
    </row>
    <row r="251" spans="1:7">
      <c r="A251" t="str">
        <f t="shared" si="26"/>
        <v>/data/khanlab/projects/working_DATA/</v>
      </c>
      <c r="B251" s="43" t="s">
        <v>1605</v>
      </c>
      <c r="C251" t="str">
        <f t="shared" si="27"/>
        <v>.Processed/</v>
      </c>
      <c r="D251" t="str">
        <f t="shared" si="28"/>
        <v>.bam</v>
      </c>
      <c r="E251" t="str">
        <f t="shared" si="25"/>
        <v>/data/khanlab/projects/working_DATA/Sample_DL10_T_C5JW5ACXX/Sample_DL10_T_C5JW5ACXX.Processed/Sample_DL10_T_C5JW5ACXX.bam</v>
      </c>
      <c r="F251" t="str">
        <f t="shared" si="24"/>
        <v>Sample_DL10_T_C5JW5ACXX.bam</v>
      </c>
      <c r="G251" s="97" t="str">
        <f t="shared" si="23"/>
        <v>/data/khanlab/projects/working_DATA/Sample_DL10_T_C5JW5ACXX/Sample_DL10_T_C5JW5ACXX.Cufflinks_UCSC/genes.fpkm_tracking</v>
      </c>
    </row>
    <row r="252" spans="1:7">
      <c r="A252" t="str">
        <f t="shared" si="26"/>
        <v>/data/khanlab/projects/working_DATA/</v>
      </c>
      <c r="B252" s="43" t="s">
        <v>1606</v>
      </c>
      <c r="C252" t="str">
        <f t="shared" si="27"/>
        <v>.Processed/</v>
      </c>
      <c r="D252" t="str">
        <f t="shared" si="28"/>
        <v>.bam</v>
      </c>
      <c r="E252" t="str">
        <f t="shared" si="25"/>
        <v>/data/khanlab/projects/working_DATA/Sample_DL11_T_C5JW5ACXX/Sample_DL11_T_C5JW5ACXX.Processed/Sample_DL11_T_C5JW5ACXX.bam</v>
      </c>
      <c r="F252" t="str">
        <f t="shared" si="24"/>
        <v>Sample_DL11_T_C5JW5ACXX.bam</v>
      </c>
      <c r="G252" s="97" t="str">
        <f t="shared" si="23"/>
        <v>/data/khanlab/projects/working_DATA/Sample_DL11_T_C5JW5ACXX/Sample_DL11_T_C5JW5ACXX.Cufflinks_UCSC/genes.fpkm_tracking</v>
      </c>
    </row>
    <row r="253" spans="1:7">
      <c r="A253" t="str">
        <f t="shared" si="26"/>
        <v>/data/khanlab/projects/working_DATA/</v>
      </c>
      <c r="B253" s="43" t="s">
        <v>1607</v>
      </c>
      <c r="C253" t="str">
        <f t="shared" si="27"/>
        <v>.Processed/</v>
      </c>
      <c r="D253" t="str">
        <f t="shared" si="28"/>
        <v>.bam</v>
      </c>
      <c r="E253" t="str">
        <f t="shared" si="25"/>
        <v>/data/khanlab/projects/working_DATA/Sample_DL1_T_C5JW5ACXX/Sample_DL1_T_C5JW5ACXX.Processed/Sample_DL1_T_C5JW5ACXX.bam</v>
      </c>
      <c r="F253" t="str">
        <f t="shared" si="24"/>
        <v>Sample_DL1_T_C5JW5ACXX.bam</v>
      </c>
      <c r="G253" s="97" t="str">
        <f t="shared" si="23"/>
        <v>/data/khanlab/projects/working_DATA/Sample_DL1_T_C5JW5ACXX/Sample_DL1_T_C5JW5ACXX.Cufflinks_UCSC/genes.fpkm_tracking</v>
      </c>
    </row>
    <row r="254" spans="1:7">
      <c r="A254" t="str">
        <f t="shared" si="26"/>
        <v>/data/khanlab/projects/working_DATA/</v>
      </c>
      <c r="B254" s="43" t="s">
        <v>1608</v>
      </c>
      <c r="C254" t="str">
        <f t="shared" si="27"/>
        <v>.Processed/</v>
      </c>
      <c r="D254" t="str">
        <f t="shared" si="28"/>
        <v>.bam</v>
      </c>
      <c r="E254" t="str">
        <f t="shared" si="25"/>
        <v>/data/khanlab/projects/working_DATA/Sample_DL2_T_C5JW5ACXX/Sample_DL2_T_C5JW5ACXX.Processed/Sample_DL2_T_C5JW5ACXX.bam</v>
      </c>
      <c r="F254" t="str">
        <f t="shared" si="24"/>
        <v>Sample_DL2_T_C5JW5ACXX.bam</v>
      </c>
      <c r="G254" s="97" t="str">
        <f t="shared" si="23"/>
        <v>/data/khanlab/projects/working_DATA/Sample_DL2_T_C5JW5ACXX/Sample_DL2_T_C5JW5ACXX.Cufflinks_UCSC/genes.fpkm_tracking</v>
      </c>
    </row>
    <row r="255" spans="1:7">
      <c r="A255" t="str">
        <f t="shared" si="26"/>
        <v>/data/khanlab/projects/working_DATA/</v>
      </c>
      <c r="B255" s="43" t="s">
        <v>1609</v>
      </c>
      <c r="C255" t="str">
        <f t="shared" si="27"/>
        <v>.Processed/</v>
      </c>
      <c r="D255" t="str">
        <f t="shared" si="28"/>
        <v>.bam</v>
      </c>
      <c r="E255" t="str">
        <f t="shared" si="25"/>
        <v>/data/khanlab/projects/working_DATA/Sample_DL3_T_C5JW5ACXX/Sample_DL3_T_C5JW5ACXX.Processed/Sample_DL3_T_C5JW5ACXX.bam</v>
      </c>
      <c r="F255" t="str">
        <f t="shared" si="24"/>
        <v>Sample_DL3_T_C5JW5ACXX.bam</v>
      </c>
      <c r="G255" s="97" t="str">
        <f t="shared" si="23"/>
        <v>/data/khanlab/projects/working_DATA/Sample_DL3_T_C5JW5ACXX/Sample_DL3_T_C5JW5ACXX.Cufflinks_UCSC/genes.fpkm_tracking</v>
      </c>
    </row>
    <row r="256" spans="1:7">
      <c r="A256" t="str">
        <f t="shared" si="26"/>
        <v>/data/khanlab/projects/working_DATA/</v>
      </c>
      <c r="B256" s="43" t="s">
        <v>1610</v>
      </c>
      <c r="C256" t="str">
        <f t="shared" si="27"/>
        <v>.Processed/</v>
      </c>
      <c r="D256" t="str">
        <f t="shared" si="28"/>
        <v>.bam</v>
      </c>
      <c r="E256" t="str">
        <f t="shared" si="25"/>
        <v>/data/khanlab/projects/working_DATA/Sample_DL4_T_C5JW5ACXX/Sample_DL4_T_C5JW5ACXX.Processed/Sample_DL4_T_C5JW5ACXX.bam</v>
      </c>
      <c r="F256" t="str">
        <f t="shared" si="24"/>
        <v>Sample_DL4_T_C5JW5ACXX.bam</v>
      </c>
      <c r="G256" s="97" t="str">
        <f t="shared" si="23"/>
        <v>/data/khanlab/projects/working_DATA/Sample_DL4_T_C5JW5ACXX/Sample_DL4_T_C5JW5ACXX.Cufflinks_UCSC/genes.fpkm_tracking</v>
      </c>
    </row>
    <row r="257" spans="1:7">
      <c r="A257" t="str">
        <f t="shared" si="26"/>
        <v>/data/khanlab/projects/working_DATA/</v>
      </c>
      <c r="B257" s="43" t="s">
        <v>1611</v>
      </c>
      <c r="C257" t="str">
        <f t="shared" si="27"/>
        <v>.Processed/</v>
      </c>
      <c r="D257" t="str">
        <f t="shared" si="28"/>
        <v>.bam</v>
      </c>
      <c r="E257" t="str">
        <f t="shared" si="25"/>
        <v>/data/khanlab/projects/working_DATA/Sample_DL5_T_C5JW5ACXX/Sample_DL5_T_C5JW5ACXX.Processed/Sample_DL5_T_C5JW5ACXX.bam</v>
      </c>
      <c r="F257" t="str">
        <f t="shared" si="24"/>
        <v>Sample_DL5_T_C5JW5ACXX.bam</v>
      </c>
      <c r="G257" s="97" t="str">
        <f t="shared" si="23"/>
        <v>/data/khanlab/projects/working_DATA/Sample_DL5_T_C5JW5ACXX/Sample_DL5_T_C5JW5ACXX.Cufflinks_UCSC/genes.fpkm_tracking</v>
      </c>
    </row>
    <row r="258" spans="1:7">
      <c r="A258" t="str">
        <f t="shared" si="26"/>
        <v>/data/khanlab/projects/working_DATA/</v>
      </c>
      <c r="B258" s="43" t="s">
        <v>1612</v>
      </c>
      <c r="C258" t="str">
        <f t="shared" si="27"/>
        <v>.Processed/</v>
      </c>
      <c r="D258" t="str">
        <f t="shared" si="28"/>
        <v>.bam</v>
      </c>
      <c r="E258" t="str">
        <f t="shared" si="25"/>
        <v>/data/khanlab/projects/working_DATA/Sample_DL6_T_C5JW5ACXX/Sample_DL6_T_C5JW5ACXX.Processed/Sample_DL6_T_C5JW5ACXX.bam</v>
      </c>
      <c r="F258" t="str">
        <f t="shared" si="24"/>
        <v>Sample_DL6_T_C5JW5ACXX.bam</v>
      </c>
      <c r="G258" s="97" t="str">
        <f t="shared" ref="G258:G321" si="29">CONCATENATE(A258,B258,"/",B258,".Cufflinks_UCSC/genes.fpkm_tracking")</f>
        <v>/data/khanlab/projects/working_DATA/Sample_DL6_T_C5JW5ACXX/Sample_DL6_T_C5JW5ACXX.Cufflinks_UCSC/genes.fpkm_tracking</v>
      </c>
    </row>
    <row r="259" spans="1:7">
      <c r="A259" t="str">
        <f t="shared" si="26"/>
        <v>/data/khanlab/projects/working_DATA/</v>
      </c>
      <c r="B259" s="43" t="s">
        <v>1613</v>
      </c>
      <c r="C259" t="str">
        <f t="shared" si="27"/>
        <v>.Processed/</v>
      </c>
      <c r="D259" t="str">
        <f t="shared" si="28"/>
        <v>.bam</v>
      </c>
      <c r="E259" t="str">
        <f t="shared" si="25"/>
        <v>/data/khanlab/projects/working_DATA/Sample_DL7_T_C5JW5ACXX/Sample_DL7_T_C5JW5ACXX.Processed/Sample_DL7_T_C5JW5ACXX.bam</v>
      </c>
      <c r="F259" t="str">
        <f t="shared" si="24"/>
        <v>Sample_DL7_T_C5JW5ACXX.bam</v>
      </c>
      <c r="G259" s="97" t="str">
        <f t="shared" si="29"/>
        <v>/data/khanlab/projects/working_DATA/Sample_DL7_T_C5JW5ACXX/Sample_DL7_T_C5JW5ACXX.Cufflinks_UCSC/genes.fpkm_tracking</v>
      </c>
    </row>
    <row r="260" spans="1:7">
      <c r="A260" t="str">
        <f t="shared" si="26"/>
        <v>/data/khanlab/projects/working_DATA/</v>
      </c>
      <c r="B260" s="43" t="s">
        <v>1614</v>
      </c>
      <c r="C260" t="str">
        <f t="shared" si="27"/>
        <v>.Processed/</v>
      </c>
      <c r="D260" t="str">
        <f t="shared" si="28"/>
        <v>.bam</v>
      </c>
      <c r="E260" t="str">
        <f t="shared" si="25"/>
        <v>/data/khanlab/projects/working_DATA/Sample_DL8_T_C5JW5ACXX/Sample_DL8_T_C5JW5ACXX.Processed/Sample_DL8_T_C5JW5ACXX.bam</v>
      </c>
      <c r="F260" t="str">
        <f t="shared" si="24"/>
        <v>Sample_DL8_T_C5JW5ACXX.bam</v>
      </c>
      <c r="G260" s="97" t="str">
        <f t="shared" si="29"/>
        <v>/data/khanlab/projects/working_DATA/Sample_DL8_T_C5JW5ACXX/Sample_DL8_T_C5JW5ACXX.Cufflinks_UCSC/genes.fpkm_tracking</v>
      </c>
    </row>
    <row r="261" spans="1:7">
      <c r="A261" t="str">
        <f t="shared" si="26"/>
        <v>/data/khanlab/projects/working_DATA/</v>
      </c>
      <c r="B261" s="43" t="s">
        <v>1615</v>
      </c>
      <c r="C261" t="str">
        <f t="shared" si="27"/>
        <v>.Processed/</v>
      </c>
      <c r="D261" t="str">
        <f t="shared" si="28"/>
        <v>.bam</v>
      </c>
      <c r="E261" t="str">
        <f t="shared" si="25"/>
        <v>/data/khanlab/projects/working_DATA/Sample_DL9_T_C5JW5ACXX/Sample_DL9_T_C5JW5ACXX.Processed/Sample_DL9_T_C5JW5ACXX.bam</v>
      </c>
      <c r="F261" t="str">
        <f t="shared" si="24"/>
        <v>Sample_DL9_T_C5JW5ACXX.bam</v>
      </c>
      <c r="G261" s="97" t="str">
        <f t="shared" si="29"/>
        <v>/data/khanlab/projects/working_DATA/Sample_DL9_T_C5JW5ACXX/Sample_DL9_T_C5JW5ACXX.Cufflinks_UCSC/genes.fpkm_tracking</v>
      </c>
    </row>
    <row r="262" spans="1:7" hidden="1">
      <c r="A262" t="str">
        <f t="shared" si="26"/>
        <v>/data/khanlab/projects/working_DATA/</v>
      </c>
      <c r="B262" s="43" t="s">
        <v>1616</v>
      </c>
      <c r="C262" t="str">
        <f t="shared" si="27"/>
        <v>.Processed/</v>
      </c>
      <c r="D262" t="str">
        <f t="shared" si="28"/>
        <v>.bam</v>
      </c>
      <c r="E262" t="str">
        <f t="shared" si="25"/>
        <v>/data/khanlab/projects/working_DATA/Sample_DRCT001tumor_E_C2U4MACXX/Sample_DRCT001tumor_E_C2U4MACXX.Processed/Sample_DRCT001tumor_E_C2U4MACXX.bam</v>
      </c>
      <c r="F262" t="str">
        <f t="shared" si="24"/>
        <v>Sample_DRCT001tumor_E_C2U4MACXX.bam</v>
      </c>
      <c r="G262" s="97" t="str">
        <f t="shared" si="29"/>
        <v>/data/khanlab/projects/working_DATA/Sample_DRCT001tumor_E_C2U4MACXX/Sample_DRCT001tumor_E_C2U4MACXX.Cufflinks_UCSC/genes.fpkm_tracking</v>
      </c>
    </row>
    <row r="263" spans="1:7">
      <c r="A263" t="str">
        <f t="shared" si="26"/>
        <v>/data/khanlab/projects/working_DATA/</v>
      </c>
      <c r="B263" s="43" t="s">
        <v>145</v>
      </c>
      <c r="C263" t="str">
        <f t="shared" si="27"/>
        <v>.Processed/</v>
      </c>
      <c r="D263" t="str">
        <f t="shared" si="28"/>
        <v>.bam</v>
      </c>
      <c r="E263" t="str">
        <f t="shared" si="25"/>
        <v>/data/khanlab/projects/working_DATA/Sample_DRCT001tumor_T_C1NELACXX/Sample_DRCT001tumor_T_C1NELACXX.Processed/Sample_DRCT001tumor_T_C1NELACXX.bam</v>
      </c>
      <c r="F263" t="str">
        <f t="shared" si="24"/>
        <v>Sample_DRCT001tumor_T_C1NELACXX.bam</v>
      </c>
      <c r="G263" s="97" t="str">
        <f t="shared" si="29"/>
        <v>/data/khanlab/projects/working_DATA/Sample_DRCT001tumor_T_C1NELACXX/Sample_DRCT001tumor_T_C1NELACXX.Cufflinks_UCSC/genes.fpkm_tracking</v>
      </c>
    </row>
    <row r="264" spans="1:7" hidden="1">
      <c r="A264" t="str">
        <f t="shared" si="26"/>
        <v>/data/khanlab/projects/working_DATA/</v>
      </c>
      <c r="B264" s="43" t="s">
        <v>1617</v>
      </c>
      <c r="C264" t="str">
        <f t="shared" si="27"/>
        <v>.Processed/</v>
      </c>
      <c r="D264" t="str">
        <f t="shared" si="28"/>
        <v>.bam</v>
      </c>
      <c r="E264" t="str">
        <f t="shared" si="25"/>
        <v>/data/khanlab/projects/working_DATA/Sample_DRCT002_E_khan04_20120418_PE/Sample_DRCT002_E_khan04_20120418_PE.Processed/Sample_DRCT002_E_khan04_20120418_PE.bam</v>
      </c>
      <c r="F264" t="str">
        <f t="shared" si="24"/>
        <v>Sample_DRCT002_E_khan04_20120418_PE.bam</v>
      </c>
      <c r="G264" s="97" t="str">
        <f t="shared" si="29"/>
        <v>/data/khanlab/projects/working_DATA/Sample_DRCT002_E_khan04_20120418_PE/Sample_DRCT002_E_khan04_20120418_PE.Cufflinks_UCSC/genes.fpkm_tracking</v>
      </c>
    </row>
    <row r="265" spans="1:7">
      <c r="A265" t="str">
        <f t="shared" si="26"/>
        <v>/data/khanlab/projects/working_DATA/</v>
      </c>
      <c r="B265" s="43" t="s">
        <v>146</v>
      </c>
      <c r="C265" t="str">
        <f t="shared" si="27"/>
        <v>.Processed/</v>
      </c>
      <c r="D265" t="str">
        <f t="shared" si="28"/>
        <v>.bam</v>
      </c>
      <c r="E265" t="str">
        <f t="shared" si="25"/>
        <v>/data/khanlab/projects/working_DATA/Sample_DRCT002tumor_T_C1JC7ACXX/Sample_DRCT002tumor_T_C1JC7ACXX.Processed/Sample_DRCT002tumor_T_C1JC7ACXX.bam</v>
      </c>
      <c r="F265" t="str">
        <f t="shared" si="24"/>
        <v>Sample_DRCT002tumor_T_C1JC7ACXX.bam</v>
      </c>
      <c r="G265" s="97" t="str">
        <f t="shared" si="29"/>
        <v>/data/khanlab/projects/working_DATA/Sample_DRCT002tumor_T_C1JC7ACXX/Sample_DRCT002tumor_T_C1JC7ACXX.Cufflinks_UCSC/genes.fpkm_tracking</v>
      </c>
    </row>
    <row r="266" spans="1:7" hidden="1">
      <c r="A266" t="str">
        <f t="shared" si="26"/>
        <v>/data/khanlab/projects/working_DATA/</v>
      </c>
      <c r="B266" s="43" t="s">
        <v>1618</v>
      </c>
      <c r="C266" t="str">
        <f t="shared" si="27"/>
        <v>.Processed/</v>
      </c>
      <c r="D266" t="str">
        <f t="shared" si="28"/>
        <v>.bam</v>
      </c>
      <c r="E266" t="str">
        <f t="shared" si="25"/>
        <v>/data/khanlab/projects/working_DATA/Sample_DRCT003_E_khan04_20120418_PE_2/Sample_DRCT003_E_khan04_20120418_PE_2.Processed/Sample_DRCT003_E_khan04_20120418_PE_2.bam</v>
      </c>
      <c r="F266" t="str">
        <f t="shared" si="24"/>
        <v>Sample_DRCT003_E_khan04_20120418_PE_2.bam</v>
      </c>
      <c r="G266" s="97" t="str">
        <f t="shared" si="29"/>
        <v>/data/khanlab/projects/working_DATA/Sample_DRCT003_E_khan04_20120418_PE_2/Sample_DRCT003_E_khan04_20120418_PE_2.Cufflinks_UCSC/genes.fpkm_tracking</v>
      </c>
    </row>
    <row r="267" spans="1:7">
      <c r="A267" t="str">
        <f t="shared" si="26"/>
        <v>/data/khanlab/projects/working_DATA/</v>
      </c>
      <c r="B267" s="43" t="s">
        <v>147</v>
      </c>
      <c r="C267" t="str">
        <f t="shared" si="27"/>
        <v>.Processed/</v>
      </c>
      <c r="D267" t="str">
        <f t="shared" si="28"/>
        <v>.bam</v>
      </c>
      <c r="E267" t="str">
        <f t="shared" si="25"/>
        <v>/data/khanlab/projects/working_DATA/Sample_DRCT003tumor_T_C1JC7ACXX/Sample_DRCT003tumor_T_C1JC7ACXX.Processed/Sample_DRCT003tumor_T_C1JC7ACXX.bam</v>
      </c>
      <c r="F267" t="str">
        <f t="shared" si="24"/>
        <v>Sample_DRCT003tumor_T_C1JC7ACXX.bam</v>
      </c>
      <c r="G267" s="97" t="str">
        <f t="shared" si="29"/>
        <v>/data/khanlab/projects/working_DATA/Sample_DRCT003tumor_T_C1JC7ACXX/Sample_DRCT003tumor_T_C1JC7ACXX.Cufflinks_UCSC/genes.fpkm_tracking</v>
      </c>
    </row>
    <row r="268" spans="1:7" hidden="1">
      <c r="A268" t="str">
        <f t="shared" si="26"/>
        <v>/data/khanlab/projects/working_DATA/</v>
      </c>
      <c r="B268" s="43" t="s">
        <v>1619</v>
      </c>
      <c r="C268" t="str">
        <f t="shared" si="27"/>
        <v>.Processed/</v>
      </c>
      <c r="D268" t="str">
        <f t="shared" si="28"/>
        <v>.bam</v>
      </c>
      <c r="E268" t="str">
        <f t="shared" si="25"/>
        <v>/data/khanlab/projects/working_DATA/Sample_DRCT004_E_khan06_20120323_PE_2/Sample_DRCT004_E_khan06_20120323_PE_2.Processed/Sample_DRCT004_E_khan06_20120323_PE_2.bam</v>
      </c>
      <c r="F268" t="str">
        <f t="shared" si="24"/>
        <v>Sample_DRCT004_E_khan06_20120323_PE_2.bam</v>
      </c>
      <c r="G268" s="97" t="str">
        <f t="shared" si="29"/>
        <v>/data/khanlab/projects/working_DATA/Sample_DRCT004_E_khan06_20120323_PE_2/Sample_DRCT004_E_khan06_20120323_PE_2.Cufflinks_UCSC/genes.fpkm_tracking</v>
      </c>
    </row>
    <row r="269" spans="1:7">
      <c r="A269" t="str">
        <f t="shared" si="26"/>
        <v>/data/khanlab/projects/working_DATA/</v>
      </c>
      <c r="B269" s="43" t="s">
        <v>148</v>
      </c>
      <c r="C269" t="str">
        <f t="shared" si="27"/>
        <v>.Processed/</v>
      </c>
      <c r="D269" t="str">
        <f t="shared" si="28"/>
        <v>.bam</v>
      </c>
      <c r="E269" t="str">
        <f t="shared" si="25"/>
        <v>/data/khanlab/projects/working_DATA/Sample_DRCT004tumor_T_C1JC7ACXX/Sample_DRCT004tumor_T_C1JC7ACXX.Processed/Sample_DRCT004tumor_T_C1JC7ACXX.bam</v>
      </c>
      <c r="F269" t="str">
        <f t="shared" si="24"/>
        <v>Sample_DRCT004tumor_T_C1JC7ACXX.bam</v>
      </c>
      <c r="G269" s="97" t="str">
        <f t="shared" si="29"/>
        <v>/data/khanlab/projects/working_DATA/Sample_DRCT004tumor_T_C1JC7ACXX/Sample_DRCT004tumor_T_C1JC7ACXX.Cufflinks_UCSC/genes.fpkm_tracking</v>
      </c>
    </row>
    <row r="270" spans="1:7" hidden="1">
      <c r="A270" t="str">
        <f t="shared" si="26"/>
        <v>/data/khanlab/projects/working_DATA/</v>
      </c>
      <c r="B270" s="43" t="s">
        <v>1620</v>
      </c>
      <c r="C270" t="str">
        <f t="shared" si="27"/>
        <v>.Processed/</v>
      </c>
      <c r="D270" t="str">
        <f t="shared" si="28"/>
        <v>.bam</v>
      </c>
      <c r="E270" t="str">
        <f t="shared" si="25"/>
        <v>/data/khanlab/projects/working_DATA/Sample_DRCT005_E_khan04_20120418_PE_2/Sample_DRCT005_E_khan04_20120418_PE_2.Processed/Sample_DRCT005_E_khan04_20120418_PE_2.bam</v>
      </c>
      <c r="F270" t="str">
        <f t="shared" si="24"/>
        <v>Sample_DRCT005_E_khan04_20120418_PE_2.bam</v>
      </c>
      <c r="G270" s="97" t="str">
        <f t="shared" si="29"/>
        <v>/data/khanlab/projects/working_DATA/Sample_DRCT005_E_khan04_20120418_PE_2/Sample_DRCT005_E_khan04_20120418_PE_2.Cufflinks_UCSC/genes.fpkm_tracking</v>
      </c>
    </row>
    <row r="271" spans="1:7">
      <c r="A271" t="str">
        <f t="shared" si="26"/>
        <v>/data/khanlab/projects/working_DATA/</v>
      </c>
      <c r="B271" s="43" t="s">
        <v>149</v>
      </c>
      <c r="C271" t="str">
        <f t="shared" si="27"/>
        <v>.Processed/</v>
      </c>
      <c r="D271" t="str">
        <f t="shared" si="28"/>
        <v>.bam</v>
      </c>
      <c r="E271" t="str">
        <f t="shared" si="25"/>
        <v>/data/khanlab/projects/working_DATA/Sample_DRCT005tumor_T_C1JC7ACXX/Sample_DRCT005tumor_T_C1JC7ACXX.Processed/Sample_DRCT005tumor_T_C1JC7ACXX.bam</v>
      </c>
      <c r="F271" t="str">
        <f t="shared" si="24"/>
        <v>Sample_DRCT005tumor_T_C1JC7ACXX.bam</v>
      </c>
      <c r="G271" s="97" t="str">
        <f t="shared" si="29"/>
        <v>/data/khanlab/projects/working_DATA/Sample_DRCT005tumor_T_C1JC7ACXX/Sample_DRCT005tumor_T_C1JC7ACXX.Cufflinks_UCSC/genes.fpkm_tracking</v>
      </c>
    </row>
    <row r="272" spans="1:7" hidden="1">
      <c r="A272" t="str">
        <f t="shared" si="26"/>
        <v>/data/khanlab/projects/working_DATA/</v>
      </c>
      <c r="B272" s="43" t="s">
        <v>1621</v>
      </c>
      <c r="C272" t="str">
        <f t="shared" si="27"/>
        <v>.Processed/</v>
      </c>
      <c r="D272" t="str">
        <f t="shared" si="28"/>
        <v>.bam</v>
      </c>
      <c r="E272" t="str">
        <f t="shared" si="25"/>
        <v>/data/khanlab/projects/working_DATA/Sample_DRCT007_E_khan02_20120419_PE/Sample_DRCT007_E_khan02_20120419_PE.Processed/Sample_DRCT007_E_khan02_20120419_PE.bam</v>
      </c>
      <c r="F272" t="str">
        <f t="shared" si="24"/>
        <v>Sample_DRCT007_E_khan02_20120419_PE.bam</v>
      </c>
      <c r="G272" s="97" t="str">
        <f t="shared" si="29"/>
        <v>/data/khanlab/projects/working_DATA/Sample_DRCT007_E_khan02_20120419_PE/Sample_DRCT007_E_khan02_20120419_PE.Cufflinks_UCSC/genes.fpkm_tracking</v>
      </c>
    </row>
    <row r="273" spans="1:7">
      <c r="A273" t="str">
        <f t="shared" si="26"/>
        <v>/data/khanlab/projects/working_DATA/</v>
      </c>
      <c r="B273" s="43" t="s">
        <v>150</v>
      </c>
      <c r="C273" t="str">
        <f t="shared" si="27"/>
        <v>.Processed/</v>
      </c>
      <c r="D273" t="str">
        <f t="shared" si="28"/>
        <v>.bam</v>
      </c>
      <c r="E273" t="str">
        <f t="shared" si="25"/>
        <v>/data/khanlab/projects/working_DATA/Sample_DRCT007tumor_T_C1JC7ACXX/Sample_DRCT007tumor_T_C1JC7ACXX.Processed/Sample_DRCT007tumor_T_C1JC7ACXX.bam</v>
      </c>
      <c r="F273" t="str">
        <f t="shared" si="24"/>
        <v>Sample_DRCT007tumor_T_C1JC7ACXX.bam</v>
      </c>
      <c r="G273" s="97" t="str">
        <f t="shared" si="29"/>
        <v>/data/khanlab/projects/working_DATA/Sample_DRCT007tumor_T_C1JC7ACXX/Sample_DRCT007tumor_T_C1JC7ACXX.Cufflinks_UCSC/genes.fpkm_tracking</v>
      </c>
    </row>
    <row r="274" spans="1:7" hidden="1">
      <c r="A274" t="str">
        <f t="shared" si="26"/>
        <v>/data/khanlab/projects/working_DATA/</v>
      </c>
      <c r="B274" s="43" t="s">
        <v>1622</v>
      </c>
      <c r="C274" t="str">
        <f t="shared" si="27"/>
        <v>.Processed/</v>
      </c>
      <c r="D274" t="str">
        <f t="shared" si="28"/>
        <v>.bam</v>
      </c>
      <c r="E274" t="str">
        <f t="shared" si="25"/>
        <v>/data/khanlab/projects/working_DATA/Sample_DRCT008tumor_E_C2U4MACXX/Sample_DRCT008tumor_E_C2U4MACXX.Processed/Sample_DRCT008tumor_E_C2U4MACXX.bam</v>
      </c>
      <c r="F274" t="str">
        <f t="shared" si="24"/>
        <v>Sample_DRCT008tumor_E_C2U4MACXX.bam</v>
      </c>
      <c r="G274" s="97" t="str">
        <f t="shared" si="29"/>
        <v>/data/khanlab/projects/working_DATA/Sample_DRCT008tumor_E_C2U4MACXX/Sample_DRCT008tumor_E_C2U4MACXX.Cufflinks_UCSC/genes.fpkm_tracking</v>
      </c>
    </row>
    <row r="275" spans="1:7">
      <c r="A275" t="str">
        <f t="shared" si="26"/>
        <v>/data/khanlab/projects/working_DATA/</v>
      </c>
      <c r="B275" s="43" t="s">
        <v>151</v>
      </c>
      <c r="C275" t="str">
        <f t="shared" si="27"/>
        <v>.Processed/</v>
      </c>
      <c r="D275" t="str">
        <f t="shared" si="28"/>
        <v>.bam</v>
      </c>
      <c r="E275" t="str">
        <f t="shared" si="25"/>
        <v>/data/khanlab/projects/working_DATA/Sample_DRCT008tumor_T_C1PTMACXX/Sample_DRCT008tumor_T_C1PTMACXX.Processed/Sample_DRCT008tumor_T_C1PTMACXX.bam</v>
      </c>
      <c r="F275" t="str">
        <f t="shared" si="24"/>
        <v>Sample_DRCT008tumor_T_C1PTMACXX.bam</v>
      </c>
      <c r="G275" s="97" t="str">
        <f t="shared" si="29"/>
        <v>/data/khanlab/projects/working_DATA/Sample_DRCT008tumor_T_C1PTMACXX/Sample_DRCT008tumor_T_C1PTMACXX.Cufflinks_UCSC/genes.fpkm_tracking</v>
      </c>
    </row>
    <row r="276" spans="1:7" hidden="1">
      <c r="A276" t="str">
        <f t="shared" si="26"/>
        <v>/data/khanlab/projects/working_DATA/</v>
      </c>
      <c r="B276" s="43" t="s">
        <v>1623</v>
      </c>
      <c r="C276" t="str">
        <f t="shared" si="27"/>
        <v>.Processed/</v>
      </c>
      <c r="D276" t="str">
        <f t="shared" si="28"/>
        <v>.bam</v>
      </c>
      <c r="E276" t="str">
        <f t="shared" si="25"/>
        <v>/data/khanlab/projects/working_DATA/Sample_DRCT009_E_khan02_20120419_PE/Sample_DRCT009_E_khan02_20120419_PE.Processed/Sample_DRCT009_E_khan02_20120419_PE.bam</v>
      </c>
      <c r="F276" t="str">
        <f t="shared" si="24"/>
        <v>Sample_DRCT009_E_khan02_20120419_PE.bam</v>
      </c>
      <c r="G276" s="97" t="str">
        <f t="shared" si="29"/>
        <v>/data/khanlab/projects/working_DATA/Sample_DRCT009_E_khan02_20120419_PE/Sample_DRCT009_E_khan02_20120419_PE.Cufflinks_UCSC/genes.fpkm_tracking</v>
      </c>
    </row>
    <row r="277" spans="1:7">
      <c r="A277" t="str">
        <f t="shared" si="26"/>
        <v>/data/khanlab/projects/working_DATA/</v>
      </c>
      <c r="B277" s="43" t="s">
        <v>152</v>
      </c>
      <c r="C277" t="str">
        <f t="shared" si="27"/>
        <v>.Processed/</v>
      </c>
      <c r="D277" t="str">
        <f t="shared" si="28"/>
        <v>.bam</v>
      </c>
      <c r="E277" t="str">
        <f t="shared" si="25"/>
        <v>/data/khanlab/projects/working_DATA/Sample_DRCT009tumor_T_C1PTMACXX/Sample_DRCT009tumor_T_C1PTMACXX.Processed/Sample_DRCT009tumor_T_C1PTMACXX.bam</v>
      </c>
      <c r="F277" t="str">
        <f t="shared" si="24"/>
        <v>Sample_DRCT009tumor_T_C1PTMACXX.bam</v>
      </c>
      <c r="G277" s="97" t="str">
        <f t="shared" si="29"/>
        <v>/data/khanlab/projects/working_DATA/Sample_DRCT009tumor_T_C1PTMACXX/Sample_DRCT009tumor_T_C1PTMACXX.Cufflinks_UCSC/genes.fpkm_tracking</v>
      </c>
    </row>
    <row r="278" spans="1:7" hidden="1">
      <c r="A278" t="str">
        <f t="shared" si="26"/>
        <v>/data/khanlab/projects/working_DATA/</v>
      </c>
      <c r="B278" s="43" t="s">
        <v>1624</v>
      </c>
      <c r="C278" t="str">
        <f t="shared" si="27"/>
        <v>.Processed/</v>
      </c>
      <c r="D278" t="str">
        <f t="shared" si="28"/>
        <v>.bam</v>
      </c>
      <c r="E278" t="str">
        <f t="shared" si="25"/>
        <v>/data/khanlab/projects/working_DATA/Sample_DRCT010_E_khan02_20120419_PE_2/Sample_DRCT010_E_khan02_20120419_PE_2.Processed/Sample_DRCT010_E_khan02_20120419_PE_2.bam</v>
      </c>
      <c r="F278" t="str">
        <f t="shared" si="24"/>
        <v>Sample_DRCT010_E_khan02_20120419_PE_2.bam</v>
      </c>
      <c r="G278" s="97" t="str">
        <f t="shared" si="29"/>
        <v>/data/khanlab/projects/working_DATA/Sample_DRCT010_E_khan02_20120419_PE_2/Sample_DRCT010_E_khan02_20120419_PE_2.Cufflinks_UCSC/genes.fpkm_tracking</v>
      </c>
    </row>
    <row r="279" spans="1:7">
      <c r="A279" t="str">
        <f t="shared" si="26"/>
        <v>/data/khanlab/projects/working_DATA/</v>
      </c>
      <c r="B279" s="43" t="s">
        <v>153</v>
      </c>
      <c r="C279" t="str">
        <f t="shared" si="27"/>
        <v>.Processed/</v>
      </c>
      <c r="D279" t="str">
        <f t="shared" si="28"/>
        <v>.bam</v>
      </c>
      <c r="E279" t="str">
        <f t="shared" si="25"/>
        <v>/data/khanlab/projects/working_DATA/Sample_DRCT010tumor_T_C1PTMACXX/Sample_DRCT010tumor_T_C1PTMACXX.Processed/Sample_DRCT010tumor_T_C1PTMACXX.bam</v>
      </c>
      <c r="F279" t="str">
        <f t="shared" si="24"/>
        <v>Sample_DRCT010tumor_T_C1PTMACXX.bam</v>
      </c>
      <c r="G279" s="97" t="str">
        <f t="shared" si="29"/>
        <v>/data/khanlab/projects/working_DATA/Sample_DRCT010tumor_T_C1PTMACXX/Sample_DRCT010tumor_T_C1PTMACXX.Cufflinks_UCSC/genes.fpkm_tracking</v>
      </c>
    </row>
    <row r="280" spans="1:7" hidden="1">
      <c r="A280" t="str">
        <f t="shared" si="26"/>
        <v>/data/khanlab/projects/working_DATA/</v>
      </c>
      <c r="B280" s="43" t="s">
        <v>1625</v>
      </c>
      <c r="C280" t="str">
        <f t="shared" si="27"/>
        <v>.Processed/</v>
      </c>
      <c r="D280" t="str">
        <f t="shared" si="28"/>
        <v>.bam</v>
      </c>
      <c r="E280" t="str">
        <f t="shared" si="25"/>
        <v>/data/khanlab/projects/working_DATA/Sample_DRCT011_E_khan02_20120419_PE_2/Sample_DRCT011_E_khan02_20120419_PE_2.Processed/Sample_DRCT011_E_khan02_20120419_PE_2.bam</v>
      </c>
      <c r="F280" t="str">
        <f t="shared" si="24"/>
        <v>Sample_DRCT011_E_khan02_20120419_PE_2.bam</v>
      </c>
      <c r="G280" s="97" t="str">
        <f t="shared" si="29"/>
        <v>/data/khanlab/projects/working_DATA/Sample_DRCT011_E_khan02_20120419_PE_2/Sample_DRCT011_E_khan02_20120419_PE_2.Cufflinks_UCSC/genes.fpkm_tracking</v>
      </c>
    </row>
    <row r="281" spans="1:7">
      <c r="A281" t="str">
        <f t="shared" si="26"/>
        <v>/data/khanlab/projects/working_DATA/</v>
      </c>
      <c r="B281" s="43" t="s">
        <v>154</v>
      </c>
      <c r="C281" t="str">
        <f t="shared" si="27"/>
        <v>.Processed/</v>
      </c>
      <c r="D281" t="str">
        <f t="shared" si="28"/>
        <v>.bam</v>
      </c>
      <c r="E281" t="str">
        <f t="shared" si="25"/>
        <v>/data/khanlab/projects/working_DATA/Sample_DRCT011tumor_T_C1PTMACXX/Sample_DRCT011tumor_T_C1PTMACXX.Processed/Sample_DRCT011tumor_T_C1PTMACXX.bam</v>
      </c>
      <c r="F281" t="str">
        <f t="shared" si="24"/>
        <v>Sample_DRCT011tumor_T_C1PTMACXX.bam</v>
      </c>
      <c r="G281" s="97" t="str">
        <f t="shared" si="29"/>
        <v>/data/khanlab/projects/working_DATA/Sample_DRCT011tumor_T_C1PTMACXX/Sample_DRCT011tumor_T_C1PTMACXX.Cufflinks_UCSC/genes.fpkm_tracking</v>
      </c>
    </row>
    <row r="282" spans="1:7" hidden="1">
      <c r="A282" t="str">
        <f t="shared" si="26"/>
        <v>/data/khanlab/projects/working_DATA/</v>
      </c>
      <c r="B282" s="43" t="s">
        <v>1626</v>
      </c>
      <c r="C282" t="str">
        <f t="shared" si="27"/>
        <v>.Processed/</v>
      </c>
      <c r="D282" t="str">
        <f t="shared" si="28"/>
        <v>.bam</v>
      </c>
      <c r="E282" t="str">
        <f t="shared" si="25"/>
        <v>/data/khanlab/projects/working_DATA/Sample_DRCT012_E_khan06_20120427_PE/Sample_DRCT012_E_khan06_20120427_PE.Processed/Sample_DRCT012_E_khan06_20120427_PE.bam</v>
      </c>
      <c r="F282" t="str">
        <f t="shared" si="24"/>
        <v>Sample_DRCT012_E_khan06_20120427_PE.bam</v>
      </c>
      <c r="G282" s="97" t="str">
        <f t="shared" si="29"/>
        <v>/data/khanlab/projects/working_DATA/Sample_DRCT012_E_khan06_20120427_PE/Sample_DRCT012_E_khan06_20120427_PE.Cufflinks_UCSC/genes.fpkm_tracking</v>
      </c>
    </row>
    <row r="283" spans="1:7">
      <c r="A283" t="str">
        <f t="shared" si="26"/>
        <v>/data/khanlab/projects/working_DATA/</v>
      </c>
      <c r="B283" s="43" t="s">
        <v>155</v>
      </c>
      <c r="C283" t="str">
        <f t="shared" si="27"/>
        <v>.Processed/</v>
      </c>
      <c r="D283" t="str">
        <f t="shared" si="28"/>
        <v>.bam</v>
      </c>
      <c r="E283" t="str">
        <f t="shared" si="25"/>
        <v>/data/khanlab/projects/working_DATA/Sample_DRCT012tumor_T_C1PTMACXX/Sample_DRCT012tumor_T_C1PTMACXX.Processed/Sample_DRCT012tumor_T_C1PTMACXX.bam</v>
      </c>
      <c r="F283" t="str">
        <f t="shared" si="24"/>
        <v>Sample_DRCT012tumor_T_C1PTMACXX.bam</v>
      </c>
      <c r="G283" s="97" t="str">
        <f t="shared" si="29"/>
        <v>/data/khanlab/projects/working_DATA/Sample_DRCT012tumor_T_C1PTMACXX/Sample_DRCT012tumor_T_C1PTMACXX.Cufflinks_UCSC/genes.fpkm_tracking</v>
      </c>
    </row>
    <row r="284" spans="1:7" hidden="1">
      <c r="A284" t="str">
        <f t="shared" si="26"/>
        <v>/data/khanlab/projects/working_DATA/</v>
      </c>
      <c r="B284" s="43" t="s">
        <v>1627</v>
      </c>
      <c r="C284" t="str">
        <f t="shared" si="27"/>
        <v>.Processed/</v>
      </c>
      <c r="D284" t="str">
        <f t="shared" si="28"/>
        <v>.bam</v>
      </c>
      <c r="E284" t="str">
        <f t="shared" si="25"/>
        <v>/data/khanlab/projects/working_DATA/Sample_DRCT013_E_khan06_20120427_PE/Sample_DRCT013_E_khan06_20120427_PE.Processed/Sample_DRCT013_E_khan06_20120427_PE.bam</v>
      </c>
      <c r="F284" t="str">
        <f t="shared" si="24"/>
        <v>Sample_DRCT013_E_khan06_20120427_PE.bam</v>
      </c>
      <c r="G284" s="97" t="str">
        <f t="shared" si="29"/>
        <v>/data/khanlab/projects/working_DATA/Sample_DRCT013_E_khan06_20120427_PE/Sample_DRCT013_E_khan06_20120427_PE.Cufflinks_UCSC/genes.fpkm_tracking</v>
      </c>
    </row>
    <row r="285" spans="1:7">
      <c r="A285" t="str">
        <f t="shared" si="26"/>
        <v>/data/khanlab/projects/working_DATA/</v>
      </c>
      <c r="B285" s="43" t="s">
        <v>156</v>
      </c>
      <c r="C285" t="str">
        <f t="shared" si="27"/>
        <v>.Processed/</v>
      </c>
      <c r="D285" t="str">
        <f t="shared" si="28"/>
        <v>.bam</v>
      </c>
      <c r="E285" t="str">
        <f t="shared" si="25"/>
        <v>/data/khanlab/projects/working_DATA/Sample_DRCT013tumor_T_C1PTMACXX/Sample_DRCT013tumor_T_C1PTMACXX.Processed/Sample_DRCT013tumor_T_C1PTMACXX.bam</v>
      </c>
      <c r="F285" t="str">
        <f t="shared" si="24"/>
        <v>Sample_DRCT013tumor_T_C1PTMACXX.bam</v>
      </c>
      <c r="G285" s="97" t="str">
        <f t="shared" si="29"/>
        <v>/data/khanlab/projects/working_DATA/Sample_DRCT013tumor_T_C1PTMACXX/Sample_DRCT013tumor_T_C1PTMACXX.Cufflinks_UCSC/genes.fpkm_tracking</v>
      </c>
    </row>
    <row r="286" spans="1:7" hidden="1">
      <c r="A286" t="str">
        <f t="shared" si="26"/>
        <v>/data/khanlab/projects/working_DATA/</v>
      </c>
      <c r="B286" s="43" t="s">
        <v>1628</v>
      </c>
      <c r="C286" t="str">
        <f t="shared" si="27"/>
        <v>.Processed/</v>
      </c>
      <c r="D286" t="str">
        <f t="shared" si="28"/>
        <v>.bam</v>
      </c>
      <c r="E286" t="str">
        <f t="shared" si="25"/>
        <v>/data/khanlab/projects/working_DATA/Sample_DRCT014_E_khan06_20120427_PE_2/Sample_DRCT014_E_khan06_20120427_PE_2.Processed/Sample_DRCT014_E_khan06_20120427_PE_2.bam</v>
      </c>
      <c r="F286" t="str">
        <f t="shared" si="24"/>
        <v>Sample_DRCT014_E_khan06_20120427_PE_2.bam</v>
      </c>
      <c r="G286" s="97" t="str">
        <f t="shared" si="29"/>
        <v>/data/khanlab/projects/working_DATA/Sample_DRCT014_E_khan06_20120427_PE_2/Sample_DRCT014_E_khan06_20120427_PE_2.Cufflinks_UCSC/genes.fpkm_tracking</v>
      </c>
    </row>
    <row r="287" spans="1:7">
      <c r="A287" t="str">
        <f t="shared" si="26"/>
        <v>/data/khanlab/projects/working_DATA/</v>
      </c>
      <c r="B287" s="43" t="s">
        <v>157</v>
      </c>
      <c r="C287" t="str">
        <f t="shared" si="27"/>
        <v>.Processed/</v>
      </c>
      <c r="D287" t="str">
        <f t="shared" si="28"/>
        <v>.bam</v>
      </c>
      <c r="E287" t="str">
        <f t="shared" si="25"/>
        <v>/data/khanlab/projects/working_DATA/Sample_DRCT014tumor_T_C1PTMACXX/Sample_DRCT014tumor_T_C1PTMACXX.Processed/Sample_DRCT014tumor_T_C1PTMACXX.bam</v>
      </c>
      <c r="F287" t="str">
        <f t="shared" si="24"/>
        <v>Sample_DRCT014tumor_T_C1PTMACXX.bam</v>
      </c>
      <c r="G287" s="97" t="str">
        <f t="shared" si="29"/>
        <v>/data/khanlab/projects/working_DATA/Sample_DRCT014tumor_T_C1PTMACXX/Sample_DRCT014tumor_T_C1PTMACXX.Cufflinks_UCSC/genes.fpkm_tracking</v>
      </c>
    </row>
    <row r="288" spans="1:7" hidden="1">
      <c r="A288" t="str">
        <f t="shared" si="26"/>
        <v>/data/khanlab/projects/working_DATA/</v>
      </c>
      <c r="B288" s="43" t="s">
        <v>1629</v>
      </c>
      <c r="C288" t="str">
        <f t="shared" si="27"/>
        <v>.Processed/</v>
      </c>
      <c r="D288" t="str">
        <f t="shared" si="28"/>
        <v>.bam</v>
      </c>
      <c r="E288" t="str">
        <f t="shared" si="25"/>
        <v>/data/khanlab/projects/working_DATA/Sample_DRCT015_E_khan06_20120427_PE_2/Sample_DRCT015_E_khan06_20120427_PE_2.Processed/Sample_DRCT015_E_khan06_20120427_PE_2.bam</v>
      </c>
      <c r="F288" t="str">
        <f t="shared" si="24"/>
        <v>Sample_DRCT015_E_khan06_20120427_PE_2.bam</v>
      </c>
      <c r="G288" s="97" t="str">
        <f t="shared" si="29"/>
        <v>/data/khanlab/projects/working_DATA/Sample_DRCT015_E_khan06_20120427_PE_2/Sample_DRCT015_E_khan06_20120427_PE_2.Cufflinks_UCSC/genes.fpkm_tracking</v>
      </c>
    </row>
    <row r="289" spans="1:7">
      <c r="A289" t="str">
        <f t="shared" si="26"/>
        <v>/data/khanlab/projects/working_DATA/</v>
      </c>
      <c r="B289" s="43" t="s">
        <v>158</v>
      </c>
      <c r="C289" t="str">
        <f t="shared" si="27"/>
        <v>.Processed/</v>
      </c>
      <c r="D289" t="str">
        <f t="shared" si="28"/>
        <v>.bam</v>
      </c>
      <c r="E289" t="str">
        <f t="shared" si="25"/>
        <v>/data/khanlab/projects/working_DATA/Sample_DRCT015tumor_T_C1PTMACXX/Sample_DRCT015tumor_T_C1PTMACXX.Processed/Sample_DRCT015tumor_T_C1PTMACXX.bam</v>
      </c>
      <c r="F289" t="str">
        <f t="shared" si="24"/>
        <v>Sample_DRCT015tumor_T_C1PTMACXX.bam</v>
      </c>
      <c r="G289" s="97" t="str">
        <f t="shared" si="29"/>
        <v>/data/khanlab/projects/working_DATA/Sample_DRCT015tumor_T_C1PTMACXX/Sample_DRCT015tumor_T_C1PTMACXX.Cufflinks_UCSC/genes.fpkm_tracking</v>
      </c>
    </row>
    <row r="290" spans="1:7" hidden="1">
      <c r="A290" t="str">
        <f t="shared" si="26"/>
        <v>/data/khanlab/projects/working_DATA/</v>
      </c>
      <c r="B290" s="43" t="s">
        <v>1630</v>
      </c>
      <c r="C290" t="str">
        <f t="shared" si="27"/>
        <v>.Processed/</v>
      </c>
      <c r="D290" t="str">
        <f t="shared" si="28"/>
        <v>.bam</v>
      </c>
      <c r="E290" t="str">
        <f t="shared" si="25"/>
        <v>/data/khanlab/projects/working_DATA/Sample_DRCT016_E_khan05_20120504_PE/Sample_DRCT016_E_khan05_20120504_PE.Processed/Sample_DRCT016_E_khan05_20120504_PE.bam</v>
      </c>
      <c r="F290" t="str">
        <f t="shared" si="24"/>
        <v>Sample_DRCT016_E_khan05_20120504_PE.bam</v>
      </c>
      <c r="G290" s="97" t="str">
        <f t="shared" si="29"/>
        <v>/data/khanlab/projects/working_DATA/Sample_DRCT016_E_khan05_20120504_PE/Sample_DRCT016_E_khan05_20120504_PE.Cufflinks_UCSC/genes.fpkm_tracking</v>
      </c>
    </row>
    <row r="291" spans="1:7">
      <c r="A291" t="str">
        <f t="shared" si="26"/>
        <v>/data/khanlab/projects/working_DATA/</v>
      </c>
      <c r="B291" s="43" t="s">
        <v>159</v>
      </c>
      <c r="C291" t="str">
        <f t="shared" si="27"/>
        <v>.Processed/</v>
      </c>
      <c r="D291" t="str">
        <f t="shared" si="28"/>
        <v>.bam</v>
      </c>
      <c r="E291" t="str">
        <f t="shared" si="25"/>
        <v>/data/khanlab/projects/working_DATA/Sample_DRCT016tumor_T_C1PTMACXX/Sample_DRCT016tumor_T_C1PTMACXX.Processed/Sample_DRCT016tumor_T_C1PTMACXX.bam</v>
      </c>
      <c r="F291" t="str">
        <f t="shared" si="24"/>
        <v>Sample_DRCT016tumor_T_C1PTMACXX.bam</v>
      </c>
      <c r="G291" s="97" t="str">
        <f t="shared" si="29"/>
        <v>/data/khanlab/projects/working_DATA/Sample_DRCT016tumor_T_C1PTMACXX/Sample_DRCT016tumor_T_C1PTMACXX.Cufflinks_UCSC/genes.fpkm_tracking</v>
      </c>
    </row>
    <row r="292" spans="1:7" hidden="1">
      <c r="A292" t="str">
        <f t="shared" si="26"/>
        <v>/data/khanlab/projects/working_DATA/</v>
      </c>
      <c r="B292" s="43" t="s">
        <v>1631</v>
      </c>
      <c r="C292" t="str">
        <f t="shared" si="27"/>
        <v>.Processed/</v>
      </c>
      <c r="D292" t="str">
        <f t="shared" si="28"/>
        <v>.bam</v>
      </c>
      <c r="E292" t="str">
        <f t="shared" si="25"/>
        <v>/data/khanlab/projects/working_DATA/Sample_DRCT017_E_khan05_20120504_PE/Sample_DRCT017_E_khan05_20120504_PE.Processed/Sample_DRCT017_E_khan05_20120504_PE.bam</v>
      </c>
      <c r="F292" t="str">
        <f t="shared" si="24"/>
        <v>Sample_DRCT017_E_khan05_20120504_PE.bam</v>
      </c>
      <c r="G292" s="97" t="str">
        <f t="shared" si="29"/>
        <v>/data/khanlab/projects/working_DATA/Sample_DRCT017_E_khan05_20120504_PE/Sample_DRCT017_E_khan05_20120504_PE.Cufflinks_UCSC/genes.fpkm_tracking</v>
      </c>
    </row>
    <row r="293" spans="1:7">
      <c r="A293" t="str">
        <f t="shared" si="26"/>
        <v>/data/khanlab/projects/working_DATA/</v>
      </c>
      <c r="B293" s="43" t="s">
        <v>160</v>
      </c>
      <c r="C293" t="str">
        <f t="shared" si="27"/>
        <v>.Processed/</v>
      </c>
      <c r="D293" t="str">
        <f t="shared" si="28"/>
        <v>.bam</v>
      </c>
      <c r="E293" t="str">
        <f t="shared" si="25"/>
        <v>/data/khanlab/projects/working_DATA/Sample_DRCT017tumor_T_C1PTMACXX/Sample_DRCT017tumor_T_C1PTMACXX.Processed/Sample_DRCT017tumor_T_C1PTMACXX.bam</v>
      </c>
      <c r="F293" t="str">
        <f t="shared" si="24"/>
        <v>Sample_DRCT017tumor_T_C1PTMACXX.bam</v>
      </c>
      <c r="G293" s="97" t="str">
        <f t="shared" si="29"/>
        <v>/data/khanlab/projects/working_DATA/Sample_DRCT017tumor_T_C1PTMACXX/Sample_DRCT017tumor_T_C1PTMACXX.Cufflinks_UCSC/genes.fpkm_tracking</v>
      </c>
    </row>
    <row r="294" spans="1:7" hidden="1">
      <c r="A294" t="str">
        <f t="shared" si="26"/>
        <v>/data/khanlab/projects/working_DATA/</v>
      </c>
      <c r="B294" s="43" t="s">
        <v>1632</v>
      </c>
      <c r="C294" t="str">
        <f t="shared" si="27"/>
        <v>.Processed/</v>
      </c>
      <c r="D294" t="str">
        <f t="shared" si="28"/>
        <v>.bam</v>
      </c>
      <c r="E294" t="str">
        <f t="shared" si="25"/>
        <v>/data/khanlab/projects/working_DATA/Sample_DRCT018_E_khan06_20120531_PE/Sample_DRCT018_E_khan06_20120531_PE.Processed/Sample_DRCT018_E_khan06_20120531_PE.bam</v>
      </c>
      <c r="F294" t="str">
        <f t="shared" si="24"/>
        <v>Sample_DRCT018_E_khan06_20120531_PE.bam</v>
      </c>
      <c r="G294" s="97" t="str">
        <f t="shared" si="29"/>
        <v>/data/khanlab/projects/working_DATA/Sample_DRCT018_E_khan06_20120531_PE/Sample_DRCT018_E_khan06_20120531_PE.Cufflinks_UCSC/genes.fpkm_tracking</v>
      </c>
    </row>
    <row r="295" spans="1:7">
      <c r="A295" t="str">
        <f t="shared" si="26"/>
        <v>/data/khanlab/projects/working_DATA/</v>
      </c>
      <c r="B295" s="43" t="s">
        <v>161</v>
      </c>
      <c r="C295" t="str">
        <f t="shared" si="27"/>
        <v>.Processed/</v>
      </c>
      <c r="D295" t="str">
        <f t="shared" si="28"/>
        <v>.bam</v>
      </c>
      <c r="E295" t="str">
        <f t="shared" si="25"/>
        <v>/data/khanlab/projects/working_DATA/Sample_DRCT018tumor_T_C1PTMACXX/Sample_DRCT018tumor_T_C1PTMACXX.Processed/Sample_DRCT018tumor_T_C1PTMACXX.bam</v>
      </c>
      <c r="F295" t="str">
        <f t="shared" si="24"/>
        <v>Sample_DRCT018tumor_T_C1PTMACXX.bam</v>
      </c>
      <c r="G295" s="97" t="str">
        <f t="shared" si="29"/>
        <v>/data/khanlab/projects/working_DATA/Sample_DRCT018tumor_T_C1PTMACXX/Sample_DRCT018tumor_T_C1PTMACXX.Cufflinks_UCSC/genes.fpkm_tracking</v>
      </c>
    </row>
    <row r="296" spans="1:7" hidden="1">
      <c r="A296" t="str">
        <f t="shared" si="26"/>
        <v>/data/khanlab/projects/working_DATA/</v>
      </c>
      <c r="B296" s="43" t="s">
        <v>1633</v>
      </c>
      <c r="C296" t="str">
        <f t="shared" si="27"/>
        <v>.Processed/</v>
      </c>
      <c r="D296" t="str">
        <f t="shared" si="28"/>
        <v>.bam</v>
      </c>
      <c r="E296" t="str">
        <f t="shared" si="25"/>
        <v>/data/khanlab/projects/working_DATA/Sample_DRCT019_E_khan06_20120531_PE/Sample_DRCT019_E_khan06_20120531_PE.Processed/Sample_DRCT019_E_khan06_20120531_PE.bam</v>
      </c>
      <c r="F296" t="str">
        <f t="shared" si="24"/>
        <v>Sample_DRCT019_E_khan06_20120531_PE.bam</v>
      </c>
      <c r="G296" s="97" t="str">
        <f t="shared" si="29"/>
        <v>/data/khanlab/projects/working_DATA/Sample_DRCT019_E_khan06_20120531_PE/Sample_DRCT019_E_khan06_20120531_PE.Cufflinks_UCSC/genes.fpkm_tracking</v>
      </c>
    </row>
    <row r="297" spans="1:7">
      <c r="A297" t="str">
        <f t="shared" si="26"/>
        <v>/data/khanlab/projects/working_DATA/</v>
      </c>
      <c r="B297" s="43" t="s">
        <v>162</v>
      </c>
      <c r="C297" t="str">
        <f t="shared" si="27"/>
        <v>.Processed/</v>
      </c>
      <c r="D297" t="str">
        <f t="shared" si="28"/>
        <v>.bam</v>
      </c>
      <c r="E297" t="str">
        <f t="shared" si="25"/>
        <v>/data/khanlab/projects/working_DATA/Sample_DRCT019tumor_T_C1PTMACXX/Sample_DRCT019tumor_T_C1PTMACXX.Processed/Sample_DRCT019tumor_T_C1PTMACXX.bam</v>
      </c>
      <c r="F297" t="str">
        <f t="shared" si="24"/>
        <v>Sample_DRCT019tumor_T_C1PTMACXX.bam</v>
      </c>
      <c r="G297" s="97" t="str">
        <f t="shared" si="29"/>
        <v>/data/khanlab/projects/working_DATA/Sample_DRCT019tumor_T_C1PTMACXX/Sample_DRCT019tumor_T_C1PTMACXX.Cufflinks_UCSC/genes.fpkm_tracking</v>
      </c>
    </row>
    <row r="298" spans="1:7" hidden="1">
      <c r="A298" t="str">
        <f t="shared" si="26"/>
        <v>/data/khanlab/projects/working_DATA/</v>
      </c>
      <c r="B298" s="43" t="s">
        <v>1634</v>
      </c>
      <c r="C298" t="str">
        <f t="shared" si="27"/>
        <v>.Processed/</v>
      </c>
      <c r="D298" t="str">
        <f t="shared" si="28"/>
        <v>.bam</v>
      </c>
      <c r="E298" t="str">
        <f t="shared" si="25"/>
        <v>/data/khanlab/projects/working_DATA/Sample_DRCT020_E_khan03_20120509_PE_2/Sample_DRCT020_E_khan03_20120509_PE_2.Processed/Sample_DRCT020_E_khan03_20120509_PE_2.bam</v>
      </c>
      <c r="F298" t="str">
        <f t="shared" si="24"/>
        <v>Sample_DRCT020_E_khan03_20120509_PE_2.bam</v>
      </c>
      <c r="G298" s="97" t="str">
        <f t="shared" si="29"/>
        <v>/data/khanlab/projects/working_DATA/Sample_DRCT020_E_khan03_20120509_PE_2/Sample_DRCT020_E_khan03_20120509_PE_2.Cufflinks_UCSC/genes.fpkm_tracking</v>
      </c>
    </row>
    <row r="299" spans="1:7">
      <c r="A299" t="str">
        <f t="shared" si="26"/>
        <v>/data/khanlab/projects/working_DATA/</v>
      </c>
      <c r="B299" s="43" t="s">
        <v>163</v>
      </c>
      <c r="C299" t="str">
        <f t="shared" si="27"/>
        <v>.Processed/</v>
      </c>
      <c r="D299" t="str">
        <f t="shared" si="28"/>
        <v>.bam</v>
      </c>
      <c r="E299" t="str">
        <f t="shared" si="25"/>
        <v>/data/khanlab/projects/working_DATA/Sample_DRCT020tumor_T_C1PTMACXX/Sample_DRCT020tumor_T_C1PTMACXX.Processed/Sample_DRCT020tumor_T_C1PTMACXX.bam</v>
      </c>
      <c r="F299" t="str">
        <f t="shared" si="24"/>
        <v>Sample_DRCT020tumor_T_C1PTMACXX.bam</v>
      </c>
      <c r="G299" s="97" t="str">
        <f t="shared" si="29"/>
        <v>/data/khanlab/projects/working_DATA/Sample_DRCT020tumor_T_C1PTMACXX/Sample_DRCT020tumor_T_C1PTMACXX.Cufflinks_UCSC/genes.fpkm_tracking</v>
      </c>
    </row>
    <row r="300" spans="1:7" hidden="1">
      <c r="A300" t="str">
        <f t="shared" si="26"/>
        <v>/data/khanlab/projects/working_DATA/</v>
      </c>
      <c r="B300" s="43" t="s">
        <v>1635</v>
      </c>
      <c r="C300" t="str">
        <f t="shared" si="27"/>
        <v>.Processed/</v>
      </c>
      <c r="D300" t="str">
        <f t="shared" si="28"/>
        <v>.bam</v>
      </c>
      <c r="E300" t="str">
        <f t="shared" si="25"/>
        <v>/data/khanlab/projects/working_DATA/Sample_DRCT021tumor_E_C2U4MACXX/Sample_DRCT021tumor_E_C2U4MACXX.Processed/Sample_DRCT021tumor_E_C2U4MACXX.bam</v>
      </c>
      <c r="F300" t="str">
        <f t="shared" si="24"/>
        <v>Sample_DRCT021tumor_E_C2U4MACXX.bam</v>
      </c>
      <c r="G300" s="97" t="str">
        <f t="shared" si="29"/>
        <v>/data/khanlab/projects/working_DATA/Sample_DRCT021tumor_E_C2U4MACXX/Sample_DRCT021tumor_E_C2U4MACXX.Cufflinks_UCSC/genes.fpkm_tracking</v>
      </c>
    </row>
    <row r="301" spans="1:7">
      <c r="A301" t="str">
        <f t="shared" si="26"/>
        <v>/data/khanlab/projects/working_DATA/</v>
      </c>
      <c r="B301" s="43" t="s">
        <v>164</v>
      </c>
      <c r="C301" t="str">
        <f t="shared" si="27"/>
        <v>.Processed/</v>
      </c>
      <c r="D301" t="str">
        <f t="shared" si="28"/>
        <v>.bam</v>
      </c>
      <c r="E301" t="str">
        <f t="shared" si="25"/>
        <v>/data/khanlab/projects/working_DATA/Sample_DRCT021tumor_T_C1PTMACXX/Sample_DRCT021tumor_T_C1PTMACXX.Processed/Sample_DRCT021tumor_T_C1PTMACXX.bam</v>
      </c>
      <c r="F301" t="str">
        <f t="shared" si="24"/>
        <v>Sample_DRCT021tumor_T_C1PTMACXX.bam</v>
      </c>
      <c r="G301" s="97" t="str">
        <f t="shared" si="29"/>
        <v>/data/khanlab/projects/working_DATA/Sample_DRCT021tumor_T_C1PTMACXX/Sample_DRCT021tumor_T_C1PTMACXX.Cufflinks_UCSC/genes.fpkm_tracking</v>
      </c>
    </row>
    <row r="302" spans="1:7" hidden="1">
      <c r="A302" t="str">
        <f t="shared" si="26"/>
        <v>/data/khanlab/projects/working_DATA/</v>
      </c>
      <c r="B302" s="43" t="s">
        <v>1636</v>
      </c>
      <c r="C302" t="str">
        <f t="shared" si="27"/>
        <v>.Processed/</v>
      </c>
      <c r="D302" t="str">
        <f t="shared" si="28"/>
        <v>.bam</v>
      </c>
      <c r="E302" t="str">
        <f t="shared" si="25"/>
        <v>/data/khanlab/projects/working_DATA/Sample_DRCT022_E_khan03_20120509_PE_2/Sample_DRCT022_E_khan03_20120509_PE_2.Processed/Sample_DRCT022_E_khan03_20120509_PE_2.bam</v>
      </c>
      <c r="F302" t="str">
        <f t="shared" si="24"/>
        <v>Sample_DRCT022_E_khan03_20120509_PE_2.bam</v>
      </c>
      <c r="G302" s="97" t="str">
        <f t="shared" si="29"/>
        <v>/data/khanlab/projects/working_DATA/Sample_DRCT022_E_khan03_20120509_PE_2/Sample_DRCT022_E_khan03_20120509_PE_2.Cufflinks_UCSC/genes.fpkm_tracking</v>
      </c>
    </row>
    <row r="303" spans="1:7">
      <c r="A303" t="str">
        <f t="shared" si="26"/>
        <v>/data/khanlab/projects/working_DATA/</v>
      </c>
      <c r="B303" s="43" t="s">
        <v>165</v>
      </c>
      <c r="C303" t="str">
        <f t="shared" si="27"/>
        <v>.Processed/</v>
      </c>
      <c r="D303" t="str">
        <f t="shared" si="28"/>
        <v>.bam</v>
      </c>
      <c r="E303" t="str">
        <f t="shared" si="25"/>
        <v>/data/khanlab/projects/working_DATA/Sample_DRCT022tumor_T_C1PTMACXX/Sample_DRCT022tumor_T_C1PTMACXX.Processed/Sample_DRCT022tumor_T_C1PTMACXX.bam</v>
      </c>
      <c r="F303" t="str">
        <f t="shared" si="24"/>
        <v>Sample_DRCT022tumor_T_C1PTMACXX.bam</v>
      </c>
      <c r="G303" s="97" t="str">
        <f t="shared" si="29"/>
        <v>/data/khanlab/projects/working_DATA/Sample_DRCT022tumor_T_C1PTMACXX/Sample_DRCT022tumor_T_C1PTMACXX.Cufflinks_UCSC/genes.fpkm_tracking</v>
      </c>
    </row>
    <row r="304" spans="1:7" hidden="1">
      <c r="A304" t="str">
        <f t="shared" si="26"/>
        <v>/data/khanlab/projects/working_DATA/</v>
      </c>
      <c r="B304" s="43" t="s">
        <v>1637</v>
      </c>
      <c r="C304" t="str">
        <f t="shared" si="27"/>
        <v>.Processed/</v>
      </c>
      <c r="D304" t="str">
        <f t="shared" si="28"/>
        <v>.bam</v>
      </c>
      <c r="E304" t="str">
        <f t="shared" si="25"/>
        <v>/data/khanlab/projects/working_DATA/Sample_DRCT023_E_khan06_20120531_PE_2/Sample_DRCT023_E_khan06_20120531_PE_2.Processed/Sample_DRCT023_E_khan06_20120531_PE_2.bam</v>
      </c>
      <c r="F304" t="str">
        <f t="shared" si="24"/>
        <v>Sample_DRCT023_E_khan06_20120531_PE_2.bam</v>
      </c>
      <c r="G304" s="97" t="str">
        <f t="shared" si="29"/>
        <v>/data/khanlab/projects/working_DATA/Sample_DRCT023_E_khan06_20120531_PE_2/Sample_DRCT023_E_khan06_20120531_PE_2.Cufflinks_UCSC/genes.fpkm_tracking</v>
      </c>
    </row>
    <row r="305" spans="1:7">
      <c r="A305" t="str">
        <f t="shared" si="26"/>
        <v>/data/khanlab/projects/working_DATA/</v>
      </c>
      <c r="B305" s="43" t="s">
        <v>166</v>
      </c>
      <c r="C305" t="str">
        <f t="shared" si="27"/>
        <v>.Processed/</v>
      </c>
      <c r="D305" t="str">
        <f t="shared" si="28"/>
        <v>.bam</v>
      </c>
      <c r="E305" t="str">
        <f t="shared" si="25"/>
        <v>/data/khanlab/projects/working_DATA/Sample_DRCT023tumor_T_C1PTMACXX/Sample_DRCT023tumor_T_C1PTMACXX.Processed/Sample_DRCT023tumor_T_C1PTMACXX.bam</v>
      </c>
      <c r="F305" t="str">
        <f t="shared" si="24"/>
        <v>Sample_DRCT023tumor_T_C1PTMACXX.bam</v>
      </c>
      <c r="G305" s="97" t="str">
        <f t="shared" si="29"/>
        <v>/data/khanlab/projects/working_DATA/Sample_DRCT023tumor_T_C1PTMACXX/Sample_DRCT023tumor_T_C1PTMACXX.Cufflinks_UCSC/genes.fpkm_tracking</v>
      </c>
    </row>
    <row r="306" spans="1:7" hidden="1">
      <c r="A306" t="str">
        <f t="shared" si="26"/>
        <v>/data/khanlab/projects/working_DATA/</v>
      </c>
      <c r="B306" s="43" t="s">
        <v>1638</v>
      </c>
      <c r="C306" t="str">
        <f t="shared" si="27"/>
        <v>.Processed/</v>
      </c>
      <c r="D306" t="str">
        <f t="shared" si="28"/>
        <v>.bam</v>
      </c>
      <c r="E306" t="str">
        <f t="shared" si="25"/>
        <v>/data/khanlab/projects/working_DATA/Sample_DRCT024_E_khan06_20120531_PE_2/Sample_DRCT024_E_khan06_20120531_PE_2.Processed/Sample_DRCT024_E_khan06_20120531_PE_2.bam</v>
      </c>
      <c r="F306" t="str">
        <f t="shared" si="24"/>
        <v>Sample_DRCT024_E_khan06_20120531_PE_2.bam</v>
      </c>
      <c r="G306" s="97" t="str">
        <f t="shared" si="29"/>
        <v>/data/khanlab/projects/working_DATA/Sample_DRCT024_E_khan06_20120531_PE_2/Sample_DRCT024_E_khan06_20120531_PE_2.Cufflinks_UCSC/genes.fpkm_tracking</v>
      </c>
    </row>
    <row r="307" spans="1:7">
      <c r="A307" t="str">
        <f t="shared" si="26"/>
        <v>/data/khanlab/projects/working_DATA/</v>
      </c>
      <c r="B307" s="43" t="s">
        <v>167</v>
      </c>
      <c r="C307" t="str">
        <f t="shared" si="27"/>
        <v>.Processed/</v>
      </c>
      <c r="D307" t="str">
        <f t="shared" si="28"/>
        <v>.bam</v>
      </c>
      <c r="E307" t="str">
        <f t="shared" si="25"/>
        <v>/data/khanlab/projects/working_DATA/Sample_DRCT024tumor_T_C1NELACXX/Sample_DRCT024tumor_T_C1NELACXX.Processed/Sample_DRCT024tumor_T_C1NELACXX.bam</v>
      </c>
      <c r="F307" t="str">
        <f t="shared" si="24"/>
        <v>Sample_DRCT024tumor_T_C1NELACXX.bam</v>
      </c>
      <c r="G307" s="97" t="str">
        <f t="shared" si="29"/>
        <v>/data/khanlab/projects/working_DATA/Sample_DRCT024tumor_T_C1NELACXX/Sample_DRCT024tumor_T_C1NELACXX.Cufflinks_UCSC/genes.fpkm_tracking</v>
      </c>
    </row>
    <row r="308" spans="1:7" hidden="1">
      <c r="A308" t="str">
        <f t="shared" si="26"/>
        <v>/data/khanlab/projects/working_DATA/</v>
      </c>
      <c r="B308" s="43" t="s">
        <v>1639</v>
      </c>
      <c r="C308" t="str">
        <f t="shared" si="27"/>
        <v>.Processed/</v>
      </c>
      <c r="D308" t="str">
        <f t="shared" si="28"/>
        <v>.bam</v>
      </c>
      <c r="E308" t="str">
        <f t="shared" si="25"/>
        <v>/data/khanlab/projects/working_DATA/Sample_DRCT025_E_khan04_20120815_PE/Sample_DRCT025_E_khan04_20120815_PE.Processed/Sample_DRCT025_E_khan04_20120815_PE.bam</v>
      </c>
      <c r="F308" t="str">
        <f t="shared" ref="F308:F371" si="30">CONCATENATE(B308,D308)</f>
        <v>Sample_DRCT025_E_khan04_20120815_PE.bam</v>
      </c>
      <c r="G308" s="97" t="str">
        <f t="shared" si="29"/>
        <v>/data/khanlab/projects/working_DATA/Sample_DRCT025_E_khan04_20120815_PE/Sample_DRCT025_E_khan04_20120815_PE.Cufflinks_UCSC/genes.fpkm_tracking</v>
      </c>
    </row>
    <row r="309" spans="1:7">
      <c r="A309" t="str">
        <f t="shared" si="26"/>
        <v>/data/khanlab/projects/working_DATA/</v>
      </c>
      <c r="B309" s="43" t="s">
        <v>168</v>
      </c>
      <c r="C309" t="str">
        <f t="shared" si="27"/>
        <v>.Processed/</v>
      </c>
      <c r="D309" t="str">
        <f t="shared" si="28"/>
        <v>.bam</v>
      </c>
      <c r="E309" t="str">
        <f t="shared" ref="E309:E372" si="31">CONCATENATE(A309,B309,"/",B309,C309,B309,D309)</f>
        <v>/data/khanlab/projects/working_DATA/Sample_DRCT025tumor_T_C1NELACXX/Sample_DRCT025tumor_T_C1NELACXX.Processed/Sample_DRCT025tumor_T_C1NELACXX.bam</v>
      </c>
      <c r="F309" t="str">
        <f t="shared" si="30"/>
        <v>Sample_DRCT025tumor_T_C1NELACXX.bam</v>
      </c>
      <c r="G309" s="97" t="str">
        <f t="shared" si="29"/>
        <v>/data/khanlab/projects/working_DATA/Sample_DRCT025tumor_T_C1NELACXX/Sample_DRCT025tumor_T_C1NELACXX.Cufflinks_UCSC/genes.fpkm_tracking</v>
      </c>
    </row>
    <row r="310" spans="1:7" hidden="1">
      <c r="A310" t="str">
        <f t="shared" ref="A310:A373" si="32">$A$1</f>
        <v>/data/khanlab/projects/working_DATA/</v>
      </c>
      <c r="B310" s="43" t="s">
        <v>1640</v>
      </c>
      <c r="C310" t="str">
        <f t="shared" ref="C310:C373" si="33">$C$1</f>
        <v>.Processed/</v>
      </c>
      <c r="D310" t="str">
        <f t="shared" ref="D310:D373" si="34">$D$1</f>
        <v>.bam</v>
      </c>
      <c r="E310" t="str">
        <f t="shared" si="31"/>
        <v>/data/khanlab/projects/working_DATA/Sample_EB_E_2_khan02_20100521/Sample_EB_E_2_khan02_20100521.Processed/Sample_EB_E_2_khan02_20100521.bam</v>
      </c>
      <c r="F310" t="str">
        <f t="shared" si="30"/>
        <v>Sample_EB_E_2_khan02_20100521.bam</v>
      </c>
      <c r="G310" s="97" t="str">
        <f t="shared" si="29"/>
        <v>/data/khanlab/projects/working_DATA/Sample_EB_E_2_khan02_20100521/Sample_EB_E_2_khan02_20100521.Cufflinks_UCSC/genes.fpkm_tracking</v>
      </c>
    </row>
    <row r="311" spans="1:7" hidden="1">
      <c r="A311" t="str">
        <f t="shared" si="32"/>
        <v>/data/khanlab/projects/working_DATA/</v>
      </c>
      <c r="B311" s="43" t="s">
        <v>1641</v>
      </c>
      <c r="C311" t="str">
        <f t="shared" si="33"/>
        <v>.Processed/</v>
      </c>
      <c r="D311" t="str">
        <f t="shared" si="34"/>
        <v>.bam</v>
      </c>
      <c r="E311" t="str">
        <f t="shared" si="31"/>
        <v>/data/khanlab/projects/working_DATA/Sample_ES1dtp_E_C2YY9ACXX/Sample_ES1dtp_E_C2YY9ACXX.Processed/Sample_ES1dtp_E_C2YY9ACXX.bam</v>
      </c>
      <c r="F311" t="str">
        <f t="shared" si="30"/>
        <v>Sample_ES1dtp_E_C2YY9ACXX.bam</v>
      </c>
      <c r="G311" s="97" t="str">
        <f t="shared" si="29"/>
        <v>/data/khanlab/projects/working_DATA/Sample_ES1dtp_E_C2YY9ACXX/Sample_ES1dtp_E_C2YY9ACXX.Cufflinks_UCSC/genes.fpkm_tracking</v>
      </c>
    </row>
    <row r="312" spans="1:7">
      <c r="A312" t="str">
        <f t="shared" si="32"/>
        <v>/data/khanlab/projects/working_DATA/</v>
      </c>
      <c r="B312" s="43" t="s">
        <v>3518</v>
      </c>
      <c r="C312" t="str">
        <f t="shared" si="33"/>
        <v>.Processed/</v>
      </c>
      <c r="D312" t="str">
        <f t="shared" si="34"/>
        <v>.bam</v>
      </c>
      <c r="E312" t="str">
        <f t="shared" si="31"/>
        <v>/data/khanlab/projects/working_DATA/Sample_ES1dtp_T_D2ARAACXX/Sample_ES1dtp_T_D2ARAACXX.Processed/Sample_ES1dtp_T_D2ARAACXX.bam</v>
      </c>
      <c r="F312" t="str">
        <f t="shared" si="30"/>
        <v>Sample_ES1dtp_T_D2ARAACXX.bam</v>
      </c>
      <c r="G312" s="97" t="str">
        <f t="shared" si="29"/>
        <v>/data/khanlab/projects/working_DATA/Sample_ES1dtp_T_D2ARAACXX/Sample_ES1dtp_T_D2ARAACXX.Cufflinks_UCSC/genes.fpkm_tracking</v>
      </c>
    </row>
    <row r="313" spans="1:7" hidden="1">
      <c r="A313" t="str">
        <f t="shared" si="32"/>
        <v>/data/khanlab/projects/working_DATA/</v>
      </c>
      <c r="B313" s="43" t="s">
        <v>1642</v>
      </c>
      <c r="C313" t="str">
        <f t="shared" si="33"/>
        <v>.Processed/</v>
      </c>
      <c r="D313" t="str">
        <f t="shared" si="34"/>
        <v>.bam</v>
      </c>
      <c r="E313" t="str">
        <f t="shared" si="31"/>
        <v>/data/khanlab/projects/working_DATA/Sample_ES2dtp_E_C2YY9ACXX/Sample_ES2dtp_E_C2YY9ACXX.Processed/Sample_ES2dtp_E_C2YY9ACXX.bam</v>
      </c>
      <c r="F313" t="str">
        <f t="shared" si="30"/>
        <v>Sample_ES2dtp_E_C2YY9ACXX.bam</v>
      </c>
      <c r="G313" s="97" t="str">
        <f t="shared" si="29"/>
        <v>/data/khanlab/projects/working_DATA/Sample_ES2dtp_E_C2YY9ACXX/Sample_ES2dtp_E_C2YY9ACXX.Cufflinks_UCSC/genes.fpkm_tracking</v>
      </c>
    </row>
    <row r="314" spans="1:7">
      <c r="A314" t="str">
        <f t="shared" si="32"/>
        <v>/data/khanlab/projects/working_DATA/</v>
      </c>
      <c r="B314" s="43" t="s">
        <v>3519</v>
      </c>
      <c r="C314" t="str">
        <f t="shared" si="33"/>
        <v>.Processed/</v>
      </c>
      <c r="D314" t="str">
        <f t="shared" si="34"/>
        <v>.bam</v>
      </c>
      <c r="E314" t="str">
        <f t="shared" si="31"/>
        <v>/data/khanlab/projects/working_DATA/Sample_ES2dtp_T_D2ARAACXX/Sample_ES2dtp_T_D2ARAACXX.Processed/Sample_ES2dtp_T_D2ARAACXX.bam</v>
      </c>
      <c r="F314" t="str">
        <f t="shared" si="30"/>
        <v>Sample_ES2dtp_T_D2ARAACXX.bam</v>
      </c>
      <c r="G314" s="97" t="str">
        <f t="shared" si="29"/>
        <v>/data/khanlab/projects/working_DATA/Sample_ES2dtp_T_D2ARAACXX/Sample_ES2dtp_T_D2ARAACXX.Cufflinks_UCSC/genes.fpkm_tracking</v>
      </c>
    </row>
    <row r="315" spans="1:7" hidden="1">
      <c r="A315" t="str">
        <f t="shared" si="32"/>
        <v>/data/khanlab/projects/working_DATA/</v>
      </c>
      <c r="B315" s="43" t="s">
        <v>1643</v>
      </c>
      <c r="C315" t="str">
        <f t="shared" si="33"/>
        <v>.Processed/</v>
      </c>
      <c r="D315" t="str">
        <f t="shared" si="34"/>
        <v>.bam</v>
      </c>
      <c r="E315" t="str">
        <f t="shared" si="31"/>
        <v>/data/khanlab/projects/working_DATA/Sample_ES3dtp_E_C2YY9ACXX/Sample_ES3dtp_E_C2YY9ACXX.Processed/Sample_ES3dtp_E_C2YY9ACXX.bam</v>
      </c>
      <c r="F315" t="str">
        <f t="shared" si="30"/>
        <v>Sample_ES3dtp_E_C2YY9ACXX.bam</v>
      </c>
      <c r="G315" s="97" t="str">
        <f t="shared" si="29"/>
        <v>/data/khanlab/projects/working_DATA/Sample_ES3dtp_E_C2YY9ACXX/Sample_ES3dtp_E_C2YY9ACXX.Cufflinks_UCSC/genes.fpkm_tracking</v>
      </c>
    </row>
    <row r="316" spans="1:7">
      <c r="A316" t="str">
        <f t="shared" si="32"/>
        <v>/data/khanlab/projects/working_DATA/</v>
      </c>
      <c r="B316" s="43" t="s">
        <v>3520</v>
      </c>
      <c r="C316" t="str">
        <f t="shared" si="33"/>
        <v>.Processed/</v>
      </c>
      <c r="D316" t="str">
        <f t="shared" si="34"/>
        <v>.bam</v>
      </c>
      <c r="E316" t="str">
        <f t="shared" si="31"/>
        <v>/data/khanlab/projects/working_DATA/Sample_ES3dtp_T_D2ARAACXX/Sample_ES3dtp_T_D2ARAACXX.Processed/Sample_ES3dtp_T_D2ARAACXX.bam</v>
      </c>
      <c r="F316" t="str">
        <f t="shared" si="30"/>
        <v>Sample_ES3dtp_T_D2ARAACXX.bam</v>
      </c>
      <c r="G316" s="97" t="str">
        <f t="shared" si="29"/>
        <v>/data/khanlab/projects/working_DATA/Sample_ES3dtp_T_D2ARAACXX/Sample_ES3dtp_T_D2ARAACXX.Cufflinks_UCSC/genes.fpkm_tracking</v>
      </c>
    </row>
    <row r="317" spans="1:7" hidden="1">
      <c r="A317" t="str">
        <f t="shared" si="32"/>
        <v>/data/khanlab/projects/working_DATA/</v>
      </c>
      <c r="B317" s="43" t="s">
        <v>1644</v>
      </c>
      <c r="C317" t="str">
        <f t="shared" si="33"/>
        <v>.Processed/</v>
      </c>
      <c r="D317" t="str">
        <f t="shared" si="34"/>
        <v>.bam</v>
      </c>
      <c r="E317" t="str">
        <f t="shared" si="31"/>
        <v>/data/khanlab/projects/working_DATA/Sample_ES4dtp_E_C2YY9ACXX/Sample_ES4dtp_E_C2YY9ACXX.Processed/Sample_ES4dtp_E_C2YY9ACXX.bam</v>
      </c>
      <c r="F317" t="str">
        <f t="shared" si="30"/>
        <v>Sample_ES4dtp_E_C2YY9ACXX.bam</v>
      </c>
      <c r="G317" s="97" t="str">
        <f t="shared" si="29"/>
        <v>/data/khanlab/projects/working_DATA/Sample_ES4dtp_E_C2YY9ACXX/Sample_ES4dtp_E_C2YY9ACXX.Cufflinks_UCSC/genes.fpkm_tracking</v>
      </c>
    </row>
    <row r="318" spans="1:7">
      <c r="A318" t="str">
        <f t="shared" si="32"/>
        <v>/data/khanlab/projects/working_DATA/</v>
      </c>
      <c r="B318" s="43" t="s">
        <v>3521</v>
      </c>
      <c r="C318" t="str">
        <f t="shared" si="33"/>
        <v>.Processed/</v>
      </c>
      <c r="D318" t="str">
        <f t="shared" si="34"/>
        <v>.bam</v>
      </c>
      <c r="E318" t="str">
        <f t="shared" si="31"/>
        <v>/data/khanlab/projects/working_DATA/Sample_ES4dtp_T_D2ARAACXX/Sample_ES4dtp_T_D2ARAACXX.Processed/Sample_ES4dtp_T_D2ARAACXX.bam</v>
      </c>
      <c r="F318" t="str">
        <f t="shared" si="30"/>
        <v>Sample_ES4dtp_T_D2ARAACXX.bam</v>
      </c>
      <c r="G318" s="97" t="str">
        <f t="shared" si="29"/>
        <v>/data/khanlab/projects/working_DATA/Sample_ES4dtp_T_D2ARAACXX/Sample_ES4dtp_T_D2ARAACXX.Cufflinks_UCSC/genes.fpkm_tracking</v>
      </c>
    </row>
    <row r="319" spans="1:7" hidden="1">
      <c r="A319" t="str">
        <f t="shared" si="32"/>
        <v>/data/khanlab/projects/working_DATA/</v>
      </c>
      <c r="B319" s="43" t="s">
        <v>1645</v>
      </c>
      <c r="C319" t="str">
        <f t="shared" si="33"/>
        <v>.Processed/</v>
      </c>
      <c r="D319" t="str">
        <f t="shared" si="34"/>
        <v>.bam</v>
      </c>
      <c r="E319" t="str">
        <f t="shared" si="31"/>
        <v>/data/khanlab/projects/working_DATA/Sample_ES6dtp_E_C2YY9ACXX/Sample_ES6dtp_E_C2YY9ACXX.Processed/Sample_ES6dtp_E_C2YY9ACXX.bam</v>
      </c>
      <c r="F319" t="str">
        <f t="shared" si="30"/>
        <v>Sample_ES6dtp_E_C2YY9ACXX.bam</v>
      </c>
      <c r="G319" s="97" t="str">
        <f t="shared" si="29"/>
        <v>/data/khanlab/projects/working_DATA/Sample_ES6dtp_E_C2YY9ACXX/Sample_ES6dtp_E_C2YY9ACXX.Cufflinks_UCSC/genes.fpkm_tracking</v>
      </c>
    </row>
    <row r="320" spans="1:7">
      <c r="A320" t="str">
        <f t="shared" si="32"/>
        <v>/data/khanlab/projects/working_DATA/</v>
      </c>
      <c r="B320" s="43" t="s">
        <v>3522</v>
      </c>
      <c r="C320" t="str">
        <f t="shared" si="33"/>
        <v>.Processed/</v>
      </c>
      <c r="D320" t="str">
        <f t="shared" si="34"/>
        <v>.bam</v>
      </c>
      <c r="E320" t="str">
        <f t="shared" si="31"/>
        <v>/data/khanlab/projects/working_DATA/Sample_ES6dtp_T_D2ARAACXX/Sample_ES6dtp_T_D2ARAACXX.Processed/Sample_ES6dtp_T_D2ARAACXX.bam</v>
      </c>
      <c r="F320" t="str">
        <f t="shared" si="30"/>
        <v>Sample_ES6dtp_T_D2ARAACXX.bam</v>
      </c>
      <c r="G320" s="97" t="str">
        <f t="shared" si="29"/>
        <v>/data/khanlab/projects/working_DATA/Sample_ES6dtp_T_D2ARAACXX/Sample_ES6dtp_T_D2ARAACXX.Cufflinks_UCSC/genes.fpkm_tracking</v>
      </c>
    </row>
    <row r="321" spans="1:7" hidden="1">
      <c r="A321" t="str">
        <f t="shared" si="32"/>
        <v>/data/khanlab/projects/working_DATA/</v>
      </c>
      <c r="B321" s="43" t="s">
        <v>1646</v>
      </c>
      <c r="C321" t="str">
        <f t="shared" si="33"/>
        <v>.Processed/</v>
      </c>
      <c r="D321" t="str">
        <f t="shared" si="34"/>
        <v>.bam</v>
      </c>
      <c r="E321" t="str">
        <f t="shared" si="31"/>
        <v>/data/khanlab/projects/working_DATA/Sample_ES7dtp_E_C2YY9ACXX/Sample_ES7dtp_E_C2YY9ACXX.Processed/Sample_ES7dtp_E_C2YY9ACXX.bam</v>
      </c>
      <c r="F321" t="str">
        <f t="shared" si="30"/>
        <v>Sample_ES7dtp_E_C2YY9ACXX.bam</v>
      </c>
      <c r="G321" s="97" t="str">
        <f t="shared" si="29"/>
        <v>/data/khanlab/projects/working_DATA/Sample_ES7dtp_E_C2YY9ACXX/Sample_ES7dtp_E_C2YY9ACXX.Cufflinks_UCSC/genes.fpkm_tracking</v>
      </c>
    </row>
    <row r="322" spans="1:7">
      <c r="A322" t="str">
        <f t="shared" si="32"/>
        <v>/data/khanlab/projects/working_DATA/</v>
      </c>
      <c r="B322" s="43" t="s">
        <v>3523</v>
      </c>
      <c r="C322" t="str">
        <f t="shared" si="33"/>
        <v>.Processed/</v>
      </c>
      <c r="D322" t="str">
        <f t="shared" si="34"/>
        <v>.bam</v>
      </c>
      <c r="E322" t="str">
        <f t="shared" si="31"/>
        <v>/data/khanlab/projects/working_DATA/Sample_ES7dtp_T_D2ARAACXX/Sample_ES7dtp_T_D2ARAACXX.Processed/Sample_ES7dtp_T_D2ARAACXX.bam</v>
      </c>
      <c r="F322" t="str">
        <f t="shared" si="30"/>
        <v>Sample_ES7dtp_T_D2ARAACXX.bam</v>
      </c>
      <c r="G322" s="97" t="str">
        <f t="shared" ref="G322:G385" si="35">CONCATENATE(A322,B322,"/",B322,".Cufflinks_UCSC/genes.fpkm_tracking")</f>
        <v>/data/khanlab/projects/working_DATA/Sample_ES7dtp_T_D2ARAACXX/Sample_ES7dtp_T_D2ARAACXX.Cufflinks_UCSC/genes.fpkm_tracking</v>
      </c>
    </row>
    <row r="323" spans="1:7" hidden="1">
      <c r="A323" t="str">
        <f t="shared" si="32"/>
        <v>/data/khanlab/projects/working_DATA/</v>
      </c>
      <c r="B323" s="43" t="s">
        <v>1647</v>
      </c>
      <c r="C323" t="str">
        <f t="shared" si="33"/>
        <v>.Processed/</v>
      </c>
      <c r="D323" t="str">
        <f t="shared" si="34"/>
        <v>.bam</v>
      </c>
      <c r="E323" t="str">
        <f t="shared" si="31"/>
        <v>/data/khanlab/projects/working_DATA/Sample_ES8dtp_E_C34P6ACXX/Sample_ES8dtp_E_C34P6ACXX.Processed/Sample_ES8dtp_E_C34P6ACXX.bam</v>
      </c>
      <c r="F323" t="str">
        <f t="shared" si="30"/>
        <v>Sample_ES8dtp_E_C34P6ACXX.bam</v>
      </c>
      <c r="G323" s="97" t="str">
        <f t="shared" si="35"/>
        <v>/data/khanlab/projects/working_DATA/Sample_ES8dtp_E_C34P6ACXX/Sample_ES8dtp_E_C34P6ACXX.Cufflinks_UCSC/genes.fpkm_tracking</v>
      </c>
    </row>
    <row r="324" spans="1:7">
      <c r="A324" t="str">
        <f t="shared" si="32"/>
        <v>/data/khanlab/projects/working_DATA/</v>
      </c>
      <c r="B324" s="43" t="s">
        <v>3524</v>
      </c>
      <c r="C324" t="str">
        <f t="shared" si="33"/>
        <v>.Processed/</v>
      </c>
      <c r="D324" t="str">
        <f t="shared" si="34"/>
        <v>.bam</v>
      </c>
      <c r="E324" t="str">
        <f t="shared" si="31"/>
        <v>/data/khanlab/projects/working_DATA/Sample_ES8dtp_T_D2ARAACXX/Sample_ES8dtp_T_D2ARAACXX.Processed/Sample_ES8dtp_T_D2ARAACXX.bam</v>
      </c>
      <c r="F324" t="str">
        <f t="shared" si="30"/>
        <v>Sample_ES8dtp_T_D2ARAACXX.bam</v>
      </c>
      <c r="G324" s="97" t="str">
        <f t="shared" si="35"/>
        <v>/data/khanlab/projects/working_DATA/Sample_ES8dtp_T_D2ARAACXX/Sample_ES8dtp_T_D2ARAACXX.Cufflinks_UCSC/genes.fpkm_tracking</v>
      </c>
    </row>
    <row r="325" spans="1:7" hidden="1">
      <c r="A325" t="str">
        <f t="shared" si="32"/>
        <v>/data/khanlab/projects/working_DATA/</v>
      </c>
      <c r="B325" s="43" t="s">
        <v>1648</v>
      </c>
      <c r="C325" t="str">
        <f t="shared" si="33"/>
        <v>.Processed/</v>
      </c>
      <c r="D325" t="str">
        <f t="shared" si="34"/>
        <v>.bam</v>
      </c>
      <c r="E325" t="str">
        <f t="shared" si="31"/>
        <v>/data/khanlab/projects/working_DATA/Sample_EW8dtp_E_C34P6ACXX/Sample_EW8dtp_E_C34P6ACXX.Processed/Sample_EW8dtp_E_C34P6ACXX.bam</v>
      </c>
      <c r="F325" t="str">
        <f t="shared" si="30"/>
        <v>Sample_EW8dtp_E_C34P6ACXX.bam</v>
      </c>
      <c r="G325" s="97" t="str">
        <f t="shared" si="35"/>
        <v>/data/khanlab/projects/working_DATA/Sample_EW8dtp_E_C34P6ACXX/Sample_EW8dtp_E_C34P6ACXX.Cufflinks_UCSC/genes.fpkm_tracking</v>
      </c>
    </row>
    <row r="326" spans="1:7">
      <c r="A326" t="str">
        <f t="shared" si="32"/>
        <v>/data/khanlab/projects/working_DATA/</v>
      </c>
      <c r="B326" s="43" t="s">
        <v>176</v>
      </c>
      <c r="C326" t="str">
        <f t="shared" si="33"/>
        <v>.Processed/</v>
      </c>
      <c r="D326" t="str">
        <f t="shared" si="34"/>
        <v>.bam</v>
      </c>
      <c r="E326" t="str">
        <f t="shared" si="31"/>
        <v>/data/khanlab/projects/working_DATA/Sample_EW8dtp_T_C28RYACXX/Sample_EW8dtp_T_C28RYACXX.Processed/Sample_EW8dtp_T_C28RYACXX.bam</v>
      </c>
      <c r="F326" t="str">
        <f t="shared" si="30"/>
        <v>Sample_EW8dtp_T_C28RYACXX.bam</v>
      </c>
      <c r="G326" s="97" t="str">
        <f t="shared" si="35"/>
        <v>/data/khanlab/projects/working_DATA/Sample_EW8dtp_T_C28RYACXX/Sample_EW8dtp_T_C28RYACXX.Cufflinks_UCSC/genes.fpkm_tracking</v>
      </c>
    </row>
    <row r="327" spans="1:7" hidden="1">
      <c r="A327" t="str">
        <f t="shared" si="32"/>
        <v>/data/khanlab/projects/working_DATA/</v>
      </c>
      <c r="B327" s="43" t="s">
        <v>1649</v>
      </c>
      <c r="C327" t="str">
        <f t="shared" si="33"/>
        <v>.Processed/</v>
      </c>
      <c r="D327" t="str">
        <f t="shared" si="34"/>
        <v>.bam</v>
      </c>
      <c r="E327" t="str">
        <f t="shared" si="31"/>
        <v>/data/khanlab/projects/working_DATA/Sample_EWS101tumor_E_D2CE3ACXX/Sample_EWS101tumor_E_D2CE3ACXX.Processed/Sample_EWS101tumor_E_D2CE3ACXX.bam</v>
      </c>
      <c r="F327" t="str">
        <f t="shared" si="30"/>
        <v>Sample_EWS101tumor_E_D2CE3ACXX.bam</v>
      </c>
      <c r="G327" s="97" t="str">
        <f t="shared" si="35"/>
        <v>/data/khanlab/projects/working_DATA/Sample_EWS101tumor_E_D2CE3ACXX/Sample_EWS101tumor_E_D2CE3ACXX.Cufflinks_UCSC/genes.fpkm_tracking</v>
      </c>
    </row>
    <row r="328" spans="1:7">
      <c r="A328" t="str">
        <f t="shared" si="32"/>
        <v>/data/khanlab/projects/working_DATA/</v>
      </c>
      <c r="B328" s="43" t="s">
        <v>177</v>
      </c>
      <c r="C328" t="str">
        <f t="shared" si="33"/>
        <v>.Processed/</v>
      </c>
      <c r="D328" t="str">
        <f t="shared" si="34"/>
        <v>.bam</v>
      </c>
      <c r="E328" t="str">
        <f t="shared" si="31"/>
        <v>/data/khanlab/projects/working_DATA/Sample_EWS101tumor_T_C1NELACXX/Sample_EWS101tumor_T_C1NELACXX.Processed/Sample_EWS101tumor_T_C1NELACXX.bam</v>
      </c>
      <c r="F328" t="str">
        <f t="shared" si="30"/>
        <v>Sample_EWS101tumor_T_C1NELACXX.bam</v>
      </c>
      <c r="G328" s="97" t="str">
        <f t="shared" si="35"/>
        <v>/data/khanlab/projects/working_DATA/Sample_EWS101tumor_T_C1NELACXX/Sample_EWS101tumor_T_C1NELACXX.Cufflinks_UCSC/genes.fpkm_tracking</v>
      </c>
    </row>
    <row r="329" spans="1:7" hidden="1">
      <c r="A329" t="str">
        <f t="shared" si="32"/>
        <v>/data/khanlab/projects/working_DATA/</v>
      </c>
      <c r="B329" s="43" t="s">
        <v>1650</v>
      </c>
      <c r="C329" t="str">
        <f t="shared" si="33"/>
        <v>.Processed/</v>
      </c>
      <c r="D329" t="str">
        <f t="shared" si="34"/>
        <v>.bam</v>
      </c>
      <c r="E329" t="str">
        <f t="shared" si="31"/>
        <v>/data/khanlab/projects/working_DATA/Sample_EWS102tumor_E_D2CE3ACXX/Sample_EWS102tumor_E_D2CE3ACXX.Processed/Sample_EWS102tumor_E_D2CE3ACXX.bam</v>
      </c>
      <c r="F329" t="str">
        <f t="shared" si="30"/>
        <v>Sample_EWS102tumor_E_D2CE3ACXX.bam</v>
      </c>
      <c r="G329" s="97" t="str">
        <f t="shared" si="35"/>
        <v>/data/khanlab/projects/working_DATA/Sample_EWS102tumor_E_D2CE3ACXX/Sample_EWS102tumor_E_D2CE3ACXX.Cufflinks_UCSC/genes.fpkm_tracking</v>
      </c>
    </row>
    <row r="330" spans="1:7">
      <c r="A330" t="str">
        <f t="shared" si="32"/>
        <v>/data/khanlab/projects/working_DATA/</v>
      </c>
      <c r="B330" s="43" t="s">
        <v>178</v>
      </c>
      <c r="C330" t="str">
        <f t="shared" si="33"/>
        <v>.Processed/</v>
      </c>
      <c r="D330" t="str">
        <f t="shared" si="34"/>
        <v>.bam</v>
      </c>
      <c r="E330" t="str">
        <f t="shared" si="31"/>
        <v>/data/khanlab/projects/working_DATA/Sample_EWS102tumor_T_C1NELACXX/Sample_EWS102tumor_T_C1NELACXX.Processed/Sample_EWS102tumor_T_C1NELACXX.bam</v>
      </c>
      <c r="F330" t="str">
        <f t="shared" si="30"/>
        <v>Sample_EWS102tumor_T_C1NELACXX.bam</v>
      </c>
      <c r="G330" s="97" t="str">
        <f t="shared" si="35"/>
        <v>/data/khanlab/projects/working_DATA/Sample_EWS102tumor_T_C1NELACXX/Sample_EWS102tumor_T_C1NELACXX.Cufflinks_UCSC/genes.fpkm_tracking</v>
      </c>
    </row>
    <row r="331" spans="1:7" hidden="1">
      <c r="A331" t="str">
        <f t="shared" si="32"/>
        <v>/data/khanlab/projects/working_DATA/</v>
      </c>
      <c r="B331" s="43" t="s">
        <v>1651</v>
      </c>
      <c r="C331" t="str">
        <f t="shared" si="33"/>
        <v>.Processed/</v>
      </c>
      <c r="D331" t="str">
        <f t="shared" si="34"/>
        <v>.bam</v>
      </c>
      <c r="E331" t="str">
        <f t="shared" si="31"/>
        <v>/data/khanlab/projects/working_DATA/Sample_EWS103tumor_E_D2CE3ACXX/Sample_EWS103tumor_E_D2CE3ACXX.Processed/Sample_EWS103tumor_E_D2CE3ACXX.bam</v>
      </c>
      <c r="F331" t="str">
        <f t="shared" si="30"/>
        <v>Sample_EWS103tumor_E_D2CE3ACXX.bam</v>
      </c>
      <c r="G331" s="97" t="str">
        <f t="shared" si="35"/>
        <v>/data/khanlab/projects/working_DATA/Sample_EWS103tumor_E_D2CE3ACXX/Sample_EWS103tumor_E_D2CE3ACXX.Cufflinks_UCSC/genes.fpkm_tracking</v>
      </c>
    </row>
    <row r="332" spans="1:7">
      <c r="A332" t="str">
        <f t="shared" si="32"/>
        <v>/data/khanlab/projects/working_DATA/</v>
      </c>
      <c r="B332" s="43" t="s">
        <v>179</v>
      </c>
      <c r="C332" t="str">
        <f t="shared" si="33"/>
        <v>.Processed/</v>
      </c>
      <c r="D332" t="str">
        <f t="shared" si="34"/>
        <v>.bam</v>
      </c>
      <c r="E332" t="str">
        <f t="shared" si="31"/>
        <v>/data/khanlab/projects/working_DATA/Sample_EWS103tumor_T_C1NELACXX/Sample_EWS103tumor_T_C1NELACXX.Processed/Sample_EWS103tumor_T_C1NELACXX.bam</v>
      </c>
      <c r="F332" t="str">
        <f t="shared" si="30"/>
        <v>Sample_EWS103tumor_T_C1NELACXX.bam</v>
      </c>
      <c r="G332" s="97" t="str">
        <f t="shared" si="35"/>
        <v>/data/khanlab/projects/working_DATA/Sample_EWS103tumor_T_C1NELACXX/Sample_EWS103tumor_T_C1NELACXX.Cufflinks_UCSC/genes.fpkm_tracking</v>
      </c>
    </row>
    <row r="333" spans="1:7" hidden="1">
      <c r="A333" t="str">
        <f t="shared" si="32"/>
        <v>/data/khanlab/projects/working_DATA/</v>
      </c>
      <c r="B333" s="43" t="s">
        <v>1652</v>
      </c>
      <c r="C333" t="str">
        <f t="shared" si="33"/>
        <v>.Processed/</v>
      </c>
      <c r="D333" t="str">
        <f t="shared" si="34"/>
        <v>.bam</v>
      </c>
      <c r="E333" t="str">
        <f t="shared" si="31"/>
        <v>/data/khanlab/projects/working_DATA/Sample_EWS104tumor_E_D2CE3ACXX/Sample_EWS104tumor_E_D2CE3ACXX.Processed/Sample_EWS104tumor_E_D2CE3ACXX.bam</v>
      </c>
      <c r="F333" t="str">
        <f t="shared" si="30"/>
        <v>Sample_EWS104tumor_E_D2CE3ACXX.bam</v>
      </c>
      <c r="G333" s="97" t="str">
        <f t="shared" si="35"/>
        <v>/data/khanlab/projects/working_DATA/Sample_EWS104tumor_E_D2CE3ACXX/Sample_EWS104tumor_E_D2CE3ACXX.Cufflinks_UCSC/genes.fpkm_tracking</v>
      </c>
    </row>
    <row r="334" spans="1:7">
      <c r="A334" t="str">
        <f t="shared" si="32"/>
        <v>/data/khanlab/projects/working_DATA/</v>
      </c>
      <c r="B334" s="43" t="s">
        <v>180</v>
      </c>
      <c r="C334" t="str">
        <f t="shared" si="33"/>
        <v>.Processed/</v>
      </c>
      <c r="D334" t="str">
        <f t="shared" si="34"/>
        <v>.bam</v>
      </c>
      <c r="E334" t="str">
        <f t="shared" si="31"/>
        <v>/data/khanlab/projects/working_DATA/Sample_EWS104tumor_T_C1NELACXX/Sample_EWS104tumor_T_C1NELACXX.Processed/Sample_EWS104tumor_T_C1NELACXX.bam</v>
      </c>
      <c r="F334" t="str">
        <f t="shared" si="30"/>
        <v>Sample_EWS104tumor_T_C1NELACXX.bam</v>
      </c>
      <c r="G334" s="97" t="str">
        <f t="shared" si="35"/>
        <v>/data/khanlab/projects/working_DATA/Sample_EWS104tumor_T_C1NELACXX/Sample_EWS104tumor_T_C1NELACXX.Cufflinks_UCSC/genes.fpkm_tracking</v>
      </c>
    </row>
    <row r="335" spans="1:7" hidden="1">
      <c r="A335" t="str">
        <f t="shared" si="32"/>
        <v>/data/khanlab/projects/working_DATA/</v>
      </c>
      <c r="B335" s="43" t="s">
        <v>1653</v>
      </c>
      <c r="C335" t="str">
        <f t="shared" si="33"/>
        <v>.Processed/</v>
      </c>
      <c r="D335" t="str">
        <f t="shared" si="34"/>
        <v>.bam</v>
      </c>
      <c r="E335" t="str">
        <f t="shared" si="31"/>
        <v>/data/khanlab/projects/working_DATA/Sample_EWS105tumor_E_D2CE3ACXX/Sample_EWS105tumor_E_D2CE3ACXX.Processed/Sample_EWS105tumor_E_D2CE3ACXX.bam</v>
      </c>
      <c r="F335" t="str">
        <f t="shared" si="30"/>
        <v>Sample_EWS105tumor_E_D2CE3ACXX.bam</v>
      </c>
      <c r="G335" s="97" t="str">
        <f t="shared" si="35"/>
        <v>/data/khanlab/projects/working_DATA/Sample_EWS105tumor_E_D2CE3ACXX/Sample_EWS105tumor_E_D2CE3ACXX.Cufflinks_UCSC/genes.fpkm_tracking</v>
      </c>
    </row>
    <row r="336" spans="1:7">
      <c r="A336" t="str">
        <f t="shared" si="32"/>
        <v>/data/khanlab/projects/working_DATA/</v>
      </c>
      <c r="B336" s="43" t="s">
        <v>181</v>
      </c>
      <c r="C336" t="str">
        <f t="shared" si="33"/>
        <v>.Processed/</v>
      </c>
      <c r="D336" t="str">
        <f t="shared" si="34"/>
        <v>.bam</v>
      </c>
      <c r="E336" t="str">
        <f t="shared" si="31"/>
        <v>/data/khanlab/projects/working_DATA/Sample_EWS105tumor_T_C1NELACXX/Sample_EWS105tumor_T_C1NELACXX.Processed/Sample_EWS105tumor_T_C1NELACXX.bam</v>
      </c>
      <c r="F336" t="str">
        <f t="shared" si="30"/>
        <v>Sample_EWS105tumor_T_C1NELACXX.bam</v>
      </c>
      <c r="G336" s="97" t="str">
        <f t="shared" si="35"/>
        <v>/data/khanlab/projects/working_DATA/Sample_EWS105tumor_T_C1NELACXX/Sample_EWS105tumor_T_C1NELACXX.Cufflinks_UCSC/genes.fpkm_tracking</v>
      </c>
    </row>
    <row r="337" spans="1:7" hidden="1">
      <c r="A337" t="str">
        <f t="shared" si="32"/>
        <v>/data/khanlab/projects/working_DATA/</v>
      </c>
      <c r="B337" s="43" t="s">
        <v>1654</v>
      </c>
      <c r="C337" t="str">
        <f t="shared" si="33"/>
        <v>.Processed/</v>
      </c>
      <c r="D337" t="str">
        <f t="shared" si="34"/>
        <v>.bam</v>
      </c>
      <c r="E337" t="str">
        <f t="shared" si="31"/>
        <v>/data/khanlab/projects/working_DATA/Sample_EWS106tumor_E_D2CE3ACXX/Sample_EWS106tumor_E_D2CE3ACXX.Processed/Sample_EWS106tumor_E_D2CE3ACXX.bam</v>
      </c>
      <c r="F337" t="str">
        <f t="shared" si="30"/>
        <v>Sample_EWS106tumor_E_D2CE3ACXX.bam</v>
      </c>
      <c r="G337" s="97" t="str">
        <f t="shared" si="35"/>
        <v>/data/khanlab/projects/working_DATA/Sample_EWS106tumor_E_D2CE3ACXX/Sample_EWS106tumor_E_D2CE3ACXX.Cufflinks_UCSC/genes.fpkm_tracking</v>
      </c>
    </row>
    <row r="338" spans="1:7">
      <c r="A338" t="str">
        <f t="shared" si="32"/>
        <v>/data/khanlab/projects/working_DATA/</v>
      </c>
      <c r="B338" s="43" t="s">
        <v>182</v>
      </c>
      <c r="C338" t="str">
        <f t="shared" si="33"/>
        <v>.Processed/</v>
      </c>
      <c r="D338" t="str">
        <f t="shared" si="34"/>
        <v>.bam</v>
      </c>
      <c r="E338" t="str">
        <f t="shared" si="31"/>
        <v>/data/khanlab/projects/working_DATA/Sample_EWS106tumor_T_C1NELACXX/Sample_EWS106tumor_T_C1NELACXX.Processed/Sample_EWS106tumor_T_C1NELACXX.bam</v>
      </c>
      <c r="F338" t="str">
        <f t="shared" si="30"/>
        <v>Sample_EWS106tumor_T_C1NELACXX.bam</v>
      </c>
      <c r="G338" s="97" t="str">
        <f t="shared" si="35"/>
        <v>/data/khanlab/projects/working_DATA/Sample_EWS106tumor_T_C1NELACXX/Sample_EWS106tumor_T_C1NELACXX.Cufflinks_UCSC/genes.fpkm_tracking</v>
      </c>
    </row>
    <row r="339" spans="1:7" hidden="1">
      <c r="A339" t="str">
        <f t="shared" si="32"/>
        <v>/data/khanlab/projects/working_DATA/</v>
      </c>
      <c r="B339" s="43" t="s">
        <v>1655</v>
      </c>
      <c r="C339" t="str">
        <f t="shared" si="33"/>
        <v>.Processed/</v>
      </c>
      <c r="D339" t="str">
        <f t="shared" si="34"/>
        <v>.bam</v>
      </c>
      <c r="E339" t="str">
        <f t="shared" si="31"/>
        <v>/data/khanlab/projects/working_DATA/Sample_EWS107tumor_E_D2CE3ACXX/Sample_EWS107tumor_E_D2CE3ACXX.Processed/Sample_EWS107tumor_E_D2CE3ACXX.bam</v>
      </c>
      <c r="F339" t="str">
        <f t="shared" si="30"/>
        <v>Sample_EWS107tumor_E_D2CE3ACXX.bam</v>
      </c>
      <c r="G339" s="97" t="str">
        <f t="shared" si="35"/>
        <v>/data/khanlab/projects/working_DATA/Sample_EWS107tumor_E_D2CE3ACXX/Sample_EWS107tumor_E_D2CE3ACXX.Cufflinks_UCSC/genes.fpkm_tracking</v>
      </c>
    </row>
    <row r="340" spans="1:7">
      <c r="A340" t="str">
        <f t="shared" si="32"/>
        <v>/data/khanlab/projects/working_DATA/</v>
      </c>
      <c r="B340" s="43" t="s">
        <v>183</v>
      </c>
      <c r="C340" t="str">
        <f t="shared" si="33"/>
        <v>.Processed/</v>
      </c>
      <c r="D340" t="str">
        <f t="shared" si="34"/>
        <v>.bam</v>
      </c>
      <c r="E340" t="str">
        <f t="shared" si="31"/>
        <v>/data/khanlab/projects/working_DATA/Sample_EWS107tumor_T_C1P2WACXX/Sample_EWS107tumor_T_C1P2WACXX.Processed/Sample_EWS107tumor_T_C1P2WACXX.bam</v>
      </c>
      <c r="F340" t="str">
        <f t="shared" si="30"/>
        <v>Sample_EWS107tumor_T_C1P2WACXX.bam</v>
      </c>
      <c r="G340" s="97" t="str">
        <f t="shared" si="35"/>
        <v>/data/khanlab/projects/working_DATA/Sample_EWS107tumor_T_C1P2WACXX/Sample_EWS107tumor_T_C1P2WACXX.Cufflinks_UCSC/genes.fpkm_tracking</v>
      </c>
    </row>
    <row r="341" spans="1:7" hidden="1">
      <c r="A341" t="str">
        <f t="shared" si="32"/>
        <v>/data/khanlab/projects/working_DATA/</v>
      </c>
      <c r="B341" s="43" t="s">
        <v>1656</v>
      </c>
      <c r="C341" t="str">
        <f t="shared" si="33"/>
        <v>.Processed/</v>
      </c>
      <c r="D341" t="str">
        <f t="shared" si="34"/>
        <v>.bam</v>
      </c>
      <c r="E341" t="str">
        <f t="shared" si="31"/>
        <v>/data/khanlab/projects/working_DATA/Sample_EWS108tumor_E_D2CE3ACXX/Sample_EWS108tumor_E_D2CE3ACXX.Processed/Sample_EWS108tumor_E_D2CE3ACXX.bam</v>
      </c>
      <c r="F341" t="str">
        <f t="shared" si="30"/>
        <v>Sample_EWS108tumor_E_D2CE3ACXX.bam</v>
      </c>
      <c r="G341" s="97" t="str">
        <f t="shared" si="35"/>
        <v>/data/khanlab/projects/working_DATA/Sample_EWS108tumor_E_D2CE3ACXX/Sample_EWS108tumor_E_D2CE3ACXX.Cufflinks_UCSC/genes.fpkm_tracking</v>
      </c>
    </row>
    <row r="342" spans="1:7">
      <c r="A342" t="str">
        <f t="shared" si="32"/>
        <v>/data/khanlab/projects/working_DATA/</v>
      </c>
      <c r="B342" s="43" t="s">
        <v>184</v>
      </c>
      <c r="C342" t="str">
        <f t="shared" si="33"/>
        <v>.Processed/</v>
      </c>
      <c r="D342" t="str">
        <f t="shared" si="34"/>
        <v>.bam</v>
      </c>
      <c r="E342" t="str">
        <f t="shared" si="31"/>
        <v>/data/khanlab/projects/working_DATA/Sample_EWS108tumor_T_C1P2WACXX/Sample_EWS108tumor_T_C1P2WACXX.Processed/Sample_EWS108tumor_T_C1P2WACXX.bam</v>
      </c>
      <c r="F342" t="str">
        <f t="shared" si="30"/>
        <v>Sample_EWS108tumor_T_C1P2WACXX.bam</v>
      </c>
      <c r="G342" s="97" t="str">
        <f t="shared" si="35"/>
        <v>/data/khanlab/projects/working_DATA/Sample_EWS108tumor_T_C1P2WACXX/Sample_EWS108tumor_T_C1P2WACXX.Cufflinks_UCSC/genes.fpkm_tracking</v>
      </c>
    </row>
    <row r="343" spans="1:7" hidden="1">
      <c r="A343" t="str">
        <f t="shared" si="32"/>
        <v>/data/khanlab/projects/working_DATA/</v>
      </c>
      <c r="B343" s="43" t="s">
        <v>1657</v>
      </c>
      <c r="C343" t="str">
        <f t="shared" si="33"/>
        <v>.Processed/</v>
      </c>
      <c r="D343" t="str">
        <f t="shared" si="34"/>
        <v>.bam</v>
      </c>
      <c r="E343" t="str">
        <f t="shared" si="31"/>
        <v>/data/khanlab/projects/working_DATA/Sample_EWS109tumor_E_D2CE3ACXX/Sample_EWS109tumor_E_D2CE3ACXX.Processed/Sample_EWS109tumor_E_D2CE3ACXX.bam</v>
      </c>
      <c r="F343" t="str">
        <f t="shared" si="30"/>
        <v>Sample_EWS109tumor_E_D2CE3ACXX.bam</v>
      </c>
      <c r="G343" s="97" t="str">
        <f t="shared" si="35"/>
        <v>/data/khanlab/projects/working_DATA/Sample_EWS109tumor_E_D2CE3ACXX/Sample_EWS109tumor_E_D2CE3ACXX.Cufflinks_UCSC/genes.fpkm_tracking</v>
      </c>
    </row>
    <row r="344" spans="1:7">
      <c r="A344" t="str">
        <f t="shared" si="32"/>
        <v>/data/khanlab/projects/working_DATA/</v>
      </c>
      <c r="B344" s="43" t="s">
        <v>185</v>
      </c>
      <c r="C344" t="str">
        <f t="shared" si="33"/>
        <v>.Processed/</v>
      </c>
      <c r="D344" t="str">
        <f t="shared" si="34"/>
        <v>.bam</v>
      </c>
      <c r="E344" t="str">
        <f t="shared" si="31"/>
        <v>/data/khanlab/projects/working_DATA/Sample_EWS109tumor_T_C1P2WACXX/Sample_EWS109tumor_T_C1P2WACXX.Processed/Sample_EWS109tumor_T_C1P2WACXX.bam</v>
      </c>
      <c r="F344" t="str">
        <f t="shared" si="30"/>
        <v>Sample_EWS109tumor_T_C1P2WACXX.bam</v>
      </c>
      <c r="G344" s="97" t="str">
        <f t="shared" si="35"/>
        <v>/data/khanlab/projects/working_DATA/Sample_EWS109tumor_T_C1P2WACXX/Sample_EWS109tumor_T_C1P2WACXX.Cufflinks_UCSC/genes.fpkm_tracking</v>
      </c>
    </row>
    <row r="345" spans="1:7" hidden="1">
      <c r="A345" t="str">
        <f t="shared" si="32"/>
        <v>/data/khanlab/projects/working_DATA/</v>
      </c>
      <c r="B345" s="43" t="s">
        <v>1658</v>
      </c>
      <c r="C345" t="str">
        <f t="shared" si="33"/>
        <v>.Processed/</v>
      </c>
      <c r="D345" t="str">
        <f t="shared" si="34"/>
        <v>.bam</v>
      </c>
      <c r="E345" t="str">
        <f t="shared" si="31"/>
        <v>/data/khanlab/projects/working_DATA/Sample_EWS110tumor_E_D2CE3ACXX/Sample_EWS110tumor_E_D2CE3ACXX.Processed/Sample_EWS110tumor_E_D2CE3ACXX.bam</v>
      </c>
      <c r="F345" t="str">
        <f t="shared" si="30"/>
        <v>Sample_EWS110tumor_E_D2CE3ACXX.bam</v>
      </c>
      <c r="G345" s="97" t="str">
        <f t="shared" si="35"/>
        <v>/data/khanlab/projects/working_DATA/Sample_EWS110tumor_E_D2CE3ACXX/Sample_EWS110tumor_E_D2CE3ACXX.Cufflinks_UCSC/genes.fpkm_tracking</v>
      </c>
    </row>
    <row r="346" spans="1:7">
      <c r="A346" t="str">
        <f t="shared" si="32"/>
        <v>/data/khanlab/projects/working_DATA/</v>
      </c>
      <c r="B346" s="43" t="s">
        <v>186</v>
      </c>
      <c r="C346" t="str">
        <f t="shared" si="33"/>
        <v>.Processed/</v>
      </c>
      <c r="D346" t="str">
        <f t="shared" si="34"/>
        <v>.bam</v>
      </c>
      <c r="E346" t="str">
        <f t="shared" si="31"/>
        <v>/data/khanlab/projects/working_DATA/Sample_EWS110tumor_T_C1P2WACXX/Sample_EWS110tumor_T_C1P2WACXX.Processed/Sample_EWS110tumor_T_C1P2WACXX.bam</v>
      </c>
      <c r="F346" t="str">
        <f t="shared" si="30"/>
        <v>Sample_EWS110tumor_T_C1P2WACXX.bam</v>
      </c>
      <c r="G346" s="97" t="str">
        <f t="shared" si="35"/>
        <v>/data/khanlab/projects/working_DATA/Sample_EWS110tumor_T_C1P2WACXX/Sample_EWS110tumor_T_C1P2WACXX.Cufflinks_UCSC/genes.fpkm_tracking</v>
      </c>
    </row>
    <row r="347" spans="1:7" hidden="1">
      <c r="A347" t="str">
        <f t="shared" si="32"/>
        <v>/data/khanlab/projects/working_DATA/</v>
      </c>
      <c r="B347" s="43" t="s">
        <v>1659</v>
      </c>
      <c r="C347" t="str">
        <f t="shared" si="33"/>
        <v>.Processed/</v>
      </c>
      <c r="D347" t="str">
        <f t="shared" si="34"/>
        <v>.bam</v>
      </c>
      <c r="E347" t="str">
        <f t="shared" si="31"/>
        <v>/data/khanlab/projects/working_DATA/Sample_EWS111tumor_E_D2CE3ACXX/Sample_EWS111tumor_E_D2CE3ACXX.Processed/Sample_EWS111tumor_E_D2CE3ACXX.bam</v>
      </c>
      <c r="F347" t="str">
        <f t="shared" si="30"/>
        <v>Sample_EWS111tumor_E_D2CE3ACXX.bam</v>
      </c>
      <c r="G347" s="97" t="str">
        <f t="shared" si="35"/>
        <v>/data/khanlab/projects/working_DATA/Sample_EWS111tumor_E_D2CE3ACXX/Sample_EWS111tumor_E_D2CE3ACXX.Cufflinks_UCSC/genes.fpkm_tracking</v>
      </c>
    </row>
    <row r="348" spans="1:7">
      <c r="A348" t="str">
        <f t="shared" si="32"/>
        <v>/data/khanlab/projects/working_DATA/</v>
      </c>
      <c r="B348" s="43" t="s">
        <v>187</v>
      </c>
      <c r="C348" t="str">
        <f t="shared" si="33"/>
        <v>.Processed/</v>
      </c>
      <c r="D348" t="str">
        <f t="shared" si="34"/>
        <v>.bam</v>
      </c>
      <c r="E348" t="str">
        <f t="shared" si="31"/>
        <v>/data/khanlab/projects/working_DATA/Sample_EWS111tumor_T_C1P2WACXX/Sample_EWS111tumor_T_C1P2WACXX.Processed/Sample_EWS111tumor_T_C1P2WACXX.bam</v>
      </c>
      <c r="F348" t="str">
        <f t="shared" si="30"/>
        <v>Sample_EWS111tumor_T_C1P2WACXX.bam</v>
      </c>
      <c r="G348" s="97" t="str">
        <f t="shared" si="35"/>
        <v>/data/khanlab/projects/working_DATA/Sample_EWS111tumor_T_C1P2WACXX/Sample_EWS111tumor_T_C1P2WACXX.Cufflinks_UCSC/genes.fpkm_tracking</v>
      </c>
    </row>
    <row r="349" spans="1:7" hidden="1">
      <c r="A349" t="str">
        <f t="shared" si="32"/>
        <v>/data/khanlab/projects/working_DATA/</v>
      </c>
      <c r="B349" s="43" t="s">
        <v>1660</v>
      </c>
      <c r="C349" t="str">
        <f t="shared" si="33"/>
        <v>.Processed/</v>
      </c>
      <c r="D349" t="str">
        <f t="shared" si="34"/>
        <v>.bam</v>
      </c>
      <c r="E349" t="str">
        <f t="shared" si="31"/>
        <v>/data/khanlab/projects/working_DATA/Sample_EWS112tumor_E_D2CE3ACXX/Sample_EWS112tumor_E_D2CE3ACXX.Processed/Sample_EWS112tumor_E_D2CE3ACXX.bam</v>
      </c>
      <c r="F349" t="str">
        <f t="shared" si="30"/>
        <v>Sample_EWS112tumor_E_D2CE3ACXX.bam</v>
      </c>
      <c r="G349" s="97" t="str">
        <f t="shared" si="35"/>
        <v>/data/khanlab/projects/working_DATA/Sample_EWS112tumor_E_D2CE3ACXX/Sample_EWS112tumor_E_D2CE3ACXX.Cufflinks_UCSC/genes.fpkm_tracking</v>
      </c>
    </row>
    <row r="350" spans="1:7">
      <c r="A350" t="str">
        <f t="shared" si="32"/>
        <v>/data/khanlab/projects/working_DATA/</v>
      </c>
      <c r="B350" s="43" t="s">
        <v>188</v>
      </c>
      <c r="C350" t="str">
        <f t="shared" si="33"/>
        <v>.Processed/</v>
      </c>
      <c r="D350" t="str">
        <f t="shared" si="34"/>
        <v>.bam</v>
      </c>
      <c r="E350" t="str">
        <f t="shared" si="31"/>
        <v>/data/khanlab/projects/working_DATA/Sample_EWS112tumor_T_C1P2WACXX/Sample_EWS112tumor_T_C1P2WACXX.Processed/Sample_EWS112tumor_T_C1P2WACXX.bam</v>
      </c>
      <c r="F350" t="str">
        <f t="shared" si="30"/>
        <v>Sample_EWS112tumor_T_C1P2WACXX.bam</v>
      </c>
      <c r="G350" s="97" t="str">
        <f t="shared" si="35"/>
        <v>/data/khanlab/projects/working_DATA/Sample_EWS112tumor_T_C1P2WACXX/Sample_EWS112tumor_T_C1P2WACXX.Cufflinks_UCSC/genes.fpkm_tracking</v>
      </c>
    </row>
    <row r="351" spans="1:7" hidden="1">
      <c r="A351" t="str">
        <f t="shared" si="32"/>
        <v>/data/khanlab/projects/working_DATA/</v>
      </c>
      <c r="B351" s="43" t="s">
        <v>1661</v>
      </c>
      <c r="C351" t="str">
        <f t="shared" si="33"/>
        <v>.Processed/</v>
      </c>
      <c r="D351" t="str">
        <f t="shared" si="34"/>
        <v>.bam</v>
      </c>
      <c r="E351" t="str">
        <f t="shared" si="31"/>
        <v>/data/khanlab/projects/working_DATA/Sample_EWS113tumor_E_D2CE3ACXX/Sample_EWS113tumor_E_D2CE3ACXX.Processed/Sample_EWS113tumor_E_D2CE3ACXX.bam</v>
      </c>
      <c r="F351" t="str">
        <f t="shared" si="30"/>
        <v>Sample_EWS113tumor_E_D2CE3ACXX.bam</v>
      </c>
      <c r="G351" s="97" t="str">
        <f t="shared" si="35"/>
        <v>/data/khanlab/projects/working_DATA/Sample_EWS113tumor_E_D2CE3ACXX/Sample_EWS113tumor_E_D2CE3ACXX.Cufflinks_UCSC/genes.fpkm_tracking</v>
      </c>
    </row>
    <row r="352" spans="1:7">
      <c r="A352" t="str">
        <f t="shared" si="32"/>
        <v>/data/khanlab/projects/working_DATA/</v>
      </c>
      <c r="B352" s="43" t="s">
        <v>189</v>
      </c>
      <c r="C352" t="str">
        <f t="shared" si="33"/>
        <v>.Processed/</v>
      </c>
      <c r="D352" t="str">
        <f t="shared" si="34"/>
        <v>.bam</v>
      </c>
      <c r="E352" t="str">
        <f t="shared" si="31"/>
        <v>/data/khanlab/projects/working_DATA/Sample_EWS113tumor_T_C1P2WACXX/Sample_EWS113tumor_T_C1P2WACXX.Processed/Sample_EWS113tumor_T_C1P2WACXX.bam</v>
      </c>
      <c r="F352" t="str">
        <f t="shared" si="30"/>
        <v>Sample_EWS113tumor_T_C1P2WACXX.bam</v>
      </c>
      <c r="G352" s="97" t="str">
        <f t="shared" si="35"/>
        <v>/data/khanlab/projects/working_DATA/Sample_EWS113tumor_T_C1P2WACXX/Sample_EWS113tumor_T_C1P2WACXX.Cufflinks_UCSC/genes.fpkm_tracking</v>
      </c>
    </row>
    <row r="353" spans="1:7" hidden="1">
      <c r="A353" t="str">
        <f t="shared" si="32"/>
        <v>/data/khanlab/projects/working_DATA/</v>
      </c>
      <c r="B353" s="43" t="s">
        <v>1662</v>
      </c>
      <c r="C353" t="str">
        <f t="shared" si="33"/>
        <v>.Processed/</v>
      </c>
      <c r="D353" t="str">
        <f t="shared" si="34"/>
        <v>.bam</v>
      </c>
      <c r="E353" t="str">
        <f t="shared" si="31"/>
        <v>/data/khanlab/projects/working_DATA/Sample_EWS114tumor_E_D2CE3ACXX/Sample_EWS114tumor_E_D2CE3ACXX.Processed/Sample_EWS114tumor_E_D2CE3ACXX.bam</v>
      </c>
      <c r="F353" t="str">
        <f t="shared" si="30"/>
        <v>Sample_EWS114tumor_E_D2CE3ACXX.bam</v>
      </c>
      <c r="G353" s="97" t="str">
        <f t="shared" si="35"/>
        <v>/data/khanlab/projects/working_DATA/Sample_EWS114tumor_E_D2CE3ACXX/Sample_EWS114tumor_E_D2CE3ACXX.Cufflinks_UCSC/genes.fpkm_tracking</v>
      </c>
    </row>
    <row r="354" spans="1:7">
      <c r="A354" t="str">
        <f t="shared" si="32"/>
        <v>/data/khanlab/projects/working_DATA/</v>
      </c>
      <c r="B354" s="43" t="s">
        <v>190</v>
      </c>
      <c r="C354" t="str">
        <f t="shared" si="33"/>
        <v>.Processed/</v>
      </c>
      <c r="D354" t="str">
        <f t="shared" si="34"/>
        <v>.bam</v>
      </c>
      <c r="E354" t="str">
        <f t="shared" si="31"/>
        <v>/data/khanlab/projects/working_DATA/Sample_EWS114tumor_T_C1P2WACXX/Sample_EWS114tumor_T_C1P2WACXX.Processed/Sample_EWS114tumor_T_C1P2WACXX.bam</v>
      </c>
      <c r="F354" t="str">
        <f t="shared" si="30"/>
        <v>Sample_EWS114tumor_T_C1P2WACXX.bam</v>
      </c>
      <c r="G354" s="97" t="str">
        <f t="shared" si="35"/>
        <v>/data/khanlab/projects/working_DATA/Sample_EWS114tumor_T_C1P2WACXX/Sample_EWS114tumor_T_C1P2WACXX.Cufflinks_UCSC/genes.fpkm_tracking</v>
      </c>
    </row>
    <row r="355" spans="1:7" hidden="1">
      <c r="A355" t="str">
        <f t="shared" si="32"/>
        <v>/data/khanlab/projects/working_DATA/</v>
      </c>
      <c r="B355" s="43" t="s">
        <v>1663</v>
      </c>
      <c r="C355" t="str">
        <f t="shared" si="33"/>
        <v>.Processed/</v>
      </c>
      <c r="D355" t="str">
        <f t="shared" si="34"/>
        <v>.bam</v>
      </c>
      <c r="E355" t="str">
        <f t="shared" si="31"/>
        <v>/data/khanlab/projects/working_DATA/Sample_EWS115tumor_E_D2CE3ACXX/Sample_EWS115tumor_E_D2CE3ACXX.Processed/Sample_EWS115tumor_E_D2CE3ACXX.bam</v>
      </c>
      <c r="F355" t="str">
        <f t="shared" si="30"/>
        <v>Sample_EWS115tumor_E_D2CE3ACXX.bam</v>
      </c>
      <c r="G355" s="97" t="str">
        <f t="shared" si="35"/>
        <v>/data/khanlab/projects/working_DATA/Sample_EWS115tumor_E_D2CE3ACXX/Sample_EWS115tumor_E_D2CE3ACXX.Cufflinks_UCSC/genes.fpkm_tracking</v>
      </c>
    </row>
    <row r="356" spans="1:7">
      <c r="A356" t="str">
        <f t="shared" si="32"/>
        <v>/data/khanlab/projects/working_DATA/</v>
      </c>
      <c r="B356" s="43" t="s">
        <v>191</v>
      </c>
      <c r="C356" t="str">
        <f t="shared" si="33"/>
        <v>.Processed/</v>
      </c>
      <c r="D356" t="str">
        <f t="shared" si="34"/>
        <v>.bam</v>
      </c>
      <c r="E356" t="str">
        <f t="shared" si="31"/>
        <v>/data/khanlab/projects/working_DATA/Sample_EWS115tumor_T_C1P2WACXX/Sample_EWS115tumor_T_C1P2WACXX.Processed/Sample_EWS115tumor_T_C1P2WACXX.bam</v>
      </c>
      <c r="F356" t="str">
        <f t="shared" si="30"/>
        <v>Sample_EWS115tumor_T_C1P2WACXX.bam</v>
      </c>
      <c r="G356" s="97" t="str">
        <f t="shared" si="35"/>
        <v>/data/khanlab/projects/working_DATA/Sample_EWS115tumor_T_C1P2WACXX/Sample_EWS115tumor_T_C1P2WACXX.Cufflinks_UCSC/genes.fpkm_tracking</v>
      </c>
    </row>
    <row r="357" spans="1:7" hidden="1">
      <c r="A357" t="str">
        <f t="shared" si="32"/>
        <v>/data/khanlab/projects/working_DATA/</v>
      </c>
      <c r="B357" s="43" t="s">
        <v>1664</v>
      </c>
      <c r="C357" t="str">
        <f t="shared" si="33"/>
        <v>.Processed/</v>
      </c>
      <c r="D357" t="str">
        <f t="shared" si="34"/>
        <v>.bam</v>
      </c>
      <c r="E357" t="str">
        <f t="shared" si="31"/>
        <v>/data/khanlab/projects/working_DATA/Sample_EWS116tumor_E_D2CE3ACXX/Sample_EWS116tumor_E_D2CE3ACXX.Processed/Sample_EWS116tumor_E_D2CE3ACXX.bam</v>
      </c>
      <c r="F357" t="str">
        <f t="shared" si="30"/>
        <v>Sample_EWS116tumor_E_D2CE3ACXX.bam</v>
      </c>
      <c r="G357" s="97" t="str">
        <f t="shared" si="35"/>
        <v>/data/khanlab/projects/working_DATA/Sample_EWS116tumor_E_D2CE3ACXX/Sample_EWS116tumor_E_D2CE3ACXX.Cufflinks_UCSC/genes.fpkm_tracking</v>
      </c>
    </row>
    <row r="358" spans="1:7">
      <c r="A358" t="str">
        <f t="shared" si="32"/>
        <v>/data/khanlab/projects/working_DATA/</v>
      </c>
      <c r="B358" s="43" t="s">
        <v>192</v>
      </c>
      <c r="C358" t="str">
        <f t="shared" si="33"/>
        <v>.Processed/</v>
      </c>
      <c r="D358" t="str">
        <f t="shared" si="34"/>
        <v>.bam</v>
      </c>
      <c r="E358" t="str">
        <f t="shared" si="31"/>
        <v>/data/khanlab/projects/working_DATA/Sample_EWS116tumor_T_C1P2WACXX/Sample_EWS116tumor_T_C1P2WACXX.Processed/Sample_EWS116tumor_T_C1P2WACXX.bam</v>
      </c>
      <c r="F358" t="str">
        <f t="shared" si="30"/>
        <v>Sample_EWS116tumor_T_C1P2WACXX.bam</v>
      </c>
      <c r="G358" s="97" t="str">
        <f t="shared" si="35"/>
        <v>/data/khanlab/projects/working_DATA/Sample_EWS116tumor_T_C1P2WACXX/Sample_EWS116tumor_T_C1P2WACXX.Cufflinks_UCSC/genes.fpkm_tracking</v>
      </c>
    </row>
    <row r="359" spans="1:7" hidden="1">
      <c r="A359" t="str">
        <f t="shared" si="32"/>
        <v>/data/khanlab/projects/working_DATA/</v>
      </c>
      <c r="B359" s="43" t="s">
        <v>1665</v>
      </c>
      <c r="C359" t="str">
        <f t="shared" si="33"/>
        <v>.Processed/</v>
      </c>
      <c r="D359" t="str">
        <f t="shared" si="34"/>
        <v>.bam</v>
      </c>
      <c r="E359" t="str">
        <f t="shared" si="31"/>
        <v>/data/khanlab/projects/working_DATA/Sample_EWS117tumor_E_D2CE3ACXX/Sample_EWS117tumor_E_D2CE3ACXX.Processed/Sample_EWS117tumor_E_D2CE3ACXX.bam</v>
      </c>
      <c r="F359" t="str">
        <f t="shared" si="30"/>
        <v>Sample_EWS117tumor_E_D2CE3ACXX.bam</v>
      </c>
      <c r="G359" s="97" t="str">
        <f t="shared" si="35"/>
        <v>/data/khanlab/projects/working_DATA/Sample_EWS117tumor_E_D2CE3ACXX/Sample_EWS117tumor_E_D2CE3ACXX.Cufflinks_UCSC/genes.fpkm_tracking</v>
      </c>
    </row>
    <row r="360" spans="1:7" hidden="1">
      <c r="A360" t="str">
        <f t="shared" si="32"/>
        <v>/data/khanlab/projects/working_DATA/</v>
      </c>
      <c r="B360" s="43" t="s">
        <v>1666</v>
      </c>
      <c r="C360" t="str">
        <f t="shared" si="33"/>
        <v>.Processed/</v>
      </c>
      <c r="D360" t="str">
        <f t="shared" si="34"/>
        <v>.bam</v>
      </c>
      <c r="E360" t="str">
        <f t="shared" si="31"/>
        <v>/data/khanlab/projects/working_DATA/Sample_EWS118tumor_E_D2CE3ACXX/Sample_EWS118tumor_E_D2CE3ACXX.Processed/Sample_EWS118tumor_E_D2CE3ACXX.bam</v>
      </c>
      <c r="F360" t="str">
        <f t="shared" si="30"/>
        <v>Sample_EWS118tumor_E_D2CE3ACXX.bam</v>
      </c>
      <c r="G360" s="97" t="str">
        <f t="shared" si="35"/>
        <v>/data/khanlab/projects/working_DATA/Sample_EWS118tumor_E_D2CE3ACXX/Sample_EWS118tumor_E_D2CE3ACXX.Cufflinks_UCSC/genes.fpkm_tracking</v>
      </c>
    </row>
    <row r="361" spans="1:7">
      <c r="A361" t="str">
        <f t="shared" si="32"/>
        <v>/data/khanlab/projects/working_DATA/</v>
      </c>
      <c r="B361" s="43" t="s">
        <v>193</v>
      </c>
      <c r="C361" t="str">
        <f t="shared" si="33"/>
        <v>.Processed/</v>
      </c>
      <c r="D361" t="str">
        <f t="shared" si="34"/>
        <v>.bam</v>
      </c>
      <c r="E361" t="str">
        <f t="shared" si="31"/>
        <v>/data/khanlab/projects/working_DATA/Sample_EWS118tumor_T_C1P2WACXX/Sample_EWS118tumor_T_C1P2WACXX.Processed/Sample_EWS118tumor_T_C1P2WACXX.bam</v>
      </c>
      <c r="F361" t="str">
        <f t="shared" si="30"/>
        <v>Sample_EWS118tumor_T_C1P2WACXX.bam</v>
      </c>
      <c r="G361" s="97" t="str">
        <f t="shared" si="35"/>
        <v>/data/khanlab/projects/working_DATA/Sample_EWS118tumor_T_C1P2WACXX/Sample_EWS118tumor_T_C1P2WACXX.Cufflinks_UCSC/genes.fpkm_tracking</v>
      </c>
    </row>
    <row r="362" spans="1:7" hidden="1">
      <c r="A362" t="str">
        <f t="shared" si="32"/>
        <v>/data/khanlab/projects/working_DATA/</v>
      </c>
      <c r="B362" s="43" t="s">
        <v>1667</v>
      </c>
      <c r="C362" t="str">
        <f t="shared" si="33"/>
        <v>.Processed/</v>
      </c>
      <c r="D362" t="str">
        <f t="shared" si="34"/>
        <v>.bam</v>
      </c>
      <c r="E362" t="str">
        <f t="shared" si="31"/>
        <v>/data/khanlab/projects/working_DATA/Sample_EWS119tumor_E_C2B2NACXX/Sample_EWS119tumor_E_C2B2NACXX.Processed/Sample_EWS119tumor_E_C2B2NACXX.bam</v>
      </c>
      <c r="F362" t="str">
        <f t="shared" si="30"/>
        <v>Sample_EWS119tumor_E_C2B2NACXX.bam</v>
      </c>
      <c r="G362" s="97" t="str">
        <f t="shared" si="35"/>
        <v>/data/khanlab/projects/working_DATA/Sample_EWS119tumor_E_C2B2NACXX/Sample_EWS119tumor_E_C2B2NACXX.Cufflinks_UCSC/genes.fpkm_tracking</v>
      </c>
    </row>
    <row r="363" spans="1:7">
      <c r="A363" t="str">
        <f t="shared" si="32"/>
        <v>/data/khanlab/projects/working_DATA/</v>
      </c>
      <c r="B363" s="43" t="s">
        <v>194</v>
      </c>
      <c r="C363" t="str">
        <f t="shared" si="33"/>
        <v>.Processed/</v>
      </c>
      <c r="D363" t="str">
        <f t="shared" si="34"/>
        <v>.bam</v>
      </c>
      <c r="E363" t="str">
        <f t="shared" si="31"/>
        <v>/data/khanlab/projects/working_DATA/Sample_EWS119tumor_T_C1P2WACXX/Sample_EWS119tumor_T_C1P2WACXX.Processed/Sample_EWS119tumor_T_C1P2WACXX.bam</v>
      </c>
      <c r="F363" t="str">
        <f t="shared" si="30"/>
        <v>Sample_EWS119tumor_T_C1P2WACXX.bam</v>
      </c>
      <c r="G363" s="97" t="str">
        <f t="shared" si="35"/>
        <v>/data/khanlab/projects/working_DATA/Sample_EWS119tumor_T_C1P2WACXX/Sample_EWS119tumor_T_C1P2WACXX.Cufflinks_UCSC/genes.fpkm_tracking</v>
      </c>
    </row>
    <row r="364" spans="1:7" hidden="1">
      <c r="A364" t="str">
        <f t="shared" si="32"/>
        <v>/data/khanlab/projects/working_DATA/</v>
      </c>
      <c r="B364" s="43" t="s">
        <v>1668</v>
      </c>
      <c r="C364" t="str">
        <f t="shared" si="33"/>
        <v>.Processed/</v>
      </c>
      <c r="D364" t="str">
        <f t="shared" si="34"/>
        <v>.bam</v>
      </c>
      <c r="E364" t="str">
        <f t="shared" si="31"/>
        <v>/data/khanlab/projects/working_DATA/Sample_EWS120tumor_E_C2B2NACXX/Sample_EWS120tumor_E_C2B2NACXX.Processed/Sample_EWS120tumor_E_C2B2NACXX.bam</v>
      </c>
      <c r="F364" t="str">
        <f t="shared" si="30"/>
        <v>Sample_EWS120tumor_E_C2B2NACXX.bam</v>
      </c>
      <c r="G364" s="97" t="str">
        <f t="shared" si="35"/>
        <v>/data/khanlab/projects/working_DATA/Sample_EWS120tumor_E_C2B2NACXX/Sample_EWS120tumor_E_C2B2NACXX.Cufflinks_UCSC/genes.fpkm_tracking</v>
      </c>
    </row>
    <row r="365" spans="1:7">
      <c r="A365" t="str">
        <f t="shared" si="32"/>
        <v>/data/khanlab/projects/working_DATA/</v>
      </c>
      <c r="B365" s="43" t="s">
        <v>195</v>
      </c>
      <c r="C365" t="str">
        <f t="shared" si="33"/>
        <v>.Processed/</v>
      </c>
      <c r="D365" t="str">
        <f t="shared" si="34"/>
        <v>.bam</v>
      </c>
      <c r="E365" t="str">
        <f t="shared" si="31"/>
        <v>/data/khanlab/projects/working_DATA/Sample_EWS120tumor_T_D1UALACXX/Sample_EWS120tumor_T_D1UALACXX.Processed/Sample_EWS120tumor_T_D1UALACXX.bam</v>
      </c>
      <c r="F365" t="str">
        <f t="shared" si="30"/>
        <v>Sample_EWS120tumor_T_D1UALACXX.bam</v>
      </c>
      <c r="G365" s="97" t="str">
        <f t="shared" si="35"/>
        <v>/data/khanlab/projects/working_DATA/Sample_EWS120tumor_T_D1UALACXX/Sample_EWS120tumor_T_D1UALACXX.Cufflinks_UCSC/genes.fpkm_tracking</v>
      </c>
    </row>
    <row r="366" spans="1:7" hidden="1">
      <c r="A366" t="str">
        <f t="shared" si="32"/>
        <v>/data/khanlab/projects/working_DATA/</v>
      </c>
      <c r="B366" s="43" t="s">
        <v>1669</v>
      </c>
      <c r="C366" t="str">
        <f t="shared" si="33"/>
        <v>.Processed/</v>
      </c>
      <c r="D366" t="str">
        <f t="shared" si="34"/>
        <v>.bam</v>
      </c>
      <c r="E366" t="str">
        <f t="shared" si="31"/>
        <v>/data/khanlab/projects/working_DATA/Sample_EWS121tumor_E_C2B2NACXX/Sample_EWS121tumor_E_C2B2NACXX.Processed/Sample_EWS121tumor_E_C2B2NACXX.bam</v>
      </c>
      <c r="F366" t="str">
        <f t="shared" si="30"/>
        <v>Sample_EWS121tumor_E_C2B2NACXX.bam</v>
      </c>
      <c r="G366" s="97" t="str">
        <f t="shared" si="35"/>
        <v>/data/khanlab/projects/working_DATA/Sample_EWS121tumor_E_C2B2NACXX/Sample_EWS121tumor_E_C2B2NACXX.Cufflinks_UCSC/genes.fpkm_tracking</v>
      </c>
    </row>
    <row r="367" spans="1:7">
      <c r="A367" t="str">
        <f t="shared" si="32"/>
        <v>/data/khanlab/projects/working_DATA/</v>
      </c>
      <c r="B367" s="43" t="s">
        <v>196</v>
      </c>
      <c r="C367" t="str">
        <f t="shared" si="33"/>
        <v>.Processed/</v>
      </c>
      <c r="D367" t="str">
        <f t="shared" si="34"/>
        <v>.bam</v>
      </c>
      <c r="E367" t="str">
        <f t="shared" si="31"/>
        <v>/data/khanlab/projects/working_DATA/Sample_EWS121tumor_T_D1UALACXX/Sample_EWS121tumor_T_D1UALACXX.Processed/Sample_EWS121tumor_T_D1UALACXX.bam</v>
      </c>
      <c r="F367" t="str">
        <f t="shared" si="30"/>
        <v>Sample_EWS121tumor_T_D1UALACXX.bam</v>
      </c>
      <c r="G367" s="97" t="str">
        <f t="shared" si="35"/>
        <v>/data/khanlab/projects/working_DATA/Sample_EWS121tumor_T_D1UALACXX/Sample_EWS121tumor_T_D1UALACXX.Cufflinks_UCSC/genes.fpkm_tracking</v>
      </c>
    </row>
    <row r="368" spans="1:7" hidden="1">
      <c r="A368" t="str">
        <f t="shared" si="32"/>
        <v>/data/khanlab/projects/working_DATA/</v>
      </c>
      <c r="B368" s="43" t="s">
        <v>1670</v>
      </c>
      <c r="C368" t="str">
        <f t="shared" si="33"/>
        <v>.Processed/</v>
      </c>
      <c r="D368" t="str">
        <f t="shared" si="34"/>
        <v>.bam</v>
      </c>
      <c r="E368" t="str">
        <f t="shared" si="31"/>
        <v>/data/khanlab/projects/working_DATA/Sample_EWS122tumor_E_C2B2NACXX/Sample_EWS122tumor_E_C2B2NACXX.Processed/Sample_EWS122tumor_E_C2B2NACXX.bam</v>
      </c>
      <c r="F368" t="str">
        <f t="shared" si="30"/>
        <v>Sample_EWS122tumor_E_C2B2NACXX.bam</v>
      </c>
      <c r="G368" s="97" t="str">
        <f t="shared" si="35"/>
        <v>/data/khanlab/projects/working_DATA/Sample_EWS122tumor_E_C2B2NACXX/Sample_EWS122tumor_E_C2B2NACXX.Cufflinks_UCSC/genes.fpkm_tracking</v>
      </c>
    </row>
    <row r="369" spans="1:7">
      <c r="A369" t="str">
        <f t="shared" si="32"/>
        <v>/data/khanlab/projects/working_DATA/</v>
      </c>
      <c r="B369" s="43" t="s">
        <v>197</v>
      </c>
      <c r="C369" t="str">
        <f t="shared" si="33"/>
        <v>.Processed/</v>
      </c>
      <c r="D369" t="str">
        <f t="shared" si="34"/>
        <v>.bam</v>
      </c>
      <c r="E369" t="str">
        <f t="shared" si="31"/>
        <v>/data/khanlab/projects/working_DATA/Sample_EWS122tumor_T_D1UALACXX/Sample_EWS122tumor_T_D1UALACXX.Processed/Sample_EWS122tumor_T_D1UALACXX.bam</v>
      </c>
      <c r="F369" t="str">
        <f t="shared" si="30"/>
        <v>Sample_EWS122tumor_T_D1UALACXX.bam</v>
      </c>
      <c r="G369" s="97" t="str">
        <f t="shared" si="35"/>
        <v>/data/khanlab/projects/working_DATA/Sample_EWS122tumor_T_D1UALACXX/Sample_EWS122tumor_T_D1UALACXX.Cufflinks_UCSC/genes.fpkm_tracking</v>
      </c>
    </row>
    <row r="370" spans="1:7" hidden="1">
      <c r="A370" t="str">
        <f t="shared" si="32"/>
        <v>/data/khanlab/projects/working_DATA/</v>
      </c>
      <c r="B370" s="43" t="s">
        <v>1671</v>
      </c>
      <c r="C370" t="str">
        <f t="shared" si="33"/>
        <v>.Processed/</v>
      </c>
      <c r="D370" t="str">
        <f t="shared" si="34"/>
        <v>.bam</v>
      </c>
      <c r="E370" t="str">
        <f t="shared" si="31"/>
        <v>/data/khanlab/projects/working_DATA/Sample_EWS123tumor_E_C2B2NACXX/Sample_EWS123tumor_E_C2B2NACXX.Processed/Sample_EWS123tumor_E_C2B2NACXX.bam</v>
      </c>
      <c r="F370" t="str">
        <f t="shared" si="30"/>
        <v>Sample_EWS123tumor_E_C2B2NACXX.bam</v>
      </c>
      <c r="G370" s="97" t="str">
        <f t="shared" si="35"/>
        <v>/data/khanlab/projects/working_DATA/Sample_EWS123tumor_E_C2B2NACXX/Sample_EWS123tumor_E_C2B2NACXX.Cufflinks_UCSC/genes.fpkm_tracking</v>
      </c>
    </row>
    <row r="371" spans="1:7">
      <c r="A371" t="str">
        <f t="shared" si="32"/>
        <v>/data/khanlab/projects/working_DATA/</v>
      </c>
      <c r="B371" s="43" t="s">
        <v>198</v>
      </c>
      <c r="C371" t="str">
        <f t="shared" si="33"/>
        <v>.Processed/</v>
      </c>
      <c r="D371" t="str">
        <f t="shared" si="34"/>
        <v>.bam</v>
      </c>
      <c r="E371" t="str">
        <f t="shared" si="31"/>
        <v>/data/khanlab/projects/working_DATA/Sample_EWS123tumor_T_D1UALACXX/Sample_EWS123tumor_T_D1UALACXX.Processed/Sample_EWS123tumor_T_D1UALACXX.bam</v>
      </c>
      <c r="F371" t="str">
        <f t="shared" si="30"/>
        <v>Sample_EWS123tumor_T_D1UALACXX.bam</v>
      </c>
      <c r="G371" s="97" t="str">
        <f t="shared" si="35"/>
        <v>/data/khanlab/projects/working_DATA/Sample_EWS123tumor_T_D1UALACXX/Sample_EWS123tumor_T_D1UALACXX.Cufflinks_UCSC/genes.fpkm_tracking</v>
      </c>
    </row>
    <row r="372" spans="1:7" hidden="1">
      <c r="A372" t="str">
        <f t="shared" si="32"/>
        <v>/data/khanlab/projects/working_DATA/</v>
      </c>
      <c r="B372" s="43" t="s">
        <v>1672</v>
      </c>
      <c r="C372" t="str">
        <f t="shared" si="33"/>
        <v>.Processed/</v>
      </c>
      <c r="D372" t="str">
        <f t="shared" si="34"/>
        <v>.bam</v>
      </c>
      <c r="E372" t="str">
        <f t="shared" si="31"/>
        <v>/data/khanlab/projects/working_DATA/Sample_EWS124tumor_E_C2B2NACXX/Sample_EWS124tumor_E_C2B2NACXX.Processed/Sample_EWS124tumor_E_C2B2NACXX.bam</v>
      </c>
      <c r="F372" t="str">
        <f t="shared" ref="F372:F435" si="36">CONCATENATE(B372,D372)</f>
        <v>Sample_EWS124tumor_E_C2B2NACXX.bam</v>
      </c>
      <c r="G372" s="97" t="str">
        <f t="shared" si="35"/>
        <v>/data/khanlab/projects/working_DATA/Sample_EWS124tumor_E_C2B2NACXX/Sample_EWS124tumor_E_C2B2NACXX.Cufflinks_UCSC/genes.fpkm_tracking</v>
      </c>
    </row>
    <row r="373" spans="1:7">
      <c r="A373" t="str">
        <f t="shared" si="32"/>
        <v>/data/khanlab/projects/working_DATA/</v>
      </c>
      <c r="B373" s="43" t="s">
        <v>199</v>
      </c>
      <c r="C373" t="str">
        <f t="shared" si="33"/>
        <v>.Processed/</v>
      </c>
      <c r="D373" t="str">
        <f t="shared" si="34"/>
        <v>.bam</v>
      </c>
      <c r="E373" t="str">
        <f t="shared" ref="E373:E436" si="37">CONCATENATE(A373,B373,"/",B373,C373,B373,D373)</f>
        <v>/data/khanlab/projects/working_DATA/Sample_EWS124tumor_T_D1UALACXX/Sample_EWS124tumor_T_D1UALACXX.Processed/Sample_EWS124tumor_T_D1UALACXX.bam</v>
      </c>
      <c r="F373" t="str">
        <f t="shared" si="36"/>
        <v>Sample_EWS124tumor_T_D1UALACXX.bam</v>
      </c>
      <c r="G373" s="97" t="str">
        <f t="shared" si="35"/>
        <v>/data/khanlab/projects/working_DATA/Sample_EWS124tumor_T_D1UALACXX/Sample_EWS124tumor_T_D1UALACXX.Cufflinks_UCSC/genes.fpkm_tracking</v>
      </c>
    </row>
    <row r="374" spans="1:7" hidden="1">
      <c r="A374" t="str">
        <f t="shared" ref="A374:A437" si="38">$A$1</f>
        <v>/data/khanlab/projects/working_DATA/</v>
      </c>
      <c r="B374" s="43" t="s">
        <v>1673</v>
      </c>
      <c r="C374" t="str">
        <f t="shared" ref="C374:C437" si="39">$C$1</f>
        <v>.Processed/</v>
      </c>
      <c r="D374" t="str">
        <f t="shared" ref="D374:D437" si="40">$D$1</f>
        <v>.bam</v>
      </c>
      <c r="E374" t="str">
        <f t="shared" si="37"/>
        <v>/data/khanlab/projects/working_DATA/Sample_EWS125tumor_E_C2B2NACXX/Sample_EWS125tumor_E_C2B2NACXX.Processed/Sample_EWS125tumor_E_C2B2NACXX.bam</v>
      </c>
      <c r="F374" t="str">
        <f t="shared" si="36"/>
        <v>Sample_EWS125tumor_E_C2B2NACXX.bam</v>
      </c>
      <c r="G374" s="97" t="str">
        <f t="shared" si="35"/>
        <v>/data/khanlab/projects/working_DATA/Sample_EWS125tumor_E_C2B2NACXX/Sample_EWS125tumor_E_C2B2NACXX.Cufflinks_UCSC/genes.fpkm_tracking</v>
      </c>
    </row>
    <row r="375" spans="1:7">
      <c r="A375" t="str">
        <f t="shared" si="38"/>
        <v>/data/khanlab/projects/working_DATA/</v>
      </c>
      <c r="B375" s="43" t="s">
        <v>200</v>
      </c>
      <c r="C375" t="str">
        <f t="shared" si="39"/>
        <v>.Processed/</v>
      </c>
      <c r="D375" t="str">
        <f t="shared" si="40"/>
        <v>.bam</v>
      </c>
      <c r="E375" t="str">
        <f t="shared" si="37"/>
        <v>/data/khanlab/projects/working_DATA/Sample_EWS125tumor_T_D1UALACXX/Sample_EWS125tumor_T_D1UALACXX.Processed/Sample_EWS125tumor_T_D1UALACXX.bam</v>
      </c>
      <c r="F375" t="str">
        <f t="shared" si="36"/>
        <v>Sample_EWS125tumor_T_D1UALACXX.bam</v>
      </c>
      <c r="G375" s="97" t="str">
        <f t="shared" si="35"/>
        <v>/data/khanlab/projects/working_DATA/Sample_EWS125tumor_T_D1UALACXX/Sample_EWS125tumor_T_D1UALACXX.Cufflinks_UCSC/genes.fpkm_tracking</v>
      </c>
    </row>
    <row r="376" spans="1:7" hidden="1">
      <c r="A376" t="str">
        <f t="shared" si="38"/>
        <v>/data/khanlab/projects/working_DATA/</v>
      </c>
      <c r="B376" s="43" t="s">
        <v>1674</v>
      </c>
      <c r="C376" t="str">
        <f t="shared" si="39"/>
        <v>.Processed/</v>
      </c>
      <c r="D376" t="str">
        <f t="shared" si="40"/>
        <v>.bam</v>
      </c>
      <c r="E376" t="str">
        <f t="shared" si="37"/>
        <v>/data/khanlab/projects/working_DATA/Sample_EWS126tumor_E_C2B2NACXX/Sample_EWS126tumor_E_C2B2NACXX.Processed/Sample_EWS126tumor_E_C2B2NACXX.bam</v>
      </c>
      <c r="F376" t="str">
        <f t="shared" si="36"/>
        <v>Sample_EWS126tumor_E_C2B2NACXX.bam</v>
      </c>
      <c r="G376" s="97" t="str">
        <f t="shared" si="35"/>
        <v>/data/khanlab/projects/working_DATA/Sample_EWS126tumor_E_C2B2NACXX/Sample_EWS126tumor_E_C2B2NACXX.Cufflinks_UCSC/genes.fpkm_tracking</v>
      </c>
    </row>
    <row r="377" spans="1:7">
      <c r="A377" t="str">
        <f t="shared" si="38"/>
        <v>/data/khanlab/projects/working_DATA/</v>
      </c>
      <c r="B377" s="43" t="s">
        <v>201</v>
      </c>
      <c r="C377" t="str">
        <f t="shared" si="39"/>
        <v>.Processed/</v>
      </c>
      <c r="D377" t="str">
        <f t="shared" si="40"/>
        <v>.bam</v>
      </c>
      <c r="E377" t="str">
        <f t="shared" si="37"/>
        <v>/data/khanlab/projects/working_DATA/Sample_EWS126tumor_T_C1P2WACXX/Sample_EWS126tumor_T_C1P2WACXX.Processed/Sample_EWS126tumor_T_C1P2WACXX.bam</v>
      </c>
      <c r="F377" t="str">
        <f t="shared" si="36"/>
        <v>Sample_EWS126tumor_T_C1P2WACXX.bam</v>
      </c>
      <c r="G377" s="97" t="str">
        <f t="shared" si="35"/>
        <v>/data/khanlab/projects/working_DATA/Sample_EWS126tumor_T_C1P2WACXX/Sample_EWS126tumor_T_C1P2WACXX.Cufflinks_UCSC/genes.fpkm_tracking</v>
      </c>
    </row>
    <row r="378" spans="1:7" hidden="1">
      <c r="A378" t="str">
        <f t="shared" si="38"/>
        <v>/data/khanlab/projects/working_DATA/</v>
      </c>
      <c r="B378" s="43" t="s">
        <v>1675</v>
      </c>
      <c r="C378" t="str">
        <f t="shared" si="39"/>
        <v>.Processed/</v>
      </c>
      <c r="D378" t="str">
        <f t="shared" si="40"/>
        <v>.bam</v>
      </c>
      <c r="E378" t="str">
        <f t="shared" si="37"/>
        <v>/data/khanlab/projects/working_DATA/Sample_EWS127tumor_E_C2B2NACXX/Sample_EWS127tumor_E_C2B2NACXX.Processed/Sample_EWS127tumor_E_C2B2NACXX.bam</v>
      </c>
      <c r="F378" t="str">
        <f t="shared" si="36"/>
        <v>Sample_EWS127tumor_E_C2B2NACXX.bam</v>
      </c>
      <c r="G378" s="97" t="str">
        <f t="shared" si="35"/>
        <v>/data/khanlab/projects/working_DATA/Sample_EWS127tumor_E_C2B2NACXX/Sample_EWS127tumor_E_C2B2NACXX.Cufflinks_UCSC/genes.fpkm_tracking</v>
      </c>
    </row>
    <row r="379" spans="1:7">
      <c r="A379" t="str">
        <f t="shared" si="38"/>
        <v>/data/khanlab/projects/working_DATA/</v>
      </c>
      <c r="B379" s="43" t="s">
        <v>202</v>
      </c>
      <c r="C379" t="str">
        <f t="shared" si="39"/>
        <v>.Processed/</v>
      </c>
      <c r="D379" t="str">
        <f t="shared" si="40"/>
        <v>.bam</v>
      </c>
      <c r="E379" t="str">
        <f t="shared" si="37"/>
        <v>/data/khanlab/projects/working_DATA/Sample_EWS127tumor_T_C1P2WACXX/Sample_EWS127tumor_T_C1P2WACXX.Processed/Sample_EWS127tumor_T_C1P2WACXX.bam</v>
      </c>
      <c r="F379" t="str">
        <f t="shared" si="36"/>
        <v>Sample_EWS127tumor_T_C1P2WACXX.bam</v>
      </c>
      <c r="G379" s="97" t="str">
        <f t="shared" si="35"/>
        <v>/data/khanlab/projects/working_DATA/Sample_EWS127tumor_T_C1P2WACXX/Sample_EWS127tumor_T_C1P2WACXX.Cufflinks_UCSC/genes.fpkm_tracking</v>
      </c>
    </row>
    <row r="380" spans="1:7" hidden="1">
      <c r="A380" t="str">
        <f t="shared" si="38"/>
        <v>/data/khanlab/projects/working_DATA/</v>
      </c>
      <c r="B380" s="43" t="s">
        <v>1676</v>
      </c>
      <c r="C380" t="str">
        <f t="shared" si="39"/>
        <v>.Processed/</v>
      </c>
      <c r="D380" t="str">
        <f t="shared" si="40"/>
        <v>.bam</v>
      </c>
      <c r="E380" t="str">
        <f t="shared" si="37"/>
        <v>/data/khanlab/projects/working_DATA/Sample_EWS128tumor_E_C2B2NACXX/Sample_EWS128tumor_E_C2B2NACXX.Processed/Sample_EWS128tumor_E_C2B2NACXX.bam</v>
      </c>
      <c r="F380" t="str">
        <f t="shared" si="36"/>
        <v>Sample_EWS128tumor_E_C2B2NACXX.bam</v>
      </c>
      <c r="G380" s="97" t="str">
        <f t="shared" si="35"/>
        <v>/data/khanlab/projects/working_DATA/Sample_EWS128tumor_E_C2B2NACXX/Sample_EWS128tumor_E_C2B2NACXX.Cufflinks_UCSC/genes.fpkm_tracking</v>
      </c>
    </row>
    <row r="381" spans="1:7">
      <c r="A381" t="str">
        <f t="shared" si="38"/>
        <v>/data/khanlab/projects/working_DATA/</v>
      </c>
      <c r="B381" s="43" t="s">
        <v>203</v>
      </c>
      <c r="C381" t="str">
        <f t="shared" si="39"/>
        <v>.Processed/</v>
      </c>
      <c r="D381" t="str">
        <f t="shared" si="40"/>
        <v>.bam</v>
      </c>
      <c r="E381" t="str">
        <f t="shared" si="37"/>
        <v>/data/khanlab/projects/working_DATA/Sample_EWS128tumor_T_C1P2WACXX/Sample_EWS128tumor_T_C1P2WACXX.Processed/Sample_EWS128tumor_T_C1P2WACXX.bam</v>
      </c>
      <c r="F381" t="str">
        <f t="shared" si="36"/>
        <v>Sample_EWS128tumor_T_C1P2WACXX.bam</v>
      </c>
      <c r="G381" s="97" t="str">
        <f t="shared" si="35"/>
        <v>/data/khanlab/projects/working_DATA/Sample_EWS128tumor_T_C1P2WACXX/Sample_EWS128tumor_T_C1P2WACXX.Cufflinks_UCSC/genes.fpkm_tracking</v>
      </c>
    </row>
    <row r="382" spans="1:7" hidden="1">
      <c r="A382" t="str">
        <f t="shared" si="38"/>
        <v>/data/khanlab/projects/working_DATA/</v>
      </c>
      <c r="B382" s="43" t="s">
        <v>1677</v>
      </c>
      <c r="C382" t="str">
        <f t="shared" si="39"/>
        <v>.Processed/</v>
      </c>
      <c r="D382" t="str">
        <f t="shared" si="40"/>
        <v>.bam</v>
      </c>
      <c r="E382" t="str">
        <f t="shared" si="37"/>
        <v>/data/khanlab/projects/working_DATA/Sample_EWS129tumor_E_C2B2NACXX/Sample_EWS129tumor_E_C2B2NACXX.Processed/Sample_EWS129tumor_E_C2B2NACXX.bam</v>
      </c>
      <c r="F382" t="str">
        <f t="shared" si="36"/>
        <v>Sample_EWS129tumor_E_C2B2NACXX.bam</v>
      </c>
      <c r="G382" s="97" t="str">
        <f t="shared" si="35"/>
        <v>/data/khanlab/projects/working_DATA/Sample_EWS129tumor_E_C2B2NACXX/Sample_EWS129tumor_E_C2B2NACXX.Cufflinks_UCSC/genes.fpkm_tracking</v>
      </c>
    </row>
    <row r="383" spans="1:7">
      <c r="A383" t="str">
        <f t="shared" si="38"/>
        <v>/data/khanlab/projects/working_DATA/</v>
      </c>
      <c r="B383" s="43" t="s">
        <v>204</v>
      </c>
      <c r="C383" t="str">
        <f t="shared" si="39"/>
        <v>.Processed/</v>
      </c>
      <c r="D383" t="str">
        <f t="shared" si="40"/>
        <v>.bam</v>
      </c>
      <c r="E383" t="str">
        <f t="shared" si="37"/>
        <v>/data/khanlab/projects/working_DATA/Sample_EWS129tumor_T_C1P2WACXX/Sample_EWS129tumor_T_C1P2WACXX.Processed/Sample_EWS129tumor_T_C1P2WACXX.bam</v>
      </c>
      <c r="F383" t="str">
        <f t="shared" si="36"/>
        <v>Sample_EWS129tumor_T_C1P2WACXX.bam</v>
      </c>
      <c r="G383" s="97" t="str">
        <f t="shared" si="35"/>
        <v>/data/khanlab/projects/working_DATA/Sample_EWS129tumor_T_C1P2WACXX/Sample_EWS129tumor_T_C1P2WACXX.Cufflinks_UCSC/genes.fpkm_tracking</v>
      </c>
    </row>
    <row r="384" spans="1:7" hidden="1">
      <c r="A384" t="str">
        <f t="shared" si="38"/>
        <v>/data/khanlab/projects/working_DATA/</v>
      </c>
      <c r="B384" s="43" t="s">
        <v>1678</v>
      </c>
      <c r="C384" t="str">
        <f t="shared" si="39"/>
        <v>.Processed/</v>
      </c>
      <c r="D384" t="str">
        <f t="shared" si="40"/>
        <v>.bam</v>
      </c>
      <c r="E384" t="str">
        <f t="shared" si="37"/>
        <v>/data/khanlab/projects/working_DATA/Sample_EWS130tumor_E_C2B2NACXX/Sample_EWS130tumor_E_C2B2NACXX.Processed/Sample_EWS130tumor_E_C2B2NACXX.bam</v>
      </c>
      <c r="F384" t="str">
        <f t="shared" si="36"/>
        <v>Sample_EWS130tumor_E_C2B2NACXX.bam</v>
      </c>
      <c r="G384" s="97" t="str">
        <f t="shared" si="35"/>
        <v>/data/khanlab/projects/working_DATA/Sample_EWS130tumor_E_C2B2NACXX/Sample_EWS130tumor_E_C2B2NACXX.Cufflinks_UCSC/genes.fpkm_tracking</v>
      </c>
    </row>
    <row r="385" spans="1:7">
      <c r="A385" t="str">
        <f t="shared" si="38"/>
        <v>/data/khanlab/projects/working_DATA/</v>
      </c>
      <c r="B385" s="43" t="s">
        <v>205</v>
      </c>
      <c r="C385" t="str">
        <f t="shared" si="39"/>
        <v>.Processed/</v>
      </c>
      <c r="D385" t="str">
        <f t="shared" si="40"/>
        <v>.bam</v>
      </c>
      <c r="E385" t="str">
        <f t="shared" si="37"/>
        <v>/data/khanlab/projects/working_DATA/Sample_EWS130tumor_T_D1MF5ACXX/Sample_EWS130tumor_T_D1MF5ACXX.Processed/Sample_EWS130tumor_T_D1MF5ACXX.bam</v>
      </c>
      <c r="F385" t="str">
        <f t="shared" si="36"/>
        <v>Sample_EWS130tumor_T_D1MF5ACXX.bam</v>
      </c>
      <c r="G385" s="97" t="str">
        <f t="shared" si="35"/>
        <v>/data/khanlab/projects/working_DATA/Sample_EWS130tumor_T_D1MF5ACXX/Sample_EWS130tumor_T_D1MF5ACXX.Cufflinks_UCSC/genes.fpkm_tracking</v>
      </c>
    </row>
    <row r="386" spans="1:7" hidden="1">
      <c r="A386" t="str">
        <f t="shared" si="38"/>
        <v>/data/khanlab/projects/working_DATA/</v>
      </c>
      <c r="B386" s="43" t="s">
        <v>1679</v>
      </c>
      <c r="C386" t="str">
        <f t="shared" si="39"/>
        <v>.Processed/</v>
      </c>
      <c r="D386" t="str">
        <f t="shared" si="40"/>
        <v>.bam</v>
      </c>
      <c r="E386" t="str">
        <f t="shared" si="37"/>
        <v>/data/khanlab/projects/working_DATA/Sample_EWS131tumor_E_C2B2NACXX/Sample_EWS131tumor_E_C2B2NACXX.Processed/Sample_EWS131tumor_E_C2B2NACXX.bam</v>
      </c>
      <c r="F386" t="str">
        <f t="shared" si="36"/>
        <v>Sample_EWS131tumor_E_C2B2NACXX.bam</v>
      </c>
      <c r="G386" s="97" t="str">
        <f t="shared" ref="G386:G449" si="41">CONCATENATE(A386,B386,"/",B386,".Cufflinks_UCSC/genes.fpkm_tracking")</f>
        <v>/data/khanlab/projects/working_DATA/Sample_EWS131tumor_E_C2B2NACXX/Sample_EWS131tumor_E_C2B2NACXX.Cufflinks_UCSC/genes.fpkm_tracking</v>
      </c>
    </row>
    <row r="387" spans="1:7" hidden="1">
      <c r="A387" t="str">
        <f t="shared" si="38"/>
        <v>/data/khanlab/projects/working_DATA/</v>
      </c>
      <c r="B387" s="43" t="s">
        <v>1680</v>
      </c>
      <c r="C387" t="str">
        <f t="shared" si="39"/>
        <v>.Processed/</v>
      </c>
      <c r="D387" t="str">
        <f t="shared" si="40"/>
        <v>.bam</v>
      </c>
      <c r="E387" t="str">
        <f t="shared" si="37"/>
        <v>/data/khanlab/projects/working_DATA/Sample_EWS132tumor_E_C2B2NACXX/Sample_EWS132tumor_E_C2B2NACXX.Processed/Sample_EWS132tumor_E_C2B2NACXX.bam</v>
      </c>
      <c r="F387" t="str">
        <f t="shared" si="36"/>
        <v>Sample_EWS132tumor_E_C2B2NACXX.bam</v>
      </c>
      <c r="G387" s="97" t="str">
        <f t="shared" si="41"/>
        <v>/data/khanlab/projects/working_DATA/Sample_EWS132tumor_E_C2B2NACXX/Sample_EWS132tumor_E_C2B2NACXX.Cufflinks_UCSC/genes.fpkm_tracking</v>
      </c>
    </row>
    <row r="388" spans="1:7">
      <c r="A388" t="str">
        <f t="shared" si="38"/>
        <v>/data/khanlab/projects/working_DATA/</v>
      </c>
      <c r="B388" s="43" t="s">
        <v>206</v>
      </c>
      <c r="C388" t="str">
        <f t="shared" si="39"/>
        <v>.Processed/</v>
      </c>
      <c r="D388" t="str">
        <f t="shared" si="40"/>
        <v>.bam</v>
      </c>
      <c r="E388" t="str">
        <f t="shared" si="37"/>
        <v>/data/khanlab/projects/working_DATA/Sample_EWS132tumor_T_D1MF5ACXX/Sample_EWS132tumor_T_D1MF5ACXX.Processed/Sample_EWS132tumor_T_D1MF5ACXX.bam</v>
      </c>
      <c r="F388" t="str">
        <f t="shared" si="36"/>
        <v>Sample_EWS132tumor_T_D1MF5ACXX.bam</v>
      </c>
      <c r="G388" s="97" t="str">
        <f t="shared" si="41"/>
        <v>/data/khanlab/projects/working_DATA/Sample_EWS132tumor_T_D1MF5ACXX/Sample_EWS132tumor_T_D1MF5ACXX.Cufflinks_UCSC/genes.fpkm_tracking</v>
      </c>
    </row>
    <row r="389" spans="1:7" hidden="1">
      <c r="A389" t="str">
        <f t="shared" si="38"/>
        <v>/data/khanlab/projects/working_DATA/</v>
      </c>
      <c r="B389" s="43" t="s">
        <v>1681</v>
      </c>
      <c r="C389" t="str">
        <f t="shared" si="39"/>
        <v>.Processed/</v>
      </c>
      <c r="D389" t="str">
        <f t="shared" si="40"/>
        <v>.bam</v>
      </c>
      <c r="E389" t="str">
        <f t="shared" si="37"/>
        <v>/data/khanlab/projects/working_DATA/Sample_EWS133tumor_E_C2B2NACXX/Sample_EWS133tumor_E_C2B2NACXX.Processed/Sample_EWS133tumor_E_C2B2NACXX.bam</v>
      </c>
      <c r="F389" t="str">
        <f t="shared" si="36"/>
        <v>Sample_EWS133tumor_E_C2B2NACXX.bam</v>
      </c>
      <c r="G389" s="97" t="str">
        <f t="shared" si="41"/>
        <v>/data/khanlab/projects/working_DATA/Sample_EWS133tumor_E_C2B2NACXX/Sample_EWS133tumor_E_C2B2NACXX.Cufflinks_UCSC/genes.fpkm_tracking</v>
      </c>
    </row>
    <row r="390" spans="1:7">
      <c r="A390" t="str">
        <f t="shared" si="38"/>
        <v>/data/khanlab/projects/working_DATA/</v>
      </c>
      <c r="B390" s="43" t="s">
        <v>207</v>
      </c>
      <c r="C390" t="str">
        <f t="shared" si="39"/>
        <v>.Processed/</v>
      </c>
      <c r="D390" t="str">
        <f t="shared" si="40"/>
        <v>.bam</v>
      </c>
      <c r="E390" t="str">
        <f t="shared" si="37"/>
        <v>/data/khanlab/projects/working_DATA/Sample_EWS133tumor_T_D1MF5ACXX/Sample_EWS133tumor_T_D1MF5ACXX.Processed/Sample_EWS133tumor_T_D1MF5ACXX.bam</v>
      </c>
      <c r="F390" t="str">
        <f t="shared" si="36"/>
        <v>Sample_EWS133tumor_T_D1MF5ACXX.bam</v>
      </c>
      <c r="G390" s="97" t="str">
        <f t="shared" si="41"/>
        <v>/data/khanlab/projects/working_DATA/Sample_EWS133tumor_T_D1MF5ACXX/Sample_EWS133tumor_T_D1MF5ACXX.Cufflinks_UCSC/genes.fpkm_tracking</v>
      </c>
    </row>
    <row r="391" spans="1:7" hidden="1">
      <c r="A391" t="str">
        <f t="shared" si="38"/>
        <v>/data/khanlab/projects/working_DATA/</v>
      </c>
      <c r="B391" s="43" t="s">
        <v>1682</v>
      </c>
      <c r="C391" t="str">
        <f t="shared" si="39"/>
        <v>.Processed/</v>
      </c>
      <c r="D391" t="str">
        <f t="shared" si="40"/>
        <v>.bam</v>
      </c>
      <c r="E391" t="str">
        <f t="shared" si="37"/>
        <v>/data/khanlab/projects/working_DATA/Sample_EWS134tumor_E_C2B2NACXX/Sample_EWS134tumor_E_C2B2NACXX.Processed/Sample_EWS134tumor_E_C2B2NACXX.bam</v>
      </c>
      <c r="F391" t="str">
        <f t="shared" si="36"/>
        <v>Sample_EWS134tumor_E_C2B2NACXX.bam</v>
      </c>
      <c r="G391" s="97" t="str">
        <f t="shared" si="41"/>
        <v>/data/khanlab/projects/working_DATA/Sample_EWS134tumor_E_C2B2NACXX/Sample_EWS134tumor_E_C2B2NACXX.Cufflinks_UCSC/genes.fpkm_tracking</v>
      </c>
    </row>
    <row r="392" spans="1:7" hidden="1">
      <c r="A392" t="str">
        <f t="shared" si="38"/>
        <v>/data/khanlab/projects/working_DATA/</v>
      </c>
      <c r="B392" s="43" t="s">
        <v>1683</v>
      </c>
      <c r="C392" t="str">
        <f t="shared" si="39"/>
        <v>.Processed/</v>
      </c>
      <c r="D392" t="str">
        <f t="shared" si="40"/>
        <v>.bam</v>
      </c>
      <c r="E392" t="str">
        <f t="shared" si="37"/>
        <v>/data/khanlab/projects/working_DATA/Sample_EWS135tumor_E_D2CFJACXX/Sample_EWS135tumor_E_D2CFJACXX.Processed/Sample_EWS135tumor_E_D2CFJACXX.bam</v>
      </c>
      <c r="F392" t="str">
        <f t="shared" si="36"/>
        <v>Sample_EWS135tumor_E_D2CFJACXX.bam</v>
      </c>
      <c r="G392" s="97" t="str">
        <f t="shared" si="41"/>
        <v>/data/khanlab/projects/working_DATA/Sample_EWS135tumor_E_D2CFJACXX/Sample_EWS135tumor_E_D2CFJACXX.Cufflinks_UCSC/genes.fpkm_tracking</v>
      </c>
    </row>
    <row r="393" spans="1:7">
      <c r="A393" t="str">
        <f t="shared" si="38"/>
        <v>/data/khanlab/projects/working_DATA/</v>
      </c>
      <c r="B393" s="43" t="s">
        <v>208</v>
      </c>
      <c r="C393" t="str">
        <f t="shared" si="39"/>
        <v>.Processed/</v>
      </c>
      <c r="D393" t="str">
        <f t="shared" si="40"/>
        <v>.bam</v>
      </c>
      <c r="E393" t="str">
        <f t="shared" si="37"/>
        <v>/data/khanlab/projects/working_DATA/Sample_EWS135tumor_T_D1MF5ACXX/Sample_EWS135tumor_T_D1MF5ACXX.Processed/Sample_EWS135tumor_T_D1MF5ACXX.bam</v>
      </c>
      <c r="F393" t="str">
        <f t="shared" si="36"/>
        <v>Sample_EWS135tumor_T_D1MF5ACXX.bam</v>
      </c>
      <c r="G393" s="97" t="str">
        <f t="shared" si="41"/>
        <v>/data/khanlab/projects/working_DATA/Sample_EWS135tumor_T_D1MF5ACXX/Sample_EWS135tumor_T_D1MF5ACXX.Cufflinks_UCSC/genes.fpkm_tracking</v>
      </c>
    </row>
    <row r="394" spans="1:7" hidden="1">
      <c r="A394" t="str">
        <f t="shared" si="38"/>
        <v>/data/khanlab/projects/working_DATA/</v>
      </c>
      <c r="B394" s="43" t="s">
        <v>1684</v>
      </c>
      <c r="C394" t="str">
        <f t="shared" si="39"/>
        <v>.Processed/</v>
      </c>
      <c r="D394" t="str">
        <f t="shared" si="40"/>
        <v>.bam</v>
      </c>
      <c r="E394" t="str">
        <f t="shared" si="37"/>
        <v>/data/khanlab/projects/working_DATA/Sample_EWS136tumor_E_C2B2NACXX/Sample_EWS136tumor_E_C2B2NACXX.Processed/Sample_EWS136tumor_E_C2B2NACXX.bam</v>
      </c>
      <c r="F394" t="str">
        <f t="shared" si="36"/>
        <v>Sample_EWS136tumor_E_C2B2NACXX.bam</v>
      </c>
      <c r="G394" s="97" t="str">
        <f t="shared" si="41"/>
        <v>/data/khanlab/projects/working_DATA/Sample_EWS136tumor_E_C2B2NACXX/Sample_EWS136tumor_E_C2B2NACXX.Cufflinks_UCSC/genes.fpkm_tracking</v>
      </c>
    </row>
    <row r="395" spans="1:7">
      <c r="A395" t="str">
        <f t="shared" si="38"/>
        <v>/data/khanlab/projects/working_DATA/</v>
      </c>
      <c r="B395" s="43" t="s">
        <v>209</v>
      </c>
      <c r="C395" t="str">
        <f t="shared" si="39"/>
        <v>.Processed/</v>
      </c>
      <c r="D395" t="str">
        <f t="shared" si="40"/>
        <v>.bam</v>
      </c>
      <c r="E395" t="str">
        <f t="shared" si="37"/>
        <v>/data/khanlab/projects/working_DATA/Sample_EWS136tumor_T_D1MF5ACXX/Sample_EWS136tumor_T_D1MF5ACXX.Processed/Sample_EWS136tumor_T_D1MF5ACXX.bam</v>
      </c>
      <c r="F395" t="str">
        <f t="shared" si="36"/>
        <v>Sample_EWS136tumor_T_D1MF5ACXX.bam</v>
      </c>
      <c r="G395" s="97" t="str">
        <f t="shared" si="41"/>
        <v>/data/khanlab/projects/working_DATA/Sample_EWS136tumor_T_D1MF5ACXX/Sample_EWS136tumor_T_D1MF5ACXX.Cufflinks_UCSC/genes.fpkm_tracking</v>
      </c>
    </row>
    <row r="396" spans="1:7" hidden="1">
      <c r="A396" t="str">
        <f t="shared" si="38"/>
        <v>/data/khanlab/projects/working_DATA/</v>
      </c>
      <c r="B396" s="43" t="s">
        <v>1685</v>
      </c>
      <c r="C396" t="str">
        <f t="shared" si="39"/>
        <v>.Processed/</v>
      </c>
      <c r="D396" t="str">
        <f t="shared" si="40"/>
        <v>.bam</v>
      </c>
      <c r="E396" t="str">
        <f t="shared" si="37"/>
        <v>/data/khanlab/projects/working_DATA/Sample_EWS137tumor_E_D2CFJACXX/Sample_EWS137tumor_E_D2CFJACXX.Processed/Sample_EWS137tumor_E_D2CFJACXX.bam</v>
      </c>
      <c r="F396" t="str">
        <f t="shared" si="36"/>
        <v>Sample_EWS137tumor_E_D2CFJACXX.bam</v>
      </c>
      <c r="G396" s="97" t="str">
        <f t="shared" si="41"/>
        <v>/data/khanlab/projects/working_DATA/Sample_EWS137tumor_E_D2CFJACXX/Sample_EWS137tumor_E_D2CFJACXX.Cufflinks_UCSC/genes.fpkm_tracking</v>
      </c>
    </row>
    <row r="397" spans="1:7">
      <c r="A397" t="str">
        <f t="shared" si="38"/>
        <v>/data/khanlab/projects/working_DATA/</v>
      </c>
      <c r="B397" s="43" t="s">
        <v>210</v>
      </c>
      <c r="C397" t="str">
        <f t="shared" si="39"/>
        <v>.Processed/</v>
      </c>
      <c r="D397" t="str">
        <f t="shared" si="40"/>
        <v>.bam</v>
      </c>
      <c r="E397" t="str">
        <f t="shared" si="37"/>
        <v>/data/khanlab/projects/working_DATA/Sample_EWS137tumor_T_D1MF5ACXX/Sample_EWS137tumor_T_D1MF5ACXX.Processed/Sample_EWS137tumor_T_D1MF5ACXX.bam</v>
      </c>
      <c r="F397" t="str">
        <f t="shared" si="36"/>
        <v>Sample_EWS137tumor_T_D1MF5ACXX.bam</v>
      </c>
      <c r="G397" s="97" t="str">
        <f t="shared" si="41"/>
        <v>/data/khanlab/projects/working_DATA/Sample_EWS137tumor_T_D1MF5ACXX/Sample_EWS137tumor_T_D1MF5ACXX.Cufflinks_UCSC/genes.fpkm_tracking</v>
      </c>
    </row>
    <row r="398" spans="1:7" hidden="1">
      <c r="A398" t="str">
        <f t="shared" si="38"/>
        <v>/data/khanlab/projects/working_DATA/</v>
      </c>
      <c r="B398" s="43" t="s">
        <v>1686</v>
      </c>
      <c r="C398" t="str">
        <f t="shared" si="39"/>
        <v>.Processed/</v>
      </c>
      <c r="D398" t="str">
        <f t="shared" si="40"/>
        <v>.bam</v>
      </c>
      <c r="E398" t="str">
        <f t="shared" si="37"/>
        <v>/data/khanlab/projects/working_DATA/Sample_EWS138tumor_E_D2CFJACXX/Sample_EWS138tumor_E_D2CFJACXX.Processed/Sample_EWS138tumor_E_D2CFJACXX.bam</v>
      </c>
      <c r="F398" t="str">
        <f t="shared" si="36"/>
        <v>Sample_EWS138tumor_E_D2CFJACXX.bam</v>
      </c>
      <c r="G398" s="97" t="str">
        <f t="shared" si="41"/>
        <v>/data/khanlab/projects/working_DATA/Sample_EWS138tumor_E_D2CFJACXX/Sample_EWS138tumor_E_D2CFJACXX.Cufflinks_UCSC/genes.fpkm_tracking</v>
      </c>
    </row>
    <row r="399" spans="1:7">
      <c r="A399" t="str">
        <f t="shared" si="38"/>
        <v>/data/khanlab/projects/working_DATA/</v>
      </c>
      <c r="B399" s="43" t="s">
        <v>211</v>
      </c>
      <c r="C399" t="str">
        <f t="shared" si="39"/>
        <v>.Processed/</v>
      </c>
      <c r="D399" t="str">
        <f t="shared" si="40"/>
        <v>.bam</v>
      </c>
      <c r="E399" t="str">
        <f t="shared" si="37"/>
        <v>/data/khanlab/projects/working_DATA/Sample_EWS138tumor_T_D1MF5ACXX/Sample_EWS138tumor_T_D1MF5ACXX.Processed/Sample_EWS138tumor_T_D1MF5ACXX.bam</v>
      </c>
      <c r="F399" t="str">
        <f t="shared" si="36"/>
        <v>Sample_EWS138tumor_T_D1MF5ACXX.bam</v>
      </c>
      <c r="G399" s="97" t="str">
        <f t="shared" si="41"/>
        <v>/data/khanlab/projects/working_DATA/Sample_EWS138tumor_T_D1MF5ACXX/Sample_EWS138tumor_T_D1MF5ACXX.Cufflinks_UCSC/genes.fpkm_tracking</v>
      </c>
    </row>
    <row r="400" spans="1:7" hidden="1">
      <c r="A400" t="str">
        <f t="shared" si="38"/>
        <v>/data/khanlab/projects/working_DATA/</v>
      </c>
      <c r="B400" s="43" t="s">
        <v>1687</v>
      </c>
      <c r="C400" t="str">
        <f t="shared" si="39"/>
        <v>.Processed/</v>
      </c>
      <c r="D400" t="str">
        <f t="shared" si="40"/>
        <v>.bam</v>
      </c>
      <c r="E400" t="str">
        <f t="shared" si="37"/>
        <v>/data/khanlab/projects/working_DATA/Sample_EWS139tumor_E_C2B2NACXX/Sample_EWS139tumor_E_C2B2NACXX.Processed/Sample_EWS139tumor_E_C2B2NACXX.bam</v>
      </c>
      <c r="F400" t="str">
        <f t="shared" si="36"/>
        <v>Sample_EWS139tumor_E_C2B2NACXX.bam</v>
      </c>
      <c r="G400" s="97" t="str">
        <f t="shared" si="41"/>
        <v>/data/khanlab/projects/working_DATA/Sample_EWS139tumor_E_C2B2NACXX/Sample_EWS139tumor_E_C2B2NACXX.Cufflinks_UCSC/genes.fpkm_tracking</v>
      </c>
    </row>
    <row r="401" spans="1:7">
      <c r="A401" t="str">
        <f t="shared" si="38"/>
        <v>/data/khanlab/projects/working_DATA/</v>
      </c>
      <c r="B401" s="43" t="s">
        <v>212</v>
      </c>
      <c r="C401" t="str">
        <f t="shared" si="39"/>
        <v>.Processed/</v>
      </c>
      <c r="D401" t="str">
        <f t="shared" si="40"/>
        <v>.bam</v>
      </c>
      <c r="E401" t="str">
        <f t="shared" si="37"/>
        <v>/data/khanlab/projects/working_DATA/Sample_EWS139tumor_T_D1MF5ACXX/Sample_EWS139tumor_T_D1MF5ACXX.Processed/Sample_EWS139tumor_T_D1MF5ACXX.bam</v>
      </c>
      <c r="F401" t="str">
        <f t="shared" si="36"/>
        <v>Sample_EWS139tumor_T_D1MF5ACXX.bam</v>
      </c>
      <c r="G401" s="97" t="str">
        <f t="shared" si="41"/>
        <v>/data/khanlab/projects/working_DATA/Sample_EWS139tumor_T_D1MF5ACXX/Sample_EWS139tumor_T_D1MF5ACXX.Cufflinks_UCSC/genes.fpkm_tracking</v>
      </c>
    </row>
    <row r="402" spans="1:7" hidden="1">
      <c r="A402" t="str">
        <f t="shared" si="38"/>
        <v>/data/khanlab/projects/working_DATA/</v>
      </c>
      <c r="B402" s="43" t="s">
        <v>1688</v>
      </c>
      <c r="C402" t="str">
        <f t="shared" si="39"/>
        <v>.Processed/</v>
      </c>
      <c r="D402" t="str">
        <f t="shared" si="40"/>
        <v>.bam</v>
      </c>
      <c r="E402" t="str">
        <f t="shared" si="37"/>
        <v>/data/khanlab/projects/working_DATA/Sample_EWS140tumor_E_D2CFJACXX/Sample_EWS140tumor_E_D2CFJACXX.Processed/Sample_EWS140tumor_E_D2CFJACXX.bam</v>
      </c>
      <c r="F402" t="str">
        <f t="shared" si="36"/>
        <v>Sample_EWS140tumor_E_D2CFJACXX.bam</v>
      </c>
      <c r="G402" s="97" t="str">
        <f t="shared" si="41"/>
        <v>/data/khanlab/projects/working_DATA/Sample_EWS140tumor_E_D2CFJACXX/Sample_EWS140tumor_E_D2CFJACXX.Cufflinks_UCSC/genes.fpkm_tracking</v>
      </c>
    </row>
    <row r="403" spans="1:7">
      <c r="A403" t="str">
        <f t="shared" si="38"/>
        <v>/data/khanlab/projects/working_DATA/</v>
      </c>
      <c r="B403" s="43" t="s">
        <v>213</v>
      </c>
      <c r="C403" t="str">
        <f t="shared" si="39"/>
        <v>.Processed/</v>
      </c>
      <c r="D403" t="str">
        <f t="shared" si="40"/>
        <v>.bam</v>
      </c>
      <c r="E403" t="str">
        <f t="shared" si="37"/>
        <v>/data/khanlab/projects/working_DATA/Sample_EWS140tumor_T_D1MF5ACXX/Sample_EWS140tumor_T_D1MF5ACXX.Processed/Sample_EWS140tumor_T_D1MF5ACXX.bam</v>
      </c>
      <c r="F403" t="str">
        <f t="shared" si="36"/>
        <v>Sample_EWS140tumor_T_D1MF5ACXX.bam</v>
      </c>
      <c r="G403" s="97" t="str">
        <f t="shared" si="41"/>
        <v>/data/khanlab/projects/working_DATA/Sample_EWS140tumor_T_D1MF5ACXX/Sample_EWS140tumor_T_D1MF5ACXX.Cufflinks_UCSC/genes.fpkm_tracking</v>
      </c>
    </row>
    <row r="404" spans="1:7" hidden="1">
      <c r="A404" t="str">
        <f t="shared" si="38"/>
        <v>/data/khanlab/projects/working_DATA/</v>
      </c>
      <c r="B404" s="43" t="s">
        <v>1689</v>
      </c>
      <c r="C404" t="str">
        <f t="shared" si="39"/>
        <v>.Processed/</v>
      </c>
      <c r="D404" t="str">
        <f t="shared" si="40"/>
        <v>.bam</v>
      </c>
      <c r="E404" t="str">
        <f t="shared" si="37"/>
        <v>/data/khanlab/projects/working_DATA/Sample_EWS2001tumor_E_C2B2NACXX/Sample_EWS2001tumor_E_C2B2NACXX.Processed/Sample_EWS2001tumor_E_C2B2NACXX.bam</v>
      </c>
      <c r="F404" t="str">
        <f t="shared" si="36"/>
        <v>Sample_EWS2001tumor_E_C2B2NACXX.bam</v>
      </c>
      <c r="G404" s="97" t="str">
        <f t="shared" si="41"/>
        <v>/data/khanlab/projects/working_DATA/Sample_EWS2001tumor_E_C2B2NACXX/Sample_EWS2001tumor_E_C2B2NACXX.Cufflinks_UCSC/genes.fpkm_tracking</v>
      </c>
    </row>
    <row r="405" spans="1:7">
      <c r="A405" t="str">
        <f t="shared" si="38"/>
        <v>/data/khanlab/projects/working_DATA/</v>
      </c>
      <c r="B405" s="43" t="s">
        <v>214</v>
      </c>
      <c r="C405" t="str">
        <f t="shared" si="39"/>
        <v>.Processed/</v>
      </c>
      <c r="D405" t="str">
        <f t="shared" si="40"/>
        <v>.bam</v>
      </c>
      <c r="E405" t="str">
        <f t="shared" si="37"/>
        <v>/data/khanlab/projects/working_DATA/Sample_EWS2001tumor_T_D1MF5ACXX/Sample_EWS2001tumor_T_D1MF5ACXX.Processed/Sample_EWS2001tumor_T_D1MF5ACXX.bam</v>
      </c>
      <c r="F405" t="str">
        <f t="shared" si="36"/>
        <v>Sample_EWS2001tumor_T_D1MF5ACXX.bam</v>
      </c>
      <c r="G405" s="97" t="str">
        <f t="shared" si="41"/>
        <v>/data/khanlab/projects/working_DATA/Sample_EWS2001tumor_T_D1MF5ACXX/Sample_EWS2001tumor_T_D1MF5ACXX.Cufflinks_UCSC/genes.fpkm_tracking</v>
      </c>
    </row>
    <row r="406" spans="1:7" hidden="1">
      <c r="A406" t="str">
        <f t="shared" si="38"/>
        <v>/data/khanlab/projects/working_DATA/</v>
      </c>
      <c r="B406" s="43" t="s">
        <v>1690</v>
      </c>
      <c r="C406" t="str">
        <f t="shared" si="39"/>
        <v>.Processed/</v>
      </c>
      <c r="D406" t="str">
        <f t="shared" si="40"/>
        <v>.bam</v>
      </c>
      <c r="E406" t="str">
        <f t="shared" si="37"/>
        <v>/data/khanlab/projects/working_DATA/Sample_EWS2004blood_E_C2B2NACXX/Sample_EWS2004blood_E_C2B2NACXX.Processed/Sample_EWS2004blood_E_C2B2NACXX.bam</v>
      </c>
      <c r="F406" t="str">
        <f t="shared" si="36"/>
        <v>Sample_EWS2004blood_E_C2B2NACXX.bam</v>
      </c>
      <c r="G406" s="97" t="str">
        <f t="shared" si="41"/>
        <v>/data/khanlab/projects/working_DATA/Sample_EWS2004blood_E_C2B2NACXX/Sample_EWS2004blood_E_C2B2NACXX.Cufflinks_UCSC/genes.fpkm_tracking</v>
      </c>
    </row>
    <row r="407" spans="1:7" hidden="1">
      <c r="A407" t="str">
        <f t="shared" si="38"/>
        <v>/data/khanlab/projects/working_DATA/</v>
      </c>
      <c r="B407" s="43" t="s">
        <v>1691</v>
      </c>
      <c r="C407" t="str">
        <f t="shared" si="39"/>
        <v>.Processed/</v>
      </c>
      <c r="D407" t="str">
        <f t="shared" si="40"/>
        <v>.bam</v>
      </c>
      <c r="E407" t="str">
        <f t="shared" si="37"/>
        <v>/data/khanlab/projects/working_DATA/Sample_EWS2004tumor_E_D2CFJACXX/Sample_EWS2004tumor_E_D2CFJACXX.Processed/Sample_EWS2004tumor_E_D2CFJACXX.bam</v>
      </c>
      <c r="F407" t="str">
        <f t="shared" si="36"/>
        <v>Sample_EWS2004tumor_E_D2CFJACXX.bam</v>
      </c>
      <c r="G407" s="97" t="str">
        <f t="shared" si="41"/>
        <v>/data/khanlab/projects/working_DATA/Sample_EWS2004tumor_E_D2CFJACXX/Sample_EWS2004tumor_E_D2CFJACXX.Cufflinks_UCSC/genes.fpkm_tracking</v>
      </c>
    </row>
    <row r="408" spans="1:7">
      <c r="A408" t="str">
        <f t="shared" si="38"/>
        <v>/data/khanlab/projects/working_DATA/</v>
      </c>
      <c r="B408" s="43" t="s">
        <v>215</v>
      </c>
      <c r="C408" t="str">
        <f t="shared" si="39"/>
        <v>.Processed/</v>
      </c>
      <c r="D408" t="str">
        <f t="shared" si="40"/>
        <v>.bam</v>
      </c>
      <c r="E408" t="str">
        <f t="shared" si="37"/>
        <v>/data/khanlab/projects/working_DATA/Sample_EWS2004tumor_T_D1MF5ACXX/Sample_EWS2004tumor_T_D1MF5ACXX.Processed/Sample_EWS2004tumor_T_D1MF5ACXX.bam</v>
      </c>
      <c r="F408" t="str">
        <f t="shared" si="36"/>
        <v>Sample_EWS2004tumor_T_D1MF5ACXX.bam</v>
      </c>
      <c r="G408" s="97" t="str">
        <f t="shared" si="41"/>
        <v>/data/khanlab/projects/working_DATA/Sample_EWS2004tumor_T_D1MF5ACXX/Sample_EWS2004tumor_T_D1MF5ACXX.Cufflinks_UCSC/genes.fpkm_tracking</v>
      </c>
    </row>
    <row r="409" spans="1:7" hidden="1">
      <c r="A409" t="str">
        <f t="shared" si="38"/>
        <v>/data/khanlab/projects/working_DATA/</v>
      </c>
      <c r="B409" s="43" t="s">
        <v>1692</v>
      </c>
      <c r="C409" t="str">
        <f t="shared" si="39"/>
        <v>.Processed/</v>
      </c>
      <c r="D409" t="str">
        <f t="shared" si="40"/>
        <v>.bam</v>
      </c>
      <c r="E409" t="str">
        <f t="shared" si="37"/>
        <v>/data/khanlab/projects/working_DATA/Sample_EWS2005blood_E_C2B2NACXX/Sample_EWS2005blood_E_C2B2NACXX.Processed/Sample_EWS2005blood_E_C2B2NACXX.bam</v>
      </c>
      <c r="F409" t="str">
        <f t="shared" si="36"/>
        <v>Sample_EWS2005blood_E_C2B2NACXX.bam</v>
      </c>
      <c r="G409" s="97" t="str">
        <f t="shared" si="41"/>
        <v>/data/khanlab/projects/working_DATA/Sample_EWS2005blood_E_C2B2NACXX/Sample_EWS2005blood_E_C2B2NACXX.Cufflinks_UCSC/genes.fpkm_tracking</v>
      </c>
    </row>
    <row r="410" spans="1:7" hidden="1">
      <c r="A410" t="str">
        <f t="shared" si="38"/>
        <v>/data/khanlab/projects/working_DATA/</v>
      </c>
      <c r="B410" s="43" t="s">
        <v>1693</v>
      </c>
      <c r="C410" t="str">
        <f t="shared" si="39"/>
        <v>.Processed/</v>
      </c>
      <c r="D410" t="str">
        <f t="shared" si="40"/>
        <v>.bam</v>
      </c>
      <c r="E410" t="str">
        <f t="shared" si="37"/>
        <v>/data/khanlab/projects/working_DATA/Sample_EWS2005tumor_E_C2B2NACXX/Sample_EWS2005tumor_E_C2B2NACXX.Processed/Sample_EWS2005tumor_E_C2B2NACXX.bam</v>
      </c>
      <c r="F410" t="str">
        <f t="shared" si="36"/>
        <v>Sample_EWS2005tumor_E_C2B2NACXX.bam</v>
      </c>
      <c r="G410" s="97" t="str">
        <f t="shared" si="41"/>
        <v>/data/khanlab/projects/working_DATA/Sample_EWS2005tumor_E_C2B2NACXX/Sample_EWS2005tumor_E_C2B2NACXX.Cufflinks_UCSC/genes.fpkm_tracking</v>
      </c>
    </row>
    <row r="411" spans="1:7">
      <c r="A411" t="str">
        <f t="shared" si="38"/>
        <v>/data/khanlab/projects/working_DATA/</v>
      </c>
      <c r="B411" s="43" t="s">
        <v>216</v>
      </c>
      <c r="C411" t="str">
        <f t="shared" si="39"/>
        <v>.Processed/</v>
      </c>
      <c r="D411" t="str">
        <f t="shared" si="40"/>
        <v>.bam</v>
      </c>
      <c r="E411" t="str">
        <f t="shared" si="37"/>
        <v>/data/khanlab/projects/working_DATA/Sample_EWS2005tumor_T_D1MF5ACXX/Sample_EWS2005tumor_T_D1MF5ACXX.Processed/Sample_EWS2005tumor_T_D1MF5ACXX.bam</v>
      </c>
      <c r="F411" t="str">
        <f t="shared" si="36"/>
        <v>Sample_EWS2005tumor_T_D1MF5ACXX.bam</v>
      </c>
      <c r="G411" s="97" t="str">
        <f t="shared" si="41"/>
        <v>/data/khanlab/projects/working_DATA/Sample_EWS2005tumor_T_D1MF5ACXX/Sample_EWS2005tumor_T_D1MF5ACXX.Cufflinks_UCSC/genes.fpkm_tracking</v>
      </c>
    </row>
    <row r="412" spans="1:7">
      <c r="A412" t="str">
        <f t="shared" si="38"/>
        <v>/data/khanlab/projects/working_DATA/</v>
      </c>
      <c r="B412" s="43" t="s">
        <v>217</v>
      </c>
      <c r="C412" t="str">
        <f t="shared" si="39"/>
        <v>.Processed/</v>
      </c>
      <c r="D412" t="str">
        <f t="shared" si="40"/>
        <v>.bam</v>
      </c>
      <c r="E412" t="str">
        <f t="shared" si="37"/>
        <v>/data/khanlab/projects/working_DATA/Sample_EWS2006tumor_T_C1JC7ACXX/Sample_EWS2006tumor_T_C1JC7ACXX.Processed/Sample_EWS2006tumor_T_C1JC7ACXX.bam</v>
      </c>
      <c r="F412" t="str">
        <f t="shared" si="36"/>
        <v>Sample_EWS2006tumor_T_C1JC7ACXX.bam</v>
      </c>
      <c r="G412" s="97" t="str">
        <f t="shared" si="41"/>
        <v>/data/khanlab/projects/working_DATA/Sample_EWS2006tumor_T_C1JC7ACXX/Sample_EWS2006tumor_T_C1JC7ACXX.Cufflinks_UCSC/genes.fpkm_tracking</v>
      </c>
    </row>
    <row r="413" spans="1:7" hidden="1">
      <c r="A413" t="str">
        <f t="shared" si="38"/>
        <v>/data/khanlab/projects/working_DATA/</v>
      </c>
      <c r="B413" s="43" t="s">
        <v>1694</v>
      </c>
      <c r="C413" t="str">
        <f t="shared" si="39"/>
        <v>.Processed/</v>
      </c>
      <c r="D413" t="str">
        <f t="shared" si="40"/>
        <v>.bam</v>
      </c>
      <c r="E413" t="str">
        <f t="shared" si="37"/>
        <v>/data/khanlab/projects/working_DATA/Sample_EWS2007blood_E_C2B2NACXX/Sample_EWS2007blood_E_C2B2NACXX.Processed/Sample_EWS2007blood_E_C2B2NACXX.bam</v>
      </c>
      <c r="F413" t="str">
        <f t="shared" si="36"/>
        <v>Sample_EWS2007blood_E_C2B2NACXX.bam</v>
      </c>
      <c r="G413" s="97" t="str">
        <f t="shared" si="41"/>
        <v>/data/khanlab/projects/working_DATA/Sample_EWS2007blood_E_C2B2NACXX/Sample_EWS2007blood_E_C2B2NACXX.Cufflinks_UCSC/genes.fpkm_tracking</v>
      </c>
    </row>
    <row r="414" spans="1:7" hidden="1">
      <c r="A414" t="str">
        <f t="shared" si="38"/>
        <v>/data/khanlab/projects/working_DATA/</v>
      </c>
      <c r="B414" s="43" t="s">
        <v>1695</v>
      </c>
      <c r="C414" t="str">
        <f t="shared" si="39"/>
        <v>.Processed/</v>
      </c>
      <c r="D414" t="str">
        <f t="shared" si="40"/>
        <v>.bam</v>
      </c>
      <c r="E414" t="str">
        <f t="shared" si="37"/>
        <v>/data/khanlab/projects/working_DATA/Sample_EWS2007tumor_E_C2B2NACXX/Sample_EWS2007tumor_E_C2B2NACXX.Processed/Sample_EWS2007tumor_E_C2B2NACXX.bam</v>
      </c>
      <c r="F414" t="str">
        <f t="shared" si="36"/>
        <v>Sample_EWS2007tumor_E_C2B2NACXX.bam</v>
      </c>
      <c r="G414" s="97" t="str">
        <f t="shared" si="41"/>
        <v>/data/khanlab/projects/working_DATA/Sample_EWS2007tumor_E_C2B2NACXX/Sample_EWS2007tumor_E_C2B2NACXX.Cufflinks_UCSC/genes.fpkm_tracking</v>
      </c>
    </row>
    <row r="415" spans="1:7">
      <c r="A415" t="str">
        <f t="shared" si="38"/>
        <v>/data/khanlab/projects/working_DATA/</v>
      </c>
      <c r="B415" s="43" t="s">
        <v>218</v>
      </c>
      <c r="C415" t="str">
        <f t="shared" si="39"/>
        <v>.Processed/</v>
      </c>
      <c r="D415" t="str">
        <f t="shared" si="40"/>
        <v>.bam</v>
      </c>
      <c r="E415" t="str">
        <f t="shared" si="37"/>
        <v>/data/khanlab/projects/working_DATA/Sample_EWS2007tumor_T_C1JC7ACXX/Sample_EWS2007tumor_T_C1JC7ACXX.Processed/Sample_EWS2007tumor_T_C1JC7ACXX.bam</v>
      </c>
      <c r="F415" t="str">
        <f t="shared" si="36"/>
        <v>Sample_EWS2007tumor_T_C1JC7ACXX.bam</v>
      </c>
      <c r="G415" s="97" t="str">
        <f t="shared" si="41"/>
        <v>/data/khanlab/projects/working_DATA/Sample_EWS2007tumor_T_C1JC7ACXX/Sample_EWS2007tumor_T_C1JC7ACXX.Cufflinks_UCSC/genes.fpkm_tracking</v>
      </c>
    </row>
    <row r="416" spans="1:7">
      <c r="A416" t="str">
        <f t="shared" si="38"/>
        <v>/data/khanlab/projects/working_DATA/</v>
      </c>
      <c r="B416" s="43" t="s">
        <v>219</v>
      </c>
      <c r="C416" t="str">
        <f t="shared" si="39"/>
        <v>.Processed/</v>
      </c>
      <c r="D416" t="str">
        <f t="shared" si="40"/>
        <v>.bam</v>
      </c>
      <c r="E416" t="str">
        <f t="shared" si="37"/>
        <v>/data/khanlab/projects/working_DATA/Sample_EWS2008tumor_T_C1JC7ACXX/Sample_EWS2008tumor_T_C1JC7ACXX.Processed/Sample_EWS2008tumor_T_C1JC7ACXX.bam</v>
      </c>
      <c r="F416" t="str">
        <f t="shared" si="36"/>
        <v>Sample_EWS2008tumor_T_C1JC7ACXX.bam</v>
      </c>
      <c r="G416" s="97" t="str">
        <f t="shared" si="41"/>
        <v>/data/khanlab/projects/working_DATA/Sample_EWS2008tumor_T_C1JC7ACXX/Sample_EWS2008tumor_T_C1JC7ACXX.Cufflinks_UCSC/genes.fpkm_tracking</v>
      </c>
    </row>
    <row r="417" spans="1:7">
      <c r="A417" t="str">
        <f t="shared" si="38"/>
        <v>/data/khanlab/projects/working_DATA/</v>
      </c>
      <c r="B417" s="43" t="s">
        <v>220</v>
      </c>
      <c r="C417" t="str">
        <f t="shared" si="39"/>
        <v>.Processed/</v>
      </c>
      <c r="D417" t="str">
        <f t="shared" si="40"/>
        <v>.bam</v>
      </c>
      <c r="E417" t="str">
        <f t="shared" si="37"/>
        <v>/data/khanlab/projects/working_DATA/Sample_EWS2009tumor_T_C1JC7ACXX/Sample_EWS2009tumor_T_C1JC7ACXX.Processed/Sample_EWS2009tumor_T_C1JC7ACXX.bam</v>
      </c>
      <c r="F417" t="str">
        <f t="shared" si="36"/>
        <v>Sample_EWS2009tumor_T_C1JC7ACXX.bam</v>
      </c>
      <c r="G417" s="97" t="str">
        <f t="shared" si="41"/>
        <v>/data/khanlab/projects/working_DATA/Sample_EWS2009tumor_T_C1JC7ACXX/Sample_EWS2009tumor_T_C1JC7ACXX.Cufflinks_UCSC/genes.fpkm_tracking</v>
      </c>
    </row>
    <row r="418" spans="1:7">
      <c r="A418" t="str">
        <f t="shared" si="38"/>
        <v>/data/khanlab/projects/working_DATA/</v>
      </c>
      <c r="B418" s="43" t="s">
        <v>221</v>
      </c>
      <c r="C418" t="str">
        <f t="shared" si="39"/>
        <v>.Processed/</v>
      </c>
      <c r="D418" t="str">
        <f t="shared" si="40"/>
        <v>.bam</v>
      </c>
      <c r="E418" t="str">
        <f t="shared" si="37"/>
        <v>/data/khanlab/projects/working_DATA/Sample_EWS2012tumor_T_C1JC7ACXX/Sample_EWS2012tumor_T_C1JC7ACXX.Processed/Sample_EWS2012tumor_T_C1JC7ACXX.bam</v>
      </c>
      <c r="F418" t="str">
        <f t="shared" si="36"/>
        <v>Sample_EWS2012tumor_T_C1JC7ACXX.bam</v>
      </c>
      <c r="G418" s="97" t="str">
        <f t="shared" si="41"/>
        <v>/data/khanlab/projects/working_DATA/Sample_EWS2012tumor_T_C1JC7ACXX/Sample_EWS2012tumor_T_C1JC7ACXX.Cufflinks_UCSC/genes.fpkm_tracking</v>
      </c>
    </row>
    <row r="419" spans="1:7" hidden="1">
      <c r="A419" t="str">
        <f t="shared" si="38"/>
        <v>/data/khanlab/projects/working_DATA/</v>
      </c>
      <c r="B419" s="43" t="s">
        <v>1696</v>
      </c>
      <c r="C419" t="str">
        <f t="shared" si="39"/>
        <v>.Processed/</v>
      </c>
      <c r="D419" t="str">
        <f t="shared" si="40"/>
        <v>.bam</v>
      </c>
      <c r="E419" t="str">
        <f t="shared" si="37"/>
        <v>/data/khanlab/projects/working_DATA/Sample_EWS2013blood_E_C291CACXX/Sample_EWS2013blood_E_C291CACXX.Processed/Sample_EWS2013blood_E_C291CACXX.bam</v>
      </c>
      <c r="F419" t="str">
        <f t="shared" si="36"/>
        <v>Sample_EWS2013blood_E_C291CACXX.bam</v>
      </c>
      <c r="G419" s="97" t="str">
        <f t="shared" si="41"/>
        <v>/data/khanlab/projects/working_DATA/Sample_EWS2013blood_E_C291CACXX/Sample_EWS2013blood_E_C291CACXX.Cufflinks_UCSC/genes.fpkm_tracking</v>
      </c>
    </row>
    <row r="420" spans="1:7" hidden="1">
      <c r="A420" t="str">
        <f t="shared" si="38"/>
        <v>/data/khanlab/projects/working_DATA/</v>
      </c>
      <c r="B420" s="43" t="s">
        <v>1697</v>
      </c>
      <c r="C420" t="str">
        <f t="shared" si="39"/>
        <v>.Processed/</v>
      </c>
      <c r="D420" t="str">
        <f t="shared" si="40"/>
        <v>.bam</v>
      </c>
      <c r="E420" t="str">
        <f t="shared" si="37"/>
        <v>/data/khanlab/projects/working_DATA/Sample_EWS2013tumor_E_C291CACXX/Sample_EWS2013tumor_E_C291CACXX.Processed/Sample_EWS2013tumor_E_C291CACXX.bam</v>
      </c>
      <c r="F420" t="str">
        <f t="shared" si="36"/>
        <v>Sample_EWS2013tumor_E_C291CACXX.bam</v>
      </c>
      <c r="G420" s="97" t="str">
        <f t="shared" si="41"/>
        <v>/data/khanlab/projects/working_DATA/Sample_EWS2013tumor_E_C291CACXX/Sample_EWS2013tumor_E_C291CACXX.Cufflinks_UCSC/genes.fpkm_tracking</v>
      </c>
    </row>
    <row r="421" spans="1:7">
      <c r="A421" t="str">
        <f t="shared" si="38"/>
        <v>/data/khanlab/projects/working_DATA/</v>
      </c>
      <c r="B421" s="43" t="s">
        <v>222</v>
      </c>
      <c r="C421" t="str">
        <f t="shared" si="39"/>
        <v>.Processed/</v>
      </c>
      <c r="D421" t="str">
        <f t="shared" si="40"/>
        <v>.bam</v>
      </c>
      <c r="E421" t="str">
        <f t="shared" si="37"/>
        <v>/data/khanlab/projects/working_DATA/Sample_EWS2013tumor_T_C1JC7ACXX/Sample_EWS2013tumor_T_C1JC7ACXX.Processed/Sample_EWS2013tumor_T_C1JC7ACXX.bam</v>
      </c>
      <c r="F421" t="str">
        <f t="shared" si="36"/>
        <v>Sample_EWS2013tumor_T_C1JC7ACXX.bam</v>
      </c>
      <c r="G421" s="97" t="str">
        <f t="shared" si="41"/>
        <v>/data/khanlab/projects/working_DATA/Sample_EWS2013tumor_T_C1JC7ACXX/Sample_EWS2013tumor_T_C1JC7ACXX.Cufflinks_UCSC/genes.fpkm_tracking</v>
      </c>
    </row>
    <row r="422" spans="1:7" hidden="1">
      <c r="A422" t="str">
        <f t="shared" si="38"/>
        <v>/data/khanlab/projects/working_DATA/</v>
      </c>
      <c r="B422" s="43" t="s">
        <v>1698</v>
      </c>
      <c r="C422" t="str">
        <f t="shared" si="39"/>
        <v>.Processed/</v>
      </c>
      <c r="D422" t="str">
        <f t="shared" si="40"/>
        <v>.bam</v>
      </c>
      <c r="E422" t="str">
        <f t="shared" si="37"/>
        <v>/data/khanlab/projects/working_DATA/Sample_EWS2014blood_E_C2B2NACXX/Sample_EWS2014blood_E_C2B2NACXX.Processed/Sample_EWS2014blood_E_C2B2NACXX.bam</v>
      </c>
      <c r="F422" t="str">
        <f t="shared" si="36"/>
        <v>Sample_EWS2014blood_E_C2B2NACXX.bam</v>
      </c>
      <c r="G422" s="97" t="str">
        <f t="shared" si="41"/>
        <v>/data/khanlab/projects/working_DATA/Sample_EWS2014blood_E_C2B2NACXX/Sample_EWS2014blood_E_C2B2NACXX.Cufflinks_UCSC/genes.fpkm_tracking</v>
      </c>
    </row>
    <row r="423" spans="1:7" hidden="1">
      <c r="A423" t="str">
        <f t="shared" si="38"/>
        <v>/data/khanlab/projects/working_DATA/</v>
      </c>
      <c r="B423" s="43" t="s">
        <v>1699</v>
      </c>
      <c r="C423" t="str">
        <f t="shared" si="39"/>
        <v>.Processed/</v>
      </c>
      <c r="D423" t="str">
        <f t="shared" si="40"/>
        <v>.bam</v>
      </c>
      <c r="E423" t="str">
        <f t="shared" si="37"/>
        <v>/data/khanlab/projects/working_DATA/Sample_EWS2014tumor_E_C2B2NACXX/Sample_EWS2014tumor_E_C2B2NACXX.Processed/Sample_EWS2014tumor_E_C2B2NACXX.bam</v>
      </c>
      <c r="F423" t="str">
        <f t="shared" si="36"/>
        <v>Sample_EWS2014tumor_E_C2B2NACXX.bam</v>
      </c>
      <c r="G423" s="97" t="str">
        <f t="shared" si="41"/>
        <v>/data/khanlab/projects/working_DATA/Sample_EWS2014tumor_E_C2B2NACXX/Sample_EWS2014tumor_E_C2B2NACXX.Cufflinks_UCSC/genes.fpkm_tracking</v>
      </c>
    </row>
    <row r="424" spans="1:7" hidden="1">
      <c r="A424" t="str">
        <f t="shared" si="38"/>
        <v>/data/khanlab/projects/working_DATA/</v>
      </c>
      <c r="B424" s="43" t="s">
        <v>1700</v>
      </c>
      <c r="C424" t="str">
        <f t="shared" si="39"/>
        <v>.Processed/</v>
      </c>
      <c r="D424" t="str">
        <f t="shared" si="40"/>
        <v>.bam</v>
      </c>
      <c r="E424" t="str">
        <f t="shared" si="37"/>
        <v>/data/khanlab/projects/working_DATA/Sample_EWS2016blood_E_C2B2NACXX/Sample_EWS2016blood_E_C2B2NACXX.Processed/Sample_EWS2016blood_E_C2B2NACXX.bam</v>
      </c>
      <c r="F424" t="str">
        <f t="shared" si="36"/>
        <v>Sample_EWS2016blood_E_C2B2NACXX.bam</v>
      </c>
      <c r="G424" s="97" t="str">
        <f t="shared" si="41"/>
        <v>/data/khanlab/projects/working_DATA/Sample_EWS2016blood_E_C2B2NACXX/Sample_EWS2016blood_E_C2B2NACXX.Cufflinks_UCSC/genes.fpkm_tracking</v>
      </c>
    </row>
    <row r="425" spans="1:7" hidden="1">
      <c r="A425" t="str">
        <f t="shared" si="38"/>
        <v>/data/khanlab/projects/working_DATA/</v>
      </c>
      <c r="B425" s="43" t="s">
        <v>1701</v>
      </c>
      <c r="C425" t="str">
        <f t="shared" si="39"/>
        <v>.Processed/</v>
      </c>
      <c r="D425" t="str">
        <f t="shared" si="40"/>
        <v>.bam</v>
      </c>
      <c r="E425" t="str">
        <f t="shared" si="37"/>
        <v>/data/khanlab/projects/working_DATA/Sample_EWS2016tumor_E_C2B2NACXX/Sample_EWS2016tumor_E_C2B2NACXX.Processed/Sample_EWS2016tumor_E_C2B2NACXX.bam</v>
      </c>
      <c r="F425" t="str">
        <f t="shared" si="36"/>
        <v>Sample_EWS2016tumor_E_C2B2NACXX.bam</v>
      </c>
      <c r="G425" s="97" t="str">
        <f t="shared" si="41"/>
        <v>/data/khanlab/projects/working_DATA/Sample_EWS2016tumor_E_C2B2NACXX/Sample_EWS2016tumor_E_C2B2NACXX.Cufflinks_UCSC/genes.fpkm_tracking</v>
      </c>
    </row>
    <row r="426" spans="1:7">
      <c r="A426" t="str">
        <f t="shared" si="38"/>
        <v>/data/khanlab/projects/working_DATA/</v>
      </c>
      <c r="B426" s="43" t="s">
        <v>223</v>
      </c>
      <c r="C426" t="str">
        <f t="shared" si="39"/>
        <v>.Processed/</v>
      </c>
      <c r="D426" t="str">
        <f t="shared" si="40"/>
        <v>.bam</v>
      </c>
      <c r="E426" t="str">
        <f t="shared" si="37"/>
        <v>/data/khanlab/projects/working_DATA/Sample_EWS2016tumor_T_C1JC7ACXX/Sample_EWS2016tumor_T_C1JC7ACXX.Processed/Sample_EWS2016tumor_T_C1JC7ACXX.bam</v>
      </c>
      <c r="F426" t="str">
        <f t="shared" si="36"/>
        <v>Sample_EWS2016tumor_T_C1JC7ACXX.bam</v>
      </c>
      <c r="G426" s="97" t="str">
        <f t="shared" si="41"/>
        <v>/data/khanlab/projects/working_DATA/Sample_EWS2016tumor_T_C1JC7ACXX/Sample_EWS2016tumor_T_C1JC7ACXX.Cufflinks_UCSC/genes.fpkm_tracking</v>
      </c>
    </row>
    <row r="427" spans="1:7">
      <c r="A427" t="str">
        <f t="shared" si="38"/>
        <v>/data/khanlab/projects/working_DATA/</v>
      </c>
      <c r="B427" s="43" t="s">
        <v>224</v>
      </c>
      <c r="C427" t="str">
        <f t="shared" si="39"/>
        <v>.Processed/</v>
      </c>
      <c r="D427" t="str">
        <f t="shared" si="40"/>
        <v>.bam</v>
      </c>
      <c r="E427" t="str">
        <f t="shared" si="37"/>
        <v>/data/khanlab/projects/working_DATA/Sample_EWS2017tumor_T_C1JC7ACXX/Sample_EWS2017tumor_T_C1JC7ACXX.Processed/Sample_EWS2017tumor_T_C1JC7ACXX.bam</v>
      </c>
      <c r="F427" t="str">
        <f t="shared" si="36"/>
        <v>Sample_EWS2017tumor_T_C1JC7ACXX.bam</v>
      </c>
      <c r="G427" s="97" t="str">
        <f t="shared" si="41"/>
        <v>/data/khanlab/projects/working_DATA/Sample_EWS2017tumor_T_C1JC7ACXX/Sample_EWS2017tumor_T_C1JC7ACXX.Cufflinks_UCSC/genes.fpkm_tracking</v>
      </c>
    </row>
    <row r="428" spans="1:7">
      <c r="A428" t="str">
        <f t="shared" si="38"/>
        <v>/data/khanlab/projects/working_DATA/</v>
      </c>
      <c r="B428" s="43" t="s">
        <v>225</v>
      </c>
      <c r="C428" t="str">
        <f t="shared" si="39"/>
        <v>.Processed/</v>
      </c>
      <c r="D428" t="str">
        <f t="shared" si="40"/>
        <v>.bam</v>
      </c>
      <c r="E428" t="str">
        <f t="shared" si="37"/>
        <v>/data/khanlab/projects/working_DATA/Sample_EWS2019tumor_T_C1JC7ACXX/Sample_EWS2019tumor_T_C1JC7ACXX.Processed/Sample_EWS2019tumor_T_C1JC7ACXX.bam</v>
      </c>
      <c r="F428" t="str">
        <f t="shared" si="36"/>
        <v>Sample_EWS2019tumor_T_C1JC7ACXX.bam</v>
      </c>
      <c r="G428" s="97" t="str">
        <f t="shared" si="41"/>
        <v>/data/khanlab/projects/working_DATA/Sample_EWS2019tumor_T_C1JC7ACXX/Sample_EWS2019tumor_T_C1JC7ACXX.Cufflinks_UCSC/genes.fpkm_tracking</v>
      </c>
    </row>
    <row r="429" spans="1:7" hidden="1">
      <c r="A429" t="str">
        <f t="shared" si="38"/>
        <v>/data/khanlab/projects/working_DATA/</v>
      </c>
      <c r="B429" s="43" t="s">
        <v>1702</v>
      </c>
      <c r="C429" t="str">
        <f t="shared" si="39"/>
        <v>.Processed/</v>
      </c>
      <c r="D429" t="str">
        <f t="shared" si="40"/>
        <v>.bam</v>
      </c>
      <c r="E429" t="str">
        <f t="shared" si="37"/>
        <v>/data/khanlab/projects/working_DATA/Sample_EWS2020tumor_E_C291CACXX/Sample_EWS2020tumor_E_C291CACXX.Processed/Sample_EWS2020tumor_E_C291CACXX.bam</v>
      </c>
      <c r="F429" t="str">
        <f t="shared" si="36"/>
        <v>Sample_EWS2020tumor_E_C291CACXX.bam</v>
      </c>
      <c r="G429" s="97" t="str">
        <f t="shared" si="41"/>
        <v>/data/khanlab/projects/working_DATA/Sample_EWS2020tumor_E_C291CACXX/Sample_EWS2020tumor_E_C291CACXX.Cufflinks_UCSC/genes.fpkm_tracking</v>
      </c>
    </row>
    <row r="430" spans="1:7">
      <c r="A430" t="str">
        <f t="shared" si="38"/>
        <v>/data/khanlab/projects/working_DATA/</v>
      </c>
      <c r="B430" s="43" t="s">
        <v>226</v>
      </c>
      <c r="C430" t="str">
        <f t="shared" si="39"/>
        <v>.Processed/</v>
      </c>
      <c r="D430" t="str">
        <f t="shared" si="40"/>
        <v>.bam</v>
      </c>
      <c r="E430" t="str">
        <f t="shared" si="37"/>
        <v>/data/khanlab/projects/working_DATA/Sample_EWS2020tumor_T_C1JC7ACXX/Sample_EWS2020tumor_T_C1JC7ACXX.Processed/Sample_EWS2020tumor_T_C1JC7ACXX.bam</v>
      </c>
      <c r="F430" t="str">
        <f t="shared" si="36"/>
        <v>Sample_EWS2020tumor_T_C1JC7ACXX.bam</v>
      </c>
      <c r="G430" s="97" t="str">
        <f t="shared" si="41"/>
        <v>/data/khanlab/projects/working_DATA/Sample_EWS2020tumor_T_C1JC7ACXX/Sample_EWS2020tumor_T_C1JC7ACXX.Cufflinks_UCSC/genes.fpkm_tracking</v>
      </c>
    </row>
    <row r="431" spans="1:7" hidden="1">
      <c r="A431" t="str">
        <f t="shared" si="38"/>
        <v>/data/khanlab/projects/working_DATA/</v>
      </c>
      <c r="B431" s="43" t="s">
        <v>1703</v>
      </c>
      <c r="C431" t="str">
        <f t="shared" si="39"/>
        <v>.Processed/</v>
      </c>
      <c r="D431" t="str">
        <f t="shared" si="40"/>
        <v>.bam</v>
      </c>
      <c r="E431" t="str">
        <f t="shared" si="37"/>
        <v>/data/khanlab/projects/working_DATA/Sample_EWS2021blood_E_C291CACXX/Sample_EWS2021blood_E_C291CACXX.Processed/Sample_EWS2021blood_E_C291CACXX.bam</v>
      </c>
      <c r="F431" t="str">
        <f t="shared" si="36"/>
        <v>Sample_EWS2021blood_E_C291CACXX.bam</v>
      </c>
      <c r="G431" s="97" t="str">
        <f t="shared" si="41"/>
        <v>/data/khanlab/projects/working_DATA/Sample_EWS2021blood_E_C291CACXX/Sample_EWS2021blood_E_C291CACXX.Cufflinks_UCSC/genes.fpkm_tracking</v>
      </c>
    </row>
    <row r="432" spans="1:7" hidden="1">
      <c r="A432" t="str">
        <f t="shared" si="38"/>
        <v>/data/khanlab/projects/working_DATA/</v>
      </c>
      <c r="B432" s="43" t="s">
        <v>1704</v>
      </c>
      <c r="C432" t="str">
        <f t="shared" si="39"/>
        <v>.Processed/</v>
      </c>
      <c r="D432" t="str">
        <f t="shared" si="40"/>
        <v>.bam</v>
      </c>
      <c r="E432" t="str">
        <f t="shared" si="37"/>
        <v>/data/khanlab/projects/working_DATA/Sample_EWS2021tumor_E_C291CACXX/Sample_EWS2021tumor_E_C291CACXX.Processed/Sample_EWS2021tumor_E_C291CACXX.bam</v>
      </c>
      <c r="F432" t="str">
        <f t="shared" si="36"/>
        <v>Sample_EWS2021tumor_E_C291CACXX.bam</v>
      </c>
      <c r="G432" s="97" t="str">
        <f t="shared" si="41"/>
        <v>/data/khanlab/projects/working_DATA/Sample_EWS2021tumor_E_C291CACXX/Sample_EWS2021tumor_E_C291CACXX.Cufflinks_UCSC/genes.fpkm_tracking</v>
      </c>
    </row>
    <row r="433" spans="1:7" hidden="1">
      <c r="A433" t="str">
        <f t="shared" si="38"/>
        <v>/data/khanlab/projects/working_DATA/</v>
      </c>
      <c r="B433" s="43" t="s">
        <v>1705</v>
      </c>
      <c r="C433" t="str">
        <f t="shared" si="39"/>
        <v>.Processed/</v>
      </c>
      <c r="D433" t="str">
        <f t="shared" si="40"/>
        <v>.bam</v>
      </c>
      <c r="E433" t="str">
        <f t="shared" si="37"/>
        <v>/data/khanlab/projects/working_DATA/Sample_EWS2022bm_E_C291CACXX/Sample_EWS2022bm_E_C291CACXX.Processed/Sample_EWS2022bm_E_C291CACXX.bam</v>
      </c>
      <c r="F433" t="str">
        <f t="shared" si="36"/>
        <v>Sample_EWS2022bm_E_C291CACXX.bam</v>
      </c>
      <c r="G433" s="97" t="str">
        <f t="shared" si="41"/>
        <v>/data/khanlab/projects/working_DATA/Sample_EWS2022bm_E_C291CACXX/Sample_EWS2022bm_E_C291CACXX.Cufflinks_UCSC/genes.fpkm_tracking</v>
      </c>
    </row>
    <row r="434" spans="1:7" hidden="1">
      <c r="A434" t="str">
        <f t="shared" si="38"/>
        <v>/data/khanlab/projects/working_DATA/</v>
      </c>
      <c r="B434" s="43" t="s">
        <v>1706</v>
      </c>
      <c r="C434" t="str">
        <f t="shared" si="39"/>
        <v>.Processed/</v>
      </c>
      <c r="D434" t="str">
        <f t="shared" si="40"/>
        <v>.bam</v>
      </c>
      <c r="E434" t="str">
        <f t="shared" si="37"/>
        <v>/data/khanlab/projects/working_DATA/Sample_EWS2022tumor_E_C291CACXX/Sample_EWS2022tumor_E_C291CACXX.Processed/Sample_EWS2022tumor_E_C291CACXX.bam</v>
      </c>
      <c r="F434" t="str">
        <f t="shared" si="36"/>
        <v>Sample_EWS2022tumor_E_C291CACXX.bam</v>
      </c>
      <c r="G434" s="97" t="str">
        <f t="shared" si="41"/>
        <v>/data/khanlab/projects/working_DATA/Sample_EWS2022tumor_E_C291CACXX/Sample_EWS2022tumor_E_C291CACXX.Cufflinks_UCSC/genes.fpkm_tracking</v>
      </c>
    </row>
    <row r="435" spans="1:7" hidden="1">
      <c r="A435" t="str">
        <f t="shared" si="38"/>
        <v>/data/khanlab/projects/working_DATA/</v>
      </c>
      <c r="B435" s="43" t="s">
        <v>1707</v>
      </c>
      <c r="C435" t="str">
        <f t="shared" si="39"/>
        <v>.Processed/</v>
      </c>
      <c r="D435" t="str">
        <f t="shared" si="40"/>
        <v>.bam</v>
      </c>
      <c r="E435" t="str">
        <f t="shared" si="37"/>
        <v>/data/khanlab/projects/working_DATA/Sample_EWS2023blood_E_C2B24ACXX/Sample_EWS2023blood_E_C2B24ACXX.Processed/Sample_EWS2023blood_E_C2B24ACXX.bam</v>
      </c>
      <c r="F435" t="str">
        <f t="shared" si="36"/>
        <v>Sample_EWS2023blood_E_C2B24ACXX.bam</v>
      </c>
      <c r="G435" s="97" t="str">
        <f t="shared" si="41"/>
        <v>/data/khanlab/projects/working_DATA/Sample_EWS2023blood_E_C2B24ACXX/Sample_EWS2023blood_E_C2B24ACXX.Cufflinks_UCSC/genes.fpkm_tracking</v>
      </c>
    </row>
    <row r="436" spans="1:7" hidden="1">
      <c r="A436" t="str">
        <f t="shared" si="38"/>
        <v>/data/khanlab/projects/working_DATA/</v>
      </c>
      <c r="B436" s="43" t="s">
        <v>1708</v>
      </c>
      <c r="C436" t="str">
        <f t="shared" si="39"/>
        <v>.Processed/</v>
      </c>
      <c r="D436" t="str">
        <f t="shared" si="40"/>
        <v>.bam</v>
      </c>
      <c r="E436" t="str">
        <f t="shared" si="37"/>
        <v>/data/khanlab/projects/working_DATA/Sample_EWS2023tumor_E_C2B24ACXX/Sample_EWS2023tumor_E_C2B24ACXX.Processed/Sample_EWS2023tumor_E_C2B24ACXX.bam</v>
      </c>
      <c r="F436" t="str">
        <f t="shared" ref="F436:F499" si="42">CONCATENATE(B436,D436)</f>
        <v>Sample_EWS2023tumor_E_C2B24ACXX.bam</v>
      </c>
      <c r="G436" s="97" t="str">
        <f t="shared" si="41"/>
        <v>/data/khanlab/projects/working_DATA/Sample_EWS2023tumor_E_C2B24ACXX/Sample_EWS2023tumor_E_C2B24ACXX.Cufflinks_UCSC/genes.fpkm_tracking</v>
      </c>
    </row>
    <row r="437" spans="1:7">
      <c r="A437" t="str">
        <f t="shared" si="38"/>
        <v>/data/khanlab/projects/working_DATA/</v>
      </c>
      <c r="B437" s="43" t="s">
        <v>227</v>
      </c>
      <c r="C437" t="str">
        <f t="shared" si="39"/>
        <v>.Processed/</v>
      </c>
      <c r="D437" t="str">
        <f t="shared" si="40"/>
        <v>.bam</v>
      </c>
      <c r="E437" t="str">
        <f t="shared" ref="E437:E500" si="43">CONCATENATE(A437,B437,"/",B437,C437,B437,D437)</f>
        <v>/data/khanlab/projects/working_DATA/Sample_EWS2023tumor_T_D1PR6ACXX/Sample_EWS2023tumor_T_D1PR6ACXX.Processed/Sample_EWS2023tumor_T_D1PR6ACXX.bam</v>
      </c>
      <c r="F437" t="str">
        <f t="shared" si="42"/>
        <v>Sample_EWS2023tumor_T_D1PR6ACXX.bam</v>
      </c>
      <c r="G437" s="97" t="str">
        <f t="shared" si="41"/>
        <v>/data/khanlab/projects/working_DATA/Sample_EWS2023tumor_T_D1PR6ACXX/Sample_EWS2023tumor_T_D1PR6ACXX.Cufflinks_UCSC/genes.fpkm_tracking</v>
      </c>
    </row>
    <row r="438" spans="1:7" hidden="1">
      <c r="A438" t="str">
        <f t="shared" ref="A438:A501" si="44">$A$1</f>
        <v>/data/khanlab/projects/working_DATA/</v>
      </c>
      <c r="B438" s="43" t="s">
        <v>1709</v>
      </c>
      <c r="C438" t="str">
        <f t="shared" ref="C438:C501" si="45">$C$1</f>
        <v>.Processed/</v>
      </c>
      <c r="D438" t="str">
        <f t="shared" ref="D438:D501" si="46">$D$1</f>
        <v>.bam</v>
      </c>
      <c r="E438" t="str">
        <f t="shared" si="43"/>
        <v>/data/khanlab/projects/working_DATA/Sample_EWSLW112811tumor1_E_C291CACXX/Sample_EWSLW112811tumor1_E_C291CACXX.Processed/Sample_EWSLW112811tumor1_E_C291CACXX.bam</v>
      </c>
      <c r="F438" t="str">
        <f t="shared" si="42"/>
        <v>Sample_EWSLW112811tumor1_E_C291CACXX.bam</v>
      </c>
      <c r="G438" s="97" t="str">
        <f t="shared" si="41"/>
        <v>/data/khanlab/projects/working_DATA/Sample_EWSLW112811tumor1_E_C291CACXX/Sample_EWSLW112811tumor1_E_C291CACXX.Cufflinks_UCSC/genes.fpkm_tracking</v>
      </c>
    </row>
    <row r="439" spans="1:7" hidden="1">
      <c r="A439" t="str">
        <f t="shared" si="44"/>
        <v>/data/khanlab/projects/working_DATA/</v>
      </c>
      <c r="B439" s="43" t="s">
        <v>1710</v>
      </c>
      <c r="C439" t="str">
        <f t="shared" si="45"/>
        <v>.Processed/</v>
      </c>
      <c r="D439" t="str">
        <f t="shared" si="46"/>
        <v>.bam</v>
      </c>
      <c r="E439" t="str">
        <f t="shared" si="43"/>
        <v>/data/khanlab/projects/working_DATA/Sample_EWSLW112811tumor2_E_C291CACXX/Sample_EWSLW112811tumor2_E_C291CACXX.Processed/Sample_EWSLW112811tumor2_E_C291CACXX.bam</v>
      </c>
      <c r="F439" t="str">
        <f t="shared" si="42"/>
        <v>Sample_EWSLW112811tumor2_E_C291CACXX.bam</v>
      </c>
      <c r="G439" s="97" t="str">
        <f t="shared" si="41"/>
        <v>/data/khanlab/projects/working_DATA/Sample_EWSLW112811tumor2_E_C291CACXX/Sample_EWSLW112811tumor2_E_C291CACXX.Cufflinks_UCSC/genes.fpkm_tracking</v>
      </c>
    </row>
    <row r="440" spans="1:7" hidden="1">
      <c r="A440" t="str">
        <f t="shared" si="44"/>
        <v>/data/khanlab/projects/working_DATA/</v>
      </c>
      <c r="B440" s="43" t="s">
        <v>1711</v>
      </c>
      <c r="C440" t="str">
        <f t="shared" si="45"/>
        <v>.Processed/</v>
      </c>
      <c r="D440" t="str">
        <f t="shared" si="46"/>
        <v>.bam</v>
      </c>
      <c r="E440" t="str">
        <f t="shared" si="43"/>
        <v>/data/khanlab/projects/working_DATA/Sample_FUUR1cell_E_D2AG0ACXX/Sample_FUUR1cell_E_D2AG0ACXX.Processed/Sample_FUUR1cell_E_D2AG0ACXX.bam</v>
      </c>
      <c r="F440" t="str">
        <f t="shared" si="42"/>
        <v>Sample_FUUR1cell_E_D2AG0ACXX.bam</v>
      </c>
      <c r="G440" s="97" t="str">
        <f t="shared" si="41"/>
        <v>/data/khanlab/projects/working_DATA/Sample_FUUR1cell_E_D2AG0ACXX/Sample_FUUR1cell_E_D2AG0ACXX.Cufflinks_UCSC/genes.fpkm_tracking</v>
      </c>
    </row>
    <row r="441" spans="1:7">
      <c r="A441" t="str">
        <f t="shared" si="44"/>
        <v>/data/khanlab/projects/working_DATA/</v>
      </c>
      <c r="B441" s="43" t="s">
        <v>228</v>
      </c>
      <c r="C441" t="str">
        <f t="shared" si="45"/>
        <v>.Processed/</v>
      </c>
      <c r="D441" t="str">
        <f t="shared" si="46"/>
        <v>.bam</v>
      </c>
      <c r="E441" t="str">
        <f t="shared" si="43"/>
        <v>/data/khanlab/projects/working_DATA/Sample_FUUR1p28_T_D2ED5ACXX/Sample_FUUR1p28_T_D2ED5ACXX.Processed/Sample_FUUR1p28_T_D2ED5ACXX.bam</v>
      </c>
      <c r="F441" t="str">
        <f t="shared" si="42"/>
        <v>Sample_FUUR1p28_T_D2ED5ACXX.bam</v>
      </c>
      <c r="G441" s="97" t="str">
        <f t="shared" si="41"/>
        <v>/data/khanlab/projects/working_DATA/Sample_FUUR1p28_T_D2ED5ACXX/Sample_FUUR1p28_T_D2ED5ACXX.Cufflinks_UCSC/genes.fpkm_tracking</v>
      </c>
    </row>
    <row r="442" spans="1:7" hidden="1">
      <c r="A442" t="str">
        <f t="shared" si="44"/>
        <v>/data/khanlab/projects/working_DATA/</v>
      </c>
      <c r="B442" s="43" t="s">
        <v>1712</v>
      </c>
      <c r="C442" t="str">
        <f t="shared" si="45"/>
        <v>.Processed/</v>
      </c>
      <c r="D442" t="str">
        <f t="shared" si="46"/>
        <v>.bam</v>
      </c>
      <c r="E442" t="str">
        <f t="shared" si="43"/>
        <v>/data/khanlab/projects/working_DATA/Sample_G401dtp_E_C34P6ACXX/Sample_G401dtp_E_C34P6ACXX.Processed/Sample_G401dtp_E_C34P6ACXX.bam</v>
      </c>
      <c r="F442" t="str">
        <f t="shared" si="42"/>
        <v>Sample_G401dtp_E_C34P6ACXX.bam</v>
      </c>
      <c r="G442" s="97" t="str">
        <f t="shared" si="41"/>
        <v>/data/khanlab/projects/working_DATA/Sample_G401dtp_E_C34P6ACXX/Sample_G401dtp_E_C34P6ACXX.Cufflinks_UCSC/genes.fpkm_tracking</v>
      </c>
    </row>
    <row r="443" spans="1:7">
      <c r="A443" t="str">
        <f t="shared" si="44"/>
        <v>/data/khanlab/projects/working_DATA/</v>
      </c>
      <c r="B443" s="43" t="s">
        <v>229</v>
      </c>
      <c r="C443" t="str">
        <f t="shared" si="45"/>
        <v>.Processed/</v>
      </c>
      <c r="D443" t="str">
        <f t="shared" si="46"/>
        <v>.bam</v>
      </c>
      <c r="E443" t="str">
        <f t="shared" si="43"/>
        <v>/data/khanlab/projects/working_DATA/Sample_G401dtp_T_C28RYACXX/Sample_G401dtp_T_C28RYACXX.Processed/Sample_G401dtp_T_C28RYACXX.bam</v>
      </c>
      <c r="F443" t="str">
        <f t="shared" si="42"/>
        <v>Sample_G401dtp_T_C28RYACXX.bam</v>
      </c>
      <c r="G443" s="97" t="str">
        <f t="shared" si="41"/>
        <v>/data/khanlab/projects/working_DATA/Sample_G401dtp_T_C28RYACXX/Sample_G401dtp_T_C28RYACXX.Cufflinks_UCSC/genes.fpkm_tracking</v>
      </c>
    </row>
    <row r="444" spans="1:7" hidden="1">
      <c r="A444" t="str">
        <f t="shared" si="44"/>
        <v>/data/khanlab/projects/working_DATA/</v>
      </c>
      <c r="B444" s="43" t="s">
        <v>1713</v>
      </c>
      <c r="C444" t="str">
        <f t="shared" si="45"/>
        <v>.Processed/</v>
      </c>
      <c r="D444" t="str">
        <f t="shared" si="46"/>
        <v>.bam</v>
      </c>
      <c r="E444" t="str">
        <f t="shared" si="43"/>
        <v>/data/khanlab/projects/working_DATA/Sample_GCG001blood_E_D2AG0ACXX/Sample_GCG001blood_E_D2AG0ACXX.Processed/Sample_GCG001blood_E_D2AG0ACXX.bam</v>
      </c>
      <c r="F444" t="str">
        <f t="shared" si="42"/>
        <v>Sample_GCG001blood_E_D2AG0ACXX.bam</v>
      </c>
      <c r="G444" s="97" t="str">
        <f t="shared" si="41"/>
        <v>/data/khanlab/projects/working_DATA/Sample_GCG001blood_E_D2AG0ACXX/Sample_GCG001blood_E_D2AG0ACXX.Cufflinks_UCSC/genes.fpkm_tracking</v>
      </c>
    </row>
    <row r="445" spans="1:7" hidden="1">
      <c r="A445" t="str">
        <f t="shared" si="44"/>
        <v>/data/khanlab/projects/working_DATA/</v>
      </c>
      <c r="B445" s="43" t="s">
        <v>1714</v>
      </c>
      <c r="C445" t="str">
        <f t="shared" si="45"/>
        <v>.Processed/</v>
      </c>
      <c r="D445" t="str">
        <f t="shared" si="46"/>
        <v>.bam</v>
      </c>
      <c r="E445" t="str">
        <f t="shared" si="43"/>
        <v>/data/khanlab/projects/working_DATA/Sample_GCG001tumor_E_D2AG0ACXX/Sample_GCG001tumor_E_D2AG0ACXX.Processed/Sample_GCG001tumor_E_D2AG0ACXX.bam</v>
      </c>
      <c r="F445" t="str">
        <f t="shared" si="42"/>
        <v>Sample_GCG001tumor_E_D2AG0ACXX.bam</v>
      </c>
      <c r="G445" s="97" t="str">
        <f t="shared" si="41"/>
        <v>/data/khanlab/projects/working_DATA/Sample_GCG001tumor_E_D2AG0ACXX/Sample_GCG001tumor_E_D2AG0ACXX.Cufflinks_UCSC/genes.fpkm_tracking</v>
      </c>
    </row>
    <row r="446" spans="1:7">
      <c r="A446" t="str">
        <f t="shared" si="44"/>
        <v>/data/khanlab/projects/working_DATA/</v>
      </c>
      <c r="B446" s="43" t="s">
        <v>230</v>
      </c>
      <c r="C446" t="str">
        <f t="shared" si="45"/>
        <v>.Processed/</v>
      </c>
      <c r="D446" t="str">
        <f t="shared" si="46"/>
        <v>.bam</v>
      </c>
      <c r="E446" t="str">
        <f t="shared" si="43"/>
        <v>/data/khanlab/projects/working_DATA/Sample_GCG001tumor_T_D21H2ACXX/Sample_GCG001tumor_T_D21H2ACXX.Processed/Sample_GCG001tumor_T_D21H2ACXX.bam</v>
      </c>
      <c r="F446" t="str">
        <f t="shared" si="42"/>
        <v>Sample_GCG001tumor_T_D21H2ACXX.bam</v>
      </c>
      <c r="G446" s="97" t="str">
        <f t="shared" si="41"/>
        <v>/data/khanlab/projects/working_DATA/Sample_GCG001tumor_T_D21H2ACXX/Sample_GCG001tumor_T_D21H2ACXX.Cufflinks_UCSC/genes.fpkm_tracking</v>
      </c>
    </row>
    <row r="447" spans="1:7" hidden="1">
      <c r="A447" t="str">
        <f t="shared" si="44"/>
        <v>/data/khanlab/projects/working_DATA/</v>
      </c>
      <c r="B447" s="43" t="s">
        <v>1715</v>
      </c>
      <c r="C447" t="str">
        <f t="shared" si="45"/>
        <v>.Processed/</v>
      </c>
      <c r="D447" t="str">
        <f t="shared" si="46"/>
        <v>.bam</v>
      </c>
      <c r="E447" t="str">
        <f t="shared" si="43"/>
        <v>/data/khanlab/projects/working_DATA/Sample_GCT001blood_E_D2AG0ACXX/Sample_GCT001blood_E_D2AG0ACXX.Processed/Sample_GCT001blood_E_D2AG0ACXX.bam</v>
      </c>
      <c r="F447" t="str">
        <f t="shared" si="42"/>
        <v>Sample_GCT001blood_E_D2AG0ACXX.bam</v>
      </c>
      <c r="G447" s="97" t="str">
        <f t="shared" si="41"/>
        <v>/data/khanlab/projects/working_DATA/Sample_GCT001blood_E_D2AG0ACXX/Sample_GCT001blood_E_D2AG0ACXX.Cufflinks_UCSC/genes.fpkm_tracking</v>
      </c>
    </row>
    <row r="448" spans="1:7" hidden="1">
      <c r="A448" t="str">
        <f t="shared" si="44"/>
        <v>/data/khanlab/projects/working_DATA/</v>
      </c>
      <c r="B448" s="43" t="s">
        <v>1716</v>
      </c>
      <c r="C448" t="str">
        <f t="shared" si="45"/>
        <v>.Processed/</v>
      </c>
      <c r="D448" t="str">
        <f t="shared" si="46"/>
        <v>.bam</v>
      </c>
      <c r="E448" t="str">
        <f t="shared" si="43"/>
        <v>/data/khanlab/projects/working_DATA/Sample_GCT001tumor_E_D2AG0ACXX/Sample_GCT001tumor_E_D2AG0ACXX.Processed/Sample_GCT001tumor_E_D2AG0ACXX.bam</v>
      </c>
      <c r="F448" t="str">
        <f t="shared" si="42"/>
        <v>Sample_GCT001tumor_E_D2AG0ACXX.bam</v>
      </c>
      <c r="G448" s="97" t="str">
        <f t="shared" si="41"/>
        <v>/data/khanlab/projects/working_DATA/Sample_GCT001tumor_E_D2AG0ACXX/Sample_GCT001tumor_E_D2AG0ACXX.Cufflinks_UCSC/genes.fpkm_tracking</v>
      </c>
    </row>
    <row r="449" spans="1:7">
      <c r="A449" t="str">
        <f t="shared" si="44"/>
        <v>/data/khanlab/projects/working_DATA/</v>
      </c>
      <c r="B449" s="43" t="s">
        <v>231</v>
      </c>
      <c r="C449" t="str">
        <f t="shared" si="45"/>
        <v>.Processed/</v>
      </c>
      <c r="D449" t="str">
        <f t="shared" si="46"/>
        <v>.bam</v>
      </c>
      <c r="E449" t="str">
        <f t="shared" si="43"/>
        <v>/data/khanlab/projects/working_DATA/Sample_GCT001tumor_T_D21H2ACXX/Sample_GCT001tumor_T_D21H2ACXX.Processed/Sample_GCT001tumor_T_D21H2ACXX.bam</v>
      </c>
      <c r="F449" t="str">
        <f t="shared" si="42"/>
        <v>Sample_GCT001tumor_T_D21H2ACXX.bam</v>
      </c>
      <c r="G449" s="97" t="str">
        <f t="shared" si="41"/>
        <v>/data/khanlab/projects/working_DATA/Sample_GCT001tumor_T_D21H2ACXX/Sample_GCT001tumor_T_D21H2ACXX.Cufflinks_UCSC/genes.fpkm_tracking</v>
      </c>
    </row>
    <row r="450" spans="1:7" hidden="1">
      <c r="A450" t="str">
        <f t="shared" si="44"/>
        <v>/data/khanlab/projects/working_DATA/</v>
      </c>
      <c r="B450" s="43" t="s">
        <v>1717</v>
      </c>
      <c r="C450" t="str">
        <f t="shared" si="45"/>
        <v>.Processed/</v>
      </c>
      <c r="D450" t="str">
        <f t="shared" si="46"/>
        <v>.bam</v>
      </c>
      <c r="E450" t="str">
        <f t="shared" si="43"/>
        <v>/data/khanlab/projects/working_DATA/Sample_GCT002blood_E_D2AG0ACXX/Sample_GCT002blood_E_D2AG0ACXX.Processed/Sample_GCT002blood_E_D2AG0ACXX.bam</v>
      </c>
      <c r="F450" t="str">
        <f t="shared" si="42"/>
        <v>Sample_GCT002blood_E_D2AG0ACXX.bam</v>
      </c>
      <c r="G450" s="97" t="str">
        <f t="shared" ref="G450:G513" si="47">CONCATENATE(A450,B450,"/",B450,".Cufflinks_UCSC/genes.fpkm_tracking")</f>
        <v>/data/khanlab/projects/working_DATA/Sample_GCT002blood_E_D2AG0ACXX/Sample_GCT002blood_E_D2AG0ACXX.Cufflinks_UCSC/genes.fpkm_tracking</v>
      </c>
    </row>
    <row r="451" spans="1:7" hidden="1">
      <c r="A451" t="str">
        <f t="shared" si="44"/>
        <v>/data/khanlab/projects/working_DATA/</v>
      </c>
      <c r="B451" s="43" t="s">
        <v>1718</v>
      </c>
      <c r="C451" t="str">
        <f t="shared" si="45"/>
        <v>.Processed/</v>
      </c>
      <c r="D451" t="str">
        <f t="shared" si="46"/>
        <v>.bam</v>
      </c>
      <c r="E451" t="str">
        <f t="shared" si="43"/>
        <v>/data/khanlab/projects/working_DATA/Sample_GCT002tumor_E_D2AG0ACXX/Sample_GCT002tumor_E_D2AG0ACXX.Processed/Sample_GCT002tumor_E_D2AG0ACXX.bam</v>
      </c>
      <c r="F451" t="str">
        <f t="shared" si="42"/>
        <v>Sample_GCT002tumor_E_D2AG0ACXX.bam</v>
      </c>
      <c r="G451" s="97" t="str">
        <f t="shared" si="47"/>
        <v>/data/khanlab/projects/working_DATA/Sample_GCT002tumor_E_D2AG0ACXX/Sample_GCT002tumor_E_D2AG0ACXX.Cufflinks_UCSC/genes.fpkm_tracking</v>
      </c>
    </row>
    <row r="452" spans="1:7">
      <c r="A452" t="str">
        <f t="shared" si="44"/>
        <v>/data/khanlab/projects/working_DATA/</v>
      </c>
      <c r="B452" s="43" t="s">
        <v>232</v>
      </c>
      <c r="C452" t="str">
        <f t="shared" si="45"/>
        <v>.Processed/</v>
      </c>
      <c r="D452" t="str">
        <f t="shared" si="46"/>
        <v>.bam</v>
      </c>
      <c r="E452" t="str">
        <f t="shared" si="43"/>
        <v>/data/khanlab/projects/working_DATA/Sample_GCT002tumor_T_D21H2ACXX/Sample_GCT002tumor_T_D21H2ACXX.Processed/Sample_GCT002tumor_T_D21H2ACXX.bam</v>
      </c>
      <c r="F452" t="str">
        <f t="shared" si="42"/>
        <v>Sample_GCT002tumor_T_D21H2ACXX.bam</v>
      </c>
      <c r="G452" s="97" t="str">
        <f t="shared" si="47"/>
        <v>/data/khanlab/projects/working_DATA/Sample_GCT002tumor_T_D21H2ACXX/Sample_GCT002tumor_T_D21H2ACXX.Cufflinks_UCSC/genes.fpkm_tracking</v>
      </c>
    </row>
    <row r="453" spans="1:7" hidden="1">
      <c r="A453" t="str">
        <f t="shared" si="44"/>
        <v>/data/khanlab/projects/working_DATA/</v>
      </c>
      <c r="B453" s="43" t="s">
        <v>1719</v>
      </c>
      <c r="C453" t="str">
        <f t="shared" si="45"/>
        <v>.Processed/</v>
      </c>
      <c r="D453" t="str">
        <f t="shared" si="46"/>
        <v>.bam</v>
      </c>
      <c r="E453" t="str">
        <f t="shared" si="43"/>
        <v>/data/khanlab/projects/working_DATA/Sample_GIABSeqCap_E_C624DANXX/Sample_GIABSeqCap_E_C624DANXX.Processed/Sample_GIABSeqCap_E_C624DANXX.bam</v>
      </c>
      <c r="F453" t="str">
        <f t="shared" si="42"/>
        <v>Sample_GIABSeqCap_E_C624DANXX.bam</v>
      </c>
      <c r="G453" s="97" t="str">
        <f t="shared" si="47"/>
        <v>/data/khanlab/projects/working_DATA/Sample_GIABSeqCap_E_C624DANXX/Sample_GIABSeqCap_E_C624DANXX.Cufflinks_UCSC/genes.fpkm_tracking</v>
      </c>
    </row>
    <row r="454" spans="1:7" hidden="1">
      <c r="A454" t="str">
        <f t="shared" si="44"/>
        <v>/data/khanlab/projects/working_DATA/</v>
      </c>
      <c r="B454" s="43" t="s">
        <v>1720</v>
      </c>
      <c r="C454" t="str">
        <f t="shared" si="45"/>
        <v>.Processed/</v>
      </c>
      <c r="D454" t="str">
        <f t="shared" si="46"/>
        <v>.bam</v>
      </c>
      <c r="E454" t="str">
        <f t="shared" si="43"/>
        <v>/data/khanlab/projects/working_DATA/Sample_GIABSureSelect_E_C624DANXX/Sample_GIABSureSelect_E_C624DANXX.Processed/Sample_GIABSureSelect_E_C624DANXX.bam</v>
      </c>
      <c r="F454" t="str">
        <f t="shared" si="42"/>
        <v>Sample_GIABSureSelect_E_C624DANXX.bam</v>
      </c>
      <c r="G454" s="97" t="str">
        <f t="shared" si="47"/>
        <v>/data/khanlab/projects/working_DATA/Sample_GIABSureSelect_E_C624DANXX/Sample_GIABSureSelect_E_C624DANXX.Cufflinks_UCSC/genes.fpkm_tracking</v>
      </c>
    </row>
    <row r="455" spans="1:7" hidden="1">
      <c r="A455" t="str">
        <f t="shared" si="44"/>
        <v>/data/khanlab/projects/working_DATA/</v>
      </c>
      <c r="B455" s="43" t="s">
        <v>1721</v>
      </c>
      <c r="C455" t="str">
        <f t="shared" si="45"/>
        <v>.Processed/</v>
      </c>
      <c r="D455" t="str">
        <f t="shared" si="46"/>
        <v>.bam</v>
      </c>
      <c r="E455" t="str">
        <f t="shared" si="43"/>
        <v>/data/khanlab/projects/working_DATA/Sample_GIAB_150_SureSelect_2_E_C676DANXX/Sample_GIAB_150_SureSelect_2_E_C676DANXX.Processed/Sample_GIAB_150_SureSelect_2_E_C676DANXX.bam</v>
      </c>
      <c r="F455" t="str">
        <f t="shared" si="42"/>
        <v>Sample_GIAB_150_SureSelect_2_E_C676DANXX.bam</v>
      </c>
      <c r="G455" s="97" t="str">
        <f t="shared" si="47"/>
        <v>/data/khanlab/projects/working_DATA/Sample_GIAB_150_SureSelect_2_E_C676DANXX/Sample_GIAB_150_SureSelect_2_E_C676DANXX.Cufflinks_UCSC/genes.fpkm_tracking</v>
      </c>
    </row>
    <row r="456" spans="1:7" hidden="1">
      <c r="A456" t="str">
        <f t="shared" si="44"/>
        <v>/data/khanlab/projects/working_DATA/</v>
      </c>
      <c r="B456" s="43" t="s">
        <v>1722</v>
      </c>
      <c r="C456" t="str">
        <f t="shared" si="45"/>
        <v>.Processed/</v>
      </c>
      <c r="D456" t="str">
        <f t="shared" si="46"/>
        <v>.bam</v>
      </c>
      <c r="E456" t="str">
        <f t="shared" si="43"/>
        <v>/data/khanlab/projects/working_DATA/Sample_GIAB_500_SureSelect_2_E_C676DANXX/Sample_GIAB_500_SureSelect_2_E_C676DANXX.Processed/Sample_GIAB_500_SureSelect_2_E_C676DANXX.bam</v>
      </c>
      <c r="F456" t="str">
        <f t="shared" si="42"/>
        <v>Sample_GIAB_500_SureSelect_2_E_C676DANXX.bam</v>
      </c>
      <c r="G456" s="97" t="str">
        <f t="shared" si="47"/>
        <v>/data/khanlab/projects/working_DATA/Sample_GIAB_500_SureSelect_2_E_C676DANXX/Sample_GIAB_500_SureSelect_2_E_C676DANXX.Cufflinks_UCSC/genes.fpkm_tracking</v>
      </c>
    </row>
    <row r="457" spans="1:7" hidden="1">
      <c r="A457" t="str">
        <f t="shared" si="44"/>
        <v>/data/khanlab/projects/working_DATA/</v>
      </c>
      <c r="B457" s="43" t="s">
        <v>1723</v>
      </c>
      <c r="C457" t="str">
        <f t="shared" si="45"/>
        <v>.Processed/</v>
      </c>
      <c r="D457" t="str">
        <f t="shared" si="46"/>
        <v>.bam</v>
      </c>
      <c r="E457" t="str">
        <f t="shared" si="43"/>
        <v>/data/khanlab/projects/working_DATA/Sample_GIAB_SeqCap_2_E_C676DANXX/Sample_GIAB_SeqCap_2_E_C676DANXX.Processed/Sample_GIAB_SeqCap_2_E_C676DANXX.bam</v>
      </c>
      <c r="F457" t="str">
        <f t="shared" si="42"/>
        <v>Sample_GIAB_SeqCap_2_E_C676DANXX.bam</v>
      </c>
      <c r="G457" s="97" t="str">
        <f t="shared" si="47"/>
        <v>/data/khanlab/projects/working_DATA/Sample_GIAB_SeqCap_2_E_C676DANXX/Sample_GIAB_SeqCap_2_E_C676DANXX.Cufflinks_UCSC/genes.fpkm_tracking</v>
      </c>
    </row>
    <row r="458" spans="1:7" hidden="1">
      <c r="A458" t="str">
        <f t="shared" si="44"/>
        <v>/data/khanlab/projects/working_DATA/</v>
      </c>
      <c r="B458" s="43" t="s">
        <v>1724</v>
      </c>
      <c r="C458" t="str">
        <f t="shared" si="45"/>
        <v>.Processed/</v>
      </c>
      <c r="D458" t="str">
        <f t="shared" si="46"/>
        <v>.bam</v>
      </c>
      <c r="E458" t="str">
        <f t="shared" si="43"/>
        <v>/data/khanlab/projects/working_DATA/Sample_GILINseq_E_khan03_20111208_PE/Sample_GILINseq_E_khan03_20111208_PE.Processed/Sample_GILINseq_E_khan03_20111208_PE.bam</v>
      </c>
      <c r="F458" t="str">
        <f t="shared" si="42"/>
        <v>Sample_GILINseq_E_khan03_20111208_PE.bam</v>
      </c>
      <c r="G458" s="97" t="str">
        <f t="shared" si="47"/>
        <v>/data/khanlab/projects/working_DATA/Sample_GILINseq_E_khan03_20111208_PE/Sample_GILINseq_E_khan03_20111208_PE.Cufflinks_UCSC/genes.fpkm_tracking</v>
      </c>
    </row>
    <row r="459" spans="1:7">
      <c r="A459" t="str">
        <f t="shared" si="44"/>
        <v>/data/khanlab/projects/working_DATA/</v>
      </c>
      <c r="B459" s="43" t="s">
        <v>233</v>
      </c>
      <c r="C459" t="str">
        <f t="shared" si="45"/>
        <v>.Processed/</v>
      </c>
      <c r="D459" t="str">
        <f t="shared" si="46"/>
        <v>.bam</v>
      </c>
      <c r="E459" t="str">
        <f t="shared" si="43"/>
        <v>/data/khanlab/projects/working_DATA/Sample_GILINseq_T_C259NACXX/Sample_GILINseq_T_C259NACXX.Processed/Sample_GILINseq_T_C259NACXX.bam</v>
      </c>
      <c r="F459" t="str">
        <f t="shared" si="42"/>
        <v>Sample_GILINseq_T_C259NACXX.bam</v>
      </c>
      <c r="G459" s="97" t="str">
        <f t="shared" si="47"/>
        <v>/data/khanlab/projects/working_DATA/Sample_GILINseq_T_C259NACXX/Sample_GILINseq_T_C259NACXX.Cufflinks_UCSC/genes.fpkm_tracking</v>
      </c>
    </row>
    <row r="460" spans="1:7" hidden="1">
      <c r="A460" t="str">
        <f t="shared" si="44"/>
        <v>/data/khanlab/projects/working_DATA/</v>
      </c>
      <c r="B460" s="43" t="s">
        <v>1725</v>
      </c>
      <c r="C460" t="str">
        <f t="shared" si="45"/>
        <v>.Processed/</v>
      </c>
      <c r="D460" t="str">
        <f t="shared" si="46"/>
        <v>.bam</v>
      </c>
      <c r="E460" t="str">
        <f t="shared" si="43"/>
        <v>/data/khanlab/projects/working_DATA/Sample_H170UK_E_C628WANXX/Sample_H170UK_E_C628WANXX.Processed/Sample_H170UK_E_C628WANXX.bam</v>
      </c>
      <c r="F460" t="str">
        <f t="shared" si="42"/>
        <v>Sample_H170UK_E_C628WANXX.bam</v>
      </c>
      <c r="G460" s="97" t="str">
        <f t="shared" si="47"/>
        <v>/data/khanlab/projects/working_DATA/Sample_H170UK_E_C628WANXX/Sample_H170UK_E_C628WANXX.Cufflinks_UCSC/genes.fpkm_tracking</v>
      </c>
    </row>
    <row r="461" spans="1:7">
      <c r="A461" t="str">
        <f t="shared" si="44"/>
        <v>/data/khanlab/projects/working_DATA/</v>
      </c>
      <c r="B461" s="43" t="s">
        <v>1726</v>
      </c>
      <c r="C461" t="str">
        <f t="shared" si="45"/>
        <v>.Processed/</v>
      </c>
      <c r="D461" t="str">
        <f t="shared" si="46"/>
        <v>.bam</v>
      </c>
      <c r="E461" t="str">
        <f t="shared" si="43"/>
        <v>/data/khanlab/projects/working_DATA/Sample_H170UK_T_C628WANXX/Sample_H170UK_T_C628WANXX.Processed/Sample_H170UK_T_C628WANXX.bam</v>
      </c>
      <c r="F461" t="str">
        <f t="shared" si="42"/>
        <v>Sample_H170UK_T_C628WANXX.bam</v>
      </c>
      <c r="G461" s="97" t="str">
        <f t="shared" si="47"/>
        <v>/data/khanlab/projects/working_DATA/Sample_H170UK_T_C628WANXX/Sample_H170UK_T_C628WANXX.Cufflinks_UCSC/genes.fpkm_tracking</v>
      </c>
    </row>
    <row r="462" spans="1:7" hidden="1">
      <c r="A462" t="str">
        <f t="shared" si="44"/>
        <v>/data/khanlab/projects/working_DATA/</v>
      </c>
      <c r="B462" s="43" t="s">
        <v>1727</v>
      </c>
      <c r="C462" t="str">
        <f t="shared" si="45"/>
        <v>.Processed/</v>
      </c>
      <c r="D462" t="str">
        <f t="shared" si="46"/>
        <v>.bam</v>
      </c>
      <c r="E462" t="str">
        <f t="shared" si="43"/>
        <v>/data/khanlab/projects/working_DATA/Sample_HBL001_E_khan04_20120118_PE_2/Sample_HBL001_E_khan04_20120118_PE_2.Processed/Sample_HBL001_E_khan04_20120118_PE_2.bam</v>
      </c>
      <c r="F462" t="str">
        <f t="shared" si="42"/>
        <v>Sample_HBL001_E_khan04_20120118_PE_2.bam</v>
      </c>
      <c r="G462" s="97" t="str">
        <f t="shared" si="47"/>
        <v>/data/khanlab/projects/working_DATA/Sample_HBL001_E_khan04_20120118_PE_2/Sample_HBL001_E_khan04_20120118_PE_2.Cufflinks_UCSC/genes.fpkm_tracking</v>
      </c>
    </row>
    <row r="463" spans="1:7">
      <c r="A463" t="str">
        <f t="shared" si="44"/>
        <v>/data/khanlab/projects/working_DATA/</v>
      </c>
      <c r="B463" s="43" t="s">
        <v>234</v>
      </c>
      <c r="C463" t="str">
        <f t="shared" si="45"/>
        <v>.Processed/</v>
      </c>
      <c r="D463" t="str">
        <f t="shared" si="46"/>
        <v>.bam</v>
      </c>
      <c r="E463" t="str">
        <f t="shared" si="43"/>
        <v>/data/khanlab/projects/working_DATA/Sample_HBL001tumor_T_D1T6TACXX/Sample_HBL001tumor_T_D1T6TACXX.Processed/Sample_HBL001tumor_T_D1T6TACXX.bam</v>
      </c>
      <c r="F463" t="str">
        <f t="shared" si="42"/>
        <v>Sample_HBL001tumor_T_D1T6TACXX.bam</v>
      </c>
      <c r="G463" s="97" t="str">
        <f t="shared" si="47"/>
        <v>/data/khanlab/projects/working_DATA/Sample_HBL001tumor_T_D1T6TACXX/Sample_HBL001tumor_T_D1T6TACXX.Cufflinks_UCSC/genes.fpkm_tracking</v>
      </c>
    </row>
    <row r="464" spans="1:7" hidden="1">
      <c r="A464" t="str">
        <f t="shared" si="44"/>
        <v>/data/khanlab/projects/working_DATA/</v>
      </c>
      <c r="B464" s="43" t="s">
        <v>1728</v>
      </c>
      <c r="C464" t="str">
        <f t="shared" si="45"/>
        <v>.Processed/</v>
      </c>
      <c r="D464" t="str">
        <f t="shared" si="46"/>
        <v>.bam</v>
      </c>
      <c r="E464" t="str">
        <f t="shared" si="43"/>
        <v>/data/khanlab/projects/working_DATA/Sample_HBL002tumor_E_C34P6ACXX/Sample_HBL002tumor_E_C34P6ACXX.Processed/Sample_HBL002tumor_E_C34P6ACXX.bam</v>
      </c>
      <c r="F464" t="str">
        <f t="shared" si="42"/>
        <v>Sample_HBL002tumor_E_C34P6ACXX.bam</v>
      </c>
      <c r="G464" s="97" t="str">
        <f t="shared" si="47"/>
        <v>/data/khanlab/projects/working_DATA/Sample_HBL002tumor_E_C34P6ACXX/Sample_HBL002tumor_E_C34P6ACXX.Cufflinks_UCSC/genes.fpkm_tracking</v>
      </c>
    </row>
    <row r="465" spans="1:7" hidden="1">
      <c r="A465" t="str">
        <f t="shared" si="44"/>
        <v>/data/khanlab/projects/working_DATA/</v>
      </c>
      <c r="B465" s="43" t="s">
        <v>1729</v>
      </c>
      <c r="C465" t="str">
        <f t="shared" si="45"/>
        <v>.Processed/</v>
      </c>
      <c r="D465" t="str">
        <f t="shared" si="46"/>
        <v>.bam</v>
      </c>
      <c r="E465" t="str">
        <f t="shared" si="43"/>
        <v>/data/khanlab/projects/working_DATA/Sample_HBL003_E_khan06_20120202_PE/Sample_HBL003_E_khan06_20120202_PE.Processed/Sample_HBL003_E_khan06_20120202_PE.bam</v>
      </c>
      <c r="F465" t="str">
        <f t="shared" si="42"/>
        <v>Sample_HBL003_E_khan06_20120202_PE.bam</v>
      </c>
      <c r="G465" s="97" t="str">
        <f t="shared" si="47"/>
        <v>/data/khanlab/projects/working_DATA/Sample_HBL003_E_khan06_20120202_PE/Sample_HBL003_E_khan06_20120202_PE.Cufflinks_UCSC/genes.fpkm_tracking</v>
      </c>
    </row>
    <row r="466" spans="1:7">
      <c r="A466" t="str">
        <f t="shared" si="44"/>
        <v>/data/khanlab/projects/working_DATA/</v>
      </c>
      <c r="B466" s="43" t="s">
        <v>235</v>
      </c>
      <c r="C466" t="str">
        <f t="shared" si="45"/>
        <v>.Processed/</v>
      </c>
      <c r="D466" t="str">
        <f t="shared" si="46"/>
        <v>.bam</v>
      </c>
      <c r="E466" t="str">
        <f t="shared" si="43"/>
        <v>/data/khanlab/projects/working_DATA/Sample_HBL003tumor_T_D2259ACXX/Sample_HBL003tumor_T_D2259ACXX.Processed/Sample_HBL003tumor_T_D2259ACXX.bam</v>
      </c>
      <c r="F466" t="str">
        <f t="shared" si="42"/>
        <v>Sample_HBL003tumor_T_D2259ACXX.bam</v>
      </c>
      <c r="G466" s="97" t="str">
        <f t="shared" si="47"/>
        <v>/data/khanlab/projects/working_DATA/Sample_HBL003tumor_T_D2259ACXX/Sample_HBL003tumor_T_D2259ACXX.Cufflinks_UCSC/genes.fpkm_tracking</v>
      </c>
    </row>
    <row r="467" spans="1:7" hidden="1">
      <c r="A467" t="str">
        <f t="shared" si="44"/>
        <v>/data/khanlab/projects/working_DATA/</v>
      </c>
      <c r="B467" s="43" t="s">
        <v>1730</v>
      </c>
      <c r="C467" t="str">
        <f t="shared" si="45"/>
        <v>.Processed/</v>
      </c>
      <c r="D467" t="str">
        <f t="shared" si="46"/>
        <v>.bam</v>
      </c>
      <c r="E467" t="str">
        <f t="shared" si="43"/>
        <v>/data/khanlab/projects/working_DATA/Sample_HBL004_E_khan06_20120202_PE/Sample_HBL004_E_khan06_20120202_PE.Processed/Sample_HBL004_E_khan06_20120202_PE.bam</v>
      </c>
      <c r="F467" t="str">
        <f t="shared" si="42"/>
        <v>Sample_HBL004_E_khan06_20120202_PE.bam</v>
      </c>
      <c r="G467" s="97" t="str">
        <f t="shared" si="47"/>
        <v>/data/khanlab/projects/working_DATA/Sample_HBL004_E_khan06_20120202_PE/Sample_HBL004_E_khan06_20120202_PE.Cufflinks_UCSC/genes.fpkm_tracking</v>
      </c>
    </row>
    <row r="468" spans="1:7">
      <c r="A468" t="str">
        <f t="shared" si="44"/>
        <v>/data/khanlab/projects/working_DATA/</v>
      </c>
      <c r="B468" s="43" t="s">
        <v>236</v>
      </c>
      <c r="C468" t="str">
        <f t="shared" si="45"/>
        <v>.Processed/</v>
      </c>
      <c r="D468" t="str">
        <f t="shared" si="46"/>
        <v>.bam</v>
      </c>
      <c r="E468" t="str">
        <f t="shared" si="43"/>
        <v>/data/khanlab/projects/working_DATA/Sample_HBL004tumor_T_D2259ACXX/Sample_HBL004tumor_T_D2259ACXX.Processed/Sample_HBL004tumor_T_D2259ACXX.bam</v>
      </c>
      <c r="F468" t="str">
        <f t="shared" si="42"/>
        <v>Sample_HBL004tumor_T_D2259ACXX.bam</v>
      </c>
      <c r="G468" s="97" t="str">
        <f t="shared" si="47"/>
        <v>/data/khanlab/projects/working_DATA/Sample_HBL004tumor_T_D2259ACXX/Sample_HBL004tumor_T_D2259ACXX.Cufflinks_UCSC/genes.fpkm_tracking</v>
      </c>
    </row>
    <row r="469" spans="1:7" hidden="1">
      <c r="A469" t="str">
        <f t="shared" si="44"/>
        <v>/data/khanlab/projects/working_DATA/</v>
      </c>
      <c r="B469" s="43" t="s">
        <v>1731</v>
      </c>
      <c r="C469" t="str">
        <f t="shared" si="45"/>
        <v>.Processed/</v>
      </c>
      <c r="D469" t="str">
        <f t="shared" si="46"/>
        <v>.bam</v>
      </c>
      <c r="E469" t="str">
        <f t="shared" si="43"/>
        <v>/data/khanlab/projects/working_DATA/Sample_HBL005tumor_E_C34P6ACXX/Sample_HBL005tumor_E_C34P6ACXX.Processed/Sample_HBL005tumor_E_C34P6ACXX.bam</v>
      </c>
      <c r="F469" t="str">
        <f t="shared" si="42"/>
        <v>Sample_HBL005tumor_E_C34P6ACXX.bam</v>
      </c>
      <c r="G469" s="97" t="str">
        <f t="shared" si="47"/>
        <v>/data/khanlab/projects/working_DATA/Sample_HBL005tumor_E_C34P6ACXX/Sample_HBL005tumor_E_C34P6ACXX.Cufflinks_UCSC/genes.fpkm_tracking</v>
      </c>
    </row>
    <row r="470" spans="1:7" hidden="1">
      <c r="A470" t="str">
        <f t="shared" si="44"/>
        <v>/data/khanlab/projects/working_DATA/</v>
      </c>
      <c r="B470" s="43" t="s">
        <v>1732</v>
      </c>
      <c r="C470" t="str">
        <f t="shared" si="45"/>
        <v>.Processed/</v>
      </c>
      <c r="D470" t="str">
        <f t="shared" si="46"/>
        <v>.bam</v>
      </c>
      <c r="E470" t="str">
        <f t="shared" si="43"/>
        <v>/data/khanlab/projects/working_DATA/Sample_HBL006_E_khan06_20120202_PE_2/Sample_HBL006_E_khan06_20120202_PE_2.Processed/Sample_HBL006_E_khan06_20120202_PE_2.bam</v>
      </c>
      <c r="F470" t="str">
        <f t="shared" si="42"/>
        <v>Sample_HBL006_E_khan06_20120202_PE_2.bam</v>
      </c>
      <c r="G470" s="97" t="str">
        <f t="shared" si="47"/>
        <v>/data/khanlab/projects/working_DATA/Sample_HBL006_E_khan06_20120202_PE_2/Sample_HBL006_E_khan06_20120202_PE_2.Cufflinks_UCSC/genes.fpkm_tracking</v>
      </c>
    </row>
    <row r="471" spans="1:7">
      <c r="A471" t="str">
        <f t="shared" si="44"/>
        <v>/data/khanlab/projects/working_DATA/</v>
      </c>
      <c r="B471" s="43" t="s">
        <v>237</v>
      </c>
      <c r="C471" t="str">
        <f t="shared" si="45"/>
        <v>.Processed/</v>
      </c>
      <c r="D471" t="str">
        <f t="shared" si="46"/>
        <v>.bam</v>
      </c>
      <c r="E471" t="str">
        <f t="shared" si="43"/>
        <v>/data/khanlab/projects/working_DATA/Sample_HBL006tumor_T_D2259ACXX/Sample_HBL006tumor_T_D2259ACXX.Processed/Sample_HBL006tumor_T_D2259ACXX.bam</v>
      </c>
      <c r="F471" t="str">
        <f t="shared" si="42"/>
        <v>Sample_HBL006tumor_T_D2259ACXX.bam</v>
      </c>
      <c r="G471" s="97" t="str">
        <f t="shared" si="47"/>
        <v>/data/khanlab/projects/working_DATA/Sample_HBL006tumor_T_D2259ACXX/Sample_HBL006tumor_T_D2259ACXX.Cufflinks_UCSC/genes.fpkm_tracking</v>
      </c>
    </row>
    <row r="472" spans="1:7" hidden="1">
      <c r="A472" t="str">
        <f t="shared" si="44"/>
        <v>/data/khanlab/projects/working_DATA/</v>
      </c>
      <c r="B472" s="43" t="s">
        <v>1733</v>
      </c>
      <c r="C472" t="str">
        <f t="shared" si="45"/>
        <v>.Processed/</v>
      </c>
      <c r="D472" t="str">
        <f t="shared" si="46"/>
        <v>.bam</v>
      </c>
      <c r="E472" t="str">
        <f t="shared" si="43"/>
        <v>/data/khanlab/projects/working_DATA/Sample_HBL007tumor_E_C34P6ACXX/Sample_HBL007tumor_E_C34P6ACXX.Processed/Sample_HBL007tumor_E_C34P6ACXX.bam</v>
      </c>
      <c r="F472" t="str">
        <f t="shared" si="42"/>
        <v>Sample_HBL007tumor_E_C34P6ACXX.bam</v>
      </c>
      <c r="G472" s="97" t="str">
        <f t="shared" si="47"/>
        <v>/data/khanlab/projects/working_DATA/Sample_HBL007tumor_E_C34P6ACXX/Sample_HBL007tumor_E_C34P6ACXX.Cufflinks_UCSC/genes.fpkm_tracking</v>
      </c>
    </row>
    <row r="473" spans="1:7" hidden="1">
      <c r="A473" t="str">
        <f t="shared" si="44"/>
        <v>/data/khanlab/projects/working_DATA/</v>
      </c>
      <c r="B473" s="43" t="s">
        <v>1734</v>
      </c>
      <c r="C473" t="str">
        <f t="shared" si="45"/>
        <v>.Processed/</v>
      </c>
      <c r="D473" t="str">
        <f t="shared" si="46"/>
        <v>.bam</v>
      </c>
      <c r="E473" t="str">
        <f t="shared" si="43"/>
        <v>/data/khanlab/projects/working_DATA/Sample_HBL008_E_khan06_20120221_PE/Sample_HBL008_E_khan06_20120221_PE.Processed/Sample_HBL008_E_khan06_20120221_PE.bam</v>
      </c>
      <c r="F473" t="str">
        <f t="shared" si="42"/>
        <v>Sample_HBL008_E_khan06_20120221_PE.bam</v>
      </c>
      <c r="G473" s="97" t="str">
        <f t="shared" si="47"/>
        <v>/data/khanlab/projects/working_DATA/Sample_HBL008_E_khan06_20120221_PE/Sample_HBL008_E_khan06_20120221_PE.Cufflinks_UCSC/genes.fpkm_tracking</v>
      </c>
    </row>
    <row r="474" spans="1:7">
      <c r="A474" t="str">
        <f t="shared" si="44"/>
        <v>/data/khanlab/projects/working_DATA/</v>
      </c>
      <c r="B474" s="43" t="s">
        <v>238</v>
      </c>
      <c r="C474" t="str">
        <f t="shared" si="45"/>
        <v>.Processed/</v>
      </c>
      <c r="D474" t="str">
        <f t="shared" si="46"/>
        <v>.bam</v>
      </c>
      <c r="E474" t="str">
        <f t="shared" si="43"/>
        <v>/data/khanlab/projects/working_DATA/Sample_HBL008tumor_T_D2259ACXX/Sample_HBL008tumor_T_D2259ACXX.Processed/Sample_HBL008tumor_T_D2259ACXX.bam</v>
      </c>
      <c r="F474" t="str">
        <f t="shared" si="42"/>
        <v>Sample_HBL008tumor_T_D2259ACXX.bam</v>
      </c>
      <c r="G474" s="97" t="str">
        <f t="shared" si="47"/>
        <v>/data/khanlab/projects/working_DATA/Sample_HBL008tumor_T_D2259ACXX/Sample_HBL008tumor_T_D2259ACXX.Cufflinks_UCSC/genes.fpkm_tracking</v>
      </c>
    </row>
    <row r="475" spans="1:7" hidden="1">
      <c r="A475" t="str">
        <f t="shared" si="44"/>
        <v>/data/khanlab/projects/working_DATA/</v>
      </c>
      <c r="B475" s="43" t="s">
        <v>1735</v>
      </c>
      <c r="C475" t="str">
        <f t="shared" si="45"/>
        <v>.Processed/</v>
      </c>
      <c r="D475" t="str">
        <f t="shared" si="46"/>
        <v>.bam</v>
      </c>
      <c r="E475" t="str">
        <f t="shared" si="43"/>
        <v>/data/khanlab/projects/working_DATA/Sample_HBL009_E_khan06_20120202_PE_2/Sample_HBL009_E_khan06_20120202_PE_2.Processed/Sample_HBL009_E_khan06_20120202_PE_2.bam</v>
      </c>
      <c r="F475" t="str">
        <f t="shared" si="42"/>
        <v>Sample_HBL009_E_khan06_20120202_PE_2.bam</v>
      </c>
      <c r="G475" s="97" t="str">
        <f t="shared" si="47"/>
        <v>/data/khanlab/projects/working_DATA/Sample_HBL009_E_khan06_20120202_PE_2/Sample_HBL009_E_khan06_20120202_PE_2.Cufflinks_UCSC/genes.fpkm_tracking</v>
      </c>
    </row>
    <row r="476" spans="1:7">
      <c r="A476" t="str">
        <f t="shared" si="44"/>
        <v>/data/khanlab/projects/working_DATA/</v>
      </c>
      <c r="B476" s="43" t="s">
        <v>239</v>
      </c>
      <c r="C476" t="str">
        <f t="shared" si="45"/>
        <v>.Processed/</v>
      </c>
      <c r="D476" t="str">
        <f t="shared" si="46"/>
        <v>.bam</v>
      </c>
      <c r="E476" t="str">
        <f t="shared" si="43"/>
        <v>/data/khanlab/projects/working_DATA/Sample_HBL009tumor_T_D2259ACXX/Sample_HBL009tumor_T_D2259ACXX.Processed/Sample_HBL009tumor_T_D2259ACXX.bam</v>
      </c>
      <c r="F476" t="str">
        <f t="shared" si="42"/>
        <v>Sample_HBL009tumor_T_D2259ACXX.bam</v>
      </c>
      <c r="G476" s="97" t="str">
        <f t="shared" si="47"/>
        <v>/data/khanlab/projects/working_DATA/Sample_HBL009tumor_T_D2259ACXX/Sample_HBL009tumor_T_D2259ACXX.Cufflinks_UCSC/genes.fpkm_tracking</v>
      </c>
    </row>
    <row r="477" spans="1:7" hidden="1">
      <c r="A477" t="str">
        <f t="shared" si="44"/>
        <v>/data/khanlab/projects/working_DATA/</v>
      </c>
      <c r="B477" s="43" t="s">
        <v>1736</v>
      </c>
      <c r="C477" t="str">
        <f t="shared" si="45"/>
        <v>.Processed/</v>
      </c>
      <c r="D477" t="str">
        <f t="shared" si="46"/>
        <v>.bam</v>
      </c>
      <c r="E477" t="str">
        <f t="shared" si="43"/>
        <v>/data/khanlab/projects/working_DATA/Sample_HBL010_E_khan05_20120210_PE_2/Sample_HBL010_E_khan05_20120210_PE_2.Processed/Sample_HBL010_E_khan05_20120210_PE_2.bam</v>
      </c>
      <c r="F477" t="str">
        <f t="shared" si="42"/>
        <v>Sample_HBL010_E_khan05_20120210_PE_2.bam</v>
      </c>
      <c r="G477" s="97" t="str">
        <f t="shared" si="47"/>
        <v>/data/khanlab/projects/working_DATA/Sample_HBL010_E_khan05_20120210_PE_2/Sample_HBL010_E_khan05_20120210_PE_2.Cufflinks_UCSC/genes.fpkm_tracking</v>
      </c>
    </row>
    <row r="478" spans="1:7">
      <c r="A478" t="str">
        <f t="shared" si="44"/>
        <v>/data/khanlab/projects/working_DATA/</v>
      </c>
      <c r="B478" s="43" t="s">
        <v>240</v>
      </c>
      <c r="C478" t="str">
        <f t="shared" si="45"/>
        <v>.Processed/</v>
      </c>
      <c r="D478" t="str">
        <f t="shared" si="46"/>
        <v>.bam</v>
      </c>
      <c r="E478" t="str">
        <f t="shared" si="43"/>
        <v>/data/khanlab/projects/working_DATA/Sample_HBL010tumor_T_D2259ACXX/Sample_HBL010tumor_T_D2259ACXX.Processed/Sample_HBL010tumor_T_D2259ACXX.bam</v>
      </c>
      <c r="F478" t="str">
        <f t="shared" si="42"/>
        <v>Sample_HBL010tumor_T_D2259ACXX.bam</v>
      </c>
      <c r="G478" s="97" t="str">
        <f t="shared" si="47"/>
        <v>/data/khanlab/projects/working_DATA/Sample_HBL010tumor_T_D2259ACXX/Sample_HBL010tumor_T_D2259ACXX.Cufflinks_UCSC/genes.fpkm_tracking</v>
      </c>
    </row>
    <row r="479" spans="1:7" hidden="1">
      <c r="A479" t="str">
        <f t="shared" si="44"/>
        <v>/data/khanlab/projects/working_DATA/</v>
      </c>
      <c r="B479" s="43" t="s">
        <v>1737</v>
      </c>
      <c r="C479" t="str">
        <f t="shared" si="45"/>
        <v>.Processed/</v>
      </c>
      <c r="D479" t="str">
        <f t="shared" si="46"/>
        <v>.bam</v>
      </c>
      <c r="E479" t="str">
        <f t="shared" si="43"/>
        <v>/data/khanlab/projects/working_DATA/Sample_HBL011_E_khan05_20120210_PE_2/Sample_HBL011_E_khan05_20120210_PE_2.Processed/Sample_HBL011_E_khan05_20120210_PE_2.bam</v>
      </c>
      <c r="F479" t="str">
        <f t="shared" si="42"/>
        <v>Sample_HBL011_E_khan05_20120210_PE_2.bam</v>
      </c>
      <c r="G479" s="97" t="str">
        <f t="shared" si="47"/>
        <v>/data/khanlab/projects/working_DATA/Sample_HBL011_E_khan05_20120210_PE_2/Sample_HBL011_E_khan05_20120210_PE_2.Cufflinks_UCSC/genes.fpkm_tracking</v>
      </c>
    </row>
    <row r="480" spans="1:7">
      <c r="A480" t="str">
        <f t="shared" si="44"/>
        <v>/data/khanlab/projects/working_DATA/</v>
      </c>
      <c r="B480" s="43" t="s">
        <v>241</v>
      </c>
      <c r="C480" t="str">
        <f t="shared" si="45"/>
        <v>.Processed/</v>
      </c>
      <c r="D480" t="str">
        <f t="shared" si="46"/>
        <v>.bam</v>
      </c>
      <c r="E480" t="str">
        <f t="shared" si="43"/>
        <v>/data/khanlab/projects/working_DATA/Sample_HBL011tumor_T_D2259ACXX/Sample_HBL011tumor_T_D2259ACXX.Processed/Sample_HBL011tumor_T_D2259ACXX.bam</v>
      </c>
      <c r="F480" t="str">
        <f t="shared" si="42"/>
        <v>Sample_HBL011tumor_T_D2259ACXX.bam</v>
      </c>
      <c r="G480" s="97" t="str">
        <f t="shared" si="47"/>
        <v>/data/khanlab/projects/working_DATA/Sample_HBL011tumor_T_D2259ACXX/Sample_HBL011tumor_T_D2259ACXX.Cufflinks_UCSC/genes.fpkm_tracking</v>
      </c>
    </row>
    <row r="481" spans="1:7" hidden="1">
      <c r="A481" t="str">
        <f t="shared" si="44"/>
        <v>/data/khanlab/projects/working_DATA/</v>
      </c>
      <c r="B481" s="43" t="s">
        <v>1738</v>
      </c>
      <c r="C481" t="str">
        <f t="shared" si="45"/>
        <v>.Processed/</v>
      </c>
      <c r="D481" t="str">
        <f t="shared" si="46"/>
        <v>.bam</v>
      </c>
      <c r="E481" t="str">
        <f t="shared" si="43"/>
        <v>/data/khanlab/projects/working_DATA/Sample_HBL012_E_khan02_20120215_PE_2/Sample_HBL012_E_khan02_20120215_PE_2.Processed/Sample_HBL012_E_khan02_20120215_PE_2.bam</v>
      </c>
      <c r="F481" t="str">
        <f t="shared" si="42"/>
        <v>Sample_HBL012_E_khan02_20120215_PE_2.bam</v>
      </c>
      <c r="G481" s="97" t="str">
        <f t="shared" si="47"/>
        <v>/data/khanlab/projects/working_DATA/Sample_HBL012_E_khan02_20120215_PE_2/Sample_HBL012_E_khan02_20120215_PE_2.Cufflinks_UCSC/genes.fpkm_tracking</v>
      </c>
    </row>
    <row r="482" spans="1:7">
      <c r="A482" t="str">
        <f t="shared" si="44"/>
        <v>/data/khanlab/projects/working_DATA/</v>
      </c>
      <c r="B482" s="43" t="s">
        <v>242</v>
      </c>
      <c r="C482" t="str">
        <f t="shared" si="45"/>
        <v>.Processed/</v>
      </c>
      <c r="D482" t="str">
        <f t="shared" si="46"/>
        <v>.bam</v>
      </c>
      <c r="E482" t="str">
        <f t="shared" si="43"/>
        <v>/data/khanlab/projects/working_DATA/Sample_HBL012tumor_T_D2259ACXX/Sample_HBL012tumor_T_D2259ACXX.Processed/Sample_HBL012tumor_T_D2259ACXX.bam</v>
      </c>
      <c r="F482" t="str">
        <f t="shared" si="42"/>
        <v>Sample_HBL012tumor_T_D2259ACXX.bam</v>
      </c>
      <c r="G482" s="97" t="str">
        <f t="shared" si="47"/>
        <v>/data/khanlab/projects/working_DATA/Sample_HBL012tumor_T_D2259ACXX/Sample_HBL012tumor_T_D2259ACXX.Cufflinks_UCSC/genes.fpkm_tracking</v>
      </c>
    </row>
    <row r="483" spans="1:7" hidden="1">
      <c r="A483" t="str">
        <f t="shared" si="44"/>
        <v>/data/khanlab/projects/working_DATA/</v>
      </c>
      <c r="B483" s="43" t="s">
        <v>1739</v>
      </c>
      <c r="C483" t="str">
        <f t="shared" si="45"/>
        <v>.Processed/</v>
      </c>
      <c r="D483" t="str">
        <f t="shared" si="46"/>
        <v>.bam</v>
      </c>
      <c r="E483" t="str">
        <f t="shared" si="43"/>
        <v>/data/khanlab/projects/working_DATA/Sample_HBL013_E_khan02_20120215_PE_2/Sample_HBL013_E_khan02_20120215_PE_2.Processed/Sample_HBL013_E_khan02_20120215_PE_2.bam</v>
      </c>
      <c r="F483" t="str">
        <f t="shared" si="42"/>
        <v>Sample_HBL013_E_khan02_20120215_PE_2.bam</v>
      </c>
      <c r="G483" s="97" t="str">
        <f t="shared" si="47"/>
        <v>/data/khanlab/projects/working_DATA/Sample_HBL013_E_khan02_20120215_PE_2/Sample_HBL013_E_khan02_20120215_PE_2.Cufflinks_UCSC/genes.fpkm_tracking</v>
      </c>
    </row>
    <row r="484" spans="1:7">
      <c r="A484" t="str">
        <f t="shared" si="44"/>
        <v>/data/khanlab/projects/working_DATA/</v>
      </c>
      <c r="B484" s="43" t="s">
        <v>243</v>
      </c>
      <c r="C484" t="str">
        <f t="shared" si="45"/>
        <v>.Processed/</v>
      </c>
      <c r="D484" t="str">
        <f t="shared" si="46"/>
        <v>.bam</v>
      </c>
      <c r="E484" t="str">
        <f t="shared" si="43"/>
        <v>/data/khanlab/projects/working_DATA/Sample_HBL013tumor_T_D21HAACXX/Sample_HBL013tumor_T_D21HAACXX.Processed/Sample_HBL013tumor_T_D21HAACXX.bam</v>
      </c>
      <c r="F484" t="str">
        <f t="shared" si="42"/>
        <v>Sample_HBL013tumor_T_D21HAACXX.bam</v>
      </c>
      <c r="G484" s="97" t="str">
        <f t="shared" si="47"/>
        <v>/data/khanlab/projects/working_DATA/Sample_HBL013tumor_T_D21HAACXX/Sample_HBL013tumor_T_D21HAACXX.Cufflinks_UCSC/genes.fpkm_tracking</v>
      </c>
    </row>
    <row r="485" spans="1:7" hidden="1">
      <c r="A485" t="str">
        <f t="shared" si="44"/>
        <v>/data/khanlab/projects/working_DATA/</v>
      </c>
      <c r="B485" s="43" t="s">
        <v>1740</v>
      </c>
      <c r="C485" t="str">
        <f t="shared" si="45"/>
        <v>.Processed/</v>
      </c>
      <c r="D485" t="str">
        <f t="shared" si="46"/>
        <v>.bam</v>
      </c>
      <c r="E485" t="str">
        <f t="shared" si="43"/>
        <v>/data/khanlab/projects/working_DATA/Sample_HBL014_E_khan06_20120221_PE/Sample_HBL014_E_khan06_20120221_PE.Processed/Sample_HBL014_E_khan06_20120221_PE.bam</v>
      </c>
      <c r="F485" t="str">
        <f t="shared" si="42"/>
        <v>Sample_HBL014_E_khan06_20120221_PE.bam</v>
      </c>
      <c r="G485" s="97" t="str">
        <f t="shared" si="47"/>
        <v>/data/khanlab/projects/working_DATA/Sample_HBL014_E_khan06_20120221_PE/Sample_HBL014_E_khan06_20120221_PE.Cufflinks_UCSC/genes.fpkm_tracking</v>
      </c>
    </row>
    <row r="486" spans="1:7">
      <c r="A486" t="str">
        <f t="shared" si="44"/>
        <v>/data/khanlab/projects/working_DATA/</v>
      </c>
      <c r="B486" s="43" t="s">
        <v>244</v>
      </c>
      <c r="C486" t="str">
        <f t="shared" si="45"/>
        <v>.Processed/</v>
      </c>
      <c r="D486" t="str">
        <f t="shared" si="46"/>
        <v>.bam</v>
      </c>
      <c r="E486" t="str">
        <f t="shared" si="43"/>
        <v>/data/khanlab/projects/working_DATA/Sample_HBL014tumor_T_D21HAACXX/Sample_HBL014tumor_T_D21HAACXX.Processed/Sample_HBL014tumor_T_D21HAACXX.bam</v>
      </c>
      <c r="F486" t="str">
        <f t="shared" si="42"/>
        <v>Sample_HBL014tumor_T_D21HAACXX.bam</v>
      </c>
      <c r="G486" s="97" t="str">
        <f t="shared" si="47"/>
        <v>/data/khanlab/projects/working_DATA/Sample_HBL014tumor_T_D21HAACXX/Sample_HBL014tumor_T_D21HAACXX.Cufflinks_UCSC/genes.fpkm_tracking</v>
      </c>
    </row>
    <row r="487" spans="1:7" hidden="1">
      <c r="A487" t="str">
        <f t="shared" si="44"/>
        <v>/data/khanlab/projects/working_DATA/</v>
      </c>
      <c r="B487" s="43" t="s">
        <v>1741</v>
      </c>
      <c r="C487" t="str">
        <f t="shared" si="45"/>
        <v>.Processed/</v>
      </c>
      <c r="D487" t="str">
        <f t="shared" si="46"/>
        <v>.bam</v>
      </c>
      <c r="E487" t="str">
        <f t="shared" si="43"/>
        <v>/data/khanlab/projects/working_DATA/Sample_HBL015_E_khan06_20120221_PE_2/Sample_HBL015_E_khan06_20120221_PE_2.Processed/Sample_HBL015_E_khan06_20120221_PE_2.bam</v>
      </c>
      <c r="F487" t="str">
        <f t="shared" si="42"/>
        <v>Sample_HBL015_E_khan06_20120221_PE_2.bam</v>
      </c>
      <c r="G487" s="97" t="str">
        <f t="shared" si="47"/>
        <v>/data/khanlab/projects/working_DATA/Sample_HBL015_E_khan06_20120221_PE_2/Sample_HBL015_E_khan06_20120221_PE_2.Cufflinks_UCSC/genes.fpkm_tracking</v>
      </c>
    </row>
    <row r="488" spans="1:7">
      <c r="A488" t="str">
        <f t="shared" si="44"/>
        <v>/data/khanlab/projects/working_DATA/</v>
      </c>
      <c r="B488" s="43" t="s">
        <v>245</v>
      </c>
      <c r="C488" t="str">
        <f t="shared" si="45"/>
        <v>.Processed/</v>
      </c>
      <c r="D488" t="str">
        <f t="shared" si="46"/>
        <v>.bam</v>
      </c>
      <c r="E488" t="str">
        <f t="shared" si="43"/>
        <v>/data/khanlab/projects/working_DATA/Sample_HBL015tumor_T_D21HAACXX/Sample_HBL015tumor_T_D21HAACXX.Processed/Sample_HBL015tumor_T_D21HAACXX.bam</v>
      </c>
      <c r="F488" t="str">
        <f t="shared" si="42"/>
        <v>Sample_HBL015tumor_T_D21HAACXX.bam</v>
      </c>
      <c r="G488" s="97" t="str">
        <f t="shared" si="47"/>
        <v>/data/khanlab/projects/working_DATA/Sample_HBL015tumor_T_D21HAACXX/Sample_HBL015tumor_T_D21HAACXX.Cufflinks_UCSC/genes.fpkm_tracking</v>
      </c>
    </row>
    <row r="489" spans="1:7" hidden="1">
      <c r="A489" t="str">
        <f t="shared" si="44"/>
        <v>/data/khanlab/projects/working_DATA/</v>
      </c>
      <c r="B489" s="43" t="s">
        <v>1742</v>
      </c>
      <c r="C489" t="str">
        <f t="shared" si="45"/>
        <v>.Processed/</v>
      </c>
      <c r="D489" t="str">
        <f t="shared" si="46"/>
        <v>.bam</v>
      </c>
      <c r="E489" t="str">
        <f t="shared" si="43"/>
        <v>/data/khanlab/projects/working_DATA/Sample_HBL016_E_khan06_20120221_PE_2/Sample_HBL016_E_khan06_20120221_PE_2.Processed/Sample_HBL016_E_khan06_20120221_PE_2.bam</v>
      </c>
      <c r="F489" t="str">
        <f t="shared" si="42"/>
        <v>Sample_HBL016_E_khan06_20120221_PE_2.bam</v>
      </c>
      <c r="G489" s="97" t="str">
        <f t="shared" si="47"/>
        <v>/data/khanlab/projects/working_DATA/Sample_HBL016_E_khan06_20120221_PE_2/Sample_HBL016_E_khan06_20120221_PE_2.Cufflinks_UCSC/genes.fpkm_tracking</v>
      </c>
    </row>
    <row r="490" spans="1:7">
      <c r="A490" t="str">
        <f t="shared" si="44"/>
        <v>/data/khanlab/projects/working_DATA/</v>
      </c>
      <c r="B490" s="43" t="s">
        <v>246</v>
      </c>
      <c r="C490" t="str">
        <f t="shared" si="45"/>
        <v>.Processed/</v>
      </c>
      <c r="D490" t="str">
        <f t="shared" si="46"/>
        <v>.bam</v>
      </c>
      <c r="E490" t="str">
        <f t="shared" si="43"/>
        <v>/data/khanlab/projects/working_DATA/Sample_HBL016tumor_T_D21HAACXX/Sample_HBL016tumor_T_D21HAACXX.Processed/Sample_HBL016tumor_T_D21HAACXX.bam</v>
      </c>
      <c r="F490" t="str">
        <f t="shared" si="42"/>
        <v>Sample_HBL016tumor_T_D21HAACXX.bam</v>
      </c>
      <c r="G490" s="97" t="str">
        <f t="shared" si="47"/>
        <v>/data/khanlab/projects/working_DATA/Sample_HBL016tumor_T_D21HAACXX/Sample_HBL016tumor_T_D21HAACXX.Cufflinks_UCSC/genes.fpkm_tracking</v>
      </c>
    </row>
    <row r="491" spans="1:7" hidden="1">
      <c r="A491" t="str">
        <f t="shared" si="44"/>
        <v>/data/khanlab/projects/working_DATA/</v>
      </c>
      <c r="B491" s="43" t="s">
        <v>1743</v>
      </c>
      <c r="C491" t="str">
        <f t="shared" si="45"/>
        <v>.Processed/</v>
      </c>
      <c r="D491" t="str">
        <f t="shared" si="46"/>
        <v>.bam</v>
      </c>
      <c r="E491" t="str">
        <f t="shared" si="43"/>
        <v>/data/khanlab/projects/working_DATA/Sample_HBL017_E_khan03_20120329_PE/Sample_HBL017_E_khan03_20120329_PE.Processed/Sample_HBL017_E_khan03_20120329_PE.bam</v>
      </c>
      <c r="F491" t="str">
        <f t="shared" si="42"/>
        <v>Sample_HBL017_E_khan03_20120329_PE.bam</v>
      </c>
      <c r="G491" s="97" t="str">
        <f t="shared" si="47"/>
        <v>/data/khanlab/projects/working_DATA/Sample_HBL017_E_khan03_20120329_PE/Sample_HBL017_E_khan03_20120329_PE.Cufflinks_UCSC/genes.fpkm_tracking</v>
      </c>
    </row>
    <row r="492" spans="1:7">
      <c r="A492" t="str">
        <f t="shared" si="44"/>
        <v>/data/khanlab/projects/working_DATA/</v>
      </c>
      <c r="B492" s="43" t="s">
        <v>247</v>
      </c>
      <c r="C492" t="str">
        <f t="shared" si="45"/>
        <v>.Processed/</v>
      </c>
      <c r="D492" t="str">
        <f t="shared" si="46"/>
        <v>.bam</v>
      </c>
      <c r="E492" t="str">
        <f t="shared" si="43"/>
        <v>/data/khanlab/projects/working_DATA/Sample_HBL017tumor_T_D21HAACXX/Sample_HBL017tumor_T_D21HAACXX.Processed/Sample_HBL017tumor_T_D21HAACXX.bam</v>
      </c>
      <c r="F492" t="str">
        <f t="shared" si="42"/>
        <v>Sample_HBL017tumor_T_D21HAACXX.bam</v>
      </c>
      <c r="G492" s="97" t="str">
        <f t="shared" si="47"/>
        <v>/data/khanlab/projects/working_DATA/Sample_HBL017tumor_T_D21HAACXX/Sample_HBL017tumor_T_D21HAACXX.Cufflinks_UCSC/genes.fpkm_tracking</v>
      </c>
    </row>
    <row r="493" spans="1:7" hidden="1">
      <c r="A493" t="str">
        <f t="shared" si="44"/>
        <v>/data/khanlab/projects/working_DATA/</v>
      </c>
      <c r="B493" s="43" t="s">
        <v>1744</v>
      </c>
      <c r="C493" t="str">
        <f t="shared" si="45"/>
        <v>.Processed/</v>
      </c>
      <c r="D493" t="str">
        <f t="shared" si="46"/>
        <v>.bam</v>
      </c>
      <c r="E493" t="str">
        <f t="shared" si="43"/>
        <v>/data/khanlab/projects/working_DATA/Sample_HBL018_E_khan03_20120329_PE/Sample_HBL018_E_khan03_20120329_PE.Processed/Sample_HBL018_E_khan03_20120329_PE.bam</v>
      </c>
      <c r="F493" t="str">
        <f t="shared" si="42"/>
        <v>Sample_HBL018_E_khan03_20120329_PE.bam</v>
      </c>
      <c r="G493" s="97" t="str">
        <f t="shared" si="47"/>
        <v>/data/khanlab/projects/working_DATA/Sample_HBL018_E_khan03_20120329_PE/Sample_HBL018_E_khan03_20120329_PE.Cufflinks_UCSC/genes.fpkm_tracking</v>
      </c>
    </row>
    <row r="494" spans="1:7" hidden="1">
      <c r="A494" t="str">
        <f t="shared" si="44"/>
        <v>/data/khanlab/projects/working_DATA/</v>
      </c>
      <c r="B494" s="43" t="s">
        <v>1745</v>
      </c>
      <c r="C494" t="str">
        <f t="shared" si="45"/>
        <v>.Processed/</v>
      </c>
      <c r="D494" t="str">
        <f t="shared" si="46"/>
        <v>.bam</v>
      </c>
      <c r="E494" t="str">
        <f t="shared" si="43"/>
        <v>/data/khanlab/projects/working_DATA/Sample_HBL019_E_khan03_20120329_PE_2/Sample_HBL019_E_khan03_20120329_PE_2.Processed/Sample_HBL019_E_khan03_20120329_PE_2.bam</v>
      </c>
      <c r="F494" t="str">
        <f t="shared" si="42"/>
        <v>Sample_HBL019_E_khan03_20120329_PE_2.bam</v>
      </c>
      <c r="G494" s="97" t="str">
        <f t="shared" si="47"/>
        <v>/data/khanlab/projects/working_DATA/Sample_HBL019_E_khan03_20120329_PE_2/Sample_HBL019_E_khan03_20120329_PE_2.Cufflinks_UCSC/genes.fpkm_tracking</v>
      </c>
    </row>
    <row r="495" spans="1:7">
      <c r="A495" t="str">
        <f t="shared" si="44"/>
        <v>/data/khanlab/projects/working_DATA/</v>
      </c>
      <c r="B495" s="43" t="s">
        <v>248</v>
      </c>
      <c r="C495" t="str">
        <f t="shared" si="45"/>
        <v>.Processed/</v>
      </c>
      <c r="D495" t="str">
        <f t="shared" si="46"/>
        <v>.bam</v>
      </c>
      <c r="E495" t="str">
        <f t="shared" si="43"/>
        <v>/data/khanlab/projects/working_DATA/Sample_HBL019tumor_T_D21HAACXX/Sample_HBL019tumor_T_D21HAACXX.Processed/Sample_HBL019tumor_T_D21HAACXX.bam</v>
      </c>
      <c r="F495" t="str">
        <f t="shared" si="42"/>
        <v>Sample_HBL019tumor_T_D21HAACXX.bam</v>
      </c>
      <c r="G495" s="97" t="str">
        <f t="shared" si="47"/>
        <v>/data/khanlab/projects/working_DATA/Sample_HBL019tumor_T_D21HAACXX/Sample_HBL019tumor_T_D21HAACXX.Cufflinks_UCSC/genes.fpkm_tracking</v>
      </c>
    </row>
    <row r="496" spans="1:7" hidden="1">
      <c r="A496" t="str">
        <f t="shared" si="44"/>
        <v>/data/khanlab/projects/working_DATA/</v>
      </c>
      <c r="B496" s="43" t="s">
        <v>1746</v>
      </c>
      <c r="C496" t="str">
        <f t="shared" si="45"/>
        <v>.Processed/</v>
      </c>
      <c r="D496" t="str">
        <f t="shared" si="46"/>
        <v>.bam</v>
      </c>
      <c r="E496" t="str">
        <f t="shared" si="43"/>
        <v>/data/khanlab/projects/working_DATA/Sample_HBL020_E_khan03_20120329_PE_2/Sample_HBL020_E_khan03_20120329_PE_2.Processed/Sample_HBL020_E_khan03_20120329_PE_2.bam</v>
      </c>
      <c r="F496" t="str">
        <f t="shared" si="42"/>
        <v>Sample_HBL020_E_khan03_20120329_PE_2.bam</v>
      </c>
      <c r="G496" s="97" t="str">
        <f t="shared" si="47"/>
        <v>/data/khanlab/projects/working_DATA/Sample_HBL020_E_khan03_20120329_PE_2/Sample_HBL020_E_khan03_20120329_PE_2.Cufflinks_UCSC/genes.fpkm_tracking</v>
      </c>
    </row>
    <row r="497" spans="1:7">
      <c r="A497" t="str">
        <f t="shared" si="44"/>
        <v>/data/khanlab/projects/working_DATA/</v>
      </c>
      <c r="B497" s="43" t="s">
        <v>249</v>
      </c>
      <c r="C497" t="str">
        <f t="shared" si="45"/>
        <v>.Processed/</v>
      </c>
      <c r="D497" t="str">
        <f t="shared" si="46"/>
        <v>.bam</v>
      </c>
      <c r="E497" t="str">
        <f t="shared" si="43"/>
        <v>/data/khanlab/projects/working_DATA/Sample_HBL020tumor_T_D21HAACXX/Sample_HBL020tumor_T_D21HAACXX.Processed/Sample_HBL020tumor_T_D21HAACXX.bam</v>
      </c>
      <c r="F497" t="str">
        <f t="shared" si="42"/>
        <v>Sample_HBL020tumor_T_D21HAACXX.bam</v>
      </c>
      <c r="G497" s="97" t="str">
        <f t="shared" si="47"/>
        <v>/data/khanlab/projects/working_DATA/Sample_HBL020tumor_T_D21HAACXX/Sample_HBL020tumor_T_D21HAACXX.Cufflinks_UCSC/genes.fpkm_tracking</v>
      </c>
    </row>
    <row r="498" spans="1:7" hidden="1">
      <c r="A498" t="str">
        <f t="shared" si="44"/>
        <v>/data/khanlab/projects/working_DATA/</v>
      </c>
      <c r="B498" s="43" t="s">
        <v>1747</v>
      </c>
      <c r="C498" t="str">
        <f t="shared" si="45"/>
        <v>.Processed/</v>
      </c>
      <c r="D498" t="str">
        <f t="shared" si="46"/>
        <v>.bam</v>
      </c>
      <c r="E498" t="str">
        <f t="shared" si="43"/>
        <v>/data/khanlab/projects/working_DATA/Sample_HBL021_E_khan05_20120406_PE/Sample_HBL021_E_khan05_20120406_PE.Processed/Sample_HBL021_E_khan05_20120406_PE.bam</v>
      </c>
      <c r="F498" t="str">
        <f t="shared" si="42"/>
        <v>Sample_HBL021_E_khan05_20120406_PE.bam</v>
      </c>
      <c r="G498" s="97" t="str">
        <f t="shared" si="47"/>
        <v>/data/khanlab/projects/working_DATA/Sample_HBL021_E_khan05_20120406_PE/Sample_HBL021_E_khan05_20120406_PE.Cufflinks_UCSC/genes.fpkm_tracking</v>
      </c>
    </row>
    <row r="499" spans="1:7">
      <c r="A499" t="str">
        <f t="shared" si="44"/>
        <v>/data/khanlab/projects/working_DATA/</v>
      </c>
      <c r="B499" s="43" t="s">
        <v>250</v>
      </c>
      <c r="C499" t="str">
        <f t="shared" si="45"/>
        <v>.Processed/</v>
      </c>
      <c r="D499" t="str">
        <f t="shared" si="46"/>
        <v>.bam</v>
      </c>
      <c r="E499" t="str">
        <f t="shared" si="43"/>
        <v>/data/khanlab/projects/working_DATA/Sample_HBL021tumor_T_D21HAACXX/Sample_HBL021tumor_T_D21HAACXX.Processed/Sample_HBL021tumor_T_D21HAACXX.bam</v>
      </c>
      <c r="F499" t="str">
        <f t="shared" si="42"/>
        <v>Sample_HBL021tumor_T_D21HAACXX.bam</v>
      </c>
      <c r="G499" s="97" t="str">
        <f t="shared" si="47"/>
        <v>/data/khanlab/projects/working_DATA/Sample_HBL021tumor_T_D21HAACXX/Sample_HBL021tumor_T_D21HAACXX.Cufflinks_UCSC/genes.fpkm_tracking</v>
      </c>
    </row>
    <row r="500" spans="1:7" hidden="1">
      <c r="A500" t="str">
        <f t="shared" si="44"/>
        <v>/data/khanlab/projects/working_DATA/</v>
      </c>
      <c r="B500" s="43" t="s">
        <v>1748</v>
      </c>
      <c r="C500" t="str">
        <f t="shared" si="45"/>
        <v>.Processed/</v>
      </c>
      <c r="D500" t="str">
        <f t="shared" si="46"/>
        <v>.bam</v>
      </c>
      <c r="E500" t="str">
        <f t="shared" si="43"/>
        <v>/data/khanlab/projects/working_DATA/Sample_HBL022_E_khan05_20120406_PE/Sample_HBL022_E_khan05_20120406_PE.Processed/Sample_HBL022_E_khan05_20120406_PE.bam</v>
      </c>
      <c r="F500" t="str">
        <f t="shared" ref="F500:F563" si="48">CONCATENATE(B500,D500)</f>
        <v>Sample_HBL022_E_khan05_20120406_PE.bam</v>
      </c>
      <c r="G500" s="97" t="str">
        <f t="shared" si="47"/>
        <v>/data/khanlab/projects/working_DATA/Sample_HBL022_E_khan05_20120406_PE/Sample_HBL022_E_khan05_20120406_PE.Cufflinks_UCSC/genes.fpkm_tracking</v>
      </c>
    </row>
    <row r="501" spans="1:7">
      <c r="A501" t="str">
        <f t="shared" si="44"/>
        <v>/data/khanlab/projects/working_DATA/</v>
      </c>
      <c r="B501" s="43" t="s">
        <v>251</v>
      </c>
      <c r="C501" t="str">
        <f t="shared" si="45"/>
        <v>.Processed/</v>
      </c>
      <c r="D501" t="str">
        <f t="shared" si="46"/>
        <v>.bam</v>
      </c>
      <c r="E501" t="str">
        <f t="shared" ref="E501:E564" si="49">CONCATENATE(A501,B501,"/",B501,C501,B501,D501)</f>
        <v>/data/khanlab/projects/working_DATA/Sample_HBL022tumor_T_D21HAACXX/Sample_HBL022tumor_T_D21HAACXX.Processed/Sample_HBL022tumor_T_D21HAACXX.bam</v>
      </c>
      <c r="F501" t="str">
        <f t="shared" si="48"/>
        <v>Sample_HBL022tumor_T_D21HAACXX.bam</v>
      </c>
      <c r="G501" s="97" t="str">
        <f t="shared" si="47"/>
        <v>/data/khanlab/projects/working_DATA/Sample_HBL022tumor_T_D21HAACXX/Sample_HBL022tumor_T_D21HAACXX.Cufflinks_UCSC/genes.fpkm_tracking</v>
      </c>
    </row>
    <row r="502" spans="1:7" hidden="1">
      <c r="A502" t="str">
        <f t="shared" ref="A502:A565" si="50">$A$1</f>
        <v>/data/khanlab/projects/working_DATA/</v>
      </c>
      <c r="B502" s="43" t="s">
        <v>1749</v>
      </c>
      <c r="C502" t="str">
        <f t="shared" ref="C502:C565" si="51">$C$1</f>
        <v>.Processed/</v>
      </c>
      <c r="D502" t="str">
        <f t="shared" ref="D502:D565" si="52">$D$1</f>
        <v>.bam</v>
      </c>
      <c r="E502" t="str">
        <f t="shared" si="49"/>
        <v>/data/khanlab/projects/working_DATA/Sample_HBL023_E_khan05_20120406_PE_2/Sample_HBL023_E_khan05_20120406_PE_2.Processed/Sample_HBL023_E_khan05_20120406_PE_2.bam</v>
      </c>
      <c r="F502" t="str">
        <f t="shared" si="48"/>
        <v>Sample_HBL023_E_khan05_20120406_PE_2.bam</v>
      </c>
      <c r="G502" s="97" t="str">
        <f t="shared" si="47"/>
        <v>/data/khanlab/projects/working_DATA/Sample_HBL023_E_khan05_20120406_PE_2/Sample_HBL023_E_khan05_20120406_PE_2.Cufflinks_UCSC/genes.fpkm_tracking</v>
      </c>
    </row>
    <row r="503" spans="1:7">
      <c r="A503" t="str">
        <f t="shared" si="50"/>
        <v>/data/khanlab/projects/working_DATA/</v>
      </c>
      <c r="B503" s="43" t="s">
        <v>252</v>
      </c>
      <c r="C503" t="str">
        <f t="shared" si="51"/>
        <v>.Processed/</v>
      </c>
      <c r="D503" t="str">
        <f t="shared" si="52"/>
        <v>.bam</v>
      </c>
      <c r="E503" t="str">
        <f t="shared" si="49"/>
        <v>/data/khanlab/projects/working_DATA/Sample_HBL023tumor_T_D21HAACXX/Sample_HBL023tumor_T_D21HAACXX.Processed/Sample_HBL023tumor_T_D21HAACXX.bam</v>
      </c>
      <c r="F503" t="str">
        <f t="shared" si="48"/>
        <v>Sample_HBL023tumor_T_D21HAACXX.bam</v>
      </c>
      <c r="G503" s="97" t="str">
        <f t="shared" si="47"/>
        <v>/data/khanlab/projects/working_DATA/Sample_HBL023tumor_T_D21HAACXX/Sample_HBL023tumor_T_D21HAACXX.Cufflinks_UCSC/genes.fpkm_tracking</v>
      </c>
    </row>
    <row r="504" spans="1:7" hidden="1">
      <c r="A504" t="str">
        <f t="shared" si="50"/>
        <v>/data/khanlab/projects/working_DATA/</v>
      </c>
      <c r="B504" s="43" t="s">
        <v>1750</v>
      </c>
      <c r="C504" t="str">
        <f t="shared" si="51"/>
        <v>.Processed/</v>
      </c>
      <c r="D504" t="str">
        <f t="shared" si="52"/>
        <v>.bam</v>
      </c>
      <c r="E504" t="str">
        <f t="shared" si="49"/>
        <v>/data/khanlab/projects/working_DATA/Sample_HBL024_E_khan05_20120406_PE_2/Sample_HBL024_E_khan05_20120406_PE_2.Processed/Sample_HBL024_E_khan05_20120406_PE_2.bam</v>
      </c>
      <c r="F504" t="str">
        <f t="shared" si="48"/>
        <v>Sample_HBL024_E_khan05_20120406_PE_2.bam</v>
      </c>
      <c r="G504" s="97" t="str">
        <f t="shared" si="47"/>
        <v>/data/khanlab/projects/working_DATA/Sample_HBL024_E_khan05_20120406_PE_2/Sample_HBL024_E_khan05_20120406_PE_2.Cufflinks_UCSC/genes.fpkm_tracking</v>
      </c>
    </row>
    <row r="505" spans="1:7">
      <c r="A505" t="str">
        <f t="shared" si="50"/>
        <v>/data/khanlab/projects/working_DATA/</v>
      </c>
      <c r="B505" s="43" t="s">
        <v>253</v>
      </c>
      <c r="C505" t="str">
        <f t="shared" si="51"/>
        <v>.Processed/</v>
      </c>
      <c r="D505" t="str">
        <f t="shared" si="52"/>
        <v>.bam</v>
      </c>
      <c r="E505" t="str">
        <f t="shared" si="49"/>
        <v>/data/khanlab/projects/working_DATA/Sample_HBL024tumor_T_D21HAACXX/Sample_HBL024tumor_T_D21HAACXX.Processed/Sample_HBL024tumor_T_D21HAACXX.bam</v>
      </c>
      <c r="F505" t="str">
        <f t="shared" si="48"/>
        <v>Sample_HBL024tumor_T_D21HAACXX.bam</v>
      </c>
      <c r="G505" s="97" t="str">
        <f t="shared" si="47"/>
        <v>/data/khanlab/projects/working_DATA/Sample_HBL024tumor_T_D21HAACXX/Sample_HBL024tumor_T_D21HAACXX.Cufflinks_UCSC/genes.fpkm_tracking</v>
      </c>
    </row>
    <row r="506" spans="1:7" hidden="1">
      <c r="A506" t="str">
        <f t="shared" si="50"/>
        <v>/data/khanlab/projects/working_DATA/</v>
      </c>
      <c r="B506" s="43" t="s">
        <v>1751</v>
      </c>
      <c r="C506" t="str">
        <f t="shared" si="51"/>
        <v>.Processed/</v>
      </c>
      <c r="D506" t="str">
        <f t="shared" si="52"/>
        <v>.bam</v>
      </c>
      <c r="E506" t="str">
        <f t="shared" si="49"/>
        <v>/data/khanlab/projects/working_DATA/Sample_HBL025_E_khan04_20120418_PE/Sample_HBL025_E_khan04_20120418_PE.Processed/Sample_HBL025_E_khan04_20120418_PE.bam</v>
      </c>
      <c r="F506" t="str">
        <f t="shared" si="48"/>
        <v>Sample_HBL025_E_khan04_20120418_PE.bam</v>
      </c>
      <c r="G506" s="97" t="str">
        <f t="shared" si="47"/>
        <v>/data/khanlab/projects/working_DATA/Sample_HBL025_E_khan04_20120418_PE/Sample_HBL025_E_khan04_20120418_PE.Cufflinks_UCSC/genes.fpkm_tracking</v>
      </c>
    </row>
    <row r="507" spans="1:7">
      <c r="A507" t="str">
        <f t="shared" si="50"/>
        <v>/data/khanlab/projects/working_DATA/</v>
      </c>
      <c r="B507" s="43" t="s">
        <v>254</v>
      </c>
      <c r="C507" t="str">
        <f t="shared" si="51"/>
        <v>.Processed/</v>
      </c>
      <c r="D507" t="str">
        <f t="shared" si="52"/>
        <v>.bam</v>
      </c>
      <c r="E507" t="str">
        <f t="shared" si="49"/>
        <v>/data/khanlab/projects/working_DATA/Sample_HBL025tumor_T_D21HAACXX/Sample_HBL025tumor_T_D21HAACXX.Processed/Sample_HBL025tumor_T_D21HAACXX.bam</v>
      </c>
      <c r="F507" t="str">
        <f t="shared" si="48"/>
        <v>Sample_HBL025tumor_T_D21HAACXX.bam</v>
      </c>
      <c r="G507" s="97" t="str">
        <f t="shared" si="47"/>
        <v>/data/khanlab/projects/working_DATA/Sample_HBL025tumor_T_D21HAACXX/Sample_HBL025tumor_T_D21HAACXX.Cufflinks_UCSC/genes.fpkm_tracking</v>
      </c>
    </row>
    <row r="508" spans="1:7" hidden="1">
      <c r="A508" t="str">
        <f t="shared" si="50"/>
        <v>/data/khanlab/projects/working_DATA/</v>
      </c>
      <c r="B508" s="43" t="s">
        <v>1752</v>
      </c>
      <c r="C508" t="str">
        <f t="shared" si="51"/>
        <v>.Processed/</v>
      </c>
      <c r="D508" t="str">
        <f t="shared" si="52"/>
        <v>.bam</v>
      </c>
      <c r="E508" t="str">
        <f t="shared" si="49"/>
        <v>/data/khanlab/projects/working_DATA/Sample_HBL026blood_E_C28D2ACXX/Sample_HBL026blood_E_C28D2ACXX.Processed/Sample_HBL026blood_E_C28D2ACXX.bam</v>
      </c>
      <c r="F508" t="str">
        <f t="shared" si="48"/>
        <v>Sample_HBL026blood_E_C28D2ACXX.bam</v>
      </c>
      <c r="G508" s="97" t="str">
        <f t="shared" si="47"/>
        <v>/data/khanlab/projects/working_DATA/Sample_HBL026blood_E_C28D2ACXX/Sample_HBL026blood_E_C28D2ACXX.Cufflinks_UCSC/genes.fpkm_tracking</v>
      </c>
    </row>
    <row r="509" spans="1:7" hidden="1">
      <c r="A509" t="str">
        <f t="shared" si="50"/>
        <v>/data/khanlab/projects/working_DATA/</v>
      </c>
      <c r="B509" s="43" t="s">
        <v>1753</v>
      </c>
      <c r="C509" t="str">
        <f t="shared" si="51"/>
        <v>.Processed/</v>
      </c>
      <c r="D509" t="str">
        <f t="shared" si="52"/>
        <v>.bam</v>
      </c>
      <c r="E509" t="str">
        <f t="shared" si="49"/>
        <v>/data/khanlab/projects/working_DATA/Sample_HBL026tumor_E_C28D2ACXX/Sample_HBL026tumor_E_C28D2ACXX.Processed/Sample_HBL026tumor_E_C28D2ACXX.bam</v>
      </c>
      <c r="F509" t="str">
        <f t="shared" si="48"/>
        <v>Sample_HBL026tumor_E_C28D2ACXX.bam</v>
      </c>
      <c r="G509" s="97" t="str">
        <f t="shared" si="47"/>
        <v>/data/khanlab/projects/working_DATA/Sample_HBL026tumor_E_C28D2ACXX/Sample_HBL026tumor_E_C28D2ACXX.Cufflinks_UCSC/genes.fpkm_tracking</v>
      </c>
    </row>
    <row r="510" spans="1:7">
      <c r="A510" t="str">
        <f t="shared" si="50"/>
        <v>/data/khanlab/projects/working_DATA/</v>
      </c>
      <c r="B510" s="43" t="s">
        <v>255</v>
      </c>
      <c r="C510" t="str">
        <f t="shared" si="51"/>
        <v>.Processed/</v>
      </c>
      <c r="D510" t="str">
        <f t="shared" si="52"/>
        <v>.bam</v>
      </c>
      <c r="E510" t="str">
        <f t="shared" si="49"/>
        <v>/data/khanlab/projects/working_DATA/Sample_HBL026tumor_T_D21HAACXX/Sample_HBL026tumor_T_D21HAACXX.Processed/Sample_HBL026tumor_T_D21HAACXX.bam</v>
      </c>
      <c r="F510" t="str">
        <f t="shared" si="48"/>
        <v>Sample_HBL026tumor_T_D21HAACXX.bam</v>
      </c>
      <c r="G510" s="97" t="str">
        <f t="shared" si="47"/>
        <v>/data/khanlab/projects/working_DATA/Sample_HBL026tumor_T_D21HAACXX/Sample_HBL026tumor_T_D21HAACXX.Cufflinks_UCSC/genes.fpkm_tracking</v>
      </c>
    </row>
    <row r="511" spans="1:7" hidden="1">
      <c r="A511" t="str">
        <f t="shared" si="50"/>
        <v>/data/khanlab/projects/working_DATA/</v>
      </c>
      <c r="B511" s="43" t="s">
        <v>1754</v>
      </c>
      <c r="C511" t="str">
        <f t="shared" si="51"/>
        <v>.Processed/</v>
      </c>
      <c r="D511" t="str">
        <f t="shared" si="52"/>
        <v>.bam</v>
      </c>
      <c r="E511" t="str">
        <f t="shared" si="49"/>
        <v>/data/khanlab/projects/working_DATA/Sample_HBL027liver_E_C34P6ACXX/Sample_HBL027liver_E_C34P6ACXX.Processed/Sample_HBL027liver_E_C34P6ACXX.bam</v>
      </c>
      <c r="F511" t="str">
        <f t="shared" si="48"/>
        <v>Sample_HBL027liver_E_C34P6ACXX.bam</v>
      </c>
      <c r="G511" s="97" t="str">
        <f t="shared" si="47"/>
        <v>/data/khanlab/projects/working_DATA/Sample_HBL027liver_E_C34P6ACXX/Sample_HBL027liver_E_C34P6ACXX.Cufflinks_UCSC/genes.fpkm_tracking</v>
      </c>
    </row>
    <row r="512" spans="1:7" hidden="1">
      <c r="A512" t="str">
        <f t="shared" si="50"/>
        <v>/data/khanlab/projects/working_DATA/</v>
      </c>
      <c r="B512" s="43" t="s">
        <v>1755</v>
      </c>
      <c r="C512" t="str">
        <f t="shared" si="51"/>
        <v>.Processed/</v>
      </c>
      <c r="D512" t="str">
        <f t="shared" si="52"/>
        <v>.bam</v>
      </c>
      <c r="E512" t="str">
        <f t="shared" si="49"/>
        <v>/data/khanlab/projects/working_DATA/Sample_HBL027tumor_E_C291CACXX/Sample_HBL027tumor_E_C291CACXX.Processed/Sample_HBL027tumor_E_C291CACXX.bam</v>
      </c>
      <c r="F512" t="str">
        <f t="shared" si="48"/>
        <v>Sample_HBL027tumor_E_C291CACXX.bam</v>
      </c>
      <c r="G512" s="97" t="str">
        <f t="shared" si="47"/>
        <v>/data/khanlab/projects/working_DATA/Sample_HBL027tumor_E_C291CACXX/Sample_HBL027tumor_E_C291CACXX.Cufflinks_UCSC/genes.fpkm_tracking</v>
      </c>
    </row>
    <row r="513" spans="1:7">
      <c r="A513" t="str">
        <f t="shared" si="50"/>
        <v>/data/khanlab/projects/working_DATA/</v>
      </c>
      <c r="B513" s="43" t="s">
        <v>256</v>
      </c>
      <c r="C513" t="str">
        <f t="shared" si="51"/>
        <v>.Processed/</v>
      </c>
      <c r="D513" t="str">
        <f t="shared" si="52"/>
        <v>.bam</v>
      </c>
      <c r="E513" t="str">
        <f t="shared" si="49"/>
        <v>/data/khanlab/projects/working_DATA/Sample_HBL027tumor_T_D21HAACXX/Sample_HBL027tumor_T_D21HAACXX.Processed/Sample_HBL027tumor_T_D21HAACXX.bam</v>
      </c>
      <c r="F513" t="str">
        <f t="shared" si="48"/>
        <v>Sample_HBL027tumor_T_D21HAACXX.bam</v>
      </c>
      <c r="G513" s="97" t="str">
        <f t="shared" si="47"/>
        <v>/data/khanlab/projects/working_DATA/Sample_HBL027tumor_T_D21HAACXX/Sample_HBL027tumor_T_D21HAACXX.Cufflinks_UCSC/genes.fpkm_tracking</v>
      </c>
    </row>
    <row r="514" spans="1:7" hidden="1">
      <c r="A514" t="str">
        <f t="shared" si="50"/>
        <v>/data/khanlab/projects/working_DATA/</v>
      </c>
      <c r="B514" s="43" t="s">
        <v>1756</v>
      </c>
      <c r="C514" t="str">
        <f t="shared" si="51"/>
        <v>.Processed/</v>
      </c>
      <c r="D514" t="str">
        <f t="shared" si="52"/>
        <v>.bam</v>
      </c>
      <c r="E514" t="str">
        <f t="shared" si="49"/>
        <v>/data/khanlab/projects/working_DATA/Sample_HBL028blood_E_C291CACXX/Sample_HBL028blood_E_C291CACXX.Processed/Sample_HBL028blood_E_C291CACXX.bam</v>
      </c>
      <c r="F514" t="str">
        <f t="shared" si="48"/>
        <v>Sample_HBL028blood_E_C291CACXX.bam</v>
      </c>
      <c r="G514" s="97" t="str">
        <f t="shared" ref="G514:G577" si="53">CONCATENATE(A514,B514,"/",B514,".Cufflinks_UCSC/genes.fpkm_tracking")</f>
        <v>/data/khanlab/projects/working_DATA/Sample_HBL028blood_E_C291CACXX/Sample_HBL028blood_E_C291CACXX.Cufflinks_UCSC/genes.fpkm_tracking</v>
      </c>
    </row>
    <row r="515" spans="1:7" hidden="1">
      <c r="A515" t="str">
        <f t="shared" si="50"/>
        <v>/data/khanlab/projects/working_DATA/</v>
      </c>
      <c r="B515" s="43" t="s">
        <v>1757</v>
      </c>
      <c r="C515" t="str">
        <f t="shared" si="51"/>
        <v>.Processed/</v>
      </c>
      <c r="D515" t="str">
        <f t="shared" si="52"/>
        <v>.bam</v>
      </c>
      <c r="E515" t="str">
        <f t="shared" si="49"/>
        <v>/data/khanlab/projects/working_DATA/Sample_HBL028tumor_E_C291CACXX/Sample_HBL028tumor_E_C291CACXX.Processed/Sample_HBL028tumor_E_C291CACXX.bam</v>
      </c>
      <c r="F515" t="str">
        <f t="shared" si="48"/>
        <v>Sample_HBL028tumor_E_C291CACXX.bam</v>
      </c>
      <c r="G515" s="97" t="str">
        <f t="shared" si="53"/>
        <v>/data/khanlab/projects/working_DATA/Sample_HBL028tumor_E_C291CACXX/Sample_HBL028tumor_E_C291CACXX.Cufflinks_UCSC/genes.fpkm_tracking</v>
      </c>
    </row>
    <row r="516" spans="1:7">
      <c r="A516" t="str">
        <f t="shared" si="50"/>
        <v>/data/khanlab/projects/working_DATA/</v>
      </c>
      <c r="B516" s="43" t="s">
        <v>257</v>
      </c>
      <c r="C516" t="str">
        <f t="shared" si="51"/>
        <v>.Processed/</v>
      </c>
      <c r="D516" t="str">
        <f t="shared" si="52"/>
        <v>.bam</v>
      </c>
      <c r="E516" t="str">
        <f t="shared" si="49"/>
        <v>/data/khanlab/projects/working_DATA/Sample_HBL028tumor_T_D21HAACXX/Sample_HBL028tumor_T_D21HAACXX.Processed/Sample_HBL028tumor_T_D21HAACXX.bam</v>
      </c>
      <c r="F516" t="str">
        <f t="shared" si="48"/>
        <v>Sample_HBL028tumor_T_D21HAACXX.bam</v>
      </c>
      <c r="G516" s="97" t="str">
        <f t="shared" si="53"/>
        <v>/data/khanlab/projects/working_DATA/Sample_HBL028tumor_T_D21HAACXX/Sample_HBL028tumor_T_D21HAACXX.Cufflinks_UCSC/genes.fpkm_tracking</v>
      </c>
    </row>
    <row r="517" spans="1:7" hidden="1">
      <c r="A517" t="str">
        <f t="shared" si="50"/>
        <v>/data/khanlab/projects/working_DATA/</v>
      </c>
      <c r="B517" s="43" t="s">
        <v>1758</v>
      </c>
      <c r="C517" t="str">
        <f t="shared" si="51"/>
        <v>.Processed/</v>
      </c>
      <c r="D517" t="str">
        <f t="shared" si="52"/>
        <v>.bam</v>
      </c>
      <c r="E517" t="str">
        <f t="shared" si="49"/>
        <v>/data/khanlab/projects/working_DATA/Sample_HBL029blood_E_C291CACXX/Sample_HBL029blood_E_C291CACXX.Processed/Sample_HBL029blood_E_C291CACXX.bam</v>
      </c>
      <c r="F517" t="str">
        <f t="shared" si="48"/>
        <v>Sample_HBL029blood_E_C291CACXX.bam</v>
      </c>
      <c r="G517" s="97" t="str">
        <f t="shared" si="53"/>
        <v>/data/khanlab/projects/working_DATA/Sample_HBL029blood_E_C291CACXX/Sample_HBL029blood_E_C291CACXX.Cufflinks_UCSC/genes.fpkm_tracking</v>
      </c>
    </row>
    <row r="518" spans="1:7" hidden="1">
      <c r="A518" t="str">
        <f t="shared" si="50"/>
        <v>/data/khanlab/projects/working_DATA/</v>
      </c>
      <c r="B518" s="43" t="s">
        <v>1759</v>
      </c>
      <c r="C518" t="str">
        <f t="shared" si="51"/>
        <v>.Processed/</v>
      </c>
      <c r="D518" t="str">
        <f t="shared" si="52"/>
        <v>.bam</v>
      </c>
      <c r="E518" t="str">
        <f t="shared" si="49"/>
        <v>/data/khanlab/projects/working_DATA/Sample_HBL029tumor_E_C2U4MACXX/Sample_HBL029tumor_E_C2U4MACXX.Processed/Sample_HBL029tumor_E_C2U4MACXX.bam</v>
      </c>
      <c r="F518" t="str">
        <f t="shared" si="48"/>
        <v>Sample_HBL029tumor_E_C2U4MACXX.bam</v>
      </c>
      <c r="G518" s="97" t="str">
        <f t="shared" si="53"/>
        <v>/data/khanlab/projects/working_DATA/Sample_HBL029tumor_E_C2U4MACXX/Sample_HBL029tumor_E_C2U4MACXX.Cufflinks_UCSC/genes.fpkm_tracking</v>
      </c>
    </row>
    <row r="519" spans="1:7">
      <c r="A519" t="str">
        <f t="shared" si="50"/>
        <v>/data/khanlab/projects/working_DATA/</v>
      </c>
      <c r="B519" s="43" t="s">
        <v>258</v>
      </c>
      <c r="C519" t="str">
        <f t="shared" si="51"/>
        <v>.Processed/</v>
      </c>
      <c r="D519" t="str">
        <f t="shared" si="52"/>
        <v>.bam</v>
      </c>
      <c r="E519" t="str">
        <f t="shared" si="49"/>
        <v>/data/khanlab/projects/working_DATA/Sample_HBL029tumor_T_D21HAACXX/Sample_HBL029tumor_T_D21HAACXX.Processed/Sample_HBL029tumor_T_D21HAACXX.bam</v>
      </c>
      <c r="F519" t="str">
        <f t="shared" si="48"/>
        <v>Sample_HBL029tumor_T_D21HAACXX.bam</v>
      </c>
      <c r="G519" s="97" t="str">
        <f t="shared" si="53"/>
        <v>/data/khanlab/projects/working_DATA/Sample_HBL029tumor_T_D21HAACXX/Sample_HBL029tumor_T_D21HAACXX.Cufflinks_UCSC/genes.fpkm_tracking</v>
      </c>
    </row>
    <row r="520" spans="1:7" hidden="1">
      <c r="A520" t="str">
        <f t="shared" si="50"/>
        <v>/data/khanlab/projects/working_DATA/</v>
      </c>
      <c r="B520" s="43" t="s">
        <v>1760</v>
      </c>
      <c r="C520" t="str">
        <f t="shared" si="51"/>
        <v>.Processed/</v>
      </c>
      <c r="D520" t="str">
        <f t="shared" si="52"/>
        <v>.bam</v>
      </c>
      <c r="E520" t="str">
        <f t="shared" si="49"/>
        <v>/data/khanlab/projects/working_DATA/Sample_HBL030blood_E_C2U4MACXX/Sample_HBL030blood_E_C2U4MACXX.Processed/Sample_HBL030blood_E_C2U4MACXX.bam</v>
      </c>
      <c r="F520" t="str">
        <f t="shared" si="48"/>
        <v>Sample_HBL030blood_E_C2U4MACXX.bam</v>
      </c>
      <c r="G520" s="97" t="str">
        <f t="shared" si="53"/>
        <v>/data/khanlab/projects/working_DATA/Sample_HBL030blood_E_C2U4MACXX/Sample_HBL030blood_E_C2U4MACXX.Cufflinks_UCSC/genes.fpkm_tracking</v>
      </c>
    </row>
    <row r="521" spans="1:7" hidden="1">
      <c r="A521" t="str">
        <f t="shared" si="50"/>
        <v>/data/khanlab/projects/working_DATA/</v>
      </c>
      <c r="B521" s="43" t="s">
        <v>1761</v>
      </c>
      <c r="C521" t="str">
        <f t="shared" si="51"/>
        <v>.Processed/</v>
      </c>
      <c r="D521" t="str">
        <f t="shared" si="52"/>
        <v>.bam</v>
      </c>
      <c r="E521" t="str">
        <f t="shared" si="49"/>
        <v>/data/khanlab/projects/working_DATA/Sample_HBL030tumor_E_C2U4MACXX/Sample_HBL030tumor_E_C2U4MACXX.Processed/Sample_HBL030tumor_E_C2U4MACXX.bam</v>
      </c>
      <c r="F521" t="str">
        <f t="shared" si="48"/>
        <v>Sample_HBL030tumor_E_C2U4MACXX.bam</v>
      </c>
      <c r="G521" s="97" t="str">
        <f t="shared" si="53"/>
        <v>/data/khanlab/projects/working_DATA/Sample_HBL030tumor_E_C2U4MACXX/Sample_HBL030tumor_E_C2U4MACXX.Cufflinks_UCSC/genes.fpkm_tracking</v>
      </c>
    </row>
    <row r="522" spans="1:7">
      <c r="A522" t="str">
        <f t="shared" si="50"/>
        <v>/data/khanlab/projects/working_DATA/</v>
      </c>
      <c r="B522" s="43" t="s">
        <v>259</v>
      </c>
      <c r="C522" t="str">
        <f t="shared" si="51"/>
        <v>.Processed/</v>
      </c>
      <c r="D522" t="str">
        <f t="shared" si="52"/>
        <v>.bam</v>
      </c>
      <c r="E522" t="str">
        <f t="shared" si="49"/>
        <v>/data/khanlab/projects/working_DATA/Sample_HBL030tumor_T_D24DGACXX/Sample_HBL030tumor_T_D24DGACXX.Processed/Sample_HBL030tumor_T_D24DGACXX.bam</v>
      </c>
      <c r="F522" t="str">
        <f t="shared" si="48"/>
        <v>Sample_HBL030tumor_T_D24DGACXX.bam</v>
      </c>
      <c r="G522" s="97" t="str">
        <f t="shared" si="53"/>
        <v>/data/khanlab/projects/working_DATA/Sample_HBL030tumor_T_D24DGACXX/Sample_HBL030tumor_T_D24DGACXX.Cufflinks_UCSC/genes.fpkm_tracking</v>
      </c>
    </row>
    <row r="523" spans="1:7" hidden="1">
      <c r="A523" t="str">
        <f t="shared" si="50"/>
        <v>/data/khanlab/projects/working_DATA/</v>
      </c>
      <c r="B523" s="43" t="s">
        <v>1762</v>
      </c>
      <c r="C523" t="str">
        <f t="shared" si="51"/>
        <v>.Processed/</v>
      </c>
      <c r="D523" t="str">
        <f t="shared" si="52"/>
        <v>.bam</v>
      </c>
      <c r="E523" t="str">
        <f t="shared" si="49"/>
        <v>/data/khanlab/projects/working_DATA/Sample_HBL031blood_E_C2U4MACXX/Sample_HBL031blood_E_C2U4MACXX.Processed/Sample_HBL031blood_E_C2U4MACXX.bam</v>
      </c>
      <c r="F523" t="str">
        <f t="shared" si="48"/>
        <v>Sample_HBL031blood_E_C2U4MACXX.bam</v>
      </c>
      <c r="G523" s="97" t="str">
        <f t="shared" si="53"/>
        <v>/data/khanlab/projects/working_DATA/Sample_HBL031blood_E_C2U4MACXX/Sample_HBL031blood_E_C2U4MACXX.Cufflinks_UCSC/genes.fpkm_tracking</v>
      </c>
    </row>
    <row r="524" spans="1:7" hidden="1">
      <c r="A524" t="str">
        <f t="shared" si="50"/>
        <v>/data/khanlab/projects/working_DATA/</v>
      </c>
      <c r="B524" s="43" t="s">
        <v>1763</v>
      </c>
      <c r="C524" t="str">
        <f t="shared" si="51"/>
        <v>.Processed/</v>
      </c>
      <c r="D524" t="str">
        <f t="shared" si="52"/>
        <v>.bam</v>
      </c>
      <c r="E524" t="str">
        <f t="shared" si="49"/>
        <v>/data/khanlab/projects/working_DATA/Sample_HBL031tumor_E_C2U4MACXX/Sample_HBL031tumor_E_C2U4MACXX.Processed/Sample_HBL031tumor_E_C2U4MACXX.bam</v>
      </c>
      <c r="F524" t="str">
        <f t="shared" si="48"/>
        <v>Sample_HBL031tumor_E_C2U4MACXX.bam</v>
      </c>
      <c r="G524" s="97" t="str">
        <f t="shared" si="53"/>
        <v>/data/khanlab/projects/working_DATA/Sample_HBL031tumor_E_C2U4MACXX/Sample_HBL031tumor_E_C2U4MACXX.Cufflinks_UCSC/genes.fpkm_tracking</v>
      </c>
    </row>
    <row r="525" spans="1:7">
      <c r="A525" t="str">
        <f t="shared" si="50"/>
        <v>/data/khanlab/projects/working_DATA/</v>
      </c>
      <c r="B525" s="43" t="s">
        <v>260</v>
      </c>
      <c r="C525" t="str">
        <f t="shared" si="51"/>
        <v>.Processed/</v>
      </c>
      <c r="D525" t="str">
        <f t="shared" si="52"/>
        <v>.bam</v>
      </c>
      <c r="E525" t="str">
        <f t="shared" si="49"/>
        <v>/data/khanlab/projects/working_DATA/Sample_HBL031tumor_T_D24DGACXX/Sample_HBL031tumor_T_D24DGACXX.Processed/Sample_HBL031tumor_T_D24DGACXX.bam</v>
      </c>
      <c r="F525" t="str">
        <f t="shared" si="48"/>
        <v>Sample_HBL031tumor_T_D24DGACXX.bam</v>
      </c>
      <c r="G525" s="97" t="str">
        <f t="shared" si="53"/>
        <v>/data/khanlab/projects/working_DATA/Sample_HBL031tumor_T_D24DGACXX/Sample_HBL031tumor_T_D24DGACXX.Cufflinks_UCSC/genes.fpkm_tracking</v>
      </c>
    </row>
    <row r="526" spans="1:7" hidden="1">
      <c r="A526" t="str">
        <f t="shared" si="50"/>
        <v>/data/khanlab/projects/working_DATA/</v>
      </c>
      <c r="B526" s="43" t="s">
        <v>1764</v>
      </c>
      <c r="C526" t="str">
        <f t="shared" si="51"/>
        <v>.Processed/</v>
      </c>
      <c r="D526" t="str">
        <f t="shared" si="52"/>
        <v>.bam</v>
      </c>
      <c r="E526" t="str">
        <f t="shared" si="49"/>
        <v>/data/khanlab/projects/working_DATA/Sample_HBL032blood_E_C2U4MACXX/Sample_HBL032blood_E_C2U4MACXX.Processed/Sample_HBL032blood_E_C2U4MACXX.bam</v>
      </c>
      <c r="F526" t="str">
        <f t="shared" si="48"/>
        <v>Sample_HBL032blood_E_C2U4MACXX.bam</v>
      </c>
      <c r="G526" s="97" t="str">
        <f t="shared" si="53"/>
        <v>/data/khanlab/projects/working_DATA/Sample_HBL032blood_E_C2U4MACXX/Sample_HBL032blood_E_C2U4MACXX.Cufflinks_UCSC/genes.fpkm_tracking</v>
      </c>
    </row>
    <row r="527" spans="1:7" hidden="1">
      <c r="A527" t="str">
        <f t="shared" si="50"/>
        <v>/data/khanlab/projects/working_DATA/</v>
      </c>
      <c r="B527" s="43" t="s">
        <v>1765</v>
      </c>
      <c r="C527" t="str">
        <f t="shared" si="51"/>
        <v>.Processed/</v>
      </c>
      <c r="D527" t="str">
        <f t="shared" si="52"/>
        <v>.bam</v>
      </c>
      <c r="E527" t="str">
        <f t="shared" si="49"/>
        <v>/data/khanlab/projects/working_DATA/Sample_HBL032tumor_E_C2U4MACXX/Sample_HBL032tumor_E_C2U4MACXX.Processed/Sample_HBL032tumor_E_C2U4MACXX.bam</v>
      </c>
      <c r="F527" t="str">
        <f t="shared" si="48"/>
        <v>Sample_HBL032tumor_E_C2U4MACXX.bam</v>
      </c>
      <c r="G527" s="97" t="str">
        <f t="shared" si="53"/>
        <v>/data/khanlab/projects/working_DATA/Sample_HBL032tumor_E_C2U4MACXX/Sample_HBL032tumor_E_C2U4MACXX.Cufflinks_UCSC/genes.fpkm_tracking</v>
      </c>
    </row>
    <row r="528" spans="1:7" hidden="1">
      <c r="A528" t="str">
        <f t="shared" si="50"/>
        <v>/data/khanlab/projects/working_DATA/</v>
      </c>
      <c r="B528" s="43" t="s">
        <v>1766</v>
      </c>
      <c r="C528" t="str">
        <f t="shared" si="51"/>
        <v>.Processed/</v>
      </c>
      <c r="D528" t="str">
        <f t="shared" si="52"/>
        <v>.bam</v>
      </c>
      <c r="E528" t="str">
        <f t="shared" si="49"/>
        <v>/data/khanlab/projects/working_DATA/Sample_HBL033blood_E_C2U4MACXX/Sample_HBL033blood_E_C2U4MACXX.Processed/Sample_HBL033blood_E_C2U4MACXX.bam</v>
      </c>
      <c r="F528" t="str">
        <f t="shared" si="48"/>
        <v>Sample_HBL033blood_E_C2U4MACXX.bam</v>
      </c>
      <c r="G528" s="97" t="str">
        <f t="shared" si="53"/>
        <v>/data/khanlab/projects/working_DATA/Sample_HBL033blood_E_C2U4MACXX/Sample_HBL033blood_E_C2U4MACXX.Cufflinks_UCSC/genes.fpkm_tracking</v>
      </c>
    </row>
    <row r="529" spans="1:7" hidden="1">
      <c r="A529" t="str">
        <f t="shared" si="50"/>
        <v>/data/khanlab/projects/working_DATA/</v>
      </c>
      <c r="B529" s="43" t="s">
        <v>1767</v>
      </c>
      <c r="C529" t="str">
        <f t="shared" si="51"/>
        <v>.Processed/</v>
      </c>
      <c r="D529" t="str">
        <f t="shared" si="52"/>
        <v>.bam</v>
      </c>
      <c r="E529" t="str">
        <f t="shared" si="49"/>
        <v>/data/khanlab/projects/working_DATA/Sample_HBL033tumor_E_C2U4MACXX/Sample_HBL033tumor_E_C2U4MACXX.Processed/Sample_HBL033tumor_E_C2U4MACXX.bam</v>
      </c>
      <c r="F529" t="str">
        <f t="shared" si="48"/>
        <v>Sample_HBL033tumor_E_C2U4MACXX.bam</v>
      </c>
      <c r="G529" s="97" t="str">
        <f t="shared" si="53"/>
        <v>/data/khanlab/projects/working_DATA/Sample_HBL033tumor_E_C2U4MACXX/Sample_HBL033tumor_E_C2U4MACXX.Cufflinks_UCSC/genes.fpkm_tracking</v>
      </c>
    </row>
    <row r="530" spans="1:7">
      <c r="A530" t="str">
        <f t="shared" si="50"/>
        <v>/data/khanlab/projects/working_DATA/</v>
      </c>
      <c r="B530" s="43" t="s">
        <v>261</v>
      </c>
      <c r="C530" t="str">
        <f t="shared" si="51"/>
        <v>.Processed/</v>
      </c>
      <c r="D530" t="str">
        <f t="shared" si="52"/>
        <v>.bam</v>
      </c>
      <c r="E530" t="str">
        <f t="shared" si="49"/>
        <v>/data/khanlab/projects/working_DATA/Sample_HBL033tumor_T_D24DGACXX/Sample_HBL033tumor_T_D24DGACXX.Processed/Sample_HBL033tumor_T_D24DGACXX.bam</v>
      </c>
      <c r="F530" t="str">
        <f t="shared" si="48"/>
        <v>Sample_HBL033tumor_T_D24DGACXX.bam</v>
      </c>
      <c r="G530" s="97" t="str">
        <f t="shared" si="53"/>
        <v>/data/khanlab/projects/working_DATA/Sample_HBL033tumor_T_D24DGACXX/Sample_HBL033tumor_T_D24DGACXX.Cufflinks_UCSC/genes.fpkm_tracking</v>
      </c>
    </row>
    <row r="531" spans="1:7" hidden="1">
      <c r="A531" t="str">
        <f t="shared" si="50"/>
        <v>/data/khanlab/projects/working_DATA/</v>
      </c>
      <c r="B531" s="43" t="s">
        <v>1768</v>
      </c>
      <c r="C531" t="str">
        <f t="shared" si="51"/>
        <v>.Processed/</v>
      </c>
      <c r="D531" t="str">
        <f t="shared" si="52"/>
        <v>.bam</v>
      </c>
      <c r="E531" t="str">
        <f t="shared" si="49"/>
        <v>/data/khanlab/projects/working_DATA/Sample_HBL034blood_E_C2U4MACXX/Sample_HBL034blood_E_C2U4MACXX.Processed/Sample_HBL034blood_E_C2U4MACXX.bam</v>
      </c>
      <c r="F531" t="str">
        <f t="shared" si="48"/>
        <v>Sample_HBL034blood_E_C2U4MACXX.bam</v>
      </c>
      <c r="G531" s="97" t="str">
        <f t="shared" si="53"/>
        <v>/data/khanlab/projects/working_DATA/Sample_HBL034blood_E_C2U4MACXX/Sample_HBL034blood_E_C2U4MACXX.Cufflinks_UCSC/genes.fpkm_tracking</v>
      </c>
    </row>
    <row r="532" spans="1:7" hidden="1">
      <c r="A532" t="str">
        <f t="shared" si="50"/>
        <v>/data/khanlab/projects/working_DATA/</v>
      </c>
      <c r="B532" s="43" t="s">
        <v>1769</v>
      </c>
      <c r="C532" t="str">
        <f t="shared" si="51"/>
        <v>.Processed/</v>
      </c>
      <c r="D532" t="str">
        <f t="shared" si="52"/>
        <v>.bam</v>
      </c>
      <c r="E532" t="str">
        <f t="shared" si="49"/>
        <v>/data/khanlab/projects/working_DATA/Sample_HBL034tumor_E_C2U4MACXX/Sample_HBL034tumor_E_C2U4MACXX.Processed/Sample_HBL034tumor_E_C2U4MACXX.bam</v>
      </c>
      <c r="F532" t="str">
        <f t="shared" si="48"/>
        <v>Sample_HBL034tumor_E_C2U4MACXX.bam</v>
      </c>
      <c r="G532" s="97" t="str">
        <f t="shared" si="53"/>
        <v>/data/khanlab/projects/working_DATA/Sample_HBL034tumor_E_C2U4MACXX/Sample_HBL034tumor_E_C2U4MACXX.Cufflinks_UCSC/genes.fpkm_tracking</v>
      </c>
    </row>
    <row r="533" spans="1:7">
      <c r="A533" t="str">
        <f t="shared" si="50"/>
        <v>/data/khanlab/projects/working_DATA/</v>
      </c>
      <c r="B533" s="43" t="s">
        <v>262</v>
      </c>
      <c r="C533" t="str">
        <f t="shared" si="51"/>
        <v>.Processed/</v>
      </c>
      <c r="D533" t="str">
        <f t="shared" si="52"/>
        <v>.bam</v>
      </c>
      <c r="E533" t="str">
        <f t="shared" si="49"/>
        <v>/data/khanlab/projects/working_DATA/Sample_HBL034tumor_T_D24DGACXX/Sample_HBL034tumor_T_D24DGACXX.Processed/Sample_HBL034tumor_T_D24DGACXX.bam</v>
      </c>
      <c r="F533" t="str">
        <f t="shared" si="48"/>
        <v>Sample_HBL034tumor_T_D24DGACXX.bam</v>
      </c>
      <c r="G533" s="97" t="str">
        <f t="shared" si="53"/>
        <v>/data/khanlab/projects/working_DATA/Sample_HBL034tumor_T_D24DGACXX/Sample_HBL034tumor_T_D24DGACXX.Cufflinks_UCSC/genes.fpkm_tracking</v>
      </c>
    </row>
    <row r="534" spans="1:7" hidden="1">
      <c r="A534" t="str">
        <f t="shared" si="50"/>
        <v>/data/khanlab/projects/working_DATA/</v>
      </c>
      <c r="B534" s="43" t="s">
        <v>1770</v>
      </c>
      <c r="C534" t="str">
        <f t="shared" si="51"/>
        <v>.Processed/</v>
      </c>
      <c r="D534" t="str">
        <f t="shared" si="52"/>
        <v>.bam</v>
      </c>
      <c r="E534" t="str">
        <f t="shared" si="49"/>
        <v>/data/khanlab/projects/working_DATA/Sample_HBL035blood_E_C2U4MACXX/Sample_HBL035blood_E_C2U4MACXX.Processed/Sample_HBL035blood_E_C2U4MACXX.bam</v>
      </c>
      <c r="F534" t="str">
        <f t="shared" si="48"/>
        <v>Sample_HBL035blood_E_C2U4MACXX.bam</v>
      </c>
      <c r="G534" s="97" t="str">
        <f t="shared" si="53"/>
        <v>/data/khanlab/projects/working_DATA/Sample_HBL035blood_E_C2U4MACXX/Sample_HBL035blood_E_C2U4MACXX.Cufflinks_UCSC/genes.fpkm_tracking</v>
      </c>
    </row>
    <row r="535" spans="1:7" hidden="1">
      <c r="A535" t="str">
        <f t="shared" si="50"/>
        <v>/data/khanlab/projects/working_DATA/</v>
      </c>
      <c r="B535" s="43" t="s">
        <v>1771</v>
      </c>
      <c r="C535" t="str">
        <f t="shared" si="51"/>
        <v>.Processed/</v>
      </c>
      <c r="D535" t="str">
        <f t="shared" si="52"/>
        <v>.bam</v>
      </c>
      <c r="E535" t="str">
        <f t="shared" si="49"/>
        <v>/data/khanlab/projects/working_DATA/Sample_HBL035tumor_E_C2U4MACXX/Sample_HBL035tumor_E_C2U4MACXX.Processed/Sample_HBL035tumor_E_C2U4MACXX.bam</v>
      </c>
      <c r="F535" t="str">
        <f t="shared" si="48"/>
        <v>Sample_HBL035tumor_E_C2U4MACXX.bam</v>
      </c>
      <c r="G535" s="97" t="str">
        <f t="shared" si="53"/>
        <v>/data/khanlab/projects/working_DATA/Sample_HBL035tumor_E_C2U4MACXX/Sample_HBL035tumor_E_C2U4MACXX.Cufflinks_UCSC/genes.fpkm_tracking</v>
      </c>
    </row>
    <row r="536" spans="1:7">
      <c r="A536" t="str">
        <f t="shared" si="50"/>
        <v>/data/khanlab/projects/working_DATA/</v>
      </c>
      <c r="B536" s="43" t="s">
        <v>263</v>
      </c>
      <c r="C536" t="str">
        <f t="shared" si="51"/>
        <v>.Processed/</v>
      </c>
      <c r="D536" t="str">
        <f t="shared" si="52"/>
        <v>.bam</v>
      </c>
      <c r="E536" t="str">
        <f t="shared" si="49"/>
        <v>/data/khanlab/projects/working_DATA/Sample_HBL035tumor_T_D23N9ACXX/Sample_HBL035tumor_T_D23N9ACXX.Processed/Sample_HBL035tumor_T_D23N9ACXX.bam</v>
      </c>
      <c r="F536" t="str">
        <f t="shared" si="48"/>
        <v>Sample_HBL035tumor_T_D23N9ACXX.bam</v>
      </c>
      <c r="G536" s="97" t="str">
        <f t="shared" si="53"/>
        <v>/data/khanlab/projects/working_DATA/Sample_HBL035tumor_T_D23N9ACXX/Sample_HBL035tumor_T_D23N9ACXX.Cufflinks_UCSC/genes.fpkm_tracking</v>
      </c>
    </row>
    <row r="537" spans="1:7" hidden="1">
      <c r="A537" t="str">
        <f t="shared" si="50"/>
        <v>/data/khanlab/projects/working_DATA/</v>
      </c>
      <c r="B537" s="43" t="s">
        <v>1772</v>
      </c>
      <c r="C537" t="str">
        <f t="shared" si="51"/>
        <v>.Processed/</v>
      </c>
      <c r="D537" t="str">
        <f t="shared" si="52"/>
        <v>.bam</v>
      </c>
      <c r="E537" t="str">
        <f t="shared" si="49"/>
        <v>/data/khanlab/projects/working_DATA/Sample_HOSdtp_E_C34P6ACXX/Sample_HOSdtp_E_C34P6ACXX.Processed/Sample_HOSdtp_E_C34P6ACXX.bam</v>
      </c>
      <c r="F537" t="str">
        <f t="shared" si="48"/>
        <v>Sample_HOSdtp_E_C34P6ACXX.bam</v>
      </c>
      <c r="G537" s="97" t="str">
        <f t="shared" si="53"/>
        <v>/data/khanlab/projects/working_DATA/Sample_HOSdtp_E_C34P6ACXX/Sample_HOSdtp_E_C34P6ACXX.Cufflinks_UCSC/genes.fpkm_tracking</v>
      </c>
    </row>
    <row r="538" spans="1:7">
      <c r="A538" t="str">
        <f t="shared" si="50"/>
        <v>/data/khanlab/projects/working_DATA/</v>
      </c>
      <c r="B538" s="43" t="s">
        <v>264</v>
      </c>
      <c r="C538" t="str">
        <f t="shared" si="51"/>
        <v>.Processed/</v>
      </c>
      <c r="D538" t="str">
        <f t="shared" si="52"/>
        <v>.bam</v>
      </c>
      <c r="E538" t="str">
        <f t="shared" si="49"/>
        <v>/data/khanlab/projects/working_DATA/Sample_HOSdtp_T_C28RYACXX/Sample_HOSdtp_T_C28RYACXX.Processed/Sample_HOSdtp_T_C28RYACXX.bam</v>
      </c>
      <c r="F538" t="str">
        <f t="shared" si="48"/>
        <v>Sample_HOSdtp_T_C28RYACXX.bam</v>
      </c>
      <c r="G538" s="97" t="str">
        <f t="shared" si="53"/>
        <v>/data/khanlab/projects/working_DATA/Sample_HOSdtp_T_C28RYACXX/Sample_HOSdtp_T_C28RYACXX.Cufflinks_UCSC/genes.fpkm_tracking</v>
      </c>
    </row>
    <row r="539" spans="1:7" hidden="1">
      <c r="A539" t="str">
        <f t="shared" si="50"/>
        <v>/data/khanlab/projects/working_DATA/</v>
      </c>
      <c r="B539" s="43" t="s">
        <v>1773</v>
      </c>
      <c r="C539" t="str">
        <f t="shared" si="51"/>
        <v>.Processed/</v>
      </c>
      <c r="D539" t="str">
        <f t="shared" si="52"/>
        <v>.bam</v>
      </c>
      <c r="E539" t="str">
        <f t="shared" si="49"/>
        <v>/data/khanlab/projects/working_DATA/Sample_HRDuke_E_C624DANXX/Sample_HRDuke_E_C624DANXX.Processed/Sample_HRDuke_E_C624DANXX.bam</v>
      </c>
      <c r="F539" t="str">
        <f t="shared" si="48"/>
        <v>Sample_HRDuke_E_C624DANXX.bam</v>
      </c>
      <c r="G539" s="97" t="str">
        <f t="shared" si="53"/>
        <v>/data/khanlab/projects/working_DATA/Sample_HRDuke_E_C624DANXX/Sample_HRDuke_E_C624DANXX.Cufflinks_UCSC/genes.fpkm_tracking</v>
      </c>
    </row>
    <row r="540" spans="1:7">
      <c r="A540" t="str">
        <f t="shared" si="50"/>
        <v>/data/khanlab/projects/working_DATA/</v>
      </c>
      <c r="B540" s="43" t="s">
        <v>1774</v>
      </c>
      <c r="C540" t="str">
        <f t="shared" si="51"/>
        <v>.Processed/</v>
      </c>
      <c r="D540" t="str">
        <f t="shared" si="52"/>
        <v>.bam</v>
      </c>
      <c r="E540" t="str">
        <f t="shared" si="49"/>
        <v>/data/khanlab/projects/working_DATA/Sample_HRDuke_T_C628WANXX/Sample_HRDuke_T_C628WANXX.Processed/Sample_HRDuke_T_C628WANXX.bam</v>
      </c>
      <c r="F540" t="str">
        <f t="shared" si="48"/>
        <v>Sample_HRDuke_T_C628WANXX.bam</v>
      </c>
      <c r="G540" s="97" t="str">
        <f t="shared" si="53"/>
        <v>/data/khanlab/projects/working_DATA/Sample_HRDuke_T_C628WANXX/Sample_HRDuke_T_C628WANXX.Cufflinks_UCSC/genes.fpkm_tracking</v>
      </c>
    </row>
    <row r="541" spans="1:7" hidden="1">
      <c r="A541" t="str">
        <f t="shared" si="50"/>
        <v>/data/khanlab/projects/working_DATA/</v>
      </c>
      <c r="B541" s="43" t="s">
        <v>1775</v>
      </c>
      <c r="C541" t="str">
        <f t="shared" si="51"/>
        <v>.Processed/</v>
      </c>
      <c r="D541" t="str">
        <f t="shared" si="52"/>
        <v>.bam</v>
      </c>
      <c r="E541" t="str">
        <f t="shared" si="49"/>
        <v>/data/khanlab/projects/working_DATA/Sample_HSSY11dtp_E_C2V74ACXX/Sample_HSSY11dtp_E_C2V74ACXX.Processed/Sample_HSSY11dtp_E_C2V74ACXX.bam</v>
      </c>
      <c r="F541" t="str">
        <f t="shared" si="48"/>
        <v>Sample_HSSY11dtp_E_C2V74ACXX.bam</v>
      </c>
      <c r="G541" s="97" t="str">
        <f t="shared" si="53"/>
        <v>/data/khanlab/projects/working_DATA/Sample_HSSY11dtp_E_C2V74ACXX/Sample_HSSY11dtp_E_C2V74ACXX.Cufflinks_UCSC/genes.fpkm_tracking</v>
      </c>
    </row>
    <row r="542" spans="1:7">
      <c r="A542" t="str">
        <f t="shared" si="50"/>
        <v>/data/khanlab/projects/working_DATA/</v>
      </c>
      <c r="B542" s="43" t="s">
        <v>265</v>
      </c>
      <c r="C542" t="str">
        <f t="shared" si="51"/>
        <v>.Processed/</v>
      </c>
      <c r="D542" t="str">
        <f t="shared" si="52"/>
        <v>.bam</v>
      </c>
      <c r="E542" t="str">
        <f t="shared" si="49"/>
        <v>/data/khanlab/projects/working_DATA/Sample_HSSY11dtp_T_C28RYACXX/Sample_HSSY11dtp_T_C28RYACXX.Processed/Sample_HSSY11dtp_T_C28RYACXX.bam</v>
      </c>
      <c r="F542" t="str">
        <f t="shared" si="48"/>
        <v>Sample_HSSY11dtp_T_C28RYACXX.bam</v>
      </c>
      <c r="G542" s="97" t="str">
        <f t="shared" si="53"/>
        <v>/data/khanlab/projects/working_DATA/Sample_HSSY11dtp_T_C28RYACXX/Sample_HSSY11dtp_T_C28RYACXX.Cufflinks_UCSC/genes.fpkm_tracking</v>
      </c>
    </row>
    <row r="543" spans="1:7" hidden="1">
      <c r="A543" t="str">
        <f t="shared" si="50"/>
        <v>/data/khanlab/projects/working_DATA/</v>
      </c>
      <c r="B543" s="43" t="s">
        <v>1776</v>
      </c>
      <c r="C543" t="str">
        <f t="shared" si="51"/>
        <v>.Processed/</v>
      </c>
      <c r="D543" t="str">
        <f t="shared" si="52"/>
        <v>.bam</v>
      </c>
      <c r="E543" t="str">
        <f t="shared" si="49"/>
        <v>/data/khanlab/projects/working_DATA/Sample_HT1080dtp_E_C2V74ACXX/Sample_HT1080dtp_E_C2V74ACXX.Processed/Sample_HT1080dtp_E_C2V74ACXX.bam</v>
      </c>
      <c r="F543" t="str">
        <f t="shared" si="48"/>
        <v>Sample_HT1080dtp_E_C2V74ACXX.bam</v>
      </c>
      <c r="G543" s="97" t="str">
        <f t="shared" si="53"/>
        <v>/data/khanlab/projects/working_DATA/Sample_HT1080dtp_E_C2V74ACXX/Sample_HT1080dtp_E_C2V74ACXX.Cufflinks_UCSC/genes.fpkm_tracking</v>
      </c>
    </row>
    <row r="544" spans="1:7">
      <c r="A544" t="str">
        <f t="shared" si="50"/>
        <v>/data/khanlab/projects/working_DATA/</v>
      </c>
      <c r="B544" s="43" t="s">
        <v>266</v>
      </c>
      <c r="C544" t="str">
        <f t="shared" si="51"/>
        <v>.Processed/</v>
      </c>
      <c r="D544" t="str">
        <f t="shared" si="52"/>
        <v>.bam</v>
      </c>
      <c r="E544" t="str">
        <f t="shared" si="49"/>
        <v>/data/khanlab/projects/working_DATA/Sample_HT1080dtp_T_C2DAHACXX/Sample_HT1080dtp_T_C2DAHACXX.Processed/Sample_HT1080dtp_T_C2DAHACXX.bam</v>
      </c>
      <c r="F544" t="str">
        <f t="shared" si="48"/>
        <v>Sample_HT1080dtp_T_C2DAHACXX.bam</v>
      </c>
      <c r="G544" s="97" t="str">
        <f t="shared" si="53"/>
        <v>/data/khanlab/projects/working_DATA/Sample_HT1080dtp_T_C2DAHACXX/Sample_HT1080dtp_T_C2DAHACXX.Cufflinks_UCSC/genes.fpkm_tracking</v>
      </c>
    </row>
    <row r="545" spans="1:7">
      <c r="A545" t="str">
        <f t="shared" si="50"/>
        <v>/data/khanlab/projects/working_DATA/</v>
      </c>
      <c r="B545" s="43" t="s">
        <v>267</v>
      </c>
      <c r="C545" t="str">
        <f t="shared" si="51"/>
        <v>.Processed/</v>
      </c>
      <c r="D545" t="str">
        <f t="shared" si="52"/>
        <v>.bam</v>
      </c>
      <c r="E545" t="str">
        <f t="shared" si="49"/>
        <v>/data/khanlab/projects/working_DATA/Sample_Hs312Tdtp_T_D2ED5ACXX/Sample_Hs312Tdtp_T_D2ED5ACXX.Processed/Sample_Hs312Tdtp_T_D2ED5ACXX.bam</v>
      </c>
      <c r="F545" t="str">
        <f t="shared" si="48"/>
        <v>Sample_Hs312Tdtp_T_D2ED5ACXX.bam</v>
      </c>
      <c r="G545" s="97" t="str">
        <f t="shared" si="53"/>
        <v>/data/khanlab/projects/working_DATA/Sample_Hs312Tdtp_T_D2ED5ACXX/Sample_Hs312Tdtp_T_D2ED5ACXX.Cufflinks_UCSC/genes.fpkm_tracking</v>
      </c>
    </row>
    <row r="546" spans="1:7">
      <c r="A546" t="str">
        <f t="shared" si="50"/>
        <v>/data/khanlab/projects/working_DATA/</v>
      </c>
      <c r="B546" s="43" t="s">
        <v>268</v>
      </c>
      <c r="C546" t="str">
        <f t="shared" si="51"/>
        <v>.Processed/</v>
      </c>
      <c r="D546" t="str">
        <f t="shared" si="52"/>
        <v>.bam</v>
      </c>
      <c r="E546" t="str">
        <f t="shared" si="49"/>
        <v>/data/khanlab/projects/working_DATA/Sample_Hs414Tdtp_T_D2ED5ACXX/Sample_Hs414Tdtp_T_D2ED5ACXX.Processed/Sample_Hs414Tdtp_T_D2ED5ACXX.bam</v>
      </c>
      <c r="F546" t="str">
        <f t="shared" si="48"/>
        <v>Sample_Hs414Tdtp_T_D2ED5ACXX.bam</v>
      </c>
      <c r="G546" s="97" t="str">
        <f t="shared" si="53"/>
        <v>/data/khanlab/projects/working_DATA/Sample_Hs414Tdtp_T_D2ED5ACXX/Sample_Hs414Tdtp_T_D2ED5ACXX.Cufflinks_UCSC/genes.fpkm_tracking</v>
      </c>
    </row>
    <row r="547" spans="1:7" hidden="1">
      <c r="A547" t="str">
        <f t="shared" si="50"/>
        <v>/data/khanlab/projects/working_DATA/</v>
      </c>
      <c r="B547" s="43" t="s">
        <v>1777</v>
      </c>
      <c r="C547" t="str">
        <f t="shared" si="51"/>
        <v>.Processed/</v>
      </c>
      <c r="D547" t="str">
        <f t="shared" si="52"/>
        <v>.bam</v>
      </c>
      <c r="E547" t="str">
        <f t="shared" si="49"/>
        <v>/data/khanlab/projects/working_DATA/Sample_Hs706Tdtp_E_C2V74ACXX/Sample_Hs706Tdtp_E_C2V74ACXX.Processed/Sample_Hs706Tdtp_E_C2V74ACXX.bam</v>
      </c>
      <c r="F547" t="str">
        <f t="shared" si="48"/>
        <v>Sample_Hs706Tdtp_E_C2V74ACXX.bam</v>
      </c>
      <c r="G547" s="97" t="str">
        <f t="shared" si="53"/>
        <v>/data/khanlab/projects/working_DATA/Sample_Hs706Tdtp_E_C2V74ACXX/Sample_Hs706Tdtp_E_C2V74ACXX.Cufflinks_UCSC/genes.fpkm_tracking</v>
      </c>
    </row>
    <row r="548" spans="1:7">
      <c r="A548" t="str">
        <f t="shared" si="50"/>
        <v>/data/khanlab/projects/working_DATA/</v>
      </c>
      <c r="B548" s="43" t="s">
        <v>269</v>
      </c>
      <c r="C548" t="str">
        <f t="shared" si="51"/>
        <v>.Processed/</v>
      </c>
      <c r="D548" t="str">
        <f t="shared" si="52"/>
        <v>.bam</v>
      </c>
      <c r="E548" t="str">
        <f t="shared" si="49"/>
        <v>/data/khanlab/projects/working_DATA/Sample_Hs706Tdtp_T_C28RYACXX/Sample_Hs706Tdtp_T_C28RYACXX.Processed/Sample_Hs706Tdtp_T_C28RYACXX.bam</v>
      </c>
      <c r="F548" t="str">
        <f t="shared" si="48"/>
        <v>Sample_Hs706Tdtp_T_C28RYACXX.bam</v>
      </c>
      <c r="G548" s="97" t="str">
        <f t="shared" si="53"/>
        <v>/data/khanlab/projects/working_DATA/Sample_Hs706Tdtp_T_C28RYACXX/Sample_Hs706Tdtp_T_C28RYACXX.Cufflinks_UCSC/genes.fpkm_tracking</v>
      </c>
    </row>
    <row r="549" spans="1:7" hidden="1">
      <c r="A549" t="str">
        <f t="shared" si="50"/>
        <v>/data/khanlab/projects/working_DATA/</v>
      </c>
      <c r="B549" s="43" t="s">
        <v>1778</v>
      </c>
      <c r="C549" t="str">
        <f t="shared" si="51"/>
        <v>.Processed/</v>
      </c>
      <c r="D549" t="str">
        <f t="shared" si="52"/>
        <v>.bam</v>
      </c>
      <c r="E549" t="str">
        <f t="shared" si="49"/>
        <v>/data/khanlab/projects/working_DATA/Sample_Hs729dtp_E_C2V74ACXX/Sample_Hs729dtp_E_C2V74ACXX.Processed/Sample_Hs729dtp_E_C2V74ACXX.bam</v>
      </c>
      <c r="F549" t="str">
        <f t="shared" si="48"/>
        <v>Sample_Hs729dtp_E_C2V74ACXX.bam</v>
      </c>
      <c r="G549" s="97" t="str">
        <f t="shared" si="53"/>
        <v>/data/khanlab/projects/working_DATA/Sample_Hs729dtp_E_C2V74ACXX/Sample_Hs729dtp_E_C2V74ACXX.Cufflinks_UCSC/genes.fpkm_tracking</v>
      </c>
    </row>
    <row r="550" spans="1:7">
      <c r="A550" t="str">
        <f t="shared" si="50"/>
        <v>/data/khanlab/projects/working_DATA/</v>
      </c>
      <c r="B550" s="43" t="s">
        <v>270</v>
      </c>
      <c r="C550" t="str">
        <f t="shared" si="51"/>
        <v>.Processed/</v>
      </c>
      <c r="D550" t="str">
        <f t="shared" si="52"/>
        <v>.bam</v>
      </c>
      <c r="E550" t="str">
        <f t="shared" si="49"/>
        <v>/data/khanlab/projects/working_DATA/Sample_Hs729dtp_T_D2ED5ACXX/Sample_Hs729dtp_T_D2ED5ACXX.Processed/Sample_Hs729dtp_T_D2ED5ACXX.bam</v>
      </c>
      <c r="F550" t="str">
        <f t="shared" si="48"/>
        <v>Sample_Hs729dtp_T_D2ED5ACXX.bam</v>
      </c>
      <c r="G550" s="97" t="str">
        <f t="shared" si="53"/>
        <v>/data/khanlab/projects/working_DATA/Sample_Hs729dtp_T_D2ED5ACXX/Sample_Hs729dtp_T_D2ED5ACXX.Cufflinks_UCSC/genes.fpkm_tracking</v>
      </c>
    </row>
    <row r="551" spans="1:7">
      <c r="A551" t="str">
        <f t="shared" si="50"/>
        <v>/data/khanlab/projects/working_DATA/</v>
      </c>
      <c r="B551" s="43" t="s">
        <v>271</v>
      </c>
      <c r="C551" t="str">
        <f t="shared" si="51"/>
        <v>.Processed/</v>
      </c>
      <c r="D551" t="str">
        <f t="shared" si="52"/>
        <v>.bam</v>
      </c>
      <c r="E551" t="str">
        <f t="shared" si="49"/>
        <v>/data/khanlab/projects/working_DATA/Sample_Hs819Tdtp_T_C2D7YACXX/Sample_Hs819Tdtp_T_C2D7YACXX.Processed/Sample_Hs819Tdtp_T_C2D7YACXX.bam</v>
      </c>
      <c r="F551" t="str">
        <f t="shared" si="48"/>
        <v>Sample_Hs819Tdtp_T_C2D7YACXX.bam</v>
      </c>
      <c r="G551" s="97" t="str">
        <f t="shared" si="53"/>
        <v>/data/khanlab/projects/working_DATA/Sample_Hs819Tdtp_T_C2D7YACXX/Sample_Hs819Tdtp_T_C2D7YACXX.Cufflinks_UCSC/genes.fpkm_tracking</v>
      </c>
    </row>
    <row r="552" spans="1:7" hidden="1">
      <c r="A552" t="str">
        <f t="shared" si="50"/>
        <v>/data/khanlab/projects/working_DATA/</v>
      </c>
      <c r="B552" s="43" t="s">
        <v>3525</v>
      </c>
      <c r="C552" t="str">
        <f t="shared" si="51"/>
        <v>.Processed/</v>
      </c>
      <c r="D552" t="str">
        <f t="shared" si="52"/>
        <v>.bam</v>
      </c>
      <c r="E552" t="str">
        <f t="shared" si="49"/>
        <v>/data/khanlab/projects/working_DATA/Sample_Hs913Tdtp_E_C2U4MACXX/Sample_Hs913Tdtp_E_C2U4MACXX.Processed/Sample_Hs913Tdtp_E_C2U4MACXX.bam</v>
      </c>
      <c r="F552" t="str">
        <f t="shared" si="48"/>
        <v>Sample_Hs913Tdtp_E_C2U4MACXX.bam</v>
      </c>
      <c r="G552" s="97" t="str">
        <f t="shared" si="53"/>
        <v>/data/khanlab/projects/working_DATA/Sample_Hs913Tdtp_E_C2U4MACXX/Sample_Hs913Tdtp_E_C2U4MACXX.Cufflinks_UCSC/genes.fpkm_tracking</v>
      </c>
    </row>
    <row r="553" spans="1:7">
      <c r="A553" t="str">
        <f t="shared" si="50"/>
        <v>/data/khanlab/projects/working_DATA/</v>
      </c>
      <c r="B553" s="43" t="s">
        <v>272</v>
      </c>
      <c r="C553" t="str">
        <f t="shared" si="51"/>
        <v>.Processed/</v>
      </c>
      <c r="D553" t="str">
        <f t="shared" si="52"/>
        <v>.bam</v>
      </c>
      <c r="E553" t="str">
        <f t="shared" si="49"/>
        <v>/data/khanlab/projects/working_DATA/Sample_Hs913Tdtp_T_C28RYACXX/Sample_Hs913Tdtp_T_C28RYACXX.Processed/Sample_Hs913Tdtp_T_C28RYACXX.bam</v>
      </c>
      <c r="F553" t="str">
        <f t="shared" si="48"/>
        <v>Sample_Hs913Tdtp_T_C28RYACXX.bam</v>
      </c>
      <c r="G553" s="97" t="str">
        <f t="shared" si="53"/>
        <v>/data/khanlab/projects/working_DATA/Sample_Hs913Tdtp_T_C28RYACXX/Sample_Hs913Tdtp_T_C28RYACXX.Cufflinks_UCSC/genes.fpkm_tracking</v>
      </c>
    </row>
    <row r="554" spans="1:7">
      <c r="A554" t="str">
        <f t="shared" si="50"/>
        <v>/data/khanlab/projects/working_DATA/</v>
      </c>
      <c r="B554" s="43" t="s">
        <v>273</v>
      </c>
      <c r="C554" t="str">
        <f t="shared" si="51"/>
        <v>.Processed/</v>
      </c>
      <c r="D554" t="str">
        <f t="shared" si="52"/>
        <v>.bam</v>
      </c>
      <c r="E554" t="str">
        <f t="shared" si="49"/>
        <v>/data/khanlab/projects/working_DATA/Sample_Hs93Tdtp_T_C2D7YACXX/Sample_Hs93Tdtp_T_C2D7YACXX.Processed/Sample_Hs93Tdtp_T_C2D7YACXX.bam</v>
      </c>
      <c r="F554" t="str">
        <f t="shared" si="48"/>
        <v>Sample_Hs93Tdtp_T_C2D7YACXX.bam</v>
      </c>
      <c r="G554" s="97" t="str">
        <f t="shared" si="53"/>
        <v>/data/khanlab/projects/working_DATA/Sample_Hs93Tdtp_T_C2D7YACXX/Sample_Hs93Tdtp_T_C2D7YACXX.Cufflinks_UCSC/genes.fpkm_tracking</v>
      </c>
    </row>
    <row r="555" spans="1:7" hidden="1">
      <c r="A555" t="str">
        <f t="shared" si="50"/>
        <v>/data/khanlab/projects/working_DATA/</v>
      </c>
      <c r="B555" s="43" t="s">
        <v>1779</v>
      </c>
      <c r="C555" t="str">
        <f t="shared" si="51"/>
        <v>.Processed/</v>
      </c>
      <c r="D555" t="str">
        <f t="shared" si="52"/>
        <v>.bam</v>
      </c>
      <c r="E555" t="str">
        <f t="shared" si="49"/>
        <v>/data/khanlab/projects/working_DATA/Sample_Hu09dtp_E_C2V74ACXX/Sample_Hu09dtp_E_C2V74ACXX.Processed/Sample_Hu09dtp_E_C2V74ACXX.bam</v>
      </c>
      <c r="F555" t="str">
        <f t="shared" si="48"/>
        <v>Sample_Hu09dtp_E_C2V74ACXX.bam</v>
      </c>
      <c r="G555" s="97" t="str">
        <f t="shared" si="53"/>
        <v>/data/khanlab/projects/working_DATA/Sample_Hu09dtp_E_C2V74ACXX/Sample_Hu09dtp_E_C2V74ACXX.Cufflinks_UCSC/genes.fpkm_tracking</v>
      </c>
    </row>
    <row r="556" spans="1:7">
      <c r="A556" t="str">
        <f t="shared" si="50"/>
        <v>/data/khanlab/projects/working_DATA/</v>
      </c>
      <c r="B556" s="43" t="s">
        <v>274</v>
      </c>
      <c r="C556" t="str">
        <f t="shared" si="51"/>
        <v>.Processed/</v>
      </c>
      <c r="D556" t="str">
        <f t="shared" si="52"/>
        <v>.bam</v>
      </c>
      <c r="E556" t="str">
        <f t="shared" si="49"/>
        <v>/data/khanlab/projects/working_DATA/Sample_Hu09dtp_T_C2DAHACXX/Sample_Hu09dtp_T_C2DAHACXX.Processed/Sample_Hu09dtp_T_C2DAHACXX.bam</v>
      </c>
      <c r="F556" t="str">
        <f t="shared" si="48"/>
        <v>Sample_Hu09dtp_T_C2DAHACXX.bam</v>
      </c>
      <c r="G556" s="97" t="str">
        <f t="shared" si="53"/>
        <v>/data/khanlab/projects/working_DATA/Sample_Hu09dtp_T_C2DAHACXX/Sample_Hu09dtp_T_C2DAHACXX.Cufflinks_UCSC/genes.fpkm_tracking</v>
      </c>
    </row>
    <row r="557" spans="1:7">
      <c r="A557" t="str">
        <f t="shared" si="50"/>
        <v>/data/khanlab/projects/working_DATA/</v>
      </c>
      <c r="B557" s="43" t="s">
        <v>275</v>
      </c>
      <c r="C557" t="str">
        <f t="shared" si="51"/>
        <v>.Processed/</v>
      </c>
      <c r="D557" t="str">
        <f t="shared" si="52"/>
        <v>.bam</v>
      </c>
      <c r="E557" t="str">
        <f t="shared" si="49"/>
        <v>/data/khanlab/projects/working_DATA/Sample_IMR32TGENseq_T_C259NACXX/Sample_IMR32TGENseq_T_C259NACXX.Processed/Sample_IMR32TGENseq_T_C259NACXX.bam</v>
      </c>
      <c r="F557" t="str">
        <f t="shared" si="48"/>
        <v>Sample_IMR32TGENseq_T_C259NACXX.bam</v>
      </c>
      <c r="G557" s="97" t="str">
        <f t="shared" si="53"/>
        <v>/data/khanlab/projects/working_DATA/Sample_IMR32TGENseq_T_C259NACXX/Sample_IMR32TGENseq_T_C259NACXX.Cufflinks_UCSC/genes.fpkm_tracking</v>
      </c>
    </row>
    <row r="558" spans="1:7">
      <c r="A558" t="str">
        <f t="shared" si="50"/>
        <v>/data/khanlab/projects/working_DATA/</v>
      </c>
      <c r="B558" s="43" t="s">
        <v>1780</v>
      </c>
      <c r="C558" t="str">
        <f t="shared" si="51"/>
        <v>.Processed/</v>
      </c>
      <c r="D558" t="str">
        <f t="shared" si="52"/>
        <v>.bam</v>
      </c>
      <c r="E558" t="str">
        <f t="shared" si="49"/>
        <v>/data/khanlab/projects/working_DATA/Sample_IMR32_Barasertib_12nM_6h_T_H2VL3BGXX/Sample_IMR32_Barasertib_12nM_6h_T_H2VL3BGXX.Processed/Sample_IMR32_Barasertib_12nM_6h_T_H2VL3BGXX.bam</v>
      </c>
      <c r="F558" t="str">
        <f t="shared" si="48"/>
        <v>Sample_IMR32_Barasertib_12nM_6h_T_H2VL3BGXX.bam</v>
      </c>
      <c r="G558" s="97" t="str">
        <f t="shared" si="53"/>
        <v>/data/khanlab/projects/working_DATA/Sample_IMR32_Barasertib_12nM_6h_T_H2VL3BGXX/Sample_IMR32_Barasertib_12nM_6h_T_H2VL3BGXX.Cufflinks_UCSC/genes.fpkm_tracking</v>
      </c>
    </row>
    <row r="559" spans="1:7">
      <c r="A559" t="str">
        <f t="shared" si="50"/>
        <v>/data/khanlab/projects/working_DATA/</v>
      </c>
      <c r="B559" s="43" t="s">
        <v>1781</v>
      </c>
      <c r="C559" t="str">
        <f t="shared" si="51"/>
        <v>.Processed/</v>
      </c>
      <c r="D559" t="str">
        <f t="shared" si="52"/>
        <v>.bam</v>
      </c>
      <c r="E559" t="str">
        <f t="shared" si="49"/>
        <v>/data/khanlab/projects/working_DATA/Sample_IMR32_DMSO_01Pct_6h_T_H2VL3BGXX/Sample_IMR32_DMSO_01Pct_6h_T_H2VL3BGXX.Processed/Sample_IMR32_DMSO_01Pct_6h_T_H2VL3BGXX.bam</v>
      </c>
      <c r="F559" t="str">
        <f t="shared" si="48"/>
        <v>Sample_IMR32_DMSO_01Pct_6h_T_H2VL3BGXX.bam</v>
      </c>
      <c r="G559" s="97" t="str">
        <f t="shared" si="53"/>
        <v>/data/khanlab/projects/working_DATA/Sample_IMR32_DMSO_01Pct_6h_T_H2VL3BGXX/Sample_IMR32_DMSO_01Pct_6h_T_H2VL3BGXX.Cufflinks_UCSC/genes.fpkm_tracking</v>
      </c>
    </row>
    <row r="560" spans="1:7" hidden="1">
      <c r="A560" t="str">
        <f t="shared" si="50"/>
        <v>/data/khanlab/projects/working_DATA/</v>
      </c>
      <c r="B560" s="43" t="s">
        <v>1782</v>
      </c>
      <c r="C560" t="str">
        <f t="shared" si="51"/>
        <v>.Processed/</v>
      </c>
      <c r="D560" t="str">
        <f t="shared" si="52"/>
        <v>.bam</v>
      </c>
      <c r="E560" t="str">
        <f t="shared" si="49"/>
        <v>/data/khanlab/projects/working_DATA/Sample_IMR32_E_2_khan02_20100521/Sample_IMR32_E_2_khan02_20100521.Processed/Sample_IMR32_E_2_khan02_20100521.bam</v>
      </c>
      <c r="F560" t="str">
        <f t="shared" si="48"/>
        <v>Sample_IMR32_E_2_khan02_20100521.bam</v>
      </c>
      <c r="G560" s="97" t="str">
        <f t="shared" si="53"/>
        <v>/data/khanlab/projects/working_DATA/Sample_IMR32_E_2_khan02_20100521/Sample_IMR32_E_2_khan02_20100521.Cufflinks_UCSC/genes.fpkm_tracking</v>
      </c>
    </row>
    <row r="561" spans="1:7">
      <c r="A561" t="str">
        <f t="shared" si="50"/>
        <v>/data/khanlab/projects/working_DATA/</v>
      </c>
      <c r="B561" s="43" t="s">
        <v>276</v>
      </c>
      <c r="C561" t="str">
        <f t="shared" si="51"/>
        <v>.Processed/</v>
      </c>
      <c r="D561" t="str">
        <f t="shared" si="52"/>
        <v>.bam</v>
      </c>
      <c r="E561" t="str">
        <f t="shared" si="49"/>
        <v>/data/khanlab/projects/working_DATA/Sample_IMR32_High2_T_D1T6TACXX/Sample_IMR32_High2_T_D1T6TACXX.Processed/Sample_IMR32_High2_T_D1T6TACXX.bam</v>
      </c>
      <c r="F561" t="str">
        <f t="shared" si="48"/>
        <v>Sample_IMR32_High2_T_D1T6TACXX.bam</v>
      </c>
      <c r="G561" s="97" t="str">
        <f t="shared" si="53"/>
        <v>/data/khanlab/projects/working_DATA/Sample_IMR32_High2_T_D1T6TACXX/Sample_IMR32_High2_T_D1T6TACXX.Cufflinks_UCSC/genes.fpkm_tracking</v>
      </c>
    </row>
    <row r="562" spans="1:7">
      <c r="A562" t="str">
        <f t="shared" si="50"/>
        <v>/data/khanlab/projects/working_DATA/</v>
      </c>
      <c r="B562" s="43" t="s">
        <v>277</v>
      </c>
      <c r="C562" t="str">
        <f t="shared" si="51"/>
        <v>.Processed/</v>
      </c>
      <c r="D562" t="str">
        <f t="shared" si="52"/>
        <v>.bam</v>
      </c>
      <c r="E562" t="str">
        <f t="shared" si="49"/>
        <v>/data/khanlab/projects/working_DATA/Sample_IMR32_No1_T_D1T6TACXX/Sample_IMR32_No1_T_D1T6TACXX.Processed/Sample_IMR32_No1_T_D1T6TACXX.bam</v>
      </c>
      <c r="F562" t="str">
        <f t="shared" si="48"/>
        <v>Sample_IMR32_No1_T_D1T6TACXX.bam</v>
      </c>
      <c r="G562" s="97" t="str">
        <f t="shared" si="53"/>
        <v>/data/khanlab/projects/working_DATA/Sample_IMR32_No1_T_D1T6TACXX/Sample_IMR32_No1_T_D1T6TACXX.Cufflinks_UCSC/genes.fpkm_tracking</v>
      </c>
    </row>
    <row r="563" spans="1:7">
      <c r="A563" t="str">
        <f t="shared" si="50"/>
        <v>/data/khanlab/projects/working_DATA/</v>
      </c>
      <c r="B563" s="43" t="s">
        <v>278</v>
      </c>
      <c r="C563" t="str">
        <f t="shared" si="51"/>
        <v>.Processed/</v>
      </c>
      <c r="D563" t="str">
        <f t="shared" si="52"/>
        <v>.bam</v>
      </c>
      <c r="E563" t="str">
        <f t="shared" si="49"/>
        <v>/data/khanlab/projects/working_DATA/Sample_IMR5TGENseq_T_D26GWACXX/Sample_IMR5TGENseq_T_D26GWACXX.Processed/Sample_IMR5TGENseq_T_D26GWACXX.bam</v>
      </c>
      <c r="F563" t="str">
        <f t="shared" si="48"/>
        <v>Sample_IMR5TGENseq_T_D26GWACXX.bam</v>
      </c>
      <c r="G563" s="97" t="str">
        <f t="shared" si="53"/>
        <v>/data/khanlab/projects/working_DATA/Sample_IMR5TGENseq_T_D26GWACXX/Sample_IMR5TGENseq_T_D26GWACXX.Cufflinks_UCSC/genes.fpkm_tracking</v>
      </c>
    </row>
    <row r="564" spans="1:7">
      <c r="A564" t="str">
        <f t="shared" si="50"/>
        <v>/data/khanlab/projects/working_DATA/</v>
      </c>
      <c r="B564" s="43" t="s">
        <v>1783</v>
      </c>
      <c r="C564" t="str">
        <f t="shared" si="51"/>
        <v>.Processed/</v>
      </c>
      <c r="D564" t="str">
        <f t="shared" si="52"/>
        <v>.bam</v>
      </c>
      <c r="E564" t="str">
        <f t="shared" si="49"/>
        <v>/data/khanlab/projects/working_DATA/Sample_IMR5_Barasertib_18nM_6h_T_H2VL3BGXX/Sample_IMR5_Barasertib_18nM_6h_T_H2VL3BGXX.Processed/Sample_IMR5_Barasertib_18nM_6h_T_H2VL3BGXX.bam</v>
      </c>
      <c r="F564" t="str">
        <f t="shared" ref="F564:F627" si="54">CONCATENATE(B564,D564)</f>
        <v>Sample_IMR5_Barasertib_18nM_6h_T_H2VL3BGXX.bam</v>
      </c>
      <c r="G564" s="97" t="str">
        <f t="shared" si="53"/>
        <v>/data/khanlab/projects/working_DATA/Sample_IMR5_Barasertib_18nM_6h_T_H2VL3BGXX/Sample_IMR5_Barasertib_18nM_6h_T_H2VL3BGXX.Cufflinks_UCSC/genes.fpkm_tracking</v>
      </c>
    </row>
    <row r="565" spans="1:7">
      <c r="A565" t="str">
        <f t="shared" si="50"/>
        <v>/data/khanlab/projects/working_DATA/</v>
      </c>
      <c r="B565" s="43" t="s">
        <v>1784</v>
      </c>
      <c r="C565" t="str">
        <f t="shared" si="51"/>
        <v>.Processed/</v>
      </c>
      <c r="D565" t="str">
        <f t="shared" si="52"/>
        <v>.bam</v>
      </c>
      <c r="E565" t="str">
        <f t="shared" ref="E565:E628" si="55">CONCATENATE(A565,B565,"/",B565,C565,B565,D565)</f>
        <v>/data/khanlab/projects/working_DATA/Sample_IMR5_DMSO_01Pct_6h_T_H2VL3BGXX/Sample_IMR5_DMSO_01Pct_6h_T_H2VL3BGXX.Processed/Sample_IMR5_DMSO_01Pct_6h_T_H2VL3BGXX.bam</v>
      </c>
      <c r="F565" t="str">
        <f t="shared" si="54"/>
        <v>Sample_IMR5_DMSO_01Pct_6h_T_H2VL3BGXX.bam</v>
      </c>
      <c r="G565" s="97" t="str">
        <f t="shared" si="53"/>
        <v>/data/khanlab/projects/working_DATA/Sample_IMR5_DMSO_01Pct_6h_T_H2VL3BGXX/Sample_IMR5_DMSO_01Pct_6h_T_H2VL3BGXX.Cufflinks_UCSC/genes.fpkm_tracking</v>
      </c>
    </row>
    <row r="566" spans="1:7" hidden="1">
      <c r="A566" t="str">
        <f t="shared" ref="A566:A629" si="56">$A$1</f>
        <v>/data/khanlab/projects/working_DATA/</v>
      </c>
      <c r="B566" s="43" t="s">
        <v>1785</v>
      </c>
      <c r="C566" t="str">
        <f t="shared" ref="C566:C629" si="57">$C$1</f>
        <v>.Processed/</v>
      </c>
      <c r="D566" t="str">
        <f t="shared" ref="D566:D629" si="58">$D$1</f>
        <v>.bam</v>
      </c>
      <c r="E566" t="str">
        <f t="shared" si="55"/>
        <v>/data/khanlab/projects/working_DATA/Sample_IMR5_E_2_khan02_20100521/Sample_IMR5_E_2_khan02_20100521.Processed/Sample_IMR5_E_2_khan02_20100521.bam</v>
      </c>
      <c r="F566" t="str">
        <f t="shared" si="54"/>
        <v>Sample_IMR5_E_2_khan02_20100521.bam</v>
      </c>
      <c r="G566" s="97" t="str">
        <f t="shared" si="53"/>
        <v>/data/khanlab/projects/working_DATA/Sample_IMR5_E_2_khan02_20100521/Sample_IMR5_E_2_khan02_20100521.Cufflinks_UCSC/genes.fpkm_tracking</v>
      </c>
    </row>
    <row r="567" spans="1:7">
      <c r="A567" t="str">
        <f t="shared" si="56"/>
        <v>/data/khanlab/projects/working_DATA/</v>
      </c>
      <c r="B567" s="43" t="s">
        <v>279</v>
      </c>
      <c r="C567" t="str">
        <f t="shared" si="57"/>
        <v>.Processed/</v>
      </c>
      <c r="D567" t="str">
        <f t="shared" si="58"/>
        <v>.bam</v>
      </c>
      <c r="E567" t="str">
        <f t="shared" si="55"/>
        <v>/data/khanlab/projects/working_DATA/Sample_IMR5_High2_T_D1T6TACXX/Sample_IMR5_High2_T_D1T6TACXX.Processed/Sample_IMR5_High2_T_D1T6TACXX.bam</v>
      </c>
      <c r="F567" t="str">
        <f t="shared" si="54"/>
        <v>Sample_IMR5_High2_T_D1T6TACXX.bam</v>
      </c>
      <c r="G567" s="97" t="str">
        <f t="shared" si="53"/>
        <v>/data/khanlab/projects/working_DATA/Sample_IMR5_High2_T_D1T6TACXX/Sample_IMR5_High2_T_D1T6TACXX.Cufflinks_UCSC/genes.fpkm_tracking</v>
      </c>
    </row>
    <row r="568" spans="1:7">
      <c r="A568" t="str">
        <f t="shared" si="56"/>
        <v>/data/khanlab/projects/working_DATA/</v>
      </c>
      <c r="B568" s="43" t="s">
        <v>280</v>
      </c>
      <c r="C568" t="str">
        <f t="shared" si="57"/>
        <v>.Processed/</v>
      </c>
      <c r="D568" t="str">
        <f t="shared" si="58"/>
        <v>.bam</v>
      </c>
      <c r="E568" t="str">
        <f t="shared" si="55"/>
        <v>/data/khanlab/projects/working_DATA/Sample_IMR5_No1_T_D1T6TACXX/Sample_IMR5_No1_T_D1T6TACXX.Processed/Sample_IMR5_No1_T_D1T6TACXX.bam</v>
      </c>
      <c r="F568" t="str">
        <f t="shared" si="54"/>
        <v>Sample_IMR5_No1_T_D1T6TACXX.bam</v>
      </c>
      <c r="G568" s="97" t="str">
        <f t="shared" si="53"/>
        <v>/data/khanlab/projects/working_DATA/Sample_IMR5_No1_T_D1T6TACXX/Sample_IMR5_No1_T_D1T6TACXX.Cufflinks_UCSC/genes.fpkm_tracking</v>
      </c>
    </row>
    <row r="569" spans="1:7">
      <c r="A569" t="str">
        <f t="shared" si="56"/>
        <v>/data/khanlab/projects/working_DATA/</v>
      </c>
      <c r="B569" s="43" t="s">
        <v>1786</v>
      </c>
      <c r="C569" t="str">
        <f t="shared" si="57"/>
        <v>.Processed/</v>
      </c>
      <c r="D569" t="str">
        <f t="shared" si="58"/>
        <v>.bam</v>
      </c>
      <c r="E569" t="str">
        <f t="shared" si="55"/>
        <v>/data/khanlab/projects/working_DATA/Sample_IMR5both_T_H19ETBGXX/Sample_IMR5both_T_H19ETBGXX.Processed/Sample_IMR5both_T_H19ETBGXX.bam</v>
      </c>
      <c r="F569" t="str">
        <f t="shared" si="54"/>
        <v>Sample_IMR5both_T_H19ETBGXX.bam</v>
      </c>
      <c r="G569" s="97" t="str">
        <f t="shared" si="53"/>
        <v>/data/khanlab/projects/working_DATA/Sample_IMR5both_T_H19ETBGXX/Sample_IMR5both_T_H19ETBGXX.Cufflinks_UCSC/genes.fpkm_tracking</v>
      </c>
    </row>
    <row r="570" spans="1:7">
      <c r="A570" t="str">
        <f t="shared" si="56"/>
        <v>/data/khanlab/projects/working_DATA/</v>
      </c>
      <c r="B570" s="43" t="s">
        <v>1787</v>
      </c>
      <c r="C570" t="str">
        <f t="shared" si="57"/>
        <v>.Processed/</v>
      </c>
      <c r="D570" t="str">
        <f t="shared" si="58"/>
        <v>.bam</v>
      </c>
      <c r="E570" t="str">
        <f t="shared" si="55"/>
        <v>/data/khanlab/projects/working_DATA/Sample_IMR5con2_T_H19ETBGXX/Sample_IMR5con2_T_H19ETBGXX.Processed/Sample_IMR5con2_T_H19ETBGXX.bam</v>
      </c>
      <c r="F570" t="str">
        <f t="shared" si="54"/>
        <v>Sample_IMR5con2_T_H19ETBGXX.bam</v>
      </c>
      <c r="G570" s="97" t="str">
        <f t="shared" si="53"/>
        <v>/data/khanlab/projects/working_DATA/Sample_IMR5con2_T_H19ETBGXX/Sample_IMR5con2_T_H19ETBGXX.Cufflinks_UCSC/genes.fpkm_tracking</v>
      </c>
    </row>
    <row r="571" spans="1:7" hidden="1">
      <c r="A571" t="str">
        <f t="shared" si="56"/>
        <v>/data/khanlab/projects/working_DATA/</v>
      </c>
      <c r="B571" s="43" t="s">
        <v>1788</v>
      </c>
      <c r="C571" t="str">
        <f t="shared" si="57"/>
        <v>.Processed/</v>
      </c>
      <c r="D571" t="str">
        <f t="shared" si="58"/>
        <v>.bam</v>
      </c>
      <c r="E571" t="str">
        <f t="shared" si="55"/>
        <v>/data/khanlab/projects/working_DATA/Sample_JJ012dtp_E_C2V74ACXX/Sample_JJ012dtp_E_C2V74ACXX.Processed/Sample_JJ012dtp_E_C2V74ACXX.bam</v>
      </c>
      <c r="F571" t="str">
        <f t="shared" si="54"/>
        <v>Sample_JJ012dtp_E_C2V74ACXX.bam</v>
      </c>
      <c r="G571" s="97" t="str">
        <f t="shared" si="53"/>
        <v>/data/khanlab/projects/working_DATA/Sample_JJ012dtp_E_C2V74ACXX/Sample_JJ012dtp_E_C2V74ACXX.Cufflinks_UCSC/genes.fpkm_tracking</v>
      </c>
    </row>
    <row r="572" spans="1:7">
      <c r="A572" t="str">
        <f t="shared" si="56"/>
        <v>/data/khanlab/projects/working_DATA/</v>
      </c>
      <c r="B572" s="43" t="s">
        <v>281</v>
      </c>
      <c r="C572" t="str">
        <f t="shared" si="57"/>
        <v>.Processed/</v>
      </c>
      <c r="D572" t="str">
        <f t="shared" si="58"/>
        <v>.bam</v>
      </c>
      <c r="E572" t="str">
        <f t="shared" si="55"/>
        <v>/data/khanlab/projects/working_DATA/Sample_JJ012dtp_T_C28D2ACXX/Sample_JJ012dtp_T_C28D2ACXX.Processed/Sample_JJ012dtp_T_C28D2ACXX.bam</v>
      </c>
      <c r="F572" t="str">
        <f t="shared" si="54"/>
        <v>Sample_JJ012dtp_T_C28D2ACXX.bam</v>
      </c>
      <c r="G572" s="97" t="str">
        <f t="shared" si="53"/>
        <v>/data/khanlab/projects/working_DATA/Sample_JJ012dtp_T_C28D2ACXX/Sample_JJ012dtp_T_C28D2ACXX.Cufflinks_UCSC/genes.fpkm_tracking</v>
      </c>
    </row>
    <row r="573" spans="1:7" hidden="1">
      <c r="A573" t="str">
        <f t="shared" si="56"/>
        <v>/data/khanlab/projects/working_DATA/</v>
      </c>
      <c r="B573" s="43" t="s">
        <v>1789</v>
      </c>
      <c r="C573" t="str">
        <f t="shared" si="57"/>
        <v>.Processed/</v>
      </c>
      <c r="D573" t="str">
        <f t="shared" si="58"/>
        <v>.bam</v>
      </c>
      <c r="E573" t="str">
        <f t="shared" si="55"/>
        <v>/data/khanlab/projects/working_DATA/Sample_JR1UK_E_C624DANXX/Sample_JR1UK_E_C624DANXX.Processed/Sample_JR1UK_E_C624DANXX.bam</v>
      </c>
      <c r="F573" t="str">
        <f t="shared" si="54"/>
        <v>Sample_JR1UK_E_C624DANXX.bam</v>
      </c>
      <c r="G573" s="97" t="str">
        <f t="shared" si="53"/>
        <v>/data/khanlab/projects/working_DATA/Sample_JR1UK_E_C624DANXX/Sample_JR1UK_E_C624DANXX.Cufflinks_UCSC/genes.fpkm_tracking</v>
      </c>
    </row>
    <row r="574" spans="1:7">
      <c r="A574" t="str">
        <f t="shared" si="56"/>
        <v>/data/khanlab/projects/working_DATA/</v>
      </c>
      <c r="B574" s="43" t="s">
        <v>1790</v>
      </c>
      <c r="C574" t="str">
        <f t="shared" si="57"/>
        <v>.Processed/</v>
      </c>
      <c r="D574" t="str">
        <f t="shared" si="58"/>
        <v>.bam</v>
      </c>
      <c r="E574" t="str">
        <f t="shared" si="55"/>
        <v>/data/khanlab/projects/working_DATA/Sample_JR1UK_T_C628WANXX/Sample_JR1UK_T_C628WANXX.Processed/Sample_JR1UK_T_C628WANXX.bam</v>
      </c>
      <c r="F574" t="str">
        <f t="shared" si="54"/>
        <v>Sample_JR1UK_T_C628WANXX.bam</v>
      </c>
      <c r="G574" s="97" t="str">
        <f t="shared" si="53"/>
        <v>/data/khanlab/projects/working_DATA/Sample_JR1UK_T_C628WANXX/Sample_JR1UK_T_C628WANXX.Cufflinks_UCSC/genes.fpkm_tracking</v>
      </c>
    </row>
    <row r="575" spans="1:7" hidden="1">
      <c r="A575" t="str">
        <f t="shared" si="56"/>
        <v>/data/khanlab/projects/working_DATA/</v>
      </c>
      <c r="B575" s="43" t="s">
        <v>1791</v>
      </c>
      <c r="C575" t="str">
        <f t="shared" si="57"/>
        <v>.Processed/</v>
      </c>
      <c r="D575" t="str">
        <f t="shared" si="58"/>
        <v>.bam</v>
      </c>
      <c r="E575" t="str">
        <f t="shared" si="55"/>
        <v>/data/khanlab/projects/working_DATA/Sample_JRseq_E_C624DANXX/Sample_JRseq_E_C624DANXX.Processed/Sample_JRseq_E_C624DANXX.bam</v>
      </c>
      <c r="F575" t="str">
        <f t="shared" si="54"/>
        <v>Sample_JRseq_E_C624DANXX.bam</v>
      </c>
      <c r="G575" s="97" t="str">
        <f t="shared" si="53"/>
        <v>/data/khanlab/projects/working_DATA/Sample_JRseq_E_C624DANXX/Sample_JRseq_E_C624DANXX.Cufflinks_UCSC/genes.fpkm_tracking</v>
      </c>
    </row>
    <row r="576" spans="1:7" hidden="1">
      <c r="A576" t="str">
        <f t="shared" si="56"/>
        <v>/data/khanlab/projects/working_DATA/</v>
      </c>
      <c r="B576" s="43" t="s">
        <v>1792</v>
      </c>
      <c r="C576" t="str">
        <f t="shared" si="57"/>
        <v>.Processed/</v>
      </c>
      <c r="D576" t="str">
        <f t="shared" si="58"/>
        <v>.bam</v>
      </c>
      <c r="E576" t="str">
        <f t="shared" si="55"/>
        <v>/data/khanlab/projects/working_DATA/Sample_JRseq_E_khan03_20111014_PE_2/Sample_JRseq_E_khan03_20111014_PE_2.Processed/Sample_JRseq_E_khan03_20111014_PE_2.bam</v>
      </c>
      <c r="F576" t="str">
        <f t="shared" si="54"/>
        <v>Sample_JRseq_E_khan03_20111014_PE_2.bam</v>
      </c>
      <c r="G576" s="97" t="str">
        <f t="shared" si="53"/>
        <v>/data/khanlab/projects/working_DATA/Sample_JRseq_E_khan03_20111014_PE_2/Sample_JRseq_E_khan03_20111014_PE_2.Cufflinks_UCSC/genes.fpkm_tracking</v>
      </c>
    </row>
    <row r="577" spans="1:7">
      <c r="A577" t="str">
        <f t="shared" si="56"/>
        <v>/data/khanlab/projects/working_DATA/</v>
      </c>
      <c r="B577" s="43" t="s">
        <v>282</v>
      </c>
      <c r="C577" t="str">
        <f t="shared" si="57"/>
        <v>.Processed/</v>
      </c>
      <c r="D577" t="str">
        <f t="shared" si="58"/>
        <v>.bam</v>
      </c>
      <c r="E577" t="str">
        <f t="shared" si="55"/>
        <v>/data/khanlab/projects/working_DATA/Sample_JRseq_T_D26GWACXX/Sample_JRseq_T_D26GWACXX.Processed/Sample_JRseq_T_D26GWACXX.bam</v>
      </c>
      <c r="F577" t="str">
        <f t="shared" si="54"/>
        <v>Sample_JRseq_T_D26GWACXX.bam</v>
      </c>
      <c r="G577" s="97" t="str">
        <f t="shared" si="53"/>
        <v>/data/khanlab/projects/working_DATA/Sample_JRseq_T_D26GWACXX/Sample_JRseq_T_D26GWACXX.Cufflinks_UCSC/genes.fpkm_tracking</v>
      </c>
    </row>
    <row r="578" spans="1:7">
      <c r="A578" t="str">
        <f t="shared" si="56"/>
        <v>/data/khanlab/projects/working_DATA/</v>
      </c>
      <c r="B578" s="43" t="s">
        <v>3526</v>
      </c>
      <c r="C578" t="str">
        <f t="shared" si="57"/>
        <v>.Processed/</v>
      </c>
      <c r="D578" t="str">
        <f t="shared" si="58"/>
        <v>.bam</v>
      </c>
      <c r="E578" t="str">
        <f t="shared" si="55"/>
        <v>/data/khanlab/projects/working_DATA/Sample_KCNR_24h_C1_T_C6HU8ANXX/Sample_KCNR_24h_C1_T_C6HU8ANXX.Processed/Sample_KCNR_24h_C1_T_C6HU8ANXX.bam</v>
      </c>
      <c r="F578" t="str">
        <f t="shared" si="54"/>
        <v>Sample_KCNR_24h_C1_T_C6HU8ANXX.bam</v>
      </c>
      <c r="G578" s="97" t="str">
        <f t="shared" ref="G578:G641" si="59">CONCATENATE(A578,B578,"/",B578,".Cufflinks_UCSC/genes.fpkm_tracking")</f>
        <v>/data/khanlab/projects/working_DATA/Sample_KCNR_24h_C1_T_C6HU8ANXX/Sample_KCNR_24h_C1_T_C6HU8ANXX.Cufflinks_UCSC/genes.fpkm_tracking</v>
      </c>
    </row>
    <row r="579" spans="1:7">
      <c r="A579" t="str">
        <f t="shared" si="56"/>
        <v>/data/khanlab/projects/working_DATA/</v>
      </c>
      <c r="B579" s="43" t="s">
        <v>3527</v>
      </c>
      <c r="C579" t="str">
        <f t="shared" si="57"/>
        <v>.Processed/</v>
      </c>
      <c r="D579" t="str">
        <f t="shared" si="58"/>
        <v>.bam</v>
      </c>
      <c r="E579" t="str">
        <f t="shared" si="55"/>
        <v>/data/khanlab/projects/working_DATA/Sample_KCNR_24h_C2_T_C6HU8ANXX/Sample_KCNR_24h_C2_T_C6HU8ANXX.Processed/Sample_KCNR_24h_C2_T_C6HU8ANXX.bam</v>
      </c>
      <c r="F579" t="str">
        <f t="shared" si="54"/>
        <v>Sample_KCNR_24h_C2_T_C6HU8ANXX.bam</v>
      </c>
      <c r="G579" s="97" t="str">
        <f t="shared" si="59"/>
        <v>/data/khanlab/projects/working_DATA/Sample_KCNR_24h_C2_T_C6HU8ANXX/Sample_KCNR_24h_C2_T_C6HU8ANXX.Cufflinks_UCSC/genes.fpkm_tracking</v>
      </c>
    </row>
    <row r="580" spans="1:7">
      <c r="A580" t="str">
        <f t="shared" si="56"/>
        <v>/data/khanlab/projects/working_DATA/</v>
      </c>
      <c r="B580" s="43" t="s">
        <v>3528</v>
      </c>
      <c r="C580" t="str">
        <f t="shared" si="57"/>
        <v>.Processed/</v>
      </c>
      <c r="D580" t="str">
        <f t="shared" si="58"/>
        <v>.bam</v>
      </c>
      <c r="E580" t="str">
        <f t="shared" si="55"/>
        <v>/data/khanlab/projects/working_DATA/Sample_KCNR_24h_C3_2_T_C6HU8ANXX/Sample_KCNR_24h_C3_2_T_C6HU8ANXX.Processed/Sample_KCNR_24h_C3_2_T_C6HU8ANXX.bam</v>
      </c>
      <c r="F580" t="str">
        <f t="shared" si="54"/>
        <v>Sample_KCNR_24h_C3_2_T_C6HU8ANXX.bam</v>
      </c>
      <c r="G580" s="97" t="str">
        <f t="shared" si="59"/>
        <v>/data/khanlab/projects/working_DATA/Sample_KCNR_24h_C3_2_T_C6HU8ANXX/Sample_KCNR_24h_C3_2_T_C6HU8ANXX.Cufflinks_UCSC/genes.fpkm_tracking</v>
      </c>
    </row>
    <row r="581" spans="1:7">
      <c r="A581" t="str">
        <f t="shared" si="56"/>
        <v>/data/khanlab/projects/working_DATA/</v>
      </c>
      <c r="B581" s="43" t="s">
        <v>3529</v>
      </c>
      <c r="C581" t="str">
        <f t="shared" si="57"/>
        <v>.Processed/</v>
      </c>
      <c r="D581" t="str">
        <f t="shared" si="58"/>
        <v>.bam</v>
      </c>
      <c r="E581" t="str">
        <f t="shared" si="55"/>
        <v>/data/khanlab/projects/working_DATA/Sample_KCNR_24h_RA1_T_C6HU8ANXX/Sample_KCNR_24h_RA1_T_C6HU8ANXX.Processed/Sample_KCNR_24h_RA1_T_C6HU8ANXX.bam</v>
      </c>
      <c r="F581" t="str">
        <f t="shared" si="54"/>
        <v>Sample_KCNR_24h_RA1_T_C6HU8ANXX.bam</v>
      </c>
      <c r="G581" s="97" t="str">
        <f t="shared" si="59"/>
        <v>/data/khanlab/projects/working_DATA/Sample_KCNR_24h_RA1_T_C6HU8ANXX/Sample_KCNR_24h_RA1_T_C6HU8ANXX.Cufflinks_UCSC/genes.fpkm_tracking</v>
      </c>
    </row>
    <row r="582" spans="1:7">
      <c r="A582" t="str">
        <f t="shared" si="56"/>
        <v>/data/khanlab/projects/working_DATA/</v>
      </c>
      <c r="B582" s="43" t="s">
        <v>3530</v>
      </c>
      <c r="C582" t="str">
        <f t="shared" si="57"/>
        <v>.Processed/</v>
      </c>
      <c r="D582" t="str">
        <f t="shared" si="58"/>
        <v>.bam</v>
      </c>
      <c r="E582" t="str">
        <f t="shared" si="55"/>
        <v>/data/khanlab/projects/working_DATA/Sample_KCNR_24h_RA2_T_C6HU8ANXX/Sample_KCNR_24h_RA2_T_C6HU8ANXX.Processed/Sample_KCNR_24h_RA2_T_C6HU8ANXX.bam</v>
      </c>
      <c r="F582" t="str">
        <f t="shared" si="54"/>
        <v>Sample_KCNR_24h_RA2_T_C6HU8ANXX.bam</v>
      </c>
      <c r="G582" s="97" t="str">
        <f t="shared" si="59"/>
        <v>/data/khanlab/projects/working_DATA/Sample_KCNR_24h_RA2_T_C6HU8ANXX/Sample_KCNR_24h_RA2_T_C6HU8ANXX.Cufflinks_UCSC/genes.fpkm_tracking</v>
      </c>
    </row>
    <row r="583" spans="1:7">
      <c r="A583" t="str">
        <f t="shared" si="56"/>
        <v>/data/khanlab/projects/working_DATA/</v>
      </c>
      <c r="B583" s="43" t="s">
        <v>3531</v>
      </c>
      <c r="C583" t="str">
        <f t="shared" si="57"/>
        <v>.Processed/</v>
      </c>
      <c r="D583" t="str">
        <f t="shared" si="58"/>
        <v>.bam</v>
      </c>
      <c r="E583" t="str">
        <f t="shared" si="55"/>
        <v>/data/khanlab/projects/working_DATA/Sample_KCNR_24h_RA3_2_T_C6HU8ANXX/Sample_KCNR_24h_RA3_2_T_C6HU8ANXX.Processed/Sample_KCNR_24h_RA3_2_T_C6HU8ANXX.bam</v>
      </c>
      <c r="F583" t="str">
        <f t="shared" si="54"/>
        <v>Sample_KCNR_24h_RA3_2_T_C6HU8ANXX.bam</v>
      </c>
      <c r="G583" s="97" t="str">
        <f t="shared" si="59"/>
        <v>/data/khanlab/projects/working_DATA/Sample_KCNR_24h_RA3_2_T_C6HU8ANXX/Sample_KCNR_24h_RA3_2_T_C6HU8ANXX.Cufflinks_UCSC/genes.fpkm_tracking</v>
      </c>
    </row>
    <row r="584" spans="1:7" hidden="1">
      <c r="A584" t="str">
        <f t="shared" si="56"/>
        <v>/data/khanlab/projects/working_DATA/</v>
      </c>
      <c r="B584" s="43" t="s">
        <v>1793</v>
      </c>
      <c r="C584" t="str">
        <f t="shared" si="57"/>
        <v>.Processed/</v>
      </c>
      <c r="D584" t="str">
        <f t="shared" si="58"/>
        <v>.bam</v>
      </c>
      <c r="E584" t="str">
        <f t="shared" si="55"/>
        <v>/data/khanlab/projects/working_DATA/Sample_KCNRseq_E_khan04_20111123_PE/Sample_KCNRseq_E_khan04_20111123_PE.Processed/Sample_KCNRseq_E_khan04_20111123_PE.bam</v>
      </c>
      <c r="F584" t="str">
        <f t="shared" si="54"/>
        <v>Sample_KCNRseq_E_khan04_20111123_PE.bam</v>
      </c>
      <c r="G584" s="97" t="str">
        <f t="shared" si="59"/>
        <v>/data/khanlab/projects/working_DATA/Sample_KCNRseq_E_khan04_20111123_PE/Sample_KCNRseq_E_khan04_20111123_PE.Cufflinks_UCSC/genes.fpkm_tracking</v>
      </c>
    </row>
    <row r="585" spans="1:7">
      <c r="A585" t="str">
        <f t="shared" si="56"/>
        <v>/data/khanlab/projects/working_DATA/</v>
      </c>
      <c r="B585" s="43" t="s">
        <v>283</v>
      </c>
      <c r="C585" t="str">
        <f t="shared" si="57"/>
        <v>.Processed/</v>
      </c>
      <c r="D585" t="str">
        <f t="shared" si="58"/>
        <v>.bam</v>
      </c>
      <c r="E585" t="str">
        <f t="shared" si="55"/>
        <v>/data/khanlab/projects/working_DATA/Sample_KCNRseq_T_C259NACXX/Sample_KCNRseq_T_C259NACXX.Processed/Sample_KCNRseq_T_C259NACXX.bam</v>
      </c>
      <c r="F585" t="str">
        <f t="shared" si="54"/>
        <v>Sample_KCNRseq_T_C259NACXX.bam</v>
      </c>
      <c r="G585" s="97" t="str">
        <f t="shared" si="59"/>
        <v>/data/khanlab/projects/working_DATA/Sample_KCNRseq_T_C259NACXX/Sample_KCNRseq_T_C259NACXX.Cufflinks_UCSC/genes.fpkm_tracking</v>
      </c>
    </row>
    <row r="586" spans="1:7" hidden="1">
      <c r="A586" t="str">
        <f t="shared" si="56"/>
        <v>/data/khanlab/projects/working_DATA/</v>
      </c>
      <c r="B586" s="43" t="s">
        <v>1794</v>
      </c>
      <c r="C586" t="str">
        <f t="shared" si="57"/>
        <v>.Processed/</v>
      </c>
      <c r="D586" t="str">
        <f t="shared" si="58"/>
        <v>.bam</v>
      </c>
      <c r="E586" t="str">
        <f t="shared" si="55"/>
        <v>/data/khanlab/projects/working_DATA/Sample_KHOS240Sdtp_E_C2V74ACXX/Sample_KHOS240Sdtp_E_C2V74ACXX.Processed/Sample_KHOS240Sdtp_E_C2V74ACXX.bam</v>
      </c>
      <c r="F586" t="str">
        <f t="shared" si="54"/>
        <v>Sample_KHOS240Sdtp_E_C2V74ACXX.bam</v>
      </c>
      <c r="G586" s="97" t="str">
        <f t="shared" si="59"/>
        <v>/data/khanlab/projects/working_DATA/Sample_KHOS240Sdtp_E_C2V74ACXX/Sample_KHOS240Sdtp_E_C2V74ACXX.Cufflinks_UCSC/genes.fpkm_tracking</v>
      </c>
    </row>
    <row r="587" spans="1:7">
      <c r="A587" t="str">
        <f t="shared" si="56"/>
        <v>/data/khanlab/projects/working_DATA/</v>
      </c>
      <c r="B587" s="43" t="s">
        <v>284</v>
      </c>
      <c r="C587" t="str">
        <f t="shared" si="57"/>
        <v>.Processed/</v>
      </c>
      <c r="D587" t="str">
        <f t="shared" si="58"/>
        <v>.bam</v>
      </c>
      <c r="E587" t="str">
        <f t="shared" si="55"/>
        <v>/data/khanlab/projects/working_DATA/Sample_KHOS240Sdtp_T_C2DAHACXX/Sample_KHOS240Sdtp_T_C2DAHACXX.Processed/Sample_KHOS240Sdtp_T_C2DAHACXX.bam</v>
      </c>
      <c r="F587" t="str">
        <f t="shared" si="54"/>
        <v>Sample_KHOS240Sdtp_T_C2DAHACXX.bam</v>
      </c>
      <c r="G587" s="97" t="str">
        <f t="shared" si="59"/>
        <v>/data/khanlab/projects/working_DATA/Sample_KHOS240Sdtp_T_C2DAHACXX/Sample_KHOS240Sdtp_T_C2DAHACXX.Cufflinks_UCSC/genes.fpkm_tracking</v>
      </c>
    </row>
    <row r="588" spans="1:7" hidden="1">
      <c r="A588" t="str">
        <f t="shared" si="56"/>
        <v>/data/khanlab/projects/working_DATA/</v>
      </c>
      <c r="B588" s="43" t="s">
        <v>1795</v>
      </c>
      <c r="C588" t="str">
        <f t="shared" si="57"/>
        <v>.Processed/</v>
      </c>
      <c r="D588" t="str">
        <f t="shared" si="58"/>
        <v>.bam</v>
      </c>
      <c r="E588" t="str">
        <f t="shared" si="55"/>
        <v>/data/khanlab/projects/working_DATA/Sample_KHOS312Hdtp_E_C2V74ACXX/Sample_KHOS312Hdtp_E_C2V74ACXX.Processed/Sample_KHOS312Hdtp_E_C2V74ACXX.bam</v>
      </c>
      <c r="F588" t="str">
        <f t="shared" si="54"/>
        <v>Sample_KHOS312Hdtp_E_C2V74ACXX.bam</v>
      </c>
      <c r="G588" s="97" t="str">
        <f t="shared" si="59"/>
        <v>/data/khanlab/projects/working_DATA/Sample_KHOS312Hdtp_E_C2V74ACXX/Sample_KHOS312Hdtp_E_C2V74ACXX.Cufflinks_UCSC/genes.fpkm_tracking</v>
      </c>
    </row>
    <row r="589" spans="1:7">
      <c r="A589" t="str">
        <f t="shared" si="56"/>
        <v>/data/khanlab/projects/working_DATA/</v>
      </c>
      <c r="B589" s="43" t="s">
        <v>285</v>
      </c>
      <c r="C589" t="str">
        <f t="shared" si="57"/>
        <v>.Processed/</v>
      </c>
      <c r="D589" t="str">
        <f t="shared" si="58"/>
        <v>.bam</v>
      </c>
      <c r="E589" t="str">
        <f t="shared" si="55"/>
        <v>/data/khanlab/projects/working_DATA/Sample_KHOS312Hdtp_T_C2DAHACXX/Sample_KHOS312Hdtp_T_C2DAHACXX.Processed/Sample_KHOS312Hdtp_T_C2DAHACXX.bam</v>
      </c>
      <c r="F589" t="str">
        <f t="shared" si="54"/>
        <v>Sample_KHOS312Hdtp_T_C2DAHACXX.bam</v>
      </c>
      <c r="G589" s="97" t="str">
        <f t="shared" si="59"/>
        <v>/data/khanlab/projects/working_DATA/Sample_KHOS312Hdtp_T_C2DAHACXX/Sample_KHOS312Hdtp_T_C2DAHACXX.Cufflinks_UCSC/genes.fpkm_tracking</v>
      </c>
    </row>
    <row r="590" spans="1:7" hidden="1">
      <c r="A590" t="str">
        <f t="shared" si="56"/>
        <v>/data/khanlab/projects/working_DATA/</v>
      </c>
      <c r="B590" s="43" t="s">
        <v>1796</v>
      </c>
      <c r="C590" t="str">
        <f t="shared" si="57"/>
        <v>.Processed/</v>
      </c>
      <c r="D590" t="str">
        <f t="shared" si="58"/>
        <v>.bam</v>
      </c>
      <c r="E590" t="str">
        <f t="shared" si="55"/>
        <v>/data/khanlab/projects/working_DATA/Sample_KHOSNPdtp_E_C2V74ACXX/Sample_KHOSNPdtp_E_C2V74ACXX.Processed/Sample_KHOSNPdtp_E_C2V74ACXX.bam</v>
      </c>
      <c r="F590" t="str">
        <f t="shared" si="54"/>
        <v>Sample_KHOSNPdtp_E_C2V74ACXX.bam</v>
      </c>
      <c r="G590" s="97" t="str">
        <f t="shared" si="59"/>
        <v>/data/khanlab/projects/working_DATA/Sample_KHOSNPdtp_E_C2V74ACXX/Sample_KHOSNPdtp_E_C2V74ACXX.Cufflinks_UCSC/genes.fpkm_tracking</v>
      </c>
    </row>
    <row r="591" spans="1:7">
      <c r="A591" t="str">
        <f t="shared" si="56"/>
        <v>/data/khanlab/projects/working_DATA/</v>
      </c>
      <c r="B591" s="43" t="s">
        <v>286</v>
      </c>
      <c r="C591" t="str">
        <f t="shared" si="57"/>
        <v>.Processed/</v>
      </c>
      <c r="D591" t="str">
        <f t="shared" si="58"/>
        <v>.bam</v>
      </c>
      <c r="E591" t="str">
        <f t="shared" si="55"/>
        <v>/data/khanlab/projects/working_DATA/Sample_KHOSNPdtp_T_C2DAHACXX/Sample_KHOSNPdtp_T_C2DAHACXX.Processed/Sample_KHOSNPdtp_T_C2DAHACXX.bam</v>
      </c>
      <c r="F591" t="str">
        <f t="shared" si="54"/>
        <v>Sample_KHOSNPdtp_T_C2DAHACXX.bam</v>
      </c>
      <c r="G591" s="97" t="str">
        <f t="shared" si="59"/>
        <v>/data/khanlab/projects/working_DATA/Sample_KHOSNPdtp_T_C2DAHACXX/Sample_KHOSNPdtp_T_C2DAHACXX.Cufflinks_UCSC/genes.fpkm_tracking</v>
      </c>
    </row>
    <row r="592" spans="1:7">
      <c r="A592" t="str">
        <f t="shared" si="56"/>
        <v>/data/khanlab/projects/working_DATA/</v>
      </c>
      <c r="B592" s="43" t="s">
        <v>1797</v>
      </c>
      <c r="C592" t="str">
        <f t="shared" si="57"/>
        <v>.Processed/</v>
      </c>
      <c r="D592" t="str">
        <f t="shared" si="58"/>
        <v>.bam</v>
      </c>
      <c r="E592" t="str">
        <f t="shared" si="55"/>
        <v>/data/khanlab/projects/working_DATA/Sample_L11_T_C67A1ANXX/Sample_L11_T_C67A1ANXX.Processed/Sample_L11_T_C67A1ANXX.bam</v>
      </c>
      <c r="F592" t="str">
        <f t="shared" si="54"/>
        <v>Sample_L11_T_C67A1ANXX.bam</v>
      </c>
      <c r="G592" s="97" t="str">
        <f t="shared" si="59"/>
        <v>/data/khanlab/projects/working_DATA/Sample_L11_T_C67A1ANXX/Sample_L11_T_C67A1ANXX.Cufflinks_UCSC/genes.fpkm_tracking</v>
      </c>
    </row>
    <row r="593" spans="1:7">
      <c r="A593" t="str">
        <f t="shared" si="56"/>
        <v>/data/khanlab/projects/working_DATA/</v>
      </c>
      <c r="B593" s="43" t="s">
        <v>1798</v>
      </c>
      <c r="C593" t="str">
        <f t="shared" si="57"/>
        <v>.Processed/</v>
      </c>
      <c r="D593" t="str">
        <f t="shared" si="58"/>
        <v>.bam</v>
      </c>
      <c r="E593" t="str">
        <f t="shared" si="55"/>
        <v>/data/khanlab/projects/working_DATA/Sample_L12_T_C67A1ANXX/Sample_L12_T_C67A1ANXX.Processed/Sample_L12_T_C67A1ANXX.bam</v>
      </c>
      <c r="F593" t="str">
        <f t="shared" si="54"/>
        <v>Sample_L12_T_C67A1ANXX.bam</v>
      </c>
      <c r="G593" s="97" t="str">
        <f t="shared" si="59"/>
        <v>/data/khanlab/projects/working_DATA/Sample_L12_T_C67A1ANXX/Sample_L12_T_C67A1ANXX.Cufflinks_UCSC/genes.fpkm_tracking</v>
      </c>
    </row>
    <row r="594" spans="1:7">
      <c r="A594" t="str">
        <f t="shared" si="56"/>
        <v>/data/khanlab/projects/working_DATA/</v>
      </c>
      <c r="B594" s="43" t="s">
        <v>1799</v>
      </c>
      <c r="C594" t="str">
        <f t="shared" si="57"/>
        <v>.Processed/</v>
      </c>
      <c r="D594" t="str">
        <f t="shared" si="58"/>
        <v>.bam</v>
      </c>
      <c r="E594" t="str">
        <f t="shared" si="55"/>
        <v>/data/khanlab/projects/working_DATA/Sample_L13_T_C67A1ANXX/Sample_L13_T_C67A1ANXX.Processed/Sample_L13_T_C67A1ANXX.bam</v>
      </c>
      <c r="F594" t="str">
        <f t="shared" si="54"/>
        <v>Sample_L13_T_C67A1ANXX.bam</v>
      </c>
      <c r="G594" s="97" t="str">
        <f t="shared" si="59"/>
        <v>/data/khanlab/projects/working_DATA/Sample_L13_T_C67A1ANXX/Sample_L13_T_C67A1ANXX.Cufflinks_UCSC/genes.fpkm_tracking</v>
      </c>
    </row>
    <row r="595" spans="1:7">
      <c r="A595" t="str">
        <f t="shared" si="56"/>
        <v>/data/khanlab/projects/working_DATA/</v>
      </c>
      <c r="B595" s="43" t="s">
        <v>1800</v>
      </c>
      <c r="C595" t="str">
        <f t="shared" si="57"/>
        <v>.Processed/</v>
      </c>
      <c r="D595" t="str">
        <f t="shared" si="58"/>
        <v>.bam</v>
      </c>
      <c r="E595" t="str">
        <f t="shared" si="55"/>
        <v>/data/khanlab/projects/working_DATA/Sample_L14_T_C67A1ANXX/Sample_L14_T_C67A1ANXX.Processed/Sample_L14_T_C67A1ANXX.bam</v>
      </c>
      <c r="F595" t="str">
        <f t="shared" si="54"/>
        <v>Sample_L14_T_C67A1ANXX.bam</v>
      </c>
      <c r="G595" s="97" t="str">
        <f t="shared" si="59"/>
        <v>/data/khanlab/projects/working_DATA/Sample_L14_T_C67A1ANXX/Sample_L14_T_C67A1ANXX.Cufflinks_UCSC/genes.fpkm_tracking</v>
      </c>
    </row>
    <row r="596" spans="1:7">
      <c r="A596" t="str">
        <f t="shared" si="56"/>
        <v>/data/khanlab/projects/working_DATA/</v>
      </c>
      <c r="B596" s="43" t="s">
        <v>1801</v>
      </c>
      <c r="C596" t="str">
        <f t="shared" si="57"/>
        <v>.Processed/</v>
      </c>
      <c r="D596" t="str">
        <f t="shared" si="58"/>
        <v>.bam</v>
      </c>
      <c r="E596" t="str">
        <f t="shared" si="55"/>
        <v>/data/khanlab/projects/working_DATA/Sample_L15_T_C67A1ANXX/Sample_L15_T_C67A1ANXX.Processed/Sample_L15_T_C67A1ANXX.bam</v>
      </c>
      <c r="F596" t="str">
        <f t="shared" si="54"/>
        <v>Sample_L15_T_C67A1ANXX.bam</v>
      </c>
      <c r="G596" s="97" t="str">
        <f t="shared" si="59"/>
        <v>/data/khanlab/projects/working_DATA/Sample_L15_T_C67A1ANXX/Sample_L15_T_C67A1ANXX.Cufflinks_UCSC/genes.fpkm_tracking</v>
      </c>
    </row>
    <row r="597" spans="1:7">
      <c r="A597" t="str">
        <f t="shared" si="56"/>
        <v>/data/khanlab/projects/working_DATA/</v>
      </c>
      <c r="B597" s="43" t="s">
        <v>1802</v>
      </c>
      <c r="C597" t="str">
        <f t="shared" si="57"/>
        <v>.Processed/</v>
      </c>
      <c r="D597" t="str">
        <f t="shared" si="58"/>
        <v>.bam</v>
      </c>
      <c r="E597" t="str">
        <f t="shared" si="55"/>
        <v>/data/khanlab/projects/working_DATA/Sample_L16_T_C67A1ANXX/Sample_L16_T_C67A1ANXX.Processed/Sample_L16_T_C67A1ANXX.bam</v>
      </c>
      <c r="F597" t="str">
        <f t="shared" si="54"/>
        <v>Sample_L16_T_C67A1ANXX.bam</v>
      </c>
      <c r="G597" s="97" t="str">
        <f t="shared" si="59"/>
        <v>/data/khanlab/projects/working_DATA/Sample_L16_T_C67A1ANXX/Sample_L16_T_C67A1ANXX.Cufflinks_UCSC/genes.fpkm_tracking</v>
      </c>
    </row>
    <row r="598" spans="1:7">
      <c r="A598" t="str">
        <f t="shared" si="56"/>
        <v>/data/khanlab/projects/working_DATA/</v>
      </c>
      <c r="B598" s="43" t="s">
        <v>1803</v>
      </c>
      <c r="C598" t="str">
        <f t="shared" si="57"/>
        <v>.Processed/</v>
      </c>
      <c r="D598" t="str">
        <f t="shared" si="58"/>
        <v>.bam</v>
      </c>
      <c r="E598" t="str">
        <f t="shared" si="55"/>
        <v>/data/khanlab/projects/working_DATA/Sample_L21_T_C67A1ANXX/Sample_L21_T_C67A1ANXX.Processed/Sample_L21_T_C67A1ANXX.bam</v>
      </c>
      <c r="F598" t="str">
        <f t="shared" si="54"/>
        <v>Sample_L21_T_C67A1ANXX.bam</v>
      </c>
      <c r="G598" s="97" t="str">
        <f t="shared" si="59"/>
        <v>/data/khanlab/projects/working_DATA/Sample_L21_T_C67A1ANXX/Sample_L21_T_C67A1ANXX.Cufflinks_UCSC/genes.fpkm_tracking</v>
      </c>
    </row>
    <row r="599" spans="1:7">
      <c r="A599" t="str">
        <f t="shared" si="56"/>
        <v>/data/khanlab/projects/working_DATA/</v>
      </c>
      <c r="B599" s="43" t="s">
        <v>1804</v>
      </c>
      <c r="C599" t="str">
        <f t="shared" si="57"/>
        <v>.Processed/</v>
      </c>
      <c r="D599" t="str">
        <f t="shared" si="58"/>
        <v>.bam</v>
      </c>
      <c r="E599" t="str">
        <f t="shared" si="55"/>
        <v>/data/khanlab/projects/working_DATA/Sample_L22_T_C67A1ANXX/Sample_L22_T_C67A1ANXX.Processed/Sample_L22_T_C67A1ANXX.bam</v>
      </c>
      <c r="F599" t="str">
        <f t="shared" si="54"/>
        <v>Sample_L22_T_C67A1ANXX.bam</v>
      </c>
      <c r="G599" s="97" t="str">
        <f t="shared" si="59"/>
        <v>/data/khanlab/projects/working_DATA/Sample_L22_T_C67A1ANXX/Sample_L22_T_C67A1ANXX.Cufflinks_UCSC/genes.fpkm_tracking</v>
      </c>
    </row>
    <row r="600" spans="1:7">
      <c r="A600" t="str">
        <f t="shared" si="56"/>
        <v>/data/khanlab/projects/working_DATA/</v>
      </c>
      <c r="B600" s="43" t="s">
        <v>1805</v>
      </c>
      <c r="C600" t="str">
        <f t="shared" si="57"/>
        <v>.Processed/</v>
      </c>
      <c r="D600" t="str">
        <f t="shared" si="58"/>
        <v>.bam</v>
      </c>
      <c r="E600" t="str">
        <f t="shared" si="55"/>
        <v>/data/khanlab/projects/working_DATA/Sample_L23_T_C67A1ANXX/Sample_L23_T_C67A1ANXX.Processed/Sample_L23_T_C67A1ANXX.bam</v>
      </c>
      <c r="F600" t="str">
        <f t="shared" si="54"/>
        <v>Sample_L23_T_C67A1ANXX.bam</v>
      </c>
      <c r="G600" s="97" t="str">
        <f t="shared" si="59"/>
        <v>/data/khanlab/projects/working_DATA/Sample_L23_T_C67A1ANXX/Sample_L23_T_C67A1ANXX.Cufflinks_UCSC/genes.fpkm_tracking</v>
      </c>
    </row>
    <row r="601" spans="1:7">
      <c r="A601" t="str">
        <f t="shared" si="56"/>
        <v>/data/khanlab/projects/working_DATA/</v>
      </c>
      <c r="B601" s="43" t="s">
        <v>1806</v>
      </c>
      <c r="C601" t="str">
        <f t="shared" si="57"/>
        <v>.Processed/</v>
      </c>
      <c r="D601" t="str">
        <f t="shared" si="58"/>
        <v>.bam</v>
      </c>
      <c r="E601" t="str">
        <f t="shared" si="55"/>
        <v>/data/khanlab/projects/working_DATA/Sample_L24_T_C67A1ANXX/Sample_L24_T_C67A1ANXX.Processed/Sample_L24_T_C67A1ANXX.bam</v>
      </c>
      <c r="F601" t="str">
        <f t="shared" si="54"/>
        <v>Sample_L24_T_C67A1ANXX.bam</v>
      </c>
      <c r="G601" s="97" t="str">
        <f t="shared" si="59"/>
        <v>/data/khanlab/projects/working_DATA/Sample_L24_T_C67A1ANXX/Sample_L24_T_C67A1ANXX.Cufflinks_UCSC/genes.fpkm_tracking</v>
      </c>
    </row>
    <row r="602" spans="1:7">
      <c r="A602" t="str">
        <f t="shared" si="56"/>
        <v>/data/khanlab/projects/working_DATA/</v>
      </c>
      <c r="B602" s="43" t="s">
        <v>1807</v>
      </c>
      <c r="C602" t="str">
        <f t="shared" si="57"/>
        <v>.Processed/</v>
      </c>
      <c r="D602" t="str">
        <f t="shared" si="58"/>
        <v>.bam</v>
      </c>
      <c r="E602" t="str">
        <f t="shared" si="55"/>
        <v>/data/khanlab/projects/working_DATA/Sample_L25_T_C67A1ANXX/Sample_L25_T_C67A1ANXX.Processed/Sample_L25_T_C67A1ANXX.bam</v>
      </c>
      <c r="F602" t="str">
        <f t="shared" si="54"/>
        <v>Sample_L25_T_C67A1ANXX.bam</v>
      </c>
      <c r="G602" s="97" t="str">
        <f t="shared" si="59"/>
        <v>/data/khanlab/projects/working_DATA/Sample_L25_T_C67A1ANXX/Sample_L25_T_C67A1ANXX.Cufflinks_UCSC/genes.fpkm_tracking</v>
      </c>
    </row>
    <row r="603" spans="1:7">
      <c r="A603" t="str">
        <f t="shared" si="56"/>
        <v>/data/khanlab/projects/working_DATA/</v>
      </c>
      <c r="B603" s="43" t="s">
        <v>1808</v>
      </c>
      <c r="C603" t="str">
        <f t="shared" si="57"/>
        <v>.Processed/</v>
      </c>
      <c r="D603" t="str">
        <f t="shared" si="58"/>
        <v>.bam</v>
      </c>
      <c r="E603" t="str">
        <f t="shared" si="55"/>
        <v>/data/khanlab/projects/working_DATA/Sample_L26_T_C67A1ANXX/Sample_L26_T_C67A1ANXX.Processed/Sample_L26_T_C67A1ANXX.bam</v>
      </c>
      <c r="F603" t="str">
        <f t="shared" si="54"/>
        <v>Sample_L26_T_C67A1ANXX.bam</v>
      </c>
      <c r="G603" s="97" t="str">
        <f t="shared" si="59"/>
        <v>/data/khanlab/projects/working_DATA/Sample_L26_T_C67A1ANXX/Sample_L26_T_C67A1ANXX.Cufflinks_UCSC/genes.fpkm_tracking</v>
      </c>
    </row>
    <row r="604" spans="1:7">
      <c r="A604" t="str">
        <f t="shared" si="56"/>
        <v>/data/khanlab/projects/working_DATA/</v>
      </c>
      <c r="B604" s="43" t="s">
        <v>1809</v>
      </c>
      <c r="C604" t="str">
        <f t="shared" si="57"/>
        <v>.Processed/</v>
      </c>
      <c r="D604" t="str">
        <f t="shared" si="58"/>
        <v>.bam</v>
      </c>
      <c r="E604" t="str">
        <f t="shared" si="55"/>
        <v>/data/khanlab/projects/working_DATA/Sample_L31_T_C67A1ANXX/Sample_L31_T_C67A1ANXX.Processed/Sample_L31_T_C67A1ANXX.bam</v>
      </c>
      <c r="F604" t="str">
        <f t="shared" si="54"/>
        <v>Sample_L31_T_C67A1ANXX.bam</v>
      </c>
      <c r="G604" s="97" t="str">
        <f t="shared" si="59"/>
        <v>/data/khanlab/projects/working_DATA/Sample_L31_T_C67A1ANXX/Sample_L31_T_C67A1ANXX.Cufflinks_UCSC/genes.fpkm_tracking</v>
      </c>
    </row>
    <row r="605" spans="1:7">
      <c r="A605" t="str">
        <f t="shared" si="56"/>
        <v>/data/khanlab/projects/working_DATA/</v>
      </c>
      <c r="B605" s="43" t="s">
        <v>1810</v>
      </c>
      <c r="C605" t="str">
        <f t="shared" si="57"/>
        <v>.Processed/</v>
      </c>
      <c r="D605" t="str">
        <f t="shared" si="58"/>
        <v>.bam</v>
      </c>
      <c r="E605" t="str">
        <f t="shared" si="55"/>
        <v>/data/khanlab/projects/working_DATA/Sample_L32_T_C67A1ANXX/Sample_L32_T_C67A1ANXX.Processed/Sample_L32_T_C67A1ANXX.bam</v>
      </c>
      <c r="F605" t="str">
        <f t="shared" si="54"/>
        <v>Sample_L32_T_C67A1ANXX.bam</v>
      </c>
      <c r="G605" s="97" t="str">
        <f t="shared" si="59"/>
        <v>/data/khanlab/projects/working_DATA/Sample_L32_T_C67A1ANXX/Sample_L32_T_C67A1ANXX.Cufflinks_UCSC/genes.fpkm_tracking</v>
      </c>
    </row>
    <row r="606" spans="1:7">
      <c r="A606" t="str">
        <f t="shared" si="56"/>
        <v>/data/khanlab/projects/working_DATA/</v>
      </c>
      <c r="B606" s="43" t="s">
        <v>1811</v>
      </c>
      <c r="C606" t="str">
        <f t="shared" si="57"/>
        <v>.Processed/</v>
      </c>
      <c r="D606" t="str">
        <f t="shared" si="58"/>
        <v>.bam</v>
      </c>
      <c r="E606" t="str">
        <f t="shared" si="55"/>
        <v>/data/khanlab/projects/working_DATA/Sample_L33_T_C67A1ANXX/Sample_L33_T_C67A1ANXX.Processed/Sample_L33_T_C67A1ANXX.bam</v>
      </c>
      <c r="F606" t="str">
        <f t="shared" si="54"/>
        <v>Sample_L33_T_C67A1ANXX.bam</v>
      </c>
      <c r="G606" s="97" t="str">
        <f t="shared" si="59"/>
        <v>/data/khanlab/projects/working_DATA/Sample_L33_T_C67A1ANXX/Sample_L33_T_C67A1ANXX.Cufflinks_UCSC/genes.fpkm_tracking</v>
      </c>
    </row>
    <row r="607" spans="1:7">
      <c r="A607" t="str">
        <f t="shared" si="56"/>
        <v>/data/khanlab/projects/working_DATA/</v>
      </c>
      <c r="B607" s="43" t="s">
        <v>1812</v>
      </c>
      <c r="C607" t="str">
        <f t="shared" si="57"/>
        <v>.Processed/</v>
      </c>
      <c r="D607" t="str">
        <f t="shared" si="58"/>
        <v>.bam</v>
      </c>
      <c r="E607" t="str">
        <f t="shared" si="55"/>
        <v>/data/khanlab/projects/working_DATA/Sample_L34_T_C67A1ANXX/Sample_L34_T_C67A1ANXX.Processed/Sample_L34_T_C67A1ANXX.bam</v>
      </c>
      <c r="F607" t="str">
        <f t="shared" si="54"/>
        <v>Sample_L34_T_C67A1ANXX.bam</v>
      </c>
      <c r="G607" s="97" t="str">
        <f t="shared" si="59"/>
        <v>/data/khanlab/projects/working_DATA/Sample_L34_T_C67A1ANXX/Sample_L34_T_C67A1ANXX.Cufflinks_UCSC/genes.fpkm_tracking</v>
      </c>
    </row>
    <row r="608" spans="1:7">
      <c r="A608" t="str">
        <f t="shared" si="56"/>
        <v>/data/khanlab/projects/working_DATA/</v>
      </c>
      <c r="B608" s="43" t="s">
        <v>1813</v>
      </c>
      <c r="C608" t="str">
        <f t="shared" si="57"/>
        <v>.Processed/</v>
      </c>
      <c r="D608" t="str">
        <f t="shared" si="58"/>
        <v>.bam</v>
      </c>
      <c r="E608" t="str">
        <f t="shared" si="55"/>
        <v>/data/khanlab/projects/working_DATA/Sample_L35_T_C67A1ANXX/Sample_L35_T_C67A1ANXX.Processed/Sample_L35_T_C67A1ANXX.bam</v>
      </c>
      <c r="F608" t="str">
        <f t="shared" si="54"/>
        <v>Sample_L35_T_C67A1ANXX.bam</v>
      </c>
      <c r="G608" s="97" t="str">
        <f t="shared" si="59"/>
        <v>/data/khanlab/projects/working_DATA/Sample_L35_T_C67A1ANXX/Sample_L35_T_C67A1ANXX.Cufflinks_UCSC/genes.fpkm_tracking</v>
      </c>
    </row>
    <row r="609" spans="1:7">
      <c r="A609" t="str">
        <f t="shared" si="56"/>
        <v>/data/khanlab/projects/working_DATA/</v>
      </c>
      <c r="B609" s="43" t="s">
        <v>1814</v>
      </c>
      <c r="C609" t="str">
        <f t="shared" si="57"/>
        <v>.Processed/</v>
      </c>
      <c r="D609" t="str">
        <f t="shared" si="58"/>
        <v>.bam</v>
      </c>
      <c r="E609" t="str">
        <f t="shared" si="55"/>
        <v>/data/khanlab/projects/working_DATA/Sample_L36_T_C67A1ANXX/Sample_L36_T_C67A1ANXX.Processed/Sample_L36_T_C67A1ANXX.bam</v>
      </c>
      <c r="F609" t="str">
        <f t="shared" si="54"/>
        <v>Sample_L36_T_C67A1ANXX.bam</v>
      </c>
      <c r="G609" s="97" t="str">
        <f t="shared" si="59"/>
        <v>/data/khanlab/projects/working_DATA/Sample_L36_T_C67A1ANXX/Sample_L36_T_C67A1ANXX.Cufflinks_UCSC/genes.fpkm_tracking</v>
      </c>
    </row>
    <row r="610" spans="1:7">
      <c r="A610" t="str">
        <f t="shared" si="56"/>
        <v>/data/khanlab/projects/working_DATA/</v>
      </c>
      <c r="B610" s="43" t="s">
        <v>1815</v>
      </c>
      <c r="C610" t="str">
        <f t="shared" si="57"/>
        <v>.Processed/</v>
      </c>
      <c r="D610" t="str">
        <f t="shared" si="58"/>
        <v>.bam</v>
      </c>
      <c r="E610" t="str">
        <f t="shared" si="55"/>
        <v>/data/khanlab/projects/working_DATA/Sample_L41_T_C67A1ANXX/Sample_L41_T_C67A1ANXX.Processed/Sample_L41_T_C67A1ANXX.bam</v>
      </c>
      <c r="F610" t="str">
        <f t="shared" si="54"/>
        <v>Sample_L41_T_C67A1ANXX.bam</v>
      </c>
      <c r="G610" s="97" t="str">
        <f t="shared" si="59"/>
        <v>/data/khanlab/projects/working_DATA/Sample_L41_T_C67A1ANXX/Sample_L41_T_C67A1ANXX.Cufflinks_UCSC/genes.fpkm_tracking</v>
      </c>
    </row>
    <row r="611" spans="1:7">
      <c r="A611" t="str">
        <f t="shared" si="56"/>
        <v>/data/khanlab/projects/working_DATA/</v>
      </c>
      <c r="B611" s="43" t="s">
        <v>1816</v>
      </c>
      <c r="C611" t="str">
        <f t="shared" si="57"/>
        <v>.Processed/</v>
      </c>
      <c r="D611" t="str">
        <f t="shared" si="58"/>
        <v>.bam</v>
      </c>
      <c r="E611" t="str">
        <f t="shared" si="55"/>
        <v>/data/khanlab/projects/working_DATA/Sample_L42_T_C67A1ANXX/Sample_L42_T_C67A1ANXX.Processed/Sample_L42_T_C67A1ANXX.bam</v>
      </c>
      <c r="F611" t="str">
        <f t="shared" si="54"/>
        <v>Sample_L42_T_C67A1ANXX.bam</v>
      </c>
      <c r="G611" s="97" t="str">
        <f t="shared" si="59"/>
        <v>/data/khanlab/projects/working_DATA/Sample_L42_T_C67A1ANXX/Sample_L42_T_C67A1ANXX.Cufflinks_UCSC/genes.fpkm_tracking</v>
      </c>
    </row>
    <row r="612" spans="1:7">
      <c r="A612" t="str">
        <f t="shared" si="56"/>
        <v>/data/khanlab/projects/working_DATA/</v>
      </c>
      <c r="B612" s="43" t="s">
        <v>1817</v>
      </c>
      <c r="C612" t="str">
        <f t="shared" si="57"/>
        <v>.Processed/</v>
      </c>
      <c r="D612" t="str">
        <f t="shared" si="58"/>
        <v>.bam</v>
      </c>
      <c r="E612" t="str">
        <f t="shared" si="55"/>
        <v>/data/khanlab/projects/working_DATA/Sample_L43_T_C67A1ANXX/Sample_L43_T_C67A1ANXX.Processed/Sample_L43_T_C67A1ANXX.bam</v>
      </c>
      <c r="F612" t="str">
        <f t="shared" si="54"/>
        <v>Sample_L43_T_C67A1ANXX.bam</v>
      </c>
      <c r="G612" s="97" t="str">
        <f t="shared" si="59"/>
        <v>/data/khanlab/projects/working_DATA/Sample_L43_T_C67A1ANXX/Sample_L43_T_C67A1ANXX.Cufflinks_UCSC/genes.fpkm_tracking</v>
      </c>
    </row>
    <row r="613" spans="1:7">
      <c r="A613" t="str">
        <f t="shared" si="56"/>
        <v>/data/khanlab/projects/working_DATA/</v>
      </c>
      <c r="B613" s="43" t="s">
        <v>1818</v>
      </c>
      <c r="C613" t="str">
        <f t="shared" si="57"/>
        <v>.Processed/</v>
      </c>
      <c r="D613" t="str">
        <f t="shared" si="58"/>
        <v>.bam</v>
      </c>
      <c r="E613" t="str">
        <f t="shared" si="55"/>
        <v>/data/khanlab/projects/working_DATA/Sample_L44_T_C67A1ANXX/Sample_L44_T_C67A1ANXX.Processed/Sample_L44_T_C67A1ANXX.bam</v>
      </c>
      <c r="F613" t="str">
        <f t="shared" si="54"/>
        <v>Sample_L44_T_C67A1ANXX.bam</v>
      </c>
      <c r="G613" s="97" t="str">
        <f t="shared" si="59"/>
        <v>/data/khanlab/projects/working_DATA/Sample_L44_T_C67A1ANXX/Sample_L44_T_C67A1ANXX.Cufflinks_UCSC/genes.fpkm_tracking</v>
      </c>
    </row>
    <row r="614" spans="1:7">
      <c r="A614" t="str">
        <f t="shared" si="56"/>
        <v>/data/khanlab/projects/working_DATA/</v>
      </c>
      <c r="B614" s="43" t="s">
        <v>1819</v>
      </c>
      <c r="C614" t="str">
        <f t="shared" si="57"/>
        <v>.Processed/</v>
      </c>
      <c r="D614" t="str">
        <f t="shared" si="58"/>
        <v>.bam</v>
      </c>
      <c r="E614" t="str">
        <f t="shared" si="55"/>
        <v>/data/khanlab/projects/working_DATA/Sample_L45_T_C67A1ANXX/Sample_L45_T_C67A1ANXX.Processed/Sample_L45_T_C67A1ANXX.bam</v>
      </c>
      <c r="F614" t="str">
        <f t="shared" si="54"/>
        <v>Sample_L45_T_C67A1ANXX.bam</v>
      </c>
      <c r="G614" s="97" t="str">
        <f t="shared" si="59"/>
        <v>/data/khanlab/projects/working_DATA/Sample_L45_T_C67A1ANXX/Sample_L45_T_C67A1ANXX.Cufflinks_UCSC/genes.fpkm_tracking</v>
      </c>
    </row>
    <row r="615" spans="1:7">
      <c r="A615" t="str">
        <f t="shared" si="56"/>
        <v>/data/khanlab/projects/working_DATA/</v>
      </c>
      <c r="B615" s="43" t="s">
        <v>1820</v>
      </c>
      <c r="C615" t="str">
        <f t="shared" si="57"/>
        <v>.Processed/</v>
      </c>
      <c r="D615" t="str">
        <f t="shared" si="58"/>
        <v>.bam</v>
      </c>
      <c r="E615" t="str">
        <f t="shared" si="55"/>
        <v>/data/khanlab/projects/working_DATA/Sample_L46_T_C67A1ANXX/Sample_L46_T_C67A1ANXX.Processed/Sample_L46_T_C67A1ANXX.bam</v>
      </c>
      <c r="F615" t="str">
        <f t="shared" si="54"/>
        <v>Sample_L46_T_C67A1ANXX.bam</v>
      </c>
      <c r="G615" s="97" t="str">
        <f t="shared" si="59"/>
        <v>/data/khanlab/projects/working_DATA/Sample_L46_T_C67A1ANXX/Sample_L46_T_C67A1ANXX.Cufflinks_UCSC/genes.fpkm_tracking</v>
      </c>
    </row>
    <row r="616" spans="1:7">
      <c r="A616" t="str">
        <f t="shared" si="56"/>
        <v>/data/khanlab/projects/working_DATA/</v>
      </c>
      <c r="B616" s="43" t="s">
        <v>1821</v>
      </c>
      <c r="C616" t="str">
        <f t="shared" si="57"/>
        <v>.Processed/</v>
      </c>
      <c r="D616" t="str">
        <f t="shared" si="58"/>
        <v>.bam</v>
      </c>
      <c r="E616" t="str">
        <f t="shared" si="55"/>
        <v>/data/khanlab/projects/working_DATA/Sample_L51_T_C67A1ANXX/Sample_L51_T_C67A1ANXX.Processed/Sample_L51_T_C67A1ANXX.bam</v>
      </c>
      <c r="F616" t="str">
        <f t="shared" si="54"/>
        <v>Sample_L51_T_C67A1ANXX.bam</v>
      </c>
      <c r="G616" s="97" t="str">
        <f t="shared" si="59"/>
        <v>/data/khanlab/projects/working_DATA/Sample_L51_T_C67A1ANXX/Sample_L51_T_C67A1ANXX.Cufflinks_UCSC/genes.fpkm_tracking</v>
      </c>
    </row>
    <row r="617" spans="1:7">
      <c r="A617" t="str">
        <f t="shared" si="56"/>
        <v>/data/khanlab/projects/working_DATA/</v>
      </c>
      <c r="B617" s="43" t="s">
        <v>1822</v>
      </c>
      <c r="C617" t="str">
        <f t="shared" si="57"/>
        <v>.Processed/</v>
      </c>
      <c r="D617" t="str">
        <f t="shared" si="58"/>
        <v>.bam</v>
      </c>
      <c r="E617" t="str">
        <f t="shared" si="55"/>
        <v>/data/khanlab/projects/working_DATA/Sample_L52_T_C67A1ANXX/Sample_L52_T_C67A1ANXX.Processed/Sample_L52_T_C67A1ANXX.bam</v>
      </c>
      <c r="F617" t="str">
        <f t="shared" si="54"/>
        <v>Sample_L52_T_C67A1ANXX.bam</v>
      </c>
      <c r="G617" s="97" t="str">
        <f t="shared" si="59"/>
        <v>/data/khanlab/projects/working_DATA/Sample_L52_T_C67A1ANXX/Sample_L52_T_C67A1ANXX.Cufflinks_UCSC/genes.fpkm_tracking</v>
      </c>
    </row>
    <row r="618" spans="1:7">
      <c r="A618" t="str">
        <f t="shared" si="56"/>
        <v>/data/khanlab/projects/working_DATA/</v>
      </c>
      <c r="B618" s="43" t="s">
        <v>1823</v>
      </c>
      <c r="C618" t="str">
        <f t="shared" si="57"/>
        <v>.Processed/</v>
      </c>
      <c r="D618" t="str">
        <f t="shared" si="58"/>
        <v>.bam</v>
      </c>
      <c r="E618" t="str">
        <f t="shared" si="55"/>
        <v>/data/khanlab/projects/working_DATA/Sample_L53_T_C67A1ANXX/Sample_L53_T_C67A1ANXX.Processed/Sample_L53_T_C67A1ANXX.bam</v>
      </c>
      <c r="F618" t="str">
        <f t="shared" si="54"/>
        <v>Sample_L53_T_C67A1ANXX.bam</v>
      </c>
      <c r="G618" s="97" t="str">
        <f t="shared" si="59"/>
        <v>/data/khanlab/projects/working_DATA/Sample_L53_T_C67A1ANXX/Sample_L53_T_C67A1ANXX.Cufflinks_UCSC/genes.fpkm_tracking</v>
      </c>
    </row>
    <row r="619" spans="1:7">
      <c r="A619" t="str">
        <f t="shared" si="56"/>
        <v>/data/khanlab/projects/working_DATA/</v>
      </c>
      <c r="B619" s="43" t="s">
        <v>1824</v>
      </c>
      <c r="C619" t="str">
        <f t="shared" si="57"/>
        <v>.Processed/</v>
      </c>
      <c r="D619" t="str">
        <f t="shared" si="58"/>
        <v>.bam</v>
      </c>
      <c r="E619" t="str">
        <f t="shared" si="55"/>
        <v>/data/khanlab/projects/working_DATA/Sample_L54_T_C67A1ANXX/Sample_L54_T_C67A1ANXX.Processed/Sample_L54_T_C67A1ANXX.bam</v>
      </c>
      <c r="F619" t="str">
        <f t="shared" si="54"/>
        <v>Sample_L54_T_C67A1ANXX.bam</v>
      </c>
      <c r="G619" s="97" t="str">
        <f t="shared" si="59"/>
        <v>/data/khanlab/projects/working_DATA/Sample_L54_T_C67A1ANXX/Sample_L54_T_C67A1ANXX.Cufflinks_UCSC/genes.fpkm_tracking</v>
      </c>
    </row>
    <row r="620" spans="1:7">
      <c r="A620" t="str">
        <f t="shared" si="56"/>
        <v>/data/khanlab/projects/working_DATA/</v>
      </c>
      <c r="B620" s="43" t="s">
        <v>1825</v>
      </c>
      <c r="C620" t="str">
        <f t="shared" si="57"/>
        <v>.Processed/</v>
      </c>
      <c r="D620" t="str">
        <f t="shared" si="58"/>
        <v>.bam</v>
      </c>
      <c r="E620" t="str">
        <f t="shared" si="55"/>
        <v>/data/khanlab/projects/working_DATA/Sample_L55_T_C67A1ANXX/Sample_L55_T_C67A1ANXX.Processed/Sample_L55_T_C67A1ANXX.bam</v>
      </c>
      <c r="F620" t="str">
        <f t="shared" si="54"/>
        <v>Sample_L55_T_C67A1ANXX.bam</v>
      </c>
      <c r="G620" s="97" t="str">
        <f t="shared" si="59"/>
        <v>/data/khanlab/projects/working_DATA/Sample_L55_T_C67A1ANXX/Sample_L55_T_C67A1ANXX.Cufflinks_UCSC/genes.fpkm_tracking</v>
      </c>
    </row>
    <row r="621" spans="1:7">
      <c r="A621" t="str">
        <f t="shared" si="56"/>
        <v>/data/khanlab/projects/working_DATA/</v>
      </c>
      <c r="B621" s="43" t="s">
        <v>1826</v>
      </c>
      <c r="C621" t="str">
        <f t="shared" si="57"/>
        <v>.Processed/</v>
      </c>
      <c r="D621" t="str">
        <f t="shared" si="58"/>
        <v>.bam</v>
      </c>
      <c r="E621" t="str">
        <f t="shared" si="55"/>
        <v>/data/khanlab/projects/working_DATA/Sample_L56_T_C67A1ANXX/Sample_L56_T_C67A1ANXX.Processed/Sample_L56_T_C67A1ANXX.bam</v>
      </c>
      <c r="F621" t="str">
        <f t="shared" si="54"/>
        <v>Sample_L56_T_C67A1ANXX.bam</v>
      </c>
      <c r="G621" s="97" t="str">
        <f t="shared" si="59"/>
        <v>/data/khanlab/projects/working_DATA/Sample_L56_T_C67A1ANXX/Sample_L56_T_C67A1ANXX.Cufflinks_UCSC/genes.fpkm_tracking</v>
      </c>
    </row>
    <row r="622" spans="1:7">
      <c r="A622" t="str">
        <f t="shared" si="56"/>
        <v>/data/khanlab/projects/working_DATA/</v>
      </c>
      <c r="B622" s="43" t="s">
        <v>1827</v>
      </c>
      <c r="C622" t="str">
        <f t="shared" si="57"/>
        <v>.Processed/</v>
      </c>
      <c r="D622" t="str">
        <f t="shared" si="58"/>
        <v>.bam</v>
      </c>
      <c r="E622" t="str">
        <f t="shared" si="55"/>
        <v>/data/khanlab/projects/working_DATA/Sample_LAN1_Barasertib_2300nM_6h_T_H2VL3BGXX/Sample_LAN1_Barasertib_2300nM_6h_T_H2VL3BGXX.Processed/Sample_LAN1_Barasertib_2300nM_6h_T_H2VL3BGXX.bam</v>
      </c>
      <c r="F622" t="str">
        <f t="shared" si="54"/>
        <v>Sample_LAN1_Barasertib_2300nM_6h_T_H2VL3BGXX.bam</v>
      </c>
      <c r="G622" s="97" t="str">
        <f t="shared" si="59"/>
        <v>/data/khanlab/projects/working_DATA/Sample_LAN1_Barasertib_2300nM_6h_T_H2VL3BGXX/Sample_LAN1_Barasertib_2300nM_6h_T_H2VL3BGXX.Cufflinks_UCSC/genes.fpkm_tracking</v>
      </c>
    </row>
    <row r="623" spans="1:7">
      <c r="A623" t="str">
        <f t="shared" si="56"/>
        <v>/data/khanlab/projects/working_DATA/</v>
      </c>
      <c r="B623" s="43" t="s">
        <v>1828</v>
      </c>
      <c r="C623" t="str">
        <f t="shared" si="57"/>
        <v>.Processed/</v>
      </c>
      <c r="D623" t="str">
        <f t="shared" si="58"/>
        <v>.bam</v>
      </c>
      <c r="E623" t="str">
        <f t="shared" si="55"/>
        <v>/data/khanlab/projects/working_DATA/Sample_LAN1_DMSO_01Pct_6h_T_H2VL3BGXX/Sample_LAN1_DMSO_01Pct_6h_T_H2VL3BGXX.Processed/Sample_LAN1_DMSO_01Pct_6h_T_H2VL3BGXX.bam</v>
      </c>
      <c r="F623" t="str">
        <f t="shared" si="54"/>
        <v>Sample_LAN1_DMSO_01Pct_6h_T_H2VL3BGXX.bam</v>
      </c>
      <c r="G623" s="97" t="str">
        <f t="shared" si="59"/>
        <v>/data/khanlab/projects/working_DATA/Sample_LAN1_DMSO_01Pct_6h_T_H2VL3BGXX/Sample_LAN1_DMSO_01Pct_6h_T_H2VL3BGXX.Cufflinks_UCSC/genes.fpkm_tracking</v>
      </c>
    </row>
    <row r="624" spans="1:7" hidden="1">
      <c r="A624" t="str">
        <f t="shared" si="56"/>
        <v>/data/khanlab/projects/working_DATA/</v>
      </c>
      <c r="B624" s="43" t="s">
        <v>1829</v>
      </c>
      <c r="C624" t="str">
        <f t="shared" si="57"/>
        <v>.Processed/</v>
      </c>
      <c r="D624" t="str">
        <f t="shared" si="58"/>
        <v>.bam</v>
      </c>
      <c r="E624" t="str">
        <f t="shared" si="55"/>
        <v>/data/khanlab/projects/working_DATA/Sample_LAN1seq_E_khan02_20111117_PE_2/Sample_LAN1seq_E_khan02_20111117_PE_2.Processed/Sample_LAN1seq_E_khan02_20111117_PE_2.bam</v>
      </c>
      <c r="F624" t="str">
        <f t="shared" si="54"/>
        <v>Sample_LAN1seq_E_khan02_20111117_PE_2.bam</v>
      </c>
      <c r="G624" s="97" t="str">
        <f t="shared" si="59"/>
        <v>/data/khanlab/projects/working_DATA/Sample_LAN1seq_E_khan02_20111117_PE_2/Sample_LAN1seq_E_khan02_20111117_PE_2.Cufflinks_UCSC/genes.fpkm_tracking</v>
      </c>
    </row>
    <row r="625" spans="1:7">
      <c r="A625" t="str">
        <f t="shared" si="56"/>
        <v>/data/khanlab/projects/working_DATA/</v>
      </c>
      <c r="B625" s="43" t="s">
        <v>287</v>
      </c>
      <c r="C625" t="str">
        <f t="shared" si="57"/>
        <v>.Processed/</v>
      </c>
      <c r="D625" t="str">
        <f t="shared" si="58"/>
        <v>.bam</v>
      </c>
      <c r="E625" t="str">
        <f t="shared" si="55"/>
        <v>/data/khanlab/projects/working_DATA/Sample_LAN1seq_T_C259NACXX/Sample_LAN1seq_T_C259NACXX.Processed/Sample_LAN1seq_T_C259NACXX.bam</v>
      </c>
      <c r="F625" t="str">
        <f t="shared" si="54"/>
        <v>Sample_LAN1seq_T_C259NACXX.bam</v>
      </c>
      <c r="G625" s="97" t="str">
        <f t="shared" si="59"/>
        <v>/data/khanlab/projects/working_DATA/Sample_LAN1seq_T_C259NACXX/Sample_LAN1seq_T_C259NACXX.Cufflinks_UCSC/genes.fpkm_tracking</v>
      </c>
    </row>
    <row r="626" spans="1:7" hidden="1">
      <c r="A626" t="str">
        <f t="shared" si="56"/>
        <v>/data/khanlab/projects/working_DATA/</v>
      </c>
      <c r="B626" s="43" t="s">
        <v>1830</v>
      </c>
      <c r="C626" t="str">
        <f t="shared" si="57"/>
        <v>.Processed/</v>
      </c>
      <c r="D626" t="str">
        <f t="shared" si="58"/>
        <v>.bam</v>
      </c>
      <c r="E626" t="str">
        <f t="shared" si="55"/>
        <v>/data/khanlab/projects/working_DATA/Sample_LAN5seq_E_khan04_20111123_PE_2/Sample_LAN5seq_E_khan04_20111123_PE_2.Processed/Sample_LAN5seq_E_khan04_20111123_PE_2.bam</v>
      </c>
      <c r="F626" t="str">
        <f t="shared" si="54"/>
        <v>Sample_LAN5seq_E_khan04_20111123_PE_2.bam</v>
      </c>
      <c r="G626" s="97" t="str">
        <f t="shared" si="59"/>
        <v>/data/khanlab/projects/working_DATA/Sample_LAN5seq_E_khan04_20111123_PE_2/Sample_LAN5seq_E_khan04_20111123_PE_2.Cufflinks_UCSC/genes.fpkm_tracking</v>
      </c>
    </row>
    <row r="627" spans="1:7">
      <c r="A627" t="str">
        <f t="shared" si="56"/>
        <v>/data/khanlab/projects/working_DATA/</v>
      </c>
      <c r="B627" s="43" t="s">
        <v>288</v>
      </c>
      <c r="C627" t="str">
        <f t="shared" si="57"/>
        <v>.Processed/</v>
      </c>
      <c r="D627" t="str">
        <f t="shared" si="58"/>
        <v>.bam</v>
      </c>
      <c r="E627" t="str">
        <f t="shared" si="55"/>
        <v>/data/khanlab/projects/working_DATA/Sample_LAN5seq_T_C259NACXX/Sample_LAN5seq_T_C259NACXX.Processed/Sample_LAN5seq_T_C259NACXX.bam</v>
      </c>
      <c r="F627" t="str">
        <f t="shared" si="54"/>
        <v>Sample_LAN5seq_T_C259NACXX.bam</v>
      </c>
      <c r="G627" s="97" t="str">
        <f t="shared" si="59"/>
        <v>/data/khanlab/projects/working_DATA/Sample_LAN5seq_T_C259NACXX/Sample_LAN5seq_T_C259NACXX.Cufflinks_UCSC/genes.fpkm_tracking</v>
      </c>
    </row>
    <row r="628" spans="1:7" hidden="1">
      <c r="A628" t="str">
        <f t="shared" si="56"/>
        <v>/data/khanlab/projects/working_DATA/</v>
      </c>
      <c r="B628" s="43" t="s">
        <v>1831</v>
      </c>
      <c r="C628" t="str">
        <f t="shared" si="57"/>
        <v>.Processed/</v>
      </c>
      <c r="D628" t="str">
        <f t="shared" si="58"/>
        <v>.bam</v>
      </c>
      <c r="E628" t="str">
        <f t="shared" si="55"/>
        <v>/data/khanlab/projects/working_DATA/Sample_LCH001blood_E_C28D2ACXX/Sample_LCH001blood_E_C28D2ACXX.Processed/Sample_LCH001blood_E_C28D2ACXX.bam</v>
      </c>
      <c r="F628" t="str">
        <f t="shared" ref="F628:F691" si="60">CONCATENATE(B628,D628)</f>
        <v>Sample_LCH001blood_E_C28D2ACXX.bam</v>
      </c>
      <c r="G628" s="97" t="str">
        <f t="shared" si="59"/>
        <v>/data/khanlab/projects/working_DATA/Sample_LCH001blood_E_C28D2ACXX/Sample_LCH001blood_E_C28D2ACXX.Cufflinks_UCSC/genes.fpkm_tracking</v>
      </c>
    </row>
    <row r="629" spans="1:7" hidden="1">
      <c r="A629" t="str">
        <f t="shared" si="56"/>
        <v>/data/khanlab/projects/working_DATA/</v>
      </c>
      <c r="B629" s="43" t="s">
        <v>1832</v>
      </c>
      <c r="C629" t="str">
        <f t="shared" si="57"/>
        <v>.Processed/</v>
      </c>
      <c r="D629" t="str">
        <f t="shared" si="58"/>
        <v>.bam</v>
      </c>
      <c r="E629" t="str">
        <f t="shared" ref="E629:E692" si="61">CONCATENATE(A629,B629,"/",B629,C629,B629,D629)</f>
        <v>/data/khanlab/projects/working_DATA/Sample_LCH001tumor_E_C28D2ACXX/Sample_LCH001tumor_E_C28D2ACXX.Processed/Sample_LCH001tumor_E_C28D2ACXX.bam</v>
      </c>
      <c r="F629" t="str">
        <f t="shared" si="60"/>
        <v>Sample_LCH001tumor_E_C28D2ACXX.bam</v>
      </c>
      <c r="G629" s="97" t="str">
        <f t="shared" si="59"/>
        <v>/data/khanlab/projects/working_DATA/Sample_LCH001tumor_E_C28D2ACXX/Sample_LCH001tumor_E_C28D2ACXX.Cufflinks_UCSC/genes.fpkm_tracking</v>
      </c>
    </row>
    <row r="630" spans="1:7">
      <c r="A630" t="str">
        <f t="shared" ref="A630:A693" si="62">$A$1</f>
        <v>/data/khanlab/projects/working_DATA/</v>
      </c>
      <c r="B630" s="43" t="s">
        <v>289</v>
      </c>
      <c r="C630" t="str">
        <f t="shared" ref="C630:C693" si="63">$C$1</f>
        <v>.Processed/</v>
      </c>
      <c r="D630" t="str">
        <f t="shared" ref="D630:D693" si="64">$D$1</f>
        <v>.bam</v>
      </c>
      <c r="E630" t="str">
        <f t="shared" si="61"/>
        <v>/data/khanlab/projects/working_DATA/Sample_LCH001tumor_T_D21H2ACXX/Sample_LCH001tumor_T_D21H2ACXX.Processed/Sample_LCH001tumor_T_D21H2ACXX.bam</v>
      </c>
      <c r="F630" t="str">
        <f t="shared" si="60"/>
        <v>Sample_LCH001tumor_T_D21H2ACXX.bam</v>
      </c>
      <c r="G630" s="97" t="str">
        <f t="shared" si="59"/>
        <v>/data/khanlab/projects/working_DATA/Sample_LCH001tumor_T_D21H2ACXX/Sample_LCH001tumor_T_D21H2ACXX.Cufflinks_UCSC/genes.fpkm_tracking</v>
      </c>
    </row>
    <row r="631" spans="1:7" hidden="1">
      <c r="A631" t="str">
        <f t="shared" si="62"/>
        <v>/data/khanlab/projects/working_DATA/</v>
      </c>
      <c r="B631" s="43" t="s">
        <v>1833</v>
      </c>
      <c r="C631" t="str">
        <f t="shared" si="63"/>
        <v>.Processed/</v>
      </c>
      <c r="D631" t="str">
        <f t="shared" si="64"/>
        <v>.bam</v>
      </c>
      <c r="E631" t="str">
        <f t="shared" si="61"/>
        <v>/data/khanlab/projects/working_DATA/Sample_LCH002blood_E_C28D2ACXX/Sample_LCH002blood_E_C28D2ACXX.Processed/Sample_LCH002blood_E_C28D2ACXX.bam</v>
      </c>
      <c r="F631" t="str">
        <f t="shared" si="60"/>
        <v>Sample_LCH002blood_E_C28D2ACXX.bam</v>
      </c>
      <c r="G631" s="97" t="str">
        <f t="shared" si="59"/>
        <v>/data/khanlab/projects/working_DATA/Sample_LCH002blood_E_C28D2ACXX/Sample_LCH002blood_E_C28D2ACXX.Cufflinks_UCSC/genes.fpkm_tracking</v>
      </c>
    </row>
    <row r="632" spans="1:7" hidden="1">
      <c r="A632" t="str">
        <f t="shared" si="62"/>
        <v>/data/khanlab/projects/working_DATA/</v>
      </c>
      <c r="B632" s="43" t="s">
        <v>1834</v>
      </c>
      <c r="C632" t="str">
        <f t="shared" si="63"/>
        <v>.Processed/</v>
      </c>
      <c r="D632" t="str">
        <f t="shared" si="64"/>
        <v>.bam</v>
      </c>
      <c r="E632" t="str">
        <f t="shared" si="61"/>
        <v>/data/khanlab/projects/working_DATA/Sample_LCH002tumor_E_C28D2ACXX/Sample_LCH002tumor_E_C28D2ACXX.Processed/Sample_LCH002tumor_E_C28D2ACXX.bam</v>
      </c>
      <c r="F632" t="str">
        <f t="shared" si="60"/>
        <v>Sample_LCH002tumor_E_C28D2ACXX.bam</v>
      </c>
      <c r="G632" s="97" t="str">
        <f t="shared" si="59"/>
        <v>/data/khanlab/projects/working_DATA/Sample_LCH002tumor_E_C28D2ACXX/Sample_LCH002tumor_E_C28D2ACXX.Cufflinks_UCSC/genes.fpkm_tracking</v>
      </c>
    </row>
    <row r="633" spans="1:7">
      <c r="A633" t="str">
        <f t="shared" si="62"/>
        <v>/data/khanlab/projects/working_DATA/</v>
      </c>
      <c r="B633" s="43" t="s">
        <v>1835</v>
      </c>
      <c r="C633" t="str">
        <f t="shared" si="63"/>
        <v>.Processed/</v>
      </c>
      <c r="D633" t="str">
        <f t="shared" si="64"/>
        <v>.bam</v>
      </c>
      <c r="E633" t="str">
        <f t="shared" si="61"/>
        <v>/data/khanlab/projects/working_DATA/Sample_LF1_T_C5JW5ACXX/Sample_LF1_T_C5JW5ACXX.Processed/Sample_LF1_T_C5JW5ACXX.bam</v>
      </c>
      <c r="F633" t="str">
        <f t="shared" si="60"/>
        <v>Sample_LF1_T_C5JW5ACXX.bam</v>
      </c>
      <c r="G633" s="97" t="str">
        <f t="shared" si="59"/>
        <v>/data/khanlab/projects/working_DATA/Sample_LF1_T_C5JW5ACXX/Sample_LF1_T_C5JW5ACXX.Cufflinks_UCSC/genes.fpkm_tracking</v>
      </c>
    </row>
    <row r="634" spans="1:7">
      <c r="A634" t="str">
        <f t="shared" si="62"/>
        <v>/data/khanlab/projects/working_DATA/</v>
      </c>
      <c r="B634" s="43" t="s">
        <v>1836</v>
      </c>
      <c r="C634" t="str">
        <f t="shared" si="63"/>
        <v>.Processed/</v>
      </c>
      <c r="D634" t="str">
        <f t="shared" si="64"/>
        <v>.bam</v>
      </c>
      <c r="E634" t="str">
        <f t="shared" si="61"/>
        <v>/data/khanlab/projects/working_DATA/Sample_LF2_T_C5JW5ACXX/Sample_LF2_T_C5JW5ACXX.Processed/Sample_LF2_T_C5JW5ACXX.bam</v>
      </c>
      <c r="F634" t="str">
        <f t="shared" si="60"/>
        <v>Sample_LF2_T_C5JW5ACXX.bam</v>
      </c>
      <c r="G634" s="97" t="str">
        <f t="shared" si="59"/>
        <v>/data/khanlab/projects/working_DATA/Sample_LF2_T_C5JW5ACXX/Sample_LF2_T_C5JW5ACXX.Cufflinks_UCSC/genes.fpkm_tracking</v>
      </c>
    </row>
    <row r="635" spans="1:7">
      <c r="A635" t="str">
        <f t="shared" si="62"/>
        <v>/data/khanlab/projects/working_DATA/</v>
      </c>
      <c r="B635" s="43" t="s">
        <v>1837</v>
      </c>
      <c r="C635" t="str">
        <f t="shared" si="63"/>
        <v>.Processed/</v>
      </c>
      <c r="D635" t="str">
        <f t="shared" si="64"/>
        <v>.bam</v>
      </c>
      <c r="E635" t="str">
        <f t="shared" si="61"/>
        <v>/data/khanlab/projects/working_DATA/Sample_LF3_T_C5JW5ACXX/Sample_LF3_T_C5JW5ACXX.Processed/Sample_LF3_T_C5JW5ACXX.bam</v>
      </c>
      <c r="F635" t="str">
        <f t="shared" si="60"/>
        <v>Sample_LF3_T_C5JW5ACXX.bam</v>
      </c>
      <c r="G635" s="97" t="str">
        <f t="shared" si="59"/>
        <v>/data/khanlab/projects/working_DATA/Sample_LF3_T_C5JW5ACXX/Sample_LF3_T_C5JW5ACXX.Cufflinks_UCSC/genes.fpkm_tracking</v>
      </c>
    </row>
    <row r="636" spans="1:7">
      <c r="A636" t="str">
        <f t="shared" si="62"/>
        <v>/data/khanlab/projects/working_DATA/</v>
      </c>
      <c r="B636" s="43" t="s">
        <v>1838</v>
      </c>
      <c r="C636" t="str">
        <f t="shared" si="63"/>
        <v>.Processed/</v>
      </c>
      <c r="D636" t="str">
        <f t="shared" si="64"/>
        <v>.bam</v>
      </c>
      <c r="E636" t="str">
        <f t="shared" si="61"/>
        <v>/data/khanlab/projects/working_DATA/Sample_LF4_T_C5JW5ACXX/Sample_LF4_T_C5JW5ACXX.Processed/Sample_LF4_T_C5JW5ACXX.bam</v>
      </c>
      <c r="F636" t="str">
        <f t="shared" si="60"/>
        <v>Sample_LF4_T_C5JW5ACXX.bam</v>
      </c>
      <c r="G636" s="97" t="str">
        <f t="shared" si="59"/>
        <v>/data/khanlab/projects/working_DATA/Sample_LF4_T_C5JW5ACXX/Sample_LF4_T_C5JW5ACXX.Cufflinks_UCSC/genes.fpkm_tracking</v>
      </c>
    </row>
    <row r="637" spans="1:7">
      <c r="A637" t="str">
        <f t="shared" si="62"/>
        <v>/data/khanlab/projects/working_DATA/</v>
      </c>
      <c r="B637" s="43" t="s">
        <v>1839</v>
      </c>
      <c r="C637" t="str">
        <f t="shared" si="63"/>
        <v>.Processed/</v>
      </c>
      <c r="D637" t="str">
        <f t="shared" si="64"/>
        <v>.bam</v>
      </c>
      <c r="E637" t="str">
        <f t="shared" si="61"/>
        <v>/data/khanlab/projects/working_DATA/Sample_LF5_T_C5JW5ACXX/Sample_LF5_T_C5JW5ACXX.Processed/Sample_LF5_T_C5JW5ACXX.bam</v>
      </c>
      <c r="F637" t="str">
        <f t="shared" si="60"/>
        <v>Sample_LF5_T_C5JW5ACXX.bam</v>
      </c>
      <c r="G637" s="97" t="str">
        <f t="shared" si="59"/>
        <v>/data/khanlab/projects/working_DATA/Sample_LF5_T_C5JW5ACXX/Sample_LF5_T_C5JW5ACXX.Cufflinks_UCSC/genes.fpkm_tracking</v>
      </c>
    </row>
    <row r="638" spans="1:7">
      <c r="A638" t="str">
        <f t="shared" si="62"/>
        <v>/data/khanlab/projects/working_DATA/</v>
      </c>
      <c r="B638" s="43" t="s">
        <v>1840</v>
      </c>
      <c r="C638" t="str">
        <f t="shared" si="63"/>
        <v>.Processed/</v>
      </c>
      <c r="D638" t="str">
        <f t="shared" si="64"/>
        <v>.bam</v>
      </c>
      <c r="E638" t="str">
        <f t="shared" si="61"/>
        <v>/data/khanlab/projects/working_DATA/Sample_LF6_T_C5JW5ACXX/Sample_LF6_T_C5JW5ACXX.Processed/Sample_LF6_T_C5JW5ACXX.bam</v>
      </c>
      <c r="F638" t="str">
        <f t="shared" si="60"/>
        <v>Sample_LF6_T_C5JW5ACXX.bam</v>
      </c>
      <c r="G638" s="97" t="str">
        <f t="shared" si="59"/>
        <v>/data/khanlab/projects/working_DATA/Sample_LF6_T_C5JW5ACXX/Sample_LF6_T_C5JW5ACXX.Cufflinks_UCSC/genes.fpkm_tracking</v>
      </c>
    </row>
    <row r="639" spans="1:7">
      <c r="A639" t="str">
        <f t="shared" si="62"/>
        <v>/data/khanlab/projects/working_DATA/</v>
      </c>
      <c r="B639" s="43" t="s">
        <v>1841</v>
      </c>
      <c r="C639" t="str">
        <f t="shared" si="63"/>
        <v>.Processed/</v>
      </c>
      <c r="D639" t="str">
        <f t="shared" si="64"/>
        <v>.bam</v>
      </c>
      <c r="E639" t="str">
        <f t="shared" si="61"/>
        <v>/data/khanlab/projects/working_DATA/Sample_LF7_T_C5JW5ACXX/Sample_LF7_T_C5JW5ACXX.Processed/Sample_LF7_T_C5JW5ACXX.bam</v>
      </c>
      <c r="F639" t="str">
        <f t="shared" si="60"/>
        <v>Sample_LF7_T_C5JW5ACXX.bam</v>
      </c>
      <c r="G639" s="97" t="str">
        <f t="shared" si="59"/>
        <v>/data/khanlab/projects/working_DATA/Sample_LF7_T_C5JW5ACXX/Sample_LF7_T_C5JW5ACXX.Cufflinks_UCSC/genes.fpkm_tracking</v>
      </c>
    </row>
    <row r="640" spans="1:7">
      <c r="A640" t="str">
        <f t="shared" si="62"/>
        <v>/data/khanlab/projects/working_DATA/</v>
      </c>
      <c r="B640" s="43" t="s">
        <v>1842</v>
      </c>
      <c r="C640" t="str">
        <f t="shared" si="63"/>
        <v>.Processed/</v>
      </c>
      <c r="D640" t="str">
        <f t="shared" si="64"/>
        <v>.bam</v>
      </c>
      <c r="E640" t="str">
        <f t="shared" si="61"/>
        <v>/data/khanlab/projects/working_DATA/Sample_LF8_T_C5JW5ACXX/Sample_LF8_T_C5JW5ACXX.Processed/Sample_LF8_T_C5JW5ACXX.bam</v>
      </c>
      <c r="F640" t="str">
        <f t="shared" si="60"/>
        <v>Sample_LF8_T_C5JW5ACXX.bam</v>
      </c>
      <c r="G640" s="97" t="str">
        <f t="shared" si="59"/>
        <v>/data/khanlab/projects/working_DATA/Sample_LF8_T_C5JW5ACXX/Sample_LF8_T_C5JW5ACXX.Cufflinks_UCSC/genes.fpkm_tracking</v>
      </c>
    </row>
    <row r="641" spans="1:7">
      <c r="A641" t="str">
        <f t="shared" si="62"/>
        <v>/data/khanlab/projects/working_DATA/</v>
      </c>
      <c r="B641" s="43" t="s">
        <v>290</v>
      </c>
      <c r="C641" t="str">
        <f t="shared" si="63"/>
        <v>.Processed/</v>
      </c>
      <c r="D641" t="str">
        <f t="shared" si="64"/>
        <v>.bam</v>
      </c>
      <c r="E641" t="str">
        <f t="shared" si="61"/>
        <v>/data/khanlab/projects/working_DATA/Sample_LNCXNILC_T_D26GWACXX/Sample_LNCXNILC_T_D26GWACXX.Processed/Sample_LNCXNILC_T_D26GWACXX.bam</v>
      </c>
      <c r="F641" t="str">
        <f t="shared" si="60"/>
        <v>Sample_LNCXNILC_T_D26GWACXX.bam</v>
      </c>
      <c r="G641" s="97" t="str">
        <f t="shared" si="59"/>
        <v>/data/khanlab/projects/working_DATA/Sample_LNCXNILC_T_D26GWACXX/Sample_LNCXNILC_T_D26GWACXX.Cufflinks_UCSC/genes.fpkm_tracking</v>
      </c>
    </row>
    <row r="642" spans="1:7">
      <c r="A642" t="str">
        <f t="shared" si="62"/>
        <v>/data/khanlab/projects/working_DATA/</v>
      </c>
      <c r="B642" s="43" t="s">
        <v>291</v>
      </c>
      <c r="C642" t="str">
        <f t="shared" si="63"/>
        <v>.Processed/</v>
      </c>
      <c r="D642" t="str">
        <f t="shared" si="64"/>
        <v>.bam</v>
      </c>
      <c r="E642" t="str">
        <f t="shared" si="61"/>
        <v>/data/khanlab/projects/working_DATA/Sample_LNCXPF19_T_D26GWACXX/Sample_LNCXPF19_T_D26GWACXX.Processed/Sample_LNCXPF19_T_D26GWACXX.bam</v>
      </c>
      <c r="F642" t="str">
        <f t="shared" si="60"/>
        <v>Sample_LNCXPF19_T_D26GWACXX.bam</v>
      </c>
      <c r="G642" s="97" t="str">
        <f t="shared" ref="G642:G705" si="65">CONCATENATE(A642,B642,"/",B642,".Cufflinks_UCSC/genes.fpkm_tracking")</f>
        <v>/data/khanlab/projects/working_DATA/Sample_LNCXPF19_T_D26GWACXX/Sample_LNCXPF19_T_D26GWACXX.Cufflinks_UCSC/genes.fpkm_tracking</v>
      </c>
    </row>
    <row r="643" spans="1:7" hidden="1">
      <c r="A643" t="str">
        <f t="shared" si="62"/>
        <v>/data/khanlab/projects/working_DATA/</v>
      </c>
      <c r="B643" s="43" t="s">
        <v>1843</v>
      </c>
      <c r="C643" t="str">
        <f t="shared" si="63"/>
        <v>.Processed/</v>
      </c>
      <c r="D643" t="str">
        <f t="shared" si="64"/>
        <v>.bam</v>
      </c>
      <c r="E643" t="str">
        <f t="shared" si="61"/>
        <v>/data/khanlab/projects/working_DATA/Sample_LPS001tumor_E_C28D2ACXX/Sample_LPS001tumor_E_C28D2ACXX.Processed/Sample_LPS001tumor_E_C28D2ACXX.bam</v>
      </c>
      <c r="F643" t="str">
        <f t="shared" si="60"/>
        <v>Sample_LPS001tumor_E_C28D2ACXX.bam</v>
      </c>
      <c r="G643" s="97" t="str">
        <f t="shared" si="65"/>
        <v>/data/khanlab/projects/working_DATA/Sample_LPS001tumor_E_C28D2ACXX/Sample_LPS001tumor_E_C28D2ACXX.Cufflinks_UCSC/genes.fpkm_tracking</v>
      </c>
    </row>
    <row r="644" spans="1:7">
      <c r="A644" t="str">
        <f t="shared" si="62"/>
        <v>/data/khanlab/projects/working_DATA/</v>
      </c>
      <c r="B644" s="43" t="s">
        <v>292</v>
      </c>
      <c r="C644" t="str">
        <f t="shared" si="63"/>
        <v>.Processed/</v>
      </c>
      <c r="D644" t="str">
        <f t="shared" si="64"/>
        <v>.bam</v>
      </c>
      <c r="E644" t="str">
        <f t="shared" si="61"/>
        <v>/data/khanlab/projects/working_DATA/Sample_LPS001tumor_T_D21H2ACXX/Sample_LPS001tumor_T_D21H2ACXX.Processed/Sample_LPS001tumor_T_D21H2ACXX.bam</v>
      </c>
      <c r="F644" t="str">
        <f t="shared" si="60"/>
        <v>Sample_LPS001tumor_T_D21H2ACXX.bam</v>
      </c>
      <c r="G644" s="97" t="str">
        <f t="shared" si="65"/>
        <v>/data/khanlab/projects/working_DATA/Sample_LPS001tumor_T_D21H2ACXX/Sample_LPS001tumor_T_D21H2ACXX.Cufflinks_UCSC/genes.fpkm_tracking</v>
      </c>
    </row>
    <row r="645" spans="1:7" hidden="1">
      <c r="A645" t="str">
        <f t="shared" si="62"/>
        <v>/data/khanlab/projects/working_DATA/</v>
      </c>
      <c r="B645" s="43" t="s">
        <v>1844</v>
      </c>
      <c r="C645" t="str">
        <f t="shared" si="63"/>
        <v>.Processed/</v>
      </c>
      <c r="D645" t="str">
        <f t="shared" si="64"/>
        <v>.bam</v>
      </c>
      <c r="E645" t="str">
        <f t="shared" si="61"/>
        <v>/data/khanlab/projects/working_DATA/Sample_LS141dtp_E_C2V74ACXX/Sample_LS141dtp_E_C2V74ACXX.Processed/Sample_LS141dtp_E_C2V74ACXX.bam</v>
      </c>
      <c r="F645" t="str">
        <f t="shared" si="60"/>
        <v>Sample_LS141dtp_E_C2V74ACXX.bam</v>
      </c>
      <c r="G645" s="97" t="str">
        <f t="shared" si="65"/>
        <v>/data/khanlab/projects/working_DATA/Sample_LS141dtp_E_C2V74ACXX/Sample_LS141dtp_E_C2V74ACXX.Cufflinks_UCSC/genes.fpkm_tracking</v>
      </c>
    </row>
    <row r="646" spans="1:7">
      <c r="A646" t="str">
        <f t="shared" si="62"/>
        <v>/data/khanlab/projects/working_DATA/</v>
      </c>
      <c r="B646" s="43" t="s">
        <v>293</v>
      </c>
      <c r="C646" t="str">
        <f t="shared" si="63"/>
        <v>.Processed/</v>
      </c>
      <c r="D646" t="str">
        <f t="shared" si="64"/>
        <v>.bam</v>
      </c>
      <c r="E646" t="str">
        <f t="shared" si="61"/>
        <v>/data/khanlab/projects/working_DATA/Sample_LS141dtp_T_C2DAHACXX/Sample_LS141dtp_T_C2DAHACXX.Processed/Sample_LS141dtp_T_C2DAHACXX.bam</v>
      </c>
      <c r="F646" t="str">
        <f t="shared" si="60"/>
        <v>Sample_LS141dtp_T_C2DAHACXX.bam</v>
      </c>
      <c r="G646" s="97" t="str">
        <f t="shared" si="65"/>
        <v>/data/khanlab/projects/working_DATA/Sample_LS141dtp_T_C2DAHACXX/Sample_LS141dtp_T_C2DAHACXX.Cufflinks_UCSC/genes.fpkm_tracking</v>
      </c>
    </row>
    <row r="647" spans="1:7" hidden="1">
      <c r="A647" t="str">
        <f t="shared" si="62"/>
        <v>/data/khanlab/projects/working_DATA/</v>
      </c>
      <c r="B647" s="43" t="s">
        <v>1845</v>
      </c>
      <c r="C647" t="str">
        <f t="shared" si="63"/>
        <v>.Processed/</v>
      </c>
      <c r="D647" t="str">
        <f t="shared" si="64"/>
        <v>.bam</v>
      </c>
      <c r="E647" t="str">
        <f t="shared" si="61"/>
        <v>/data/khanlab/projects/working_DATA/Sample_LWSacral_E_C2B24ACXX/Sample_LWSacral_E_C2B24ACXX.Processed/Sample_LWSacral_E_C2B24ACXX.bam</v>
      </c>
      <c r="F647" t="str">
        <f t="shared" si="60"/>
        <v>Sample_LWSacral_E_C2B24ACXX.bam</v>
      </c>
      <c r="G647" s="97" t="str">
        <f t="shared" si="65"/>
        <v>/data/khanlab/projects/working_DATA/Sample_LWSacral_E_C2B24ACXX/Sample_LWSacral_E_C2B24ACXX.Cufflinks_UCSC/genes.fpkm_tracking</v>
      </c>
    </row>
    <row r="648" spans="1:7">
      <c r="A648" t="str">
        <f t="shared" si="62"/>
        <v>/data/khanlab/projects/working_DATA/</v>
      </c>
      <c r="B648" s="43" t="s">
        <v>294</v>
      </c>
      <c r="C648" t="str">
        <f t="shared" si="63"/>
        <v>.Processed/</v>
      </c>
      <c r="D648" t="str">
        <f t="shared" si="64"/>
        <v>.bam</v>
      </c>
      <c r="E648" t="str">
        <f t="shared" si="61"/>
        <v>/data/khanlab/projects/working_DATA/Sample_LWSacral_T_C28PUACXX/Sample_LWSacral_T_C28PUACXX.Processed/Sample_LWSacral_T_C28PUACXX.bam</v>
      </c>
      <c r="F648" t="str">
        <f t="shared" si="60"/>
        <v>Sample_LWSacral_T_C28PUACXX.bam</v>
      </c>
      <c r="G648" s="97" t="str">
        <f t="shared" si="65"/>
        <v>/data/khanlab/projects/working_DATA/Sample_LWSacral_T_C28PUACXX/Sample_LWSacral_T_C28PUACXX.Cufflinks_UCSC/genes.fpkm_tracking</v>
      </c>
    </row>
    <row r="649" spans="1:7">
      <c r="A649" t="str">
        <f t="shared" si="62"/>
        <v>/data/khanlab/projects/working_DATA/</v>
      </c>
      <c r="B649" s="43" t="s">
        <v>295</v>
      </c>
      <c r="C649" t="str">
        <f t="shared" si="63"/>
        <v>.Processed/</v>
      </c>
      <c r="D649" t="str">
        <f t="shared" si="64"/>
        <v>.bam</v>
      </c>
      <c r="E649" t="str">
        <f t="shared" si="61"/>
        <v>/data/khanlab/projects/working_DATA/Sample_LWmuscle_T_D23N9ACXX/Sample_LWmuscle_T_D23N9ACXX.Processed/Sample_LWmuscle_T_D23N9ACXX.bam</v>
      </c>
      <c r="F649" t="str">
        <f t="shared" si="60"/>
        <v>Sample_LWmuscle_T_D23N9ACXX.bam</v>
      </c>
      <c r="G649" s="97" t="str">
        <f t="shared" si="65"/>
        <v>/data/khanlab/projects/working_DATA/Sample_LWmuscle_T_D23N9ACXX/Sample_LWmuscle_T_D23N9ACXX.Cufflinks_UCSC/genes.fpkm_tracking</v>
      </c>
    </row>
    <row r="650" spans="1:7">
      <c r="A650" t="str">
        <f t="shared" si="62"/>
        <v>/data/khanlab/projects/working_DATA/</v>
      </c>
      <c r="B650" s="43" t="s">
        <v>296</v>
      </c>
      <c r="C650" t="str">
        <f t="shared" si="63"/>
        <v>.Processed/</v>
      </c>
      <c r="D650" t="str">
        <f t="shared" si="64"/>
        <v>.bam</v>
      </c>
      <c r="E650" t="str">
        <f t="shared" si="61"/>
        <v>/data/khanlab/projects/working_DATA/Sample_LWtumor13_T_D23N9ACXX/Sample_LWtumor13_T_D23N9ACXX.Processed/Sample_LWtumor13_T_D23N9ACXX.bam</v>
      </c>
      <c r="F650" t="str">
        <f t="shared" si="60"/>
        <v>Sample_LWtumor13_T_D23N9ACXX.bam</v>
      </c>
      <c r="G650" s="97" t="str">
        <f t="shared" si="65"/>
        <v>/data/khanlab/projects/working_DATA/Sample_LWtumor13_T_D23N9ACXX/Sample_LWtumor13_T_D23N9ACXX.Cufflinks_UCSC/genes.fpkm_tracking</v>
      </c>
    </row>
    <row r="651" spans="1:7" hidden="1">
      <c r="A651" t="str">
        <f t="shared" si="62"/>
        <v>/data/khanlab/projects/working_DATA/</v>
      </c>
      <c r="B651" s="43" t="s">
        <v>3532</v>
      </c>
      <c r="C651" t="str">
        <f t="shared" si="63"/>
        <v>.Processed/</v>
      </c>
      <c r="D651" t="str">
        <f t="shared" si="64"/>
        <v>.bam</v>
      </c>
      <c r="E651" t="str">
        <f t="shared" si="61"/>
        <v>/data/khanlab/projects/working_DATA/Sample_MEL202_E_C6FECANXX/Sample_MEL202_E_C6FECANXX.Processed/Sample_MEL202_E_C6FECANXX.bam</v>
      </c>
      <c r="F651" t="str">
        <f t="shared" si="60"/>
        <v>Sample_MEL202_E_C6FECANXX.bam</v>
      </c>
      <c r="G651" s="97" t="str">
        <f t="shared" si="65"/>
        <v>/data/khanlab/projects/working_DATA/Sample_MEL202_E_C6FECANXX/Sample_MEL202_E_C6FECANXX.Cufflinks_UCSC/genes.fpkm_tracking</v>
      </c>
    </row>
    <row r="652" spans="1:7">
      <c r="A652" t="str">
        <f t="shared" si="62"/>
        <v>/data/khanlab/projects/working_DATA/</v>
      </c>
      <c r="B652" s="43" t="s">
        <v>1846</v>
      </c>
      <c r="C652" t="str">
        <f t="shared" si="63"/>
        <v>.Processed/</v>
      </c>
      <c r="D652" t="str">
        <f t="shared" si="64"/>
        <v>.bam</v>
      </c>
      <c r="E652" t="str">
        <f t="shared" si="61"/>
        <v>/data/khanlab/projects/working_DATA/Sample_MEL202_T_C676DANXX/Sample_MEL202_T_C676DANXX.Processed/Sample_MEL202_T_C676DANXX.bam</v>
      </c>
      <c r="F652" t="str">
        <f t="shared" si="60"/>
        <v>Sample_MEL202_T_C676DANXX.bam</v>
      </c>
      <c r="G652" s="97" t="str">
        <f t="shared" si="65"/>
        <v>/data/khanlab/projects/working_DATA/Sample_MEL202_T_C676DANXX/Sample_MEL202_T_C676DANXX.Cufflinks_UCSC/genes.fpkm_tracking</v>
      </c>
    </row>
    <row r="653" spans="1:7" hidden="1">
      <c r="A653" t="str">
        <f t="shared" si="62"/>
        <v>/data/khanlab/projects/working_DATA/</v>
      </c>
      <c r="B653" s="43" t="s">
        <v>1847</v>
      </c>
      <c r="C653" t="str">
        <f t="shared" si="63"/>
        <v>.Processed/</v>
      </c>
      <c r="D653" t="str">
        <f t="shared" si="64"/>
        <v>.bam</v>
      </c>
      <c r="E653" t="str">
        <f t="shared" si="61"/>
        <v>/data/khanlab/projects/working_DATA/Sample_MESSADx5dtp_E_C2V74ACXX/Sample_MESSADx5dtp_E_C2V74ACXX.Processed/Sample_MESSADx5dtp_E_C2V74ACXX.bam</v>
      </c>
      <c r="F653" t="str">
        <f t="shared" si="60"/>
        <v>Sample_MESSADx5dtp_E_C2V74ACXX.bam</v>
      </c>
      <c r="G653" s="97" t="str">
        <f t="shared" si="65"/>
        <v>/data/khanlab/projects/working_DATA/Sample_MESSADx5dtp_E_C2V74ACXX/Sample_MESSADx5dtp_E_C2V74ACXX.Cufflinks_UCSC/genes.fpkm_tracking</v>
      </c>
    </row>
    <row r="654" spans="1:7">
      <c r="A654" t="str">
        <f t="shared" si="62"/>
        <v>/data/khanlab/projects/working_DATA/</v>
      </c>
      <c r="B654" s="43" t="s">
        <v>297</v>
      </c>
      <c r="C654" t="str">
        <f t="shared" si="63"/>
        <v>.Processed/</v>
      </c>
      <c r="D654" t="str">
        <f t="shared" si="64"/>
        <v>.bam</v>
      </c>
      <c r="E654" t="str">
        <f t="shared" si="61"/>
        <v>/data/khanlab/projects/working_DATA/Sample_MESSADx5dtp_T_C2DAHACXX/Sample_MESSADx5dtp_T_C2DAHACXX.Processed/Sample_MESSADx5dtp_T_C2DAHACXX.bam</v>
      </c>
      <c r="F654" t="str">
        <f t="shared" si="60"/>
        <v>Sample_MESSADx5dtp_T_C2DAHACXX.bam</v>
      </c>
      <c r="G654" s="97" t="str">
        <f t="shared" si="65"/>
        <v>/data/khanlab/projects/working_DATA/Sample_MESSADx5dtp_T_C2DAHACXX/Sample_MESSADx5dtp_T_C2DAHACXX.Cufflinks_UCSC/genes.fpkm_tracking</v>
      </c>
    </row>
    <row r="655" spans="1:7" hidden="1">
      <c r="A655" t="str">
        <f t="shared" si="62"/>
        <v>/data/khanlab/projects/working_DATA/</v>
      </c>
      <c r="B655" s="43" t="s">
        <v>1848</v>
      </c>
      <c r="C655" t="str">
        <f t="shared" si="63"/>
        <v>.Processed/</v>
      </c>
      <c r="D655" t="str">
        <f t="shared" si="64"/>
        <v>.bam</v>
      </c>
      <c r="E655" t="str">
        <f t="shared" si="61"/>
        <v>/data/khanlab/projects/working_DATA/Sample_MESSAdtp_E_C2V74ACXX/Sample_MESSAdtp_E_C2V74ACXX.Processed/Sample_MESSAdtp_E_C2V74ACXX.bam</v>
      </c>
      <c r="F655" t="str">
        <f t="shared" si="60"/>
        <v>Sample_MESSAdtp_E_C2V74ACXX.bam</v>
      </c>
      <c r="G655" s="97" t="str">
        <f t="shared" si="65"/>
        <v>/data/khanlab/projects/working_DATA/Sample_MESSAdtp_E_C2V74ACXX/Sample_MESSAdtp_E_C2V74ACXX.Cufflinks_UCSC/genes.fpkm_tracking</v>
      </c>
    </row>
    <row r="656" spans="1:7">
      <c r="A656" t="str">
        <f t="shared" si="62"/>
        <v>/data/khanlab/projects/working_DATA/</v>
      </c>
      <c r="B656" s="43" t="s">
        <v>298</v>
      </c>
      <c r="C656" t="str">
        <f t="shared" si="63"/>
        <v>.Processed/</v>
      </c>
      <c r="D656" t="str">
        <f t="shared" si="64"/>
        <v>.bam</v>
      </c>
      <c r="E656" t="str">
        <f t="shared" si="61"/>
        <v>/data/khanlab/projects/working_DATA/Sample_MESSAdtp_T_C2DAHACXX/Sample_MESSAdtp_T_C2DAHACXX.Processed/Sample_MESSAdtp_T_C2DAHACXX.bam</v>
      </c>
      <c r="F656" t="str">
        <f t="shared" si="60"/>
        <v>Sample_MESSAdtp_T_C2DAHACXX.bam</v>
      </c>
      <c r="G656" s="97" t="str">
        <f t="shared" si="65"/>
        <v>/data/khanlab/projects/working_DATA/Sample_MESSAdtp_T_C2DAHACXX/Sample_MESSAdtp_T_C2DAHACXX.Cufflinks_UCSC/genes.fpkm_tracking</v>
      </c>
    </row>
    <row r="657" spans="1:7" hidden="1">
      <c r="A657" t="str">
        <f t="shared" si="62"/>
        <v>/data/khanlab/projects/working_DATA/</v>
      </c>
      <c r="B657" s="43" t="s">
        <v>1849</v>
      </c>
      <c r="C657" t="str">
        <f t="shared" si="63"/>
        <v>.Processed/</v>
      </c>
      <c r="D657" t="str">
        <f t="shared" si="64"/>
        <v>.bam</v>
      </c>
      <c r="E657" t="str">
        <f t="shared" si="61"/>
        <v>/data/khanlab/projects/working_DATA/Sample_MHM25dtp_E_C2V74ACXX/Sample_MHM25dtp_E_C2V74ACXX.Processed/Sample_MHM25dtp_E_C2V74ACXX.bam</v>
      </c>
      <c r="F657" t="str">
        <f t="shared" si="60"/>
        <v>Sample_MHM25dtp_E_C2V74ACXX.bam</v>
      </c>
      <c r="G657" s="97" t="str">
        <f t="shared" si="65"/>
        <v>/data/khanlab/projects/working_DATA/Sample_MHM25dtp_E_C2V74ACXX/Sample_MHM25dtp_E_C2V74ACXX.Cufflinks_UCSC/genes.fpkm_tracking</v>
      </c>
    </row>
    <row r="658" spans="1:7">
      <c r="A658" t="str">
        <f t="shared" si="62"/>
        <v>/data/khanlab/projects/working_DATA/</v>
      </c>
      <c r="B658" s="43" t="s">
        <v>299</v>
      </c>
      <c r="C658" t="str">
        <f t="shared" si="63"/>
        <v>.Processed/</v>
      </c>
      <c r="D658" t="str">
        <f t="shared" si="64"/>
        <v>.bam</v>
      </c>
      <c r="E658" t="str">
        <f t="shared" si="61"/>
        <v>/data/khanlab/projects/working_DATA/Sample_MHM25dtp_T_C2DAHACXX/Sample_MHM25dtp_T_C2DAHACXX.Processed/Sample_MHM25dtp_T_C2DAHACXX.bam</v>
      </c>
      <c r="F658" t="str">
        <f t="shared" si="60"/>
        <v>Sample_MHM25dtp_T_C2DAHACXX.bam</v>
      </c>
      <c r="G658" s="97" t="str">
        <f t="shared" si="65"/>
        <v>/data/khanlab/projects/working_DATA/Sample_MHM25dtp_T_C2DAHACXX/Sample_MHM25dtp_T_C2DAHACXX.Cufflinks_UCSC/genes.fpkm_tracking</v>
      </c>
    </row>
    <row r="659" spans="1:7" hidden="1">
      <c r="A659" t="str">
        <f t="shared" si="62"/>
        <v>/data/khanlab/projects/working_DATA/</v>
      </c>
      <c r="B659" s="43" t="s">
        <v>1850</v>
      </c>
      <c r="C659" t="str">
        <f t="shared" si="63"/>
        <v>.Processed/</v>
      </c>
      <c r="D659" t="str">
        <f t="shared" si="64"/>
        <v>.bam</v>
      </c>
      <c r="E659" t="str">
        <f t="shared" si="61"/>
        <v>/data/khanlab/projects/working_DATA/Sample_MHM8dtp_E_C34P6ACXX/Sample_MHM8dtp_E_C34P6ACXX.Processed/Sample_MHM8dtp_E_C34P6ACXX.bam</v>
      </c>
      <c r="F659" t="str">
        <f t="shared" si="60"/>
        <v>Sample_MHM8dtp_E_C34P6ACXX.bam</v>
      </c>
      <c r="G659" s="97" t="str">
        <f t="shared" si="65"/>
        <v>/data/khanlab/projects/working_DATA/Sample_MHM8dtp_E_C34P6ACXX/Sample_MHM8dtp_E_C34P6ACXX.Cufflinks_UCSC/genes.fpkm_tracking</v>
      </c>
    </row>
    <row r="660" spans="1:7">
      <c r="A660" t="str">
        <f t="shared" si="62"/>
        <v>/data/khanlab/projects/working_DATA/</v>
      </c>
      <c r="B660" s="43" t="s">
        <v>300</v>
      </c>
      <c r="C660" t="str">
        <f t="shared" si="63"/>
        <v>.Processed/</v>
      </c>
      <c r="D660" t="str">
        <f t="shared" si="64"/>
        <v>.bam</v>
      </c>
      <c r="E660" t="str">
        <f t="shared" si="61"/>
        <v>/data/khanlab/projects/working_DATA/Sample_MHM8dtp_T_C2DAHACXX/Sample_MHM8dtp_T_C2DAHACXX.Processed/Sample_MHM8dtp_T_C2DAHACXX.bam</v>
      </c>
      <c r="F660" t="str">
        <f t="shared" si="60"/>
        <v>Sample_MHM8dtp_T_C2DAHACXX.bam</v>
      </c>
      <c r="G660" s="97" t="str">
        <f t="shared" si="65"/>
        <v>/data/khanlab/projects/working_DATA/Sample_MHM8dtp_T_C2DAHACXX/Sample_MHM8dtp_T_C2DAHACXX.Cufflinks_UCSC/genes.fpkm_tracking</v>
      </c>
    </row>
    <row r="661" spans="1:7" hidden="1">
      <c r="A661" t="str">
        <f t="shared" si="62"/>
        <v>/data/khanlab/projects/working_DATA/</v>
      </c>
      <c r="B661" s="43" t="s">
        <v>1851</v>
      </c>
      <c r="C661" t="str">
        <f t="shared" si="63"/>
        <v>.Processed/</v>
      </c>
      <c r="D661" t="str">
        <f t="shared" si="64"/>
        <v>.bam</v>
      </c>
      <c r="E661" t="str">
        <f t="shared" si="61"/>
        <v>/data/khanlab/projects/working_DATA/Sample_MP4seq_E_C628WANXX/Sample_MP4seq_E_C628WANXX.Processed/Sample_MP4seq_E_C628WANXX.bam</v>
      </c>
      <c r="F661" t="str">
        <f t="shared" si="60"/>
        <v>Sample_MP4seq_E_C628WANXX.bam</v>
      </c>
      <c r="G661" s="97" t="str">
        <f t="shared" si="65"/>
        <v>/data/khanlab/projects/working_DATA/Sample_MP4seq_E_C628WANXX/Sample_MP4seq_E_C628WANXX.Cufflinks_UCSC/genes.fpkm_tracking</v>
      </c>
    </row>
    <row r="662" spans="1:7">
      <c r="A662" t="str">
        <f t="shared" si="62"/>
        <v>/data/khanlab/projects/working_DATA/</v>
      </c>
      <c r="B662" s="43" t="s">
        <v>1852</v>
      </c>
      <c r="C662" t="str">
        <f t="shared" si="63"/>
        <v>.Processed/</v>
      </c>
      <c r="D662" t="str">
        <f t="shared" si="64"/>
        <v>.bam</v>
      </c>
      <c r="E662" t="str">
        <f t="shared" si="61"/>
        <v>/data/khanlab/projects/working_DATA/Sample_MP4seq_T_C628WANXX/Sample_MP4seq_T_C628WANXX.Processed/Sample_MP4seq_T_C628WANXX.bam</v>
      </c>
      <c r="F662" t="str">
        <f t="shared" si="60"/>
        <v>Sample_MP4seq_T_C628WANXX.bam</v>
      </c>
      <c r="G662" s="97" t="str">
        <f t="shared" si="65"/>
        <v>/data/khanlab/projects/working_DATA/Sample_MP4seq_T_C628WANXX/Sample_MP4seq_T_C628WANXX.Cufflinks_UCSC/genes.fpkm_tracking</v>
      </c>
    </row>
    <row r="663" spans="1:7" hidden="1">
      <c r="A663" t="str">
        <f t="shared" si="62"/>
        <v>/data/khanlab/projects/working_DATA/</v>
      </c>
      <c r="B663" s="43" t="s">
        <v>1853</v>
      </c>
      <c r="C663" t="str">
        <f t="shared" si="63"/>
        <v>.Processed/</v>
      </c>
      <c r="D663" t="str">
        <f t="shared" si="64"/>
        <v>.bam</v>
      </c>
      <c r="E663" t="str">
        <f t="shared" si="61"/>
        <v>/data/khanlab/projects/working_DATA/Sample_MPNST001blood_E_C28D2ACXX/Sample_MPNST001blood_E_C28D2ACXX.Processed/Sample_MPNST001blood_E_C28D2ACXX.bam</v>
      </c>
      <c r="F663" t="str">
        <f t="shared" si="60"/>
        <v>Sample_MPNST001blood_E_C28D2ACXX.bam</v>
      </c>
      <c r="G663" s="97" t="str">
        <f t="shared" si="65"/>
        <v>/data/khanlab/projects/working_DATA/Sample_MPNST001blood_E_C28D2ACXX/Sample_MPNST001blood_E_C28D2ACXX.Cufflinks_UCSC/genes.fpkm_tracking</v>
      </c>
    </row>
    <row r="664" spans="1:7" hidden="1">
      <c r="A664" t="str">
        <f t="shared" si="62"/>
        <v>/data/khanlab/projects/working_DATA/</v>
      </c>
      <c r="B664" s="43" t="s">
        <v>1854</v>
      </c>
      <c r="C664" t="str">
        <f t="shared" si="63"/>
        <v>.Processed/</v>
      </c>
      <c r="D664" t="str">
        <f t="shared" si="64"/>
        <v>.bam</v>
      </c>
      <c r="E664" t="str">
        <f t="shared" si="61"/>
        <v>/data/khanlab/projects/working_DATA/Sample_MPNST001tumor_E_C28D2ACXX/Sample_MPNST001tumor_E_C28D2ACXX.Processed/Sample_MPNST001tumor_E_C28D2ACXX.bam</v>
      </c>
      <c r="F664" t="str">
        <f t="shared" si="60"/>
        <v>Sample_MPNST001tumor_E_C28D2ACXX.bam</v>
      </c>
      <c r="G664" s="97" t="str">
        <f t="shared" si="65"/>
        <v>/data/khanlab/projects/working_DATA/Sample_MPNST001tumor_E_C28D2ACXX/Sample_MPNST001tumor_E_C28D2ACXX.Cufflinks_UCSC/genes.fpkm_tracking</v>
      </c>
    </row>
    <row r="665" spans="1:7" hidden="1">
      <c r="A665" t="str">
        <f t="shared" si="62"/>
        <v>/data/khanlab/projects/working_DATA/</v>
      </c>
      <c r="B665" s="43" t="s">
        <v>1855</v>
      </c>
      <c r="C665" t="str">
        <f t="shared" si="63"/>
        <v>.Processed/</v>
      </c>
      <c r="D665" t="str">
        <f t="shared" si="64"/>
        <v>.bam</v>
      </c>
      <c r="E665" t="str">
        <f t="shared" si="61"/>
        <v>/data/khanlab/projects/working_DATA/Sample_MPNSTdtp_E_C34P6ACXX/Sample_MPNSTdtp_E_C34P6ACXX.Processed/Sample_MPNSTdtp_E_C34P6ACXX.bam</v>
      </c>
      <c r="F665" t="str">
        <f t="shared" si="60"/>
        <v>Sample_MPNSTdtp_E_C34P6ACXX.bam</v>
      </c>
      <c r="G665" s="97" t="str">
        <f t="shared" si="65"/>
        <v>/data/khanlab/projects/working_DATA/Sample_MPNSTdtp_E_C34P6ACXX/Sample_MPNSTdtp_E_C34P6ACXX.Cufflinks_UCSC/genes.fpkm_tracking</v>
      </c>
    </row>
    <row r="666" spans="1:7">
      <c r="A666" t="str">
        <f t="shared" si="62"/>
        <v>/data/khanlab/projects/working_DATA/</v>
      </c>
      <c r="B666" s="43" t="s">
        <v>301</v>
      </c>
      <c r="C666" t="str">
        <f t="shared" si="63"/>
        <v>.Processed/</v>
      </c>
      <c r="D666" t="str">
        <f t="shared" si="64"/>
        <v>.bam</v>
      </c>
      <c r="E666" t="str">
        <f t="shared" si="61"/>
        <v>/data/khanlab/projects/working_DATA/Sample_MPNSTdtp_T_C2DAHACXX/Sample_MPNSTdtp_T_C2DAHACXX.Processed/Sample_MPNSTdtp_T_C2DAHACXX.bam</v>
      </c>
      <c r="F666" t="str">
        <f t="shared" si="60"/>
        <v>Sample_MPNSTdtp_T_C2DAHACXX.bam</v>
      </c>
      <c r="G666" s="97" t="str">
        <f t="shared" si="65"/>
        <v>/data/khanlab/projects/working_DATA/Sample_MPNSTdtp_T_C2DAHACXX/Sample_MPNSTdtp_T_C2DAHACXX.Cufflinks_UCSC/genes.fpkm_tracking</v>
      </c>
    </row>
    <row r="667" spans="1:7" hidden="1">
      <c r="A667" t="str">
        <f t="shared" si="62"/>
        <v>/data/khanlab/projects/working_DATA/</v>
      </c>
      <c r="B667" s="43" t="s">
        <v>3533</v>
      </c>
      <c r="C667" t="str">
        <f t="shared" si="63"/>
        <v>.Processed/</v>
      </c>
      <c r="D667" t="str">
        <f t="shared" si="64"/>
        <v>.bam</v>
      </c>
      <c r="E667" t="str">
        <f t="shared" si="61"/>
        <v>/data/khanlab/projects/working_DATA/Sample_Mel270_E_C6FECANXX/Sample_Mel270_E_C6FECANXX.Processed/Sample_Mel270_E_C6FECANXX.bam</v>
      </c>
      <c r="F667" t="str">
        <f t="shared" si="60"/>
        <v>Sample_Mel270_E_C6FECANXX.bam</v>
      </c>
      <c r="G667" s="97" t="str">
        <f t="shared" si="65"/>
        <v>/data/khanlab/projects/working_DATA/Sample_Mel270_E_C6FECANXX/Sample_Mel270_E_C6FECANXX.Cufflinks_UCSC/genes.fpkm_tracking</v>
      </c>
    </row>
    <row r="668" spans="1:7">
      <c r="A668" t="str">
        <f t="shared" si="62"/>
        <v>/data/khanlab/projects/working_DATA/</v>
      </c>
      <c r="B668" s="43" t="s">
        <v>1856</v>
      </c>
      <c r="C668" t="str">
        <f t="shared" si="63"/>
        <v>.Processed/</v>
      </c>
      <c r="D668" t="str">
        <f t="shared" si="64"/>
        <v>.bam</v>
      </c>
      <c r="E668" t="str">
        <f t="shared" si="61"/>
        <v>/data/khanlab/projects/working_DATA/Sample_Mel270_T_C676DANXX/Sample_Mel270_T_C676DANXX.Processed/Sample_Mel270_T_C676DANXX.bam</v>
      </c>
      <c r="F668" t="str">
        <f t="shared" si="60"/>
        <v>Sample_Mel270_T_C676DANXX.bam</v>
      </c>
      <c r="G668" s="97" t="str">
        <f t="shared" si="65"/>
        <v>/data/khanlab/projects/working_DATA/Sample_Mel270_T_C676DANXX/Sample_Mel270_T_C676DANXX.Cufflinks_UCSC/genes.fpkm_tracking</v>
      </c>
    </row>
    <row r="669" spans="1:7">
      <c r="A669" t="str">
        <f t="shared" si="62"/>
        <v>/data/khanlab/projects/working_DATA/</v>
      </c>
      <c r="B669" s="43" t="s">
        <v>302</v>
      </c>
      <c r="C669" t="str">
        <f t="shared" si="63"/>
        <v>.Processed/</v>
      </c>
      <c r="D669" t="str">
        <f t="shared" si="64"/>
        <v>.bam</v>
      </c>
      <c r="E669" t="str">
        <f t="shared" si="61"/>
        <v>/data/khanlab/projects/working_DATA/Sample_NB008tumor_T_C1E55ACXX/Sample_NB008tumor_T_C1E55ACXX.Processed/Sample_NB008tumor_T_C1E55ACXX.bam</v>
      </c>
      <c r="F669" t="str">
        <f t="shared" si="60"/>
        <v>Sample_NB008tumor_T_C1E55ACXX.bam</v>
      </c>
      <c r="G669" s="97" t="str">
        <f t="shared" si="65"/>
        <v>/data/khanlab/projects/working_DATA/Sample_NB008tumor_T_C1E55ACXX/Sample_NB008tumor_T_C1E55ACXX.Cufflinks_UCSC/genes.fpkm_tracking</v>
      </c>
    </row>
    <row r="670" spans="1:7">
      <c r="A670" t="str">
        <f t="shared" si="62"/>
        <v>/data/khanlab/projects/working_DATA/</v>
      </c>
      <c r="B670" s="43" t="s">
        <v>303</v>
      </c>
      <c r="C670" t="str">
        <f t="shared" si="63"/>
        <v>.Processed/</v>
      </c>
      <c r="D670" t="str">
        <f t="shared" si="64"/>
        <v>.bam</v>
      </c>
      <c r="E670" t="str">
        <f t="shared" si="61"/>
        <v>/data/khanlab/projects/working_DATA/Sample_NB012tumor_T_C1E55ACXX/Sample_NB012tumor_T_C1E55ACXX.Processed/Sample_NB012tumor_T_C1E55ACXX.bam</v>
      </c>
      <c r="F670" t="str">
        <f t="shared" si="60"/>
        <v>Sample_NB012tumor_T_C1E55ACXX.bam</v>
      </c>
      <c r="G670" s="97" t="str">
        <f t="shared" si="65"/>
        <v>/data/khanlab/projects/working_DATA/Sample_NB012tumor_T_C1E55ACXX/Sample_NB012tumor_T_C1E55ACXX.Cufflinks_UCSC/genes.fpkm_tracking</v>
      </c>
    </row>
    <row r="671" spans="1:7">
      <c r="A671" t="str">
        <f t="shared" si="62"/>
        <v>/data/khanlab/projects/working_DATA/</v>
      </c>
      <c r="B671" s="43" t="s">
        <v>304</v>
      </c>
      <c r="C671" t="str">
        <f t="shared" si="63"/>
        <v>.Processed/</v>
      </c>
      <c r="D671" t="str">
        <f t="shared" si="64"/>
        <v>.bam</v>
      </c>
      <c r="E671" t="str">
        <f t="shared" si="61"/>
        <v>/data/khanlab/projects/working_DATA/Sample_NB021tumor_T_C1E55ACXX/Sample_NB021tumor_T_C1E55ACXX.Processed/Sample_NB021tumor_T_C1E55ACXX.bam</v>
      </c>
      <c r="F671" t="str">
        <f t="shared" si="60"/>
        <v>Sample_NB021tumor_T_C1E55ACXX.bam</v>
      </c>
      <c r="G671" s="97" t="str">
        <f t="shared" si="65"/>
        <v>/data/khanlab/projects/working_DATA/Sample_NB021tumor_T_C1E55ACXX/Sample_NB021tumor_T_C1E55ACXX.Cufflinks_UCSC/genes.fpkm_tracking</v>
      </c>
    </row>
    <row r="672" spans="1:7">
      <c r="A672" t="str">
        <f t="shared" si="62"/>
        <v>/data/khanlab/projects/working_DATA/</v>
      </c>
      <c r="B672" s="43" t="s">
        <v>305</v>
      </c>
      <c r="C672" t="str">
        <f t="shared" si="63"/>
        <v>.Processed/</v>
      </c>
      <c r="D672" t="str">
        <f t="shared" si="64"/>
        <v>.bam</v>
      </c>
      <c r="E672" t="str">
        <f t="shared" si="61"/>
        <v>/data/khanlab/projects/working_DATA/Sample_NB027tumor_T_C1E55ACXX/Sample_NB027tumor_T_C1E55ACXX.Processed/Sample_NB027tumor_T_C1E55ACXX.bam</v>
      </c>
      <c r="F672" t="str">
        <f t="shared" si="60"/>
        <v>Sample_NB027tumor_T_C1E55ACXX.bam</v>
      </c>
      <c r="G672" s="97" t="str">
        <f t="shared" si="65"/>
        <v>/data/khanlab/projects/working_DATA/Sample_NB027tumor_T_C1E55ACXX/Sample_NB027tumor_T_C1E55ACXX.Cufflinks_UCSC/genes.fpkm_tracking</v>
      </c>
    </row>
    <row r="673" spans="1:7">
      <c r="A673" t="str">
        <f t="shared" si="62"/>
        <v>/data/khanlab/projects/working_DATA/</v>
      </c>
      <c r="B673" s="43" t="s">
        <v>306</v>
      </c>
      <c r="C673" t="str">
        <f t="shared" si="63"/>
        <v>.Processed/</v>
      </c>
      <c r="D673" t="str">
        <f t="shared" si="64"/>
        <v>.bam</v>
      </c>
      <c r="E673" t="str">
        <f t="shared" si="61"/>
        <v>/data/khanlab/projects/working_DATA/Sample_NB040tumor_T_C1E55ACXX/Sample_NB040tumor_T_C1E55ACXX.Processed/Sample_NB040tumor_T_C1E55ACXX.bam</v>
      </c>
      <c r="F673" t="str">
        <f t="shared" si="60"/>
        <v>Sample_NB040tumor_T_C1E55ACXX.bam</v>
      </c>
      <c r="G673" s="97" t="str">
        <f t="shared" si="65"/>
        <v>/data/khanlab/projects/working_DATA/Sample_NB040tumor_T_C1E55ACXX/Sample_NB040tumor_T_C1E55ACXX.Cufflinks_UCSC/genes.fpkm_tracking</v>
      </c>
    </row>
    <row r="674" spans="1:7">
      <c r="A674" t="str">
        <f t="shared" si="62"/>
        <v>/data/khanlab/projects/working_DATA/</v>
      </c>
      <c r="B674" s="43" t="s">
        <v>307</v>
      </c>
      <c r="C674" t="str">
        <f t="shared" si="63"/>
        <v>.Processed/</v>
      </c>
      <c r="D674" t="str">
        <f t="shared" si="64"/>
        <v>.bam</v>
      </c>
      <c r="E674" t="str">
        <f t="shared" si="61"/>
        <v>/data/khanlab/projects/working_DATA/Sample_NB062tumor_T_C1E55ACXX/Sample_NB062tumor_T_C1E55ACXX.Processed/Sample_NB062tumor_T_C1E55ACXX.bam</v>
      </c>
      <c r="F674" t="str">
        <f t="shared" si="60"/>
        <v>Sample_NB062tumor_T_C1E55ACXX.bam</v>
      </c>
      <c r="G674" s="97" t="str">
        <f t="shared" si="65"/>
        <v>/data/khanlab/projects/working_DATA/Sample_NB062tumor_T_C1E55ACXX/Sample_NB062tumor_T_C1E55ACXX.Cufflinks_UCSC/genes.fpkm_tracking</v>
      </c>
    </row>
    <row r="675" spans="1:7">
      <c r="A675" t="str">
        <f t="shared" si="62"/>
        <v>/data/khanlab/projects/working_DATA/</v>
      </c>
      <c r="B675" s="43" t="s">
        <v>308</v>
      </c>
      <c r="C675" t="str">
        <f t="shared" si="63"/>
        <v>.Processed/</v>
      </c>
      <c r="D675" t="str">
        <f t="shared" si="64"/>
        <v>.bam</v>
      </c>
      <c r="E675" t="str">
        <f t="shared" si="61"/>
        <v>/data/khanlab/projects/working_DATA/Sample_NB082tumor_T_C1E55ACXX/Sample_NB082tumor_T_C1E55ACXX.Processed/Sample_NB082tumor_T_C1E55ACXX.bam</v>
      </c>
      <c r="F675" t="str">
        <f t="shared" si="60"/>
        <v>Sample_NB082tumor_T_C1E55ACXX.bam</v>
      </c>
      <c r="G675" s="97" t="str">
        <f t="shared" si="65"/>
        <v>/data/khanlab/projects/working_DATA/Sample_NB082tumor_T_C1E55ACXX/Sample_NB082tumor_T_C1E55ACXX.Cufflinks_UCSC/genes.fpkm_tracking</v>
      </c>
    </row>
    <row r="676" spans="1:7">
      <c r="A676" t="str">
        <f t="shared" si="62"/>
        <v>/data/khanlab/projects/working_DATA/</v>
      </c>
      <c r="B676" s="43" t="s">
        <v>309</v>
      </c>
      <c r="C676" t="str">
        <f t="shared" si="63"/>
        <v>.Processed/</v>
      </c>
      <c r="D676" t="str">
        <f t="shared" si="64"/>
        <v>.bam</v>
      </c>
      <c r="E676" t="str">
        <f t="shared" si="61"/>
        <v>/data/khanlab/projects/working_DATA/Sample_NB084tumor_T_C1E55ACXX/Sample_NB084tumor_T_C1E55ACXX.Processed/Sample_NB084tumor_T_C1E55ACXX.bam</v>
      </c>
      <c r="F676" t="str">
        <f t="shared" si="60"/>
        <v>Sample_NB084tumor_T_C1E55ACXX.bam</v>
      </c>
      <c r="G676" s="97" t="str">
        <f t="shared" si="65"/>
        <v>/data/khanlab/projects/working_DATA/Sample_NB084tumor_T_C1E55ACXX/Sample_NB084tumor_T_C1E55ACXX.Cufflinks_UCSC/genes.fpkm_tracking</v>
      </c>
    </row>
    <row r="677" spans="1:7">
      <c r="A677" t="str">
        <f t="shared" si="62"/>
        <v>/data/khanlab/projects/working_DATA/</v>
      </c>
      <c r="B677" s="43" t="s">
        <v>310</v>
      </c>
      <c r="C677" t="str">
        <f t="shared" si="63"/>
        <v>.Processed/</v>
      </c>
      <c r="D677" t="str">
        <f t="shared" si="64"/>
        <v>.bam</v>
      </c>
      <c r="E677" t="str">
        <f t="shared" si="61"/>
        <v>/data/khanlab/projects/working_DATA/Sample_NB089tumor_T_C1E55ACXX/Sample_NB089tumor_T_C1E55ACXX.Processed/Sample_NB089tumor_T_C1E55ACXX.bam</v>
      </c>
      <c r="F677" t="str">
        <f t="shared" si="60"/>
        <v>Sample_NB089tumor_T_C1E55ACXX.bam</v>
      </c>
      <c r="G677" s="97" t="str">
        <f t="shared" si="65"/>
        <v>/data/khanlab/projects/working_DATA/Sample_NB089tumor_T_C1E55ACXX/Sample_NB089tumor_T_C1E55ACXX.Cufflinks_UCSC/genes.fpkm_tracking</v>
      </c>
    </row>
    <row r="678" spans="1:7">
      <c r="A678" t="str">
        <f t="shared" si="62"/>
        <v>/data/khanlab/projects/working_DATA/</v>
      </c>
      <c r="B678" s="43" t="s">
        <v>311</v>
      </c>
      <c r="C678" t="str">
        <f t="shared" si="63"/>
        <v>.Processed/</v>
      </c>
      <c r="D678" t="str">
        <f t="shared" si="64"/>
        <v>.bam</v>
      </c>
      <c r="E678" t="str">
        <f t="shared" si="61"/>
        <v>/data/khanlab/projects/working_DATA/Sample_NB106tumor_T_C1E55ACXX/Sample_NB106tumor_T_C1E55ACXX.Processed/Sample_NB106tumor_T_C1E55ACXX.bam</v>
      </c>
      <c r="F678" t="str">
        <f t="shared" si="60"/>
        <v>Sample_NB106tumor_T_C1E55ACXX.bam</v>
      </c>
      <c r="G678" s="97" t="str">
        <f t="shared" si="65"/>
        <v>/data/khanlab/projects/working_DATA/Sample_NB106tumor_T_C1E55ACXX/Sample_NB106tumor_T_C1E55ACXX.Cufflinks_UCSC/genes.fpkm_tracking</v>
      </c>
    </row>
    <row r="679" spans="1:7">
      <c r="A679" t="str">
        <f t="shared" si="62"/>
        <v>/data/khanlab/projects/working_DATA/</v>
      </c>
      <c r="B679" s="43" t="s">
        <v>312</v>
      </c>
      <c r="C679" t="str">
        <f t="shared" si="63"/>
        <v>.Processed/</v>
      </c>
      <c r="D679" t="str">
        <f t="shared" si="64"/>
        <v>.bam</v>
      </c>
      <c r="E679" t="str">
        <f t="shared" si="61"/>
        <v>/data/khanlab/projects/working_DATA/Sample_NB107tumor_T_C1E55ACXX/Sample_NB107tumor_T_C1E55ACXX.Processed/Sample_NB107tumor_T_C1E55ACXX.bam</v>
      </c>
      <c r="F679" t="str">
        <f t="shared" si="60"/>
        <v>Sample_NB107tumor_T_C1E55ACXX.bam</v>
      </c>
      <c r="G679" s="97" t="str">
        <f t="shared" si="65"/>
        <v>/data/khanlab/projects/working_DATA/Sample_NB107tumor_T_C1E55ACXX/Sample_NB107tumor_T_C1E55ACXX.Cufflinks_UCSC/genes.fpkm_tracking</v>
      </c>
    </row>
    <row r="680" spans="1:7" hidden="1">
      <c r="A680" t="str">
        <f t="shared" si="62"/>
        <v>/data/khanlab/projects/working_DATA/</v>
      </c>
      <c r="B680" s="43" t="s">
        <v>1857</v>
      </c>
      <c r="C680" t="str">
        <f t="shared" si="63"/>
        <v>.Processed/</v>
      </c>
      <c r="D680" t="str">
        <f t="shared" si="64"/>
        <v>.bam</v>
      </c>
      <c r="E680" t="str">
        <f t="shared" si="61"/>
        <v>/data/khanlab/projects/working_DATA/Sample_NB1691seq_E_khan05_20111209_PE/Sample_NB1691seq_E_khan05_20111209_PE.Processed/Sample_NB1691seq_E_khan05_20111209_PE.bam</v>
      </c>
      <c r="F680" t="str">
        <f t="shared" si="60"/>
        <v>Sample_NB1691seq_E_khan05_20111209_PE.bam</v>
      </c>
      <c r="G680" s="97" t="str">
        <f t="shared" si="65"/>
        <v>/data/khanlab/projects/working_DATA/Sample_NB1691seq_E_khan05_20111209_PE/Sample_NB1691seq_E_khan05_20111209_PE.Cufflinks_UCSC/genes.fpkm_tracking</v>
      </c>
    </row>
    <row r="681" spans="1:7">
      <c r="A681" t="str">
        <f t="shared" si="62"/>
        <v>/data/khanlab/projects/working_DATA/</v>
      </c>
      <c r="B681" s="43" t="s">
        <v>313</v>
      </c>
      <c r="C681" t="str">
        <f t="shared" si="63"/>
        <v>.Processed/</v>
      </c>
      <c r="D681" t="str">
        <f t="shared" si="64"/>
        <v>.bam</v>
      </c>
      <c r="E681" t="str">
        <f t="shared" si="61"/>
        <v>/data/khanlab/projects/working_DATA/Sample_NB1691seq_T_C259NACXX/Sample_NB1691seq_T_C259NACXX.Processed/Sample_NB1691seq_T_C259NACXX.bam</v>
      </c>
      <c r="F681" t="str">
        <f t="shared" si="60"/>
        <v>Sample_NB1691seq_T_C259NACXX.bam</v>
      </c>
      <c r="G681" s="97" t="str">
        <f t="shared" si="65"/>
        <v>/data/khanlab/projects/working_DATA/Sample_NB1691seq_T_C259NACXX/Sample_NB1691seq_T_C259NACXX.Cufflinks_UCSC/genes.fpkm_tracking</v>
      </c>
    </row>
    <row r="682" spans="1:7">
      <c r="A682" t="str">
        <f t="shared" si="62"/>
        <v>/data/khanlab/projects/working_DATA/</v>
      </c>
      <c r="B682" s="43" t="s">
        <v>314</v>
      </c>
      <c r="C682" t="str">
        <f t="shared" si="63"/>
        <v>.Processed/</v>
      </c>
      <c r="D682" t="str">
        <f t="shared" si="64"/>
        <v>.bam</v>
      </c>
      <c r="E682" t="str">
        <f t="shared" si="61"/>
        <v>/data/khanlab/projects/working_DATA/Sample_NB2001_T_81K4NABXX/Sample_NB2001_T_81K4NABXX.Processed/Sample_NB2001_T_81K4NABXX.bam</v>
      </c>
      <c r="F682" t="str">
        <f t="shared" si="60"/>
        <v>Sample_NB2001_T_81K4NABXX.bam</v>
      </c>
      <c r="G682" s="97" t="str">
        <f t="shared" si="65"/>
        <v>/data/khanlab/projects/working_DATA/Sample_NB2001_T_81K4NABXX/Sample_NB2001_T_81K4NABXX.Cufflinks_UCSC/genes.fpkm_tracking</v>
      </c>
    </row>
    <row r="683" spans="1:7">
      <c r="A683" t="str">
        <f t="shared" si="62"/>
        <v>/data/khanlab/projects/working_DATA/</v>
      </c>
      <c r="B683" s="43" t="s">
        <v>315</v>
      </c>
      <c r="C683" t="str">
        <f t="shared" si="63"/>
        <v>.Processed/</v>
      </c>
      <c r="D683" t="str">
        <f t="shared" si="64"/>
        <v>.bam</v>
      </c>
      <c r="E683" t="str">
        <f t="shared" si="61"/>
        <v>/data/khanlab/projects/working_DATA/Sample_NB2002_T_81NC5ABXX/Sample_NB2002_T_81NC5ABXX.Processed/Sample_NB2002_T_81NC5ABXX.bam</v>
      </c>
      <c r="F683" t="str">
        <f t="shared" si="60"/>
        <v>Sample_NB2002_T_81NC5ABXX.bam</v>
      </c>
      <c r="G683" s="97" t="str">
        <f t="shared" si="65"/>
        <v>/data/khanlab/projects/working_DATA/Sample_NB2002_T_81NC5ABXX/Sample_NB2002_T_81NC5ABXX.Cufflinks_UCSC/genes.fpkm_tracking</v>
      </c>
    </row>
    <row r="684" spans="1:7">
      <c r="A684" t="str">
        <f t="shared" si="62"/>
        <v>/data/khanlab/projects/working_DATA/</v>
      </c>
      <c r="B684" s="43" t="s">
        <v>316</v>
      </c>
      <c r="C684" t="str">
        <f t="shared" si="63"/>
        <v>.Processed/</v>
      </c>
      <c r="D684" t="str">
        <f t="shared" si="64"/>
        <v>.bam</v>
      </c>
      <c r="E684" t="str">
        <f t="shared" si="61"/>
        <v>/data/khanlab/projects/working_DATA/Sample_NB2003_T_81GRYABXX/Sample_NB2003_T_81GRYABXX.Processed/Sample_NB2003_T_81GRYABXX.bam</v>
      </c>
      <c r="F684" t="str">
        <f t="shared" si="60"/>
        <v>Sample_NB2003_T_81GRYABXX.bam</v>
      </c>
      <c r="G684" s="97" t="str">
        <f t="shared" si="65"/>
        <v>/data/khanlab/projects/working_DATA/Sample_NB2003_T_81GRYABXX/Sample_NB2003_T_81GRYABXX.Cufflinks_UCSC/genes.fpkm_tracking</v>
      </c>
    </row>
    <row r="685" spans="1:7">
      <c r="A685" t="str">
        <f t="shared" si="62"/>
        <v>/data/khanlab/projects/working_DATA/</v>
      </c>
      <c r="B685" s="43" t="s">
        <v>317</v>
      </c>
      <c r="C685" t="str">
        <f t="shared" si="63"/>
        <v>.Processed/</v>
      </c>
      <c r="D685" t="str">
        <f t="shared" si="64"/>
        <v>.bam</v>
      </c>
      <c r="E685" t="str">
        <f t="shared" si="61"/>
        <v>/data/khanlab/projects/working_DATA/Sample_NB2005_T_81GTFABXX/Sample_NB2005_T_81GTFABXX.Processed/Sample_NB2005_T_81GTFABXX.bam</v>
      </c>
      <c r="F685" t="str">
        <f t="shared" si="60"/>
        <v>Sample_NB2005_T_81GTFABXX.bam</v>
      </c>
      <c r="G685" s="97" t="str">
        <f t="shared" si="65"/>
        <v>/data/khanlab/projects/working_DATA/Sample_NB2005_T_81GTFABXX/Sample_NB2005_T_81GTFABXX.Cufflinks_UCSC/genes.fpkm_tracking</v>
      </c>
    </row>
    <row r="686" spans="1:7">
      <c r="A686" t="str">
        <f t="shared" si="62"/>
        <v>/data/khanlab/projects/working_DATA/</v>
      </c>
      <c r="B686" s="43" t="s">
        <v>318</v>
      </c>
      <c r="C686" t="str">
        <f t="shared" si="63"/>
        <v>.Processed/</v>
      </c>
      <c r="D686" t="str">
        <f t="shared" si="64"/>
        <v>.bam</v>
      </c>
      <c r="E686" t="str">
        <f t="shared" si="61"/>
        <v>/data/khanlab/projects/working_DATA/Sample_NB2006_T_804MFABXX/Sample_NB2006_T_804MFABXX.Processed/Sample_NB2006_T_804MFABXX.bam</v>
      </c>
      <c r="F686" t="str">
        <f t="shared" si="60"/>
        <v>Sample_NB2006_T_804MFABXX.bam</v>
      </c>
      <c r="G686" s="97" t="str">
        <f t="shared" si="65"/>
        <v>/data/khanlab/projects/working_DATA/Sample_NB2006_T_804MFABXX/Sample_NB2006_T_804MFABXX.Cufflinks_UCSC/genes.fpkm_tracking</v>
      </c>
    </row>
    <row r="687" spans="1:7">
      <c r="A687" t="str">
        <f t="shared" si="62"/>
        <v>/data/khanlab/projects/working_DATA/</v>
      </c>
      <c r="B687" s="43" t="s">
        <v>319</v>
      </c>
      <c r="C687" t="str">
        <f t="shared" si="63"/>
        <v>.Processed/</v>
      </c>
      <c r="D687" t="str">
        <f t="shared" si="64"/>
        <v>.bam</v>
      </c>
      <c r="E687" t="str">
        <f t="shared" si="61"/>
        <v>/data/khanlab/projects/working_DATA/Sample_NB2008_T_804MFABXX/Sample_NB2008_T_804MFABXX.Processed/Sample_NB2008_T_804MFABXX.bam</v>
      </c>
      <c r="F687" t="str">
        <f t="shared" si="60"/>
        <v>Sample_NB2008_T_804MFABXX.bam</v>
      </c>
      <c r="G687" s="97" t="str">
        <f t="shared" si="65"/>
        <v>/data/khanlab/projects/working_DATA/Sample_NB2008_T_804MFABXX/Sample_NB2008_T_804MFABXX.Cufflinks_UCSC/genes.fpkm_tracking</v>
      </c>
    </row>
    <row r="688" spans="1:7">
      <c r="A688" t="str">
        <f t="shared" si="62"/>
        <v>/data/khanlab/projects/working_DATA/</v>
      </c>
      <c r="B688" s="43" t="s">
        <v>320</v>
      </c>
      <c r="C688" t="str">
        <f t="shared" si="63"/>
        <v>.Processed/</v>
      </c>
      <c r="D688" t="str">
        <f t="shared" si="64"/>
        <v>.bam</v>
      </c>
      <c r="E688" t="str">
        <f t="shared" si="61"/>
        <v>/data/khanlab/projects/working_DATA/Sample_NB2009_T_81GTFABXX/Sample_NB2009_T_81GTFABXX.Processed/Sample_NB2009_T_81GTFABXX.bam</v>
      </c>
      <c r="F688" t="str">
        <f t="shared" si="60"/>
        <v>Sample_NB2009_T_81GTFABXX.bam</v>
      </c>
      <c r="G688" s="97" t="str">
        <f t="shared" si="65"/>
        <v>/data/khanlab/projects/working_DATA/Sample_NB2009_T_81GTFABXX/Sample_NB2009_T_81GTFABXX.Cufflinks_UCSC/genes.fpkm_tracking</v>
      </c>
    </row>
    <row r="689" spans="1:7">
      <c r="A689" t="str">
        <f t="shared" si="62"/>
        <v>/data/khanlab/projects/working_DATA/</v>
      </c>
      <c r="B689" s="43" t="s">
        <v>321</v>
      </c>
      <c r="C689" t="str">
        <f t="shared" si="63"/>
        <v>.Processed/</v>
      </c>
      <c r="D689" t="str">
        <f t="shared" si="64"/>
        <v>.bam</v>
      </c>
      <c r="E689" t="str">
        <f t="shared" si="61"/>
        <v>/data/khanlab/projects/working_DATA/Sample_NB2011_T_D0A13ACXX/Sample_NB2011_T_D0A13ACXX.Processed/Sample_NB2011_T_D0A13ACXX.bam</v>
      </c>
      <c r="F689" t="str">
        <f t="shared" si="60"/>
        <v>Sample_NB2011_T_D0A13ACXX.bam</v>
      </c>
      <c r="G689" s="97" t="str">
        <f t="shared" si="65"/>
        <v>/data/khanlab/projects/working_DATA/Sample_NB2011_T_D0A13ACXX/Sample_NB2011_T_D0A13ACXX.Cufflinks_UCSC/genes.fpkm_tracking</v>
      </c>
    </row>
    <row r="690" spans="1:7">
      <c r="A690" t="str">
        <f t="shared" si="62"/>
        <v>/data/khanlab/projects/working_DATA/</v>
      </c>
      <c r="B690" s="43" t="s">
        <v>322</v>
      </c>
      <c r="C690" t="str">
        <f t="shared" si="63"/>
        <v>.Processed/</v>
      </c>
      <c r="D690" t="str">
        <f t="shared" si="64"/>
        <v>.bam</v>
      </c>
      <c r="E690" t="str">
        <f t="shared" si="61"/>
        <v>/data/khanlab/projects/working_DATA/Sample_NB2012_T_804MFABXX/Sample_NB2012_T_804MFABXX.Processed/Sample_NB2012_T_804MFABXX.bam</v>
      </c>
      <c r="F690" t="str">
        <f t="shared" si="60"/>
        <v>Sample_NB2012_T_804MFABXX.bam</v>
      </c>
      <c r="G690" s="97" t="str">
        <f t="shared" si="65"/>
        <v>/data/khanlab/projects/working_DATA/Sample_NB2012_T_804MFABXX/Sample_NB2012_T_804MFABXX.Cufflinks_UCSC/genes.fpkm_tracking</v>
      </c>
    </row>
    <row r="691" spans="1:7">
      <c r="A691" t="str">
        <f t="shared" si="62"/>
        <v>/data/khanlab/projects/working_DATA/</v>
      </c>
      <c r="B691" s="43" t="s">
        <v>323</v>
      </c>
      <c r="C691" t="str">
        <f t="shared" si="63"/>
        <v>.Processed/</v>
      </c>
      <c r="D691" t="str">
        <f t="shared" si="64"/>
        <v>.bam</v>
      </c>
      <c r="E691" t="str">
        <f t="shared" si="61"/>
        <v>/data/khanlab/projects/working_DATA/Sample_NB2013_T_804MFABXX/Sample_NB2013_T_804MFABXX.Processed/Sample_NB2013_T_804MFABXX.bam</v>
      </c>
      <c r="F691" t="str">
        <f t="shared" si="60"/>
        <v>Sample_NB2013_T_804MFABXX.bam</v>
      </c>
      <c r="G691" s="97" t="str">
        <f t="shared" si="65"/>
        <v>/data/khanlab/projects/working_DATA/Sample_NB2013_T_804MFABXX/Sample_NB2013_T_804MFABXX.Cufflinks_UCSC/genes.fpkm_tracking</v>
      </c>
    </row>
    <row r="692" spans="1:7">
      <c r="A692" t="str">
        <f t="shared" si="62"/>
        <v>/data/khanlab/projects/working_DATA/</v>
      </c>
      <c r="B692" s="43" t="s">
        <v>324</v>
      </c>
      <c r="C692" t="str">
        <f t="shared" si="63"/>
        <v>.Processed/</v>
      </c>
      <c r="D692" t="str">
        <f t="shared" si="64"/>
        <v>.bam</v>
      </c>
      <c r="E692" t="str">
        <f t="shared" si="61"/>
        <v>/data/khanlab/projects/working_DATA/Sample_NB2014_T_81GRYABXX/Sample_NB2014_T_81GRYABXX.Processed/Sample_NB2014_T_81GRYABXX.bam</v>
      </c>
      <c r="F692" t="str">
        <f t="shared" ref="F692:F755" si="66">CONCATENATE(B692,D692)</f>
        <v>Sample_NB2014_T_81GRYABXX.bam</v>
      </c>
      <c r="G692" s="97" t="str">
        <f t="shared" si="65"/>
        <v>/data/khanlab/projects/working_DATA/Sample_NB2014_T_81GRYABXX/Sample_NB2014_T_81GRYABXX.Cufflinks_UCSC/genes.fpkm_tracking</v>
      </c>
    </row>
    <row r="693" spans="1:7">
      <c r="A693" t="str">
        <f t="shared" si="62"/>
        <v>/data/khanlab/projects/working_DATA/</v>
      </c>
      <c r="B693" s="43" t="s">
        <v>325</v>
      </c>
      <c r="C693" t="str">
        <f t="shared" si="63"/>
        <v>.Processed/</v>
      </c>
      <c r="D693" t="str">
        <f t="shared" si="64"/>
        <v>.bam</v>
      </c>
      <c r="E693" t="str">
        <f t="shared" ref="E693:E756" si="67">CONCATENATE(A693,B693,"/",B693,C693,B693,D693)</f>
        <v>/data/khanlab/projects/working_DATA/Sample_NB2015tumor_T_C3WGRACXX/Sample_NB2015tumor_T_C3WGRACXX.Processed/Sample_NB2015tumor_T_C3WGRACXX.bam</v>
      </c>
      <c r="F693" t="str">
        <f t="shared" si="66"/>
        <v>Sample_NB2015tumor_T_C3WGRACXX.bam</v>
      </c>
      <c r="G693" s="97" t="str">
        <f t="shared" si="65"/>
        <v>/data/khanlab/projects/working_DATA/Sample_NB2015tumor_T_C3WGRACXX/Sample_NB2015tumor_T_C3WGRACXX.Cufflinks_UCSC/genes.fpkm_tracking</v>
      </c>
    </row>
    <row r="694" spans="1:7">
      <c r="A694" t="str">
        <f t="shared" ref="A694:A757" si="68">$A$1</f>
        <v>/data/khanlab/projects/working_DATA/</v>
      </c>
      <c r="B694" s="43" t="s">
        <v>326</v>
      </c>
      <c r="C694" t="str">
        <f t="shared" ref="C694:C757" si="69">$C$1</f>
        <v>.Processed/</v>
      </c>
      <c r="D694" t="str">
        <f t="shared" ref="D694:D757" si="70">$D$1</f>
        <v>.bam</v>
      </c>
      <c r="E694" t="str">
        <f t="shared" si="67"/>
        <v>/data/khanlab/projects/working_DATA/Sample_NB2016_T_81GTFABXX/Sample_NB2016_T_81GTFABXX.Processed/Sample_NB2016_T_81GTFABXX.bam</v>
      </c>
      <c r="F694" t="str">
        <f t="shared" si="66"/>
        <v>Sample_NB2016_T_81GTFABXX.bam</v>
      </c>
      <c r="G694" s="97" t="str">
        <f t="shared" si="65"/>
        <v>/data/khanlab/projects/working_DATA/Sample_NB2016_T_81GTFABXX/Sample_NB2016_T_81GTFABXX.Cufflinks_UCSC/genes.fpkm_tracking</v>
      </c>
    </row>
    <row r="695" spans="1:7" hidden="1">
      <c r="A695" t="str">
        <f t="shared" si="68"/>
        <v>/data/khanlab/projects/working_DATA/</v>
      </c>
      <c r="B695" s="43" t="s">
        <v>327</v>
      </c>
      <c r="C695" t="str">
        <f t="shared" si="69"/>
        <v>.Processed/</v>
      </c>
      <c r="D695" t="str">
        <f t="shared" si="70"/>
        <v>.bam</v>
      </c>
      <c r="E695" t="str">
        <f t="shared" si="67"/>
        <v>/data/khanlab/projects/working_DATA/Sample_NB2017_819G4ABXX/Sample_NB2017_819G4ABXX.Processed/Sample_NB2017_819G4ABXX.bam</v>
      </c>
      <c r="F695" t="str">
        <f t="shared" si="66"/>
        <v>Sample_NB2017_819G4ABXX.bam</v>
      </c>
      <c r="G695" s="97" t="str">
        <f t="shared" si="65"/>
        <v>/data/khanlab/projects/working_DATA/Sample_NB2017_819G4ABXX/Sample_NB2017_819G4ABXX.Cufflinks_UCSC/genes.fpkm_tracking</v>
      </c>
    </row>
    <row r="696" spans="1:7">
      <c r="A696" t="str">
        <f t="shared" si="68"/>
        <v>/data/khanlab/projects/working_DATA/</v>
      </c>
      <c r="B696" s="43" t="s">
        <v>328</v>
      </c>
      <c r="C696" t="str">
        <f t="shared" si="69"/>
        <v>.Processed/</v>
      </c>
      <c r="D696" t="str">
        <f t="shared" si="70"/>
        <v>.bam</v>
      </c>
      <c r="E696" t="str">
        <f t="shared" si="67"/>
        <v>/data/khanlab/projects/working_DATA/Sample_NB2018_T_804MFABXX/Sample_NB2018_T_804MFABXX.Processed/Sample_NB2018_T_804MFABXX.bam</v>
      </c>
      <c r="F696" t="str">
        <f t="shared" si="66"/>
        <v>Sample_NB2018_T_804MFABXX.bam</v>
      </c>
      <c r="G696" s="97" t="str">
        <f t="shared" si="65"/>
        <v>/data/khanlab/projects/working_DATA/Sample_NB2018_T_804MFABXX/Sample_NB2018_T_804MFABXX.Cufflinks_UCSC/genes.fpkm_tracking</v>
      </c>
    </row>
    <row r="697" spans="1:7">
      <c r="A697" t="str">
        <f t="shared" si="68"/>
        <v>/data/khanlab/projects/working_DATA/</v>
      </c>
      <c r="B697" s="43" t="s">
        <v>329</v>
      </c>
      <c r="C697" t="str">
        <f t="shared" si="69"/>
        <v>.Processed/</v>
      </c>
      <c r="D697" t="str">
        <f t="shared" si="70"/>
        <v>.bam</v>
      </c>
      <c r="E697" t="str">
        <f t="shared" si="67"/>
        <v>/data/khanlab/projects/working_DATA/Sample_NB2019_T_81GTFABXX/Sample_NB2019_T_81GTFABXX.Processed/Sample_NB2019_T_81GTFABXX.bam</v>
      </c>
      <c r="F697" t="str">
        <f t="shared" si="66"/>
        <v>Sample_NB2019_T_81GTFABXX.bam</v>
      </c>
      <c r="G697" s="97" t="str">
        <f t="shared" si="65"/>
        <v>/data/khanlab/projects/working_DATA/Sample_NB2019_T_81GTFABXX/Sample_NB2019_T_81GTFABXX.Cufflinks_UCSC/genes.fpkm_tracking</v>
      </c>
    </row>
    <row r="698" spans="1:7">
      <c r="A698" t="str">
        <f t="shared" si="68"/>
        <v>/data/khanlab/projects/working_DATA/</v>
      </c>
      <c r="B698" s="43" t="s">
        <v>330</v>
      </c>
      <c r="C698" t="str">
        <f t="shared" si="69"/>
        <v>.Processed/</v>
      </c>
      <c r="D698" t="str">
        <f t="shared" si="70"/>
        <v>.bam</v>
      </c>
      <c r="E698" t="str">
        <f t="shared" si="67"/>
        <v>/data/khanlab/projects/working_DATA/Sample_NB2020_T_81GTFABXX/Sample_NB2020_T_81GTFABXX.Processed/Sample_NB2020_T_81GTFABXX.bam</v>
      </c>
      <c r="F698" t="str">
        <f t="shared" si="66"/>
        <v>Sample_NB2020_T_81GTFABXX.bam</v>
      </c>
      <c r="G698" s="97" t="str">
        <f t="shared" si="65"/>
        <v>/data/khanlab/projects/working_DATA/Sample_NB2020_T_81GTFABXX/Sample_NB2020_T_81GTFABXX.Cufflinks_UCSC/genes.fpkm_tracking</v>
      </c>
    </row>
    <row r="699" spans="1:7">
      <c r="A699" t="str">
        <f t="shared" si="68"/>
        <v>/data/khanlab/projects/working_DATA/</v>
      </c>
      <c r="B699" s="43" t="s">
        <v>331</v>
      </c>
      <c r="C699" t="str">
        <f t="shared" si="69"/>
        <v>.Processed/</v>
      </c>
      <c r="D699" t="str">
        <f t="shared" si="70"/>
        <v>.bam</v>
      </c>
      <c r="E699" t="str">
        <f t="shared" si="67"/>
        <v>/data/khanlab/projects/working_DATA/Sample_NB2021_T_81GTFABXX/Sample_NB2021_T_81GTFABXX.Processed/Sample_NB2021_T_81GTFABXX.bam</v>
      </c>
      <c r="F699" t="str">
        <f t="shared" si="66"/>
        <v>Sample_NB2021_T_81GTFABXX.bam</v>
      </c>
      <c r="G699" s="97" t="str">
        <f t="shared" si="65"/>
        <v>/data/khanlab/projects/working_DATA/Sample_NB2021_T_81GTFABXX/Sample_NB2021_T_81GTFABXX.Cufflinks_UCSC/genes.fpkm_tracking</v>
      </c>
    </row>
    <row r="700" spans="1:7" hidden="1">
      <c r="A700" t="str">
        <f t="shared" si="68"/>
        <v>/data/khanlab/projects/working_DATA/</v>
      </c>
      <c r="B700" s="43" t="s">
        <v>332</v>
      </c>
      <c r="C700" t="str">
        <f t="shared" si="69"/>
        <v>.Processed/</v>
      </c>
      <c r="D700" t="str">
        <f t="shared" si="70"/>
        <v>.bam</v>
      </c>
      <c r="E700" t="str">
        <f t="shared" si="67"/>
        <v>/data/khanlab/projects/working_DATA/Sample_NB2022_819G4ABXX/Sample_NB2022_819G4ABXX.Processed/Sample_NB2022_819G4ABXX.bam</v>
      </c>
      <c r="F700" t="str">
        <f t="shared" si="66"/>
        <v>Sample_NB2022_819G4ABXX.bam</v>
      </c>
      <c r="G700" s="97" t="str">
        <f t="shared" si="65"/>
        <v>/data/khanlab/projects/working_DATA/Sample_NB2022_819G4ABXX/Sample_NB2022_819G4ABXX.Cufflinks_UCSC/genes.fpkm_tracking</v>
      </c>
    </row>
    <row r="701" spans="1:7">
      <c r="A701" t="str">
        <f t="shared" si="68"/>
        <v>/data/khanlab/projects/working_DATA/</v>
      </c>
      <c r="B701" s="43" t="s">
        <v>333</v>
      </c>
      <c r="C701" t="str">
        <f t="shared" si="69"/>
        <v>.Processed/</v>
      </c>
      <c r="D701" t="str">
        <f t="shared" si="70"/>
        <v>.bam</v>
      </c>
      <c r="E701" t="str">
        <f t="shared" si="67"/>
        <v>/data/khanlab/projects/working_DATA/Sample_NB2023_T_81GTFABXX/Sample_NB2023_T_81GTFABXX.Processed/Sample_NB2023_T_81GTFABXX.bam</v>
      </c>
      <c r="F701" t="str">
        <f t="shared" si="66"/>
        <v>Sample_NB2023_T_81GTFABXX.bam</v>
      </c>
      <c r="G701" s="97" t="str">
        <f t="shared" si="65"/>
        <v>/data/khanlab/projects/working_DATA/Sample_NB2023_T_81GTFABXX/Sample_NB2023_T_81GTFABXX.Cufflinks_UCSC/genes.fpkm_tracking</v>
      </c>
    </row>
    <row r="702" spans="1:7">
      <c r="A702" t="str">
        <f t="shared" si="68"/>
        <v>/data/khanlab/projects/working_DATA/</v>
      </c>
      <c r="B702" s="43" t="s">
        <v>334</v>
      </c>
      <c r="C702" t="str">
        <f t="shared" si="69"/>
        <v>.Processed/</v>
      </c>
      <c r="D702" t="str">
        <f t="shared" si="70"/>
        <v>.bam</v>
      </c>
      <c r="E702" t="str">
        <f t="shared" si="67"/>
        <v>/data/khanlab/projects/working_DATA/Sample_NB2024_T_D0A13ACXX/Sample_NB2024_T_D0A13ACXX.Processed/Sample_NB2024_T_D0A13ACXX.bam</v>
      </c>
      <c r="F702" t="str">
        <f t="shared" si="66"/>
        <v>Sample_NB2024_T_D0A13ACXX.bam</v>
      </c>
      <c r="G702" s="97" t="str">
        <f t="shared" si="65"/>
        <v>/data/khanlab/projects/working_DATA/Sample_NB2024_T_D0A13ACXX/Sample_NB2024_T_D0A13ACXX.Cufflinks_UCSC/genes.fpkm_tracking</v>
      </c>
    </row>
    <row r="703" spans="1:7">
      <c r="A703" t="str">
        <f t="shared" si="68"/>
        <v>/data/khanlab/projects/working_DATA/</v>
      </c>
      <c r="B703" s="43" t="s">
        <v>335</v>
      </c>
      <c r="C703" t="str">
        <f t="shared" si="69"/>
        <v>.Processed/</v>
      </c>
      <c r="D703" t="str">
        <f t="shared" si="70"/>
        <v>.bam</v>
      </c>
      <c r="E703" t="str">
        <f t="shared" si="67"/>
        <v>/data/khanlab/projects/working_DATA/Sample_NB2025_T_804MFABXX/Sample_NB2025_T_804MFABXX.Processed/Sample_NB2025_T_804MFABXX.bam</v>
      </c>
      <c r="F703" t="str">
        <f t="shared" si="66"/>
        <v>Sample_NB2025_T_804MFABXX.bam</v>
      </c>
      <c r="G703" s="97" t="str">
        <f t="shared" si="65"/>
        <v>/data/khanlab/projects/working_DATA/Sample_NB2025_T_804MFABXX/Sample_NB2025_T_804MFABXX.Cufflinks_UCSC/genes.fpkm_tracking</v>
      </c>
    </row>
    <row r="704" spans="1:7">
      <c r="A704" t="str">
        <f t="shared" si="68"/>
        <v>/data/khanlab/projects/working_DATA/</v>
      </c>
      <c r="B704" s="43" t="s">
        <v>336</v>
      </c>
      <c r="C704" t="str">
        <f t="shared" si="69"/>
        <v>.Processed/</v>
      </c>
      <c r="D704" t="str">
        <f t="shared" si="70"/>
        <v>.bam</v>
      </c>
      <c r="E704" t="str">
        <f t="shared" si="67"/>
        <v>/data/khanlab/projects/working_DATA/Sample_NB2026_T_81NC5ABXX/Sample_NB2026_T_81NC5ABXX.Processed/Sample_NB2026_T_81NC5ABXX.bam</v>
      </c>
      <c r="F704" t="str">
        <f t="shared" si="66"/>
        <v>Sample_NB2026_T_81NC5ABXX.bam</v>
      </c>
      <c r="G704" s="97" t="str">
        <f t="shared" si="65"/>
        <v>/data/khanlab/projects/working_DATA/Sample_NB2026_T_81NC5ABXX/Sample_NB2026_T_81NC5ABXX.Cufflinks_UCSC/genes.fpkm_tracking</v>
      </c>
    </row>
    <row r="705" spans="1:7">
      <c r="A705" t="str">
        <f t="shared" si="68"/>
        <v>/data/khanlab/projects/working_DATA/</v>
      </c>
      <c r="B705" s="43" t="s">
        <v>337</v>
      </c>
      <c r="C705" t="str">
        <f t="shared" si="69"/>
        <v>.Processed/</v>
      </c>
      <c r="D705" t="str">
        <f t="shared" si="70"/>
        <v>.bam</v>
      </c>
      <c r="E705" t="str">
        <f t="shared" si="67"/>
        <v>/data/khanlab/projects/working_DATA/Sample_NB2027_T_804MFABXX/Sample_NB2027_T_804MFABXX.Processed/Sample_NB2027_T_804MFABXX.bam</v>
      </c>
      <c r="F705" t="str">
        <f t="shared" si="66"/>
        <v>Sample_NB2027_T_804MFABXX.bam</v>
      </c>
      <c r="G705" s="97" t="str">
        <f t="shared" si="65"/>
        <v>/data/khanlab/projects/working_DATA/Sample_NB2027_T_804MFABXX/Sample_NB2027_T_804MFABXX.Cufflinks_UCSC/genes.fpkm_tracking</v>
      </c>
    </row>
    <row r="706" spans="1:7">
      <c r="A706" t="str">
        <f t="shared" si="68"/>
        <v>/data/khanlab/projects/working_DATA/</v>
      </c>
      <c r="B706" s="43" t="s">
        <v>338</v>
      </c>
      <c r="C706" t="str">
        <f t="shared" si="69"/>
        <v>.Processed/</v>
      </c>
      <c r="D706" t="str">
        <f t="shared" si="70"/>
        <v>.bam</v>
      </c>
      <c r="E706" t="str">
        <f t="shared" si="67"/>
        <v>/data/khanlab/projects/working_DATA/Sample_NB2045_T_804MFABXX/Sample_NB2045_T_804MFABXX.Processed/Sample_NB2045_T_804MFABXX.bam</v>
      </c>
      <c r="F706" t="str">
        <f t="shared" si="66"/>
        <v>Sample_NB2045_T_804MFABXX.bam</v>
      </c>
      <c r="G706" s="97" t="str">
        <f t="shared" ref="G706:G769" si="71">CONCATENATE(A706,B706,"/",B706,".Cufflinks_UCSC/genes.fpkm_tracking")</f>
        <v>/data/khanlab/projects/working_DATA/Sample_NB2045_T_804MFABXX/Sample_NB2045_T_804MFABXX.Cufflinks_UCSC/genes.fpkm_tracking</v>
      </c>
    </row>
    <row r="707" spans="1:7">
      <c r="A707" t="str">
        <f t="shared" si="68"/>
        <v>/data/khanlab/projects/working_DATA/</v>
      </c>
      <c r="B707" s="43" t="s">
        <v>339</v>
      </c>
      <c r="C707" t="str">
        <f t="shared" si="69"/>
        <v>.Processed/</v>
      </c>
      <c r="D707" t="str">
        <f t="shared" si="70"/>
        <v>.bam</v>
      </c>
      <c r="E707" t="str">
        <f t="shared" si="67"/>
        <v>/data/khanlab/projects/working_DATA/Sample_NB2047tumor_T_D1T6TACXX/Sample_NB2047tumor_T_D1T6TACXX.Processed/Sample_NB2047tumor_T_D1T6TACXX.bam</v>
      </c>
      <c r="F707" t="str">
        <f t="shared" si="66"/>
        <v>Sample_NB2047tumor_T_D1T6TACXX.bam</v>
      </c>
      <c r="G707" s="97" t="str">
        <f t="shared" si="71"/>
        <v>/data/khanlab/projects/working_DATA/Sample_NB2047tumor_T_D1T6TACXX/Sample_NB2047tumor_T_D1T6TACXX.Cufflinks_UCSC/genes.fpkm_tracking</v>
      </c>
    </row>
    <row r="708" spans="1:7">
      <c r="A708" t="str">
        <f t="shared" si="68"/>
        <v>/data/khanlab/projects/working_DATA/</v>
      </c>
      <c r="B708" s="43" t="s">
        <v>340</v>
      </c>
      <c r="C708" t="str">
        <f t="shared" si="69"/>
        <v>.Processed/</v>
      </c>
      <c r="D708" t="str">
        <f t="shared" si="70"/>
        <v>.bam</v>
      </c>
      <c r="E708" t="str">
        <f t="shared" si="67"/>
        <v>/data/khanlab/projects/working_DATA/Sample_NB2048tumor_T_D1T6TACXX/Sample_NB2048tumor_T_D1T6TACXX.Processed/Sample_NB2048tumor_T_D1T6TACXX.bam</v>
      </c>
      <c r="F708" t="str">
        <f t="shared" si="66"/>
        <v>Sample_NB2048tumor_T_D1T6TACXX.bam</v>
      </c>
      <c r="G708" s="97" t="str">
        <f t="shared" si="71"/>
        <v>/data/khanlab/projects/working_DATA/Sample_NB2048tumor_T_D1T6TACXX/Sample_NB2048tumor_T_D1T6TACXX.Cufflinks_UCSC/genes.fpkm_tracking</v>
      </c>
    </row>
    <row r="709" spans="1:7">
      <c r="A709" t="str">
        <f t="shared" si="68"/>
        <v>/data/khanlab/projects/working_DATA/</v>
      </c>
      <c r="B709" s="43" t="s">
        <v>341</v>
      </c>
      <c r="C709" t="str">
        <f t="shared" si="69"/>
        <v>.Processed/</v>
      </c>
      <c r="D709" t="str">
        <f t="shared" si="70"/>
        <v>.bam</v>
      </c>
      <c r="E709" t="str">
        <f t="shared" si="67"/>
        <v>/data/khanlab/projects/working_DATA/Sample_NB2049_T_819CAABXX/Sample_NB2049_T_819CAABXX.Processed/Sample_NB2049_T_819CAABXX.bam</v>
      </c>
      <c r="F709" t="str">
        <f t="shared" si="66"/>
        <v>Sample_NB2049_T_819CAABXX.bam</v>
      </c>
      <c r="G709" s="97" t="str">
        <f t="shared" si="71"/>
        <v>/data/khanlab/projects/working_DATA/Sample_NB2049_T_819CAABXX/Sample_NB2049_T_819CAABXX.Cufflinks_UCSC/genes.fpkm_tracking</v>
      </c>
    </row>
    <row r="710" spans="1:7">
      <c r="A710" t="str">
        <f t="shared" si="68"/>
        <v>/data/khanlab/projects/working_DATA/</v>
      </c>
      <c r="B710" s="43" t="s">
        <v>342</v>
      </c>
      <c r="C710" t="str">
        <f t="shared" si="69"/>
        <v>.Processed/</v>
      </c>
      <c r="D710" t="str">
        <f t="shared" si="70"/>
        <v>.bam</v>
      </c>
      <c r="E710" t="str">
        <f t="shared" si="67"/>
        <v>/data/khanlab/projects/working_DATA/Sample_NB2050tumor_T_D1T6TACXX/Sample_NB2050tumor_T_D1T6TACXX.Processed/Sample_NB2050tumor_T_D1T6TACXX.bam</v>
      </c>
      <c r="F710" t="str">
        <f t="shared" si="66"/>
        <v>Sample_NB2050tumor_T_D1T6TACXX.bam</v>
      </c>
      <c r="G710" s="97" t="str">
        <f t="shared" si="71"/>
        <v>/data/khanlab/projects/working_DATA/Sample_NB2050tumor_T_D1T6TACXX/Sample_NB2050tumor_T_D1T6TACXX.Cufflinks_UCSC/genes.fpkm_tracking</v>
      </c>
    </row>
    <row r="711" spans="1:7">
      <c r="A711" t="str">
        <f t="shared" si="68"/>
        <v>/data/khanlab/projects/working_DATA/</v>
      </c>
      <c r="B711" s="43" t="s">
        <v>343</v>
      </c>
      <c r="C711" t="str">
        <f t="shared" si="69"/>
        <v>.Processed/</v>
      </c>
      <c r="D711" t="str">
        <f t="shared" si="70"/>
        <v>.bam</v>
      </c>
      <c r="E711" t="str">
        <f t="shared" si="67"/>
        <v>/data/khanlab/projects/working_DATA/Sample_NB2051_T_81NC5ABXX/Sample_NB2051_T_81NC5ABXX.Processed/Sample_NB2051_T_81NC5ABXX.bam</v>
      </c>
      <c r="F711" t="str">
        <f t="shared" si="66"/>
        <v>Sample_NB2051_T_81NC5ABXX.bam</v>
      </c>
      <c r="G711" s="97" t="str">
        <f t="shared" si="71"/>
        <v>/data/khanlab/projects/working_DATA/Sample_NB2051_T_81NC5ABXX/Sample_NB2051_T_81NC5ABXX.Cufflinks_UCSC/genes.fpkm_tracking</v>
      </c>
    </row>
    <row r="712" spans="1:7">
      <c r="A712" t="str">
        <f t="shared" si="68"/>
        <v>/data/khanlab/projects/working_DATA/</v>
      </c>
      <c r="B712" s="43" t="s">
        <v>344</v>
      </c>
      <c r="C712" t="str">
        <f t="shared" si="69"/>
        <v>.Processed/</v>
      </c>
      <c r="D712" t="str">
        <f t="shared" si="70"/>
        <v>.bam</v>
      </c>
      <c r="E712" t="str">
        <f t="shared" si="67"/>
        <v>/data/khanlab/projects/working_DATA/Sample_NB2052_T_81NC5ABXX/Sample_NB2052_T_81NC5ABXX.Processed/Sample_NB2052_T_81NC5ABXX.bam</v>
      </c>
      <c r="F712" t="str">
        <f t="shared" si="66"/>
        <v>Sample_NB2052_T_81NC5ABXX.bam</v>
      </c>
      <c r="G712" s="97" t="str">
        <f t="shared" si="71"/>
        <v>/data/khanlab/projects/working_DATA/Sample_NB2052_T_81NC5ABXX/Sample_NB2052_T_81NC5ABXX.Cufflinks_UCSC/genes.fpkm_tracking</v>
      </c>
    </row>
    <row r="713" spans="1:7">
      <c r="A713" t="str">
        <f t="shared" si="68"/>
        <v>/data/khanlab/projects/working_DATA/</v>
      </c>
      <c r="B713" s="43" t="s">
        <v>345</v>
      </c>
      <c r="C713" t="str">
        <f t="shared" si="69"/>
        <v>.Processed/</v>
      </c>
      <c r="D713" t="str">
        <f t="shared" si="70"/>
        <v>.bam</v>
      </c>
      <c r="E713" t="str">
        <f t="shared" si="67"/>
        <v>/data/khanlab/projects/working_DATA/Sample_NB2053_T_81NC5ABXX/Sample_NB2053_T_81NC5ABXX.Processed/Sample_NB2053_T_81NC5ABXX.bam</v>
      </c>
      <c r="F713" t="str">
        <f t="shared" si="66"/>
        <v>Sample_NB2053_T_81NC5ABXX.bam</v>
      </c>
      <c r="G713" s="97" t="str">
        <f t="shared" si="71"/>
        <v>/data/khanlab/projects/working_DATA/Sample_NB2053_T_81NC5ABXX/Sample_NB2053_T_81NC5ABXX.Cufflinks_UCSC/genes.fpkm_tracking</v>
      </c>
    </row>
    <row r="714" spans="1:7">
      <c r="A714" t="str">
        <f t="shared" si="68"/>
        <v>/data/khanlab/projects/working_DATA/</v>
      </c>
      <c r="B714" s="43" t="s">
        <v>346</v>
      </c>
      <c r="C714" t="str">
        <f t="shared" si="69"/>
        <v>.Processed/</v>
      </c>
      <c r="D714" t="str">
        <f t="shared" si="70"/>
        <v>.bam</v>
      </c>
      <c r="E714" t="str">
        <f t="shared" si="67"/>
        <v>/data/khanlab/projects/working_DATA/Sample_NB2054_T_81MG7ABXX/Sample_NB2054_T_81MG7ABXX.Processed/Sample_NB2054_T_81MG7ABXX.bam</v>
      </c>
      <c r="F714" t="str">
        <f t="shared" si="66"/>
        <v>Sample_NB2054_T_81MG7ABXX.bam</v>
      </c>
      <c r="G714" s="97" t="str">
        <f t="shared" si="71"/>
        <v>/data/khanlab/projects/working_DATA/Sample_NB2054_T_81MG7ABXX/Sample_NB2054_T_81MG7ABXX.Cufflinks_UCSC/genes.fpkm_tracking</v>
      </c>
    </row>
    <row r="715" spans="1:7">
      <c r="A715" t="str">
        <f t="shared" si="68"/>
        <v>/data/khanlab/projects/working_DATA/</v>
      </c>
      <c r="B715" s="43" t="s">
        <v>347</v>
      </c>
      <c r="C715" t="str">
        <f t="shared" si="69"/>
        <v>.Processed/</v>
      </c>
      <c r="D715" t="str">
        <f t="shared" si="70"/>
        <v>.bam</v>
      </c>
      <c r="E715" t="str">
        <f t="shared" si="67"/>
        <v>/data/khanlab/projects/working_DATA/Sample_NB2055_T_81KU5ABXX/Sample_NB2055_T_81KU5ABXX.Processed/Sample_NB2055_T_81KU5ABXX.bam</v>
      </c>
      <c r="F715" t="str">
        <f t="shared" si="66"/>
        <v>Sample_NB2055_T_81KU5ABXX.bam</v>
      </c>
      <c r="G715" s="97" t="str">
        <f t="shared" si="71"/>
        <v>/data/khanlab/projects/working_DATA/Sample_NB2055_T_81KU5ABXX/Sample_NB2055_T_81KU5ABXX.Cufflinks_UCSC/genes.fpkm_tracking</v>
      </c>
    </row>
    <row r="716" spans="1:7">
      <c r="A716" t="str">
        <f t="shared" si="68"/>
        <v>/data/khanlab/projects/working_DATA/</v>
      </c>
      <c r="B716" s="43" t="s">
        <v>348</v>
      </c>
      <c r="C716" t="str">
        <f t="shared" si="69"/>
        <v>.Processed/</v>
      </c>
      <c r="D716" t="str">
        <f t="shared" si="70"/>
        <v>.bam</v>
      </c>
      <c r="E716" t="str">
        <f t="shared" si="67"/>
        <v>/data/khanlab/projects/working_DATA/Sample_NB2056_T_2081FABXX/Sample_NB2056_T_2081FABXX.Processed/Sample_NB2056_T_2081FABXX.bam</v>
      </c>
      <c r="F716" t="str">
        <f t="shared" si="66"/>
        <v>Sample_NB2056_T_2081FABXX.bam</v>
      </c>
      <c r="G716" s="97" t="str">
        <f t="shared" si="71"/>
        <v>/data/khanlab/projects/working_DATA/Sample_NB2056_T_2081FABXX/Sample_NB2056_T_2081FABXX.Cufflinks_UCSC/genes.fpkm_tracking</v>
      </c>
    </row>
    <row r="717" spans="1:7">
      <c r="A717" t="str">
        <f t="shared" si="68"/>
        <v>/data/khanlab/projects/working_DATA/</v>
      </c>
      <c r="B717" s="43" t="s">
        <v>349</v>
      </c>
      <c r="C717" t="str">
        <f t="shared" si="69"/>
        <v>.Processed/</v>
      </c>
      <c r="D717" t="str">
        <f t="shared" si="70"/>
        <v>.bam</v>
      </c>
      <c r="E717" t="str">
        <f t="shared" si="67"/>
        <v>/data/khanlab/projects/working_DATA/Sample_NB2057tumor_T_C1NELACXX/Sample_NB2057tumor_T_C1NELACXX.Processed/Sample_NB2057tumor_T_C1NELACXX.bam</v>
      </c>
      <c r="F717" t="str">
        <f t="shared" si="66"/>
        <v>Sample_NB2057tumor_T_C1NELACXX.bam</v>
      </c>
      <c r="G717" s="97" t="str">
        <f t="shared" si="71"/>
        <v>/data/khanlab/projects/working_DATA/Sample_NB2057tumor_T_C1NELACXX/Sample_NB2057tumor_T_C1NELACXX.Cufflinks_UCSC/genes.fpkm_tracking</v>
      </c>
    </row>
    <row r="718" spans="1:7">
      <c r="A718" t="str">
        <f t="shared" si="68"/>
        <v>/data/khanlab/projects/working_DATA/</v>
      </c>
      <c r="B718" s="43" t="s">
        <v>350</v>
      </c>
      <c r="C718" t="str">
        <f t="shared" si="69"/>
        <v>.Processed/</v>
      </c>
      <c r="D718" t="str">
        <f t="shared" si="70"/>
        <v>.bam</v>
      </c>
      <c r="E718" t="str">
        <f t="shared" si="67"/>
        <v>/data/khanlab/projects/working_DATA/Sample_NB2058_T_81K4NABXX/Sample_NB2058_T_81K4NABXX.Processed/Sample_NB2058_T_81K4NABXX.bam</v>
      </c>
      <c r="F718" t="str">
        <f t="shared" si="66"/>
        <v>Sample_NB2058_T_81K4NABXX.bam</v>
      </c>
      <c r="G718" s="97" t="str">
        <f t="shared" si="71"/>
        <v>/data/khanlab/projects/working_DATA/Sample_NB2058_T_81K4NABXX/Sample_NB2058_T_81K4NABXX.Cufflinks_UCSC/genes.fpkm_tracking</v>
      </c>
    </row>
    <row r="719" spans="1:7">
      <c r="A719" t="str">
        <f t="shared" si="68"/>
        <v>/data/khanlab/projects/working_DATA/</v>
      </c>
      <c r="B719" s="43" t="s">
        <v>351</v>
      </c>
      <c r="C719" t="str">
        <f t="shared" si="69"/>
        <v>.Processed/</v>
      </c>
      <c r="D719" t="str">
        <f t="shared" si="70"/>
        <v>.bam</v>
      </c>
      <c r="E719" t="str">
        <f t="shared" si="67"/>
        <v>/data/khanlab/projects/working_DATA/Sample_NB2059_T_81MG7ABXX/Sample_NB2059_T_81MG7ABXX.Processed/Sample_NB2059_T_81MG7ABXX.bam</v>
      </c>
      <c r="F719" t="str">
        <f t="shared" si="66"/>
        <v>Sample_NB2059_T_81MG7ABXX.bam</v>
      </c>
      <c r="G719" s="97" t="str">
        <f t="shared" si="71"/>
        <v>/data/khanlab/projects/working_DATA/Sample_NB2059_T_81MG7ABXX/Sample_NB2059_T_81MG7ABXX.Cufflinks_UCSC/genes.fpkm_tracking</v>
      </c>
    </row>
    <row r="720" spans="1:7">
      <c r="A720" t="str">
        <f t="shared" si="68"/>
        <v>/data/khanlab/projects/working_DATA/</v>
      </c>
      <c r="B720" s="43" t="s">
        <v>352</v>
      </c>
      <c r="C720" t="str">
        <f t="shared" si="69"/>
        <v>.Processed/</v>
      </c>
      <c r="D720" t="str">
        <f t="shared" si="70"/>
        <v>.bam</v>
      </c>
      <c r="E720" t="str">
        <f t="shared" si="67"/>
        <v>/data/khanlab/projects/working_DATA/Sample_NB205tumor_T_C1E55ACXX/Sample_NB205tumor_T_C1E55ACXX.Processed/Sample_NB205tumor_T_C1E55ACXX.bam</v>
      </c>
      <c r="F720" t="str">
        <f t="shared" si="66"/>
        <v>Sample_NB205tumor_T_C1E55ACXX.bam</v>
      </c>
      <c r="G720" s="97" t="str">
        <f t="shared" si="71"/>
        <v>/data/khanlab/projects/working_DATA/Sample_NB205tumor_T_C1E55ACXX/Sample_NB205tumor_T_C1E55ACXX.Cufflinks_UCSC/genes.fpkm_tracking</v>
      </c>
    </row>
    <row r="721" spans="1:7">
      <c r="A721" t="str">
        <f t="shared" si="68"/>
        <v>/data/khanlab/projects/working_DATA/</v>
      </c>
      <c r="B721" s="43" t="s">
        <v>353</v>
      </c>
      <c r="C721" t="str">
        <f t="shared" si="69"/>
        <v>.Processed/</v>
      </c>
      <c r="D721" t="str">
        <f t="shared" si="70"/>
        <v>.bam</v>
      </c>
      <c r="E721" t="str">
        <f t="shared" si="67"/>
        <v>/data/khanlab/projects/working_DATA/Sample_NB2060_T_2081FABXX/Sample_NB2060_T_2081FABXX.Processed/Sample_NB2060_T_2081FABXX.bam</v>
      </c>
      <c r="F721" t="str">
        <f t="shared" si="66"/>
        <v>Sample_NB2060_T_2081FABXX.bam</v>
      </c>
      <c r="G721" s="97" t="str">
        <f t="shared" si="71"/>
        <v>/data/khanlab/projects/working_DATA/Sample_NB2060_T_2081FABXX/Sample_NB2060_T_2081FABXX.Cufflinks_UCSC/genes.fpkm_tracking</v>
      </c>
    </row>
    <row r="722" spans="1:7">
      <c r="A722" t="str">
        <f t="shared" si="68"/>
        <v>/data/khanlab/projects/working_DATA/</v>
      </c>
      <c r="B722" s="43" t="s">
        <v>354</v>
      </c>
      <c r="C722" t="str">
        <f t="shared" si="69"/>
        <v>.Processed/</v>
      </c>
      <c r="D722" t="str">
        <f t="shared" si="70"/>
        <v>.bam</v>
      </c>
      <c r="E722" t="str">
        <f t="shared" si="67"/>
        <v>/data/khanlab/projects/working_DATA/Sample_NB2061_T_D03LHACXX/Sample_NB2061_T_D03LHACXX.Processed/Sample_NB2061_T_D03LHACXX.bam</v>
      </c>
      <c r="F722" t="str">
        <f t="shared" si="66"/>
        <v>Sample_NB2061_T_D03LHACXX.bam</v>
      </c>
      <c r="G722" s="97" t="str">
        <f t="shared" si="71"/>
        <v>/data/khanlab/projects/working_DATA/Sample_NB2061_T_D03LHACXX/Sample_NB2061_T_D03LHACXX.Cufflinks_UCSC/genes.fpkm_tracking</v>
      </c>
    </row>
    <row r="723" spans="1:7">
      <c r="A723" t="str">
        <f t="shared" si="68"/>
        <v>/data/khanlab/projects/working_DATA/</v>
      </c>
      <c r="B723" s="43" t="s">
        <v>355</v>
      </c>
      <c r="C723" t="str">
        <f t="shared" si="69"/>
        <v>.Processed/</v>
      </c>
      <c r="D723" t="str">
        <f t="shared" si="70"/>
        <v>.bam</v>
      </c>
      <c r="E723" t="str">
        <f t="shared" si="67"/>
        <v>/data/khanlab/projects/working_DATA/Sample_NB2062tumor_T_C1NELACXX/Sample_NB2062tumor_T_C1NELACXX.Processed/Sample_NB2062tumor_T_C1NELACXX.bam</v>
      </c>
      <c r="F723" t="str">
        <f t="shared" si="66"/>
        <v>Sample_NB2062tumor_T_C1NELACXX.bam</v>
      </c>
      <c r="G723" s="97" t="str">
        <f t="shared" si="71"/>
        <v>/data/khanlab/projects/working_DATA/Sample_NB2062tumor_T_C1NELACXX/Sample_NB2062tumor_T_C1NELACXX.Cufflinks_UCSC/genes.fpkm_tracking</v>
      </c>
    </row>
    <row r="724" spans="1:7">
      <c r="A724" t="str">
        <f t="shared" si="68"/>
        <v>/data/khanlab/projects/working_DATA/</v>
      </c>
      <c r="B724" s="43" t="s">
        <v>356</v>
      </c>
      <c r="C724" t="str">
        <f t="shared" si="69"/>
        <v>.Processed/</v>
      </c>
      <c r="D724" t="str">
        <f t="shared" si="70"/>
        <v>.bam</v>
      </c>
      <c r="E724" t="str">
        <f t="shared" si="67"/>
        <v>/data/khanlab/projects/working_DATA/Sample_NB2063tumor_T_C1NELACXX/Sample_NB2063tumor_T_C1NELACXX.Processed/Sample_NB2063tumor_T_C1NELACXX.bam</v>
      </c>
      <c r="F724" t="str">
        <f t="shared" si="66"/>
        <v>Sample_NB2063tumor_T_C1NELACXX.bam</v>
      </c>
      <c r="G724" s="97" t="str">
        <f t="shared" si="71"/>
        <v>/data/khanlab/projects/working_DATA/Sample_NB2063tumor_T_C1NELACXX/Sample_NB2063tumor_T_C1NELACXX.Cufflinks_UCSC/genes.fpkm_tracking</v>
      </c>
    </row>
    <row r="725" spans="1:7">
      <c r="A725" t="str">
        <f t="shared" si="68"/>
        <v>/data/khanlab/projects/working_DATA/</v>
      </c>
      <c r="B725" s="43" t="s">
        <v>357</v>
      </c>
      <c r="C725" t="str">
        <f t="shared" si="69"/>
        <v>.Processed/</v>
      </c>
      <c r="D725" t="str">
        <f t="shared" si="70"/>
        <v>.bam</v>
      </c>
      <c r="E725" t="str">
        <f t="shared" si="67"/>
        <v>/data/khanlab/projects/working_DATA/Sample_NB2064tumor_T_C1NELACXX/Sample_NB2064tumor_T_C1NELACXX.Processed/Sample_NB2064tumor_T_C1NELACXX.bam</v>
      </c>
      <c r="F725" t="str">
        <f t="shared" si="66"/>
        <v>Sample_NB2064tumor_T_C1NELACXX.bam</v>
      </c>
      <c r="G725" s="97" t="str">
        <f t="shared" si="71"/>
        <v>/data/khanlab/projects/working_DATA/Sample_NB2064tumor_T_C1NELACXX/Sample_NB2064tumor_T_C1NELACXX.Cufflinks_UCSC/genes.fpkm_tracking</v>
      </c>
    </row>
    <row r="726" spans="1:7">
      <c r="A726" t="str">
        <f t="shared" si="68"/>
        <v>/data/khanlab/projects/working_DATA/</v>
      </c>
      <c r="B726" s="43" t="s">
        <v>358</v>
      </c>
      <c r="C726" t="str">
        <f t="shared" si="69"/>
        <v>.Processed/</v>
      </c>
      <c r="D726" t="str">
        <f t="shared" si="70"/>
        <v>.bam</v>
      </c>
      <c r="E726" t="str">
        <f t="shared" si="67"/>
        <v>/data/khanlab/projects/working_DATA/Sample_NB2065tumor_T_C1NELACXX/Sample_NB2065tumor_T_C1NELACXX.Processed/Sample_NB2065tumor_T_C1NELACXX.bam</v>
      </c>
      <c r="F726" t="str">
        <f t="shared" si="66"/>
        <v>Sample_NB2065tumor_T_C1NELACXX.bam</v>
      </c>
      <c r="G726" s="97" t="str">
        <f t="shared" si="71"/>
        <v>/data/khanlab/projects/working_DATA/Sample_NB2065tumor_T_C1NELACXX/Sample_NB2065tumor_T_C1NELACXX.Cufflinks_UCSC/genes.fpkm_tracking</v>
      </c>
    </row>
    <row r="727" spans="1:7">
      <c r="A727" t="str">
        <f t="shared" si="68"/>
        <v>/data/khanlab/projects/working_DATA/</v>
      </c>
      <c r="B727" s="43" t="s">
        <v>359</v>
      </c>
      <c r="C727" t="str">
        <f t="shared" si="69"/>
        <v>.Processed/</v>
      </c>
      <c r="D727" t="str">
        <f t="shared" si="70"/>
        <v>.bam</v>
      </c>
      <c r="E727" t="str">
        <f t="shared" si="67"/>
        <v>/data/khanlab/projects/working_DATA/Sample_NB2066tumor_T_C1NELACXX/Sample_NB2066tumor_T_C1NELACXX.Processed/Sample_NB2066tumor_T_C1NELACXX.bam</v>
      </c>
      <c r="F727" t="str">
        <f t="shared" si="66"/>
        <v>Sample_NB2066tumor_T_C1NELACXX.bam</v>
      </c>
      <c r="G727" s="97" t="str">
        <f t="shared" si="71"/>
        <v>/data/khanlab/projects/working_DATA/Sample_NB2066tumor_T_C1NELACXX/Sample_NB2066tumor_T_C1NELACXX.Cufflinks_UCSC/genes.fpkm_tracking</v>
      </c>
    </row>
    <row r="728" spans="1:7">
      <c r="A728" t="str">
        <f t="shared" si="68"/>
        <v>/data/khanlab/projects/working_DATA/</v>
      </c>
      <c r="B728" s="43" t="s">
        <v>360</v>
      </c>
      <c r="C728" t="str">
        <f t="shared" si="69"/>
        <v>.Processed/</v>
      </c>
      <c r="D728" t="str">
        <f t="shared" si="70"/>
        <v>.bam</v>
      </c>
      <c r="E728" t="str">
        <f t="shared" si="67"/>
        <v>/data/khanlab/projects/working_DATA/Sample_NB2067tumor_T_C1NELACXX/Sample_NB2067tumor_T_C1NELACXX.Processed/Sample_NB2067tumor_T_C1NELACXX.bam</v>
      </c>
      <c r="F728" t="str">
        <f t="shared" si="66"/>
        <v>Sample_NB2067tumor_T_C1NELACXX.bam</v>
      </c>
      <c r="G728" s="97" t="str">
        <f t="shared" si="71"/>
        <v>/data/khanlab/projects/working_DATA/Sample_NB2067tumor_T_C1NELACXX/Sample_NB2067tumor_T_C1NELACXX.Cufflinks_UCSC/genes.fpkm_tracking</v>
      </c>
    </row>
    <row r="729" spans="1:7">
      <c r="A729" t="str">
        <f t="shared" si="68"/>
        <v>/data/khanlab/projects/working_DATA/</v>
      </c>
      <c r="B729" s="43" t="s">
        <v>361</v>
      </c>
      <c r="C729" t="str">
        <f t="shared" si="69"/>
        <v>.Processed/</v>
      </c>
      <c r="D729" t="str">
        <f t="shared" si="70"/>
        <v>.bam</v>
      </c>
      <c r="E729" t="str">
        <f t="shared" si="67"/>
        <v>/data/khanlab/projects/working_DATA/Sample_NB206tumor_T_D1JLEACXX/Sample_NB206tumor_T_D1JLEACXX.Processed/Sample_NB206tumor_T_D1JLEACXX.bam</v>
      </c>
      <c r="F729" t="str">
        <f t="shared" si="66"/>
        <v>Sample_NB206tumor_T_D1JLEACXX.bam</v>
      </c>
      <c r="G729" s="97" t="str">
        <f t="shared" si="71"/>
        <v>/data/khanlab/projects/working_DATA/Sample_NB206tumor_T_D1JLEACXX/Sample_NB206tumor_T_D1JLEACXX.Cufflinks_UCSC/genes.fpkm_tracking</v>
      </c>
    </row>
    <row r="730" spans="1:7">
      <c r="A730" t="str">
        <f t="shared" si="68"/>
        <v>/data/khanlab/projects/working_DATA/</v>
      </c>
      <c r="B730" s="43" t="s">
        <v>362</v>
      </c>
      <c r="C730" t="str">
        <f t="shared" si="69"/>
        <v>.Processed/</v>
      </c>
      <c r="D730" t="str">
        <f t="shared" si="70"/>
        <v>.bam</v>
      </c>
      <c r="E730" t="str">
        <f t="shared" si="67"/>
        <v>/data/khanlab/projects/working_DATA/Sample_NB207tumor_T_D1JLEACXX/Sample_NB207tumor_T_D1JLEACXX.Processed/Sample_NB207tumor_T_D1JLEACXX.bam</v>
      </c>
      <c r="F730" t="str">
        <f t="shared" si="66"/>
        <v>Sample_NB207tumor_T_D1JLEACXX.bam</v>
      </c>
      <c r="G730" s="97" t="str">
        <f t="shared" si="71"/>
        <v>/data/khanlab/projects/working_DATA/Sample_NB207tumor_T_D1JLEACXX/Sample_NB207tumor_T_D1JLEACXX.Cufflinks_UCSC/genes.fpkm_tracking</v>
      </c>
    </row>
    <row r="731" spans="1:7">
      <c r="A731" t="str">
        <f t="shared" si="68"/>
        <v>/data/khanlab/projects/working_DATA/</v>
      </c>
      <c r="B731" s="43" t="s">
        <v>363</v>
      </c>
      <c r="C731" t="str">
        <f t="shared" si="69"/>
        <v>.Processed/</v>
      </c>
      <c r="D731" t="str">
        <f t="shared" si="70"/>
        <v>.bam</v>
      </c>
      <c r="E731" t="str">
        <f t="shared" si="67"/>
        <v>/data/khanlab/projects/working_DATA/Sample_NB209tumor_T_D1JLEACXX/Sample_NB209tumor_T_D1JLEACXX.Processed/Sample_NB209tumor_T_D1JLEACXX.bam</v>
      </c>
      <c r="F731" t="str">
        <f t="shared" si="66"/>
        <v>Sample_NB209tumor_T_D1JLEACXX.bam</v>
      </c>
      <c r="G731" s="97" t="str">
        <f t="shared" si="71"/>
        <v>/data/khanlab/projects/working_DATA/Sample_NB209tumor_T_D1JLEACXX/Sample_NB209tumor_T_D1JLEACXX.Cufflinks_UCSC/genes.fpkm_tracking</v>
      </c>
    </row>
    <row r="732" spans="1:7">
      <c r="A732" t="str">
        <f t="shared" si="68"/>
        <v>/data/khanlab/projects/working_DATA/</v>
      </c>
      <c r="B732" s="43" t="s">
        <v>364</v>
      </c>
      <c r="C732" t="str">
        <f t="shared" si="69"/>
        <v>.Processed/</v>
      </c>
      <c r="D732" t="str">
        <f t="shared" si="70"/>
        <v>.bam</v>
      </c>
      <c r="E732" t="str">
        <f t="shared" si="67"/>
        <v>/data/khanlab/projects/working_DATA/Sample_NB210tumor_T_D1JLEACXX/Sample_NB210tumor_T_D1JLEACXX.Processed/Sample_NB210tumor_T_D1JLEACXX.bam</v>
      </c>
      <c r="F732" t="str">
        <f t="shared" si="66"/>
        <v>Sample_NB210tumor_T_D1JLEACXX.bam</v>
      </c>
      <c r="G732" s="97" t="str">
        <f t="shared" si="71"/>
        <v>/data/khanlab/projects/working_DATA/Sample_NB210tumor_T_D1JLEACXX/Sample_NB210tumor_T_D1JLEACXX.Cufflinks_UCSC/genes.fpkm_tracking</v>
      </c>
    </row>
    <row r="733" spans="1:7">
      <c r="A733" t="str">
        <f t="shared" si="68"/>
        <v>/data/khanlab/projects/working_DATA/</v>
      </c>
      <c r="B733" s="43" t="s">
        <v>365</v>
      </c>
      <c r="C733" t="str">
        <f t="shared" si="69"/>
        <v>.Processed/</v>
      </c>
      <c r="D733" t="str">
        <f t="shared" si="70"/>
        <v>.bam</v>
      </c>
      <c r="E733" t="str">
        <f t="shared" si="67"/>
        <v>/data/khanlab/projects/working_DATA/Sample_NB2217tumor_T_D1JJVACXX/Sample_NB2217tumor_T_D1JJVACXX.Processed/Sample_NB2217tumor_T_D1JJVACXX.bam</v>
      </c>
      <c r="F733" t="str">
        <f t="shared" si="66"/>
        <v>Sample_NB2217tumor_T_D1JJVACXX.bam</v>
      </c>
      <c r="G733" s="97" t="str">
        <f t="shared" si="71"/>
        <v>/data/khanlab/projects/working_DATA/Sample_NB2217tumor_T_D1JJVACXX/Sample_NB2217tumor_T_D1JJVACXX.Cufflinks_UCSC/genes.fpkm_tracking</v>
      </c>
    </row>
    <row r="734" spans="1:7">
      <c r="A734" t="str">
        <f t="shared" si="68"/>
        <v>/data/khanlab/projects/working_DATA/</v>
      </c>
      <c r="B734" s="43" t="s">
        <v>366</v>
      </c>
      <c r="C734" t="str">
        <f t="shared" si="69"/>
        <v>.Processed/</v>
      </c>
      <c r="D734" t="str">
        <f t="shared" si="70"/>
        <v>.bam</v>
      </c>
      <c r="E734" t="str">
        <f t="shared" si="67"/>
        <v>/data/khanlab/projects/working_DATA/Sample_NB2218tumor_T_C0N8BACXX/Sample_NB2218tumor_T_C0N8BACXX.Processed/Sample_NB2218tumor_T_C0N8BACXX.bam</v>
      </c>
      <c r="F734" t="str">
        <f t="shared" si="66"/>
        <v>Sample_NB2218tumor_T_C0N8BACXX.bam</v>
      </c>
      <c r="G734" s="97" t="str">
        <f t="shared" si="71"/>
        <v>/data/khanlab/projects/working_DATA/Sample_NB2218tumor_T_C0N8BACXX/Sample_NB2218tumor_T_C0N8BACXX.Cufflinks_UCSC/genes.fpkm_tracking</v>
      </c>
    </row>
    <row r="735" spans="1:7">
      <c r="A735" t="str">
        <f t="shared" si="68"/>
        <v>/data/khanlab/projects/working_DATA/</v>
      </c>
      <c r="B735" s="43" t="s">
        <v>367</v>
      </c>
      <c r="C735" t="str">
        <f t="shared" si="69"/>
        <v>.Processed/</v>
      </c>
      <c r="D735" t="str">
        <f t="shared" si="70"/>
        <v>.bam</v>
      </c>
      <c r="E735" t="str">
        <f t="shared" si="67"/>
        <v>/data/khanlab/projects/working_DATA/Sample_NB2219tumor_T_C1DYFACXX/Sample_NB2219tumor_T_C1DYFACXX.Processed/Sample_NB2219tumor_T_C1DYFACXX.bam</v>
      </c>
      <c r="F735" t="str">
        <f t="shared" si="66"/>
        <v>Sample_NB2219tumor_T_C1DYFACXX.bam</v>
      </c>
      <c r="G735" s="97" t="str">
        <f t="shared" si="71"/>
        <v>/data/khanlab/projects/working_DATA/Sample_NB2219tumor_T_C1DYFACXX/Sample_NB2219tumor_T_C1DYFACXX.Cufflinks_UCSC/genes.fpkm_tracking</v>
      </c>
    </row>
    <row r="736" spans="1:7">
      <c r="A736" t="str">
        <f t="shared" si="68"/>
        <v>/data/khanlab/projects/working_DATA/</v>
      </c>
      <c r="B736" s="43" t="s">
        <v>368</v>
      </c>
      <c r="C736" t="str">
        <f t="shared" si="69"/>
        <v>.Processed/</v>
      </c>
      <c r="D736" t="str">
        <f t="shared" si="70"/>
        <v>.bam</v>
      </c>
      <c r="E736" t="str">
        <f t="shared" si="67"/>
        <v>/data/khanlab/projects/working_DATA/Sample_NB2220tumor_T_C0N83ACXX/Sample_NB2220tumor_T_C0N83ACXX.Processed/Sample_NB2220tumor_T_C0N83ACXX.bam</v>
      </c>
      <c r="F736" t="str">
        <f t="shared" si="66"/>
        <v>Sample_NB2220tumor_T_C0N83ACXX.bam</v>
      </c>
      <c r="G736" s="97" t="str">
        <f t="shared" si="71"/>
        <v>/data/khanlab/projects/working_DATA/Sample_NB2220tumor_T_C0N83ACXX/Sample_NB2220tumor_T_C0N83ACXX.Cufflinks_UCSC/genes.fpkm_tracking</v>
      </c>
    </row>
    <row r="737" spans="1:7">
      <c r="A737" t="str">
        <f t="shared" si="68"/>
        <v>/data/khanlab/projects/working_DATA/</v>
      </c>
      <c r="B737" s="43" t="s">
        <v>369</v>
      </c>
      <c r="C737" t="str">
        <f t="shared" si="69"/>
        <v>.Processed/</v>
      </c>
      <c r="D737" t="str">
        <f t="shared" si="70"/>
        <v>.bam</v>
      </c>
      <c r="E737" t="str">
        <f t="shared" si="67"/>
        <v>/data/khanlab/projects/working_DATA/Sample_NB2221tumor_T_D1JJVACXX/Sample_NB2221tumor_T_D1JJVACXX.Processed/Sample_NB2221tumor_T_D1JJVACXX.bam</v>
      </c>
      <c r="F737" t="str">
        <f t="shared" si="66"/>
        <v>Sample_NB2221tumor_T_D1JJVACXX.bam</v>
      </c>
      <c r="G737" s="97" t="str">
        <f t="shared" si="71"/>
        <v>/data/khanlab/projects/working_DATA/Sample_NB2221tumor_T_D1JJVACXX/Sample_NB2221tumor_T_D1JJVACXX.Cufflinks_UCSC/genes.fpkm_tracking</v>
      </c>
    </row>
    <row r="738" spans="1:7">
      <c r="A738" t="str">
        <f t="shared" si="68"/>
        <v>/data/khanlab/projects/working_DATA/</v>
      </c>
      <c r="B738" s="43" t="s">
        <v>370</v>
      </c>
      <c r="C738" t="str">
        <f t="shared" si="69"/>
        <v>.Processed/</v>
      </c>
      <c r="D738" t="str">
        <f t="shared" si="70"/>
        <v>.bam</v>
      </c>
      <c r="E738" t="str">
        <f t="shared" si="67"/>
        <v>/data/khanlab/projects/working_DATA/Sample_NB2222tumor_T_D1JJVACXX/Sample_NB2222tumor_T_D1JJVACXX.Processed/Sample_NB2222tumor_T_D1JJVACXX.bam</v>
      </c>
      <c r="F738" t="str">
        <f t="shared" si="66"/>
        <v>Sample_NB2222tumor_T_D1JJVACXX.bam</v>
      </c>
      <c r="G738" s="97" t="str">
        <f t="shared" si="71"/>
        <v>/data/khanlab/projects/working_DATA/Sample_NB2222tumor_T_D1JJVACXX/Sample_NB2222tumor_T_D1JJVACXX.Cufflinks_UCSC/genes.fpkm_tracking</v>
      </c>
    </row>
    <row r="739" spans="1:7">
      <c r="A739" t="str">
        <f t="shared" si="68"/>
        <v>/data/khanlab/projects/working_DATA/</v>
      </c>
      <c r="B739" s="43" t="s">
        <v>371</v>
      </c>
      <c r="C739" t="str">
        <f t="shared" si="69"/>
        <v>.Processed/</v>
      </c>
      <c r="D739" t="str">
        <f t="shared" si="70"/>
        <v>.bam</v>
      </c>
      <c r="E739" t="str">
        <f t="shared" si="67"/>
        <v>/data/khanlab/projects/working_DATA/Sample_NB2223tumor_T_C0N83ACXX/Sample_NB2223tumor_T_C0N83ACXX.Processed/Sample_NB2223tumor_T_C0N83ACXX.bam</v>
      </c>
      <c r="F739" t="str">
        <f t="shared" si="66"/>
        <v>Sample_NB2223tumor_T_C0N83ACXX.bam</v>
      </c>
      <c r="G739" s="97" t="str">
        <f t="shared" si="71"/>
        <v>/data/khanlab/projects/working_DATA/Sample_NB2223tumor_T_C0N83ACXX/Sample_NB2223tumor_T_C0N83ACXX.Cufflinks_UCSC/genes.fpkm_tracking</v>
      </c>
    </row>
    <row r="740" spans="1:7">
      <c r="A740" t="str">
        <f t="shared" si="68"/>
        <v>/data/khanlab/projects/working_DATA/</v>
      </c>
      <c r="B740" s="43" t="s">
        <v>372</v>
      </c>
      <c r="C740" t="str">
        <f t="shared" si="69"/>
        <v>.Processed/</v>
      </c>
      <c r="D740" t="str">
        <f t="shared" si="70"/>
        <v>.bam</v>
      </c>
      <c r="E740" t="str">
        <f t="shared" si="67"/>
        <v>/data/khanlab/projects/working_DATA/Sample_NB2224tumor_T_C0N8BACXX/Sample_NB2224tumor_T_C0N8BACXX.Processed/Sample_NB2224tumor_T_C0N8BACXX.bam</v>
      </c>
      <c r="F740" t="str">
        <f t="shared" si="66"/>
        <v>Sample_NB2224tumor_T_C0N8BACXX.bam</v>
      </c>
      <c r="G740" s="97" t="str">
        <f t="shared" si="71"/>
        <v>/data/khanlab/projects/working_DATA/Sample_NB2224tumor_T_C0N8BACXX/Sample_NB2224tumor_T_C0N8BACXX.Cufflinks_UCSC/genes.fpkm_tracking</v>
      </c>
    </row>
    <row r="741" spans="1:7">
      <c r="A741" t="str">
        <f t="shared" si="68"/>
        <v>/data/khanlab/projects/working_DATA/</v>
      </c>
      <c r="B741" s="43" t="s">
        <v>373</v>
      </c>
      <c r="C741" t="str">
        <f t="shared" si="69"/>
        <v>.Processed/</v>
      </c>
      <c r="D741" t="str">
        <f t="shared" si="70"/>
        <v>.bam</v>
      </c>
      <c r="E741" t="str">
        <f t="shared" si="67"/>
        <v>/data/khanlab/projects/working_DATA/Sample_NB2225tumor_T_C0N83ACXX/Sample_NB2225tumor_T_C0N83ACXX.Processed/Sample_NB2225tumor_T_C0N83ACXX.bam</v>
      </c>
      <c r="F741" t="str">
        <f t="shared" si="66"/>
        <v>Sample_NB2225tumor_T_C0N83ACXX.bam</v>
      </c>
      <c r="G741" s="97" t="str">
        <f t="shared" si="71"/>
        <v>/data/khanlab/projects/working_DATA/Sample_NB2225tumor_T_C0N83ACXX/Sample_NB2225tumor_T_C0N83ACXX.Cufflinks_UCSC/genes.fpkm_tracking</v>
      </c>
    </row>
    <row r="742" spans="1:7">
      <c r="A742" t="str">
        <f t="shared" si="68"/>
        <v>/data/khanlab/projects/working_DATA/</v>
      </c>
      <c r="B742" s="43" t="s">
        <v>374</v>
      </c>
      <c r="C742" t="str">
        <f t="shared" si="69"/>
        <v>.Processed/</v>
      </c>
      <c r="D742" t="str">
        <f t="shared" si="70"/>
        <v>.bam</v>
      </c>
      <c r="E742" t="str">
        <f t="shared" si="67"/>
        <v>/data/khanlab/projects/working_DATA/Sample_NB2226tumor_T_C1DYFACXX/Sample_NB2226tumor_T_C1DYFACXX.Processed/Sample_NB2226tumor_T_C1DYFACXX.bam</v>
      </c>
      <c r="F742" t="str">
        <f t="shared" si="66"/>
        <v>Sample_NB2226tumor_T_C1DYFACXX.bam</v>
      </c>
      <c r="G742" s="97" t="str">
        <f t="shared" si="71"/>
        <v>/data/khanlab/projects/working_DATA/Sample_NB2226tumor_T_C1DYFACXX/Sample_NB2226tumor_T_C1DYFACXX.Cufflinks_UCSC/genes.fpkm_tracking</v>
      </c>
    </row>
    <row r="743" spans="1:7">
      <c r="A743" t="str">
        <f t="shared" si="68"/>
        <v>/data/khanlab/projects/working_DATA/</v>
      </c>
      <c r="B743" s="43" t="s">
        <v>375</v>
      </c>
      <c r="C743" t="str">
        <f t="shared" si="69"/>
        <v>.Processed/</v>
      </c>
      <c r="D743" t="str">
        <f t="shared" si="70"/>
        <v>.bam</v>
      </c>
      <c r="E743" t="str">
        <f t="shared" si="67"/>
        <v>/data/khanlab/projects/working_DATA/Sample_NB2227tumor_T_D1JJVACXX/Sample_NB2227tumor_T_D1JJVACXX.Processed/Sample_NB2227tumor_T_D1JJVACXX.bam</v>
      </c>
      <c r="F743" t="str">
        <f t="shared" si="66"/>
        <v>Sample_NB2227tumor_T_D1JJVACXX.bam</v>
      </c>
      <c r="G743" s="97" t="str">
        <f t="shared" si="71"/>
        <v>/data/khanlab/projects/working_DATA/Sample_NB2227tumor_T_D1JJVACXX/Sample_NB2227tumor_T_D1JJVACXX.Cufflinks_UCSC/genes.fpkm_tracking</v>
      </c>
    </row>
    <row r="744" spans="1:7">
      <c r="A744" t="str">
        <f t="shared" si="68"/>
        <v>/data/khanlab/projects/working_DATA/</v>
      </c>
      <c r="B744" s="43" t="s">
        <v>376</v>
      </c>
      <c r="C744" t="str">
        <f t="shared" si="69"/>
        <v>.Processed/</v>
      </c>
      <c r="D744" t="str">
        <f t="shared" si="70"/>
        <v>.bam</v>
      </c>
      <c r="E744" t="str">
        <f t="shared" si="67"/>
        <v>/data/khanlab/projects/working_DATA/Sample_NB2228tumor_T_C0N8BACXX/Sample_NB2228tumor_T_C0N8BACXX.Processed/Sample_NB2228tumor_T_C0N8BACXX.bam</v>
      </c>
      <c r="F744" t="str">
        <f t="shared" si="66"/>
        <v>Sample_NB2228tumor_T_C0N8BACXX.bam</v>
      </c>
      <c r="G744" s="97" t="str">
        <f t="shared" si="71"/>
        <v>/data/khanlab/projects/working_DATA/Sample_NB2228tumor_T_C0N8BACXX/Sample_NB2228tumor_T_C0N8BACXX.Cufflinks_UCSC/genes.fpkm_tracking</v>
      </c>
    </row>
    <row r="745" spans="1:7">
      <c r="A745" t="str">
        <f t="shared" si="68"/>
        <v>/data/khanlab/projects/working_DATA/</v>
      </c>
      <c r="B745" s="43" t="s">
        <v>377</v>
      </c>
      <c r="C745" t="str">
        <f t="shared" si="69"/>
        <v>.Processed/</v>
      </c>
      <c r="D745" t="str">
        <f t="shared" si="70"/>
        <v>.bam</v>
      </c>
      <c r="E745" t="str">
        <f t="shared" si="67"/>
        <v>/data/khanlab/projects/working_DATA/Sample_NB2229tumor_T_C1DYFACXX/Sample_NB2229tumor_T_C1DYFACXX.Processed/Sample_NB2229tumor_T_C1DYFACXX.bam</v>
      </c>
      <c r="F745" t="str">
        <f t="shared" si="66"/>
        <v>Sample_NB2229tumor_T_C1DYFACXX.bam</v>
      </c>
      <c r="G745" s="97" t="str">
        <f t="shared" si="71"/>
        <v>/data/khanlab/projects/working_DATA/Sample_NB2229tumor_T_C1DYFACXX/Sample_NB2229tumor_T_C1DYFACXX.Cufflinks_UCSC/genes.fpkm_tracking</v>
      </c>
    </row>
    <row r="746" spans="1:7">
      <c r="A746" t="str">
        <f t="shared" si="68"/>
        <v>/data/khanlab/projects/working_DATA/</v>
      </c>
      <c r="B746" s="43" t="s">
        <v>378</v>
      </c>
      <c r="C746" t="str">
        <f t="shared" si="69"/>
        <v>.Processed/</v>
      </c>
      <c r="D746" t="str">
        <f t="shared" si="70"/>
        <v>.bam</v>
      </c>
      <c r="E746" t="str">
        <f t="shared" si="67"/>
        <v>/data/khanlab/projects/working_DATA/Sample_NB2230tumor_T_C1E55ACXX/Sample_NB2230tumor_T_C1E55ACXX.Processed/Sample_NB2230tumor_T_C1E55ACXX.bam</v>
      </c>
      <c r="F746" t="str">
        <f t="shared" si="66"/>
        <v>Sample_NB2230tumor_T_C1E55ACXX.bam</v>
      </c>
      <c r="G746" s="97" t="str">
        <f t="shared" si="71"/>
        <v>/data/khanlab/projects/working_DATA/Sample_NB2230tumor_T_C1E55ACXX/Sample_NB2230tumor_T_C1E55ACXX.Cufflinks_UCSC/genes.fpkm_tracking</v>
      </c>
    </row>
    <row r="747" spans="1:7">
      <c r="A747" t="str">
        <f t="shared" si="68"/>
        <v>/data/khanlab/projects/working_DATA/</v>
      </c>
      <c r="B747" s="43" t="s">
        <v>379</v>
      </c>
      <c r="C747" t="str">
        <f t="shared" si="69"/>
        <v>.Processed/</v>
      </c>
      <c r="D747" t="str">
        <f t="shared" si="70"/>
        <v>.bam</v>
      </c>
      <c r="E747" t="str">
        <f t="shared" si="67"/>
        <v>/data/khanlab/projects/working_DATA/Sample_NB2231tumor_T_C1DYFACXX/Sample_NB2231tumor_T_C1DYFACXX.Processed/Sample_NB2231tumor_T_C1DYFACXX.bam</v>
      </c>
      <c r="F747" t="str">
        <f t="shared" si="66"/>
        <v>Sample_NB2231tumor_T_C1DYFACXX.bam</v>
      </c>
      <c r="G747" s="97" t="str">
        <f t="shared" si="71"/>
        <v>/data/khanlab/projects/working_DATA/Sample_NB2231tumor_T_C1DYFACXX/Sample_NB2231tumor_T_C1DYFACXX.Cufflinks_UCSC/genes.fpkm_tracking</v>
      </c>
    </row>
    <row r="748" spans="1:7">
      <c r="A748" t="str">
        <f t="shared" si="68"/>
        <v>/data/khanlab/projects/working_DATA/</v>
      </c>
      <c r="B748" s="43" t="s">
        <v>380</v>
      </c>
      <c r="C748" t="str">
        <f t="shared" si="69"/>
        <v>.Processed/</v>
      </c>
      <c r="D748" t="str">
        <f t="shared" si="70"/>
        <v>.bam</v>
      </c>
      <c r="E748" t="str">
        <f t="shared" si="67"/>
        <v>/data/khanlab/projects/working_DATA/Sample_NB2232tumor_T_C1DYFACXX/Sample_NB2232tumor_T_C1DYFACXX.Processed/Sample_NB2232tumor_T_C1DYFACXX.bam</v>
      </c>
      <c r="F748" t="str">
        <f t="shared" si="66"/>
        <v>Sample_NB2232tumor_T_C1DYFACXX.bam</v>
      </c>
      <c r="G748" s="97" t="str">
        <f t="shared" si="71"/>
        <v>/data/khanlab/projects/working_DATA/Sample_NB2232tumor_T_C1DYFACXX/Sample_NB2232tumor_T_C1DYFACXX.Cufflinks_UCSC/genes.fpkm_tracking</v>
      </c>
    </row>
    <row r="749" spans="1:7">
      <c r="A749" t="str">
        <f t="shared" si="68"/>
        <v>/data/khanlab/projects/working_DATA/</v>
      </c>
      <c r="B749" s="43" t="s">
        <v>381</v>
      </c>
      <c r="C749" t="str">
        <f t="shared" si="69"/>
        <v>.Processed/</v>
      </c>
      <c r="D749" t="str">
        <f t="shared" si="70"/>
        <v>.bam</v>
      </c>
      <c r="E749" t="str">
        <f t="shared" si="67"/>
        <v>/data/khanlab/projects/working_DATA/Sample_NB2233tumor_T_C0N8BACXX/Sample_NB2233tumor_T_C0N8BACXX.Processed/Sample_NB2233tumor_T_C0N8BACXX.bam</v>
      </c>
      <c r="F749" t="str">
        <f t="shared" si="66"/>
        <v>Sample_NB2233tumor_T_C0N8BACXX.bam</v>
      </c>
      <c r="G749" s="97" t="str">
        <f t="shared" si="71"/>
        <v>/data/khanlab/projects/working_DATA/Sample_NB2233tumor_T_C0N8BACXX/Sample_NB2233tumor_T_C0N8BACXX.Cufflinks_UCSC/genes.fpkm_tracking</v>
      </c>
    </row>
    <row r="750" spans="1:7">
      <c r="A750" t="str">
        <f t="shared" si="68"/>
        <v>/data/khanlab/projects/working_DATA/</v>
      </c>
      <c r="B750" s="43" t="s">
        <v>382</v>
      </c>
      <c r="C750" t="str">
        <f t="shared" si="69"/>
        <v>.Processed/</v>
      </c>
      <c r="D750" t="str">
        <f t="shared" si="70"/>
        <v>.bam</v>
      </c>
      <c r="E750" t="str">
        <f t="shared" si="67"/>
        <v>/data/khanlab/projects/working_DATA/Sample_NB2234tumor_T_D1JJVACXX/Sample_NB2234tumor_T_D1JJVACXX.Processed/Sample_NB2234tumor_T_D1JJVACXX.bam</v>
      </c>
      <c r="F750" t="str">
        <f t="shared" si="66"/>
        <v>Sample_NB2234tumor_T_D1JJVACXX.bam</v>
      </c>
      <c r="G750" s="97" t="str">
        <f t="shared" si="71"/>
        <v>/data/khanlab/projects/working_DATA/Sample_NB2234tumor_T_D1JJVACXX/Sample_NB2234tumor_T_D1JJVACXX.Cufflinks_UCSC/genes.fpkm_tracking</v>
      </c>
    </row>
    <row r="751" spans="1:7">
      <c r="A751" t="str">
        <f t="shared" si="68"/>
        <v>/data/khanlab/projects/working_DATA/</v>
      </c>
      <c r="B751" s="43" t="s">
        <v>383</v>
      </c>
      <c r="C751" t="str">
        <f t="shared" si="69"/>
        <v>.Processed/</v>
      </c>
      <c r="D751" t="str">
        <f t="shared" si="70"/>
        <v>.bam</v>
      </c>
      <c r="E751" t="str">
        <f t="shared" si="67"/>
        <v>/data/khanlab/projects/working_DATA/Sample_NB2235tumor_T_D1JJVACXX/Sample_NB2235tumor_T_D1JJVACXX.Processed/Sample_NB2235tumor_T_D1JJVACXX.bam</v>
      </c>
      <c r="F751" t="str">
        <f t="shared" si="66"/>
        <v>Sample_NB2235tumor_T_D1JJVACXX.bam</v>
      </c>
      <c r="G751" s="97" t="str">
        <f t="shared" si="71"/>
        <v>/data/khanlab/projects/working_DATA/Sample_NB2235tumor_T_D1JJVACXX/Sample_NB2235tumor_T_D1JJVACXX.Cufflinks_UCSC/genes.fpkm_tracking</v>
      </c>
    </row>
    <row r="752" spans="1:7">
      <c r="A752" t="str">
        <f t="shared" si="68"/>
        <v>/data/khanlab/projects/working_DATA/</v>
      </c>
      <c r="B752" s="43" t="s">
        <v>384</v>
      </c>
      <c r="C752" t="str">
        <f t="shared" si="69"/>
        <v>.Processed/</v>
      </c>
      <c r="D752" t="str">
        <f t="shared" si="70"/>
        <v>.bam</v>
      </c>
      <c r="E752" t="str">
        <f t="shared" si="67"/>
        <v>/data/khanlab/projects/working_DATA/Sample_NB2236tumor_T_C0N83ACXX/Sample_NB2236tumor_T_C0N83ACXX.Processed/Sample_NB2236tumor_T_C0N83ACXX.bam</v>
      </c>
      <c r="F752" t="str">
        <f t="shared" si="66"/>
        <v>Sample_NB2236tumor_T_C0N83ACXX.bam</v>
      </c>
      <c r="G752" s="97" t="str">
        <f t="shared" si="71"/>
        <v>/data/khanlab/projects/working_DATA/Sample_NB2236tumor_T_C0N83ACXX/Sample_NB2236tumor_T_C0N83ACXX.Cufflinks_UCSC/genes.fpkm_tracking</v>
      </c>
    </row>
    <row r="753" spans="1:7">
      <c r="A753" t="str">
        <f t="shared" si="68"/>
        <v>/data/khanlab/projects/working_DATA/</v>
      </c>
      <c r="B753" s="43" t="s">
        <v>385</v>
      </c>
      <c r="C753" t="str">
        <f t="shared" si="69"/>
        <v>.Processed/</v>
      </c>
      <c r="D753" t="str">
        <f t="shared" si="70"/>
        <v>.bam</v>
      </c>
      <c r="E753" t="str">
        <f t="shared" si="67"/>
        <v>/data/khanlab/projects/working_DATA/Sample_NB2237tumor_T_C0N83ACXX/Sample_NB2237tumor_T_C0N83ACXX.Processed/Sample_NB2237tumor_T_C0N83ACXX.bam</v>
      </c>
      <c r="F753" t="str">
        <f t="shared" si="66"/>
        <v>Sample_NB2237tumor_T_C0N83ACXX.bam</v>
      </c>
      <c r="G753" s="97" t="str">
        <f t="shared" si="71"/>
        <v>/data/khanlab/projects/working_DATA/Sample_NB2237tumor_T_C0N83ACXX/Sample_NB2237tumor_T_C0N83ACXX.Cufflinks_UCSC/genes.fpkm_tracking</v>
      </c>
    </row>
    <row r="754" spans="1:7">
      <c r="A754" t="str">
        <f t="shared" si="68"/>
        <v>/data/khanlab/projects/working_DATA/</v>
      </c>
      <c r="B754" s="43" t="s">
        <v>386</v>
      </c>
      <c r="C754" t="str">
        <f t="shared" si="69"/>
        <v>.Processed/</v>
      </c>
      <c r="D754" t="str">
        <f t="shared" si="70"/>
        <v>.bam</v>
      </c>
      <c r="E754" t="str">
        <f t="shared" si="67"/>
        <v>/data/khanlab/projects/working_DATA/Sample_NB2238tumor_T_D1JJVACXX/Sample_NB2238tumor_T_D1JJVACXX.Processed/Sample_NB2238tumor_T_D1JJVACXX.bam</v>
      </c>
      <c r="F754" t="str">
        <f t="shared" si="66"/>
        <v>Sample_NB2238tumor_T_D1JJVACXX.bam</v>
      </c>
      <c r="G754" s="97" t="str">
        <f t="shared" si="71"/>
        <v>/data/khanlab/projects/working_DATA/Sample_NB2238tumor_T_D1JJVACXX/Sample_NB2238tumor_T_D1JJVACXX.Cufflinks_UCSC/genes.fpkm_tracking</v>
      </c>
    </row>
    <row r="755" spans="1:7">
      <c r="A755" t="str">
        <f t="shared" si="68"/>
        <v>/data/khanlab/projects/working_DATA/</v>
      </c>
      <c r="B755" s="43" t="s">
        <v>387</v>
      </c>
      <c r="C755" t="str">
        <f t="shared" si="69"/>
        <v>.Processed/</v>
      </c>
      <c r="D755" t="str">
        <f t="shared" si="70"/>
        <v>.bam</v>
      </c>
      <c r="E755" t="str">
        <f t="shared" si="67"/>
        <v>/data/khanlab/projects/working_DATA/Sample_NB2239tumor_T_C1DYFACXX/Sample_NB2239tumor_T_C1DYFACXX.Processed/Sample_NB2239tumor_T_C1DYFACXX.bam</v>
      </c>
      <c r="F755" t="str">
        <f t="shared" si="66"/>
        <v>Sample_NB2239tumor_T_C1DYFACXX.bam</v>
      </c>
      <c r="G755" s="97" t="str">
        <f t="shared" si="71"/>
        <v>/data/khanlab/projects/working_DATA/Sample_NB2239tumor_T_C1DYFACXX/Sample_NB2239tumor_T_C1DYFACXX.Cufflinks_UCSC/genes.fpkm_tracking</v>
      </c>
    </row>
    <row r="756" spans="1:7">
      <c r="A756" t="str">
        <f t="shared" si="68"/>
        <v>/data/khanlab/projects/working_DATA/</v>
      </c>
      <c r="B756" s="43" t="s">
        <v>388</v>
      </c>
      <c r="C756" t="str">
        <f t="shared" si="69"/>
        <v>.Processed/</v>
      </c>
      <c r="D756" t="str">
        <f t="shared" si="70"/>
        <v>.bam</v>
      </c>
      <c r="E756" t="str">
        <f t="shared" si="67"/>
        <v>/data/khanlab/projects/working_DATA/Sample_NB2240tumor_T_D1JJVACXX/Sample_NB2240tumor_T_D1JJVACXX.Processed/Sample_NB2240tumor_T_D1JJVACXX.bam</v>
      </c>
      <c r="F756" t="str">
        <f t="shared" ref="F756:F819" si="72">CONCATENATE(B756,D756)</f>
        <v>Sample_NB2240tumor_T_D1JJVACXX.bam</v>
      </c>
      <c r="G756" s="97" t="str">
        <f t="shared" si="71"/>
        <v>/data/khanlab/projects/working_DATA/Sample_NB2240tumor_T_D1JJVACXX/Sample_NB2240tumor_T_D1JJVACXX.Cufflinks_UCSC/genes.fpkm_tracking</v>
      </c>
    </row>
    <row r="757" spans="1:7">
      <c r="A757" t="str">
        <f t="shared" si="68"/>
        <v>/data/khanlab/projects/working_DATA/</v>
      </c>
      <c r="B757" s="43" t="s">
        <v>389</v>
      </c>
      <c r="C757" t="str">
        <f t="shared" si="69"/>
        <v>.Processed/</v>
      </c>
      <c r="D757" t="str">
        <f t="shared" si="70"/>
        <v>.bam</v>
      </c>
      <c r="E757" t="str">
        <f t="shared" ref="E757:E820" si="73">CONCATENATE(A757,B757,"/",B757,C757,B757,D757)</f>
        <v>/data/khanlab/projects/working_DATA/Sample_NB2241tumor_T_D1JJVACXX/Sample_NB2241tumor_T_D1JJVACXX.Processed/Sample_NB2241tumor_T_D1JJVACXX.bam</v>
      </c>
      <c r="F757" t="str">
        <f t="shared" si="72"/>
        <v>Sample_NB2241tumor_T_D1JJVACXX.bam</v>
      </c>
      <c r="G757" s="97" t="str">
        <f t="shared" si="71"/>
        <v>/data/khanlab/projects/working_DATA/Sample_NB2241tumor_T_D1JJVACXX/Sample_NB2241tumor_T_D1JJVACXX.Cufflinks_UCSC/genes.fpkm_tracking</v>
      </c>
    </row>
    <row r="758" spans="1:7">
      <c r="A758" t="str">
        <f t="shared" ref="A758:A821" si="74">$A$1</f>
        <v>/data/khanlab/projects/working_DATA/</v>
      </c>
      <c r="B758" s="43" t="s">
        <v>390</v>
      </c>
      <c r="C758" t="str">
        <f t="shared" ref="C758:C821" si="75">$C$1</f>
        <v>.Processed/</v>
      </c>
      <c r="D758" t="str">
        <f t="shared" ref="D758:D821" si="76">$D$1</f>
        <v>.bam</v>
      </c>
      <c r="E758" t="str">
        <f t="shared" si="73"/>
        <v>/data/khanlab/projects/working_DATA/Sample_NB2242tumor_T_D1JJVACXX/Sample_NB2242tumor_T_D1JJVACXX.Processed/Sample_NB2242tumor_T_D1JJVACXX.bam</v>
      </c>
      <c r="F758" t="str">
        <f t="shared" si="72"/>
        <v>Sample_NB2242tumor_T_D1JJVACXX.bam</v>
      </c>
      <c r="G758" s="97" t="str">
        <f t="shared" si="71"/>
        <v>/data/khanlab/projects/working_DATA/Sample_NB2242tumor_T_D1JJVACXX/Sample_NB2242tumor_T_D1JJVACXX.Cufflinks_UCSC/genes.fpkm_tracking</v>
      </c>
    </row>
    <row r="759" spans="1:7">
      <c r="A759" t="str">
        <f t="shared" si="74"/>
        <v>/data/khanlab/projects/working_DATA/</v>
      </c>
      <c r="B759" s="43" t="s">
        <v>391</v>
      </c>
      <c r="C759" t="str">
        <f t="shared" si="75"/>
        <v>.Processed/</v>
      </c>
      <c r="D759" t="str">
        <f t="shared" si="76"/>
        <v>.bam</v>
      </c>
      <c r="E759" t="str">
        <f t="shared" si="73"/>
        <v>/data/khanlab/projects/working_DATA/Sample_NB2243tumor_T_C0N83ACXX/Sample_NB2243tumor_T_C0N83ACXX.Processed/Sample_NB2243tumor_T_C0N83ACXX.bam</v>
      </c>
      <c r="F759" t="str">
        <f t="shared" si="72"/>
        <v>Sample_NB2243tumor_T_C0N83ACXX.bam</v>
      </c>
      <c r="G759" s="97" t="str">
        <f t="shared" si="71"/>
        <v>/data/khanlab/projects/working_DATA/Sample_NB2243tumor_T_C0N83ACXX/Sample_NB2243tumor_T_C0N83ACXX.Cufflinks_UCSC/genes.fpkm_tracking</v>
      </c>
    </row>
    <row r="760" spans="1:7">
      <c r="A760" t="str">
        <f t="shared" si="74"/>
        <v>/data/khanlab/projects/working_DATA/</v>
      </c>
      <c r="B760" s="43" t="s">
        <v>392</v>
      </c>
      <c r="C760" t="str">
        <f t="shared" si="75"/>
        <v>.Processed/</v>
      </c>
      <c r="D760" t="str">
        <f t="shared" si="76"/>
        <v>.bam</v>
      </c>
      <c r="E760" t="str">
        <f t="shared" si="73"/>
        <v>/data/khanlab/projects/working_DATA/Sample_NB2244tumor_T_C1DYFACXX/Sample_NB2244tumor_T_C1DYFACXX.Processed/Sample_NB2244tumor_T_C1DYFACXX.bam</v>
      </c>
      <c r="F760" t="str">
        <f t="shared" si="72"/>
        <v>Sample_NB2244tumor_T_C1DYFACXX.bam</v>
      </c>
      <c r="G760" s="97" t="str">
        <f t="shared" si="71"/>
        <v>/data/khanlab/projects/working_DATA/Sample_NB2244tumor_T_C1DYFACXX/Sample_NB2244tumor_T_C1DYFACXX.Cufflinks_UCSC/genes.fpkm_tracking</v>
      </c>
    </row>
    <row r="761" spans="1:7">
      <c r="A761" t="str">
        <f t="shared" si="74"/>
        <v>/data/khanlab/projects/working_DATA/</v>
      </c>
      <c r="B761" s="43" t="s">
        <v>393</v>
      </c>
      <c r="C761" t="str">
        <f t="shared" si="75"/>
        <v>.Processed/</v>
      </c>
      <c r="D761" t="str">
        <f t="shared" si="76"/>
        <v>.bam</v>
      </c>
      <c r="E761" t="str">
        <f t="shared" si="73"/>
        <v>/data/khanlab/projects/working_DATA/Sample_NB2245tumor_T_C0N83ACXX/Sample_NB2245tumor_T_C0N83ACXX.Processed/Sample_NB2245tumor_T_C0N83ACXX.bam</v>
      </c>
      <c r="F761" t="str">
        <f t="shared" si="72"/>
        <v>Sample_NB2245tumor_T_C0N83ACXX.bam</v>
      </c>
      <c r="G761" s="97" t="str">
        <f t="shared" si="71"/>
        <v>/data/khanlab/projects/working_DATA/Sample_NB2245tumor_T_C0N83ACXX/Sample_NB2245tumor_T_C0N83ACXX.Cufflinks_UCSC/genes.fpkm_tracking</v>
      </c>
    </row>
    <row r="762" spans="1:7">
      <c r="A762" t="str">
        <f t="shared" si="74"/>
        <v>/data/khanlab/projects/working_DATA/</v>
      </c>
      <c r="B762" s="43" t="s">
        <v>394</v>
      </c>
      <c r="C762" t="str">
        <f t="shared" si="75"/>
        <v>.Processed/</v>
      </c>
      <c r="D762" t="str">
        <f t="shared" si="76"/>
        <v>.bam</v>
      </c>
      <c r="E762" t="str">
        <f t="shared" si="73"/>
        <v>/data/khanlab/projects/working_DATA/Sample_NB2246tumor_T_C0N8BACXX/Sample_NB2246tumor_T_C0N8BACXX.Processed/Sample_NB2246tumor_T_C0N8BACXX.bam</v>
      </c>
      <c r="F762" t="str">
        <f t="shared" si="72"/>
        <v>Sample_NB2246tumor_T_C0N8BACXX.bam</v>
      </c>
      <c r="G762" s="97" t="str">
        <f t="shared" si="71"/>
        <v>/data/khanlab/projects/working_DATA/Sample_NB2246tumor_T_C0N8BACXX/Sample_NB2246tumor_T_C0N8BACXX.Cufflinks_UCSC/genes.fpkm_tracking</v>
      </c>
    </row>
    <row r="763" spans="1:7">
      <c r="A763" t="str">
        <f t="shared" si="74"/>
        <v>/data/khanlab/projects/working_DATA/</v>
      </c>
      <c r="B763" s="43" t="s">
        <v>395</v>
      </c>
      <c r="C763" t="str">
        <f t="shared" si="75"/>
        <v>.Processed/</v>
      </c>
      <c r="D763" t="str">
        <f t="shared" si="76"/>
        <v>.bam</v>
      </c>
      <c r="E763" t="str">
        <f t="shared" si="73"/>
        <v>/data/khanlab/projects/working_DATA/Sample_NB2247tumor_T_D1JJVACXX/Sample_NB2247tumor_T_D1JJVACXX.Processed/Sample_NB2247tumor_T_D1JJVACXX.bam</v>
      </c>
      <c r="F763" t="str">
        <f t="shared" si="72"/>
        <v>Sample_NB2247tumor_T_D1JJVACXX.bam</v>
      </c>
      <c r="G763" s="97" t="str">
        <f t="shared" si="71"/>
        <v>/data/khanlab/projects/working_DATA/Sample_NB2247tumor_T_D1JJVACXX/Sample_NB2247tumor_T_D1JJVACXX.Cufflinks_UCSC/genes.fpkm_tracking</v>
      </c>
    </row>
    <row r="764" spans="1:7">
      <c r="A764" t="str">
        <f t="shared" si="74"/>
        <v>/data/khanlab/projects/working_DATA/</v>
      </c>
      <c r="B764" s="43" t="s">
        <v>396</v>
      </c>
      <c r="C764" t="str">
        <f t="shared" si="75"/>
        <v>.Processed/</v>
      </c>
      <c r="D764" t="str">
        <f t="shared" si="76"/>
        <v>.bam</v>
      </c>
      <c r="E764" t="str">
        <f t="shared" si="73"/>
        <v>/data/khanlab/projects/working_DATA/Sample_NB2248tumor_T_C1DYFACXX/Sample_NB2248tumor_T_C1DYFACXX.Processed/Sample_NB2248tumor_T_C1DYFACXX.bam</v>
      </c>
      <c r="F764" t="str">
        <f t="shared" si="72"/>
        <v>Sample_NB2248tumor_T_C1DYFACXX.bam</v>
      </c>
      <c r="G764" s="97" t="str">
        <f t="shared" si="71"/>
        <v>/data/khanlab/projects/working_DATA/Sample_NB2248tumor_T_C1DYFACXX/Sample_NB2248tumor_T_C1DYFACXX.Cufflinks_UCSC/genes.fpkm_tracking</v>
      </c>
    </row>
    <row r="765" spans="1:7">
      <c r="A765" t="str">
        <f t="shared" si="74"/>
        <v>/data/khanlab/projects/working_DATA/</v>
      </c>
      <c r="B765" s="43" t="s">
        <v>397</v>
      </c>
      <c r="C765" t="str">
        <f t="shared" si="75"/>
        <v>.Processed/</v>
      </c>
      <c r="D765" t="str">
        <f t="shared" si="76"/>
        <v>.bam</v>
      </c>
      <c r="E765" t="str">
        <f t="shared" si="73"/>
        <v>/data/khanlab/projects/working_DATA/Sample_NB2249tumor_T_C0N8BACXX/Sample_NB2249tumor_T_C0N8BACXX.Processed/Sample_NB2249tumor_T_C0N8BACXX.bam</v>
      </c>
      <c r="F765" t="str">
        <f t="shared" si="72"/>
        <v>Sample_NB2249tumor_T_C0N8BACXX.bam</v>
      </c>
      <c r="G765" s="97" t="str">
        <f t="shared" si="71"/>
        <v>/data/khanlab/projects/working_DATA/Sample_NB2249tumor_T_C0N8BACXX/Sample_NB2249tumor_T_C0N8BACXX.Cufflinks_UCSC/genes.fpkm_tracking</v>
      </c>
    </row>
    <row r="766" spans="1:7">
      <c r="A766" t="str">
        <f t="shared" si="74"/>
        <v>/data/khanlab/projects/working_DATA/</v>
      </c>
      <c r="B766" s="43" t="s">
        <v>398</v>
      </c>
      <c r="C766" t="str">
        <f t="shared" si="75"/>
        <v>.Processed/</v>
      </c>
      <c r="D766" t="str">
        <f t="shared" si="76"/>
        <v>.bam</v>
      </c>
      <c r="E766" t="str">
        <f t="shared" si="73"/>
        <v>/data/khanlab/projects/working_DATA/Sample_NB2250tumor_T_C0N8BACXX/Sample_NB2250tumor_T_C0N8BACXX.Processed/Sample_NB2250tumor_T_C0N8BACXX.bam</v>
      </c>
      <c r="F766" t="str">
        <f t="shared" si="72"/>
        <v>Sample_NB2250tumor_T_C0N8BACXX.bam</v>
      </c>
      <c r="G766" s="97" t="str">
        <f t="shared" si="71"/>
        <v>/data/khanlab/projects/working_DATA/Sample_NB2250tumor_T_C0N8BACXX/Sample_NB2250tumor_T_C0N8BACXX.Cufflinks_UCSC/genes.fpkm_tracking</v>
      </c>
    </row>
    <row r="767" spans="1:7">
      <c r="A767" t="str">
        <f t="shared" si="74"/>
        <v>/data/khanlab/projects/working_DATA/</v>
      </c>
      <c r="B767" s="43" t="s">
        <v>399</v>
      </c>
      <c r="C767" t="str">
        <f t="shared" si="75"/>
        <v>.Processed/</v>
      </c>
      <c r="D767" t="str">
        <f t="shared" si="76"/>
        <v>.bam</v>
      </c>
      <c r="E767" t="str">
        <f t="shared" si="73"/>
        <v>/data/khanlab/projects/working_DATA/Sample_NB2251tumor_T_C1DYFACXX/Sample_NB2251tumor_T_C1DYFACXX.Processed/Sample_NB2251tumor_T_C1DYFACXX.bam</v>
      </c>
      <c r="F767" t="str">
        <f t="shared" si="72"/>
        <v>Sample_NB2251tumor_T_C1DYFACXX.bam</v>
      </c>
      <c r="G767" s="97" t="str">
        <f t="shared" si="71"/>
        <v>/data/khanlab/projects/working_DATA/Sample_NB2251tumor_T_C1DYFACXX/Sample_NB2251tumor_T_C1DYFACXX.Cufflinks_UCSC/genes.fpkm_tracking</v>
      </c>
    </row>
    <row r="768" spans="1:7">
      <c r="A768" t="str">
        <f t="shared" si="74"/>
        <v>/data/khanlab/projects/working_DATA/</v>
      </c>
      <c r="B768" s="43" t="s">
        <v>400</v>
      </c>
      <c r="C768" t="str">
        <f t="shared" si="75"/>
        <v>.Processed/</v>
      </c>
      <c r="D768" t="str">
        <f t="shared" si="76"/>
        <v>.bam</v>
      </c>
      <c r="E768" t="str">
        <f t="shared" si="73"/>
        <v>/data/khanlab/projects/working_DATA/Sample_NB2252tumor_T_C0N83ACXX/Sample_NB2252tumor_T_C0N83ACXX.Processed/Sample_NB2252tumor_T_C0N83ACXX.bam</v>
      </c>
      <c r="F768" t="str">
        <f t="shared" si="72"/>
        <v>Sample_NB2252tumor_T_C0N83ACXX.bam</v>
      </c>
      <c r="G768" s="97" t="str">
        <f t="shared" si="71"/>
        <v>/data/khanlab/projects/working_DATA/Sample_NB2252tumor_T_C0N83ACXX/Sample_NB2252tumor_T_C0N83ACXX.Cufflinks_UCSC/genes.fpkm_tracking</v>
      </c>
    </row>
    <row r="769" spans="1:7">
      <c r="A769" t="str">
        <f t="shared" si="74"/>
        <v>/data/khanlab/projects/working_DATA/</v>
      </c>
      <c r="B769" s="43" t="s">
        <v>401</v>
      </c>
      <c r="C769" t="str">
        <f t="shared" si="75"/>
        <v>.Processed/</v>
      </c>
      <c r="D769" t="str">
        <f t="shared" si="76"/>
        <v>.bam</v>
      </c>
      <c r="E769" t="str">
        <f t="shared" si="73"/>
        <v>/data/khanlab/projects/working_DATA/Sample_NB2253tumor_T_C0N83ACXX/Sample_NB2253tumor_T_C0N83ACXX.Processed/Sample_NB2253tumor_T_C0N83ACXX.bam</v>
      </c>
      <c r="F769" t="str">
        <f t="shared" si="72"/>
        <v>Sample_NB2253tumor_T_C0N83ACXX.bam</v>
      </c>
      <c r="G769" s="97" t="str">
        <f t="shared" si="71"/>
        <v>/data/khanlab/projects/working_DATA/Sample_NB2253tumor_T_C0N83ACXX/Sample_NB2253tumor_T_C0N83ACXX.Cufflinks_UCSC/genes.fpkm_tracking</v>
      </c>
    </row>
    <row r="770" spans="1:7">
      <c r="A770" t="str">
        <f t="shared" si="74"/>
        <v>/data/khanlab/projects/working_DATA/</v>
      </c>
      <c r="B770" s="43" t="s">
        <v>402</v>
      </c>
      <c r="C770" t="str">
        <f t="shared" si="75"/>
        <v>.Processed/</v>
      </c>
      <c r="D770" t="str">
        <f t="shared" si="76"/>
        <v>.bam</v>
      </c>
      <c r="E770" t="str">
        <f t="shared" si="73"/>
        <v>/data/khanlab/projects/working_DATA/Sample_NB2254tumor_T_D1JJVACXX/Sample_NB2254tumor_T_D1JJVACXX.Processed/Sample_NB2254tumor_T_D1JJVACXX.bam</v>
      </c>
      <c r="F770" t="str">
        <f t="shared" si="72"/>
        <v>Sample_NB2254tumor_T_D1JJVACXX.bam</v>
      </c>
      <c r="G770" s="97" t="str">
        <f t="shared" ref="G770:G833" si="77">CONCATENATE(A770,B770,"/",B770,".Cufflinks_UCSC/genes.fpkm_tracking")</f>
        <v>/data/khanlab/projects/working_DATA/Sample_NB2254tumor_T_D1JJVACXX/Sample_NB2254tumor_T_D1JJVACXX.Cufflinks_UCSC/genes.fpkm_tracking</v>
      </c>
    </row>
    <row r="771" spans="1:7">
      <c r="A771" t="str">
        <f t="shared" si="74"/>
        <v>/data/khanlab/projects/working_DATA/</v>
      </c>
      <c r="B771" s="43" t="s">
        <v>403</v>
      </c>
      <c r="C771" t="str">
        <f t="shared" si="75"/>
        <v>.Processed/</v>
      </c>
      <c r="D771" t="str">
        <f t="shared" si="76"/>
        <v>.bam</v>
      </c>
      <c r="E771" t="str">
        <f t="shared" si="73"/>
        <v>/data/khanlab/projects/working_DATA/Sample_NB2255tumor_T_C0N8BACXX/Sample_NB2255tumor_T_C0N8BACXX.Processed/Sample_NB2255tumor_T_C0N8BACXX.bam</v>
      </c>
      <c r="F771" t="str">
        <f t="shared" si="72"/>
        <v>Sample_NB2255tumor_T_C0N8BACXX.bam</v>
      </c>
      <c r="G771" s="97" t="str">
        <f t="shared" si="77"/>
        <v>/data/khanlab/projects/working_DATA/Sample_NB2255tumor_T_C0N8BACXX/Sample_NB2255tumor_T_C0N8BACXX.Cufflinks_UCSC/genes.fpkm_tracking</v>
      </c>
    </row>
    <row r="772" spans="1:7">
      <c r="A772" t="str">
        <f t="shared" si="74"/>
        <v>/data/khanlab/projects/working_DATA/</v>
      </c>
      <c r="B772" s="43" t="s">
        <v>404</v>
      </c>
      <c r="C772" t="str">
        <f t="shared" si="75"/>
        <v>.Processed/</v>
      </c>
      <c r="D772" t="str">
        <f t="shared" si="76"/>
        <v>.bam</v>
      </c>
      <c r="E772" t="str">
        <f t="shared" si="73"/>
        <v>/data/khanlab/projects/working_DATA/Sample_NB2256tumor_T_C1DYFACXX/Sample_NB2256tumor_T_C1DYFACXX.Processed/Sample_NB2256tumor_T_C1DYFACXX.bam</v>
      </c>
      <c r="F772" t="str">
        <f t="shared" si="72"/>
        <v>Sample_NB2256tumor_T_C1DYFACXX.bam</v>
      </c>
      <c r="G772" s="97" t="str">
        <f t="shared" si="77"/>
        <v>/data/khanlab/projects/working_DATA/Sample_NB2256tumor_T_C1DYFACXX/Sample_NB2256tumor_T_C1DYFACXX.Cufflinks_UCSC/genes.fpkm_tracking</v>
      </c>
    </row>
    <row r="773" spans="1:7">
      <c r="A773" t="str">
        <f t="shared" si="74"/>
        <v>/data/khanlab/projects/working_DATA/</v>
      </c>
      <c r="B773" s="43" t="s">
        <v>405</v>
      </c>
      <c r="C773" t="str">
        <f t="shared" si="75"/>
        <v>.Processed/</v>
      </c>
      <c r="D773" t="str">
        <f t="shared" si="76"/>
        <v>.bam</v>
      </c>
      <c r="E773" t="str">
        <f t="shared" si="73"/>
        <v>/data/khanlab/projects/working_DATA/Sample_NB2257tumor_T_D1JJVACXX/Sample_NB2257tumor_T_D1JJVACXX.Processed/Sample_NB2257tumor_T_D1JJVACXX.bam</v>
      </c>
      <c r="F773" t="str">
        <f t="shared" si="72"/>
        <v>Sample_NB2257tumor_T_D1JJVACXX.bam</v>
      </c>
      <c r="G773" s="97" t="str">
        <f t="shared" si="77"/>
        <v>/data/khanlab/projects/working_DATA/Sample_NB2257tumor_T_D1JJVACXX/Sample_NB2257tumor_T_D1JJVACXX.Cufflinks_UCSC/genes.fpkm_tracking</v>
      </c>
    </row>
    <row r="774" spans="1:7">
      <c r="A774" t="str">
        <f t="shared" si="74"/>
        <v>/data/khanlab/projects/working_DATA/</v>
      </c>
      <c r="B774" s="43" t="s">
        <v>406</v>
      </c>
      <c r="C774" t="str">
        <f t="shared" si="75"/>
        <v>.Processed/</v>
      </c>
      <c r="D774" t="str">
        <f t="shared" si="76"/>
        <v>.bam</v>
      </c>
      <c r="E774" t="str">
        <f t="shared" si="73"/>
        <v>/data/khanlab/projects/working_DATA/Sample_NB2258tumor_T_C0N8BACXX/Sample_NB2258tumor_T_C0N8BACXX.Processed/Sample_NB2258tumor_T_C0N8BACXX.bam</v>
      </c>
      <c r="F774" t="str">
        <f t="shared" si="72"/>
        <v>Sample_NB2258tumor_T_C0N8BACXX.bam</v>
      </c>
      <c r="G774" s="97" t="str">
        <f t="shared" si="77"/>
        <v>/data/khanlab/projects/working_DATA/Sample_NB2258tumor_T_C0N8BACXX/Sample_NB2258tumor_T_C0N8BACXX.Cufflinks_UCSC/genes.fpkm_tracking</v>
      </c>
    </row>
    <row r="775" spans="1:7">
      <c r="A775" t="str">
        <f t="shared" si="74"/>
        <v>/data/khanlab/projects/working_DATA/</v>
      </c>
      <c r="B775" s="43" t="s">
        <v>407</v>
      </c>
      <c r="C775" t="str">
        <f t="shared" si="75"/>
        <v>.Processed/</v>
      </c>
      <c r="D775" t="str">
        <f t="shared" si="76"/>
        <v>.bam</v>
      </c>
      <c r="E775" t="str">
        <f t="shared" si="73"/>
        <v>/data/khanlab/projects/working_DATA/Sample_NB2259tumor_T_C0N8BACXX/Sample_NB2259tumor_T_C0N8BACXX.Processed/Sample_NB2259tumor_T_C0N8BACXX.bam</v>
      </c>
      <c r="F775" t="str">
        <f t="shared" si="72"/>
        <v>Sample_NB2259tumor_T_C0N8BACXX.bam</v>
      </c>
      <c r="G775" s="97" t="str">
        <f t="shared" si="77"/>
        <v>/data/khanlab/projects/working_DATA/Sample_NB2259tumor_T_C0N8BACXX/Sample_NB2259tumor_T_C0N8BACXX.Cufflinks_UCSC/genes.fpkm_tracking</v>
      </c>
    </row>
    <row r="776" spans="1:7">
      <c r="A776" t="str">
        <f t="shared" si="74"/>
        <v>/data/khanlab/projects/working_DATA/</v>
      </c>
      <c r="B776" s="43" t="s">
        <v>408</v>
      </c>
      <c r="C776" t="str">
        <f t="shared" si="75"/>
        <v>.Processed/</v>
      </c>
      <c r="D776" t="str">
        <f t="shared" si="76"/>
        <v>.bam</v>
      </c>
      <c r="E776" t="str">
        <f t="shared" si="73"/>
        <v>/data/khanlab/projects/working_DATA/Sample_NB2260tumor_T_C0N83ACXX/Sample_NB2260tumor_T_C0N83ACXX.Processed/Sample_NB2260tumor_T_C0N83ACXX.bam</v>
      </c>
      <c r="F776" t="str">
        <f t="shared" si="72"/>
        <v>Sample_NB2260tumor_T_C0N83ACXX.bam</v>
      </c>
      <c r="G776" s="97" t="str">
        <f t="shared" si="77"/>
        <v>/data/khanlab/projects/working_DATA/Sample_NB2260tumor_T_C0N83ACXX/Sample_NB2260tumor_T_C0N83ACXX.Cufflinks_UCSC/genes.fpkm_tracking</v>
      </c>
    </row>
    <row r="777" spans="1:7">
      <c r="A777" t="str">
        <f t="shared" si="74"/>
        <v>/data/khanlab/projects/working_DATA/</v>
      </c>
      <c r="B777" s="43" t="s">
        <v>409</v>
      </c>
      <c r="C777" t="str">
        <f t="shared" si="75"/>
        <v>.Processed/</v>
      </c>
      <c r="D777" t="str">
        <f t="shared" si="76"/>
        <v>.bam</v>
      </c>
      <c r="E777" t="str">
        <f t="shared" si="73"/>
        <v>/data/khanlab/projects/working_DATA/Sample_NB2261tumor_T_C1DYFACXX/Sample_NB2261tumor_T_C1DYFACXX.Processed/Sample_NB2261tumor_T_C1DYFACXX.bam</v>
      </c>
      <c r="F777" t="str">
        <f t="shared" si="72"/>
        <v>Sample_NB2261tumor_T_C1DYFACXX.bam</v>
      </c>
      <c r="G777" s="97" t="str">
        <f t="shared" si="77"/>
        <v>/data/khanlab/projects/working_DATA/Sample_NB2261tumor_T_C1DYFACXX/Sample_NB2261tumor_T_C1DYFACXX.Cufflinks_UCSC/genes.fpkm_tracking</v>
      </c>
    </row>
    <row r="778" spans="1:7">
      <c r="A778" t="str">
        <f t="shared" si="74"/>
        <v>/data/khanlab/projects/working_DATA/</v>
      </c>
      <c r="B778" s="43" t="s">
        <v>410</v>
      </c>
      <c r="C778" t="str">
        <f t="shared" si="75"/>
        <v>.Processed/</v>
      </c>
      <c r="D778" t="str">
        <f t="shared" si="76"/>
        <v>.bam</v>
      </c>
      <c r="E778" t="str">
        <f t="shared" si="73"/>
        <v>/data/khanlab/projects/working_DATA/Sample_NB2262tumor_T_C0N83ACXX/Sample_NB2262tumor_T_C0N83ACXX.Processed/Sample_NB2262tumor_T_C0N83ACXX.bam</v>
      </c>
      <c r="F778" t="str">
        <f t="shared" si="72"/>
        <v>Sample_NB2262tumor_T_C0N83ACXX.bam</v>
      </c>
      <c r="G778" s="97" t="str">
        <f t="shared" si="77"/>
        <v>/data/khanlab/projects/working_DATA/Sample_NB2262tumor_T_C0N83ACXX/Sample_NB2262tumor_T_C0N83ACXX.Cufflinks_UCSC/genes.fpkm_tracking</v>
      </c>
    </row>
    <row r="779" spans="1:7">
      <c r="A779" t="str">
        <f t="shared" si="74"/>
        <v>/data/khanlab/projects/working_DATA/</v>
      </c>
      <c r="B779" s="43" t="s">
        <v>411</v>
      </c>
      <c r="C779" t="str">
        <f t="shared" si="75"/>
        <v>.Processed/</v>
      </c>
      <c r="D779" t="str">
        <f t="shared" si="76"/>
        <v>.bam</v>
      </c>
      <c r="E779" t="str">
        <f t="shared" si="73"/>
        <v>/data/khanlab/projects/working_DATA/Sample_NB2263tumor_T_D1JJVACXX/Sample_NB2263tumor_T_D1JJVACXX.Processed/Sample_NB2263tumor_T_D1JJVACXX.bam</v>
      </c>
      <c r="F779" t="str">
        <f t="shared" si="72"/>
        <v>Sample_NB2263tumor_T_D1JJVACXX.bam</v>
      </c>
      <c r="G779" s="97" t="str">
        <f t="shared" si="77"/>
        <v>/data/khanlab/projects/working_DATA/Sample_NB2263tumor_T_D1JJVACXX/Sample_NB2263tumor_T_D1JJVACXX.Cufflinks_UCSC/genes.fpkm_tracking</v>
      </c>
    </row>
    <row r="780" spans="1:7">
      <c r="A780" t="str">
        <f t="shared" si="74"/>
        <v>/data/khanlab/projects/working_DATA/</v>
      </c>
      <c r="B780" s="43" t="s">
        <v>412</v>
      </c>
      <c r="C780" t="str">
        <f t="shared" si="75"/>
        <v>.Processed/</v>
      </c>
      <c r="D780" t="str">
        <f t="shared" si="76"/>
        <v>.bam</v>
      </c>
      <c r="E780" t="str">
        <f t="shared" si="73"/>
        <v>/data/khanlab/projects/working_DATA/Sample_NB2264tumor_T_C1DYFACXX/Sample_NB2264tumor_T_C1DYFACXX.Processed/Sample_NB2264tumor_T_C1DYFACXX.bam</v>
      </c>
      <c r="F780" t="str">
        <f t="shared" si="72"/>
        <v>Sample_NB2264tumor_T_C1DYFACXX.bam</v>
      </c>
      <c r="G780" s="97" t="str">
        <f t="shared" si="77"/>
        <v>/data/khanlab/projects/working_DATA/Sample_NB2264tumor_T_C1DYFACXX/Sample_NB2264tumor_T_C1DYFACXX.Cufflinks_UCSC/genes.fpkm_tracking</v>
      </c>
    </row>
    <row r="781" spans="1:7">
      <c r="A781" t="str">
        <f t="shared" si="74"/>
        <v>/data/khanlab/projects/working_DATA/</v>
      </c>
      <c r="B781" s="43" t="s">
        <v>413</v>
      </c>
      <c r="C781" t="str">
        <f t="shared" si="75"/>
        <v>.Processed/</v>
      </c>
      <c r="D781" t="str">
        <f t="shared" si="76"/>
        <v>.bam</v>
      </c>
      <c r="E781" t="str">
        <f t="shared" si="73"/>
        <v>/data/khanlab/projects/working_DATA/Sample_NB2265tumor_T_C0N8BACXX/Sample_NB2265tumor_T_C0N8BACXX.Processed/Sample_NB2265tumor_T_C0N8BACXX.bam</v>
      </c>
      <c r="F781" t="str">
        <f t="shared" si="72"/>
        <v>Sample_NB2265tumor_T_C0N8BACXX.bam</v>
      </c>
      <c r="G781" s="97" t="str">
        <f t="shared" si="77"/>
        <v>/data/khanlab/projects/working_DATA/Sample_NB2265tumor_T_C0N8BACXX/Sample_NB2265tumor_T_C0N8BACXX.Cufflinks_UCSC/genes.fpkm_tracking</v>
      </c>
    </row>
    <row r="782" spans="1:7">
      <c r="A782" t="str">
        <f t="shared" si="74"/>
        <v>/data/khanlab/projects/working_DATA/</v>
      </c>
      <c r="B782" s="43" t="s">
        <v>414</v>
      </c>
      <c r="C782" t="str">
        <f t="shared" si="75"/>
        <v>.Processed/</v>
      </c>
      <c r="D782" t="str">
        <f t="shared" si="76"/>
        <v>.bam</v>
      </c>
      <c r="E782" t="str">
        <f t="shared" si="73"/>
        <v>/data/khanlab/projects/working_DATA/Sample_NB2266tumor_T_C0N8BACXX/Sample_NB2266tumor_T_C0N8BACXX.Processed/Sample_NB2266tumor_T_C0N8BACXX.bam</v>
      </c>
      <c r="F782" t="str">
        <f t="shared" si="72"/>
        <v>Sample_NB2266tumor_T_C0N8BACXX.bam</v>
      </c>
      <c r="G782" s="97" t="str">
        <f t="shared" si="77"/>
        <v>/data/khanlab/projects/working_DATA/Sample_NB2266tumor_T_C0N8BACXX/Sample_NB2266tumor_T_C0N8BACXX.Cufflinks_UCSC/genes.fpkm_tracking</v>
      </c>
    </row>
    <row r="783" spans="1:7">
      <c r="A783" t="str">
        <f t="shared" si="74"/>
        <v>/data/khanlab/projects/working_DATA/</v>
      </c>
      <c r="B783" s="43" t="s">
        <v>415</v>
      </c>
      <c r="C783" t="str">
        <f t="shared" si="75"/>
        <v>.Processed/</v>
      </c>
      <c r="D783" t="str">
        <f t="shared" si="76"/>
        <v>.bam</v>
      </c>
      <c r="E783" t="str">
        <f t="shared" si="73"/>
        <v>/data/khanlab/projects/working_DATA/Sample_NB2267tumor_T_D1JJVACXX/Sample_NB2267tumor_T_D1JJVACXX.Processed/Sample_NB2267tumor_T_D1JJVACXX.bam</v>
      </c>
      <c r="F783" t="str">
        <f t="shared" si="72"/>
        <v>Sample_NB2267tumor_T_D1JJVACXX.bam</v>
      </c>
      <c r="G783" s="97" t="str">
        <f t="shared" si="77"/>
        <v>/data/khanlab/projects/working_DATA/Sample_NB2267tumor_T_D1JJVACXX/Sample_NB2267tumor_T_D1JJVACXX.Cufflinks_UCSC/genes.fpkm_tracking</v>
      </c>
    </row>
    <row r="784" spans="1:7">
      <c r="A784" t="str">
        <f t="shared" si="74"/>
        <v>/data/khanlab/projects/working_DATA/</v>
      </c>
      <c r="B784" s="43" t="s">
        <v>416</v>
      </c>
      <c r="C784" t="str">
        <f t="shared" si="75"/>
        <v>.Processed/</v>
      </c>
      <c r="D784" t="str">
        <f t="shared" si="76"/>
        <v>.bam</v>
      </c>
      <c r="E784" t="str">
        <f t="shared" si="73"/>
        <v>/data/khanlab/projects/working_DATA/Sample_NB2268tumor_T_C1DYFACXX/Sample_NB2268tumor_T_C1DYFACXX.Processed/Sample_NB2268tumor_T_C1DYFACXX.bam</v>
      </c>
      <c r="F784" t="str">
        <f t="shared" si="72"/>
        <v>Sample_NB2268tumor_T_C1DYFACXX.bam</v>
      </c>
      <c r="G784" s="97" t="str">
        <f t="shared" si="77"/>
        <v>/data/khanlab/projects/working_DATA/Sample_NB2268tumor_T_C1DYFACXX/Sample_NB2268tumor_T_C1DYFACXX.Cufflinks_UCSC/genes.fpkm_tracking</v>
      </c>
    </row>
    <row r="785" spans="1:7">
      <c r="A785" t="str">
        <f t="shared" si="74"/>
        <v>/data/khanlab/projects/working_DATA/</v>
      </c>
      <c r="B785" s="43" t="s">
        <v>417</v>
      </c>
      <c r="C785" t="str">
        <f t="shared" si="75"/>
        <v>.Processed/</v>
      </c>
      <c r="D785" t="str">
        <f t="shared" si="76"/>
        <v>.bam</v>
      </c>
      <c r="E785" t="str">
        <f t="shared" si="73"/>
        <v>/data/khanlab/projects/working_DATA/Sample_NB2269tumor_T_C0N83ACXX/Sample_NB2269tumor_T_C0N83ACXX.Processed/Sample_NB2269tumor_T_C0N83ACXX.bam</v>
      </c>
      <c r="F785" t="str">
        <f t="shared" si="72"/>
        <v>Sample_NB2269tumor_T_C0N83ACXX.bam</v>
      </c>
      <c r="G785" s="97" t="str">
        <f t="shared" si="77"/>
        <v>/data/khanlab/projects/working_DATA/Sample_NB2269tumor_T_C0N83ACXX/Sample_NB2269tumor_T_C0N83ACXX.Cufflinks_UCSC/genes.fpkm_tracking</v>
      </c>
    </row>
    <row r="786" spans="1:7">
      <c r="A786" t="str">
        <f t="shared" si="74"/>
        <v>/data/khanlab/projects/working_DATA/</v>
      </c>
      <c r="B786" s="43" t="s">
        <v>418</v>
      </c>
      <c r="C786" t="str">
        <f t="shared" si="75"/>
        <v>.Processed/</v>
      </c>
      <c r="D786" t="str">
        <f t="shared" si="76"/>
        <v>.bam</v>
      </c>
      <c r="E786" t="str">
        <f t="shared" si="73"/>
        <v>/data/khanlab/projects/working_DATA/Sample_NB2270tumor_T_C1DYFACXX/Sample_NB2270tumor_T_C1DYFACXX.Processed/Sample_NB2270tumor_T_C1DYFACXX.bam</v>
      </c>
      <c r="F786" t="str">
        <f t="shared" si="72"/>
        <v>Sample_NB2270tumor_T_C1DYFACXX.bam</v>
      </c>
      <c r="G786" s="97" t="str">
        <f t="shared" si="77"/>
        <v>/data/khanlab/projects/working_DATA/Sample_NB2270tumor_T_C1DYFACXX/Sample_NB2270tumor_T_C1DYFACXX.Cufflinks_UCSC/genes.fpkm_tracking</v>
      </c>
    </row>
    <row r="787" spans="1:7">
      <c r="A787" t="str">
        <f t="shared" si="74"/>
        <v>/data/khanlab/projects/working_DATA/</v>
      </c>
      <c r="B787" s="43" t="s">
        <v>419</v>
      </c>
      <c r="C787" t="str">
        <f t="shared" si="75"/>
        <v>.Processed/</v>
      </c>
      <c r="D787" t="str">
        <f t="shared" si="76"/>
        <v>.bam</v>
      </c>
      <c r="E787" t="str">
        <f t="shared" si="73"/>
        <v>/data/khanlab/projects/working_DATA/Sample_NB2271tumor_T_C1DYFACXX/Sample_NB2271tumor_T_C1DYFACXX.Processed/Sample_NB2271tumor_T_C1DYFACXX.bam</v>
      </c>
      <c r="F787" t="str">
        <f t="shared" si="72"/>
        <v>Sample_NB2271tumor_T_C1DYFACXX.bam</v>
      </c>
      <c r="G787" s="97" t="str">
        <f t="shared" si="77"/>
        <v>/data/khanlab/projects/working_DATA/Sample_NB2271tumor_T_C1DYFACXX/Sample_NB2271tumor_T_C1DYFACXX.Cufflinks_UCSC/genes.fpkm_tracking</v>
      </c>
    </row>
    <row r="788" spans="1:7">
      <c r="A788" t="str">
        <f t="shared" si="74"/>
        <v>/data/khanlab/projects/working_DATA/</v>
      </c>
      <c r="B788" s="43" t="s">
        <v>420</v>
      </c>
      <c r="C788" t="str">
        <f t="shared" si="75"/>
        <v>.Processed/</v>
      </c>
      <c r="D788" t="str">
        <f t="shared" si="76"/>
        <v>.bam</v>
      </c>
      <c r="E788" t="str">
        <f t="shared" si="73"/>
        <v>/data/khanlab/projects/working_DATA/Sample_NB2272tumor_T_D1JJVACXX/Sample_NB2272tumor_T_D1JJVACXX.Processed/Sample_NB2272tumor_T_D1JJVACXX.bam</v>
      </c>
      <c r="F788" t="str">
        <f t="shared" si="72"/>
        <v>Sample_NB2272tumor_T_D1JJVACXX.bam</v>
      </c>
      <c r="G788" s="97" t="str">
        <f t="shared" si="77"/>
        <v>/data/khanlab/projects/working_DATA/Sample_NB2272tumor_T_D1JJVACXX/Sample_NB2272tumor_T_D1JJVACXX.Cufflinks_UCSC/genes.fpkm_tracking</v>
      </c>
    </row>
    <row r="789" spans="1:7">
      <c r="A789" t="str">
        <f t="shared" si="74"/>
        <v>/data/khanlab/projects/working_DATA/</v>
      </c>
      <c r="B789" s="43" t="s">
        <v>421</v>
      </c>
      <c r="C789" t="str">
        <f t="shared" si="75"/>
        <v>.Processed/</v>
      </c>
      <c r="D789" t="str">
        <f t="shared" si="76"/>
        <v>.bam</v>
      </c>
      <c r="E789" t="str">
        <f t="shared" si="73"/>
        <v>/data/khanlab/projects/working_DATA/Sample_NB2273tumor_T_C0N83ACXX/Sample_NB2273tumor_T_C0N83ACXX.Processed/Sample_NB2273tumor_T_C0N83ACXX.bam</v>
      </c>
      <c r="F789" t="str">
        <f t="shared" si="72"/>
        <v>Sample_NB2273tumor_T_C0N83ACXX.bam</v>
      </c>
      <c r="G789" s="97" t="str">
        <f t="shared" si="77"/>
        <v>/data/khanlab/projects/working_DATA/Sample_NB2273tumor_T_C0N83ACXX/Sample_NB2273tumor_T_C0N83ACXX.Cufflinks_UCSC/genes.fpkm_tracking</v>
      </c>
    </row>
    <row r="790" spans="1:7">
      <c r="A790" t="str">
        <f t="shared" si="74"/>
        <v>/data/khanlab/projects/working_DATA/</v>
      </c>
      <c r="B790" s="43" t="s">
        <v>422</v>
      </c>
      <c r="C790" t="str">
        <f t="shared" si="75"/>
        <v>.Processed/</v>
      </c>
      <c r="D790" t="str">
        <f t="shared" si="76"/>
        <v>.bam</v>
      </c>
      <c r="E790" t="str">
        <f t="shared" si="73"/>
        <v>/data/khanlab/projects/working_DATA/Sample_NB2274tumor_T_C0N83ACXX/Sample_NB2274tumor_T_C0N83ACXX.Processed/Sample_NB2274tumor_T_C0N83ACXX.bam</v>
      </c>
      <c r="F790" t="str">
        <f t="shared" si="72"/>
        <v>Sample_NB2274tumor_T_C0N83ACXX.bam</v>
      </c>
      <c r="G790" s="97" t="str">
        <f t="shared" si="77"/>
        <v>/data/khanlab/projects/working_DATA/Sample_NB2274tumor_T_C0N83ACXX/Sample_NB2274tumor_T_C0N83ACXX.Cufflinks_UCSC/genes.fpkm_tracking</v>
      </c>
    </row>
    <row r="791" spans="1:7">
      <c r="A791" t="str">
        <f t="shared" si="74"/>
        <v>/data/khanlab/projects/working_DATA/</v>
      </c>
      <c r="B791" s="43" t="s">
        <v>423</v>
      </c>
      <c r="C791" t="str">
        <f t="shared" si="75"/>
        <v>.Processed/</v>
      </c>
      <c r="D791" t="str">
        <f t="shared" si="76"/>
        <v>.bam</v>
      </c>
      <c r="E791" t="str">
        <f t="shared" si="73"/>
        <v>/data/khanlab/projects/working_DATA/Sample_NB2275tumor_T_C1DYFACXX/Sample_NB2275tumor_T_C1DYFACXX.Processed/Sample_NB2275tumor_T_C1DYFACXX.bam</v>
      </c>
      <c r="F791" t="str">
        <f t="shared" si="72"/>
        <v>Sample_NB2275tumor_T_C1DYFACXX.bam</v>
      </c>
      <c r="G791" s="97" t="str">
        <f t="shared" si="77"/>
        <v>/data/khanlab/projects/working_DATA/Sample_NB2275tumor_T_C1DYFACXX/Sample_NB2275tumor_T_C1DYFACXX.Cufflinks_UCSC/genes.fpkm_tracking</v>
      </c>
    </row>
    <row r="792" spans="1:7">
      <c r="A792" t="str">
        <f t="shared" si="74"/>
        <v>/data/khanlab/projects/working_DATA/</v>
      </c>
      <c r="B792" s="43" t="s">
        <v>424</v>
      </c>
      <c r="C792" t="str">
        <f t="shared" si="75"/>
        <v>.Processed/</v>
      </c>
      <c r="D792" t="str">
        <f t="shared" si="76"/>
        <v>.bam</v>
      </c>
      <c r="E792" t="str">
        <f t="shared" si="73"/>
        <v>/data/khanlab/projects/working_DATA/Sample_NB2276tumor_T_C1E55ACXX/Sample_NB2276tumor_T_C1E55ACXX.Processed/Sample_NB2276tumor_T_C1E55ACXX.bam</v>
      </c>
      <c r="F792" t="str">
        <f t="shared" si="72"/>
        <v>Sample_NB2276tumor_T_C1E55ACXX.bam</v>
      </c>
      <c r="G792" s="97" t="str">
        <f t="shared" si="77"/>
        <v>/data/khanlab/projects/working_DATA/Sample_NB2276tumor_T_C1E55ACXX/Sample_NB2276tumor_T_C1E55ACXX.Cufflinks_UCSC/genes.fpkm_tracking</v>
      </c>
    </row>
    <row r="793" spans="1:7">
      <c r="A793" t="str">
        <f t="shared" si="74"/>
        <v>/data/khanlab/projects/working_DATA/</v>
      </c>
      <c r="B793" s="43" t="s">
        <v>425</v>
      </c>
      <c r="C793" t="str">
        <f t="shared" si="75"/>
        <v>.Processed/</v>
      </c>
      <c r="D793" t="str">
        <f t="shared" si="76"/>
        <v>.bam</v>
      </c>
      <c r="E793" t="str">
        <f t="shared" si="73"/>
        <v>/data/khanlab/projects/working_DATA/Sample_NB2277tumor_T_C0N8BACXX/Sample_NB2277tumor_T_C0N8BACXX.Processed/Sample_NB2277tumor_T_C0N8BACXX.bam</v>
      </c>
      <c r="F793" t="str">
        <f t="shared" si="72"/>
        <v>Sample_NB2277tumor_T_C0N8BACXX.bam</v>
      </c>
      <c r="G793" s="97" t="str">
        <f t="shared" si="77"/>
        <v>/data/khanlab/projects/working_DATA/Sample_NB2277tumor_T_C0N8BACXX/Sample_NB2277tumor_T_C0N8BACXX.Cufflinks_UCSC/genes.fpkm_tracking</v>
      </c>
    </row>
    <row r="794" spans="1:7">
      <c r="A794" t="str">
        <f t="shared" si="74"/>
        <v>/data/khanlab/projects/working_DATA/</v>
      </c>
      <c r="B794" s="43" t="s">
        <v>426</v>
      </c>
      <c r="C794" t="str">
        <f t="shared" si="75"/>
        <v>.Processed/</v>
      </c>
      <c r="D794" t="str">
        <f t="shared" si="76"/>
        <v>.bam</v>
      </c>
      <c r="E794" t="str">
        <f t="shared" si="73"/>
        <v>/data/khanlab/projects/working_DATA/Sample_NB2278tumor_T_C1E55ACXX/Sample_NB2278tumor_T_C1E55ACXX.Processed/Sample_NB2278tumor_T_C1E55ACXX.bam</v>
      </c>
      <c r="F794" t="str">
        <f t="shared" si="72"/>
        <v>Sample_NB2278tumor_T_C1E55ACXX.bam</v>
      </c>
      <c r="G794" s="97" t="str">
        <f t="shared" si="77"/>
        <v>/data/khanlab/projects/working_DATA/Sample_NB2278tumor_T_C1E55ACXX/Sample_NB2278tumor_T_C1E55ACXX.Cufflinks_UCSC/genes.fpkm_tracking</v>
      </c>
    </row>
    <row r="795" spans="1:7">
      <c r="A795" t="str">
        <f t="shared" si="74"/>
        <v>/data/khanlab/projects/working_DATA/</v>
      </c>
      <c r="B795" s="43" t="s">
        <v>427</v>
      </c>
      <c r="C795" t="str">
        <f t="shared" si="75"/>
        <v>.Processed/</v>
      </c>
      <c r="D795" t="str">
        <f t="shared" si="76"/>
        <v>.bam</v>
      </c>
      <c r="E795" t="str">
        <f t="shared" si="73"/>
        <v>/data/khanlab/projects/working_DATA/Sample_NB2279tumor_T_C0N8BACXX/Sample_NB2279tumor_T_C0N8BACXX.Processed/Sample_NB2279tumor_T_C0N8BACXX.bam</v>
      </c>
      <c r="F795" t="str">
        <f t="shared" si="72"/>
        <v>Sample_NB2279tumor_T_C0N8BACXX.bam</v>
      </c>
      <c r="G795" s="97" t="str">
        <f t="shared" si="77"/>
        <v>/data/khanlab/projects/working_DATA/Sample_NB2279tumor_T_C0N8BACXX/Sample_NB2279tumor_T_C0N8BACXX.Cufflinks_UCSC/genes.fpkm_tracking</v>
      </c>
    </row>
    <row r="796" spans="1:7">
      <c r="A796" t="str">
        <f t="shared" si="74"/>
        <v>/data/khanlab/projects/working_DATA/</v>
      </c>
      <c r="B796" s="43" t="s">
        <v>428</v>
      </c>
      <c r="C796" t="str">
        <f t="shared" si="75"/>
        <v>.Processed/</v>
      </c>
      <c r="D796" t="str">
        <f t="shared" si="76"/>
        <v>.bam</v>
      </c>
      <c r="E796" t="str">
        <f t="shared" si="73"/>
        <v>/data/khanlab/projects/working_DATA/Sample_NB2281tumor_T_D247WACXX/Sample_NB2281tumor_T_D247WACXX.Processed/Sample_NB2281tumor_T_D247WACXX.bam</v>
      </c>
      <c r="F796" t="str">
        <f t="shared" si="72"/>
        <v>Sample_NB2281tumor_T_D247WACXX.bam</v>
      </c>
      <c r="G796" s="97" t="str">
        <f t="shared" si="77"/>
        <v>/data/khanlab/projects/working_DATA/Sample_NB2281tumor_T_D247WACXX/Sample_NB2281tumor_T_D247WACXX.Cufflinks_UCSC/genes.fpkm_tracking</v>
      </c>
    </row>
    <row r="797" spans="1:7">
      <c r="A797" t="str">
        <f t="shared" si="74"/>
        <v>/data/khanlab/projects/working_DATA/</v>
      </c>
      <c r="B797" s="43" t="s">
        <v>429</v>
      </c>
      <c r="C797" t="str">
        <f t="shared" si="75"/>
        <v>.Processed/</v>
      </c>
      <c r="D797" t="str">
        <f t="shared" si="76"/>
        <v>.bam</v>
      </c>
      <c r="E797" t="str">
        <f t="shared" si="73"/>
        <v>/data/khanlab/projects/working_DATA/Sample_NB2283tumor_T_D247WACXX/Sample_NB2283tumor_T_D247WACXX.Processed/Sample_NB2283tumor_T_D247WACXX.bam</v>
      </c>
      <c r="F797" t="str">
        <f t="shared" si="72"/>
        <v>Sample_NB2283tumor_T_D247WACXX.bam</v>
      </c>
      <c r="G797" s="97" t="str">
        <f t="shared" si="77"/>
        <v>/data/khanlab/projects/working_DATA/Sample_NB2283tumor_T_D247WACXX/Sample_NB2283tumor_T_D247WACXX.Cufflinks_UCSC/genes.fpkm_tracking</v>
      </c>
    </row>
    <row r="798" spans="1:7">
      <c r="A798" t="str">
        <f t="shared" si="74"/>
        <v>/data/khanlab/projects/working_DATA/</v>
      </c>
      <c r="B798" s="43" t="s">
        <v>430</v>
      </c>
      <c r="C798" t="str">
        <f t="shared" si="75"/>
        <v>.Processed/</v>
      </c>
      <c r="D798" t="str">
        <f t="shared" si="76"/>
        <v>.bam</v>
      </c>
      <c r="E798" t="str">
        <f t="shared" si="73"/>
        <v>/data/khanlab/projects/working_DATA/Sample_NB2284tumor_T_D247WACXX/Sample_NB2284tumor_T_D247WACXX.Processed/Sample_NB2284tumor_T_D247WACXX.bam</v>
      </c>
      <c r="F798" t="str">
        <f t="shared" si="72"/>
        <v>Sample_NB2284tumor_T_D247WACXX.bam</v>
      </c>
      <c r="G798" s="97" t="str">
        <f t="shared" si="77"/>
        <v>/data/khanlab/projects/working_DATA/Sample_NB2284tumor_T_D247WACXX/Sample_NB2284tumor_T_D247WACXX.Cufflinks_UCSC/genes.fpkm_tracking</v>
      </c>
    </row>
    <row r="799" spans="1:7">
      <c r="A799" t="str">
        <f t="shared" si="74"/>
        <v>/data/khanlab/projects/working_DATA/</v>
      </c>
      <c r="B799" s="43" t="s">
        <v>431</v>
      </c>
      <c r="C799" t="str">
        <f t="shared" si="75"/>
        <v>.Processed/</v>
      </c>
      <c r="D799" t="str">
        <f t="shared" si="76"/>
        <v>.bam</v>
      </c>
      <c r="E799" t="str">
        <f t="shared" si="73"/>
        <v>/data/khanlab/projects/working_DATA/Sample_NB2285tumor_T_D247WACXX/Sample_NB2285tumor_T_D247WACXX.Processed/Sample_NB2285tumor_T_D247WACXX.bam</v>
      </c>
      <c r="F799" t="str">
        <f t="shared" si="72"/>
        <v>Sample_NB2285tumor_T_D247WACXX.bam</v>
      </c>
      <c r="G799" s="97" t="str">
        <f t="shared" si="77"/>
        <v>/data/khanlab/projects/working_DATA/Sample_NB2285tumor_T_D247WACXX/Sample_NB2285tumor_T_D247WACXX.Cufflinks_UCSC/genes.fpkm_tracking</v>
      </c>
    </row>
    <row r="800" spans="1:7">
      <c r="A800" t="str">
        <f t="shared" si="74"/>
        <v>/data/khanlab/projects/working_DATA/</v>
      </c>
      <c r="B800" s="43" t="s">
        <v>432</v>
      </c>
      <c r="C800" t="str">
        <f t="shared" si="75"/>
        <v>.Processed/</v>
      </c>
      <c r="D800" t="str">
        <f t="shared" si="76"/>
        <v>.bam</v>
      </c>
      <c r="E800" t="str">
        <f t="shared" si="73"/>
        <v>/data/khanlab/projects/working_DATA/Sample_NB2287tumor_T_D247WACXX/Sample_NB2287tumor_T_D247WACXX.Processed/Sample_NB2287tumor_T_D247WACXX.bam</v>
      </c>
      <c r="F800" t="str">
        <f t="shared" si="72"/>
        <v>Sample_NB2287tumor_T_D247WACXX.bam</v>
      </c>
      <c r="G800" s="97" t="str">
        <f t="shared" si="77"/>
        <v>/data/khanlab/projects/working_DATA/Sample_NB2287tumor_T_D247WACXX/Sample_NB2287tumor_T_D247WACXX.Cufflinks_UCSC/genes.fpkm_tracking</v>
      </c>
    </row>
    <row r="801" spans="1:7">
      <c r="A801" t="str">
        <f t="shared" si="74"/>
        <v>/data/khanlab/projects/working_DATA/</v>
      </c>
      <c r="B801" s="43" t="s">
        <v>433</v>
      </c>
      <c r="C801" t="str">
        <f t="shared" si="75"/>
        <v>.Processed/</v>
      </c>
      <c r="D801" t="str">
        <f t="shared" si="76"/>
        <v>.bam</v>
      </c>
      <c r="E801" t="str">
        <f t="shared" si="73"/>
        <v>/data/khanlab/projects/working_DATA/Sample_NB2288tumor_T_D247WACXX/Sample_NB2288tumor_T_D247WACXX.Processed/Sample_NB2288tumor_T_D247WACXX.bam</v>
      </c>
      <c r="F801" t="str">
        <f t="shared" si="72"/>
        <v>Sample_NB2288tumor_T_D247WACXX.bam</v>
      </c>
      <c r="G801" s="97" t="str">
        <f t="shared" si="77"/>
        <v>/data/khanlab/projects/working_DATA/Sample_NB2288tumor_T_D247WACXX/Sample_NB2288tumor_T_D247WACXX.Cufflinks_UCSC/genes.fpkm_tracking</v>
      </c>
    </row>
    <row r="802" spans="1:7">
      <c r="A802" t="str">
        <f t="shared" si="74"/>
        <v>/data/khanlab/projects/working_DATA/</v>
      </c>
      <c r="B802" s="43" t="s">
        <v>434</v>
      </c>
      <c r="C802" t="str">
        <f t="shared" si="75"/>
        <v>.Processed/</v>
      </c>
      <c r="D802" t="str">
        <f t="shared" si="76"/>
        <v>.bam</v>
      </c>
      <c r="E802" t="str">
        <f t="shared" si="73"/>
        <v>/data/khanlab/projects/working_DATA/Sample_NB2289tumor_T_D247WACXX/Sample_NB2289tumor_T_D247WACXX.Processed/Sample_NB2289tumor_T_D247WACXX.bam</v>
      </c>
      <c r="F802" t="str">
        <f t="shared" si="72"/>
        <v>Sample_NB2289tumor_T_D247WACXX.bam</v>
      </c>
      <c r="G802" s="97" t="str">
        <f t="shared" si="77"/>
        <v>/data/khanlab/projects/working_DATA/Sample_NB2289tumor_T_D247WACXX/Sample_NB2289tumor_T_D247WACXX.Cufflinks_UCSC/genes.fpkm_tracking</v>
      </c>
    </row>
    <row r="803" spans="1:7">
      <c r="A803" t="str">
        <f t="shared" si="74"/>
        <v>/data/khanlab/projects/working_DATA/</v>
      </c>
      <c r="B803" s="43" t="s">
        <v>435</v>
      </c>
      <c r="C803" t="str">
        <f t="shared" si="75"/>
        <v>.Processed/</v>
      </c>
      <c r="D803" t="str">
        <f t="shared" si="76"/>
        <v>.bam</v>
      </c>
      <c r="E803" t="str">
        <f t="shared" si="73"/>
        <v>/data/khanlab/projects/working_DATA/Sample_NB2290tumor_T_D247WACXX/Sample_NB2290tumor_T_D247WACXX.Processed/Sample_NB2290tumor_T_D247WACXX.bam</v>
      </c>
      <c r="F803" t="str">
        <f t="shared" si="72"/>
        <v>Sample_NB2290tumor_T_D247WACXX.bam</v>
      </c>
      <c r="G803" s="97" t="str">
        <f t="shared" si="77"/>
        <v>/data/khanlab/projects/working_DATA/Sample_NB2290tumor_T_D247WACXX/Sample_NB2290tumor_T_D247WACXX.Cufflinks_UCSC/genes.fpkm_tracking</v>
      </c>
    </row>
    <row r="804" spans="1:7">
      <c r="A804" t="str">
        <f t="shared" si="74"/>
        <v>/data/khanlab/projects/working_DATA/</v>
      </c>
      <c r="B804" s="43" t="s">
        <v>436</v>
      </c>
      <c r="C804" t="str">
        <f t="shared" si="75"/>
        <v>.Processed/</v>
      </c>
      <c r="D804" t="str">
        <f t="shared" si="76"/>
        <v>.bam</v>
      </c>
      <c r="E804" t="str">
        <f t="shared" si="73"/>
        <v>/data/khanlab/projects/working_DATA/Sample_NB2291tumor_T_D247WACXX/Sample_NB2291tumor_T_D247WACXX.Processed/Sample_NB2291tumor_T_D247WACXX.bam</v>
      </c>
      <c r="F804" t="str">
        <f t="shared" si="72"/>
        <v>Sample_NB2291tumor_T_D247WACXX.bam</v>
      </c>
      <c r="G804" s="97" t="str">
        <f t="shared" si="77"/>
        <v>/data/khanlab/projects/working_DATA/Sample_NB2291tumor_T_D247WACXX/Sample_NB2291tumor_T_D247WACXX.Cufflinks_UCSC/genes.fpkm_tracking</v>
      </c>
    </row>
    <row r="805" spans="1:7">
      <c r="A805" t="str">
        <f t="shared" si="74"/>
        <v>/data/khanlab/projects/working_DATA/</v>
      </c>
      <c r="B805" s="43" t="s">
        <v>437</v>
      </c>
      <c r="C805" t="str">
        <f t="shared" si="75"/>
        <v>.Processed/</v>
      </c>
      <c r="D805" t="str">
        <f t="shared" si="76"/>
        <v>.bam</v>
      </c>
      <c r="E805" t="str">
        <f t="shared" si="73"/>
        <v>/data/khanlab/projects/working_DATA/Sample_NB2292tumor_T_D247WACXX/Sample_NB2292tumor_T_D247WACXX.Processed/Sample_NB2292tumor_T_D247WACXX.bam</v>
      </c>
      <c r="F805" t="str">
        <f t="shared" si="72"/>
        <v>Sample_NB2292tumor_T_D247WACXX.bam</v>
      </c>
      <c r="G805" s="97" t="str">
        <f t="shared" si="77"/>
        <v>/data/khanlab/projects/working_DATA/Sample_NB2292tumor_T_D247WACXX/Sample_NB2292tumor_T_D247WACXX.Cufflinks_UCSC/genes.fpkm_tracking</v>
      </c>
    </row>
    <row r="806" spans="1:7">
      <c r="A806" t="str">
        <f t="shared" si="74"/>
        <v>/data/khanlab/projects/working_DATA/</v>
      </c>
      <c r="B806" s="43" t="s">
        <v>438</v>
      </c>
      <c r="C806" t="str">
        <f t="shared" si="75"/>
        <v>.Processed/</v>
      </c>
      <c r="D806" t="str">
        <f t="shared" si="76"/>
        <v>.bam</v>
      </c>
      <c r="E806" t="str">
        <f t="shared" si="73"/>
        <v>/data/khanlab/projects/working_DATA/Sample_NB2293tumor_T_D247WACXX/Sample_NB2293tumor_T_D247WACXX.Processed/Sample_NB2293tumor_T_D247WACXX.bam</v>
      </c>
      <c r="F806" t="str">
        <f t="shared" si="72"/>
        <v>Sample_NB2293tumor_T_D247WACXX.bam</v>
      </c>
      <c r="G806" s="97" t="str">
        <f t="shared" si="77"/>
        <v>/data/khanlab/projects/working_DATA/Sample_NB2293tumor_T_D247WACXX/Sample_NB2293tumor_T_D247WACXX.Cufflinks_UCSC/genes.fpkm_tracking</v>
      </c>
    </row>
    <row r="807" spans="1:7">
      <c r="A807" t="str">
        <f t="shared" si="74"/>
        <v>/data/khanlab/projects/working_DATA/</v>
      </c>
      <c r="B807" s="43" t="s">
        <v>439</v>
      </c>
      <c r="C807" t="str">
        <f t="shared" si="75"/>
        <v>.Processed/</v>
      </c>
      <c r="D807" t="str">
        <f t="shared" si="76"/>
        <v>.bam</v>
      </c>
      <c r="E807" t="str">
        <f t="shared" si="73"/>
        <v>/data/khanlab/projects/working_DATA/Sample_NB2294tumor_T_C2568ACXX/Sample_NB2294tumor_T_C2568ACXX.Processed/Sample_NB2294tumor_T_C2568ACXX.bam</v>
      </c>
      <c r="F807" t="str">
        <f t="shared" si="72"/>
        <v>Sample_NB2294tumor_T_C2568ACXX.bam</v>
      </c>
      <c r="G807" s="97" t="str">
        <f t="shared" si="77"/>
        <v>/data/khanlab/projects/working_DATA/Sample_NB2294tumor_T_C2568ACXX/Sample_NB2294tumor_T_C2568ACXX.Cufflinks_UCSC/genes.fpkm_tracking</v>
      </c>
    </row>
    <row r="808" spans="1:7">
      <c r="A808" t="str">
        <f t="shared" si="74"/>
        <v>/data/khanlab/projects/working_DATA/</v>
      </c>
      <c r="B808" s="43" t="s">
        <v>440</v>
      </c>
      <c r="C808" t="str">
        <f t="shared" si="75"/>
        <v>.Processed/</v>
      </c>
      <c r="D808" t="str">
        <f t="shared" si="76"/>
        <v>.bam</v>
      </c>
      <c r="E808" t="str">
        <f t="shared" si="73"/>
        <v>/data/khanlab/projects/working_DATA/Sample_NB2295tumor_T_C2568ACXX/Sample_NB2295tumor_T_C2568ACXX.Processed/Sample_NB2295tumor_T_C2568ACXX.bam</v>
      </c>
      <c r="F808" t="str">
        <f t="shared" si="72"/>
        <v>Sample_NB2295tumor_T_C2568ACXX.bam</v>
      </c>
      <c r="G808" s="97" t="str">
        <f t="shared" si="77"/>
        <v>/data/khanlab/projects/working_DATA/Sample_NB2295tumor_T_C2568ACXX/Sample_NB2295tumor_T_C2568ACXX.Cufflinks_UCSC/genes.fpkm_tracking</v>
      </c>
    </row>
    <row r="809" spans="1:7">
      <c r="A809" t="str">
        <f t="shared" si="74"/>
        <v>/data/khanlab/projects/working_DATA/</v>
      </c>
      <c r="B809" s="43" t="s">
        <v>441</v>
      </c>
      <c r="C809" t="str">
        <f t="shared" si="75"/>
        <v>.Processed/</v>
      </c>
      <c r="D809" t="str">
        <f t="shared" si="76"/>
        <v>.bam</v>
      </c>
      <c r="E809" t="str">
        <f t="shared" si="73"/>
        <v>/data/khanlab/projects/working_DATA/Sample_NB2296tumor_T_C2568ACXX/Sample_NB2296tumor_T_C2568ACXX.Processed/Sample_NB2296tumor_T_C2568ACXX.bam</v>
      </c>
      <c r="F809" t="str">
        <f t="shared" si="72"/>
        <v>Sample_NB2296tumor_T_C2568ACXX.bam</v>
      </c>
      <c r="G809" s="97" t="str">
        <f t="shared" si="77"/>
        <v>/data/khanlab/projects/working_DATA/Sample_NB2296tumor_T_C2568ACXX/Sample_NB2296tumor_T_C2568ACXX.Cufflinks_UCSC/genes.fpkm_tracking</v>
      </c>
    </row>
    <row r="810" spans="1:7">
      <c r="A810" t="str">
        <f t="shared" si="74"/>
        <v>/data/khanlab/projects/working_DATA/</v>
      </c>
      <c r="B810" s="43" t="s">
        <v>442</v>
      </c>
      <c r="C810" t="str">
        <f t="shared" si="75"/>
        <v>.Processed/</v>
      </c>
      <c r="D810" t="str">
        <f t="shared" si="76"/>
        <v>.bam</v>
      </c>
      <c r="E810" t="str">
        <f t="shared" si="73"/>
        <v>/data/khanlab/projects/working_DATA/Sample_NB2297tumor_T_C2568ACXX/Sample_NB2297tumor_T_C2568ACXX.Processed/Sample_NB2297tumor_T_C2568ACXX.bam</v>
      </c>
      <c r="F810" t="str">
        <f t="shared" si="72"/>
        <v>Sample_NB2297tumor_T_C2568ACXX.bam</v>
      </c>
      <c r="G810" s="97" t="str">
        <f t="shared" si="77"/>
        <v>/data/khanlab/projects/working_DATA/Sample_NB2297tumor_T_C2568ACXX/Sample_NB2297tumor_T_C2568ACXX.Cufflinks_UCSC/genes.fpkm_tracking</v>
      </c>
    </row>
    <row r="811" spans="1:7">
      <c r="A811" t="str">
        <f t="shared" si="74"/>
        <v>/data/khanlab/projects/working_DATA/</v>
      </c>
      <c r="B811" s="43" t="s">
        <v>443</v>
      </c>
      <c r="C811" t="str">
        <f t="shared" si="75"/>
        <v>.Processed/</v>
      </c>
      <c r="D811" t="str">
        <f t="shared" si="76"/>
        <v>.bam</v>
      </c>
      <c r="E811" t="str">
        <f t="shared" si="73"/>
        <v>/data/khanlab/projects/working_DATA/Sample_NB2299tumor_T_C2568ACXX/Sample_NB2299tumor_T_C2568ACXX.Processed/Sample_NB2299tumor_T_C2568ACXX.bam</v>
      </c>
      <c r="F811" t="str">
        <f t="shared" si="72"/>
        <v>Sample_NB2299tumor_T_C2568ACXX.bam</v>
      </c>
      <c r="G811" s="97" t="str">
        <f t="shared" si="77"/>
        <v>/data/khanlab/projects/working_DATA/Sample_NB2299tumor_T_C2568ACXX/Sample_NB2299tumor_T_C2568ACXX.Cufflinks_UCSC/genes.fpkm_tracking</v>
      </c>
    </row>
    <row r="812" spans="1:7">
      <c r="A812" t="str">
        <f t="shared" si="74"/>
        <v>/data/khanlab/projects/working_DATA/</v>
      </c>
      <c r="B812" s="43" t="s">
        <v>444</v>
      </c>
      <c r="C812" t="str">
        <f t="shared" si="75"/>
        <v>.Processed/</v>
      </c>
      <c r="D812" t="str">
        <f t="shared" si="76"/>
        <v>.bam</v>
      </c>
      <c r="E812" t="str">
        <f t="shared" si="73"/>
        <v>/data/khanlab/projects/working_DATA/Sample_NB2300tumor_T_C2568ACXX/Sample_NB2300tumor_T_C2568ACXX.Processed/Sample_NB2300tumor_T_C2568ACXX.bam</v>
      </c>
      <c r="F812" t="str">
        <f t="shared" si="72"/>
        <v>Sample_NB2300tumor_T_C2568ACXX.bam</v>
      </c>
      <c r="G812" s="97" t="str">
        <f t="shared" si="77"/>
        <v>/data/khanlab/projects/working_DATA/Sample_NB2300tumor_T_C2568ACXX/Sample_NB2300tumor_T_C2568ACXX.Cufflinks_UCSC/genes.fpkm_tracking</v>
      </c>
    </row>
    <row r="813" spans="1:7">
      <c r="A813" t="str">
        <f t="shared" si="74"/>
        <v>/data/khanlab/projects/working_DATA/</v>
      </c>
      <c r="B813" s="43" t="s">
        <v>445</v>
      </c>
      <c r="C813" t="str">
        <f t="shared" si="75"/>
        <v>.Processed/</v>
      </c>
      <c r="D813" t="str">
        <f t="shared" si="76"/>
        <v>.bam</v>
      </c>
      <c r="E813" t="str">
        <f t="shared" si="73"/>
        <v>/data/khanlab/projects/working_DATA/Sample_NB2301tumor_T_C2568ACXX/Sample_NB2301tumor_T_C2568ACXX.Processed/Sample_NB2301tumor_T_C2568ACXX.bam</v>
      </c>
      <c r="F813" t="str">
        <f t="shared" si="72"/>
        <v>Sample_NB2301tumor_T_C2568ACXX.bam</v>
      </c>
      <c r="G813" s="97" t="str">
        <f t="shared" si="77"/>
        <v>/data/khanlab/projects/working_DATA/Sample_NB2301tumor_T_C2568ACXX/Sample_NB2301tumor_T_C2568ACXX.Cufflinks_UCSC/genes.fpkm_tracking</v>
      </c>
    </row>
    <row r="814" spans="1:7">
      <c r="A814" t="str">
        <f t="shared" si="74"/>
        <v>/data/khanlab/projects/working_DATA/</v>
      </c>
      <c r="B814" s="43" t="s">
        <v>446</v>
      </c>
      <c r="C814" t="str">
        <f t="shared" si="75"/>
        <v>.Processed/</v>
      </c>
      <c r="D814" t="str">
        <f t="shared" si="76"/>
        <v>.bam</v>
      </c>
      <c r="E814" t="str">
        <f t="shared" si="73"/>
        <v>/data/khanlab/projects/working_DATA/Sample_NB2302tumor_T_C2568ACXX/Sample_NB2302tumor_T_C2568ACXX.Processed/Sample_NB2302tumor_T_C2568ACXX.bam</v>
      </c>
      <c r="F814" t="str">
        <f t="shared" si="72"/>
        <v>Sample_NB2302tumor_T_C2568ACXX.bam</v>
      </c>
      <c r="G814" s="97" t="str">
        <f t="shared" si="77"/>
        <v>/data/khanlab/projects/working_DATA/Sample_NB2302tumor_T_C2568ACXX/Sample_NB2302tumor_T_C2568ACXX.Cufflinks_UCSC/genes.fpkm_tracking</v>
      </c>
    </row>
    <row r="815" spans="1:7">
      <c r="A815" t="str">
        <f t="shared" si="74"/>
        <v>/data/khanlab/projects/working_DATA/</v>
      </c>
      <c r="B815" s="43" t="s">
        <v>447</v>
      </c>
      <c r="C815" t="str">
        <f t="shared" si="75"/>
        <v>.Processed/</v>
      </c>
      <c r="D815" t="str">
        <f t="shared" si="76"/>
        <v>.bam</v>
      </c>
      <c r="E815" t="str">
        <f t="shared" si="73"/>
        <v>/data/khanlab/projects/working_DATA/Sample_NB2303tumor_T_C2568ACXX/Sample_NB2303tumor_T_C2568ACXX.Processed/Sample_NB2303tumor_T_C2568ACXX.bam</v>
      </c>
      <c r="F815" t="str">
        <f t="shared" si="72"/>
        <v>Sample_NB2303tumor_T_C2568ACXX.bam</v>
      </c>
      <c r="G815" s="97" t="str">
        <f t="shared" si="77"/>
        <v>/data/khanlab/projects/working_DATA/Sample_NB2303tumor_T_C2568ACXX/Sample_NB2303tumor_T_C2568ACXX.Cufflinks_UCSC/genes.fpkm_tracking</v>
      </c>
    </row>
    <row r="816" spans="1:7">
      <c r="A816" t="str">
        <f t="shared" si="74"/>
        <v>/data/khanlab/projects/working_DATA/</v>
      </c>
      <c r="B816" s="43" t="s">
        <v>448</v>
      </c>
      <c r="C816" t="str">
        <f t="shared" si="75"/>
        <v>.Processed/</v>
      </c>
      <c r="D816" t="str">
        <f t="shared" si="76"/>
        <v>.bam</v>
      </c>
      <c r="E816" t="str">
        <f t="shared" si="73"/>
        <v>/data/khanlab/projects/working_DATA/Sample_NB2304tumor_T_C2568ACXX/Sample_NB2304tumor_T_C2568ACXX.Processed/Sample_NB2304tumor_T_C2568ACXX.bam</v>
      </c>
      <c r="F816" t="str">
        <f t="shared" si="72"/>
        <v>Sample_NB2304tumor_T_C2568ACXX.bam</v>
      </c>
      <c r="G816" s="97" t="str">
        <f t="shared" si="77"/>
        <v>/data/khanlab/projects/working_DATA/Sample_NB2304tumor_T_C2568ACXX/Sample_NB2304tumor_T_C2568ACXX.Cufflinks_UCSC/genes.fpkm_tracking</v>
      </c>
    </row>
    <row r="817" spans="1:7">
      <c r="A817" t="str">
        <f t="shared" si="74"/>
        <v>/data/khanlab/projects/working_DATA/</v>
      </c>
      <c r="B817" s="43" t="s">
        <v>449</v>
      </c>
      <c r="C817" t="str">
        <f t="shared" si="75"/>
        <v>.Processed/</v>
      </c>
      <c r="D817" t="str">
        <f t="shared" si="76"/>
        <v>.bam</v>
      </c>
      <c r="E817" t="str">
        <f t="shared" si="73"/>
        <v>/data/khanlab/projects/working_DATA/Sample_NB2305tumor2_T_C3WGRACXX/Sample_NB2305tumor2_T_C3WGRACXX.Processed/Sample_NB2305tumor2_T_C3WGRACXX.bam</v>
      </c>
      <c r="F817" t="str">
        <f t="shared" si="72"/>
        <v>Sample_NB2305tumor2_T_C3WGRACXX.bam</v>
      </c>
      <c r="G817" s="97" t="str">
        <f t="shared" si="77"/>
        <v>/data/khanlab/projects/working_DATA/Sample_NB2305tumor2_T_C3WGRACXX/Sample_NB2305tumor2_T_C3WGRACXX.Cufflinks_UCSC/genes.fpkm_tracking</v>
      </c>
    </row>
    <row r="818" spans="1:7">
      <c r="A818" t="str">
        <f t="shared" si="74"/>
        <v>/data/khanlab/projects/working_DATA/</v>
      </c>
      <c r="B818" s="43" t="s">
        <v>450</v>
      </c>
      <c r="C818" t="str">
        <f t="shared" si="75"/>
        <v>.Processed/</v>
      </c>
      <c r="D818" t="str">
        <f t="shared" si="76"/>
        <v>.bam</v>
      </c>
      <c r="E818" t="str">
        <f t="shared" si="73"/>
        <v>/data/khanlab/projects/working_DATA/Sample_NB2305tumor_T_C2568ACXX/Sample_NB2305tumor_T_C2568ACXX.Processed/Sample_NB2305tumor_T_C2568ACXX.bam</v>
      </c>
      <c r="F818" t="str">
        <f t="shared" si="72"/>
        <v>Sample_NB2305tumor_T_C2568ACXX.bam</v>
      </c>
      <c r="G818" s="97" t="str">
        <f t="shared" si="77"/>
        <v>/data/khanlab/projects/working_DATA/Sample_NB2305tumor_T_C2568ACXX/Sample_NB2305tumor_T_C2568ACXX.Cufflinks_UCSC/genes.fpkm_tracking</v>
      </c>
    </row>
    <row r="819" spans="1:7">
      <c r="A819" t="str">
        <f t="shared" si="74"/>
        <v>/data/khanlab/projects/working_DATA/</v>
      </c>
      <c r="B819" s="43" t="s">
        <v>451</v>
      </c>
      <c r="C819" t="str">
        <f t="shared" si="75"/>
        <v>.Processed/</v>
      </c>
      <c r="D819" t="str">
        <f t="shared" si="76"/>
        <v>.bam</v>
      </c>
      <c r="E819" t="str">
        <f t="shared" si="73"/>
        <v>/data/khanlab/projects/working_DATA/Sample_NB2306tumor_T_C2568ACXX/Sample_NB2306tumor_T_C2568ACXX.Processed/Sample_NB2306tumor_T_C2568ACXX.bam</v>
      </c>
      <c r="F819" t="str">
        <f t="shared" si="72"/>
        <v>Sample_NB2306tumor_T_C2568ACXX.bam</v>
      </c>
      <c r="G819" s="97" t="str">
        <f t="shared" si="77"/>
        <v>/data/khanlab/projects/working_DATA/Sample_NB2306tumor_T_C2568ACXX/Sample_NB2306tumor_T_C2568ACXX.Cufflinks_UCSC/genes.fpkm_tracking</v>
      </c>
    </row>
    <row r="820" spans="1:7">
      <c r="A820" t="str">
        <f t="shared" si="74"/>
        <v>/data/khanlab/projects/working_DATA/</v>
      </c>
      <c r="B820" s="43" t="s">
        <v>452</v>
      </c>
      <c r="C820" t="str">
        <f t="shared" si="75"/>
        <v>.Processed/</v>
      </c>
      <c r="D820" t="str">
        <f t="shared" si="76"/>
        <v>.bam</v>
      </c>
      <c r="E820" t="str">
        <f t="shared" si="73"/>
        <v>/data/khanlab/projects/working_DATA/Sample_NB2307tumor2_T_C3WGRACXX/Sample_NB2307tumor2_T_C3WGRACXX.Processed/Sample_NB2307tumor2_T_C3WGRACXX.bam</v>
      </c>
      <c r="F820" t="str">
        <f t="shared" ref="F820:F883" si="78">CONCATENATE(B820,D820)</f>
        <v>Sample_NB2307tumor2_T_C3WGRACXX.bam</v>
      </c>
      <c r="G820" s="97" t="str">
        <f t="shared" si="77"/>
        <v>/data/khanlab/projects/working_DATA/Sample_NB2307tumor2_T_C3WGRACXX/Sample_NB2307tumor2_T_C3WGRACXX.Cufflinks_UCSC/genes.fpkm_tracking</v>
      </c>
    </row>
    <row r="821" spans="1:7">
      <c r="A821" t="str">
        <f t="shared" si="74"/>
        <v>/data/khanlab/projects/working_DATA/</v>
      </c>
      <c r="B821" s="43" t="s">
        <v>453</v>
      </c>
      <c r="C821" t="str">
        <f t="shared" si="75"/>
        <v>.Processed/</v>
      </c>
      <c r="D821" t="str">
        <f t="shared" si="76"/>
        <v>.bam</v>
      </c>
      <c r="E821" t="str">
        <f t="shared" ref="E821:E884" si="79">CONCATENATE(A821,B821,"/",B821,C821,B821,D821)</f>
        <v>/data/khanlab/projects/working_DATA/Sample_NB2307tumor_T_C2568ACXX/Sample_NB2307tumor_T_C2568ACXX.Processed/Sample_NB2307tumor_T_C2568ACXX.bam</v>
      </c>
      <c r="F821" t="str">
        <f t="shared" si="78"/>
        <v>Sample_NB2307tumor_T_C2568ACXX.bam</v>
      </c>
      <c r="G821" s="97" t="str">
        <f t="shared" si="77"/>
        <v>/data/khanlab/projects/working_DATA/Sample_NB2307tumor_T_C2568ACXX/Sample_NB2307tumor_T_C2568ACXX.Cufflinks_UCSC/genes.fpkm_tracking</v>
      </c>
    </row>
    <row r="822" spans="1:7">
      <c r="A822" t="str">
        <f t="shared" ref="A822:A885" si="80">$A$1</f>
        <v>/data/khanlab/projects/working_DATA/</v>
      </c>
      <c r="B822" s="43" t="s">
        <v>454</v>
      </c>
      <c r="C822" t="str">
        <f t="shared" ref="C822:C885" si="81">$C$1</f>
        <v>.Processed/</v>
      </c>
      <c r="D822" t="str">
        <f t="shared" ref="D822:D885" si="82">$D$1</f>
        <v>.bam</v>
      </c>
      <c r="E822" t="str">
        <f t="shared" si="79"/>
        <v>/data/khanlab/projects/working_DATA/Sample_NB2308tumor2_T_C3WGRACXX/Sample_NB2308tumor2_T_C3WGRACXX.Processed/Sample_NB2308tumor2_T_C3WGRACXX.bam</v>
      </c>
      <c r="F822" t="str">
        <f t="shared" si="78"/>
        <v>Sample_NB2308tumor2_T_C3WGRACXX.bam</v>
      </c>
      <c r="G822" s="97" t="str">
        <f t="shared" si="77"/>
        <v>/data/khanlab/projects/working_DATA/Sample_NB2308tumor2_T_C3WGRACXX/Sample_NB2308tumor2_T_C3WGRACXX.Cufflinks_UCSC/genes.fpkm_tracking</v>
      </c>
    </row>
    <row r="823" spans="1:7">
      <c r="A823" t="str">
        <f t="shared" si="80"/>
        <v>/data/khanlab/projects/working_DATA/</v>
      </c>
      <c r="B823" s="43" t="s">
        <v>455</v>
      </c>
      <c r="C823" t="str">
        <f t="shared" si="81"/>
        <v>.Processed/</v>
      </c>
      <c r="D823" t="str">
        <f t="shared" si="82"/>
        <v>.bam</v>
      </c>
      <c r="E823" t="str">
        <f t="shared" si="79"/>
        <v>/data/khanlab/projects/working_DATA/Sample_NB2308tumor_T_C2568ACXX/Sample_NB2308tumor_T_C2568ACXX.Processed/Sample_NB2308tumor_T_C2568ACXX.bam</v>
      </c>
      <c r="F823" t="str">
        <f t="shared" si="78"/>
        <v>Sample_NB2308tumor_T_C2568ACXX.bam</v>
      </c>
      <c r="G823" s="97" t="str">
        <f t="shared" si="77"/>
        <v>/data/khanlab/projects/working_DATA/Sample_NB2308tumor_T_C2568ACXX/Sample_NB2308tumor_T_C2568ACXX.Cufflinks_UCSC/genes.fpkm_tracking</v>
      </c>
    </row>
    <row r="824" spans="1:7">
      <c r="A824" t="str">
        <f t="shared" si="80"/>
        <v>/data/khanlab/projects/working_DATA/</v>
      </c>
      <c r="B824" s="43" t="s">
        <v>456</v>
      </c>
      <c r="C824" t="str">
        <f t="shared" si="81"/>
        <v>.Processed/</v>
      </c>
      <c r="D824" t="str">
        <f t="shared" si="82"/>
        <v>.bam</v>
      </c>
      <c r="E824" t="str">
        <f t="shared" si="79"/>
        <v>/data/khanlab/projects/working_DATA/Sample_NB2309tumor2_T_C3WFVACXX/Sample_NB2309tumor2_T_C3WFVACXX.Processed/Sample_NB2309tumor2_T_C3WFVACXX.bam</v>
      </c>
      <c r="F824" t="str">
        <f t="shared" si="78"/>
        <v>Sample_NB2309tumor2_T_C3WFVACXX.bam</v>
      </c>
      <c r="G824" s="97" t="str">
        <f t="shared" si="77"/>
        <v>/data/khanlab/projects/working_DATA/Sample_NB2309tumor2_T_C3WFVACXX/Sample_NB2309tumor2_T_C3WFVACXX.Cufflinks_UCSC/genes.fpkm_tracking</v>
      </c>
    </row>
    <row r="825" spans="1:7">
      <c r="A825" t="str">
        <f t="shared" si="80"/>
        <v>/data/khanlab/projects/working_DATA/</v>
      </c>
      <c r="B825" s="43" t="s">
        <v>457</v>
      </c>
      <c r="C825" t="str">
        <f t="shared" si="81"/>
        <v>.Processed/</v>
      </c>
      <c r="D825" t="str">
        <f t="shared" si="82"/>
        <v>.bam</v>
      </c>
      <c r="E825" t="str">
        <f t="shared" si="79"/>
        <v>/data/khanlab/projects/working_DATA/Sample_NB2309tumor_T_C2568ACXX/Sample_NB2309tumor_T_C2568ACXX.Processed/Sample_NB2309tumor_T_C2568ACXX.bam</v>
      </c>
      <c r="F825" t="str">
        <f t="shared" si="78"/>
        <v>Sample_NB2309tumor_T_C2568ACXX.bam</v>
      </c>
      <c r="G825" s="97" t="str">
        <f t="shared" si="77"/>
        <v>/data/khanlab/projects/working_DATA/Sample_NB2309tumor_T_C2568ACXX/Sample_NB2309tumor_T_C2568ACXX.Cufflinks_UCSC/genes.fpkm_tracking</v>
      </c>
    </row>
    <row r="826" spans="1:7">
      <c r="A826" t="str">
        <f t="shared" si="80"/>
        <v>/data/khanlab/projects/working_DATA/</v>
      </c>
      <c r="B826" s="43" t="s">
        <v>458</v>
      </c>
      <c r="C826" t="str">
        <f t="shared" si="81"/>
        <v>.Processed/</v>
      </c>
      <c r="D826" t="str">
        <f t="shared" si="82"/>
        <v>.bam</v>
      </c>
      <c r="E826" t="str">
        <f t="shared" si="79"/>
        <v>/data/khanlab/projects/working_DATA/Sample_NB2310tumor2_T_C3WFVACXX/Sample_NB2310tumor2_T_C3WFVACXX.Processed/Sample_NB2310tumor2_T_C3WFVACXX.bam</v>
      </c>
      <c r="F826" t="str">
        <f t="shared" si="78"/>
        <v>Sample_NB2310tumor2_T_C3WFVACXX.bam</v>
      </c>
      <c r="G826" s="97" t="str">
        <f t="shared" si="77"/>
        <v>/data/khanlab/projects/working_DATA/Sample_NB2310tumor2_T_C3WFVACXX/Sample_NB2310tumor2_T_C3WFVACXX.Cufflinks_UCSC/genes.fpkm_tracking</v>
      </c>
    </row>
    <row r="827" spans="1:7">
      <c r="A827" t="str">
        <f t="shared" si="80"/>
        <v>/data/khanlab/projects/working_DATA/</v>
      </c>
      <c r="B827" s="43" t="s">
        <v>459</v>
      </c>
      <c r="C827" t="str">
        <f t="shared" si="81"/>
        <v>.Processed/</v>
      </c>
      <c r="D827" t="str">
        <f t="shared" si="82"/>
        <v>.bam</v>
      </c>
      <c r="E827" t="str">
        <f t="shared" si="79"/>
        <v>/data/khanlab/projects/working_DATA/Sample_NB2310tumor_T_C2568ACXX/Sample_NB2310tumor_T_C2568ACXX.Processed/Sample_NB2310tumor_T_C2568ACXX.bam</v>
      </c>
      <c r="F827" t="str">
        <f t="shared" si="78"/>
        <v>Sample_NB2310tumor_T_C2568ACXX.bam</v>
      </c>
      <c r="G827" s="97" t="str">
        <f t="shared" si="77"/>
        <v>/data/khanlab/projects/working_DATA/Sample_NB2310tumor_T_C2568ACXX/Sample_NB2310tumor_T_C2568ACXX.Cufflinks_UCSC/genes.fpkm_tracking</v>
      </c>
    </row>
    <row r="828" spans="1:7">
      <c r="A828" t="str">
        <f t="shared" si="80"/>
        <v>/data/khanlab/projects/working_DATA/</v>
      </c>
      <c r="B828" s="43" t="s">
        <v>460</v>
      </c>
      <c r="C828" t="str">
        <f t="shared" si="81"/>
        <v>.Processed/</v>
      </c>
      <c r="D828" t="str">
        <f t="shared" si="82"/>
        <v>.bam</v>
      </c>
      <c r="E828" t="str">
        <f t="shared" si="79"/>
        <v>/data/khanlab/projects/working_DATA/Sample_NB2311tumor_T_C3WFVACXX/Sample_NB2311tumor_T_C3WFVACXX.Processed/Sample_NB2311tumor_T_C3WFVACXX.bam</v>
      </c>
      <c r="F828" t="str">
        <f t="shared" si="78"/>
        <v>Sample_NB2311tumor_T_C3WFVACXX.bam</v>
      </c>
      <c r="G828" s="97" t="str">
        <f t="shared" si="77"/>
        <v>/data/khanlab/projects/working_DATA/Sample_NB2311tumor_T_C3WFVACXX/Sample_NB2311tumor_T_C3WFVACXX.Cufflinks_UCSC/genes.fpkm_tracking</v>
      </c>
    </row>
    <row r="829" spans="1:7">
      <c r="A829" t="str">
        <f t="shared" si="80"/>
        <v>/data/khanlab/projects/working_DATA/</v>
      </c>
      <c r="B829" s="43" t="s">
        <v>461</v>
      </c>
      <c r="C829" t="str">
        <f t="shared" si="81"/>
        <v>.Processed/</v>
      </c>
      <c r="D829" t="str">
        <f t="shared" si="82"/>
        <v>.bam</v>
      </c>
      <c r="E829" t="str">
        <f t="shared" si="79"/>
        <v>/data/khanlab/projects/working_DATA/Sample_NB2312tumor_T_C3WFVACXX/Sample_NB2312tumor_T_C3WFVACXX.Processed/Sample_NB2312tumor_T_C3WFVACXX.bam</v>
      </c>
      <c r="F829" t="str">
        <f t="shared" si="78"/>
        <v>Sample_NB2312tumor_T_C3WFVACXX.bam</v>
      </c>
      <c r="G829" s="97" t="str">
        <f t="shared" si="77"/>
        <v>/data/khanlab/projects/working_DATA/Sample_NB2312tumor_T_C3WFVACXX/Sample_NB2312tumor_T_C3WFVACXX.Cufflinks_UCSC/genes.fpkm_tracking</v>
      </c>
    </row>
    <row r="830" spans="1:7">
      <c r="A830" t="str">
        <f t="shared" si="80"/>
        <v>/data/khanlab/projects/working_DATA/</v>
      </c>
      <c r="B830" s="43" t="s">
        <v>462</v>
      </c>
      <c r="C830" t="str">
        <f t="shared" si="81"/>
        <v>.Processed/</v>
      </c>
      <c r="D830" t="str">
        <f t="shared" si="82"/>
        <v>.bam</v>
      </c>
      <c r="E830" t="str">
        <f t="shared" si="79"/>
        <v>/data/khanlab/projects/working_DATA/Sample_NB2313tumor_T_C3WFVACXX/Sample_NB2313tumor_T_C3WFVACXX.Processed/Sample_NB2313tumor_T_C3WFVACXX.bam</v>
      </c>
      <c r="F830" t="str">
        <f t="shared" si="78"/>
        <v>Sample_NB2313tumor_T_C3WFVACXX.bam</v>
      </c>
      <c r="G830" s="97" t="str">
        <f t="shared" si="77"/>
        <v>/data/khanlab/projects/working_DATA/Sample_NB2313tumor_T_C3WFVACXX/Sample_NB2313tumor_T_C3WFVACXX.Cufflinks_UCSC/genes.fpkm_tracking</v>
      </c>
    </row>
    <row r="831" spans="1:7">
      <c r="A831" t="str">
        <f t="shared" si="80"/>
        <v>/data/khanlab/projects/working_DATA/</v>
      </c>
      <c r="B831" s="43" t="s">
        <v>463</v>
      </c>
      <c r="C831" t="str">
        <f t="shared" si="81"/>
        <v>.Processed/</v>
      </c>
      <c r="D831" t="str">
        <f t="shared" si="82"/>
        <v>.bam</v>
      </c>
      <c r="E831" t="str">
        <f t="shared" si="79"/>
        <v>/data/khanlab/projects/working_DATA/Sample_NB2314tumor_T_C3WFVACXX/Sample_NB2314tumor_T_C3WFVACXX.Processed/Sample_NB2314tumor_T_C3WFVACXX.bam</v>
      </c>
      <c r="F831" t="str">
        <f t="shared" si="78"/>
        <v>Sample_NB2314tumor_T_C3WFVACXX.bam</v>
      </c>
      <c r="G831" s="97" t="str">
        <f t="shared" si="77"/>
        <v>/data/khanlab/projects/working_DATA/Sample_NB2314tumor_T_C3WFVACXX/Sample_NB2314tumor_T_C3WFVACXX.Cufflinks_UCSC/genes.fpkm_tracking</v>
      </c>
    </row>
    <row r="832" spans="1:7">
      <c r="A832" t="str">
        <f t="shared" si="80"/>
        <v>/data/khanlab/projects/working_DATA/</v>
      </c>
      <c r="B832" s="43" t="s">
        <v>464</v>
      </c>
      <c r="C832" t="str">
        <f t="shared" si="81"/>
        <v>.Processed/</v>
      </c>
      <c r="D832" t="str">
        <f t="shared" si="82"/>
        <v>.bam</v>
      </c>
      <c r="E832" t="str">
        <f t="shared" si="79"/>
        <v>/data/khanlab/projects/working_DATA/Sample_NB2315tumor_T_C3WFVACXX/Sample_NB2315tumor_T_C3WFVACXX.Processed/Sample_NB2315tumor_T_C3WFVACXX.bam</v>
      </c>
      <c r="F832" t="str">
        <f t="shared" si="78"/>
        <v>Sample_NB2315tumor_T_C3WFVACXX.bam</v>
      </c>
      <c r="G832" s="97" t="str">
        <f t="shared" si="77"/>
        <v>/data/khanlab/projects/working_DATA/Sample_NB2315tumor_T_C3WFVACXX/Sample_NB2315tumor_T_C3WFVACXX.Cufflinks_UCSC/genes.fpkm_tracking</v>
      </c>
    </row>
    <row r="833" spans="1:7">
      <c r="A833" t="str">
        <f t="shared" si="80"/>
        <v>/data/khanlab/projects/working_DATA/</v>
      </c>
      <c r="B833" s="43" t="s">
        <v>465</v>
      </c>
      <c r="C833" t="str">
        <f t="shared" si="81"/>
        <v>.Processed/</v>
      </c>
      <c r="D833" t="str">
        <f t="shared" si="82"/>
        <v>.bam</v>
      </c>
      <c r="E833" t="str">
        <f t="shared" si="79"/>
        <v>/data/khanlab/projects/working_DATA/Sample_NB2318tumor1_T_C3WFVACXX/Sample_NB2318tumor1_T_C3WFVACXX.Processed/Sample_NB2318tumor1_T_C3WFVACXX.bam</v>
      </c>
      <c r="F833" t="str">
        <f t="shared" si="78"/>
        <v>Sample_NB2318tumor1_T_C3WFVACXX.bam</v>
      </c>
      <c r="G833" s="97" t="str">
        <f t="shared" si="77"/>
        <v>/data/khanlab/projects/working_DATA/Sample_NB2318tumor1_T_C3WFVACXX/Sample_NB2318tumor1_T_C3WFVACXX.Cufflinks_UCSC/genes.fpkm_tracking</v>
      </c>
    </row>
    <row r="834" spans="1:7">
      <c r="A834" t="str">
        <f t="shared" si="80"/>
        <v>/data/khanlab/projects/working_DATA/</v>
      </c>
      <c r="B834" s="43" t="s">
        <v>466</v>
      </c>
      <c r="C834" t="str">
        <f t="shared" si="81"/>
        <v>.Processed/</v>
      </c>
      <c r="D834" t="str">
        <f t="shared" si="82"/>
        <v>.bam</v>
      </c>
      <c r="E834" t="str">
        <f t="shared" si="79"/>
        <v>/data/khanlab/projects/working_DATA/Sample_NB2318tumor2_T_C3D6WACXX/Sample_NB2318tumor2_T_C3D6WACXX.Processed/Sample_NB2318tumor2_T_C3D6WACXX.bam</v>
      </c>
      <c r="F834" t="str">
        <f t="shared" si="78"/>
        <v>Sample_NB2318tumor2_T_C3D6WACXX.bam</v>
      </c>
      <c r="G834" s="97" t="str">
        <f t="shared" ref="G834:G897" si="83">CONCATENATE(A834,B834,"/",B834,".Cufflinks_UCSC/genes.fpkm_tracking")</f>
        <v>/data/khanlab/projects/working_DATA/Sample_NB2318tumor2_T_C3D6WACXX/Sample_NB2318tumor2_T_C3D6WACXX.Cufflinks_UCSC/genes.fpkm_tracking</v>
      </c>
    </row>
    <row r="835" spans="1:7">
      <c r="A835" t="str">
        <f t="shared" si="80"/>
        <v>/data/khanlab/projects/working_DATA/</v>
      </c>
      <c r="B835" s="43" t="s">
        <v>467</v>
      </c>
      <c r="C835" t="str">
        <f t="shared" si="81"/>
        <v>.Processed/</v>
      </c>
      <c r="D835" t="str">
        <f t="shared" si="82"/>
        <v>.bam</v>
      </c>
      <c r="E835" t="str">
        <f t="shared" si="79"/>
        <v>/data/khanlab/projects/working_DATA/Sample_NB2319tumor1_T_C3D6WACXX/Sample_NB2319tumor1_T_C3D6WACXX.Processed/Sample_NB2319tumor1_T_C3D6WACXX.bam</v>
      </c>
      <c r="F835" t="str">
        <f t="shared" si="78"/>
        <v>Sample_NB2319tumor1_T_C3D6WACXX.bam</v>
      </c>
      <c r="G835" s="97" t="str">
        <f t="shared" si="83"/>
        <v>/data/khanlab/projects/working_DATA/Sample_NB2319tumor1_T_C3D6WACXX/Sample_NB2319tumor1_T_C3D6WACXX.Cufflinks_UCSC/genes.fpkm_tracking</v>
      </c>
    </row>
    <row r="836" spans="1:7">
      <c r="A836" t="str">
        <f t="shared" si="80"/>
        <v>/data/khanlab/projects/working_DATA/</v>
      </c>
      <c r="B836" s="43" t="s">
        <v>468</v>
      </c>
      <c r="C836" t="str">
        <f t="shared" si="81"/>
        <v>.Processed/</v>
      </c>
      <c r="D836" t="str">
        <f t="shared" si="82"/>
        <v>.bam</v>
      </c>
      <c r="E836" t="str">
        <f t="shared" si="79"/>
        <v>/data/khanlab/projects/working_DATA/Sample_NB2319tumor2_T_C3D6WACXX/Sample_NB2319tumor2_T_C3D6WACXX.Processed/Sample_NB2319tumor2_T_C3D6WACXX.bam</v>
      </c>
      <c r="F836" t="str">
        <f t="shared" si="78"/>
        <v>Sample_NB2319tumor2_T_C3D6WACXX.bam</v>
      </c>
      <c r="G836" s="97" t="str">
        <f t="shared" si="83"/>
        <v>/data/khanlab/projects/working_DATA/Sample_NB2319tumor2_T_C3D6WACXX/Sample_NB2319tumor2_T_C3D6WACXX.Cufflinks_UCSC/genes.fpkm_tracking</v>
      </c>
    </row>
    <row r="837" spans="1:7">
      <c r="A837" t="str">
        <f t="shared" si="80"/>
        <v>/data/khanlab/projects/working_DATA/</v>
      </c>
      <c r="B837" s="43" t="s">
        <v>469</v>
      </c>
      <c r="C837" t="str">
        <f t="shared" si="81"/>
        <v>.Processed/</v>
      </c>
      <c r="D837" t="str">
        <f t="shared" si="82"/>
        <v>.bam</v>
      </c>
      <c r="E837" t="str">
        <f t="shared" si="79"/>
        <v>/data/khanlab/projects/working_DATA/Sample_NB2320tumor_T_C3D6WACXX/Sample_NB2320tumor_T_C3D6WACXX.Processed/Sample_NB2320tumor_T_C3D6WACXX.bam</v>
      </c>
      <c r="F837" t="str">
        <f t="shared" si="78"/>
        <v>Sample_NB2320tumor_T_C3D6WACXX.bam</v>
      </c>
      <c r="G837" s="97" t="str">
        <f t="shared" si="83"/>
        <v>/data/khanlab/projects/working_DATA/Sample_NB2320tumor_T_C3D6WACXX/Sample_NB2320tumor_T_C3D6WACXX.Cufflinks_UCSC/genes.fpkm_tracking</v>
      </c>
    </row>
    <row r="838" spans="1:7">
      <c r="A838" t="str">
        <f t="shared" si="80"/>
        <v>/data/khanlab/projects/working_DATA/</v>
      </c>
      <c r="B838" s="43" t="s">
        <v>470</v>
      </c>
      <c r="C838" t="str">
        <f t="shared" si="81"/>
        <v>.Processed/</v>
      </c>
      <c r="D838" t="str">
        <f t="shared" si="82"/>
        <v>.bam</v>
      </c>
      <c r="E838" t="str">
        <f t="shared" si="79"/>
        <v>/data/khanlab/projects/working_DATA/Sample_NB2320tumor_T_C3WFVACXX/Sample_NB2320tumor_T_C3WFVACXX.Processed/Sample_NB2320tumor_T_C3WFVACXX.bam</v>
      </c>
      <c r="F838" t="str">
        <f t="shared" si="78"/>
        <v>Sample_NB2320tumor_T_C3WFVACXX.bam</v>
      </c>
      <c r="G838" s="97" t="str">
        <f t="shared" si="83"/>
        <v>/data/khanlab/projects/working_DATA/Sample_NB2320tumor_T_C3WFVACXX/Sample_NB2320tumor_T_C3WFVACXX.Cufflinks_UCSC/genes.fpkm_tracking</v>
      </c>
    </row>
    <row r="839" spans="1:7">
      <c r="A839" t="str">
        <f t="shared" si="80"/>
        <v>/data/khanlab/projects/working_DATA/</v>
      </c>
      <c r="B839" s="43" t="s">
        <v>471</v>
      </c>
      <c r="C839" t="str">
        <f t="shared" si="81"/>
        <v>.Processed/</v>
      </c>
      <c r="D839" t="str">
        <f t="shared" si="82"/>
        <v>.bam</v>
      </c>
      <c r="E839" t="str">
        <f t="shared" si="79"/>
        <v>/data/khanlab/projects/working_DATA/Sample_NB2321tumor_T_C3WFVACXX/Sample_NB2321tumor_T_C3WFVACXX.Processed/Sample_NB2321tumor_T_C3WFVACXX.bam</v>
      </c>
      <c r="F839" t="str">
        <f t="shared" si="78"/>
        <v>Sample_NB2321tumor_T_C3WFVACXX.bam</v>
      </c>
      <c r="G839" s="97" t="str">
        <f t="shared" si="83"/>
        <v>/data/khanlab/projects/working_DATA/Sample_NB2321tumor_T_C3WFVACXX/Sample_NB2321tumor_T_C3WFVACXX.Cufflinks_UCSC/genes.fpkm_tracking</v>
      </c>
    </row>
    <row r="840" spans="1:7">
      <c r="A840" t="str">
        <f t="shared" si="80"/>
        <v>/data/khanlab/projects/working_DATA/</v>
      </c>
      <c r="B840" s="43" t="s">
        <v>472</v>
      </c>
      <c r="C840" t="str">
        <f t="shared" si="81"/>
        <v>.Processed/</v>
      </c>
      <c r="D840" t="str">
        <f t="shared" si="82"/>
        <v>.bam</v>
      </c>
      <c r="E840" t="str">
        <f t="shared" si="79"/>
        <v>/data/khanlab/projects/working_DATA/Sample_NB2322tumor_T_C3WFVACXX/Sample_NB2322tumor_T_C3WFVACXX.Processed/Sample_NB2322tumor_T_C3WFVACXX.bam</v>
      </c>
      <c r="F840" t="str">
        <f t="shared" si="78"/>
        <v>Sample_NB2322tumor_T_C3WFVACXX.bam</v>
      </c>
      <c r="G840" s="97" t="str">
        <f t="shared" si="83"/>
        <v>/data/khanlab/projects/working_DATA/Sample_NB2322tumor_T_C3WFVACXX/Sample_NB2322tumor_T_C3WFVACXX.Cufflinks_UCSC/genes.fpkm_tracking</v>
      </c>
    </row>
    <row r="841" spans="1:7">
      <c r="A841" t="str">
        <f t="shared" si="80"/>
        <v>/data/khanlab/projects/working_DATA/</v>
      </c>
      <c r="B841" s="43" t="s">
        <v>473</v>
      </c>
      <c r="C841" t="str">
        <f t="shared" si="81"/>
        <v>.Processed/</v>
      </c>
      <c r="D841" t="str">
        <f t="shared" si="82"/>
        <v>.bam</v>
      </c>
      <c r="E841" t="str">
        <f t="shared" si="79"/>
        <v>/data/khanlab/projects/working_DATA/Sample_NB2323tumor_T_C3WFVACXX/Sample_NB2323tumor_T_C3WFVACXX.Processed/Sample_NB2323tumor_T_C3WFVACXX.bam</v>
      </c>
      <c r="F841" t="str">
        <f t="shared" si="78"/>
        <v>Sample_NB2323tumor_T_C3WFVACXX.bam</v>
      </c>
      <c r="G841" s="97" t="str">
        <f t="shared" si="83"/>
        <v>/data/khanlab/projects/working_DATA/Sample_NB2323tumor_T_C3WFVACXX/Sample_NB2323tumor_T_C3WFVACXX.Cufflinks_UCSC/genes.fpkm_tracking</v>
      </c>
    </row>
    <row r="842" spans="1:7">
      <c r="A842" t="str">
        <f t="shared" si="80"/>
        <v>/data/khanlab/projects/working_DATA/</v>
      </c>
      <c r="B842" s="43" t="s">
        <v>474</v>
      </c>
      <c r="C842" t="str">
        <f t="shared" si="81"/>
        <v>.Processed/</v>
      </c>
      <c r="D842" t="str">
        <f t="shared" si="82"/>
        <v>.bam</v>
      </c>
      <c r="E842" t="str">
        <f t="shared" si="79"/>
        <v>/data/khanlab/projects/working_DATA/Sample_NB2324tumor_T_C3WFVACXX/Sample_NB2324tumor_T_C3WFVACXX.Processed/Sample_NB2324tumor_T_C3WFVACXX.bam</v>
      </c>
      <c r="F842" t="str">
        <f t="shared" si="78"/>
        <v>Sample_NB2324tumor_T_C3WFVACXX.bam</v>
      </c>
      <c r="G842" s="97" t="str">
        <f t="shared" si="83"/>
        <v>/data/khanlab/projects/working_DATA/Sample_NB2324tumor_T_C3WFVACXX/Sample_NB2324tumor_T_C3WFVACXX.Cufflinks_UCSC/genes.fpkm_tracking</v>
      </c>
    </row>
    <row r="843" spans="1:7">
      <c r="A843" t="str">
        <f t="shared" si="80"/>
        <v>/data/khanlab/projects/working_DATA/</v>
      </c>
      <c r="B843" s="43" t="s">
        <v>475</v>
      </c>
      <c r="C843" t="str">
        <f t="shared" si="81"/>
        <v>.Processed/</v>
      </c>
      <c r="D843" t="str">
        <f t="shared" si="82"/>
        <v>.bam</v>
      </c>
      <c r="E843" t="str">
        <f t="shared" si="79"/>
        <v>/data/khanlab/projects/working_DATA/Sample_NB2325tumor_T_C3WFVACXX/Sample_NB2325tumor_T_C3WFVACXX.Processed/Sample_NB2325tumor_T_C3WFVACXX.bam</v>
      </c>
      <c r="F843" t="str">
        <f t="shared" si="78"/>
        <v>Sample_NB2325tumor_T_C3WFVACXX.bam</v>
      </c>
      <c r="G843" s="97" t="str">
        <f t="shared" si="83"/>
        <v>/data/khanlab/projects/working_DATA/Sample_NB2325tumor_T_C3WFVACXX/Sample_NB2325tumor_T_C3WFVACXX.Cufflinks_UCSC/genes.fpkm_tracking</v>
      </c>
    </row>
    <row r="844" spans="1:7">
      <c r="A844" t="str">
        <f t="shared" si="80"/>
        <v>/data/khanlab/projects/working_DATA/</v>
      </c>
      <c r="B844" s="43" t="s">
        <v>476</v>
      </c>
      <c r="C844" t="str">
        <f t="shared" si="81"/>
        <v>.Processed/</v>
      </c>
      <c r="D844" t="str">
        <f t="shared" si="82"/>
        <v>.bam</v>
      </c>
      <c r="E844" t="str">
        <f t="shared" si="79"/>
        <v>/data/khanlab/projects/working_DATA/Sample_NB2326tumor_T_C3WFVACXX/Sample_NB2326tumor_T_C3WFVACXX.Processed/Sample_NB2326tumor_T_C3WFVACXX.bam</v>
      </c>
      <c r="F844" t="str">
        <f t="shared" si="78"/>
        <v>Sample_NB2326tumor_T_C3WFVACXX.bam</v>
      </c>
      <c r="G844" s="97" t="str">
        <f t="shared" si="83"/>
        <v>/data/khanlab/projects/working_DATA/Sample_NB2326tumor_T_C3WFVACXX/Sample_NB2326tumor_T_C3WFVACXX.Cufflinks_UCSC/genes.fpkm_tracking</v>
      </c>
    </row>
    <row r="845" spans="1:7">
      <c r="A845" t="str">
        <f t="shared" si="80"/>
        <v>/data/khanlab/projects/working_DATA/</v>
      </c>
      <c r="B845" s="43" t="s">
        <v>477</v>
      </c>
      <c r="C845" t="str">
        <f t="shared" si="81"/>
        <v>.Processed/</v>
      </c>
      <c r="D845" t="str">
        <f t="shared" si="82"/>
        <v>.bam</v>
      </c>
      <c r="E845" t="str">
        <f t="shared" si="79"/>
        <v>/data/khanlab/projects/working_DATA/Sample_NB2327tumor_T_C3WFVACXX/Sample_NB2327tumor_T_C3WFVACXX.Processed/Sample_NB2327tumor_T_C3WFVACXX.bam</v>
      </c>
      <c r="F845" t="str">
        <f t="shared" si="78"/>
        <v>Sample_NB2327tumor_T_C3WFVACXX.bam</v>
      </c>
      <c r="G845" s="97" t="str">
        <f t="shared" si="83"/>
        <v>/data/khanlab/projects/working_DATA/Sample_NB2327tumor_T_C3WFVACXX/Sample_NB2327tumor_T_C3WFVACXX.Cufflinks_UCSC/genes.fpkm_tracking</v>
      </c>
    </row>
    <row r="846" spans="1:7">
      <c r="A846" t="str">
        <f t="shared" si="80"/>
        <v>/data/khanlab/projects/working_DATA/</v>
      </c>
      <c r="B846" s="43" t="s">
        <v>478</v>
      </c>
      <c r="C846" t="str">
        <f t="shared" si="81"/>
        <v>.Processed/</v>
      </c>
      <c r="D846" t="str">
        <f t="shared" si="82"/>
        <v>.bam</v>
      </c>
      <c r="E846" t="str">
        <f t="shared" si="79"/>
        <v>/data/khanlab/projects/working_DATA/Sample_NB2328tumor_T_C3WFVACXX/Sample_NB2328tumor_T_C3WFVACXX.Processed/Sample_NB2328tumor_T_C3WFVACXX.bam</v>
      </c>
      <c r="F846" t="str">
        <f t="shared" si="78"/>
        <v>Sample_NB2328tumor_T_C3WFVACXX.bam</v>
      </c>
      <c r="G846" s="97" t="str">
        <f t="shared" si="83"/>
        <v>/data/khanlab/projects/working_DATA/Sample_NB2328tumor_T_C3WFVACXX/Sample_NB2328tumor_T_C3WFVACXX.Cufflinks_UCSC/genes.fpkm_tracking</v>
      </c>
    </row>
    <row r="847" spans="1:7">
      <c r="A847" t="str">
        <f t="shared" si="80"/>
        <v>/data/khanlab/projects/working_DATA/</v>
      </c>
      <c r="B847" s="43" t="s">
        <v>479</v>
      </c>
      <c r="C847" t="str">
        <f t="shared" si="81"/>
        <v>.Processed/</v>
      </c>
      <c r="D847" t="str">
        <f t="shared" si="82"/>
        <v>.bam</v>
      </c>
      <c r="E847" t="str">
        <f t="shared" si="79"/>
        <v>/data/khanlab/projects/working_DATA/Sample_NB2329tumor_T_C3WFVACXX/Sample_NB2329tumor_T_C3WFVACXX.Processed/Sample_NB2329tumor_T_C3WFVACXX.bam</v>
      </c>
      <c r="F847" t="str">
        <f t="shared" si="78"/>
        <v>Sample_NB2329tumor_T_C3WFVACXX.bam</v>
      </c>
      <c r="G847" s="97" t="str">
        <f t="shared" si="83"/>
        <v>/data/khanlab/projects/working_DATA/Sample_NB2329tumor_T_C3WFVACXX/Sample_NB2329tumor_T_C3WFVACXX.Cufflinks_UCSC/genes.fpkm_tracking</v>
      </c>
    </row>
    <row r="848" spans="1:7">
      <c r="A848" t="str">
        <f t="shared" si="80"/>
        <v>/data/khanlab/projects/working_DATA/</v>
      </c>
      <c r="B848" s="43" t="s">
        <v>480</v>
      </c>
      <c r="C848" t="str">
        <f t="shared" si="81"/>
        <v>.Processed/</v>
      </c>
      <c r="D848" t="str">
        <f t="shared" si="82"/>
        <v>.bam</v>
      </c>
      <c r="E848" t="str">
        <f t="shared" si="79"/>
        <v>/data/khanlab/projects/working_DATA/Sample_NB2330tumor_T_C3WFVACXX/Sample_NB2330tumor_T_C3WFVACXX.Processed/Sample_NB2330tumor_T_C3WFVACXX.bam</v>
      </c>
      <c r="F848" t="str">
        <f t="shared" si="78"/>
        <v>Sample_NB2330tumor_T_C3WFVACXX.bam</v>
      </c>
      <c r="G848" s="97" t="str">
        <f t="shared" si="83"/>
        <v>/data/khanlab/projects/working_DATA/Sample_NB2330tumor_T_C3WFVACXX/Sample_NB2330tumor_T_C3WFVACXX.Cufflinks_UCSC/genes.fpkm_tracking</v>
      </c>
    </row>
    <row r="849" spans="1:7">
      <c r="A849" t="str">
        <f t="shared" si="80"/>
        <v>/data/khanlab/projects/working_DATA/</v>
      </c>
      <c r="B849" s="43" t="s">
        <v>481</v>
      </c>
      <c r="C849" t="str">
        <f t="shared" si="81"/>
        <v>.Processed/</v>
      </c>
      <c r="D849" t="str">
        <f t="shared" si="82"/>
        <v>.bam</v>
      </c>
      <c r="E849" t="str">
        <f t="shared" si="79"/>
        <v>/data/khanlab/projects/working_DATA/Sample_NB2331tumor_T_C3WFVACXX/Sample_NB2331tumor_T_C3WFVACXX.Processed/Sample_NB2331tumor_T_C3WFVACXX.bam</v>
      </c>
      <c r="F849" t="str">
        <f t="shared" si="78"/>
        <v>Sample_NB2331tumor_T_C3WFVACXX.bam</v>
      </c>
      <c r="G849" s="97" t="str">
        <f t="shared" si="83"/>
        <v>/data/khanlab/projects/working_DATA/Sample_NB2331tumor_T_C3WFVACXX/Sample_NB2331tumor_T_C3WFVACXX.Cufflinks_UCSC/genes.fpkm_tracking</v>
      </c>
    </row>
    <row r="850" spans="1:7">
      <c r="A850" t="str">
        <f t="shared" si="80"/>
        <v>/data/khanlab/projects/working_DATA/</v>
      </c>
      <c r="B850" s="43" t="s">
        <v>482</v>
      </c>
      <c r="C850" t="str">
        <f t="shared" si="81"/>
        <v>.Processed/</v>
      </c>
      <c r="D850" t="str">
        <f t="shared" si="82"/>
        <v>.bam</v>
      </c>
      <c r="E850" t="str">
        <f t="shared" si="79"/>
        <v>/data/khanlab/projects/working_DATA/Sample_NB236tumor_T_D1JLEACXX/Sample_NB236tumor_T_D1JLEACXX.Processed/Sample_NB236tumor_T_D1JLEACXX.bam</v>
      </c>
      <c r="F850" t="str">
        <f t="shared" si="78"/>
        <v>Sample_NB236tumor_T_D1JLEACXX.bam</v>
      </c>
      <c r="G850" s="97" t="str">
        <f t="shared" si="83"/>
        <v>/data/khanlab/projects/working_DATA/Sample_NB236tumor_T_D1JLEACXX/Sample_NB236tumor_T_D1JLEACXX.Cufflinks_UCSC/genes.fpkm_tracking</v>
      </c>
    </row>
    <row r="851" spans="1:7">
      <c r="A851" t="str">
        <f t="shared" si="80"/>
        <v>/data/khanlab/projects/working_DATA/</v>
      </c>
      <c r="B851" s="43" t="s">
        <v>483</v>
      </c>
      <c r="C851" t="str">
        <f t="shared" si="81"/>
        <v>.Processed/</v>
      </c>
      <c r="D851" t="str">
        <f t="shared" si="82"/>
        <v>.bam</v>
      </c>
      <c r="E851" t="str">
        <f t="shared" si="79"/>
        <v>/data/khanlab/projects/working_DATA/Sample_NB239tumor_T_D1JLEACXX/Sample_NB239tumor_T_D1JLEACXX.Processed/Sample_NB239tumor_T_D1JLEACXX.bam</v>
      </c>
      <c r="F851" t="str">
        <f t="shared" si="78"/>
        <v>Sample_NB239tumor_T_D1JLEACXX.bam</v>
      </c>
      <c r="G851" s="97" t="str">
        <f t="shared" si="83"/>
        <v>/data/khanlab/projects/working_DATA/Sample_NB239tumor_T_D1JLEACXX/Sample_NB239tumor_T_D1JLEACXX.Cufflinks_UCSC/genes.fpkm_tracking</v>
      </c>
    </row>
    <row r="852" spans="1:7">
      <c r="A852" t="str">
        <f t="shared" si="80"/>
        <v>/data/khanlab/projects/working_DATA/</v>
      </c>
      <c r="B852" s="43" t="s">
        <v>484</v>
      </c>
      <c r="C852" t="str">
        <f t="shared" si="81"/>
        <v>.Processed/</v>
      </c>
      <c r="D852" t="str">
        <f t="shared" si="82"/>
        <v>.bam</v>
      </c>
      <c r="E852" t="str">
        <f t="shared" si="79"/>
        <v>/data/khanlab/projects/working_DATA/Sample_NB265tumor_T_D1JLEACXX/Sample_NB265tumor_T_D1JLEACXX.Processed/Sample_NB265tumor_T_D1JLEACXX.bam</v>
      </c>
      <c r="F852" t="str">
        <f t="shared" si="78"/>
        <v>Sample_NB265tumor_T_D1JLEACXX.bam</v>
      </c>
      <c r="G852" s="97" t="str">
        <f t="shared" si="83"/>
        <v>/data/khanlab/projects/working_DATA/Sample_NB265tumor_T_D1JLEACXX/Sample_NB265tumor_T_D1JLEACXX.Cufflinks_UCSC/genes.fpkm_tracking</v>
      </c>
    </row>
    <row r="853" spans="1:7">
      <c r="A853" t="str">
        <f t="shared" si="80"/>
        <v>/data/khanlab/projects/working_DATA/</v>
      </c>
      <c r="B853" s="43" t="s">
        <v>485</v>
      </c>
      <c r="C853" t="str">
        <f t="shared" si="81"/>
        <v>.Processed/</v>
      </c>
      <c r="D853" t="str">
        <f t="shared" si="82"/>
        <v>.bam</v>
      </c>
      <c r="E853" t="str">
        <f t="shared" si="79"/>
        <v>/data/khanlab/projects/working_DATA/Sample_NB266tumor_T_D1JLEACXX/Sample_NB266tumor_T_D1JLEACXX.Processed/Sample_NB266tumor_T_D1JLEACXX.bam</v>
      </c>
      <c r="F853" t="str">
        <f t="shared" si="78"/>
        <v>Sample_NB266tumor_T_D1JLEACXX.bam</v>
      </c>
      <c r="G853" s="97" t="str">
        <f t="shared" si="83"/>
        <v>/data/khanlab/projects/working_DATA/Sample_NB266tumor_T_D1JLEACXX/Sample_NB266tumor_T_D1JLEACXX.Cufflinks_UCSC/genes.fpkm_tracking</v>
      </c>
    </row>
    <row r="854" spans="1:7">
      <c r="A854" t="str">
        <f t="shared" si="80"/>
        <v>/data/khanlab/projects/working_DATA/</v>
      </c>
      <c r="B854" s="43" t="s">
        <v>486</v>
      </c>
      <c r="C854" t="str">
        <f t="shared" si="81"/>
        <v>.Processed/</v>
      </c>
      <c r="D854" t="str">
        <f t="shared" si="82"/>
        <v>.bam</v>
      </c>
      <c r="E854" t="str">
        <f t="shared" si="79"/>
        <v>/data/khanlab/projects/working_DATA/Sample_NB278tumor_T_D1JLEACXX/Sample_NB278tumor_T_D1JLEACXX.Processed/Sample_NB278tumor_T_D1JLEACXX.bam</v>
      </c>
      <c r="F854" t="str">
        <f t="shared" si="78"/>
        <v>Sample_NB278tumor_T_D1JLEACXX.bam</v>
      </c>
      <c r="G854" s="97" t="str">
        <f t="shared" si="83"/>
        <v>/data/khanlab/projects/working_DATA/Sample_NB278tumor_T_D1JLEACXX/Sample_NB278tumor_T_D1JLEACXX.Cufflinks_UCSC/genes.fpkm_tracking</v>
      </c>
    </row>
    <row r="855" spans="1:7">
      <c r="A855" t="str">
        <f t="shared" si="80"/>
        <v>/data/khanlab/projects/working_DATA/</v>
      </c>
      <c r="B855" s="43" t="s">
        <v>487</v>
      </c>
      <c r="C855" t="str">
        <f t="shared" si="81"/>
        <v>.Processed/</v>
      </c>
      <c r="D855" t="str">
        <f t="shared" si="82"/>
        <v>.bam</v>
      </c>
      <c r="E855" t="str">
        <f t="shared" si="79"/>
        <v>/data/khanlab/projects/working_DATA/Sample_NB283tumor_T_D1JLEACXX/Sample_NB283tumor_T_D1JLEACXX.Processed/Sample_NB283tumor_T_D1JLEACXX.bam</v>
      </c>
      <c r="F855" t="str">
        <f t="shared" si="78"/>
        <v>Sample_NB283tumor_T_D1JLEACXX.bam</v>
      </c>
      <c r="G855" s="97" t="str">
        <f t="shared" si="83"/>
        <v>/data/khanlab/projects/working_DATA/Sample_NB283tumor_T_D1JLEACXX/Sample_NB283tumor_T_D1JLEACXX.Cufflinks_UCSC/genes.fpkm_tracking</v>
      </c>
    </row>
    <row r="856" spans="1:7">
      <c r="A856" t="str">
        <f t="shared" si="80"/>
        <v>/data/khanlab/projects/working_DATA/</v>
      </c>
      <c r="B856" s="43" t="s">
        <v>488</v>
      </c>
      <c r="C856" t="str">
        <f t="shared" si="81"/>
        <v>.Processed/</v>
      </c>
      <c r="D856" t="str">
        <f t="shared" si="82"/>
        <v>.bam</v>
      </c>
      <c r="E856" t="str">
        <f t="shared" si="79"/>
        <v>/data/khanlab/projects/working_DATA/Sample_NB536tumor_T_D1JLEACXX/Sample_NB536tumor_T_D1JLEACXX.Processed/Sample_NB536tumor_T_D1JLEACXX.bam</v>
      </c>
      <c r="F856" t="str">
        <f t="shared" si="78"/>
        <v>Sample_NB536tumor_T_D1JLEACXX.bam</v>
      </c>
      <c r="G856" s="97" t="str">
        <f t="shared" si="83"/>
        <v>/data/khanlab/projects/working_DATA/Sample_NB536tumor_T_D1JLEACXX/Sample_NB536tumor_T_D1JLEACXX.Cufflinks_UCSC/genes.fpkm_tracking</v>
      </c>
    </row>
    <row r="857" spans="1:7">
      <c r="A857" t="str">
        <f t="shared" si="80"/>
        <v>/data/khanlab/projects/working_DATA/</v>
      </c>
      <c r="B857" s="43" t="s">
        <v>489</v>
      </c>
      <c r="C857" t="str">
        <f t="shared" si="81"/>
        <v>.Processed/</v>
      </c>
      <c r="D857" t="str">
        <f t="shared" si="82"/>
        <v>.bam</v>
      </c>
      <c r="E857" t="str">
        <f t="shared" si="79"/>
        <v>/data/khanlab/projects/working_DATA/Sample_NB540tumor_T_D1JLEACXX/Sample_NB540tumor_T_D1JLEACXX.Processed/Sample_NB540tumor_T_D1JLEACXX.bam</v>
      </c>
      <c r="F857" t="str">
        <f t="shared" si="78"/>
        <v>Sample_NB540tumor_T_D1JLEACXX.bam</v>
      </c>
      <c r="G857" s="97" t="str">
        <f t="shared" si="83"/>
        <v>/data/khanlab/projects/working_DATA/Sample_NB540tumor_T_D1JLEACXX/Sample_NB540tumor_T_D1JLEACXX.Cufflinks_UCSC/genes.fpkm_tracking</v>
      </c>
    </row>
    <row r="858" spans="1:7">
      <c r="A858" t="str">
        <f t="shared" si="80"/>
        <v>/data/khanlab/projects/working_DATA/</v>
      </c>
      <c r="B858" s="43" t="s">
        <v>490</v>
      </c>
      <c r="C858" t="str">
        <f t="shared" si="81"/>
        <v>.Processed/</v>
      </c>
      <c r="D858" t="str">
        <f t="shared" si="82"/>
        <v>.bam</v>
      </c>
      <c r="E858" t="str">
        <f t="shared" si="79"/>
        <v>/data/khanlab/projects/working_DATA/Sample_NB541tumor_T_D1JLEACXX/Sample_NB541tumor_T_D1JLEACXX.Processed/Sample_NB541tumor_T_D1JLEACXX.bam</v>
      </c>
      <c r="F858" t="str">
        <f t="shared" si="78"/>
        <v>Sample_NB541tumor_T_D1JLEACXX.bam</v>
      </c>
      <c r="G858" s="97" t="str">
        <f t="shared" si="83"/>
        <v>/data/khanlab/projects/working_DATA/Sample_NB541tumor_T_D1JLEACXX/Sample_NB541tumor_T_D1JLEACXX.Cufflinks_UCSC/genes.fpkm_tracking</v>
      </c>
    </row>
    <row r="859" spans="1:7">
      <c r="A859" t="str">
        <f t="shared" si="80"/>
        <v>/data/khanlab/projects/working_DATA/</v>
      </c>
      <c r="B859" s="43" t="s">
        <v>491</v>
      </c>
      <c r="C859" t="str">
        <f t="shared" si="81"/>
        <v>.Processed/</v>
      </c>
      <c r="D859" t="str">
        <f t="shared" si="82"/>
        <v>.bam</v>
      </c>
      <c r="E859" t="str">
        <f t="shared" si="79"/>
        <v>/data/khanlab/projects/working_DATA/Sample_NB545tumor_T_D1JLEACXX/Sample_NB545tumor_T_D1JLEACXX.Processed/Sample_NB545tumor_T_D1JLEACXX.bam</v>
      </c>
      <c r="F859" t="str">
        <f t="shared" si="78"/>
        <v>Sample_NB545tumor_T_D1JLEACXX.bam</v>
      </c>
      <c r="G859" s="97" t="str">
        <f t="shared" si="83"/>
        <v>/data/khanlab/projects/working_DATA/Sample_NB545tumor_T_D1JLEACXX/Sample_NB545tumor_T_D1JLEACXX.Cufflinks_UCSC/genes.fpkm_tracking</v>
      </c>
    </row>
    <row r="860" spans="1:7">
      <c r="A860" t="str">
        <f t="shared" si="80"/>
        <v>/data/khanlab/projects/working_DATA/</v>
      </c>
      <c r="B860" s="43" t="s">
        <v>492</v>
      </c>
      <c r="C860" t="str">
        <f t="shared" si="81"/>
        <v>.Processed/</v>
      </c>
      <c r="D860" t="str">
        <f t="shared" si="82"/>
        <v>.bam</v>
      </c>
      <c r="E860" t="str">
        <f t="shared" si="79"/>
        <v>/data/khanlab/projects/working_DATA/Sample_NB547tumor_T_D1JLEACXX/Sample_NB547tumor_T_D1JLEACXX.Processed/Sample_NB547tumor_T_D1JLEACXX.bam</v>
      </c>
      <c r="F860" t="str">
        <f t="shared" si="78"/>
        <v>Sample_NB547tumor_T_D1JLEACXX.bam</v>
      </c>
      <c r="G860" s="97" t="str">
        <f t="shared" si="83"/>
        <v>/data/khanlab/projects/working_DATA/Sample_NB547tumor_T_D1JLEACXX/Sample_NB547tumor_T_D1JLEACXX.Cufflinks_UCSC/genes.fpkm_tracking</v>
      </c>
    </row>
    <row r="861" spans="1:7">
      <c r="A861" t="str">
        <f t="shared" si="80"/>
        <v>/data/khanlab/projects/working_DATA/</v>
      </c>
      <c r="B861" s="43" t="s">
        <v>493</v>
      </c>
      <c r="C861" t="str">
        <f t="shared" si="81"/>
        <v>.Processed/</v>
      </c>
      <c r="D861" t="str">
        <f t="shared" si="82"/>
        <v>.bam</v>
      </c>
      <c r="E861" t="str">
        <f t="shared" si="79"/>
        <v>/data/khanlab/projects/working_DATA/Sample_NB581tumor_T_D1JLEACXX/Sample_NB581tumor_T_D1JLEACXX.Processed/Sample_NB581tumor_T_D1JLEACXX.bam</v>
      </c>
      <c r="F861" t="str">
        <f t="shared" si="78"/>
        <v>Sample_NB581tumor_T_D1JLEACXX.bam</v>
      </c>
      <c r="G861" s="97" t="str">
        <f t="shared" si="83"/>
        <v>/data/khanlab/projects/working_DATA/Sample_NB581tumor_T_D1JLEACXX/Sample_NB581tumor_T_D1JLEACXX.Cufflinks_UCSC/genes.fpkm_tracking</v>
      </c>
    </row>
    <row r="862" spans="1:7">
      <c r="A862" t="str">
        <f t="shared" si="80"/>
        <v>/data/khanlab/projects/working_DATA/</v>
      </c>
      <c r="B862" s="43" t="s">
        <v>494</v>
      </c>
      <c r="C862" t="str">
        <f t="shared" si="81"/>
        <v>.Processed/</v>
      </c>
      <c r="D862" t="str">
        <f t="shared" si="82"/>
        <v>.bam</v>
      </c>
      <c r="E862" t="str">
        <f t="shared" si="79"/>
        <v>/data/khanlab/projects/working_DATA/Sample_NB583tumor_T_D1MF5ACXX/Sample_NB583tumor_T_D1MF5ACXX.Processed/Sample_NB583tumor_T_D1MF5ACXX.bam</v>
      </c>
      <c r="F862" t="str">
        <f t="shared" si="78"/>
        <v>Sample_NB583tumor_T_D1MF5ACXX.bam</v>
      </c>
      <c r="G862" s="97" t="str">
        <f t="shared" si="83"/>
        <v>/data/khanlab/projects/working_DATA/Sample_NB583tumor_T_D1MF5ACXX/Sample_NB583tumor_T_D1MF5ACXX.Cufflinks_UCSC/genes.fpkm_tracking</v>
      </c>
    </row>
    <row r="863" spans="1:7">
      <c r="A863" t="str">
        <f t="shared" si="80"/>
        <v>/data/khanlab/projects/working_DATA/</v>
      </c>
      <c r="B863" s="43" t="s">
        <v>495</v>
      </c>
      <c r="C863" t="str">
        <f t="shared" si="81"/>
        <v>.Processed/</v>
      </c>
      <c r="D863" t="str">
        <f t="shared" si="82"/>
        <v>.bam</v>
      </c>
      <c r="E863" t="str">
        <f t="shared" si="79"/>
        <v>/data/khanlab/projects/working_DATA/Sample_NB586tumor_T_D1MF5ACXX/Sample_NB586tumor_T_D1MF5ACXX.Processed/Sample_NB586tumor_T_D1MF5ACXX.bam</v>
      </c>
      <c r="F863" t="str">
        <f t="shared" si="78"/>
        <v>Sample_NB586tumor_T_D1MF5ACXX.bam</v>
      </c>
      <c r="G863" s="97" t="str">
        <f t="shared" si="83"/>
        <v>/data/khanlab/projects/working_DATA/Sample_NB586tumor_T_D1MF5ACXX/Sample_NB586tumor_T_D1MF5ACXX.Cufflinks_UCSC/genes.fpkm_tracking</v>
      </c>
    </row>
    <row r="864" spans="1:7">
      <c r="A864" t="str">
        <f t="shared" si="80"/>
        <v>/data/khanlab/projects/working_DATA/</v>
      </c>
      <c r="B864" s="43" t="s">
        <v>496</v>
      </c>
      <c r="C864" t="str">
        <f t="shared" si="81"/>
        <v>.Processed/</v>
      </c>
      <c r="D864" t="str">
        <f t="shared" si="82"/>
        <v>.bam</v>
      </c>
      <c r="E864" t="str">
        <f t="shared" si="79"/>
        <v>/data/khanlab/projects/working_DATA/Sample_NBEBTGENseq_T_D26GWACXX/Sample_NBEBTGENseq_T_D26GWACXX.Processed/Sample_NBEBTGENseq_T_D26GWACXX.bam</v>
      </c>
      <c r="F864" t="str">
        <f t="shared" si="78"/>
        <v>Sample_NBEBTGENseq_T_D26GWACXX.bam</v>
      </c>
      <c r="G864" s="97" t="str">
        <f t="shared" si="83"/>
        <v>/data/khanlab/projects/working_DATA/Sample_NBEBTGENseq_T_D26GWACXX/Sample_NBEBTGENseq_T_D26GWACXX.Cufflinks_UCSC/genes.fpkm_tracking</v>
      </c>
    </row>
    <row r="865" spans="1:7">
      <c r="A865" t="str">
        <f t="shared" si="80"/>
        <v>/data/khanlab/projects/working_DATA/</v>
      </c>
      <c r="B865" s="43" t="s">
        <v>497</v>
      </c>
      <c r="C865" t="str">
        <f t="shared" si="81"/>
        <v>.Processed/</v>
      </c>
      <c r="D865" t="str">
        <f t="shared" si="82"/>
        <v>.bam</v>
      </c>
      <c r="E865" t="str">
        <f t="shared" si="79"/>
        <v>/data/khanlab/projects/working_DATA/Sample_NBEB_High2_T_D1T6TACXX/Sample_NBEB_High2_T_D1T6TACXX.Processed/Sample_NBEB_High2_T_D1T6TACXX.bam</v>
      </c>
      <c r="F865" t="str">
        <f t="shared" si="78"/>
        <v>Sample_NBEB_High2_T_D1T6TACXX.bam</v>
      </c>
      <c r="G865" s="97" t="str">
        <f t="shared" si="83"/>
        <v>/data/khanlab/projects/working_DATA/Sample_NBEB_High2_T_D1T6TACXX/Sample_NBEB_High2_T_D1T6TACXX.Cufflinks_UCSC/genes.fpkm_tracking</v>
      </c>
    </row>
    <row r="866" spans="1:7">
      <c r="A866" t="str">
        <f t="shared" si="80"/>
        <v>/data/khanlab/projects/working_DATA/</v>
      </c>
      <c r="B866" s="43" t="s">
        <v>498</v>
      </c>
      <c r="C866" t="str">
        <f t="shared" si="81"/>
        <v>.Processed/</v>
      </c>
      <c r="D866" t="str">
        <f t="shared" si="82"/>
        <v>.bam</v>
      </c>
      <c r="E866" t="str">
        <f t="shared" si="79"/>
        <v>/data/khanlab/projects/working_DATA/Sample_NBEB_No1_T_D1T6TACXX/Sample_NBEB_No1_T_D1T6TACXX.Processed/Sample_NBEB_No1_T_D1T6TACXX.bam</v>
      </c>
      <c r="F866" t="str">
        <f t="shared" si="78"/>
        <v>Sample_NBEB_No1_T_D1T6TACXX.bam</v>
      </c>
      <c r="G866" s="97" t="str">
        <f t="shared" si="83"/>
        <v>/data/khanlab/projects/working_DATA/Sample_NBEB_No1_T_D1T6TACXX/Sample_NBEB_No1_T_D1T6TACXX.Cufflinks_UCSC/genes.fpkm_tracking</v>
      </c>
    </row>
    <row r="867" spans="1:7">
      <c r="A867" t="str">
        <f t="shared" si="80"/>
        <v>/data/khanlab/projects/working_DATA/</v>
      </c>
      <c r="B867" s="43" t="s">
        <v>499</v>
      </c>
      <c r="C867" t="str">
        <f t="shared" si="81"/>
        <v>.Processed/</v>
      </c>
      <c r="D867" t="str">
        <f t="shared" si="82"/>
        <v>.bam</v>
      </c>
      <c r="E867" t="str">
        <f t="shared" si="79"/>
        <v>/data/khanlab/projects/working_DATA/Sample_NC001HNA2_T_C3D6WACXX/Sample_NC001HNA2_T_C3D6WACXX.Processed/Sample_NC001HNA2_T_C3D6WACXX.bam</v>
      </c>
      <c r="F867" t="str">
        <f t="shared" si="78"/>
        <v>Sample_NC001HNA2_T_C3D6WACXX.bam</v>
      </c>
      <c r="G867" s="97" t="str">
        <f t="shared" si="83"/>
        <v>/data/khanlab/projects/working_DATA/Sample_NC001HNA2_T_C3D6WACXX/Sample_NC001HNA2_T_C3D6WACXX.Cufflinks_UCSC/genes.fpkm_tracking</v>
      </c>
    </row>
    <row r="868" spans="1:7">
      <c r="A868" t="str">
        <f t="shared" si="80"/>
        <v>/data/khanlab/projects/working_DATA/</v>
      </c>
      <c r="B868" s="43" t="s">
        <v>500</v>
      </c>
      <c r="C868" t="str">
        <f t="shared" si="81"/>
        <v>.Processed/</v>
      </c>
      <c r="D868" t="str">
        <f t="shared" si="82"/>
        <v>.bam</v>
      </c>
      <c r="E868" t="str">
        <f t="shared" si="79"/>
        <v>/data/khanlab/projects/working_DATA/Sample_NC001HNA3_T_C3D6WACXX/Sample_NC001HNA3_T_C3D6WACXX.Processed/Sample_NC001HNA3_T_C3D6WACXX.bam</v>
      </c>
      <c r="F868" t="str">
        <f t="shared" si="78"/>
        <v>Sample_NC001HNA3_T_C3D6WACXX.bam</v>
      </c>
      <c r="G868" s="97" t="str">
        <f t="shared" si="83"/>
        <v>/data/khanlab/projects/working_DATA/Sample_NC001HNA3_T_C3D6WACXX/Sample_NC001HNA3_T_C3D6WACXX.Cufflinks_UCSC/genes.fpkm_tracking</v>
      </c>
    </row>
    <row r="869" spans="1:7">
      <c r="A869" t="str">
        <f t="shared" si="80"/>
        <v>/data/khanlab/projects/working_DATA/</v>
      </c>
      <c r="B869" s="43" t="s">
        <v>501</v>
      </c>
      <c r="C869" t="str">
        <f t="shared" si="81"/>
        <v>.Processed/</v>
      </c>
      <c r="D869" t="str">
        <f t="shared" si="82"/>
        <v>.bam</v>
      </c>
      <c r="E869" t="str">
        <f t="shared" si="79"/>
        <v>/data/khanlab/projects/working_DATA/Sample_NC001HNQ3_T_C3D6WACXX/Sample_NC001HNQ3_T_C3D6WACXX.Processed/Sample_NC001HNQ3_T_C3D6WACXX.bam</v>
      </c>
      <c r="F869" t="str">
        <f t="shared" si="78"/>
        <v>Sample_NC001HNQ3_T_C3D6WACXX.bam</v>
      </c>
      <c r="G869" s="97" t="str">
        <f t="shared" si="83"/>
        <v>/data/khanlab/projects/working_DATA/Sample_NC001HNQ3_T_C3D6WACXX/Sample_NC001HNQ3_T_C3D6WACXX.Cufflinks_UCSC/genes.fpkm_tracking</v>
      </c>
    </row>
    <row r="870" spans="1:7">
      <c r="A870" t="str">
        <f t="shared" si="80"/>
        <v>/data/khanlab/projects/working_DATA/</v>
      </c>
      <c r="B870" s="43" t="s">
        <v>502</v>
      </c>
      <c r="C870" t="str">
        <f t="shared" si="81"/>
        <v>.Processed/</v>
      </c>
      <c r="D870" t="str">
        <f t="shared" si="82"/>
        <v>.bam</v>
      </c>
      <c r="E870" t="str">
        <f t="shared" si="79"/>
        <v>/data/khanlab/projects/working_DATA/Sample_NC001siNeg_T_C3D6WACXX/Sample_NC001siNeg_T_C3D6WACXX.Processed/Sample_NC001siNeg_T_C3D6WACXX.bam</v>
      </c>
      <c r="F870" t="str">
        <f t="shared" si="78"/>
        <v>Sample_NC001siNeg_T_C3D6WACXX.bam</v>
      </c>
      <c r="G870" s="97" t="str">
        <f t="shared" si="83"/>
        <v>/data/khanlab/projects/working_DATA/Sample_NC001siNeg_T_C3D6WACXX/Sample_NC001siNeg_T_C3D6WACXX.Cufflinks_UCSC/genes.fpkm_tracking</v>
      </c>
    </row>
    <row r="871" spans="1:7" hidden="1">
      <c r="A871" t="str">
        <f t="shared" si="80"/>
        <v>/data/khanlab/projects/working_DATA/</v>
      </c>
      <c r="B871" s="43" t="s">
        <v>1858</v>
      </c>
      <c r="C871" t="str">
        <f t="shared" si="81"/>
        <v>.Processed/</v>
      </c>
      <c r="D871" t="str">
        <f t="shared" si="82"/>
        <v>.bam</v>
      </c>
      <c r="E871" t="str">
        <f t="shared" si="79"/>
        <v>/data/khanlab/projects/working_DATA/Sample_NCI0002bloodWGA_E_khan_02_20100720_2/Sample_NCI0002bloodWGA_E_khan_02_20100720_2.Processed/Sample_NCI0002bloodWGA_E_khan_02_20100720_2.bam</v>
      </c>
      <c r="F871" t="str">
        <f t="shared" si="78"/>
        <v>Sample_NCI0002bloodWGA_E_khan_02_20100720_2.bam</v>
      </c>
      <c r="G871" s="97" t="str">
        <f t="shared" si="83"/>
        <v>/data/khanlab/projects/working_DATA/Sample_NCI0002bloodWGA_E_khan_02_20100720_2/Sample_NCI0002bloodWGA_E_khan_02_20100720_2.Cufflinks_UCSC/genes.fpkm_tracking</v>
      </c>
    </row>
    <row r="872" spans="1:7" hidden="1">
      <c r="A872" t="str">
        <f t="shared" si="80"/>
        <v>/data/khanlab/projects/working_DATA/</v>
      </c>
      <c r="B872" s="43" t="s">
        <v>1859</v>
      </c>
      <c r="C872" t="str">
        <f t="shared" si="81"/>
        <v>.Processed/</v>
      </c>
      <c r="D872" t="str">
        <f t="shared" si="82"/>
        <v>.bam</v>
      </c>
      <c r="E872" t="str">
        <f t="shared" si="79"/>
        <v>/data/khanlab/projects/working_DATA/Sample_NCI0002bloodWGA_E_khan_04_20100422/Sample_NCI0002bloodWGA_E_khan_04_20100422.Processed/Sample_NCI0002bloodWGA_E_khan_04_20100422.bam</v>
      </c>
      <c r="F872" t="str">
        <f t="shared" si="78"/>
        <v>Sample_NCI0002bloodWGA_E_khan_04_20100422.bam</v>
      </c>
      <c r="G872" s="97" t="str">
        <f t="shared" si="83"/>
        <v>/data/khanlab/projects/working_DATA/Sample_NCI0002bloodWGA_E_khan_04_20100422/Sample_NCI0002bloodWGA_E_khan_04_20100422.Cufflinks_UCSC/genes.fpkm_tracking</v>
      </c>
    </row>
    <row r="873" spans="1:7" hidden="1">
      <c r="A873" t="str">
        <f t="shared" si="80"/>
        <v>/data/khanlab/projects/working_DATA/</v>
      </c>
      <c r="B873" s="43" t="s">
        <v>1860</v>
      </c>
      <c r="C873" t="str">
        <f t="shared" si="81"/>
        <v>.Processed/</v>
      </c>
      <c r="D873" t="str">
        <f t="shared" si="82"/>
        <v>.bam</v>
      </c>
      <c r="E873" t="str">
        <f t="shared" si="79"/>
        <v>/data/khanlab/projects/working_DATA/Sample_NCI0002blood_E_C4PJ0ANXX/Sample_NCI0002blood_E_C4PJ0ANXX.Processed/Sample_NCI0002blood_E_C4PJ0ANXX.bam</v>
      </c>
      <c r="F873" t="str">
        <f t="shared" si="78"/>
        <v>Sample_NCI0002blood_E_C4PJ0ANXX.bam</v>
      </c>
      <c r="G873" s="97" t="str">
        <f t="shared" si="83"/>
        <v>/data/khanlab/projects/working_DATA/Sample_NCI0002blood_E_C4PJ0ANXX/Sample_NCI0002blood_E_C4PJ0ANXX.Cufflinks_UCSC/genes.fpkm_tracking</v>
      </c>
    </row>
    <row r="874" spans="1:7" hidden="1">
      <c r="A874" t="str">
        <f t="shared" si="80"/>
        <v>/data/khanlab/projects/working_DATA/</v>
      </c>
      <c r="B874" s="43" t="s">
        <v>1861</v>
      </c>
      <c r="C874" t="str">
        <f t="shared" si="81"/>
        <v>.Processed/</v>
      </c>
      <c r="D874" t="str">
        <f t="shared" si="82"/>
        <v>.bam</v>
      </c>
      <c r="E874" t="str">
        <f t="shared" si="79"/>
        <v>/data/khanlab/projects/working_DATA/Sample_NCI0002tumorWGA_E_khan_02_20100720_2/Sample_NCI0002tumorWGA_E_khan_02_20100720_2.Processed/Sample_NCI0002tumorWGA_E_khan_02_20100720_2.bam</v>
      </c>
      <c r="F874" t="str">
        <f t="shared" si="78"/>
        <v>Sample_NCI0002tumorWGA_E_khan_02_20100720_2.bam</v>
      </c>
      <c r="G874" s="97" t="str">
        <f t="shared" si="83"/>
        <v>/data/khanlab/projects/working_DATA/Sample_NCI0002tumorWGA_E_khan_02_20100720_2/Sample_NCI0002tumorWGA_E_khan_02_20100720_2.Cufflinks_UCSC/genes.fpkm_tracking</v>
      </c>
    </row>
    <row r="875" spans="1:7" hidden="1">
      <c r="A875" t="str">
        <f t="shared" si="80"/>
        <v>/data/khanlab/projects/working_DATA/</v>
      </c>
      <c r="B875" s="43" t="s">
        <v>1862</v>
      </c>
      <c r="C875" t="str">
        <f t="shared" si="81"/>
        <v>.Processed/</v>
      </c>
      <c r="D875" t="str">
        <f t="shared" si="82"/>
        <v>.bam</v>
      </c>
      <c r="E875" t="str">
        <f t="shared" si="79"/>
        <v>/data/khanlab/projects/working_DATA/Sample_NCI0002tumorWGA_E_khan_04_20100422/Sample_NCI0002tumorWGA_E_khan_04_20100422.Processed/Sample_NCI0002tumorWGA_E_khan_04_20100422.bam</v>
      </c>
      <c r="F875" t="str">
        <f t="shared" si="78"/>
        <v>Sample_NCI0002tumorWGA_E_khan_04_20100422.bam</v>
      </c>
      <c r="G875" s="97" t="str">
        <f t="shared" si="83"/>
        <v>/data/khanlab/projects/working_DATA/Sample_NCI0002tumorWGA_E_khan_04_20100422/Sample_NCI0002tumorWGA_E_khan_04_20100422.Cufflinks_UCSC/genes.fpkm_tracking</v>
      </c>
    </row>
    <row r="876" spans="1:7" hidden="1">
      <c r="A876" t="str">
        <f t="shared" si="80"/>
        <v>/data/khanlab/projects/working_DATA/</v>
      </c>
      <c r="B876" s="43" t="s">
        <v>1863</v>
      </c>
      <c r="C876" t="str">
        <f t="shared" si="81"/>
        <v>.Processed/</v>
      </c>
      <c r="D876" t="str">
        <f t="shared" si="82"/>
        <v>.bam</v>
      </c>
      <c r="E876" t="str">
        <f t="shared" si="79"/>
        <v>/data/khanlab/projects/working_DATA/Sample_NCI0002tumor_E_C4PJ0ANXX/Sample_NCI0002tumor_E_C4PJ0ANXX.Processed/Sample_NCI0002tumor_E_C4PJ0ANXX.bam</v>
      </c>
      <c r="F876" t="str">
        <f t="shared" si="78"/>
        <v>Sample_NCI0002tumor_E_C4PJ0ANXX.bam</v>
      </c>
      <c r="G876" s="97" t="str">
        <f t="shared" si="83"/>
        <v>/data/khanlab/projects/working_DATA/Sample_NCI0002tumor_E_C4PJ0ANXX/Sample_NCI0002tumor_E_C4PJ0ANXX.Cufflinks_UCSC/genes.fpkm_tracking</v>
      </c>
    </row>
    <row r="877" spans="1:7">
      <c r="A877" t="str">
        <f t="shared" si="80"/>
        <v>/data/khanlab/projects/working_DATA/</v>
      </c>
      <c r="B877" s="43" t="s">
        <v>3534</v>
      </c>
      <c r="C877" t="str">
        <f t="shared" si="81"/>
        <v>.Processed/</v>
      </c>
      <c r="D877" t="str">
        <f t="shared" si="82"/>
        <v>.bam</v>
      </c>
      <c r="E877" t="str">
        <f t="shared" si="79"/>
        <v>/data/khanlab/projects/working_DATA/Sample_NCI0002tumor_T_D1UTYACXX/Sample_NCI0002tumor_T_D1UTYACXX.Processed/Sample_NCI0002tumor_T_D1UTYACXX.bam</v>
      </c>
      <c r="F877" t="str">
        <f t="shared" si="78"/>
        <v>Sample_NCI0002tumor_T_D1UTYACXX.bam</v>
      </c>
      <c r="G877" s="97" t="str">
        <f t="shared" si="83"/>
        <v>/data/khanlab/projects/working_DATA/Sample_NCI0002tumor_T_D1UTYACXX/Sample_NCI0002tumor_T_D1UTYACXX.Cufflinks_UCSC/genes.fpkm_tracking</v>
      </c>
    </row>
    <row r="878" spans="1:7" hidden="1">
      <c r="A878" t="str">
        <f t="shared" si="80"/>
        <v>/data/khanlab/projects/working_DATA/</v>
      </c>
      <c r="B878" s="43" t="s">
        <v>1864</v>
      </c>
      <c r="C878" t="str">
        <f t="shared" si="81"/>
        <v>.Processed/</v>
      </c>
      <c r="D878" t="str">
        <f t="shared" si="82"/>
        <v>.bam</v>
      </c>
      <c r="E878" t="str">
        <f t="shared" si="79"/>
        <v>/data/khanlab/projects/working_DATA/Sample_NCI0003blood_E_C28PUACXX/Sample_NCI0003blood_E_C28PUACXX.Processed/Sample_NCI0003blood_E_C28PUACXX.bam</v>
      </c>
      <c r="F878" t="str">
        <f t="shared" si="78"/>
        <v>Sample_NCI0003blood_E_C28PUACXX.bam</v>
      </c>
      <c r="G878" s="97" t="str">
        <f t="shared" si="83"/>
        <v>/data/khanlab/projects/working_DATA/Sample_NCI0003blood_E_C28PUACXX/Sample_NCI0003blood_E_C28PUACXX.Cufflinks_UCSC/genes.fpkm_tracking</v>
      </c>
    </row>
    <row r="879" spans="1:7" hidden="1">
      <c r="A879" t="str">
        <f t="shared" si="80"/>
        <v>/data/khanlab/projects/working_DATA/</v>
      </c>
      <c r="B879" s="43" t="s">
        <v>1865</v>
      </c>
      <c r="C879" t="str">
        <f t="shared" si="81"/>
        <v>.Processed/</v>
      </c>
      <c r="D879" t="str">
        <f t="shared" si="82"/>
        <v>.bam</v>
      </c>
      <c r="E879" t="str">
        <f t="shared" si="79"/>
        <v>/data/khanlab/projects/working_DATA/Sample_NCI0003tumor_E_C28PUACXX/Sample_NCI0003tumor_E_C28PUACXX.Processed/Sample_NCI0003tumor_E_C28PUACXX.bam</v>
      </c>
      <c r="F879" t="str">
        <f t="shared" si="78"/>
        <v>Sample_NCI0003tumor_E_C28PUACXX.bam</v>
      </c>
      <c r="G879" s="97" t="str">
        <f t="shared" si="83"/>
        <v>/data/khanlab/projects/working_DATA/Sample_NCI0003tumor_E_C28PUACXX/Sample_NCI0003tumor_E_C28PUACXX.Cufflinks_UCSC/genes.fpkm_tracking</v>
      </c>
    </row>
    <row r="880" spans="1:7">
      <c r="A880" t="str">
        <f t="shared" si="80"/>
        <v>/data/khanlab/projects/working_DATA/</v>
      </c>
      <c r="B880" s="43" t="s">
        <v>504</v>
      </c>
      <c r="C880" t="str">
        <f t="shared" si="81"/>
        <v>.Processed/</v>
      </c>
      <c r="D880" t="str">
        <f t="shared" si="82"/>
        <v>.bam</v>
      </c>
      <c r="E880" t="str">
        <f t="shared" si="79"/>
        <v>/data/khanlab/projects/working_DATA/Sample_NCI0003tumor_T_D1UTYACXX/Sample_NCI0003tumor_T_D1UTYACXX.Processed/Sample_NCI0003tumor_T_D1UTYACXX.bam</v>
      </c>
      <c r="F880" t="str">
        <f t="shared" si="78"/>
        <v>Sample_NCI0003tumor_T_D1UTYACXX.bam</v>
      </c>
      <c r="G880" s="97" t="str">
        <f t="shared" si="83"/>
        <v>/data/khanlab/projects/working_DATA/Sample_NCI0003tumor_T_D1UTYACXX/Sample_NCI0003tumor_T_D1UTYACXX.Cufflinks_UCSC/genes.fpkm_tracking</v>
      </c>
    </row>
    <row r="881" spans="1:7" hidden="1">
      <c r="A881" t="str">
        <f t="shared" si="80"/>
        <v>/data/khanlab/projects/working_DATA/</v>
      </c>
      <c r="B881" s="43" t="s">
        <v>1866</v>
      </c>
      <c r="C881" t="str">
        <f t="shared" si="81"/>
        <v>.Processed/</v>
      </c>
      <c r="D881" t="str">
        <f t="shared" si="82"/>
        <v>.bam</v>
      </c>
      <c r="E881" t="str">
        <f t="shared" si="79"/>
        <v>/data/khanlab/projects/working_DATA/Sample_NCI0004blood_E_C28PUACXX/Sample_NCI0004blood_E_C28PUACXX.Processed/Sample_NCI0004blood_E_C28PUACXX.bam</v>
      </c>
      <c r="F881" t="str">
        <f t="shared" si="78"/>
        <v>Sample_NCI0004blood_E_C28PUACXX.bam</v>
      </c>
      <c r="G881" s="97" t="str">
        <f t="shared" si="83"/>
        <v>/data/khanlab/projects/working_DATA/Sample_NCI0004blood_E_C28PUACXX/Sample_NCI0004blood_E_C28PUACXX.Cufflinks_UCSC/genes.fpkm_tracking</v>
      </c>
    </row>
    <row r="882" spans="1:7">
      <c r="A882" t="str">
        <f t="shared" si="80"/>
        <v>/data/khanlab/projects/working_DATA/</v>
      </c>
      <c r="B882" s="43" t="s">
        <v>505</v>
      </c>
      <c r="C882" t="str">
        <f t="shared" si="81"/>
        <v>.Processed/</v>
      </c>
      <c r="D882" t="str">
        <f t="shared" si="82"/>
        <v>.bam</v>
      </c>
      <c r="E882" t="str">
        <f t="shared" si="79"/>
        <v>/data/khanlab/projects/working_DATA/Sample_NCI0004tumor3_T_C1N2HACXX/Sample_NCI0004tumor3_T_C1N2HACXX.Processed/Sample_NCI0004tumor3_T_C1N2HACXX.bam</v>
      </c>
      <c r="F882" t="str">
        <f t="shared" si="78"/>
        <v>Sample_NCI0004tumor3_T_C1N2HACXX.bam</v>
      </c>
      <c r="G882" s="97" t="str">
        <f t="shared" si="83"/>
        <v>/data/khanlab/projects/working_DATA/Sample_NCI0004tumor3_T_C1N2HACXX/Sample_NCI0004tumor3_T_C1N2HACXX.Cufflinks_UCSC/genes.fpkm_tracking</v>
      </c>
    </row>
    <row r="883" spans="1:7" hidden="1">
      <c r="A883" t="str">
        <f t="shared" si="80"/>
        <v>/data/khanlab/projects/working_DATA/</v>
      </c>
      <c r="B883" s="43" t="s">
        <v>1867</v>
      </c>
      <c r="C883" t="str">
        <f t="shared" si="81"/>
        <v>.Processed/</v>
      </c>
      <c r="D883" t="str">
        <f t="shared" si="82"/>
        <v>.bam</v>
      </c>
      <c r="E883" t="str">
        <f t="shared" si="79"/>
        <v>/data/khanlab/projects/working_DATA/Sample_NCI0004tumor_E_C28PUACXX/Sample_NCI0004tumor_E_C28PUACXX.Processed/Sample_NCI0004tumor_E_C28PUACXX.bam</v>
      </c>
      <c r="F883" t="str">
        <f t="shared" si="78"/>
        <v>Sample_NCI0004tumor_E_C28PUACXX.bam</v>
      </c>
      <c r="G883" s="97" t="str">
        <f t="shared" si="83"/>
        <v>/data/khanlab/projects/working_DATA/Sample_NCI0004tumor_E_C28PUACXX/Sample_NCI0004tumor_E_C28PUACXX.Cufflinks_UCSC/genes.fpkm_tracking</v>
      </c>
    </row>
    <row r="884" spans="1:7" hidden="1">
      <c r="A884" t="str">
        <f t="shared" si="80"/>
        <v>/data/khanlab/projects/working_DATA/</v>
      </c>
      <c r="B884" s="43" t="s">
        <v>1868</v>
      </c>
      <c r="C884" t="str">
        <f t="shared" si="81"/>
        <v>.Processed/</v>
      </c>
      <c r="D884" t="str">
        <f t="shared" si="82"/>
        <v>.bam</v>
      </c>
      <c r="E884" t="str">
        <f t="shared" si="79"/>
        <v>/data/khanlab/projects/working_DATA/Sample_NCI0005normal_E_C28PUACXX/Sample_NCI0005normal_E_C28PUACXX.Processed/Sample_NCI0005normal_E_C28PUACXX.bam</v>
      </c>
      <c r="F884" t="str">
        <f t="shared" ref="F884:F947" si="84">CONCATENATE(B884,D884)</f>
        <v>Sample_NCI0005normal_E_C28PUACXX.bam</v>
      </c>
      <c r="G884" s="97" t="str">
        <f t="shared" si="83"/>
        <v>/data/khanlab/projects/working_DATA/Sample_NCI0005normal_E_C28PUACXX/Sample_NCI0005normal_E_C28PUACXX.Cufflinks_UCSC/genes.fpkm_tracking</v>
      </c>
    </row>
    <row r="885" spans="1:7" hidden="1">
      <c r="A885" t="str">
        <f t="shared" si="80"/>
        <v>/data/khanlab/projects/working_DATA/</v>
      </c>
      <c r="B885" s="43" t="s">
        <v>1869</v>
      </c>
      <c r="C885" t="str">
        <f t="shared" si="81"/>
        <v>.Processed/</v>
      </c>
      <c r="D885" t="str">
        <f t="shared" si="82"/>
        <v>.bam</v>
      </c>
      <c r="E885" t="str">
        <f t="shared" ref="E885:E948" si="85">CONCATENATE(A885,B885,"/",B885,C885,B885,D885)</f>
        <v>/data/khanlab/projects/working_DATA/Sample_NCI0005tumor_E_C28PUACXX/Sample_NCI0005tumor_E_C28PUACXX.Processed/Sample_NCI0005tumor_E_C28PUACXX.bam</v>
      </c>
      <c r="F885" t="str">
        <f t="shared" si="84"/>
        <v>Sample_NCI0005tumor_E_C28PUACXX.bam</v>
      </c>
      <c r="G885" s="97" t="str">
        <f t="shared" si="83"/>
        <v>/data/khanlab/projects/working_DATA/Sample_NCI0005tumor_E_C28PUACXX/Sample_NCI0005tumor_E_C28PUACXX.Cufflinks_UCSC/genes.fpkm_tracking</v>
      </c>
    </row>
    <row r="886" spans="1:7">
      <c r="A886" t="str">
        <f t="shared" ref="A886:A949" si="86">$A$1</f>
        <v>/data/khanlab/projects/working_DATA/</v>
      </c>
      <c r="B886" s="43" t="s">
        <v>506</v>
      </c>
      <c r="C886" t="str">
        <f t="shared" ref="C886:C949" si="87">$C$1</f>
        <v>.Processed/</v>
      </c>
      <c r="D886" t="str">
        <f t="shared" ref="D886:D949" si="88">$D$1</f>
        <v>.bam</v>
      </c>
      <c r="E886" t="str">
        <f t="shared" si="85"/>
        <v>/data/khanlab/projects/working_DATA/Sample_NCI0005tumor_T_D1PR6ACXX/Sample_NCI0005tumor_T_D1PR6ACXX.Processed/Sample_NCI0005tumor_T_D1PR6ACXX.bam</v>
      </c>
      <c r="F886" t="str">
        <f t="shared" si="84"/>
        <v>Sample_NCI0005tumor_T_D1PR6ACXX.bam</v>
      </c>
      <c r="G886" s="97" t="str">
        <f t="shared" si="83"/>
        <v>/data/khanlab/projects/working_DATA/Sample_NCI0005tumor_T_D1PR6ACXX/Sample_NCI0005tumor_T_D1PR6ACXX.Cufflinks_UCSC/genes.fpkm_tracking</v>
      </c>
    </row>
    <row r="887" spans="1:7" hidden="1">
      <c r="A887" t="str">
        <f t="shared" si="86"/>
        <v>/data/khanlab/projects/working_DATA/</v>
      </c>
      <c r="B887" s="43" t="s">
        <v>1870</v>
      </c>
      <c r="C887" t="str">
        <f t="shared" si="87"/>
        <v>.Processed/</v>
      </c>
      <c r="D887" t="str">
        <f t="shared" si="88"/>
        <v>.bam</v>
      </c>
      <c r="E887" t="str">
        <f t="shared" si="85"/>
        <v>/data/khanlab/projects/working_DATA/Sample_NCI0006bloodWGA_E_khan04_20100428/Sample_NCI0006bloodWGA_E_khan04_20100428.Processed/Sample_NCI0006bloodWGA_E_khan04_20100428.bam</v>
      </c>
      <c r="F887" t="str">
        <f t="shared" si="84"/>
        <v>Sample_NCI0006bloodWGA_E_khan04_20100428.bam</v>
      </c>
      <c r="G887" s="97" t="str">
        <f t="shared" si="83"/>
        <v>/data/khanlab/projects/working_DATA/Sample_NCI0006bloodWGA_E_khan04_20100428/Sample_NCI0006bloodWGA_E_khan04_20100428.Cufflinks_UCSC/genes.fpkm_tracking</v>
      </c>
    </row>
    <row r="888" spans="1:7" hidden="1">
      <c r="A888" t="str">
        <f t="shared" si="86"/>
        <v>/data/khanlab/projects/working_DATA/</v>
      </c>
      <c r="B888" s="43" t="s">
        <v>1871</v>
      </c>
      <c r="C888" t="str">
        <f t="shared" si="87"/>
        <v>.Processed/</v>
      </c>
      <c r="D888" t="str">
        <f t="shared" si="88"/>
        <v>.bam</v>
      </c>
      <c r="E888" t="str">
        <f t="shared" si="85"/>
        <v>/data/khanlab/projects/working_DATA/Sample_NCI0007bloodWGA_E_khan04_20100428/Sample_NCI0007bloodWGA_E_khan04_20100428.Processed/Sample_NCI0007bloodWGA_E_khan04_20100428.bam</v>
      </c>
      <c r="F888" t="str">
        <f t="shared" si="84"/>
        <v>Sample_NCI0007bloodWGA_E_khan04_20100428.bam</v>
      </c>
      <c r="G888" s="97" t="str">
        <f t="shared" si="83"/>
        <v>/data/khanlab/projects/working_DATA/Sample_NCI0007bloodWGA_E_khan04_20100428/Sample_NCI0007bloodWGA_E_khan04_20100428.Cufflinks_UCSC/genes.fpkm_tracking</v>
      </c>
    </row>
    <row r="889" spans="1:7" hidden="1">
      <c r="A889" t="str">
        <f t="shared" si="86"/>
        <v>/data/khanlab/projects/working_DATA/</v>
      </c>
      <c r="B889" s="43" t="s">
        <v>1872</v>
      </c>
      <c r="C889" t="str">
        <f t="shared" si="87"/>
        <v>.Processed/</v>
      </c>
      <c r="D889" t="str">
        <f t="shared" si="88"/>
        <v>.bam</v>
      </c>
      <c r="E889" t="str">
        <f t="shared" si="85"/>
        <v>/data/khanlab/projects/working_DATA/Sample_NCI0008blood_E_khan01_20100520/Sample_NCI0008blood_E_khan01_20100520.Processed/Sample_NCI0008blood_E_khan01_20100520.bam</v>
      </c>
      <c r="F889" t="str">
        <f t="shared" si="84"/>
        <v>Sample_NCI0008blood_E_khan01_20100520.bam</v>
      </c>
      <c r="G889" s="97" t="str">
        <f t="shared" si="83"/>
        <v>/data/khanlab/projects/working_DATA/Sample_NCI0008blood_E_khan01_20100520/Sample_NCI0008blood_E_khan01_20100520.Cufflinks_UCSC/genes.fpkm_tracking</v>
      </c>
    </row>
    <row r="890" spans="1:7" hidden="1">
      <c r="A890" t="str">
        <f t="shared" si="86"/>
        <v>/data/khanlab/projects/working_DATA/</v>
      </c>
      <c r="B890" s="43" t="s">
        <v>1873</v>
      </c>
      <c r="C890" t="str">
        <f t="shared" si="87"/>
        <v>.Processed/</v>
      </c>
      <c r="D890" t="str">
        <f t="shared" si="88"/>
        <v>.bam</v>
      </c>
      <c r="E890" t="str">
        <f t="shared" si="85"/>
        <v>/data/khanlab/projects/working_DATA/Sample_NCI0009blood_E_khan01_20100520/Sample_NCI0009blood_E_khan01_20100520.Processed/Sample_NCI0009blood_E_khan01_20100520.bam</v>
      </c>
      <c r="F890" t="str">
        <f t="shared" si="84"/>
        <v>Sample_NCI0009blood_E_khan01_20100520.bam</v>
      </c>
      <c r="G890" s="97" t="str">
        <f t="shared" si="83"/>
        <v>/data/khanlab/projects/working_DATA/Sample_NCI0009blood_E_khan01_20100520/Sample_NCI0009blood_E_khan01_20100520.Cufflinks_UCSC/genes.fpkm_tracking</v>
      </c>
    </row>
    <row r="891" spans="1:7" hidden="1">
      <c r="A891" t="str">
        <f t="shared" si="86"/>
        <v>/data/khanlab/projects/working_DATA/</v>
      </c>
      <c r="B891" s="43" t="s">
        <v>1874</v>
      </c>
      <c r="C891" t="str">
        <f t="shared" si="87"/>
        <v>.Processed/</v>
      </c>
      <c r="D891" t="str">
        <f t="shared" si="88"/>
        <v>.bam</v>
      </c>
      <c r="E891" t="str">
        <f t="shared" si="85"/>
        <v>/data/khanlab/projects/working_DATA/Sample_NCI0010blood_E_C28PUACXX/Sample_NCI0010blood_E_C28PUACXX.Processed/Sample_NCI0010blood_E_C28PUACXX.bam</v>
      </c>
      <c r="F891" t="str">
        <f t="shared" si="84"/>
        <v>Sample_NCI0010blood_E_C28PUACXX.bam</v>
      </c>
      <c r="G891" s="97" t="str">
        <f t="shared" si="83"/>
        <v>/data/khanlab/projects/working_DATA/Sample_NCI0010blood_E_C28PUACXX/Sample_NCI0010blood_E_C28PUACXX.Cufflinks_UCSC/genes.fpkm_tracking</v>
      </c>
    </row>
    <row r="892" spans="1:7" hidden="1">
      <c r="A892" t="str">
        <f t="shared" si="86"/>
        <v>/data/khanlab/projects/working_DATA/</v>
      </c>
      <c r="B892" s="43" t="s">
        <v>1875</v>
      </c>
      <c r="C892" t="str">
        <f t="shared" si="87"/>
        <v>.Processed/</v>
      </c>
      <c r="D892" t="str">
        <f t="shared" si="88"/>
        <v>.bam</v>
      </c>
      <c r="E892" t="str">
        <f t="shared" si="85"/>
        <v>/data/khanlab/projects/working_DATA/Sample_NCI0010tumor_E_C28PUACXX/Sample_NCI0010tumor_E_C28PUACXX.Processed/Sample_NCI0010tumor_E_C28PUACXX.bam</v>
      </c>
      <c r="F892" t="str">
        <f t="shared" si="84"/>
        <v>Sample_NCI0010tumor_E_C28PUACXX.bam</v>
      </c>
      <c r="G892" s="97" t="str">
        <f t="shared" si="83"/>
        <v>/data/khanlab/projects/working_DATA/Sample_NCI0010tumor_E_C28PUACXX/Sample_NCI0010tumor_E_C28PUACXX.Cufflinks_UCSC/genes.fpkm_tracking</v>
      </c>
    </row>
    <row r="893" spans="1:7">
      <c r="A893" t="str">
        <f t="shared" si="86"/>
        <v>/data/khanlab/projects/working_DATA/</v>
      </c>
      <c r="B893" s="43" t="s">
        <v>507</v>
      </c>
      <c r="C893" t="str">
        <f t="shared" si="87"/>
        <v>.Processed/</v>
      </c>
      <c r="D893" t="str">
        <f t="shared" si="88"/>
        <v>.bam</v>
      </c>
      <c r="E893" t="str">
        <f t="shared" si="85"/>
        <v>/data/khanlab/projects/working_DATA/Sample_NCI0010tumor_T_C1N2HACXX/Sample_NCI0010tumor_T_C1N2HACXX.Processed/Sample_NCI0010tumor_T_C1N2HACXX.bam</v>
      </c>
      <c r="F893" t="str">
        <f t="shared" si="84"/>
        <v>Sample_NCI0010tumor_T_C1N2HACXX.bam</v>
      </c>
      <c r="G893" s="97" t="str">
        <f t="shared" si="83"/>
        <v>/data/khanlab/projects/working_DATA/Sample_NCI0010tumor_T_C1N2HACXX/Sample_NCI0010tumor_T_C1N2HACXX.Cufflinks_UCSC/genes.fpkm_tracking</v>
      </c>
    </row>
    <row r="894" spans="1:7" hidden="1">
      <c r="A894" t="str">
        <f t="shared" si="86"/>
        <v>/data/khanlab/projects/working_DATA/</v>
      </c>
      <c r="B894" s="43" t="s">
        <v>1876</v>
      </c>
      <c r="C894" t="str">
        <f t="shared" si="87"/>
        <v>.Processed/</v>
      </c>
      <c r="D894" t="str">
        <f t="shared" si="88"/>
        <v>.bam</v>
      </c>
      <c r="E894" t="str">
        <f t="shared" si="85"/>
        <v>/data/khanlab/projects/working_DATA/Sample_NCI0011blood_E_C4PJ0ANXX/Sample_NCI0011blood_E_C4PJ0ANXX.Processed/Sample_NCI0011blood_E_C4PJ0ANXX.bam</v>
      </c>
      <c r="F894" t="str">
        <f t="shared" si="84"/>
        <v>Sample_NCI0011blood_E_C4PJ0ANXX.bam</v>
      </c>
      <c r="G894" s="97" t="str">
        <f t="shared" si="83"/>
        <v>/data/khanlab/projects/working_DATA/Sample_NCI0011blood_E_C4PJ0ANXX/Sample_NCI0011blood_E_C4PJ0ANXX.Cufflinks_UCSC/genes.fpkm_tracking</v>
      </c>
    </row>
    <row r="895" spans="1:7" hidden="1">
      <c r="A895" t="str">
        <f t="shared" si="86"/>
        <v>/data/khanlab/projects/working_DATA/</v>
      </c>
      <c r="B895" s="43" t="s">
        <v>1877</v>
      </c>
      <c r="C895" t="str">
        <f t="shared" si="87"/>
        <v>.Processed/</v>
      </c>
      <c r="D895" t="str">
        <f t="shared" si="88"/>
        <v>.bam</v>
      </c>
      <c r="E895" t="str">
        <f t="shared" si="85"/>
        <v>/data/khanlab/projects/working_DATA/Sample_NCI0011tumor_E_C4PJ0ANXX/Sample_NCI0011tumor_E_C4PJ0ANXX.Processed/Sample_NCI0011tumor_E_C4PJ0ANXX.bam</v>
      </c>
      <c r="F895" t="str">
        <f t="shared" si="84"/>
        <v>Sample_NCI0011tumor_E_C4PJ0ANXX.bam</v>
      </c>
      <c r="G895" s="97" t="str">
        <f t="shared" si="83"/>
        <v>/data/khanlab/projects/working_DATA/Sample_NCI0011tumor_E_C4PJ0ANXX/Sample_NCI0011tumor_E_C4PJ0ANXX.Cufflinks_UCSC/genes.fpkm_tracking</v>
      </c>
    </row>
    <row r="896" spans="1:7">
      <c r="A896" t="str">
        <f t="shared" si="86"/>
        <v>/data/khanlab/projects/working_DATA/</v>
      </c>
      <c r="B896" s="43" t="s">
        <v>508</v>
      </c>
      <c r="C896" t="str">
        <f t="shared" si="87"/>
        <v>.Processed/</v>
      </c>
      <c r="D896" t="str">
        <f t="shared" si="88"/>
        <v>.bam</v>
      </c>
      <c r="E896" t="str">
        <f t="shared" si="85"/>
        <v>/data/khanlab/projects/working_DATA/Sample_NCI0011tumor_T_C1N2HACXX/Sample_NCI0011tumor_T_C1N2HACXX.Processed/Sample_NCI0011tumor_T_C1N2HACXX.bam</v>
      </c>
      <c r="F896" t="str">
        <f t="shared" si="84"/>
        <v>Sample_NCI0011tumor_T_C1N2HACXX.bam</v>
      </c>
      <c r="G896" s="97" t="str">
        <f t="shared" si="83"/>
        <v>/data/khanlab/projects/working_DATA/Sample_NCI0011tumor_T_C1N2HACXX/Sample_NCI0011tumor_T_C1N2HACXX.Cufflinks_UCSC/genes.fpkm_tracking</v>
      </c>
    </row>
    <row r="897" spans="1:7" hidden="1">
      <c r="A897" s="32" t="str">
        <f t="shared" si="86"/>
        <v>/data/khanlab/projects/working_DATA/</v>
      </c>
      <c r="B897" s="43" t="s">
        <v>1878</v>
      </c>
      <c r="C897" t="str">
        <f t="shared" si="87"/>
        <v>.Processed/</v>
      </c>
      <c r="D897" t="str">
        <f t="shared" si="88"/>
        <v>.bam</v>
      </c>
      <c r="E897" t="str">
        <f t="shared" si="85"/>
        <v>/data/khanlab/projects/working_DATA/Sample_NCI0013blood_E_C4PJ0ANXX/Sample_NCI0013blood_E_C4PJ0ANXX.Processed/Sample_NCI0013blood_E_C4PJ0ANXX.bam</v>
      </c>
      <c r="F897" t="str">
        <f t="shared" si="84"/>
        <v>Sample_NCI0013blood_E_C4PJ0ANXX.bam</v>
      </c>
      <c r="G897" s="97" t="str">
        <f t="shared" si="83"/>
        <v>/data/khanlab/projects/working_DATA/Sample_NCI0013blood_E_C4PJ0ANXX/Sample_NCI0013blood_E_C4PJ0ANXX.Cufflinks_UCSC/genes.fpkm_tracking</v>
      </c>
    </row>
    <row r="898" spans="1:7" hidden="1">
      <c r="A898" t="str">
        <f t="shared" si="86"/>
        <v>/data/khanlab/projects/working_DATA/</v>
      </c>
      <c r="B898" s="43" t="s">
        <v>1879</v>
      </c>
      <c r="C898" t="str">
        <f t="shared" si="87"/>
        <v>.Processed/</v>
      </c>
      <c r="D898" t="str">
        <f t="shared" si="88"/>
        <v>.bam</v>
      </c>
      <c r="E898" t="str">
        <f t="shared" si="85"/>
        <v>/data/khanlab/projects/working_DATA/Sample_NCI0013tumor_E_C4PJ0ANXX/Sample_NCI0013tumor_E_C4PJ0ANXX.Processed/Sample_NCI0013tumor_E_C4PJ0ANXX.bam</v>
      </c>
      <c r="F898" t="str">
        <f t="shared" si="84"/>
        <v>Sample_NCI0013tumor_E_C4PJ0ANXX.bam</v>
      </c>
      <c r="G898" s="97" t="str">
        <f t="shared" ref="G898:G961" si="89">CONCATENATE(A898,B898,"/",B898,".Cufflinks_UCSC/genes.fpkm_tracking")</f>
        <v>/data/khanlab/projects/working_DATA/Sample_NCI0013tumor_E_C4PJ0ANXX/Sample_NCI0013tumor_E_C4PJ0ANXX.Cufflinks_UCSC/genes.fpkm_tracking</v>
      </c>
    </row>
    <row r="899" spans="1:7">
      <c r="A899" t="str">
        <f t="shared" si="86"/>
        <v>/data/khanlab/projects/working_DATA/</v>
      </c>
      <c r="B899" s="43" t="s">
        <v>3535</v>
      </c>
      <c r="C899" t="str">
        <f t="shared" si="87"/>
        <v>.Processed/</v>
      </c>
      <c r="D899" t="str">
        <f t="shared" si="88"/>
        <v>.bam</v>
      </c>
      <c r="E899" t="str">
        <f t="shared" si="85"/>
        <v>/data/khanlab/projects/working_DATA/Sample_NCI0013tumor_T_C1N2HACXX/Sample_NCI0013tumor_T_C1N2HACXX.Processed/Sample_NCI0013tumor_T_C1N2HACXX.bam</v>
      </c>
      <c r="F899" t="str">
        <f t="shared" si="84"/>
        <v>Sample_NCI0013tumor_T_C1N2HACXX.bam</v>
      </c>
      <c r="G899" s="97" t="str">
        <f t="shared" si="89"/>
        <v>/data/khanlab/projects/working_DATA/Sample_NCI0013tumor_T_C1N2HACXX/Sample_NCI0013tumor_T_C1N2HACXX.Cufflinks_UCSC/genes.fpkm_tracking</v>
      </c>
    </row>
    <row r="900" spans="1:7">
      <c r="A900" t="str">
        <f t="shared" si="86"/>
        <v>/data/khanlab/projects/working_DATA/</v>
      </c>
      <c r="B900" s="43" t="s">
        <v>510</v>
      </c>
      <c r="C900" t="str">
        <f t="shared" si="87"/>
        <v>.Processed/</v>
      </c>
      <c r="D900" t="str">
        <f t="shared" si="88"/>
        <v>.bam</v>
      </c>
      <c r="E900" t="str">
        <f t="shared" si="85"/>
        <v>/data/khanlab/projects/working_DATA/Sample_NCI0013tumor_T_D1UTYACXX/Sample_NCI0013tumor_T_D1UTYACXX.Processed/Sample_NCI0013tumor_T_D1UTYACXX.bam</v>
      </c>
      <c r="F900" t="str">
        <f t="shared" si="84"/>
        <v>Sample_NCI0013tumor_T_D1UTYACXX.bam</v>
      </c>
      <c r="G900" s="97" t="str">
        <f t="shared" si="89"/>
        <v>/data/khanlab/projects/working_DATA/Sample_NCI0013tumor_T_D1UTYACXX/Sample_NCI0013tumor_T_D1UTYACXX.Cufflinks_UCSC/genes.fpkm_tracking</v>
      </c>
    </row>
    <row r="901" spans="1:7" hidden="1">
      <c r="A901" t="str">
        <f t="shared" si="86"/>
        <v>/data/khanlab/projects/working_DATA/</v>
      </c>
      <c r="B901" s="43" t="s">
        <v>1880</v>
      </c>
      <c r="C901" t="str">
        <f t="shared" si="87"/>
        <v>.Processed/</v>
      </c>
      <c r="D901" t="str">
        <f t="shared" si="88"/>
        <v>.bam</v>
      </c>
      <c r="E901" t="str">
        <f t="shared" si="85"/>
        <v>/data/khanlab/projects/working_DATA/Sample_NCI0014blood_E_C4PJ0ANXX/Sample_NCI0014blood_E_C4PJ0ANXX.Processed/Sample_NCI0014blood_E_C4PJ0ANXX.bam</v>
      </c>
      <c r="F901" t="str">
        <f t="shared" si="84"/>
        <v>Sample_NCI0014blood_E_C4PJ0ANXX.bam</v>
      </c>
      <c r="G901" s="97" t="str">
        <f t="shared" si="89"/>
        <v>/data/khanlab/projects/working_DATA/Sample_NCI0014blood_E_C4PJ0ANXX/Sample_NCI0014blood_E_C4PJ0ANXX.Cufflinks_UCSC/genes.fpkm_tracking</v>
      </c>
    </row>
    <row r="902" spans="1:7" hidden="1">
      <c r="A902" t="str">
        <f t="shared" si="86"/>
        <v>/data/khanlab/projects/working_DATA/</v>
      </c>
      <c r="B902" s="43" t="s">
        <v>1881</v>
      </c>
      <c r="C902" t="str">
        <f t="shared" si="87"/>
        <v>.Processed/</v>
      </c>
      <c r="D902" t="str">
        <f t="shared" si="88"/>
        <v>.bam</v>
      </c>
      <c r="E902" t="str">
        <f t="shared" si="85"/>
        <v>/data/khanlab/projects/working_DATA/Sample_NCI0014tumor_E_C4PJ0ANXX/Sample_NCI0014tumor_E_C4PJ0ANXX.Processed/Sample_NCI0014tumor_E_C4PJ0ANXX.bam</v>
      </c>
      <c r="F902" t="str">
        <f t="shared" si="84"/>
        <v>Sample_NCI0014tumor_E_C4PJ0ANXX.bam</v>
      </c>
      <c r="G902" s="97" t="str">
        <f t="shared" si="89"/>
        <v>/data/khanlab/projects/working_DATA/Sample_NCI0014tumor_E_C4PJ0ANXX/Sample_NCI0014tumor_E_C4PJ0ANXX.Cufflinks_UCSC/genes.fpkm_tracking</v>
      </c>
    </row>
    <row r="903" spans="1:7">
      <c r="A903" t="str">
        <f t="shared" si="86"/>
        <v>/data/khanlab/projects/working_DATA/</v>
      </c>
      <c r="B903" s="43" t="s">
        <v>511</v>
      </c>
      <c r="C903" t="str">
        <f t="shared" si="87"/>
        <v>.Processed/</v>
      </c>
      <c r="D903" t="str">
        <f t="shared" si="88"/>
        <v>.bam</v>
      </c>
      <c r="E903" t="str">
        <f t="shared" si="85"/>
        <v>/data/khanlab/projects/working_DATA/Sample_NCI0014tumor_T_D1MF5ACXX/Sample_NCI0014tumor_T_D1MF5ACXX.Processed/Sample_NCI0014tumor_T_D1MF5ACXX.bam</v>
      </c>
      <c r="F903" t="str">
        <f t="shared" si="84"/>
        <v>Sample_NCI0014tumor_T_D1MF5ACXX.bam</v>
      </c>
      <c r="G903" s="97" t="str">
        <f t="shared" si="89"/>
        <v>/data/khanlab/projects/working_DATA/Sample_NCI0014tumor_T_D1MF5ACXX/Sample_NCI0014tumor_T_D1MF5ACXX.Cufflinks_UCSC/genes.fpkm_tracking</v>
      </c>
    </row>
    <row r="904" spans="1:7" hidden="1">
      <c r="A904" t="str">
        <f t="shared" si="86"/>
        <v>/data/khanlab/projects/working_DATA/</v>
      </c>
      <c r="B904" s="43" t="s">
        <v>1882</v>
      </c>
      <c r="C904" t="str">
        <f t="shared" si="87"/>
        <v>.Processed/</v>
      </c>
      <c r="D904" t="str">
        <f t="shared" si="88"/>
        <v>.bam</v>
      </c>
      <c r="E904" t="str">
        <f t="shared" si="85"/>
        <v>/data/khanlab/projects/working_DATA/Sample_NCI0015blood_E_C4PJ0ANXX/Sample_NCI0015blood_E_C4PJ0ANXX.Processed/Sample_NCI0015blood_E_C4PJ0ANXX.bam</v>
      </c>
      <c r="F904" t="str">
        <f t="shared" si="84"/>
        <v>Sample_NCI0015blood_E_C4PJ0ANXX.bam</v>
      </c>
      <c r="G904" s="97" t="str">
        <f t="shared" si="89"/>
        <v>/data/khanlab/projects/working_DATA/Sample_NCI0015blood_E_C4PJ0ANXX/Sample_NCI0015blood_E_C4PJ0ANXX.Cufflinks_UCSC/genes.fpkm_tracking</v>
      </c>
    </row>
    <row r="905" spans="1:7" hidden="1">
      <c r="A905" t="str">
        <f t="shared" si="86"/>
        <v>/data/khanlab/projects/working_DATA/</v>
      </c>
      <c r="B905" s="43" t="s">
        <v>1883</v>
      </c>
      <c r="C905" t="str">
        <f t="shared" si="87"/>
        <v>.Processed/</v>
      </c>
      <c r="D905" t="str">
        <f t="shared" si="88"/>
        <v>.bam</v>
      </c>
      <c r="E905" t="str">
        <f t="shared" si="85"/>
        <v>/data/khanlab/projects/working_DATA/Sample_NCI0015tumor_E_C4PJ0ANXX/Sample_NCI0015tumor_E_C4PJ0ANXX.Processed/Sample_NCI0015tumor_E_C4PJ0ANXX.bam</v>
      </c>
      <c r="F905" t="str">
        <f t="shared" si="84"/>
        <v>Sample_NCI0015tumor_E_C4PJ0ANXX.bam</v>
      </c>
      <c r="G905" s="97" t="str">
        <f t="shared" si="89"/>
        <v>/data/khanlab/projects/working_DATA/Sample_NCI0015tumor_E_C4PJ0ANXX/Sample_NCI0015tumor_E_C4PJ0ANXX.Cufflinks_UCSC/genes.fpkm_tracking</v>
      </c>
    </row>
    <row r="906" spans="1:7">
      <c r="A906" t="str">
        <f t="shared" si="86"/>
        <v>/data/khanlab/projects/working_DATA/</v>
      </c>
      <c r="B906" s="43" t="s">
        <v>512</v>
      </c>
      <c r="C906" t="str">
        <f t="shared" si="87"/>
        <v>.Processed/</v>
      </c>
      <c r="D906" t="str">
        <f t="shared" si="88"/>
        <v>.bam</v>
      </c>
      <c r="E906" t="str">
        <f t="shared" si="85"/>
        <v>/data/khanlab/projects/working_DATA/Sample_NCI0015tumor_T_C1N2HACXX/Sample_NCI0015tumor_T_C1N2HACXX.Processed/Sample_NCI0015tumor_T_C1N2HACXX.bam</v>
      </c>
      <c r="F906" t="str">
        <f t="shared" si="84"/>
        <v>Sample_NCI0015tumor_T_C1N2HACXX.bam</v>
      </c>
      <c r="G906" s="97" t="str">
        <f t="shared" si="89"/>
        <v>/data/khanlab/projects/working_DATA/Sample_NCI0015tumor_T_C1N2HACXX/Sample_NCI0015tumor_T_C1N2HACXX.Cufflinks_UCSC/genes.fpkm_tracking</v>
      </c>
    </row>
    <row r="907" spans="1:7" hidden="1">
      <c r="A907" t="str">
        <f t="shared" si="86"/>
        <v>/data/khanlab/projects/working_DATA/</v>
      </c>
      <c r="B907" s="43" t="s">
        <v>513</v>
      </c>
      <c r="C907" t="str">
        <f t="shared" si="87"/>
        <v>.Processed/</v>
      </c>
      <c r="D907" t="str">
        <f t="shared" si="88"/>
        <v>.bam</v>
      </c>
      <c r="E907" t="str">
        <f t="shared" si="85"/>
        <v>/data/khanlab/projects/working_DATA/Sample_NCI0017_D0A13ACXX/Sample_NCI0017_D0A13ACXX.Processed/Sample_NCI0017_D0A13ACXX.bam</v>
      </c>
      <c r="F907" t="str">
        <f t="shared" si="84"/>
        <v>Sample_NCI0017_D0A13ACXX.bam</v>
      </c>
      <c r="G907" s="97" t="str">
        <f t="shared" si="89"/>
        <v>/data/khanlab/projects/working_DATA/Sample_NCI0017_D0A13ACXX/Sample_NCI0017_D0A13ACXX.Cufflinks_UCSC/genes.fpkm_tracking</v>
      </c>
    </row>
    <row r="908" spans="1:7" hidden="1">
      <c r="A908" t="str">
        <f t="shared" si="86"/>
        <v>/data/khanlab/projects/working_DATA/</v>
      </c>
      <c r="B908" s="43" t="s">
        <v>1884</v>
      </c>
      <c r="C908" t="str">
        <f t="shared" si="87"/>
        <v>.Processed/</v>
      </c>
      <c r="D908" t="str">
        <f t="shared" si="88"/>
        <v>.bam</v>
      </c>
      <c r="E908" t="str">
        <f t="shared" si="85"/>
        <v>/data/khanlab/projects/working_DATA/Sample_NCI0017blood_E_C4PJ0ANXX/Sample_NCI0017blood_E_C4PJ0ANXX.Processed/Sample_NCI0017blood_E_C4PJ0ANXX.bam</v>
      </c>
      <c r="F908" t="str">
        <f t="shared" si="84"/>
        <v>Sample_NCI0017blood_E_C4PJ0ANXX.bam</v>
      </c>
      <c r="G908" s="97" t="str">
        <f t="shared" si="89"/>
        <v>/data/khanlab/projects/working_DATA/Sample_NCI0017blood_E_C4PJ0ANXX/Sample_NCI0017blood_E_C4PJ0ANXX.Cufflinks_UCSC/genes.fpkm_tracking</v>
      </c>
    </row>
    <row r="909" spans="1:7" hidden="1">
      <c r="A909" t="str">
        <f t="shared" si="86"/>
        <v>/data/khanlab/projects/working_DATA/</v>
      </c>
      <c r="B909" s="43" t="s">
        <v>1885</v>
      </c>
      <c r="C909" t="str">
        <f t="shared" si="87"/>
        <v>.Processed/</v>
      </c>
      <c r="D909" t="str">
        <f t="shared" si="88"/>
        <v>.bam</v>
      </c>
      <c r="E909" t="str">
        <f t="shared" si="85"/>
        <v>/data/khanlab/projects/working_DATA/Sample_NCI0017tumor2_E_C4PJ0ANXX/Sample_NCI0017tumor2_E_C4PJ0ANXX.Processed/Sample_NCI0017tumor2_E_C4PJ0ANXX.bam</v>
      </c>
      <c r="F909" t="str">
        <f t="shared" si="84"/>
        <v>Sample_NCI0017tumor2_E_C4PJ0ANXX.bam</v>
      </c>
      <c r="G909" s="97" t="str">
        <f t="shared" si="89"/>
        <v>/data/khanlab/projects/working_DATA/Sample_NCI0017tumor2_E_C4PJ0ANXX/Sample_NCI0017tumor2_E_C4PJ0ANXX.Cufflinks_UCSC/genes.fpkm_tracking</v>
      </c>
    </row>
    <row r="910" spans="1:7" hidden="1">
      <c r="A910" t="str">
        <f t="shared" si="86"/>
        <v>/data/khanlab/projects/working_DATA/</v>
      </c>
      <c r="B910" s="43" t="s">
        <v>1886</v>
      </c>
      <c r="C910" t="str">
        <f t="shared" si="87"/>
        <v>.Processed/</v>
      </c>
      <c r="D910" t="str">
        <f t="shared" si="88"/>
        <v>.bam</v>
      </c>
      <c r="E910" t="str">
        <f t="shared" si="85"/>
        <v>/data/khanlab/projects/working_DATA/Sample_NCI0017tumor3_E_C4PJ0ANXX/Sample_NCI0017tumor3_E_C4PJ0ANXX.Processed/Sample_NCI0017tumor3_E_C4PJ0ANXX.bam</v>
      </c>
      <c r="F910" t="str">
        <f t="shared" si="84"/>
        <v>Sample_NCI0017tumor3_E_C4PJ0ANXX.bam</v>
      </c>
      <c r="G910" s="97" t="str">
        <f t="shared" si="89"/>
        <v>/data/khanlab/projects/working_DATA/Sample_NCI0017tumor3_E_C4PJ0ANXX/Sample_NCI0017tumor3_E_C4PJ0ANXX.Cufflinks_UCSC/genes.fpkm_tracking</v>
      </c>
    </row>
    <row r="911" spans="1:7">
      <c r="A911" t="str">
        <f t="shared" si="86"/>
        <v>/data/khanlab/projects/working_DATA/</v>
      </c>
      <c r="B911" s="43" t="s">
        <v>514</v>
      </c>
      <c r="C911" t="str">
        <f t="shared" si="87"/>
        <v>.Processed/</v>
      </c>
      <c r="D911" t="str">
        <f t="shared" si="88"/>
        <v>.bam</v>
      </c>
      <c r="E911" t="str">
        <f t="shared" si="85"/>
        <v>/data/khanlab/projects/working_DATA/Sample_NCI0017tumor3_T_D1PR6ACXX/Sample_NCI0017tumor3_T_D1PR6ACXX.Processed/Sample_NCI0017tumor3_T_D1PR6ACXX.bam</v>
      </c>
      <c r="F911" t="str">
        <f t="shared" si="84"/>
        <v>Sample_NCI0017tumor3_T_D1PR6ACXX.bam</v>
      </c>
      <c r="G911" s="97" t="str">
        <f t="shared" si="89"/>
        <v>/data/khanlab/projects/working_DATA/Sample_NCI0017tumor3_T_D1PR6ACXX/Sample_NCI0017tumor3_T_D1PR6ACXX.Cufflinks_UCSC/genes.fpkm_tracking</v>
      </c>
    </row>
    <row r="912" spans="1:7">
      <c r="A912" t="str">
        <f t="shared" si="86"/>
        <v>/data/khanlab/projects/working_DATA/</v>
      </c>
      <c r="B912" s="43" t="s">
        <v>515</v>
      </c>
      <c r="C912" t="str">
        <f t="shared" si="87"/>
        <v>.Processed/</v>
      </c>
      <c r="D912" t="str">
        <f t="shared" si="88"/>
        <v>.bam</v>
      </c>
      <c r="E912" t="str">
        <f t="shared" si="85"/>
        <v>/data/khanlab/projects/working_DATA/Sample_NCI0017tumor4_T_D1PR6ACXX/Sample_NCI0017tumor4_T_D1PR6ACXX.Processed/Sample_NCI0017tumor4_T_D1PR6ACXX.bam</v>
      </c>
      <c r="F912" t="str">
        <f t="shared" si="84"/>
        <v>Sample_NCI0017tumor4_T_D1PR6ACXX.bam</v>
      </c>
      <c r="G912" s="97" t="str">
        <f t="shared" si="89"/>
        <v>/data/khanlab/projects/working_DATA/Sample_NCI0017tumor4_T_D1PR6ACXX/Sample_NCI0017tumor4_T_D1PR6ACXX.Cufflinks_UCSC/genes.fpkm_tracking</v>
      </c>
    </row>
    <row r="913" spans="1:7" hidden="1">
      <c r="A913" t="str">
        <f t="shared" si="86"/>
        <v>/data/khanlab/projects/working_DATA/</v>
      </c>
      <c r="B913" s="43" t="s">
        <v>1887</v>
      </c>
      <c r="C913" t="str">
        <f t="shared" si="87"/>
        <v>.Processed/</v>
      </c>
      <c r="D913" t="str">
        <f t="shared" si="88"/>
        <v>.bam</v>
      </c>
      <c r="E913" t="str">
        <f t="shared" si="85"/>
        <v>/data/khanlab/projects/working_DATA/Sample_NCI0019blood_E_C4PJ0ANXX/Sample_NCI0019blood_E_C4PJ0ANXX.Processed/Sample_NCI0019blood_E_C4PJ0ANXX.bam</v>
      </c>
      <c r="F913" t="str">
        <f t="shared" si="84"/>
        <v>Sample_NCI0019blood_E_C4PJ0ANXX.bam</v>
      </c>
      <c r="G913" s="97" t="str">
        <f t="shared" si="89"/>
        <v>/data/khanlab/projects/working_DATA/Sample_NCI0019blood_E_C4PJ0ANXX/Sample_NCI0019blood_E_C4PJ0ANXX.Cufflinks_UCSC/genes.fpkm_tracking</v>
      </c>
    </row>
    <row r="914" spans="1:7" hidden="1">
      <c r="A914" t="str">
        <f t="shared" si="86"/>
        <v>/data/khanlab/projects/working_DATA/</v>
      </c>
      <c r="B914" s="43" t="s">
        <v>1888</v>
      </c>
      <c r="C914" t="str">
        <f t="shared" si="87"/>
        <v>.Processed/</v>
      </c>
      <c r="D914" t="str">
        <f t="shared" si="88"/>
        <v>.bam</v>
      </c>
      <c r="E914" t="str">
        <f t="shared" si="85"/>
        <v>/data/khanlab/projects/working_DATA/Sample_NCI0019tumor_E_C4PJ0ANXX/Sample_NCI0019tumor_E_C4PJ0ANXX.Processed/Sample_NCI0019tumor_E_C4PJ0ANXX.bam</v>
      </c>
      <c r="F914" t="str">
        <f t="shared" si="84"/>
        <v>Sample_NCI0019tumor_E_C4PJ0ANXX.bam</v>
      </c>
      <c r="G914" s="97" t="str">
        <f t="shared" si="89"/>
        <v>/data/khanlab/projects/working_DATA/Sample_NCI0019tumor_E_C4PJ0ANXX/Sample_NCI0019tumor_E_C4PJ0ANXX.Cufflinks_UCSC/genes.fpkm_tracking</v>
      </c>
    </row>
    <row r="915" spans="1:7">
      <c r="A915" t="str">
        <f t="shared" si="86"/>
        <v>/data/khanlab/projects/working_DATA/</v>
      </c>
      <c r="B915" s="43" t="s">
        <v>516</v>
      </c>
      <c r="C915" t="str">
        <f t="shared" si="87"/>
        <v>.Processed/</v>
      </c>
      <c r="D915" t="str">
        <f t="shared" si="88"/>
        <v>.bam</v>
      </c>
      <c r="E915" t="str">
        <f t="shared" si="85"/>
        <v>/data/khanlab/projects/working_DATA/Sample_NCI0019tumor_T_D1PR6ACXX/Sample_NCI0019tumor_T_D1PR6ACXX.Processed/Sample_NCI0019tumor_T_D1PR6ACXX.bam</v>
      </c>
      <c r="F915" t="str">
        <f t="shared" si="84"/>
        <v>Sample_NCI0019tumor_T_D1PR6ACXX.bam</v>
      </c>
      <c r="G915" s="97" t="str">
        <f t="shared" si="89"/>
        <v>/data/khanlab/projects/working_DATA/Sample_NCI0019tumor_T_D1PR6ACXX/Sample_NCI0019tumor_T_D1PR6ACXX.Cufflinks_UCSC/genes.fpkm_tracking</v>
      </c>
    </row>
    <row r="916" spans="1:7" hidden="1">
      <c r="A916" t="str">
        <f t="shared" si="86"/>
        <v>/data/khanlab/projects/working_DATA/</v>
      </c>
      <c r="B916" s="43" t="s">
        <v>1889</v>
      </c>
      <c r="C916" t="str">
        <f t="shared" si="87"/>
        <v>.Processed/</v>
      </c>
      <c r="D916" t="str">
        <f t="shared" si="88"/>
        <v>.bam</v>
      </c>
      <c r="E916" t="str">
        <f t="shared" si="85"/>
        <v>/data/khanlab/projects/working_DATA/Sample_NCI0021tumor_E_D2CFJACXX/Sample_NCI0021tumor_E_D2CFJACXX.Processed/Sample_NCI0021tumor_E_D2CFJACXX.bam</v>
      </c>
      <c r="F916" t="str">
        <f t="shared" si="84"/>
        <v>Sample_NCI0021tumor_E_D2CFJACXX.bam</v>
      </c>
      <c r="G916" s="97" t="str">
        <f t="shared" si="89"/>
        <v>/data/khanlab/projects/working_DATA/Sample_NCI0021tumor_E_D2CFJACXX/Sample_NCI0021tumor_E_D2CFJACXX.Cufflinks_UCSC/genes.fpkm_tracking</v>
      </c>
    </row>
    <row r="917" spans="1:7">
      <c r="A917" t="str">
        <f t="shared" si="86"/>
        <v>/data/khanlab/projects/working_DATA/</v>
      </c>
      <c r="B917" s="43" t="s">
        <v>517</v>
      </c>
      <c r="C917" t="str">
        <f t="shared" si="87"/>
        <v>.Processed/</v>
      </c>
      <c r="D917" t="str">
        <f t="shared" si="88"/>
        <v>.bam</v>
      </c>
      <c r="E917" t="str">
        <f t="shared" si="85"/>
        <v>/data/khanlab/projects/working_DATA/Sample_NCI0021tumor_T_C1JC7ACXX/Sample_NCI0021tumor_T_C1JC7ACXX.Processed/Sample_NCI0021tumor_T_C1JC7ACXX.bam</v>
      </c>
      <c r="F917" t="str">
        <f t="shared" si="84"/>
        <v>Sample_NCI0021tumor_T_C1JC7ACXX.bam</v>
      </c>
      <c r="G917" s="97" t="str">
        <f t="shared" si="89"/>
        <v>/data/khanlab/projects/working_DATA/Sample_NCI0021tumor_T_C1JC7ACXX/Sample_NCI0021tumor_T_C1JC7ACXX.Cufflinks_UCSC/genes.fpkm_tracking</v>
      </c>
    </row>
    <row r="918" spans="1:7" hidden="1">
      <c r="A918" t="str">
        <f t="shared" si="86"/>
        <v>/data/khanlab/projects/working_DATA/</v>
      </c>
      <c r="B918" s="43" t="s">
        <v>1890</v>
      </c>
      <c r="C918" t="str">
        <f t="shared" si="87"/>
        <v>.Processed/</v>
      </c>
      <c r="D918" t="str">
        <f t="shared" si="88"/>
        <v>.bam</v>
      </c>
      <c r="E918" t="str">
        <f t="shared" si="85"/>
        <v>/data/khanlab/projects/working_DATA/Sample_NCI0037blood_E_C4PJ0ANXX/Sample_NCI0037blood_E_C4PJ0ANXX.Processed/Sample_NCI0037blood_E_C4PJ0ANXX.bam</v>
      </c>
      <c r="F918" t="str">
        <f t="shared" si="84"/>
        <v>Sample_NCI0037blood_E_C4PJ0ANXX.bam</v>
      </c>
      <c r="G918" s="97" t="str">
        <f t="shared" si="89"/>
        <v>/data/khanlab/projects/working_DATA/Sample_NCI0037blood_E_C4PJ0ANXX/Sample_NCI0037blood_E_C4PJ0ANXX.Cufflinks_UCSC/genes.fpkm_tracking</v>
      </c>
    </row>
    <row r="919" spans="1:7" hidden="1">
      <c r="A919" t="str">
        <f t="shared" si="86"/>
        <v>/data/khanlab/projects/working_DATA/</v>
      </c>
      <c r="B919" s="43" t="s">
        <v>1891</v>
      </c>
      <c r="C919" t="str">
        <f t="shared" si="87"/>
        <v>.Processed/</v>
      </c>
      <c r="D919" t="str">
        <f t="shared" si="88"/>
        <v>.bam</v>
      </c>
      <c r="E919" t="str">
        <f t="shared" si="85"/>
        <v>/data/khanlab/projects/working_DATA/Sample_NCI0037tumor_E_C4PJ0ANXX/Sample_NCI0037tumor_E_C4PJ0ANXX.Processed/Sample_NCI0037tumor_E_C4PJ0ANXX.bam</v>
      </c>
      <c r="F919" t="str">
        <f t="shared" si="84"/>
        <v>Sample_NCI0037tumor_E_C4PJ0ANXX.bam</v>
      </c>
      <c r="G919" s="97" t="str">
        <f t="shared" si="89"/>
        <v>/data/khanlab/projects/working_DATA/Sample_NCI0037tumor_E_C4PJ0ANXX/Sample_NCI0037tumor_E_C4PJ0ANXX.Cufflinks_UCSC/genes.fpkm_tracking</v>
      </c>
    </row>
    <row r="920" spans="1:7">
      <c r="A920" t="str">
        <f t="shared" si="86"/>
        <v>/data/khanlab/projects/working_DATA/</v>
      </c>
      <c r="B920" s="43" t="s">
        <v>518</v>
      </c>
      <c r="C920" t="str">
        <f t="shared" si="87"/>
        <v>.Processed/</v>
      </c>
      <c r="D920" t="str">
        <f t="shared" si="88"/>
        <v>.bam</v>
      </c>
      <c r="E920" t="str">
        <f t="shared" si="85"/>
        <v>/data/khanlab/projects/working_DATA/Sample_NCI0037tumor_T_C1N2HACXX/Sample_NCI0037tumor_T_C1N2HACXX.Processed/Sample_NCI0037tumor_T_C1N2HACXX.bam</v>
      </c>
      <c r="F920" t="str">
        <f t="shared" si="84"/>
        <v>Sample_NCI0037tumor_T_C1N2HACXX.bam</v>
      </c>
      <c r="G920" s="97" t="str">
        <f t="shared" si="89"/>
        <v>/data/khanlab/projects/working_DATA/Sample_NCI0037tumor_T_C1N2HACXX/Sample_NCI0037tumor_T_C1N2HACXX.Cufflinks_UCSC/genes.fpkm_tracking</v>
      </c>
    </row>
    <row r="921" spans="1:7" hidden="1">
      <c r="A921" t="str">
        <f t="shared" si="86"/>
        <v>/data/khanlab/projects/working_DATA/</v>
      </c>
      <c r="B921" s="43" t="s">
        <v>1892</v>
      </c>
      <c r="C921" t="str">
        <f t="shared" si="87"/>
        <v>.Processed/</v>
      </c>
      <c r="D921" t="str">
        <f t="shared" si="88"/>
        <v>.bam</v>
      </c>
      <c r="E921" t="str">
        <f t="shared" si="85"/>
        <v>/data/khanlab/projects/working_DATA/Sample_NCI0039blood_E_C4PJ0ANXX/Sample_NCI0039blood_E_C4PJ0ANXX.Processed/Sample_NCI0039blood_E_C4PJ0ANXX.bam</v>
      </c>
      <c r="F921" t="str">
        <f t="shared" si="84"/>
        <v>Sample_NCI0039blood_E_C4PJ0ANXX.bam</v>
      </c>
      <c r="G921" s="97" t="str">
        <f t="shared" si="89"/>
        <v>/data/khanlab/projects/working_DATA/Sample_NCI0039blood_E_C4PJ0ANXX/Sample_NCI0039blood_E_C4PJ0ANXX.Cufflinks_UCSC/genes.fpkm_tracking</v>
      </c>
    </row>
    <row r="922" spans="1:7">
      <c r="A922" t="str">
        <f t="shared" si="86"/>
        <v>/data/khanlab/projects/working_DATA/</v>
      </c>
      <c r="B922" s="43" t="s">
        <v>519</v>
      </c>
      <c r="C922" t="str">
        <f t="shared" si="87"/>
        <v>.Processed/</v>
      </c>
      <c r="D922" t="str">
        <f t="shared" si="88"/>
        <v>.bam</v>
      </c>
      <c r="E922" t="str">
        <f t="shared" si="85"/>
        <v>/data/khanlab/projects/working_DATA/Sample_NCI0039tumor1_T_D1UE8ACXX/Sample_NCI0039tumor1_T_D1UE8ACXX.Processed/Sample_NCI0039tumor1_T_D1UE8ACXX.bam</v>
      </c>
      <c r="F922" t="str">
        <f t="shared" si="84"/>
        <v>Sample_NCI0039tumor1_T_D1UE8ACXX.bam</v>
      </c>
      <c r="G922" s="97" t="str">
        <f t="shared" si="89"/>
        <v>/data/khanlab/projects/working_DATA/Sample_NCI0039tumor1_T_D1UE8ACXX/Sample_NCI0039tumor1_T_D1UE8ACXX.Cufflinks_UCSC/genes.fpkm_tracking</v>
      </c>
    </row>
    <row r="923" spans="1:7" hidden="1">
      <c r="A923" t="str">
        <f t="shared" si="86"/>
        <v>/data/khanlab/projects/working_DATA/</v>
      </c>
      <c r="B923" s="43" t="s">
        <v>1893</v>
      </c>
      <c r="C923" t="str">
        <f t="shared" si="87"/>
        <v>.Processed/</v>
      </c>
      <c r="D923" t="str">
        <f t="shared" si="88"/>
        <v>.bam</v>
      </c>
      <c r="E923" t="str">
        <f t="shared" si="85"/>
        <v>/data/khanlab/projects/working_DATA/Sample_NCI0039tumor2_E_C624DANXX/Sample_NCI0039tumor2_E_C624DANXX.Processed/Sample_NCI0039tumor2_E_C624DANXX.bam</v>
      </c>
      <c r="F923" t="str">
        <f t="shared" si="84"/>
        <v>Sample_NCI0039tumor2_E_C624DANXX.bam</v>
      </c>
      <c r="G923" s="97" t="str">
        <f t="shared" si="89"/>
        <v>/data/khanlab/projects/working_DATA/Sample_NCI0039tumor2_E_C624DANXX/Sample_NCI0039tumor2_E_C624DANXX.Cufflinks_UCSC/genes.fpkm_tracking</v>
      </c>
    </row>
    <row r="924" spans="1:7">
      <c r="A924" t="str">
        <f t="shared" si="86"/>
        <v>/data/khanlab/projects/working_DATA/</v>
      </c>
      <c r="B924" s="43" t="s">
        <v>520</v>
      </c>
      <c r="C924" t="str">
        <f t="shared" si="87"/>
        <v>.Processed/</v>
      </c>
      <c r="D924" t="str">
        <f t="shared" si="88"/>
        <v>.bam</v>
      </c>
      <c r="E924" t="str">
        <f t="shared" si="85"/>
        <v>/data/khanlab/projects/working_DATA/Sample_NCI0039tumor2_T_D1UE8ACXX/Sample_NCI0039tumor2_T_D1UE8ACXX.Processed/Sample_NCI0039tumor2_T_D1UE8ACXX.bam</v>
      </c>
      <c r="F924" t="str">
        <f t="shared" si="84"/>
        <v>Sample_NCI0039tumor2_T_D1UE8ACXX.bam</v>
      </c>
      <c r="G924" s="97" t="str">
        <f t="shared" si="89"/>
        <v>/data/khanlab/projects/working_DATA/Sample_NCI0039tumor2_T_D1UE8ACXX/Sample_NCI0039tumor2_T_D1UE8ACXX.Cufflinks_UCSC/genes.fpkm_tracking</v>
      </c>
    </row>
    <row r="925" spans="1:7" hidden="1">
      <c r="A925" t="str">
        <f t="shared" si="86"/>
        <v>/data/khanlab/projects/working_DATA/</v>
      </c>
      <c r="B925" s="43" t="s">
        <v>1894</v>
      </c>
      <c r="C925" t="str">
        <f t="shared" si="87"/>
        <v>.Processed/</v>
      </c>
      <c r="D925" t="str">
        <f t="shared" si="88"/>
        <v>.bam</v>
      </c>
      <c r="E925" t="str">
        <f t="shared" si="85"/>
        <v>/data/khanlab/projects/working_DATA/Sample_NCI0039tumor_E_C4PJ0ANXX/Sample_NCI0039tumor_E_C4PJ0ANXX.Processed/Sample_NCI0039tumor_E_C4PJ0ANXX.bam</v>
      </c>
      <c r="F925" t="str">
        <f t="shared" si="84"/>
        <v>Sample_NCI0039tumor_E_C4PJ0ANXX.bam</v>
      </c>
      <c r="G925" s="97" t="str">
        <f t="shared" si="89"/>
        <v>/data/khanlab/projects/working_DATA/Sample_NCI0039tumor_E_C4PJ0ANXX/Sample_NCI0039tumor_E_C4PJ0ANXX.Cufflinks_UCSC/genes.fpkm_tracking</v>
      </c>
    </row>
    <row r="926" spans="1:7" hidden="1">
      <c r="A926" t="str">
        <f t="shared" si="86"/>
        <v>/data/khanlab/projects/working_DATA/</v>
      </c>
      <c r="B926" s="43" t="s">
        <v>1895</v>
      </c>
      <c r="C926" t="str">
        <f t="shared" si="87"/>
        <v>.Processed/</v>
      </c>
      <c r="D926" t="str">
        <f t="shared" si="88"/>
        <v>.bam</v>
      </c>
      <c r="E926" t="str">
        <f t="shared" si="85"/>
        <v>/data/khanlab/projects/working_DATA/Sample_NCI0041blood_E_C28PUACXX/Sample_NCI0041blood_E_C28PUACXX.Processed/Sample_NCI0041blood_E_C28PUACXX.bam</v>
      </c>
      <c r="F926" t="str">
        <f t="shared" si="84"/>
        <v>Sample_NCI0041blood_E_C28PUACXX.bam</v>
      </c>
      <c r="G926" s="97" t="str">
        <f t="shared" si="89"/>
        <v>/data/khanlab/projects/working_DATA/Sample_NCI0041blood_E_C28PUACXX/Sample_NCI0041blood_E_C28PUACXX.Cufflinks_UCSC/genes.fpkm_tracking</v>
      </c>
    </row>
    <row r="927" spans="1:7" hidden="1">
      <c r="A927" t="str">
        <f t="shared" si="86"/>
        <v>/data/khanlab/projects/working_DATA/</v>
      </c>
      <c r="B927" s="43" t="s">
        <v>1896</v>
      </c>
      <c r="C927" t="str">
        <f t="shared" si="87"/>
        <v>.Processed/</v>
      </c>
      <c r="D927" t="str">
        <f t="shared" si="88"/>
        <v>.bam</v>
      </c>
      <c r="E927" t="str">
        <f t="shared" si="85"/>
        <v>/data/khanlab/projects/working_DATA/Sample_NCI0041tumor_E_C28PUACXX/Sample_NCI0041tumor_E_C28PUACXX.Processed/Sample_NCI0041tumor_E_C28PUACXX.bam</v>
      </c>
      <c r="F927" t="str">
        <f t="shared" si="84"/>
        <v>Sample_NCI0041tumor_E_C28PUACXX.bam</v>
      </c>
      <c r="G927" s="97" t="str">
        <f t="shared" si="89"/>
        <v>/data/khanlab/projects/working_DATA/Sample_NCI0041tumor_E_C28PUACXX/Sample_NCI0041tumor_E_C28PUACXX.Cufflinks_UCSC/genes.fpkm_tracking</v>
      </c>
    </row>
    <row r="928" spans="1:7">
      <c r="A928" t="str">
        <f t="shared" si="86"/>
        <v>/data/khanlab/projects/working_DATA/</v>
      </c>
      <c r="B928" s="43" t="s">
        <v>521</v>
      </c>
      <c r="C928" t="str">
        <f t="shared" si="87"/>
        <v>.Processed/</v>
      </c>
      <c r="D928" t="str">
        <f t="shared" si="88"/>
        <v>.bam</v>
      </c>
      <c r="E928" t="str">
        <f t="shared" si="85"/>
        <v>/data/khanlab/projects/working_DATA/Sample_NCI0041tumor_T_C1N2HACXX/Sample_NCI0041tumor_T_C1N2HACXX.Processed/Sample_NCI0041tumor_T_C1N2HACXX.bam</v>
      </c>
      <c r="F928" t="str">
        <f t="shared" si="84"/>
        <v>Sample_NCI0041tumor_T_C1N2HACXX.bam</v>
      </c>
      <c r="G928" s="97" t="str">
        <f t="shared" si="89"/>
        <v>/data/khanlab/projects/working_DATA/Sample_NCI0041tumor_T_C1N2HACXX/Sample_NCI0041tumor_T_C1N2HACXX.Cufflinks_UCSC/genes.fpkm_tracking</v>
      </c>
    </row>
    <row r="929" spans="1:7" hidden="1">
      <c r="A929" t="str">
        <f t="shared" si="86"/>
        <v>/data/khanlab/projects/working_DATA/</v>
      </c>
      <c r="B929" s="43" t="s">
        <v>1897</v>
      </c>
      <c r="C929" t="str">
        <f t="shared" si="87"/>
        <v>.Processed/</v>
      </c>
      <c r="D929" t="str">
        <f t="shared" si="88"/>
        <v>.bam</v>
      </c>
      <c r="E929" t="str">
        <f t="shared" si="85"/>
        <v>/data/khanlab/projects/working_DATA/Sample_NCI0043blood_E_C4PJ0ANXX/Sample_NCI0043blood_E_C4PJ0ANXX.Processed/Sample_NCI0043blood_E_C4PJ0ANXX.bam</v>
      </c>
      <c r="F929" t="str">
        <f t="shared" si="84"/>
        <v>Sample_NCI0043blood_E_C4PJ0ANXX.bam</v>
      </c>
      <c r="G929" s="97" t="str">
        <f t="shared" si="89"/>
        <v>/data/khanlab/projects/working_DATA/Sample_NCI0043blood_E_C4PJ0ANXX/Sample_NCI0043blood_E_C4PJ0ANXX.Cufflinks_UCSC/genes.fpkm_tracking</v>
      </c>
    </row>
    <row r="930" spans="1:7" hidden="1">
      <c r="A930" t="str">
        <f t="shared" si="86"/>
        <v>/data/khanlab/projects/working_DATA/</v>
      </c>
      <c r="B930" s="43" t="s">
        <v>1898</v>
      </c>
      <c r="C930" t="str">
        <f t="shared" si="87"/>
        <v>.Processed/</v>
      </c>
      <c r="D930" t="str">
        <f t="shared" si="88"/>
        <v>.bam</v>
      </c>
      <c r="E930" t="str">
        <f t="shared" si="85"/>
        <v>/data/khanlab/projects/working_DATA/Sample_NCI0043tumor_E_C4PJ0ANXX/Sample_NCI0043tumor_E_C4PJ0ANXX.Processed/Sample_NCI0043tumor_E_C4PJ0ANXX.bam</v>
      </c>
      <c r="F930" t="str">
        <f t="shared" si="84"/>
        <v>Sample_NCI0043tumor_E_C4PJ0ANXX.bam</v>
      </c>
      <c r="G930" s="97" t="str">
        <f t="shared" si="89"/>
        <v>/data/khanlab/projects/working_DATA/Sample_NCI0043tumor_E_C4PJ0ANXX/Sample_NCI0043tumor_E_C4PJ0ANXX.Cufflinks_UCSC/genes.fpkm_tracking</v>
      </c>
    </row>
    <row r="931" spans="1:7">
      <c r="A931" t="str">
        <f t="shared" si="86"/>
        <v>/data/khanlab/projects/working_DATA/</v>
      </c>
      <c r="B931" s="43" t="s">
        <v>522</v>
      </c>
      <c r="C931" t="str">
        <f t="shared" si="87"/>
        <v>.Processed/</v>
      </c>
      <c r="D931" t="str">
        <f t="shared" si="88"/>
        <v>.bam</v>
      </c>
      <c r="E931" t="str">
        <f t="shared" si="85"/>
        <v>/data/khanlab/projects/working_DATA/Sample_NCI0043tumor_T_D1UTYACXX/Sample_NCI0043tumor_T_D1UTYACXX.Processed/Sample_NCI0043tumor_T_D1UTYACXX.bam</v>
      </c>
      <c r="F931" t="str">
        <f t="shared" si="84"/>
        <v>Sample_NCI0043tumor_T_D1UTYACXX.bam</v>
      </c>
      <c r="G931" s="97" t="str">
        <f t="shared" si="89"/>
        <v>/data/khanlab/projects/working_DATA/Sample_NCI0043tumor_T_D1UTYACXX/Sample_NCI0043tumor_T_D1UTYACXX.Cufflinks_UCSC/genes.fpkm_tracking</v>
      </c>
    </row>
    <row r="932" spans="1:7" hidden="1">
      <c r="A932" t="str">
        <f t="shared" si="86"/>
        <v>/data/khanlab/projects/working_DATA/</v>
      </c>
      <c r="B932" s="43" t="s">
        <v>1899</v>
      </c>
      <c r="C932" t="str">
        <f t="shared" si="87"/>
        <v>.Processed/</v>
      </c>
      <c r="D932" t="str">
        <f t="shared" si="88"/>
        <v>.bam</v>
      </c>
      <c r="E932" t="str">
        <f t="shared" si="85"/>
        <v>/data/khanlab/projects/working_DATA/Sample_NCI0047blood_E_C4PJ0ANXX/Sample_NCI0047blood_E_C4PJ0ANXX.Processed/Sample_NCI0047blood_E_C4PJ0ANXX.bam</v>
      </c>
      <c r="F932" t="str">
        <f t="shared" si="84"/>
        <v>Sample_NCI0047blood_E_C4PJ0ANXX.bam</v>
      </c>
      <c r="G932" s="97" t="str">
        <f t="shared" si="89"/>
        <v>/data/khanlab/projects/working_DATA/Sample_NCI0047blood_E_C4PJ0ANXX/Sample_NCI0047blood_E_C4PJ0ANXX.Cufflinks_UCSC/genes.fpkm_tracking</v>
      </c>
    </row>
    <row r="933" spans="1:7" hidden="1">
      <c r="A933" t="str">
        <f t="shared" si="86"/>
        <v>/data/khanlab/projects/working_DATA/</v>
      </c>
      <c r="B933" s="43" t="s">
        <v>1900</v>
      </c>
      <c r="C933" t="str">
        <f t="shared" si="87"/>
        <v>.Processed/</v>
      </c>
      <c r="D933" t="str">
        <f t="shared" si="88"/>
        <v>.bam</v>
      </c>
      <c r="E933" t="str">
        <f t="shared" si="85"/>
        <v>/data/khanlab/projects/working_DATA/Sample_NCI0047tumor_E_C4PJ0ANXX/Sample_NCI0047tumor_E_C4PJ0ANXX.Processed/Sample_NCI0047tumor_E_C4PJ0ANXX.bam</v>
      </c>
      <c r="F933" t="str">
        <f t="shared" si="84"/>
        <v>Sample_NCI0047tumor_E_C4PJ0ANXX.bam</v>
      </c>
      <c r="G933" s="97" t="str">
        <f t="shared" si="89"/>
        <v>/data/khanlab/projects/working_DATA/Sample_NCI0047tumor_E_C4PJ0ANXX/Sample_NCI0047tumor_E_C4PJ0ANXX.Cufflinks_UCSC/genes.fpkm_tracking</v>
      </c>
    </row>
    <row r="934" spans="1:7">
      <c r="A934" t="str">
        <f t="shared" si="86"/>
        <v>/data/khanlab/projects/working_DATA/</v>
      </c>
      <c r="B934" s="43" t="s">
        <v>523</v>
      </c>
      <c r="C934" t="str">
        <f t="shared" si="87"/>
        <v>.Processed/</v>
      </c>
      <c r="D934" t="str">
        <f t="shared" si="88"/>
        <v>.bam</v>
      </c>
      <c r="E934" t="str">
        <f t="shared" si="85"/>
        <v>/data/khanlab/projects/working_DATA/Sample_NCI0047tumor_T_C1N2HACXX/Sample_NCI0047tumor_T_C1N2HACXX.Processed/Sample_NCI0047tumor_T_C1N2HACXX.bam</v>
      </c>
      <c r="F934" t="str">
        <f t="shared" si="84"/>
        <v>Sample_NCI0047tumor_T_C1N2HACXX.bam</v>
      </c>
      <c r="G934" s="97" t="str">
        <f t="shared" si="89"/>
        <v>/data/khanlab/projects/working_DATA/Sample_NCI0047tumor_T_C1N2HACXX/Sample_NCI0047tumor_T_C1N2HACXX.Cufflinks_UCSC/genes.fpkm_tracking</v>
      </c>
    </row>
    <row r="935" spans="1:7" hidden="1">
      <c r="A935" t="str">
        <f t="shared" si="86"/>
        <v>/data/khanlab/projects/working_DATA/</v>
      </c>
      <c r="B935" s="43" t="s">
        <v>1901</v>
      </c>
      <c r="C935" t="str">
        <f t="shared" si="87"/>
        <v>.Processed/</v>
      </c>
      <c r="D935" t="str">
        <f t="shared" si="88"/>
        <v>.bam</v>
      </c>
      <c r="E935" t="str">
        <f t="shared" si="85"/>
        <v>/data/khanlab/projects/working_DATA/Sample_NCI0064blood_E_C2YY9ACXX/Sample_NCI0064blood_E_C2YY9ACXX.Processed/Sample_NCI0064blood_E_C2YY9ACXX.bam</v>
      </c>
      <c r="F935" t="str">
        <f t="shared" si="84"/>
        <v>Sample_NCI0064blood_E_C2YY9ACXX.bam</v>
      </c>
      <c r="G935" s="97" t="str">
        <f t="shared" si="89"/>
        <v>/data/khanlab/projects/working_DATA/Sample_NCI0064blood_E_C2YY9ACXX/Sample_NCI0064blood_E_C2YY9ACXX.Cufflinks_UCSC/genes.fpkm_tracking</v>
      </c>
    </row>
    <row r="936" spans="1:7" hidden="1">
      <c r="A936" t="str">
        <f t="shared" si="86"/>
        <v>/data/khanlab/projects/working_DATA/</v>
      </c>
      <c r="B936" s="43" t="s">
        <v>1902</v>
      </c>
      <c r="C936" t="str">
        <f t="shared" si="87"/>
        <v>.Processed/</v>
      </c>
      <c r="D936" t="str">
        <f t="shared" si="88"/>
        <v>.bam</v>
      </c>
      <c r="E936" t="str">
        <f t="shared" si="85"/>
        <v>/data/khanlab/projects/working_DATA/Sample_NCI0064tumor2_E_C624DANXX/Sample_NCI0064tumor2_E_C624DANXX.Processed/Sample_NCI0064tumor2_E_C624DANXX.bam</v>
      </c>
      <c r="F936" t="str">
        <f t="shared" si="84"/>
        <v>Sample_NCI0064tumor2_E_C624DANXX.bam</v>
      </c>
      <c r="G936" s="97" t="str">
        <f t="shared" si="89"/>
        <v>/data/khanlab/projects/working_DATA/Sample_NCI0064tumor2_E_C624DANXX/Sample_NCI0064tumor2_E_C624DANXX.Cufflinks_UCSC/genes.fpkm_tracking</v>
      </c>
    </row>
    <row r="937" spans="1:7">
      <c r="A937" t="str">
        <f t="shared" si="86"/>
        <v>/data/khanlab/projects/working_DATA/</v>
      </c>
      <c r="B937" s="43" t="s">
        <v>1903</v>
      </c>
      <c r="C937" t="str">
        <f t="shared" si="87"/>
        <v>.Processed/</v>
      </c>
      <c r="D937" t="str">
        <f t="shared" si="88"/>
        <v>.bam</v>
      </c>
      <c r="E937" t="str">
        <f t="shared" si="85"/>
        <v>/data/khanlab/projects/working_DATA/Sample_NCI0064tumor2_T_H145DBGXX/Sample_NCI0064tumor2_T_H145DBGXX.Processed/Sample_NCI0064tumor2_T_H145DBGXX.bam</v>
      </c>
      <c r="F937" t="str">
        <f t="shared" si="84"/>
        <v>Sample_NCI0064tumor2_T_H145DBGXX.bam</v>
      </c>
      <c r="G937" s="97" t="str">
        <f t="shared" si="89"/>
        <v>/data/khanlab/projects/working_DATA/Sample_NCI0064tumor2_T_H145DBGXX/Sample_NCI0064tumor2_T_H145DBGXX.Cufflinks_UCSC/genes.fpkm_tracking</v>
      </c>
    </row>
    <row r="938" spans="1:7" hidden="1">
      <c r="A938" t="str">
        <f t="shared" si="86"/>
        <v>/data/khanlab/projects/working_DATA/</v>
      </c>
      <c r="B938" s="43" t="s">
        <v>1904</v>
      </c>
      <c r="C938" t="str">
        <f t="shared" si="87"/>
        <v>.Processed/</v>
      </c>
      <c r="D938" t="str">
        <f t="shared" si="88"/>
        <v>.bam</v>
      </c>
      <c r="E938" t="str">
        <f t="shared" si="85"/>
        <v>/data/khanlab/projects/working_DATA/Sample_NCI0064tumor_E_C2YY9ACXX/Sample_NCI0064tumor_E_C2YY9ACXX.Processed/Sample_NCI0064tumor_E_C2YY9ACXX.bam</v>
      </c>
      <c r="F938" t="str">
        <f t="shared" si="84"/>
        <v>Sample_NCI0064tumor_E_C2YY9ACXX.bam</v>
      </c>
      <c r="G938" s="97" t="str">
        <f t="shared" si="89"/>
        <v>/data/khanlab/projects/working_DATA/Sample_NCI0064tumor_E_C2YY9ACXX/Sample_NCI0064tumor_E_C2YY9ACXX.Cufflinks_UCSC/genes.fpkm_tracking</v>
      </c>
    </row>
    <row r="939" spans="1:7">
      <c r="A939" t="str">
        <f t="shared" si="86"/>
        <v>/data/khanlab/projects/working_DATA/</v>
      </c>
      <c r="B939" s="43" t="s">
        <v>524</v>
      </c>
      <c r="C939" t="str">
        <f t="shared" si="87"/>
        <v>.Processed/</v>
      </c>
      <c r="D939" t="str">
        <f t="shared" si="88"/>
        <v>.bam</v>
      </c>
      <c r="E939" t="str">
        <f t="shared" si="85"/>
        <v>/data/khanlab/projects/working_DATA/Sample_NCI0064tumor_T_C291CACXX/Sample_NCI0064tumor_T_C291CACXX.Processed/Sample_NCI0064tumor_T_C291CACXX.bam</v>
      </c>
      <c r="F939" t="str">
        <f t="shared" si="84"/>
        <v>Sample_NCI0064tumor_T_C291CACXX.bam</v>
      </c>
      <c r="G939" s="97" t="str">
        <f t="shared" si="89"/>
        <v>/data/khanlab/projects/working_DATA/Sample_NCI0064tumor_T_C291CACXX/Sample_NCI0064tumor_T_C291CACXX.Cufflinks_UCSC/genes.fpkm_tracking</v>
      </c>
    </row>
    <row r="940" spans="1:7" hidden="1">
      <c r="A940" t="str">
        <f t="shared" si="86"/>
        <v>/data/khanlab/projects/working_DATA/</v>
      </c>
      <c r="B940" s="43" t="s">
        <v>1905</v>
      </c>
      <c r="C940" t="str">
        <f t="shared" si="87"/>
        <v>.Processed/</v>
      </c>
      <c r="D940" t="str">
        <f t="shared" si="88"/>
        <v>.bam</v>
      </c>
      <c r="E940" t="str">
        <f t="shared" si="85"/>
        <v>/data/khanlab/projects/working_DATA/Sample_NCI0070blood_E_C4PJ0ANXX/Sample_NCI0070blood_E_C4PJ0ANXX.Processed/Sample_NCI0070blood_E_C4PJ0ANXX.bam</v>
      </c>
      <c r="F940" t="str">
        <f t="shared" si="84"/>
        <v>Sample_NCI0070blood_E_C4PJ0ANXX.bam</v>
      </c>
      <c r="G940" s="97" t="str">
        <f t="shared" si="89"/>
        <v>/data/khanlab/projects/working_DATA/Sample_NCI0070blood_E_C4PJ0ANXX/Sample_NCI0070blood_E_C4PJ0ANXX.Cufflinks_UCSC/genes.fpkm_tracking</v>
      </c>
    </row>
    <row r="941" spans="1:7" hidden="1">
      <c r="A941" t="str">
        <f t="shared" si="86"/>
        <v>/data/khanlab/projects/working_DATA/</v>
      </c>
      <c r="B941" s="43" t="s">
        <v>1906</v>
      </c>
      <c r="C941" t="str">
        <f t="shared" si="87"/>
        <v>.Processed/</v>
      </c>
      <c r="D941" t="str">
        <f t="shared" si="88"/>
        <v>.bam</v>
      </c>
      <c r="E941" t="str">
        <f t="shared" si="85"/>
        <v>/data/khanlab/projects/working_DATA/Sample_NCI0070tumor_E_C4PJ0ANXX/Sample_NCI0070tumor_E_C4PJ0ANXX.Processed/Sample_NCI0070tumor_E_C4PJ0ANXX.bam</v>
      </c>
      <c r="F941" t="str">
        <f t="shared" si="84"/>
        <v>Sample_NCI0070tumor_E_C4PJ0ANXX.bam</v>
      </c>
      <c r="G941" s="97" t="str">
        <f t="shared" si="89"/>
        <v>/data/khanlab/projects/working_DATA/Sample_NCI0070tumor_E_C4PJ0ANXX/Sample_NCI0070tumor_E_C4PJ0ANXX.Cufflinks_UCSC/genes.fpkm_tracking</v>
      </c>
    </row>
    <row r="942" spans="1:7">
      <c r="A942" t="str">
        <f t="shared" si="86"/>
        <v>/data/khanlab/projects/working_DATA/</v>
      </c>
      <c r="B942" s="43" t="s">
        <v>525</v>
      </c>
      <c r="C942" t="str">
        <f t="shared" si="87"/>
        <v>.Processed/</v>
      </c>
      <c r="D942" t="str">
        <f t="shared" si="88"/>
        <v>.bam</v>
      </c>
      <c r="E942" t="str">
        <f t="shared" si="85"/>
        <v>/data/khanlab/projects/working_DATA/Sample_NCI0070tumor_T_D1UTYACXX/Sample_NCI0070tumor_T_D1UTYACXX.Processed/Sample_NCI0070tumor_T_D1UTYACXX.bam</v>
      </c>
      <c r="F942" t="str">
        <f t="shared" si="84"/>
        <v>Sample_NCI0070tumor_T_D1UTYACXX.bam</v>
      </c>
      <c r="G942" s="97" t="str">
        <f t="shared" si="89"/>
        <v>/data/khanlab/projects/working_DATA/Sample_NCI0070tumor_T_D1UTYACXX/Sample_NCI0070tumor_T_D1UTYACXX.Cufflinks_UCSC/genes.fpkm_tracking</v>
      </c>
    </row>
    <row r="943" spans="1:7" hidden="1">
      <c r="A943" t="str">
        <f t="shared" si="86"/>
        <v>/data/khanlab/projects/working_DATA/</v>
      </c>
      <c r="B943" s="43" t="s">
        <v>1907</v>
      </c>
      <c r="C943" t="str">
        <f t="shared" si="87"/>
        <v>.Processed/</v>
      </c>
      <c r="D943" t="str">
        <f t="shared" si="88"/>
        <v>.bam</v>
      </c>
      <c r="E943" t="str">
        <f t="shared" si="85"/>
        <v>/data/khanlab/projects/working_DATA/Sample_NCI0071blood_E_C290CACXX/Sample_NCI0071blood_E_C290CACXX.Processed/Sample_NCI0071blood_E_C290CACXX.bam</v>
      </c>
      <c r="F943" t="str">
        <f t="shared" si="84"/>
        <v>Sample_NCI0071blood_E_C290CACXX.bam</v>
      </c>
      <c r="G943" s="97" t="str">
        <f t="shared" si="89"/>
        <v>/data/khanlab/projects/working_DATA/Sample_NCI0071blood_E_C290CACXX/Sample_NCI0071blood_E_C290CACXX.Cufflinks_UCSC/genes.fpkm_tracking</v>
      </c>
    </row>
    <row r="944" spans="1:7" hidden="1">
      <c r="A944" t="str">
        <f t="shared" si="86"/>
        <v>/data/khanlab/projects/working_DATA/</v>
      </c>
      <c r="B944" s="43" t="s">
        <v>1908</v>
      </c>
      <c r="C944" t="str">
        <f t="shared" si="87"/>
        <v>.Processed/</v>
      </c>
      <c r="D944" t="str">
        <f t="shared" si="88"/>
        <v>.bam</v>
      </c>
      <c r="E944" t="str">
        <f t="shared" si="85"/>
        <v>/data/khanlab/projects/working_DATA/Sample_NCI0071tumor_E_C290CACXX/Sample_NCI0071tumor_E_C290CACXX.Processed/Sample_NCI0071tumor_E_C290CACXX.bam</v>
      </c>
      <c r="F944" t="str">
        <f t="shared" si="84"/>
        <v>Sample_NCI0071tumor_E_C290CACXX.bam</v>
      </c>
      <c r="G944" s="97" t="str">
        <f t="shared" si="89"/>
        <v>/data/khanlab/projects/working_DATA/Sample_NCI0071tumor_E_C290CACXX/Sample_NCI0071tumor_E_C290CACXX.Cufflinks_UCSC/genes.fpkm_tracking</v>
      </c>
    </row>
    <row r="945" spans="1:7">
      <c r="A945" t="str">
        <f t="shared" si="86"/>
        <v>/data/khanlab/projects/working_DATA/</v>
      </c>
      <c r="B945" s="43" t="s">
        <v>526</v>
      </c>
      <c r="C945" t="str">
        <f t="shared" si="87"/>
        <v>.Processed/</v>
      </c>
      <c r="D945" t="str">
        <f t="shared" si="88"/>
        <v>.bam</v>
      </c>
      <c r="E945" t="str">
        <f t="shared" si="85"/>
        <v>/data/khanlab/projects/working_DATA/Sample_NCI0071tumor_T_D1PR6ACXX/Sample_NCI0071tumor_T_D1PR6ACXX.Processed/Sample_NCI0071tumor_T_D1PR6ACXX.bam</v>
      </c>
      <c r="F945" t="str">
        <f t="shared" si="84"/>
        <v>Sample_NCI0071tumor_T_D1PR6ACXX.bam</v>
      </c>
      <c r="G945" s="97" t="str">
        <f t="shared" si="89"/>
        <v>/data/khanlab/projects/working_DATA/Sample_NCI0071tumor_T_D1PR6ACXX/Sample_NCI0071tumor_T_D1PR6ACXX.Cufflinks_UCSC/genes.fpkm_tracking</v>
      </c>
    </row>
    <row r="946" spans="1:7" hidden="1">
      <c r="A946" t="str">
        <f t="shared" si="86"/>
        <v>/data/khanlab/projects/working_DATA/</v>
      </c>
      <c r="B946" s="43" t="s">
        <v>1909</v>
      </c>
      <c r="C946" t="str">
        <f t="shared" si="87"/>
        <v>.Processed/</v>
      </c>
      <c r="D946" t="str">
        <f t="shared" si="88"/>
        <v>.bam</v>
      </c>
      <c r="E946" t="str">
        <f t="shared" si="85"/>
        <v>/data/khanlab/projects/working_DATA/Sample_NCI0072blood_E_C4PJ0ANXX/Sample_NCI0072blood_E_C4PJ0ANXX.Processed/Sample_NCI0072blood_E_C4PJ0ANXX.bam</v>
      </c>
      <c r="F946" t="str">
        <f t="shared" si="84"/>
        <v>Sample_NCI0072blood_E_C4PJ0ANXX.bam</v>
      </c>
      <c r="G946" s="97" t="str">
        <f t="shared" si="89"/>
        <v>/data/khanlab/projects/working_DATA/Sample_NCI0072blood_E_C4PJ0ANXX/Sample_NCI0072blood_E_C4PJ0ANXX.Cufflinks_UCSC/genes.fpkm_tracking</v>
      </c>
    </row>
    <row r="947" spans="1:7" hidden="1">
      <c r="A947" t="str">
        <f t="shared" si="86"/>
        <v>/data/khanlab/projects/working_DATA/</v>
      </c>
      <c r="B947" s="43" t="s">
        <v>1910</v>
      </c>
      <c r="C947" t="str">
        <f t="shared" si="87"/>
        <v>.Processed/</v>
      </c>
      <c r="D947" t="str">
        <f t="shared" si="88"/>
        <v>.bam</v>
      </c>
      <c r="E947" t="str">
        <f t="shared" si="85"/>
        <v>/data/khanlab/projects/working_DATA/Sample_NCI0072tumor_E_C4PJ0ANXX/Sample_NCI0072tumor_E_C4PJ0ANXX.Processed/Sample_NCI0072tumor_E_C4PJ0ANXX.bam</v>
      </c>
      <c r="F947" t="str">
        <f t="shared" si="84"/>
        <v>Sample_NCI0072tumor_E_C4PJ0ANXX.bam</v>
      </c>
      <c r="G947" s="97" t="str">
        <f t="shared" si="89"/>
        <v>/data/khanlab/projects/working_DATA/Sample_NCI0072tumor_E_C4PJ0ANXX/Sample_NCI0072tumor_E_C4PJ0ANXX.Cufflinks_UCSC/genes.fpkm_tracking</v>
      </c>
    </row>
    <row r="948" spans="1:7">
      <c r="A948" t="str">
        <f t="shared" si="86"/>
        <v>/data/khanlab/projects/working_DATA/</v>
      </c>
      <c r="B948" s="43" t="s">
        <v>527</v>
      </c>
      <c r="C948" t="str">
        <f t="shared" si="87"/>
        <v>.Processed/</v>
      </c>
      <c r="D948" t="str">
        <f t="shared" si="88"/>
        <v>.bam</v>
      </c>
      <c r="E948" t="str">
        <f t="shared" si="85"/>
        <v>/data/khanlab/projects/working_DATA/Sample_NCI0072tumor_T_C1N2HACXX/Sample_NCI0072tumor_T_C1N2HACXX.Processed/Sample_NCI0072tumor_T_C1N2HACXX.bam</v>
      </c>
      <c r="F948" t="str">
        <f t="shared" ref="F948:F1011" si="90">CONCATENATE(B948,D948)</f>
        <v>Sample_NCI0072tumor_T_C1N2HACXX.bam</v>
      </c>
      <c r="G948" s="97" t="str">
        <f t="shared" si="89"/>
        <v>/data/khanlab/projects/working_DATA/Sample_NCI0072tumor_T_C1N2HACXX/Sample_NCI0072tumor_T_C1N2HACXX.Cufflinks_UCSC/genes.fpkm_tracking</v>
      </c>
    </row>
    <row r="949" spans="1:7">
      <c r="A949" t="str">
        <f t="shared" si="86"/>
        <v>/data/khanlab/projects/working_DATA/</v>
      </c>
      <c r="B949" s="43" t="s">
        <v>528</v>
      </c>
      <c r="C949" t="str">
        <f t="shared" si="87"/>
        <v>.Processed/</v>
      </c>
      <c r="D949" t="str">
        <f t="shared" si="88"/>
        <v>.bam</v>
      </c>
      <c r="E949" t="str">
        <f t="shared" ref="E949:E1011" si="91">CONCATENATE(A949,B949,"/",B949,C949,B949,D949)</f>
        <v>/data/khanlab/projects/working_DATA/Sample_NCI0074tumor_T_D1PR6ACXX/Sample_NCI0074tumor_T_D1PR6ACXX.Processed/Sample_NCI0074tumor_T_D1PR6ACXX.bam</v>
      </c>
      <c r="F949" t="str">
        <f t="shared" si="90"/>
        <v>Sample_NCI0074tumor_T_D1PR6ACXX.bam</v>
      </c>
      <c r="G949" s="97" t="str">
        <f t="shared" si="89"/>
        <v>/data/khanlab/projects/working_DATA/Sample_NCI0074tumor_T_D1PR6ACXX/Sample_NCI0074tumor_T_D1PR6ACXX.Cufflinks_UCSC/genes.fpkm_tracking</v>
      </c>
    </row>
    <row r="950" spans="1:7" hidden="1">
      <c r="A950" t="str">
        <f t="shared" ref="A950:A1013" si="92">$A$1</f>
        <v>/data/khanlab/projects/working_DATA/</v>
      </c>
      <c r="B950" s="43" t="s">
        <v>1911</v>
      </c>
      <c r="C950" t="str">
        <f t="shared" ref="C950:C1013" si="93">$C$1</f>
        <v>.Processed/</v>
      </c>
      <c r="D950" t="str">
        <f t="shared" ref="D950:D1013" si="94">$D$1</f>
        <v>.bam</v>
      </c>
      <c r="E950" t="str">
        <f t="shared" si="91"/>
        <v>/data/khanlab/projects/working_DATA/Sample_NCI0075blood_E_C4PJ0ANXX/Sample_NCI0075blood_E_C4PJ0ANXX.Processed/Sample_NCI0075blood_E_C4PJ0ANXX.bam</v>
      </c>
      <c r="F950" t="str">
        <f t="shared" si="90"/>
        <v>Sample_NCI0075blood_E_C4PJ0ANXX.bam</v>
      </c>
      <c r="G950" s="97" t="str">
        <f t="shared" si="89"/>
        <v>/data/khanlab/projects/working_DATA/Sample_NCI0075blood_E_C4PJ0ANXX/Sample_NCI0075blood_E_C4PJ0ANXX.Cufflinks_UCSC/genes.fpkm_tracking</v>
      </c>
    </row>
    <row r="951" spans="1:7" hidden="1">
      <c r="A951" t="str">
        <f t="shared" si="92"/>
        <v>/data/khanlab/projects/working_DATA/</v>
      </c>
      <c r="B951" s="43" t="s">
        <v>1912</v>
      </c>
      <c r="C951" t="str">
        <f t="shared" si="93"/>
        <v>.Processed/</v>
      </c>
      <c r="D951" t="str">
        <f t="shared" si="94"/>
        <v>.bam</v>
      </c>
      <c r="E951" t="str">
        <f t="shared" si="91"/>
        <v>/data/khanlab/projects/working_DATA/Sample_NCI0075tumor_E_C4PJ0ANXX/Sample_NCI0075tumor_E_C4PJ0ANXX.Processed/Sample_NCI0075tumor_E_C4PJ0ANXX.bam</v>
      </c>
      <c r="F951" t="str">
        <f t="shared" si="90"/>
        <v>Sample_NCI0075tumor_E_C4PJ0ANXX.bam</v>
      </c>
      <c r="G951" s="97" t="str">
        <f t="shared" si="89"/>
        <v>/data/khanlab/projects/working_DATA/Sample_NCI0075tumor_E_C4PJ0ANXX/Sample_NCI0075tumor_E_C4PJ0ANXX.Cufflinks_UCSC/genes.fpkm_tracking</v>
      </c>
    </row>
    <row r="952" spans="1:7">
      <c r="A952" t="str">
        <f t="shared" si="92"/>
        <v>/data/khanlab/projects/working_DATA/</v>
      </c>
      <c r="B952" s="43" t="s">
        <v>529</v>
      </c>
      <c r="C952" t="str">
        <f t="shared" si="93"/>
        <v>.Processed/</v>
      </c>
      <c r="D952" t="str">
        <f t="shared" si="94"/>
        <v>.bam</v>
      </c>
      <c r="E952" t="str">
        <f t="shared" si="91"/>
        <v>/data/khanlab/projects/working_DATA/Sample_NCI0075tumor_T_D1UTYACXX/Sample_NCI0075tumor_T_D1UTYACXX.Processed/Sample_NCI0075tumor_T_D1UTYACXX.bam</v>
      </c>
      <c r="F952" t="str">
        <f t="shared" si="90"/>
        <v>Sample_NCI0075tumor_T_D1UTYACXX.bam</v>
      </c>
      <c r="G952" s="97" t="str">
        <f t="shared" si="89"/>
        <v>/data/khanlab/projects/working_DATA/Sample_NCI0075tumor_T_D1UTYACXX/Sample_NCI0075tumor_T_D1UTYACXX.Cufflinks_UCSC/genes.fpkm_tracking</v>
      </c>
    </row>
    <row r="953" spans="1:7" hidden="1">
      <c r="A953" t="str">
        <f t="shared" si="92"/>
        <v>/data/khanlab/projects/working_DATA/</v>
      </c>
      <c r="B953" s="43" t="s">
        <v>1913</v>
      </c>
      <c r="C953" t="str">
        <f t="shared" si="93"/>
        <v>.Processed/</v>
      </c>
      <c r="D953" t="str">
        <f t="shared" si="94"/>
        <v>.bam</v>
      </c>
      <c r="E953" t="str">
        <f t="shared" si="91"/>
        <v>/data/khanlab/projects/working_DATA/Sample_NCI0078blood_E_C4P65ANXX/Sample_NCI0078blood_E_C4P65ANXX.Processed/Sample_NCI0078blood_E_C4P65ANXX.bam</v>
      </c>
      <c r="F953" t="str">
        <f t="shared" si="90"/>
        <v>Sample_NCI0078blood_E_C4P65ANXX.bam</v>
      </c>
      <c r="G953" s="97" t="str">
        <f t="shared" si="89"/>
        <v>/data/khanlab/projects/working_DATA/Sample_NCI0078blood_E_C4P65ANXX/Sample_NCI0078blood_E_C4P65ANXX.Cufflinks_UCSC/genes.fpkm_tracking</v>
      </c>
    </row>
    <row r="954" spans="1:7" hidden="1">
      <c r="A954" t="str">
        <f t="shared" si="92"/>
        <v>/data/khanlab/projects/working_DATA/</v>
      </c>
      <c r="B954" s="43" t="s">
        <v>1914</v>
      </c>
      <c r="C954" t="str">
        <f t="shared" si="93"/>
        <v>.Processed/</v>
      </c>
      <c r="D954" t="str">
        <f t="shared" si="94"/>
        <v>.bam</v>
      </c>
      <c r="E954" t="str">
        <f t="shared" si="91"/>
        <v>/data/khanlab/projects/working_DATA/Sample_NCI0078tumor_E_C4P65ANXX/Sample_NCI0078tumor_E_C4P65ANXX.Processed/Sample_NCI0078tumor_E_C4P65ANXX.bam</v>
      </c>
      <c r="F954" t="str">
        <f t="shared" si="90"/>
        <v>Sample_NCI0078tumor_E_C4P65ANXX.bam</v>
      </c>
      <c r="G954" s="97" t="str">
        <f t="shared" si="89"/>
        <v>/data/khanlab/projects/working_DATA/Sample_NCI0078tumor_E_C4P65ANXX/Sample_NCI0078tumor_E_C4P65ANXX.Cufflinks_UCSC/genes.fpkm_tracking</v>
      </c>
    </row>
    <row r="955" spans="1:7">
      <c r="A955" t="str">
        <f t="shared" si="92"/>
        <v>/data/khanlab/projects/working_DATA/</v>
      </c>
      <c r="B955" s="43" t="s">
        <v>530</v>
      </c>
      <c r="C955" t="str">
        <f t="shared" si="93"/>
        <v>.Processed/</v>
      </c>
      <c r="D955" t="str">
        <f t="shared" si="94"/>
        <v>.bam</v>
      </c>
      <c r="E955" t="str">
        <f t="shared" si="91"/>
        <v>/data/khanlab/projects/working_DATA/Sample_NCI0078tumor_T_D1MF5ACXX/Sample_NCI0078tumor_T_D1MF5ACXX.Processed/Sample_NCI0078tumor_T_D1MF5ACXX.bam</v>
      </c>
      <c r="F955" t="str">
        <f t="shared" si="90"/>
        <v>Sample_NCI0078tumor_T_D1MF5ACXX.bam</v>
      </c>
      <c r="G955" s="97" t="str">
        <f t="shared" si="89"/>
        <v>/data/khanlab/projects/working_DATA/Sample_NCI0078tumor_T_D1MF5ACXX/Sample_NCI0078tumor_T_D1MF5ACXX.Cufflinks_UCSC/genes.fpkm_tracking</v>
      </c>
    </row>
    <row r="956" spans="1:7">
      <c r="A956" t="str">
        <f t="shared" si="92"/>
        <v>/data/khanlab/projects/working_DATA/</v>
      </c>
      <c r="B956" s="43" t="s">
        <v>531</v>
      </c>
      <c r="C956" t="str">
        <f t="shared" si="93"/>
        <v>.Processed/</v>
      </c>
      <c r="D956" t="str">
        <f t="shared" si="94"/>
        <v>.bam</v>
      </c>
      <c r="E956" t="str">
        <f t="shared" si="91"/>
        <v>/data/khanlab/projects/working_DATA/Sample_NCI0082tumor_T_D1PR6ACXX/Sample_NCI0082tumor_T_D1PR6ACXX.Processed/Sample_NCI0082tumor_T_D1PR6ACXX.bam</v>
      </c>
      <c r="F956" t="str">
        <f t="shared" si="90"/>
        <v>Sample_NCI0082tumor_T_D1PR6ACXX.bam</v>
      </c>
      <c r="G956" s="97" t="str">
        <f t="shared" si="89"/>
        <v>/data/khanlab/projects/working_DATA/Sample_NCI0082tumor_T_D1PR6ACXX/Sample_NCI0082tumor_T_D1PR6ACXX.Cufflinks_UCSC/genes.fpkm_tracking</v>
      </c>
    </row>
    <row r="957" spans="1:7">
      <c r="A957" t="str">
        <f t="shared" si="92"/>
        <v>/data/khanlab/projects/working_DATA/</v>
      </c>
      <c r="B957" s="43" t="s">
        <v>532</v>
      </c>
      <c r="C957" t="str">
        <f t="shared" si="93"/>
        <v>.Processed/</v>
      </c>
      <c r="D957" t="str">
        <f t="shared" si="94"/>
        <v>.bam</v>
      </c>
      <c r="E957" t="str">
        <f t="shared" si="91"/>
        <v>/data/khanlab/projects/working_DATA/Sample_NCI0097tumor3_T_D1UE8ACXX/Sample_NCI0097tumor3_T_D1UE8ACXX.Processed/Sample_NCI0097tumor3_T_D1UE8ACXX.bam</v>
      </c>
      <c r="F957" t="str">
        <f t="shared" si="90"/>
        <v>Sample_NCI0097tumor3_T_D1UE8ACXX.bam</v>
      </c>
      <c r="G957" s="97" t="str">
        <f t="shared" si="89"/>
        <v>/data/khanlab/projects/working_DATA/Sample_NCI0097tumor3_T_D1UE8ACXX/Sample_NCI0097tumor3_T_D1UE8ACXX.Cufflinks_UCSC/genes.fpkm_tracking</v>
      </c>
    </row>
    <row r="958" spans="1:7">
      <c r="A958" t="str">
        <f t="shared" si="92"/>
        <v>/data/khanlab/projects/working_DATA/</v>
      </c>
      <c r="B958" s="43" t="s">
        <v>533</v>
      </c>
      <c r="C958" t="str">
        <f t="shared" si="93"/>
        <v>.Processed/</v>
      </c>
      <c r="D958" t="str">
        <f t="shared" si="94"/>
        <v>.bam</v>
      </c>
      <c r="E958" t="str">
        <f t="shared" si="91"/>
        <v>/data/khanlab/projects/working_DATA/Sample_NCI0097tumor4_T_D1UE8ACXX/Sample_NCI0097tumor4_T_D1UE8ACXX.Processed/Sample_NCI0097tumor4_T_D1UE8ACXX.bam</v>
      </c>
      <c r="F958" t="str">
        <f t="shared" si="90"/>
        <v>Sample_NCI0097tumor4_T_D1UE8ACXX.bam</v>
      </c>
      <c r="G958" s="97" t="str">
        <f t="shared" si="89"/>
        <v>/data/khanlab/projects/working_DATA/Sample_NCI0097tumor4_T_D1UE8ACXX/Sample_NCI0097tumor4_T_D1UE8ACXX.Cufflinks_UCSC/genes.fpkm_tracking</v>
      </c>
    </row>
    <row r="959" spans="1:7" hidden="1">
      <c r="A959" t="str">
        <f t="shared" si="92"/>
        <v>/data/khanlab/projects/working_DATA/</v>
      </c>
      <c r="B959" s="43" t="s">
        <v>1915</v>
      </c>
      <c r="C959" t="str">
        <f t="shared" si="93"/>
        <v>.Processed/</v>
      </c>
      <c r="D959" t="str">
        <f t="shared" si="94"/>
        <v>.bam</v>
      </c>
      <c r="E959" t="str">
        <f t="shared" si="91"/>
        <v>/data/khanlab/projects/working_DATA/Sample_NCI0102blood_E_C4P65ANXX/Sample_NCI0102blood_E_C4P65ANXX.Processed/Sample_NCI0102blood_E_C4P65ANXX.bam</v>
      </c>
      <c r="F959" t="str">
        <f t="shared" si="90"/>
        <v>Sample_NCI0102blood_E_C4P65ANXX.bam</v>
      </c>
      <c r="G959" s="97" t="str">
        <f t="shared" si="89"/>
        <v>/data/khanlab/projects/working_DATA/Sample_NCI0102blood_E_C4P65ANXX/Sample_NCI0102blood_E_C4P65ANXX.Cufflinks_UCSC/genes.fpkm_tracking</v>
      </c>
    </row>
    <row r="960" spans="1:7">
      <c r="A960" t="str">
        <f t="shared" si="92"/>
        <v>/data/khanlab/projects/working_DATA/</v>
      </c>
      <c r="B960" s="43" t="s">
        <v>534</v>
      </c>
      <c r="C960" t="str">
        <f t="shared" si="93"/>
        <v>.Processed/</v>
      </c>
      <c r="D960" t="str">
        <f t="shared" si="94"/>
        <v>.bam</v>
      </c>
      <c r="E960" t="str">
        <f t="shared" si="91"/>
        <v>/data/khanlab/projects/working_DATA/Sample_NCI0102tumor2_T_C1N2HACXX/Sample_NCI0102tumor2_T_C1N2HACXX.Processed/Sample_NCI0102tumor2_T_C1N2HACXX.bam</v>
      </c>
      <c r="F960" t="str">
        <f t="shared" si="90"/>
        <v>Sample_NCI0102tumor2_T_C1N2HACXX.bam</v>
      </c>
      <c r="G960" s="97" t="str">
        <f t="shared" si="89"/>
        <v>/data/khanlab/projects/working_DATA/Sample_NCI0102tumor2_T_C1N2HACXX/Sample_NCI0102tumor2_T_C1N2HACXX.Cufflinks_UCSC/genes.fpkm_tracking</v>
      </c>
    </row>
    <row r="961" spans="1:7" hidden="1">
      <c r="A961" t="str">
        <f t="shared" si="92"/>
        <v>/data/khanlab/projects/working_DATA/</v>
      </c>
      <c r="B961" s="43" t="s">
        <v>1916</v>
      </c>
      <c r="C961" t="str">
        <f t="shared" si="93"/>
        <v>.Processed/</v>
      </c>
      <c r="D961" t="str">
        <f t="shared" si="94"/>
        <v>.bam</v>
      </c>
      <c r="E961" t="str">
        <f t="shared" si="91"/>
        <v>/data/khanlab/projects/working_DATA/Sample_NCI0102tumor_E_C4P65ANXX/Sample_NCI0102tumor_E_C4P65ANXX.Processed/Sample_NCI0102tumor_E_C4P65ANXX.bam</v>
      </c>
      <c r="F961" t="str">
        <f t="shared" si="90"/>
        <v>Sample_NCI0102tumor_E_C4P65ANXX.bam</v>
      </c>
      <c r="G961" s="97" t="str">
        <f t="shared" si="89"/>
        <v>/data/khanlab/projects/working_DATA/Sample_NCI0102tumor_E_C4P65ANXX/Sample_NCI0102tumor_E_C4P65ANXX.Cufflinks_UCSC/genes.fpkm_tracking</v>
      </c>
    </row>
    <row r="962" spans="1:7" hidden="1">
      <c r="A962" t="str">
        <f t="shared" si="92"/>
        <v>/data/khanlab/projects/working_DATA/</v>
      </c>
      <c r="B962" s="43" t="s">
        <v>1917</v>
      </c>
      <c r="C962" t="str">
        <f t="shared" si="93"/>
        <v>.Processed/</v>
      </c>
      <c r="D962" t="str">
        <f t="shared" si="94"/>
        <v>.bam</v>
      </c>
      <c r="E962" t="str">
        <f t="shared" si="91"/>
        <v>/data/khanlab/projects/working_DATA/Sample_NCI0107blood_E_C4P65ANXX/Sample_NCI0107blood_E_C4P65ANXX.Processed/Sample_NCI0107blood_E_C4P65ANXX.bam</v>
      </c>
      <c r="F962" t="str">
        <f t="shared" si="90"/>
        <v>Sample_NCI0107blood_E_C4P65ANXX.bam</v>
      </c>
      <c r="G962" s="97" t="str">
        <f t="shared" ref="G962:G1025" si="95">CONCATENATE(A962,B962,"/",B962,".Cufflinks_UCSC/genes.fpkm_tracking")</f>
        <v>/data/khanlab/projects/working_DATA/Sample_NCI0107blood_E_C4P65ANXX/Sample_NCI0107blood_E_C4P65ANXX.Cufflinks_UCSC/genes.fpkm_tracking</v>
      </c>
    </row>
    <row r="963" spans="1:7" hidden="1">
      <c r="A963" t="str">
        <f t="shared" si="92"/>
        <v>/data/khanlab/projects/working_DATA/</v>
      </c>
      <c r="B963" s="43" t="s">
        <v>1918</v>
      </c>
      <c r="C963" t="str">
        <f t="shared" si="93"/>
        <v>.Processed/</v>
      </c>
      <c r="D963" t="str">
        <f t="shared" si="94"/>
        <v>.bam</v>
      </c>
      <c r="E963" t="str">
        <f t="shared" si="91"/>
        <v>/data/khanlab/projects/working_DATA/Sample_NCI0107blood_E_khan5_20120120_PE_2/Sample_NCI0107blood_E_khan5_20120120_PE_2.Processed/Sample_NCI0107blood_E_khan5_20120120_PE_2.bam</v>
      </c>
      <c r="F963" t="str">
        <f t="shared" si="90"/>
        <v>Sample_NCI0107blood_E_khan5_20120120_PE_2.bam</v>
      </c>
      <c r="G963" s="97" t="str">
        <f t="shared" si="95"/>
        <v>/data/khanlab/projects/working_DATA/Sample_NCI0107blood_E_khan5_20120120_PE_2/Sample_NCI0107blood_E_khan5_20120120_PE_2.Cufflinks_UCSC/genes.fpkm_tracking</v>
      </c>
    </row>
    <row r="964" spans="1:7">
      <c r="A964" t="str">
        <f t="shared" si="92"/>
        <v>/data/khanlab/projects/working_DATA/</v>
      </c>
      <c r="B964" s="43" t="s">
        <v>535</v>
      </c>
      <c r="C964" t="str">
        <f t="shared" si="93"/>
        <v>.Processed/</v>
      </c>
      <c r="D964" t="str">
        <f t="shared" si="94"/>
        <v>.bam</v>
      </c>
      <c r="E964" t="str">
        <f t="shared" si="91"/>
        <v>/data/khanlab/projects/working_DATA/Sample_NCI0107tumor1_T_D1UTYACXX/Sample_NCI0107tumor1_T_D1UTYACXX.Processed/Sample_NCI0107tumor1_T_D1UTYACXX.bam</v>
      </c>
      <c r="F964" t="str">
        <f t="shared" si="90"/>
        <v>Sample_NCI0107tumor1_T_D1UTYACXX.bam</v>
      </c>
      <c r="G964" s="97" t="str">
        <f t="shared" si="95"/>
        <v>/data/khanlab/projects/working_DATA/Sample_NCI0107tumor1_T_D1UTYACXX/Sample_NCI0107tumor1_T_D1UTYACXX.Cufflinks_UCSC/genes.fpkm_tracking</v>
      </c>
    </row>
    <row r="965" spans="1:7" hidden="1">
      <c r="A965" t="str">
        <f t="shared" si="92"/>
        <v>/data/khanlab/projects/working_DATA/</v>
      </c>
      <c r="B965" s="43" t="s">
        <v>1919</v>
      </c>
      <c r="C965" t="str">
        <f t="shared" si="93"/>
        <v>.Processed/</v>
      </c>
      <c r="D965" t="str">
        <f t="shared" si="94"/>
        <v>.bam</v>
      </c>
      <c r="E965" t="str">
        <f t="shared" si="91"/>
        <v>/data/khanlab/projects/working_DATA/Sample_NCI0107tumor2_E_C624DANXX/Sample_NCI0107tumor2_E_C624DANXX.Processed/Sample_NCI0107tumor2_E_C624DANXX.bam</v>
      </c>
      <c r="F965" t="str">
        <f t="shared" si="90"/>
        <v>Sample_NCI0107tumor2_E_C624DANXX.bam</v>
      </c>
      <c r="G965" s="97" t="str">
        <f t="shared" si="95"/>
        <v>/data/khanlab/projects/working_DATA/Sample_NCI0107tumor2_E_C624DANXX/Sample_NCI0107tumor2_E_C624DANXX.Cufflinks_UCSC/genes.fpkm_tracking</v>
      </c>
    </row>
    <row r="966" spans="1:7">
      <c r="A966" t="str">
        <f t="shared" si="92"/>
        <v>/data/khanlab/projects/working_DATA/</v>
      </c>
      <c r="B966" s="43" t="s">
        <v>536</v>
      </c>
      <c r="C966" t="str">
        <f t="shared" si="93"/>
        <v>.Processed/</v>
      </c>
      <c r="D966" t="str">
        <f t="shared" si="94"/>
        <v>.bam</v>
      </c>
      <c r="E966" t="str">
        <f t="shared" si="91"/>
        <v>/data/khanlab/projects/working_DATA/Sample_NCI0107tumor2_T_D1UTYACXX/Sample_NCI0107tumor2_T_D1UTYACXX.Processed/Sample_NCI0107tumor2_T_D1UTYACXX.bam</v>
      </c>
      <c r="F966" t="str">
        <f t="shared" si="90"/>
        <v>Sample_NCI0107tumor2_T_D1UTYACXX.bam</v>
      </c>
      <c r="G966" s="97" t="str">
        <f t="shared" si="95"/>
        <v>/data/khanlab/projects/working_DATA/Sample_NCI0107tumor2_T_D1UTYACXX/Sample_NCI0107tumor2_T_D1UTYACXX.Cufflinks_UCSC/genes.fpkm_tracking</v>
      </c>
    </row>
    <row r="967" spans="1:7" hidden="1">
      <c r="A967" t="str">
        <f t="shared" si="92"/>
        <v>/data/khanlab/projects/working_DATA/</v>
      </c>
      <c r="B967" s="43" t="s">
        <v>1920</v>
      </c>
      <c r="C967" t="str">
        <f t="shared" si="93"/>
        <v>.Processed/</v>
      </c>
      <c r="D967" t="str">
        <f t="shared" si="94"/>
        <v>.bam</v>
      </c>
      <c r="E967" t="str">
        <f t="shared" si="91"/>
        <v>/data/khanlab/projects/working_DATA/Sample_NCI0107tumor_E_C4P65ANXX/Sample_NCI0107tumor_E_C4P65ANXX.Processed/Sample_NCI0107tumor_E_C4P65ANXX.bam</v>
      </c>
      <c r="F967" t="str">
        <f t="shared" si="90"/>
        <v>Sample_NCI0107tumor_E_C4P65ANXX.bam</v>
      </c>
      <c r="G967" s="97" t="str">
        <f t="shared" si="95"/>
        <v>/data/khanlab/projects/working_DATA/Sample_NCI0107tumor_E_C4P65ANXX/Sample_NCI0107tumor_E_C4P65ANXX.Cufflinks_UCSC/genes.fpkm_tracking</v>
      </c>
    </row>
    <row r="968" spans="1:7" hidden="1">
      <c r="A968" t="str">
        <f t="shared" si="92"/>
        <v>/data/khanlab/projects/working_DATA/</v>
      </c>
      <c r="B968" s="43" t="s">
        <v>1921</v>
      </c>
      <c r="C968" t="str">
        <f t="shared" si="93"/>
        <v>.Processed/</v>
      </c>
      <c r="D968" t="str">
        <f t="shared" si="94"/>
        <v>.bam</v>
      </c>
      <c r="E968" t="str">
        <f t="shared" si="91"/>
        <v>/data/khanlab/projects/working_DATA/Sample_NCI0107tumor_E_khan02_20111026_PE/Sample_NCI0107tumor_E_khan02_20111026_PE.Processed/Sample_NCI0107tumor_E_khan02_20111026_PE.bam</v>
      </c>
      <c r="F968" t="str">
        <f t="shared" si="90"/>
        <v>Sample_NCI0107tumor_E_khan02_20111026_PE.bam</v>
      </c>
      <c r="G968" s="97" t="str">
        <f t="shared" si="95"/>
        <v>/data/khanlab/projects/working_DATA/Sample_NCI0107tumor_E_khan02_20111026_PE/Sample_NCI0107tumor_E_khan02_20111026_PE.Cufflinks_UCSC/genes.fpkm_tracking</v>
      </c>
    </row>
    <row r="969" spans="1:7" hidden="1">
      <c r="A969" t="str">
        <f t="shared" si="92"/>
        <v>/data/khanlab/projects/working_DATA/</v>
      </c>
      <c r="B969" s="43" t="s">
        <v>1922</v>
      </c>
      <c r="C969" t="str">
        <f t="shared" si="93"/>
        <v>.Processed/</v>
      </c>
      <c r="D969" t="str">
        <f t="shared" si="94"/>
        <v>.bam</v>
      </c>
      <c r="E969" t="str">
        <f t="shared" si="91"/>
        <v>/data/khanlab/projects/working_DATA/Sample_NCI0108blood_E_C4P65ANXX/Sample_NCI0108blood_E_C4P65ANXX.Processed/Sample_NCI0108blood_E_C4P65ANXX.bam</v>
      </c>
      <c r="F969" t="str">
        <f t="shared" si="90"/>
        <v>Sample_NCI0108blood_E_C4P65ANXX.bam</v>
      </c>
      <c r="G969" s="97" t="str">
        <f t="shared" si="95"/>
        <v>/data/khanlab/projects/working_DATA/Sample_NCI0108blood_E_C4P65ANXX/Sample_NCI0108blood_E_C4P65ANXX.Cufflinks_UCSC/genes.fpkm_tracking</v>
      </c>
    </row>
    <row r="970" spans="1:7" hidden="1">
      <c r="A970" t="str">
        <f t="shared" si="92"/>
        <v>/data/khanlab/projects/working_DATA/</v>
      </c>
      <c r="B970" s="43" t="s">
        <v>1923</v>
      </c>
      <c r="C970" t="str">
        <f t="shared" si="93"/>
        <v>.Processed/</v>
      </c>
      <c r="D970" t="str">
        <f t="shared" si="94"/>
        <v>.bam</v>
      </c>
      <c r="E970" t="str">
        <f t="shared" si="91"/>
        <v>/data/khanlab/projects/working_DATA/Sample_NCI0108blood_E_khan06_20111201_PE/Sample_NCI0108blood_E_khan06_20111201_PE.Processed/Sample_NCI0108blood_E_khan06_20111201_PE.bam</v>
      </c>
      <c r="F970" t="str">
        <f t="shared" si="90"/>
        <v>Sample_NCI0108blood_E_khan06_20111201_PE.bam</v>
      </c>
      <c r="G970" s="97" t="str">
        <f t="shared" si="95"/>
        <v>/data/khanlab/projects/working_DATA/Sample_NCI0108blood_E_khan06_20111201_PE/Sample_NCI0108blood_E_khan06_20111201_PE.Cufflinks_UCSC/genes.fpkm_tracking</v>
      </c>
    </row>
    <row r="971" spans="1:7" hidden="1">
      <c r="A971" t="str">
        <f t="shared" si="92"/>
        <v>/data/khanlab/projects/working_DATA/</v>
      </c>
      <c r="B971" s="43" t="s">
        <v>1924</v>
      </c>
      <c r="C971" t="str">
        <f t="shared" si="93"/>
        <v>.Processed/</v>
      </c>
      <c r="D971" t="str">
        <f t="shared" si="94"/>
        <v>.bam</v>
      </c>
      <c r="E971" t="str">
        <f t="shared" si="91"/>
        <v>/data/khanlab/projects/working_DATA/Sample_NCI0108tumor_E_C4P65ANXX/Sample_NCI0108tumor_E_C4P65ANXX.Processed/Sample_NCI0108tumor_E_C4P65ANXX.bam</v>
      </c>
      <c r="F971" t="str">
        <f t="shared" si="90"/>
        <v>Sample_NCI0108tumor_E_C4P65ANXX.bam</v>
      </c>
      <c r="G971" s="97" t="str">
        <f t="shared" si="95"/>
        <v>/data/khanlab/projects/working_DATA/Sample_NCI0108tumor_E_C4P65ANXX/Sample_NCI0108tumor_E_C4P65ANXX.Cufflinks_UCSC/genes.fpkm_tracking</v>
      </c>
    </row>
    <row r="972" spans="1:7" hidden="1">
      <c r="A972" t="str">
        <f t="shared" si="92"/>
        <v>/data/khanlab/projects/working_DATA/</v>
      </c>
      <c r="B972" s="43" t="s">
        <v>1925</v>
      </c>
      <c r="C972" t="str">
        <f t="shared" si="93"/>
        <v>.Processed/</v>
      </c>
      <c r="D972" t="str">
        <f t="shared" si="94"/>
        <v>.bam</v>
      </c>
      <c r="E972" t="str">
        <f t="shared" si="91"/>
        <v>/data/khanlab/projects/working_DATA/Sample_NCI0108tumor_E_khan06_20111201_PE/Sample_NCI0108tumor_E_khan06_20111201_PE.Processed/Sample_NCI0108tumor_E_khan06_20111201_PE.bam</v>
      </c>
      <c r="F972" t="str">
        <f t="shared" si="90"/>
        <v>Sample_NCI0108tumor_E_khan06_20111201_PE.bam</v>
      </c>
      <c r="G972" s="97" t="str">
        <f t="shared" si="95"/>
        <v>/data/khanlab/projects/working_DATA/Sample_NCI0108tumor_E_khan06_20111201_PE/Sample_NCI0108tumor_E_khan06_20111201_PE.Cufflinks_UCSC/genes.fpkm_tracking</v>
      </c>
    </row>
    <row r="973" spans="1:7">
      <c r="A973" t="str">
        <f t="shared" si="92"/>
        <v>/data/khanlab/projects/working_DATA/</v>
      </c>
      <c r="B973" s="43" t="s">
        <v>537</v>
      </c>
      <c r="C973" t="str">
        <f t="shared" si="93"/>
        <v>.Processed/</v>
      </c>
      <c r="D973" t="str">
        <f t="shared" si="94"/>
        <v>.bam</v>
      </c>
      <c r="E973" t="str">
        <f t="shared" si="91"/>
        <v>/data/khanlab/projects/working_DATA/Sample_NCI0108tumor_T_D1PR6ACXX/Sample_NCI0108tumor_T_D1PR6ACXX.Processed/Sample_NCI0108tumor_T_D1PR6ACXX.bam</v>
      </c>
      <c r="F973" t="str">
        <f t="shared" si="90"/>
        <v>Sample_NCI0108tumor_T_D1PR6ACXX.bam</v>
      </c>
      <c r="G973" s="97" t="str">
        <f t="shared" si="95"/>
        <v>/data/khanlab/projects/working_DATA/Sample_NCI0108tumor_T_D1PR6ACXX/Sample_NCI0108tumor_T_D1PR6ACXX.Cufflinks_UCSC/genes.fpkm_tracking</v>
      </c>
    </row>
    <row r="974" spans="1:7" hidden="1">
      <c r="A974" t="str">
        <f t="shared" si="92"/>
        <v>/data/khanlab/projects/working_DATA/</v>
      </c>
      <c r="B974" s="43" t="s">
        <v>1926</v>
      </c>
      <c r="C974" t="str">
        <f t="shared" si="93"/>
        <v>.Processed/</v>
      </c>
      <c r="D974" t="str">
        <f t="shared" si="94"/>
        <v>.bam</v>
      </c>
      <c r="E974" t="str">
        <f t="shared" si="91"/>
        <v>/data/khanlab/projects/working_DATA/Sample_NCI0111blood_E_khan05_20120308_PE/Sample_NCI0111blood_E_khan05_20120308_PE.Processed/Sample_NCI0111blood_E_khan05_20120308_PE.bam</v>
      </c>
      <c r="F974" t="str">
        <f t="shared" si="90"/>
        <v>Sample_NCI0111blood_E_khan05_20120308_PE.bam</v>
      </c>
      <c r="G974" s="97" t="str">
        <f t="shared" si="95"/>
        <v>/data/khanlab/projects/working_DATA/Sample_NCI0111blood_E_khan05_20120308_PE/Sample_NCI0111blood_E_khan05_20120308_PE.Cufflinks_UCSC/genes.fpkm_tracking</v>
      </c>
    </row>
    <row r="975" spans="1:7">
      <c r="A975" t="str">
        <f t="shared" si="92"/>
        <v>/data/khanlab/projects/working_DATA/</v>
      </c>
      <c r="B975" s="43" t="s">
        <v>538</v>
      </c>
      <c r="C975" t="str">
        <f t="shared" si="93"/>
        <v>.Processed/</v>
      </c>
      <c r="D975" t="str">
        <f t="shared" si="94"/>
        <v>.bam</v>
      </c>
      <c r="E975" t="str">
        <f t="shared" si="91"/>
        <v>/data/khanlab/projects/working_DATA/Sample_NCI0111tumor1_T_D1UTYACXX/Sample_NCI0111tumor1_T_D1UTYACXX.Processed/Sample_NCI0111tumor1_T_D1UTYACXX.bam</v>
      </c>
      <c r="F975" t="str">
        <f t="shared" si="90"/>
        <v>Sample_NCI0111tumor1_T_D1UTYACXX.bam</v>
      </c>
      <c r="G975" s="97" t="str">
        <f t="shared" si="95"/>
        <v>/data/khanlab/projects/working_DATA/Sample_NCI0111tumor1_T_D1UTYACXX/Sample_NCI0111tumor1_T_D1UTYACXX.Cufflinks_UCSC/genes.fpkm_tracking</v>
      </c>
    </row>
    <row r="976" spans="1:7">
      <c r="A976" t="str">
        <f t="shared" si="92"/>
        <v>/data/khanlab/projects/working_DATA/</v>
      </c>
      <c r="B976" s="43" t="s">
        <v>539</v>
      </c>
      <c r="C976" t="str">
        <f t="shared" si="93"/>
        <v>.Processed/</v>
      </c>
      <c r="D976" t="str">
        <f t="shared" si="94"/>
        <v>.bam</v>
      </c>
      <c r="E976" t="str">
        <f t="shared" si="91"/>
        <v>/data/khanlab/projects/working_DATA/Sample_NCI0111tumor2_T_D1UTYACXX/Sample_NCI0111tumor2_T_D1UTYACXX.Processed/Sample_NCI0111tumor2_T_D1UTYACXX.bam</v>
      </c>
      <c r="F976" t="str">
        <f t="shared" si="90"/>
        <v>Sample_NCI0111tumor2_T_D1UTYACXX.bam</v>
      </c>
      <c r="G976" s="97" t="str">
        <f t="shared" si="95"/>
        <v>/data/khanlab/projects/working_DATA/Sample_NCI0111tumor2_T_D1UTYACXX/Sample_NCI0111tumor2_T_D1UTYACXX.Cufflinks_UCSC/genes.fpkm_tracking</v>
      </c>
    </row>
    <row r="977" spans="1:7" hidden="1">
      <c r="A977" t="str">
        <f t="shared" si="92"/>
        <v>/data/khanlab/projects/working_DATA/</v>
      </c>
      <c r="B977" s="43" t="s">
        <v>1927</v>
      </c>
      <c r="C977" t="str">
        <f t="shared" si="93"/>
        <v>.Processed/</v>
      </c>
      <c r="D977" t="str">
        <f t="shared" si="94"/>
        <v>.bam</v>
      </c>
      <c r="E977" t="str">
        <f t="shared" si="91"/>
        <v>/data/khanlab/projects/working_DATA/Sample_NCI0111tumor_E_khan05_20120308_PE/Sample_NCI0111tumor_E_khan05_20120308_PE.Processed/Sample_NCI0111tumor_E_khan05_20120308_PE.bam</v>
      </c>
      <c r="F977" t="str">
        <f t="shared" si="90"/>
        <v>Sample_NCI0111tumor_E_khan05_20120308_PE.bam</v>
      </c>
      <c r="G977" s="97" t="str">
        <f t="shared" si="95"/>
        <v>/data/khanlab/projects/working_DATA/Sample_NCI0111tumor_E_khan05_20120308_PE/Sample_NCI0111tumor_E_khan05_20120308_PE.Cufflinks_UCSC/genes.fpkm_tracking</v>
      </c>
    </row>
    <row r="978" spans="1:7" hidden="1">
      <c r="A978" t="str">
        <f t="shared" si="92"/>
        <v>/data/khanlab/projects/working_DATA/</v>
      </c>
      <c r="B978" s="43" t="s">
        <v>1928</v>
      </c>
      <c r="C978" t="str">
        <f t="shared" si="93"/>
        <v>.Processed/</v>
      </c>
      <c r="D978" t="str">
        <f t="shared" si="94"/>
        <v>.bam</v>
      </c>
      <c r="E978" t="str">
        <f t="shared" si="91"/>
        <v>/data/khanlab/projects/working_DATA/Sample_NCI0115blood_E_C28PUACXX/Sample_NCI0115blood_E_C28PUACXX.Processed/Sample_NCI0115blood_E_C28PUACXX.bam</v>
      </c>
      <c r="F978" t="str">
        <f t="shared" si="90"/>
        <v>Sample_NCI0115blood_E_C28PUACXX.bam</v>
      </c>
      <c r="G978" s="97" t="str">
        <f t="shared" si="95"/>
        <v>/data/khanlab/projects/working_DATA/Sample_NCI0115blood_E_C28PUACXX/Sample_NCI0115blood_E_C28PUACXX.Cufflinks_UCSC/genes.fpkm_tracking</v>
      </c>
    </row>
    <row r="979" spans="1:7" hidden="1">
      <c r="A979" t="str">
        <f t="shared" si="92"/>
        <v>/data/khanlab/projects/working_DATA/</v>
      </c>
      <c r="B979" s="43" t="s">
        <v>1929</v>
      </c>
      <c r="C979" t="str">
        <f t="shared" si="93"/>
        <v>.Processed/</v>
      </c>
      <c r="D979" t="str">
        <f t="shared" si="94"/>
        <v>.bam</v>
      </c>
      <c r="E979" t="str">
        <f t="shared" si="91"/>
        <v>/data/khanlab/projects/working_DATA/Sample_NCI0115blood_E_khan05_20120308_PE_2/Sample_NCI0115blood_E_khan05_20120308_PE_2.Processed/Sample_NCI0115blood_E_khan05_20120308_PE_2.bam</v>
      </c>
      <c r="F979" t="str">
        <f t="shared" si="90"/>
        <v>Sample_NCI0115blood_E_khan05_20120308_PE_2.bam</v>
      </c>
      <c r="G979" s="97" t="str">
        <f t="shared" si="95"/>
        <v>/data/khanlab/projects/working_DATA/Sample_NCI0115blood_E_khan05_20120308_PE_2/Sample_NCI0115blood_E_khan05_20120308_PE_2.Cufflinks_UCSC/genes.fpkm_tracking</v>
      </c>
    </row>
    <row r="980" spans="1:7" hidden="1">
      <c r="A980" t="str">
        <f t="shared" si="92"/>
        <v>/data/khanlab/projects/working_DATA/</v>
      </c>
      <c r="B980" s="43" t="s">
        <v>1930</v>
      </c>
      <c r="C980" t="str">
        <f t="shared" si="93"/>
        <v>.Processed/</v>
      </c>
      <c r="D980" t="str">
        <f t="shared" si="94"/>
        <v>.bam</v>
      </c>
      <c r="E980" t="str">
        <f t="shared" si="91"/>
        <v>/data/khanlab/projects/working_DATA/Sample_NCI0115tumor_E_C28PUACXX/Sample_NCI0115tumor_E_C28PUACXX.Processed/Sample_NCI0115tumor_E_C28PUACXX.bam</v>
      </c>
      <c r="F980" t="str">
        <f t="shared" si="90"/>
        <v>Sample_NCI0115tumor_E_C28PUACXX.bam</v>
      </c>
      <c r="G980" s="97" t="str">
        <f t="shared" si="95"/>
        <v>/data/khanlab/projects/working_DATA/Sample_NCI0115tumor_E_C28PUACXX/Sample_NCI0115tumor_E_C28PUACXX.Cufflinks_UCSC/genes.fpkm_tracking</v>
      </c>
    </row>
    <row r="981" spans="1:7" hidden="1">
      <c r="A981" t="str">
        <f t="shared" si="92"/>
        <v>/data/khanlab/projects/working_DATA/</v>
      </c>
      <c r="B981" s="43" t="s">
        <v>1931</v>
      </c>
      <c r="C981" t="str">
        <f t="shared" si="93"/>
        <v>.Processed/</v>
      </c>
      <c r="D981" t="str">
        <f t="shared" si="94"/>
        <v>.bam</v>
      </c>
      <c r="E981" t="str">
        <f t="shared" si="91"/>
        <v>/data/khanlab/projects/working_DATA/Sample_NCI0115tumor_E_khan05_20120308_PE_2/Sample_NCI0115tumor_E_khan05_20120308_PE_2.Processed/Sample_NCI0115tumor_E_khan05_20120308_PE_2.bam</v>
      </c>
      <c r="F981" t="str">
        <f t="shared" si="90"/>
        <v>Sample_NCI0115tumor_E_khan05_20120308_PE_2.bam</v>
      </c>
      <c r="G981" s="97" t="str">
        <f t="shared" si="95"/>
        <v>/data/khanlab/projects/working_DATA/Sample_NCI0115tumor_E_khan05_20120308_PE_2/Sample_NCI0115tumor_E_khan05_20120308_PE_2.Cufflinks_UCSC/genes.fpkm_tracking</v>
      </c>
    </row>
    <row r="982" spans="1:7">
      <c r="A982" t="str">
        <f t="shared" si="92"/>
        <v>/data/khanlab/projects/working_DATA/</v>
      </c>
      <c r="B982" s="43" t="s">
        <v>540</v>
      </c>
      <c r="C982" t="str">
        <f t="shared" si="93"/>
        <v>.Processed/</v>
      </c>
      <c r="D982" t="str">
        <f t="shared" si="94"/>
        <v>.bam</v>
      </c>
      <c r="E982" t="str">
        <f t="shared" si="91"/>
        <v>/data/khanlab/projects/working_DATA/Sample_NCI0115tumor_T_C1N2HACXX/Sample_NCI0115tumor_T_C1N2HACXX.Processed/Sample_NCI0115tumor_T_C1N2HACXX.bam</v>
      </c>
      <c r="F982" t="str">
        <f t="shared" si="90"/>
        <v>Sample_NCI0115tumor_T_C1N2HACXX.bam</v>
      </c>
      <c r="G982" s="97" t="str">
        <f t="shared" si="95"/>
        <v>/data/khanlab/projects/working_DATA/Sample_NCI0115tumor_T_C1N2HACXX/Sample_NCI0115tumor_T_C1N2HACXX.Cufflinks_UCSC/genes.fpkm_tracking</v>
      </c>
    </row>
    <row r="983" spans="1:7" hidden="1">
      <c r="A983" t="str">
        <f t="shared" si="92"/>
        <v>/data/khanlab/projects/working_DATA/</v>
      </c>
      <c r="B983" s="43" t="s">
        <v>1932</v>
      </c>
      <c r="C983" t="str">
        <f t="shared" si="93"/>
        <v>.Processed/</v>
      </c>
      <c r="D983" t="str">
        <f t="shared" si="94"/>
        <v>.bam</v>
      </c>
      <c r="E983" t="str">
        <f t="shared" si="91"/>
        <v>/data/khanlab/projects/working_DATA/Sample_NCI0116blood_E_C291CACXX/Sample_NCI0116blood_E_C291CACXX.Processed/Sample_NCI0116blood_E_C291CACXX.bam</v>
      </c>
      <c r="F983" t="str">
        <f t="shared" si="90"/>
        <v>Sample_NCI0116blood_E_C291CACXX.bam</v>
      </c>
      <c r="G983" s="97" t="str">
        <f t="shared" si="95"/>
        <v>/data/khanlab/projects/working_DATA/Sample_NCI0116blood_E_C291CACXX/Sample_NCI0116blood_E_C291CACXX.Cufflinks_UCSC/genes.fpkm_tracking</v>
      </c>
    </row>
    <row r="984" spans="1:7" hidden="1">
      <c r="A984" t="str">
        <f t="shared" si="92"/>
        <v>/data/khanlab/projects/working_DATA/</v>
      </c>
      <c r="B984" s="43" t="s">
        <v>1933</v>
      </c>
      <c r="C984" t="str">
        <f t="shared" si="93"/>
        <v>.Processed/</v>
      </c>
      <c r="D984" t="str">
        <f t="shared" si="94"/>
        <v>.bam</v>
      </c>
      <c r="E984" t="str">
        <f t="shared" si="91"/>
        <v>/data/khanlab/projects/working_DATA/Sample_NCI0116father_E_C291CACXX/Sample_NCI0116father_E_C291CACXX.Processed/Sample_NCI0116father_E_C291CACXX.bam</v>
      </c>
      <c r="F984" t="str">
        <f t="shared" si="90"/>
        <v>Sample_NCI0116father_E_C291CACXX.bam</v>
      </c>
      <c r="G984" s="97" t="str">
        <f t="shared" si="95"/>
        <v>/data/khanlab/projects/working_DATA/Sample_NCI0116father_E_C291CACXX/Sample_NCI0116father_E_C291CACXX.Cufflinks_UCSC/genes.fpkm_tracking</v>
      </c>
    </row>
    <row r="985" spans="1:7" hidden="1">
      <c r="A985" t="str">
        <f t="shared" si="92"/>
        <v>/data/khanlab/projects/working_DATA/</v>
      </c>
      <c r="B985" s="43" t="s">
        <v>1934</v>
      </c>
      <c r="C985" t="str">
        <f t="shared" si="93"/>
        <v>.Processed/</v>
      </c>
      <c r="D985" t="str">
        <f t="shared" si="94"/>
        <v>.bam</v>
      </c>
      <c r="E985" t="str">
        <f t="shared" si="91"/>
        <v>/data/khanlab/projects/working_DATA/Sample_NCI0116mother_E_C291CACXX/Sample_NCI0116mother_E_C291CACXX.Processed/Sample_NCI0116mother_E_C291CACXX.bam</v>
      </c>
      <c r="F985" t="str">
        <f t="shared" si="90"/>
        <v>Sample_NCI0116mother_E_C291CACXX.bam</v>
      </c>
      <c r="G985" s="97" t="str">
        <f t="shared" si="95"/>
        <v>/data/khanlab/projects/working_DATA/Sample_NCI0116mother_E_C291CACXX/Sample_NCI0116mother_E_C291CACXX.Cufflinks_UCSC/genes.fpkm_tracking</v>
      </c>
    </row>
    <row r="986" spans="1:7" hidden="1">
      <c r="A986" t="str">
        <f t="shared" si="92"/>
        <v>/data/khanlab/projects/working_DATA/</v>
      </c>
      <c r="B986" s="43" t="s">
        <v>1935</v>
      </c>
      <c r="C986" t="str">
        <f t="shared" si="93"/>
        <v>.Processed/</v>
      </c>
      <c r="D986" t="str">
        <f t="shared" si="94"/>
        <v>.bam</v>
      </c>
      <c r="E986" t="str">
        <f t="shared" si="91"/>
        <v>/data/khanlab/projects/working_DATA/Sample_NCI0117blood_E_C4P65ANXX/Sample_NCI0117blood_E_C4P65ANXX.Processed/Sample_NCI0117blood_E_C4P65ANXX.bam</v>
      </c>
      <c r="F986" t="str">
        <f t="shared" si="90"/>
        <v>Sample_NCI0117blood_E_C4P65ANXX.bam</v>
      </c>
      <c r="G986" s="97" t="str">
        <f t="shared" si="95"/>
        <v>/data/khanlab/projects/working_DATA/Sample_NCI0117blood_E_C4P65ANXX/Sample_NCI0117blood_E_C4P65ANXX.Cufflinks_UCSC/genes.fpkm_tracking</v>
      </c>
    </row>
    <row r="987" spans="1:7" hidden="1">
      <c r="A987" t="str">
        <f t="shared" si="92"/>
        <v>/data/khanlab/projects/working_DATA/</v>
      </c>
      <c r="B987" s="43" t="s">
        <v>1936</v>
      </c>
      <c r="C987" t="str">
        <f t="shared" si="93"/>
        <v>.Processed/</v>
      </c>
      <c r="D987" t="str">
        <f t="shared" si="94"/>
        <v>.bam</v>
      </c>
      <c r="E987" t="str">
        <f t="shared" si="91"/>
        <v>/data/khanlab/projects/working_DATA/Sample_NCI0117blood_E_khan06_20120323_PE/Sample_NCI0117blood_E_khan06_20120323_PE.Processed/Sample_NCI0117blood_E_khan06_20120323_PE.bam</v>
      </c>
      <c r="F987" t="str">
        <f t="shared" si="90"/>
        <v>Sample_NCI0117blood_E_khan06_20120323_PE.bam</v>
      </c>
      <c r="G987" s="97" t="str">
        <f t="shared" si="95"/>
        <v>/data/khanlab/projects/working_DATA/Sample_NCI0117blood_E_khan06_20120323_PE/Sample_NCI0117blood_E_khan06_20120323_PE.Cufflinks_UCSC/genes.fpkm_tracking</v>
      </c>
    </row>
    <row r="988" spans="1:7" hidden="1">
      <c r="A988" t="str">
        <f t="shared" si="92"/>
        <v>/data/khanlab/projects/working_DATA/</v>
      </c>
      <c r="B988" s="43" t="s">
        <v>1937</v>
      </c>
      <c r="C988" t="str">
        <f t="shared" si="93"/>
        <v>.Processed/</v>
      </c>
      <c r="D988" t="str">
        <f t="shared" si="94"/>
        <v>.bam</v>
      </c>
      <c r="E988" t="str">
        <f t="shared" si="91"/>
        <v>/data/khanlab/projects/working_DATA/Sample_NCI0117tumor3_E_C4P65ANXX/Sample_NCI0117tumor3_E_C4P65ANXX.Processed/Sample_NCI0117tumor3_E_C4P65ANXX.bam</v>
      </c>
      <c r="F988" t="str">
        <f t="shared" si="90"/>
        <v>Sample_NCI0117tumor3_E_C4P65ANXX.bam</v>
      </c>
      <c r="G988" s="97" t="str">
        <f t="shared" si="95"/>
        <v>/data/khanlab/projects/working_DATA/Sample_NCI0117tumor3_E_C4P65ANXX/Sample_NCI0117tumor3_E_C4P65ANXX.Cufflinks_UCSC/genes.fpkm_tracking</v>
      </c>
    </row>
    <row r="989" spans="1:7">
      <c r="A989" t="str">
        <f t="shared" si="92"/>
        <v>/data/khanlab/projects/working_DATA/</v>
      </c>
      <c r="B989" s="43" t="s">
        <v>541</v>
      </c>
      <c r="C989" t="str">
        <f t="shared" si="93"/>
        <v>.Processed/</v>
      </c>
      <c r="D989" t="str">
        <f t="shared" si="94"/>
        <v>.bam</v>
      </c>
      <c r="E989" t="str">
        <f t="shared" si="91"/>
        <v>/data/khanlab/projects/working_DATA/Sample_NCI0117tumor3_T_C1N2HACXX/Sample_NCI0117tumor3_T_C1N2HACXX.Processed/Sample_NCI0117tumor3_T_C1N2HACXX.bam</v>
      </c>
      <c r="F989" t="str">
        <f t="shared" si="90"/>
        <v>Sample_NCI0117tumor3_T_C1N2HACXX.bam</v>
      </c>
      <c r="G989" s="97" t="str">
        <f t="shared" si="95"/>
        <v>/data/khanlab/projects/working_DATA/Sample_NCI0117tumor3_T_C1N2HACXX/Sample_NCI0117tumor3_T_C1N2HACXX.Cufflinks_UCSC/genes.fpkm_tracking</v>
      </c>
    </row>
    <row r="990" spans="1:7" hidden="1">
      <c r="A990" t="str">
        <f t="shared" si="92"/>
        <v>/data/khanlab/projects/working_DATA/</v>
      </c>
      <c r="B990" s="43" t="s">
        <v>1938</v>
      </c>
      <c r="C990" t="str">
        <f t="shared" si="93"/>
        <v>.Processed/</v>
      </c>
      <c r="D990" t="str">
        <f t="shared" si="94"/>
        <v>.bam</v>
      </c>
      <c r="E990" t="str">
        <f t="shared" si="91"/>
        <v>/data/khanlab/projects/working_DATA/Sample_NCI0117tumor_E_khan06_20120323_PE/Sample_NCI0117tumor_E_khan06_20120323_PE.Processed/Sample_NCI0117tumor_E_khan06_20120323_PE.bam</v>
      </c>
      <c r="F990" t="str">
        <f t="shared" si="90"/>
        <v>Sample_NCI0117tumor_E_khan06_20120323_PE.bam</v>
      </c>
      <c r="G990" s="97" t="str">
        <f t="shared" si="95"/>
        <v>/data/khanlab/projects/working_DATA/Sample_NCI0117tumor_E_khan06_20120323_PE/Sample_NCI0117tumor_E_khan06_20120323_PE.Cufflinks_UCSC/genes.fpkm_tracking</v>
      </c>
    </row>
    <row r="991" spans="1:7" hidden="1">
      <c r="A991" t="str">
        <f t="shared" si="92"/>
        <v>/data/khanlab/projects/working_DATA/</v>
      </c>
      <c r="B991" s="43" t="s">
        <v>1939</v>
      </c>
      <c r="C991" t="str">
        <f t="shared" si="93"/>
        <v>.Processed/</v>
      </c>
      <c r="D991" t="str">
        <f t="shared" si="94"/>
        <v>.bam</v>
      </c>
      <c r="E991" t="str">
        <f t="shared" si="91"/>
        <v>/data/khanlab/projects/working_DATA/Sample_NCI0128blood_E_C290CACXX/Sample_NCI0128blood_E_C290CACXX.Processed/Sample_NCI0128blood_E_C290CACXX.bam</v>
      </c>
      <c r="F991" t="str">
        <f t="shared" si="90"/>
        <v>Sample_NCI0128blood_E_C290CACXX.bam</v>
      </c>
      <c r="G991" s="97" t="str">
        <f t="shared" si="95"/>
        <v>/data/khanlab/projects/working_DATA/Sample_NCI0128blood_E_C290CACXX/Sample_NCI0128blood_E_C290CACXX.Cufflinks_UCSC/genes.fpkm_tracking</v>
      </c>
    </row>
    <row r="992" spans="1:7" hidden="1">
      <c r="A992" t="str">
        <f t="shared" si="92"/>
        <v>/data/khanlab/projects/working_DATA/</v>
      </c>
      <c r="B992" s="43" t="s">
        <v>1940</v>
      </c>
      <c r="C992" t="str">
        <f t="shared" si="93"/>
        <v>.Processed/</v>
      </c>
      <c r="D992" t="str">
        <f t="shared" si="94"/>
        <v>.bam</v>
      </c>
      <c r="E992" t="str">
        <f t="shared" si="91"/>
        <v>/data/khanlab/projects/working_DATA/Sample_NCI0128tumor_E_C290CACXX/Sample_NCI0128tumor_E_C290CACXX.Processed/Sample_NCI0128tumor_E_C290CACXX.bam</v>
      </c>
      <c r="F992" t="str">
        <f t="shared" si="90"/>
        <v>Sample_NCI0128tumor_E_C290CACXX.bam</v>
      </c>
      <c r="G992" s="97" t="str">
        <f t="shared" si="95"/>
        <v>/data/khanlab/projects/working_DATA/Sample_NCI0128tumor_E_C290CACXX/Sample_NCI0128tumor_E_C290CACXX.Cufflinks_UCSC/genes.fpkm_tracking</v>
      </c>
    </row>
    <row r="993" spans="1:7">
      <c r="A993" t="str">
        <f t="shared" si="92"/>
        <v>/data/khanlab/projects/working_DATA/</v>
      </c>
      <c r="B993" s="43" t="s">
        <v>542</v>
      </c>
      <c r="C993" t="str">
        <f t="shared" si="93"/>
        <v>.Processed/</v>
      </c>
      <c r="D993" t="str">
        <f t="shared" si="94"/>
        <v>.bam</v>
      </c>
      <c r="E993" t="str">
        <f t="shared" si="91"/>
        <v>/data/khanlab/projects/working_DATA/Sample_NCI0128tumor_T_C28HYACXX/Sample_NCI0128tumor_T_C28HYACXX.Processed/Sample_NCI0128tumor_T_C28HYACXX.bam</v>
      </c>
      <c r="F993" t="str">
        <f t="shared" si="90"/>
        <v>Sample_NCI0128tumor_T_C28HYACXX.bam</v>
      </c>
      <c r="G993" s="97" t="str">
        <f t="shared" si="95"/>
        <v>/data/khanlab/projects/working_DATA/Sample_NCI0128tumor_T_C28HYACXX/Sample_NCI0128tumor_T_C28HYACXX.Cufflinks_UCSC/genes.fpkm_tracking</v>
      </c>
    </row>
    <row r="994" spans="1:7" hidden="1">
      <c r="A994" t="str">
        <f t="shared" si="92"/>
        <v>/data/khanlab/projects/working_DATA/</v>
      </c>
      <c r="B994" s="43" t="s">
        <v>1941</v>
      </c>
      <c r="C994" t="str">
        <f t="shared" si="93"/>
        <v>.Processed/</v>
      </c>
      <c r="D994" t="str">
        <f t="shared" si="94"/>
        <v>.bam</v>
      </c>
      <c r="E994" t="str">
        <f t="shared" si="91"/>
        <v>/data/khanlab/projects/working_DATA/Sample_NCI0129father_E_C2B24ACXX/Sample_NCI0129father_E_C2B24ACXX.Processed/Sample_NCI0129father_E_C2B24ACXX.bam</v>
      </c>
      <c r="F994" t="str">
        <f t="shared" si="90"/>
        <v>Sample_NCI0129father_E_C2B24ACXX.bam</v>
      </c>
      <c r="G994" s="97" t="str">
        <f t="shared" si="95"/>
        <v>/data/khanlab/projects/working_DATA/Sample_NCI0129father_E_C2B24ACXX/Sample_NCI0129father_E_C2B24ACXX.Cufflinks_UCSC/genes.fpkm_tracking</v>
      </c>
    </row>
    <row r="995" spans="1:7" hidden="1">
      <c r="A995" t="str">
        <f t="shared" si="92"/>
        <v>/data/khanlab/projects/working_DATA/</v>
      </c>
      <c r="B995" s="43" t="s">
        <v>1942</v>
      </c>
      <c r="C995" t="str">
        <f t="shared" si="93"/>
        <v>.Processed/</v>
      </c>
      <c r="D995" t="str">
        <f t="shared" si="94"/>
        <v>.bam</v>
      </c>
      <c r="E995" t="str">
        <f t="shared" si="91"/>
        <v>/data/khanlab/projects/working_DATA/Sample_NCI0129mother_E_C2B24ACXX/Sample_NCI0129mother_E_C2B24ACXX.Processed/Sample_NCI0129mother_E_C2B24ACXX.bam</v>
      </c>
      <c r="F995" t="str">
        <f t="shared" si="90"/>
        <v>Sample_NCI0129mother_E_C2B24ACXX.bam</v>
      </c>
      <c r="G995" s="97" t="str">
        <f t="shared" si="95"/>
        <v>/data/khanlab/projects/working_DATA/Sample_NCI0129mother_E_C2B24ACXX/Sample_NCI0129mother_E_C2B24ACXX.Cufflinks_UCSC/genes.fpkm_tracking</v>
      </c>
    </row>
    <row r="996" spans="1:7" hidden="1">
      <c r="A996" t="str">
        <f t="shared" si="92"/>
        <v>/data/khanlab/projects/working_DATA/</v>
      </c>
      <c r="B996" s="43" t="s">
        <v>1943</v>
      </c>
      <c r="C996" t="str">
        <f t="shared" si="93"/>
        <v>.Processed/</v>
      </c>
      <c r="D996" t="str">
        <f t="shared" si="94"/>
        <v>.bam</v>
      </c>
      <c r="E996" t="str">
        <f t="shared" si="91"/>
        <v>/data/khanlab/projects/working_DATA/Sample_NCI0129self_E_C2B24ACXX/Sample_NCI0129self_E_C2B24ACXX.Processed/Sample_NCI0129self_E_C2B24ACXX.bam</v>
      </c>
      <c r="F996" t="str">
        <f t="shared" si="90"/>
        <v>Sample_NCI0129self_E_C2B24ACXX.bam</v>
      </c>
      <c r="G996" s="97" t="str">
        <f t="shared" si="95"/>
        <v>/data/khanlab/projects/working_DATA/Sample_NCI0129self_E_C2B24ACXX/Sample_NCI0129self_E_C2B24ACXX.Cufflinks_UCSC/genes.fpkm_tracking</v>
      </c>
    </row>
    <row r="997" spans="1:7" hidden="1">
      <c r="A997" t="str">
        <f t="shared" si="92"/>
        <v>/data/khanlab/projects/working_DATA/</v>
      </c>
      <c r="B997" s="43" t="s">
        <v>1944</v>
      </c>
      <c r="C997" t="str">
        <f t="shared" si="93"/>
        <v>.Processed/</v>
      </c>
      <c r="D997" t="str">
        <f t="shared" si="94"/>
        <v>.bam</v>
      </c>
      <c r="E997" t="str">
        <f t="shared" si="91"/>
        <v>/data/khanlab/projects/working_DATA/Sample_NCI0130blood_E_C28PUACXX/Sample_NCI0130blood_E_C28PUACXX.Processed/Sample_NCI0130blood_E_C28PUACXX.bam</v>
      </c>
      <c r="F997" t="str">
        <f t="shared" si="90"/>
        <v>Sample_NCI0130blood_E_C28PUACXX.bam</v>
      </c>
      <c r="G997" s="97" t="str">
        <f t="shared" si="95"/>
        <v>/data/khanlab/projects/working_DATA/Sample_NCI0130blood_E_C28PUACXX/Sample_NCI0130blood_E_C28PUACXX.Cufflinks_UCSC/genes.fpkm_tracking</v>
      </c>
    </row>
    <row r="998" spans="1:7" hidden="1">
      <c r="A998" t="str">
        <f t="shared" si="92"/>
        <v>/data/khanlab/projects/working_DATA/</v>
      </c>
      <c r="B998" s="43" t="s">
        <v>1945</v>
      </c>
      <c r="C998" t="str">
        <f t="shared" si="93"/>
        <v>.Processed/</v>
      </c>
      <c r="D998" t="str">
        <f t="shared" si="94"/>
        <v>.bam</v>
      </c>
      <c r="E998" t="str">
        <f t="shared" si="91"/>
        <v>/data/khanlab/projects/working_DATA/Sample_NCI0130blood_E_khan02_20120611_PE/Sample_NCI0130blood_E_khan02_20120611_PE.Processed/Sample_NCI0130blood_E_khan02_20120611_PE.bam</v>
      </c>
      <c r="F998" t="str">
        <f t="shared" si="90"/>
        <v>Sample_NCI0130blood_E_khan02_20120611_PE.bam</v>
      </c>
      <c r="G998" s="97" t="str">
        <f t="shared" si="95"/>
        <v>/data/khanlab/projects/working_DATA/Sample_NCI0130blood_E_khan02_20120611_PE/Sample_NCI0130blood_E_khan02_20120611_PE.Cufflinks_UCSC/genes.fpkm_tracking</v>
      </c>
    </row>
    <row r="999" spans="1:7" hidden="1">
      <c r="A999" t="str">
        <f t="shared" si="92"/>
        <v>/data/khanlab/projects/working_DATA/</v>
      </c>
      <c r="B999" s="43" t="s">
        <v>1946</v>
      </c>
      <c r="C999" t="str">
        <f t="shared" si="93"/>
        <v>.Processed/</v>
      </c>
      <c r="D999" t="str">
        <f t="shared" si="94"/>
        <v>.bam</v>
      </c>
      <c r="E999" t="str">
        <f t="shared" si="91"/>
        <v>/data/khanlab/projects/working_DATA/Sample_NCI0130tumor_E_C28PUACXX/Sample_NCI0130tumor_E_C28PUACXX.Processed/Sample_NCI0130tumor_E_C28PUACXX.bam</v>
      </c>
      <c r="F999" t="str">
        <f t="shared" si="90"/>
        <v>Sample_NCI0130tumor_E_C28PUACXX.bam</v>
      </c>
      <c r="G999" s="97" t="str">
        <f t="shared" si="95"/>
        <v>/data/khanlab/projects/working_DATA/Sample_NCI0130tumor_E_C28PUACXX/Sample_NCI0130tumor_E_C28PUACXX.Cufflinks_UCSC/genes.fpkm_tracking</v>
      </c>
    </row>
    <row r="1000" spans="1:7" hidden="1">
      <c r="A1000" t="str">
        <f t="shared" si="92"/>
        <v>/data/khanlab/projects/working_DATA/</v>
      </c>
      <c r="B1000" s="43" t="s">
        <v>1947</v>
      </c>
      <c r="C1000" t="str">
        <f t="shared" si="93"/>
        <v>.Processed/</v>
      </c>
      <c r="D1000" t="str">
        <f t="shared" si="94"/>
        <v>.bam</v>
      </c>
      <c r="E1000" t="str">
        <f t="shared" si="91"/>
        <v>/data/khanlab/projects/working_DATA/Sample_NCI0130tumor_E_khan02_20120611_PE/Sample_NCI0130tumor_E_khan02_20120611_PE.Processed/Sample_NCI0130tumor_E_khan02_20120611_PE.bam</v>
      </c>
      <c r="F1000" t="str">
        <f t="shared" si="90"/>
        <v>Sample_NCI0130tumor_E_khan02_20120611_PE.bam</v>
      </c>
      <c r="G1000" s="97" t="str">
        <f t="shared" si="95"/>
        <v>/data/khanlab/projects/working_DATA/Sample_NCI0130tumor_E_khan02_20120611_PE/Sample_NCI0130tumor_E_khan02_20120611_PE.Cufflinks_UCSC/genes.fpkm_tracking</v>
      </c>
    </row>
    <row r="1001" spans="1:7">
      <c r="A1001" t="str">
        <f t="shared" si="92"/>
        <v>/data/khanlab/projects/working_DATA/</v>
      </c>
      <c r="B1001" s="43" t="s">
        <v>543</v>
      </c>
      <c r="C1001" t="str">
        <f t="shared" si="93"/>
        <v>.Processed/</v>
      </c>
      <c r="D1001" t="str">
        <f t="shared" si="94"/>
        <v>.bam</v>
      </c>
      <c r="E1001" t="str">
        <f t="shared" si="91"/>
        <v>/data/khanlab/projects/working_DATA/Sample_NCI0130tumor_T_D1PR6ACXX/Sample_NCI0130tumor_T_D1PR6ACXX.Processed/Sample_NCI0130tumor_T_D1PR6ACXX.bam</v>
      </c>
      <c r="F1001" t="str">
        <f t="shared" si="90"/>
        <v>Sample_NCI0130tumor_T_D1PR6ACXX.bam</v>
      </c>
      <c r="G1001" s="97" t="str">
        <f t="shared" si="95"/>
        <v>/data/khanlab/projects/working_DATA/Sample_NCI0130tumor_T_D1PR6ACXX/Sample_NCI0130tumor_T_D1PR6ACXX.Cufflinks_UCSC/genes.fpkm_tracking</v>
      </c>
    </row>
    <row r="1002" spans="1:7" hidden="1">
      <c r="A1002" t="str">
        <f t="shared" si="92"/>
        <v>/data/khanlab/projects/working_DATA/</v>
      </c>
      <c r="B1002" s="43" t="s">
        <v>1948</v>
      </c>
      <c r="C1002" t="str">
        <f t="shared" si="93"/>
        <v>.Processed/</v>
      </c>
      <c r="D1002" t="str">
        <f t="shared" si="94"/>
        <v>.bam</v>
      </c>
      <c r="E1002" t="str">
        <f t="shared" si="91"/>
        <v>/data/khanlab/projects/working_DATA/Sample_NCI0132blood_E_C2YY9ACXX/Sample_NCI0132blood_E_C2YY9ACXX.Processed/Sample_NCI0132blood_E_C2YY9ACXX.bam</v>
      </c>
      <c r="F1002" t="str">
        <f t="shared" si="90"/>
        <v>Sample_NCI0132blood_E_C2YY9ACXX.bam</v>
      </c>
      <c r="G1002" s="97" t="str">
        <f t="shared" si="95"/>
        <v>/data/khanlab/projects/working_DATA/Sample_NCI0132blood_E_C2YY9ACXX/Sample_NCI0132blood_E_C2YY9ACXX.Cufflinks_UCSC/genes.fpkm_tracking</v>
      </c>
    </row>
    <row r="1003" spans="1:7" hidden="1">
      <c r="A1003" t="str">
        <f t="shared" si="92"/>
        <v>/data/khanlab/projects/working_DATA/</v>
      </c>
      <c r="B1003" s="43" t="s">
        <v>1949</v>
      </c>
      <c r="C1003" t="str">
        <f t="shared" si="93"/>
        <v>.Processed/</v>
      </c>
      <c r="D1003" t="str">
        <f t="shared" si="94"/>
        <v>.bam</v>
      </c>
      <c r="E1003" t="str">
        <f t="shared" si="91"/>
        <v>/data/khanlab/projects/working_DATA/Sample_NCI0132tumor2_E_C2YY9ACXX/Sample_NCI0132tumor2_E_C2YY9ACXX.Processed/Sample_NCI0132tumor2_E_C2YY9ACXX.bam</v>
      </c>
      <c r="F1003" t="str">
        <f t="shared" si="90"/>
        <v>Sample_NCI0132tumor2_E_C2YY9ACXX.bam</v>
      </c>
      <c r="G1003" s="97" t="str">
        <f t="shared" si="95"/>
        <v>/data/khanlab/projects/working_DATA/Sample_NCI0132tumor2_E_C2YY9ACXX/Sample_NCI0132tumor2_E_C2YY9ACXX.Cufflinks_UCSC/genes.fpkm_tracking</v>
      </c>
    </row>
    <row r="1004" spans="1:7">
      <c r="A1004" t="str">
        <f t="shared" si="92"/>
        <v>/data/khanlab/projects/working_DATA/</v>
      </c>
      <c r="B1004" s="43" t="s">
        <v>544</v>
      </c>
      <c r="C1004" t="str">
        <f t="shared" si="93"/>
        <v>.Processed/</v>
      </c>
      <c r="D1004" t="str">
        <f t="shared" si="94"/>
        <v>.bam</v>
      </c>
      <c r="E1004" t="str">
        <f t="shared" si="91"/>
        <v>/data/khanlab/projects/working_DATA/Sample_NCI0132tumor2_T_C28D2ACXX/Sample_NCI0132tumor2_T_C28D2ACXX.Processed/Sample_NCI0132tumor2_T_C28D2ACXX.bam</v>
      </c>
      <c r="F1004" t="str">
        <f t="shared" si="90"/>
        <v>Sample_NCI0132tumor2_T_C28D2ACXX.bam</v>
      </c>
      <c r="G1004" s="97" t="str">
        <f t="shared" si="95"/>
        <v>/data/khanlab/projects/working_DATA/Sample_NCI0132tumor2_T_C28D2ACXX/Sample_NCI0132tumor2_T_C28D2ACXX.Cufflinks_UCSC/genes.fpkm_tracking</v>
      </c>
    </row>
    <row r="1005" spans="1:7" hidden="1">
      <c r="A1005" t="str">
        <f t="shared" si="92"/>
        <v>/data/khanlab/projects/working_DATA/</v>
      </c>
      <c r="B1005" s="43" t="s">
        <v>545</v>
      </c>
      <c r="C1005" t="str">
        <f t="shared" si="93"/>
        <v>.Processed/</v>
      </c>
      <c r="D1005" t="str">
        <f t="shared" si="94"/>
        <v>.bam</v>
      </c>
      <c r="E1005" t="str">
        <f t="shared" si="91"/>
        <v>/data/khanlab/projects/working_DATA/Sample_NCI0132tumor4-T_C28D2ACXX/Sample_NCI0132tumor4-T_C28D2ACXX.Processed/Sample_NCI0132tumor4-T_C28D2ACXX.bam</v>
      </c>
      <c r="F1005" t="str">
        <f t="shared" si="90"/>
        <v>Sample_NCI0132tumor4-T_C28D2ACXX.bam</v>
      </c>
      <c r="G1005" s="97" t="str">
        <f t="shared" si="95"/>
        <v>/data/khanlab/projects/working_DATA/Sample_NCI0132tumor4-T_C28D2ACXX/Sample_NCI0132tumor4-T_C28D2ACXX.Cufflinks_UCSC/genes.fpkm_tracking</v>
      </c>
    </row>
    <row r="1006" spans="1:7" hidden="1">
      <c r="A1006" t="str">
        <f t="shared" si="92"/>
        <v>/data/khanlab/projects/working_DATA/</v>
      </c>
      <c r="B1006" s="43" t="s">
        <v>1950</v>
      </c>
      <c r="C1006" t="str">
        <f t="shared" si="93"/>
        <v>.Processed/</v>
      </c>
      <c r="D1006" t="str">
        <f t="shared" si="94"/>
        <v>.bam</v>
      </c>
      <c r="E1006" t="str">
        <f t="shared" si="91"/>
        <v>/data/khanlab/projects/working_DATA/Sample_NCI0132tumor4_E_C2YY9ACXX/Sample_NCI0132tumor4_E_C2YY9ACXX.Processed/Sample_NCI0132tumor4_E_C2YY9ACXX.bam</v>
      </c>
      <c r="F1006" t="str">
        <f t="shared" si="90"/>
        <v>Sample_NCI0132tumor4_E_C2YY9ACXX.bam</v>
      </c>
      <c r="G1006" s="97" t="str">
        <f t="shared" si="95"/>
        <v>/data/khanlab/projects/working_DATA/Sample_NCI0132tumor4_E_C2YY9ACXX/Sample_NCI0132tumor4_E_C2YY9ACXX.Cufflinks_UCSC/genes.fpkm_tracking</v>
      </c>
    </row>
    <row r="1007" spans="1:7" hidden="1">
      <c r="A1007" t="str">
        <f t="shared" si="92"/>
        <v>/data/khanlab/projects/working_DATA/</v>
      </c>
      <c r="B1007" s="43" t="s">
        <v>1951</v>
      </c>
      <c r="C1007" t="str">
        <f t="shared" si="93"/>
        <v>.Processed/</v>
      </c>
      <c r="D1007" t="str">
        <f t="shared" si="94"/>
        <v>.bam</v>
      </c>
      <c r="E1007" t="str">
        <f t="shared" si="91"/>
        <v>/data/khanlab/projects/working_DATA/Sample_NCI0133normal_E_C259NACXX/Sample_NCI0133normal_E_C259NACXX.Processed/Sample_NCI0133normal_E_C259NACXX.bam</v>
      </c>
      <c r="F1007" t="str">
        <f t="shared" si="90"/>
        <v>Sample_NCI0133normal_E_C259NACXX.bam</v>
      </c>
      <c r="G1007" s="97" t="str">
        <f t="shared" si="95"/>
        <v>/data/khanlab/projects/working_DATA/Sample_NCI0133normal_E_C259NACXX/Sample_NCI0133normal_E_C259NACXX.Cufflinks_UCSC/genes.fpkm_tracking</v>
      </c>
    </row>
    <row r="1008" spans="1:7" hidden="1">
      <c r="A1008" t="str">
        <f t="shared" si="92"/>
        <v>/data/khanlab/projects/working_DATA/</v>
      </c>
      <c r="B1008" s="43" t="s">
        <v>1952</v>
      </c>
      <c r="C1008" t="str">
        <f t="shared" si="93"/>
        <v>.Processed/</v>
      </c>
      <c r="D1008" t="str">
        <f t="shared" si="94"/>
        <v>.bam</v>
      </c>
      <c r="E1008" t="str">
        <f t="shared" si="91"/>
        <v>/data/khanlab/projects/working_DATA/Sample_NCI0133tumor_E_C259NACXX/Sample_NCI0133tumor_E_C259NACXX.Processed/Sample_NCI0133tumor_E_C259NACXX.bam</v>
      </c>
      <c r="F1008" t="str">
        <f t="shared" si="90"/>
        <v>Sample_NCI0133tumor_E_C259NACXX.bam</v>
      </c>
      <c r="G1008" s="97" t="str">
        <f t="shared" si="95"/>
        <v>/data/khanlab/projects/working_DATA/Sample_NCI0133tumor_E_C259NACXX/Sample_NCI0133tumor_E_C259NACXX.Cufflinks_UCSC/genes.fpkm_tracking</v>
      </c>
    </row>
    <row r="1009" spans="1:10">
      <c r="A1009" t="str">
        <f t="shared" si="92"/>
        <v>/data/khanlab/projects/working_DATA/</v>
      </c>
      <c r="B1009" s="43" t="s">
        <v>546</v>
      </c>
      <c r="C1009" t="str">
        <f t="shared" si="93"/>
        <v>.Processed/</v>
      </c>
      <c r="D1009" t="str">
        <f t="shared" si="94"/>
        <v>.bam</v>
      </c>
      <c r="E1009" t="str">
        <f t="shared" si="91"/>
        <v>/data/khanlab/projects/working_DATA/Sample_NCI0133tumor_T_C1N2HACXX/Sample_NCI0133tumor_T_C1N2HACXX.Processed/Sample_NCI0133tumor_T_C1N2HACXX.bam</v>
      </c>
      <c r="F1009" t="str">
        <f t="shared" si="90"/>
        <v>Sample_NCI0133tumor_T_C1N2HACXX.bam</v>
      </c>
      <c r="G1009" s="97" t="str">
        <f t="shared" si="95"/>
        <v>/data/khanlab/projects/working_DATA/Sample_NCI0133tumor_T_C1N2HACXX/Sample_NCI0133tumor_T_C1N2HACXX.Cufflinks_UCSC/genes.fpkm_tracking</v>
      </c>
    </row>
    <row r="1010" spans="1:10" hidden="1">
      <c r="A1010" t="str">
        <f t="shared" si="92"/>
        <v>/data/khanlab/projects/working_DATA/</v>
      </c>
      <c r="B1010" s="43" t="s">
        <v>1953</v>
      </c>
      <c r="C1010" t="str">
        <f t="shared" si="93"/>
        <v>.Processed/</v>
      </c>
      <c r="D1010" t="str">
        <f t="shared" si="94"/>
        <v>.bam</v>
      </c>
      <c r="E1010" t="str">
        <f t="shared" si="91"/>
        <v>/data/khanlab/projects/working_DATA/Sample_NCI0135muscle_E_C628WANXX/Sample_NCI0135muscle_E_C628WANXX.Processed/Sample_NCI0135muscle_E_C628WANXX.bam</v>
      </c>
      <c r="F1010" t="str">
        <f t="shared" si="90"/>
        <v>Sample_NCI0135muscle_E_C628WANXX.bam</v>
      </c>
      <c r="G1010" s="97" t="str">
        <f t="shared" si="95"/>
        <v>/data/khanlab/projects/working_DATA/Sample_NCI0135muscle_E_C628WANXX/Sample_NCI0135muscle_E_C628WANXX.Cufflinks_UCSC/genes.fpkm_tracking</v>
      </c>
    </row>
    <row r="1011" spans="1:10" hidden="1">
      <c r="A1011" t="str">
        <f t="shared" si="92"/>
        <v>/data/khanlab/projects/working_DATA/</v>
      </c>
      <c r="B1011" s="43" t="s">
        <v>1954</v>
      </c>
      <c r="C1011" t="str">
        <f t="shared" si="93"/>
        <v>.Processed/</v>
      </c>
      <c r="D1011" t="str">
        <f t="shared" si="94"/>
        <v>.bam</v>
      </c>
      <c r="E1011" t="str">
        <f t="shared" si="91"/>
        <v>/data/khanlab/projects/working_DATA/Sample_NCI0135tumor1_E_C628WANXX/Sample_NCI0135tumor1_E_C628WANXX.Processed/Sample_NCI0135tumor1_E_C628WANXX.bam</v>
      </c>
      <c r="F1011" t="str">
        <f t="shared" si="90"/>
        <v>Sample_NCI0135tumor1_E_C628WANXX.bam</v>
      </c>
      <c r="G1011" s="97" t="str">
        <f t="shared" si="95"/>
        <v>/data/khanlab/projects/working_DATA/Sample_NCI0135tumor1_E_C628WANXX/Sample_NCI0135tumor1_E_C628WANXX.Cufflinks_UCSC/genes.fpkm_tracking</v>
      </c>
    </row>
    <row r="1012" spans="1:10">
      <c r="A1012" s="32" t="str">
        <f t="shared" si="92"/>
        <v>/data/khanlab/projects/working_DATA/</v>
      </c>
      <c r="B1012" s="43" t="s">
        <v>547</v>
      </c>
      <c r="C1012" s="32" t="str">
        <f t="shared" si="93"/>
        <v>.Processed/</v>
      </c>
      <c r="D1012" s="32" t="str">
        <f t="shared" si="94"/>
        <v>.bam</v>
      </c>
      <c r="E1012" s="32" t="str">
        <f t="shared" ref="E1012:E1041" si="96">CONCATENATE(A1012,B1012,"/",B1012,C1012,B1012,D1012)</f>
        <v>/data/khanlab/projects/working_DATA/Sample_NCI0135tumor1_T_D1UE8ACXX/Sample_NCI0135tumor1_T_D1UE8ACXX.Processed/Sample_NCI0135tumor1_T_D1UE8ACXX.bam</v>
      </c>
      <c r="F1012" s="32" t="str">
        <f t="shared" ref="F1012:F1041" si="97">CONCATENATE(B1012,D1012)</f>
        <v>Sample_NCI0135tumor1_T_D1UE8ACXX.bam</v>
      </c>
      <c r="G1012" s="97" t="str">
        <f t="shared" si="95"/>
        <v>/data/khanlab/projects/working_DATA/Sample_NCI0135tumor1_T_D1UE8ACXX/Sample_NCI0135tumor1_T_D1UE8ACXX.Cufflinks_UCSC/genes.fpkm_tracking</v>
      </c>
      <c r="H1012" s="32"/>
      <c r="I1012" s="32"/>
      <c r="J1012" s="32"/>
    </row>
    <row r="1013" spans="1:10">
      <c r="A1013" s="32" t="str">
        <f t="shared" si="92"/>
        <v>/data/khanlab/projects/working_DATA/</v>
      </c>
      <c r="B1013" s="43" t="s">
        <v>548</v>
      </c>
      <c r="C1013" s="32" t="str">
        <f t="shared" si="93"/>
        <v>.Processed/</v>
      </c>
      <c r="D1013" s="32" t="str">
        <f t="shared" si="94"/>
        <v>.bam</v>
      </c>
      <c r="E1013" s="32" t="str">
        <f t="shared" si="96"/>
        <v>/data/khanlab/projects/working_DATA/Sample_NCI0135tumor5_T_D1UE8ACXX/Sample_NCI0135tumor5_T_D1UE8ACXX.Processed/Sample_NCI0135tumor5_T_D1UE8ACXX.bam</v>
      </c>
      <c r="F1013" s="32" t="str">
        <f t="shared" si="97"/>
        <v>Sample_NCI0135tumor5_T_D1UE8ACXX.bam</v>
      </c>
      <c r="G1013" s="97" t="str">
        <f t="shared" si="95"/>
        <v>/data/khanlab/projects/working_DATA/Sample_NCI0135tumor5_T_D1UE8ACXX/Sample_NCI0135tumor5_T_D1UE8ACXX.Cufflinks_UCSC/genes.fpkm_tracking</v>
      </c>
      <c r="H1013" s="32"/>
      <c r="I1013" s="32"/>
      <c r="J1013" s="32"/>
    </row>
    <row r="1014" spans="1:10" hidden="1">
      <c r="A1014" s="32" t="str">
        <f t="shared" ref="A1014:A1077" si="98">$A$1</f>
        <v>/data/khanlab/projects/working_DATA/</v>
      </c>
      <c r="B1014" s="43" t="s">
        <v>1955</v>
      </c>
      <c r="C1014" s="32" t="str">
        <f t="shared" ref="C1014:C1077" si="99">$C$1</f>
        <v>.Processed/</v>
      </c>
      <c r="D1014" s="32" t="str">
        <f t="shared" ref="D1014:D1077" si="100">$D$1</f>
        <v>.bam</v>
      </c>
      <c r="E1014" s="32" t="str">
        <f t="shared" si="96"/>
        <v>/data/khanlab/projects/working_DATA/Sample_NCI0136blood_E_C28PUACXX/Sample_NCI0136blood_E_C28PUACXX.Processed/Sample_NCI0136blood_E_C28PUACXX.bam</v>
      </c>
      <c r="F1014" s="32" t="str">
        <f t="shared" si="97"/>
        <v>Sample_NCI0136blood_E_C28PUACXX.bam</v>
      </c>
      <c r="G1014" s="97" t="str">
        <f t="shared" si="95"/>
        <v>/data/khanlab/projects/working_DATA/Sample_NCI0136blood_E_C28PUACXX/Sample_NCI0136blood_E_C28PUACXX.Cufflinks_UCSC/genes.fpkm_tracking</v>
      </c>
      <c r="H1014" s="32"/>
      <c r="I1014" s="32"/>
      <c r="J1014" s="32"/>
    </row>
    <row r="1015" spans="1:10" hidden="1">
      <c r="A1015" s="32" t="str">
        <f t="shared" si="98"/>
        <v>/data/khanlab/projects/working_DATA/</v>
      </c>
      <c r="B1015" s="43" t="s">
        <v>1956</v>
      </c>
      <c r="C1015" s="32" t="str">
        <f t="shared" si="99"/>
        <v>.Processed/</v>
      </c>
      <c r="D1015" s="32" t="str">
        <f t="shared" si="100"/>
        <v>.bam</v>
      </c>
      <c r="E1015" s="32" t="str">
        <f t="shared" si="96"/>
        <v>/data/khanlab/projects/working_DATA/Sample_NCI0136blood_E_khan02_20120611_PE_2/Sample_NCI0136blood_E_khan02_20120611_PE_2.Processed/Sample_NCI0136blood_E_khan02_20120611_PE_2.bam</v>
      </c>
      <c r="F1015" s="32" t="str">
        <f t="shared" si="97"/>
        <v>Sample_NCI0136blood_E_khan02_20120611_PE_2.bam</v>
      </c>
      <c r="G1015" s="97" t="str">
        <f t="shared" si="95"/>
        <v>/data/khanlab/projects/working_DATA/Sample_NCI0136blood_E_khan02_20120611_PE_2/Sample_NCI0136blood_E_khan02_20120611_PE_2.Cufflinks_UCSC/genes.fpkm_tracking</v>
      </c>
      <c r="H1015" s="32"/>
      <c r="I1015" s="32"/>
      <c r="J1015" s="32"/>
    </row>
    <row r="1016" spans="1:10">
      <c r="A1016" s="32" t="str">
        <f t="shared" si="98"/>
        <v>/data/khanlab/projects/working_DATA/</v>
      </c>
      <c r="B1016" s="43" t="s">
        <v>549</v>
      </c>
      <c r="C1016" s="32" t="str">
        <f t="shared" si="99"/>
        <v>.Processed/</v>
      </c>
      <c r="D1016" s="32" t="str">
        <f t="shared" si="100"/>
        <v>.bam</v>
      </c>
      <c r="E1016" s="32" t="str">
        <f t="shared" si="96"/>
        <v>/data/khanlab/projects/working_DATA/Sample_NCI0136tumor2_T_C1N2HACXX/Sample_NCI0136tumor2_T_C1N2HACXX.Processed/Sample_NCI0136tumor2_T_C1N2HACXX.bam</v>
      </c>
      <c r="F1016" s="32" t="str">
        <f t="shared" si="97"/>
        <v>Sample_NCI0136tumor2_T_C1N2HACXX.bam</v>
      </c>
      <c r="G1016" s="97" t="str">
        <f t="shared" si="95"/>
        <v>/data/khanlab/projects/working_DATA/Sample_NCI0136tumor2_T_C1N2HACXX/Sample_NCI0136tumor2_T_C1N2HACXX.Cufflinks_UCSC/genes.fpkm_tracking</v>
      </c>
      <c r="H1016" s="32"/>
      <c r="I1016" s="32"/>
      <c r="J1016" s="32"/>
    </row>
    <row r="1017" spans="1:10" hidden="1">
      <c r="A1017" s="32" t="str">
        <f t="shared" si="98"/>
        <v>/data/khanlab/projects/working_DATA/</v>
      </c>
      <c r="B1017" s="43" t="s">
        <v>1957</v>
      </c>
      <c r="C1017" s="32" t="str">
        <f t="shared" si="99"/>
        <v>.Processed/</v>
      </c>
      <c r="D1017" s="32" t="str">
        <f t="shared" si="100"/>
        <v>.bam</v>
      </c>
      <c r="E1017" s="32" t="str">
        <f t="shared" si="96"/>
        <v>/data/khanlab/projects/working_DATA/Sample_NCI0136tumor_E_C28PUACXX/Sample_NCI0136tumor_E_C28PUACXX.Processed/Sample_NCI0136tumor_E_C28PUACXX.bam</v>
      </c>
      <c r="F1017" s="32" t="str">
        <f t="shared" si="97"/>
        <v>Sample_NCI0136tumor_E_C28PUACXX.bam</v>
      </c>
      <c r="G1017" s="97" t="str">
        <f t="shared" si="95"/>
        <v>/data/khanlab/projects/working_DATA/Sample_NCI0136tumor_E_C28PUACXX/Sample_NCI0136tumor_E_C28PUACXX.Cufflinks_UCSC/genes.fpkm_tracking</v>
      </c>
      <c r="H1017" s="32"/>
      <c r="I1017" s="32"/>
      <c r="J1017" s="32"/>
    </row>
    <row r="1018" spans="1:10" hidden="1">
      <c r="A1018" s="32" t="str">
        <f t="shared" si="98"/>
        <v>/data/khanlab/projects/working_DATA/</v>
      </c>
      <c r="B1018" s="43" t="s">
        <v>1958</v>
      </c>
      <c r="C1018" s="32" t="str">
        <f t="shared" si="99"/>
        <v>.Processed/</v>
      </c>
      <c r="D1018" s="32" t="str">
        <f t="shared" si="100"/>
        <v>.bam</v>
      </c>
      <c r="E1018" s="32" t="str">
        <f t="shared" si="96"/>
        <v>/data/khanlab/projects/working_DATA/Sample_NCI0136tumor_E_khan02_20120611_PE_2/Sample_NCI0136tumor_E_khan02_20120611_PE_2.Processed/Sample_NCI0136tumor_E_khan02_20120611_PE_2.bam</v>
      </c>
      <c r="F1018" s="32" t="str">
        <f t="shared" si="97"/>
        <v>Sample_NCI0136tumor_E_khan02_20120611_PE_2.bam</v>
      </c>
      <c r="G1018" s="97" t="str">
        <f t="shared" si="95"/>
        <v>/data/khanlab/projects/working_DATA/Sample_NCI0136tumor_E_khan02_20120611_PE_2/Sample_NCI0136tumor_E_khan02_20120611_PE_2.Cufflinks_UCSC/genes.fpkm_tracking</v>
      </c>
      <c r="H1018" s="32"/>
      <c r="I1018" s="32"/>
      <c r="J1018" s="32"/>
    </row>
    <row r="1019" spans="1:10" hidden="1">
      <c r="A1019" s="32" t="str">
        <f t="shared" si="98"/>
        <v>/data/khanlab/projects/working_DATA/</v>
      </c>
      <c r="B1019" s="43" t="s">
        <v>1959</v>
      </c>
      <c r="C1019" s="32" t="str">
        <f t="shared" si="99"/>
        <v>.Processed/</v>
      </c>
      <c r="D1019" s="32" t="str">
        <f t="shared" si="100"/>
        <v>.bam</v>
      </c>
      <c r="E1019" s="32" t="str">
        <f t="shared" si="96"/>
        <v>/data/khanlab/projects/working_DATA/Sample_NCI0138blood_E_C4P65ANXX/Sample_NCI0138blood_E_C4P65ANXX.Processed/Sample_NCI0138blood_E_C4P65ANXX.bam</v>
      </c>
      <c r="F1019" s="32" t="str">
        <f t="shared" si="97"/>
        <v>Sample_NCI0138blood_E_C4P65ANXX.bam</v>
      </c>
      <c r="G1019" s="97" t="str">
        <f t="shared" si="95"/>
        <v>/data/khanlab/projects/working_DATA/Sample_NCI0138blood_E_C4P65ANXX/Sample_NCI0138blood_E_C4P65ANXX.Cufflinks_UCSC/genes.fpkm_tracking</v>
      </c>
      <c r="H1019" s="32"/>
      <c r="I1019" s="32"/>
      <c r="J1019" s="32"/>
    </row>
    <row r="1020" spans="1:10">
      <c r="A1020" s="32" t="str">
        <f t="shared" si="98"/>
        <v>/data/khanlab/projects/working_DATA/</v>
      </c>
      <c r="B1020" s="43" t="s">
        <v>1960</v>
      </c>
      <c r="C1020" s="32" t="str">
        <f t="shared" si="99"/>
        <v>.Processed/</v>
      </c>
      <c r="D1020" s="32" t="str">
        <f t="shared" si="100"/>
        <v>.bam</v>
      </c>
      <c r="E1020" s="32" t="str">
        <f t="shared" si="96"/>
        <v>/data/khanlab/projects/working_DATA/Sample_NCI0138tumor1_T_H142KBGXX/Sample_NCI0138tumor1_T_H142KBGXX.Processed/Sample_NCI0138tumor1_T_H142KBGXX.bam</v>
      </c>
      <c r="F1020" s="32" t="str">
        <f t="shared" si="97"/>
        <v>Sample_NCI0138tumor1_T_H142KBGXX.bam</v>
      </c>
      <c r="G1020" s="97" t="str">
        <f t="shared" si="95"/>
        <v>/data/khanlab/projects/working_DATA/Sample_NCI0138tumor1_T_H142KBGXX/Sample_NCI0138tumor1_T_H142KBGXX.Cufflinks_UCSC/genes.fpkm_tracking</v>
      </c>
      <c r="H1020" s="32"/>
      <c r="I1020" s="32"/>
      <c r="J1020" s="32"/>
    </row>
    <row r="1021" spans="1:10" hidden="1">
      <c r="A1021" s="32" t="str">
        <f t="shared" si="98"/>
        <v>/data/khanlab/projects/working_DATA/</v>
      </c>
      <c r="B1021" s="43" t="s">
        <v>1961</v>
      </c>
      <c r="C1021" s="32" t="str">
        <f t="shared" si="99"/>
        <v>.Processed/</v>
      </c>
      <c r="D1021" s="32" t="str">
        <f t="shared" si="100"/>
        <v>.bam</v>
      </c>
      <c r="E1021" s="32" t="str">
        <f t="shared" si="96"/>
        <v>/data/khanlab/projects/working_DATA/Sample_NCI0138tumor_E_C4P65ANXX/Sample_NCI0138tumor_E_C4P65ANXX.Processed/Sample_NCI0138tumor_E_C4P65ANXX.bam</v>
      </c>
      <c r="F1021" s="32" t="str">
        <f t="shared" si="97"/>
        <v>Sample_NCI0138tumor_E_C4P65ANXX.bam</v>
      </c>
      <c r="G1021" s="97" t="str">
        <f t="shared" si="95"/>
        <v>/data/khanlab/projects/working_DATA/Sample_NCI0138tumor_E_C4P65ANXX/Sample_NCI0138tumor_E_C4P65ANXX.Cufflinks_UCSC/genes.fpkm_tracking</v>
      </c>
      <c r="H1021" s="32"/>
      <c r="I1021" s="32"/>
      <c r="J1021" s="32"/>
    </row>
    <row r="1022" spans="1:10" hidden="1">
      <c r="A1022" s="32" t="str">
        <f t="shared" si="98"/>
        <v>/data/khanlab/projects/working_DATA/</v>
      </c>
      <c r="B1022" s="43" t="s">
        <v>1962</v>
      </c>
      <c r="C1022" s="32" t="str">
        <f t="shared" si="99"/>
        <v>.Processed/</v>
      </c>
      <c r="D1022" s="32" t="str">
        <f t="shared" si="100"/>
        <v>.bam</v>
      </c>
      <c r="E1022" s="32" t="str">
        <f t="shared" si="96"/>
        <v>/data/khanlab/projects/working_DATA/Sample_NCI0139blood_E_khan06_20120731_PE/Sample_NCI0139blood_E_khan06_20120731_PE.Processed/Sample_NCI0139blood_E_khan06_20120731_PE.bam</v>
      </c>
      <c r="F1022" s="32" t="str">
        <f t="shared" si="97"/>
        <v>Sample_NCI0139blood_E_khan06_20120731_PE.bam</v>
      </c>
      <c r="G1022" s="97" t="str">
        <f t="shared" si="95"/>
        <v>/data/khanlab/projects/working_DATA/Sample_NCI0139blood_E_khan06_20120731_PE/Sample_NCI0139blood_E_khan06_20120731_PE.Cufflinks_UCSC/genes.fpkm_tracking</v>
      </c>
      <c r="H1022" s="32"/>
      <c r="I1022" s="32"/>
      <c r="J1022" s="32"/>
    </row>
    <row r="1023" spans="1:10">
      <c r="A1023" s="32" t="str">
        <f t="shared" si="98"/>
        <v>/data/khanlab/projects/working_DATA/</v>
      </c>
      <c r="B1023" s="43" t="s">
        <v>550</v>
      </c>
      <c r="C1023" s="32" t="str">
        <f t="shared" si="99"/>
        <v>.Processed/</v>
      </c>
      <c r="D1023" s="32" t="str">
        <f t="shared" si="100"/>
        <v>.bam</v>
      </c>
      <c r="E1023" s="32" t="str">
        <f t="shared" si="96"/>
        <v>/data/khanlab/projects/working_DATA/Sample_NCI0139cell_T_D2ED5ACXX/Sample_NCI0139cell_T_D2ED5ACXX.Processed/Sample_NCI0139cell_T_D2ED5ACXX.bam</v>
      </c>
      <c r="F1023" s="32" t="str">
        <f t="shared" si="97"/>
        <v>Sample_NCI0139cell_T_D2ED5ACXX.bam</v>
      </c>
      <c r="G1023" s="97" t="str">
        <f t="shared" si="95"/>
        <v>/data/khanlab/projects/working_DATA/Sample_NCI0139cell_T_D2ED5ACXX/Sample_NCI0139cell_T_D2ED5ACXX.Cufflinks_UCSC/genes.fpkm_tracking</v>
      </c>
      <c r="H1023" s="32"/>
      <c r="I1023" s="32"/>
      <c r="J1023" s="32"/>
    </row>
    <row r="1024" spans="1:10" hidden="1">
      <c r="A1024" s="32" t="str">
        <f t="shared" si="98"/>
        <v>/data/khanlab/projects/working_DATA/</v>
      </c>
      <c r="B1024" s="43" t="s">
        <v>1963</v>
      </c>
      <c r="C1024" s="32" t="str">
        <f t="shared" si="99"/>
        <v>.Processed/</v>
      </c>
      <c r="D1024" s="32" t="str">
        <f t="shared" si="100"/>
        <v>.bam</v>
      </c>
      <c r="E1024" s="32" t="str">
        <f t="shared" si="96"/>
        <v>/data/khanlab/projects/working_DATA/Sample_NCI0139father_E_khan06_20120731_PE_2/Sample_NCI0139father_E_khan06_20120731_PE_2.Processed/Sample_NCI0139father_E_khan06_20120731_PE_2.bam</v>
      </c>
      <c r="F1024" s="32" t="str">
        <f t="shared" si="97"/>
        <v>Sample_NCI0139father_E_khan06_20120731_PE_2.bam</v>
      </c>
      <c r="G1024" s="97" t="str">
        <f t="shared" si="95"/>
        <v>/data/khanlab/projects/working_DATA/Sample_NCI0139father_E_khan06_20120731_PE_2/Sample_NCI0139father_E_khan06_20120731_PE_2.Cufflinks_UCSC/genes.fpkm_tracking</v>
      </c>
      <c r="H1024" s="32"/>
      <c r="I1024" s="32"/>
      <c r="J1024" s="32"/>
    </row>
    <row r="1025" spans="1:10" hidden="1">
      <c r="A1025" s="32" t="str">
        <f t="shared" si="98"/>
        <v>/data/khanlab/projects/working_DATA/</v>
      </c>
      <c r="B1025" s="43" t="s">
        <v>1964</v>
      </c>
      <c r="C1025" s="32" t="str">
        <f t="shared" si="99"/>
        <v>.Processed/</v>
      </c>
      <c r="D1025" s="32" t="str">
        <f t="shared" si="100"/>
        <v>.bam</v>
      </c>
      <c r="E1025" s="32" t="str">
        <f t="shared" si="96"/>
        <v>/data/khanlab/projects/working_DATA/Sample_NCI0139mother_E_khan06_20120731_PE_2/Sample_NCI0139mother_E_khan06_20120731_PE_2.Processed/Sample_NCI0139mother_E_khan06_20120731_PE_2.bam</v>
      </c>
      <c r="F1025" s="32" t="str">
        <f t="shared" si="97"/>
        <v>Sample_NCI0139mother_E_khan06_20120731_PE_2.bam</v>
      </c>
      <c r="G1025" s="97" t="str">
        <f t="shared" si="95"/>
        <v>/data/khanlab/projects/working_DATA/Sample_NCI0139mother_E_khan06_20120731_PE_2/Sample_NCI0139mother_E_khan06_20120731_PE_2.Cufflinks_UCSC/genes.fpkm_tracking</v>
      </c>
      <c r="H1025" s="32"/>
      <c r="I1025" s="32"/>
      <c r="J1025" s="32"/>
    </row>
    <row r="1026" spans="1:10" hidden="1">
      <c r="A1026" s="32" t="str">
        <f t="shared" si="98"/>
        <v>/data/khanlab/projects/working_DATA/</v>
      </c>
      <c r="B1026" s="43" t="s">
        <v>1965</v>
      </c>
      <c r="C1026" s="32" t="str">
        <f t="shared" si="99"/>
        <v>.Processed/</v>
      </c>
      <c r="D1026" s="32" t="str">
        <f t="shared" si="100"/>
        <v>.bam</v>
      </c>
      <c r="E1026" s="32" t="str">
        <f t="shared" si="96"/>
        <v>/data/khanlab/projects/working_DATA/Sample_NCI0139saliva_E_khan06_20120731_PE/Sample_NCI0139saliva_E_khan06_20120731_PE.Processed/Sample_NCI0139saliva_E_khan06_20120731_PE.bam</v>
      </c>
      <c r="F1026" s="32" t="str">
        <f t="shared" si="97"/>
        <v>Sample_NCI0139saliva_E_khan06_20120731_PE.bam</v>
      </c>
      <c r="G1026" s="97" t="str">
        <f t="shared" ref="G1026:G1089" si="101">CONCATENATE(A1026,B1026,"/",B1026,".Cufflinks_UCSC/genes.fpkm_tracking")</f>
        <v>/data/khanlab/projects/working_DATA/Sample_NCI0139saliva_E_khan06_20120731_PE/Sample_NCI0139saliva_E_khan06_20120731_PE.Cufflinks_UCSC/genes.fpkm_tracking</v>
      </c>
      <c r="H1026" s="32"/>
      <c r="I1026" s="32"/>
      <c r="J1026" s="32"/>
    </row>
    <row r="1027" spans="1:10" hidden="1">
      <c r="A1027" s="32" t="str">
        <f t="shared" si="98"/>
        <v>/data/khanlab/projects/working_DATA/</v>
      </c>
      <c r="B1027" s="43" t="s">
        <v>1966</v>
      </c>
      <c r="C1027" s="32" t="str">
        <f t="shared" si="99"/>
        <v>.Processed/</v>
      </c>
      <c r="D1027" s="32" t="str">
        <f t="shared" si="100"/>
        <v>.bam</v>
      </c>
      <c r="E1027" s="32" t="str">
        <f t="shared" si="96"/>
        <v>/data/khanlab/projects/working_DATA/Sample_NCI0150blood_E_D1PR6ACXX/Sample_NCI0150blood_E_D1PR6ACXX.Processed/Sample_NCI0150blood_E_D1PR6ACXX.bam</v>
      </c>
      <c r="F1027" s="32" t="str">
        <f t="shared" si="97"/>
        <v>Sample_NCI0150blood_E_D1PR6ACXX.bam</v>
      </c>
      <c r="G1027" s="97" t="str">
        <f t="shared" si="101"/>
        <v>/data/khanlab/projects/working_DATA/Sample_NCI0150blood_E_D1PR6ACXX/Sample_NCI0150blood_E_D1PR6ACXX.Cufflinks_UCSC/genes.fpkm_tracking</v>
      </c>
      <c r="H1027" s="32"/>
      <c r="I1027" s="32"/>
      <c r="J1027" s="32"/>
    </row>
    <row r="1028" spans="1:10" hidden="1">
      <c r="A1028" s="32" t="str">
        <f t="shared" si="98"/>
        <v>/data/khanlab/projects/working_DATA/</v>
      </c>
      <c r="B1028" s="43" t="s">
        <v>1967</v>
      </c>
      <c r="C1028" s="32" t="str">
        <f t="shared" si="99"/>
        <v>.Processed/</v>
      </c>
      <c r="D1028" s="32" t="str">
        <f t="shared" si="100"/>
        <v>.bam</v>
      </c>
      <c r="E1028" s="32" t="str">
        <f t="shared" si="96"/>
        <v>/data/khanlab/projects/working_DATA/Sample_NCI0150blood_E_khan04_20120815_PE_2/Sample_NCI0150blood_E_khan04_20120815_PE_2.Processed/Sample_NCI0150blood_E_khan04_20120815_PE_2.bam</v>
      </c>
      <c r="F1028" s="32" t="str">
        <f t="shared" si="97"/>
        <v>Sample_NCI0150blood_E_khan04_20120815_PE_2.bam</v>
      </c>
      <c r="G1028" s="97" t="str">
        <f t="shared" si="101"/>
        <v>/data/khanlab/projects/working_DATA/Sample_NCI0150blood_E_khan04_20120815_PE_2/Sample_NCI0150blood_E_khan04_20120815_PE_2.Cufflinks_UCSC/genes.fpkm_tracking</v>
      </c>
      <c r="H1028" s="32"/>
      <c r="I1028" s="32"/>
      <c r="J1028" s="32"/>
    </row>
    <row r="1029" spans="1:10" hidden="1">
      <c r="A1029" s="32" t="str">
        <f t="shared" si="98"/>
        <v>/data/khanlab/projects/working_DATA/</v>
      </c>
      <c r="B1029" s="43" t="s">
        <v>1968</v>
      </c>
      <c r="C1029" s="32" t="str">
        <f t="shared" si="99"/>
        <v>.Processed/</v>
      </c>
      <c r="D1029" s="32" t="str">
        <f t="shared" si="100"/>
        <v>.bam</v>
      </c>
      <c r="E1029" s="32" t="str">
        <f t="shared" si="96"/>
        <v>/data/khanlab/projects/working_DATA/Sample_NCI0150blood_WG_C1J9VACXX/Sample_NCI0150blood_WG_C1J9VACXX.Processed/Sample_NCI0150blood_WG_C1J9VACXX.bam</v>
      </c>
      <c r="F1029" s="32" t="str">
        <f t="shared" si="97"/>
        <v>Sample_NCI0150blood_WG_C1J9VACXX.bam</v>
      </c>
      <c r="G1029" s="97" t="str">
        <f t="shared" si="101"/>
        <v>/data/khanlab/projects/working_DATA/Sample_NCI0150blood_WG_C1J9VACXX/Sample_NCI0150blood_WG_C1J9VACXX.Cufflinks_UCSC/genes.fpkm_tracking</v>
      </c>
      <c r="H1029" s="32"/>
      <c r="I1029" s="32"/>
      <c r="J1029" s="32"/>
    </row>
    <row r="1030" spans="1:10" hidden="1">
      <c r="A1030" s="32" t="str">
        <f t="shared" si="98"/>
        <v>/data/khanlab/projects/working_DATA/</v>
      </c>
      <c r="B1030" s="43" t="s">
        <v>1969</v>
      </c>
      <c r="C1030" s="32" t="str">
        <f t="shared" si="99"/>
        <v>.Processed/</v>
      </c>
      <c r="D1030" s="32" t="str">
        <f t="shared" si="100"/>
        <v>.bam</v>
      </c>
      <c r="E1030" s="32" t="str">
        <f t="shared" si="96"/>
        <v>/data/khanlab/projects/working_DATA/Sample_NCI0150blood_WG_C1NGHACXX/Sample_NCI0150blood_WG_C1NGHACXX.Processed/Sample_NCI0150blood_WG_C1NGHACXX.bam</v>
      </c>
      <c r="F1030" s="32" t="str">
        <f t="shared" si="97"/>
        <v>Sample_NCI0150blood_WG_C1NGHACXX.bam</v>
      </c>
      <c r="G1030" s="97" t="str">
        <f t="shared" si="101"/>
        <v>/data/khanlab/projects/working_DATA/Sample_NCI0150blood_WG_C1NGHACXX/Sample_NCI0150blood_WG_C1NGHACXX.Cufflinks_UCSC/genes.fpkm_tracking</v>
      </c>
      <c r="H1030" s="32"/>
      <c r="I1030" s="32"/>
      <c r="J1030" s="32"/>
    </row>
    <row r="1031" spans="1:10" hidden="1">
      <c r="A1031" s="32" t="str">
        <f t="shared" si="98"/>
        <v>/data/khanlab/projects/working_DATA/</v>
      </c>
      <c r="B1031" s="43" t="s">
        <v>1970</v>
      </c>
      <c r="C1031" s="32" t="str">
        <f t="shared" si="99"/>
        <v>.Processed/</v>
      </c>
      <c r="D1031" s="32" t="str">
        <f t="shared" si="100"/>
        <v>.bam</v>
      </c>
      <c r="E1031" s="32" t="str">
        <f t="shared" si="96"/>
        <v>/data/khanlab/projects/working_DATA/Sample_NCI0150tumor1_E_D1PR6ACXX/Sample_NCI0150tumor1_E_D1PR6ACXX.Processed/Sample_NCI0150tumor1_E_D1PR6ACXX.bam</v>
      </c>
      <c r="F1031" s="32" t="str">
        <f t="shared" si="97"/>
        <v>Sample_NCI0150tumor1_E_D1PR6ACXX.bam</v>
      </c>
      <c r="G1031" s="97" t="str">
        <f t="shared" si="101"/>
        <v>/data/khanlab/projects/working_DATA/Sample_NCI0150tumor1_E_D1PR6ACXX/Sample_NCI0150tumor1_E_D1PR6ACXX.Cufflinks_UCSC/genes.fpkm_tracking</v>
      </c>
      <c r="H1031" s="32"/>
      <c r="I1031" s="32"/>
      <c r="J1031" s="32"/>
    </row>
    <row r="1032" spans="1:10">
      <c r="A1032" s="32" t="str">
        <f t="shared" si="98"/>
        <v>/data/khanlab/projects/working_DATA/</v>
      </c>
      <c r="B1032" s="43" t="s">
        <v>551</v>
      </c>
      <c r="C1032" s="32" t="str">
        <f t="shared" si="99"/>
        <v>.Processed/</v>
      </c>
      <c r="D1032" s="32" t="str">
        <f t="shared" si="100"/>
        <v>.bam</v>
      </c>
      <c r="E1032" s="32" t="str">
        <f t="shared" si="96"/>
        <v>/data/khanlab/projects/working_DATA/Sample_NCI0150tumor1_T_C1NGHACXX/Sample_NCI0150tumor1_T_C1NGHACXX.Processed/Sample_NCI0150tumor1_T_C1NGHACXX.bam</v>
      </c>
      <c r="F1032" s="32" t="str">
        <f t="shared" si="97"/>
        <v>Sample_NCI0150tumor1_T_C1NGHACXX.bam</v>
      </c>
      <c r="G1032" s="97" t="str">
        <f t="shared" si="101"/>
        <v>/data/khanlab/projects/working_DATA/Sample_NCI0150tumor1_T_C1NGHACXX/Sample_NCI0150tumor1_T_C1NGHACXX.Cufflinks_UCSC/genes.fpkm_tracking</v>
      </c>
      <c r="H1032" s="32"/>
      <c r="I1032" s="32"/>
      <c r="J1032" s="32"/>
    </row>
    <row r="1033" spans="1:10" hidden="1">
      <c r="A1033" s="32" t="str">
        <f t="shared" si="98"/>
        <v>/data/khanlab/projects/working_DATA/</v>
      </c>
      <c r="B1033" s="43" t="s">
        <v>1971</v>
      </c>
      <c r="C1033" s="32" t="str">
        <f t="shared" si="99"/>
        <v>.Processed/</v>
      </c>
      <c r="D1033" s="32" t="str">
        <f t="shared" si="100"/>
        <v>.bam</v>
      </c>
      <c r="E1033" s="32" t="str">
        <f t="shared" si="96"/>
        <v>/data/khanlab/projects/working_DATA/Sample_NCI0150tumor1_WG_C1NGHACXX/Sample_NCI0150tumor1_WG_C1NGHACXX.Processed/Sample_NCI0150tumor1_WG_C1NGHACXX.bam</v>
      </c>
      <c r="F1033" s="32" t="str">
        <f t="shared" si="97"/>
        <v>Sample_NCI0150tumor1_WG_C1NGHACXX.bam</v>
      </c>
      <c r="G1033" s="97" t="str">
        <f t="shared" si="101"/>
        <v>/data/khanlab/projects/working_DATA/Sample_NCI0150tumor1_WG_C1NGHACXX/Sample_NCI0150tumor1_WG_C1NGHACXX.Cufflinks_UCSC/genes.fpkm_tracking</v>
      </c>
      <c r="H1033" s="32"/>
      <c r="I1033" s="32"/>
      <c r="J1033" s="32"/>
    </row>
    <row r="1034" spans="1:10" hidden="1">
      <c r="A1034" s="32" t="str">
        <f t="shared" si="98"/>
        <v>/data/khanlab/projects/working_DATA/</v>
      </c>
      <c r="B1034" s="43" t="s">
        <v>1972</v>
      </c>
      <c r="C1034" s="32" t="str">
        <f t="shared" si="99"/>
        <v>.Processed/</v>
      </c>
      <c r="D1034" s="32" t="str">
        <f t="shared" si="100"/>
        <v>.bam</v>
      </c>
      <c r="E1034" s="32" t="str">
        <f t="shared" si="96"/>
        <v>/data/khanlab/projects/working_DATA/Sample_NCI0150tumor2_E_D1PR6ACXX/Sample_NCI0150tumor2_E_D1PR6ACXX.Processed/Sample_NCI0150tumor2_E_D1PR6ACXX.bam</v>
      </c>
      <c r="F1034" s="32" t="str">
        <f t="shared" si="97"/>
        <v>Sample_NCI0150tumor2_E_D1PR6ACXX.bam</v>
      </c>
      <c r="G1034" s="97" t="str">
        <f t="shared" si="101"/>
        <v>/data/khanlab/projects/working_DATA/Sample_NCI0150tumor2_E_D1PR6ACXX/Sample_NCI0150tumor2_E_D1PR6ACXX.Cufflinks_UCSC/genes.fpkm_tracking</v>
      </c>
      <c r="H1034" s="32"/>
      <c r="I1034" s="32"/>
      <c r="J1034" s="32"/>
    </row>
    <row r="1035" spans="1:10">
      <c r="A1035" s="32" t="str">
        <f t="shared" si="98"/>
        <v>/data/khanlab/projects/working_DATA/</v>
      </c>
      <c r="B1035" s="43" t="s">
        <v>552</v>
      </c>
      <c r="C1035" s="32" t="str">
        <f t="shared" si="99"/>
        <v>.Processed/</v>
      </c>
      <c r="D1035" s="32" t="str">
        <f t="shared" si="100"/>
        <v>.bam</v>
      </c>
      <c r="E1035" s="32" t="str">
        <f t="shared" si="96"/>
        <v>/data/khanlab/projects/working_DATA/Sample_NCI0150tumor2_T_C1NGHACXX/Sample_NCI0150tumor2_T_C1NGHACXX.Processed/Sample_NCI0150tumor2_T_C1NGHACXX.bam</v>
      </c>
      <c r="F1035" s="32" t="str">
        <f t="shared" si="97"/>
        <v>Sample_NCI0150tumor2_T_C1NGHACXX.bam</v>
      </c>
      <c r="G1035" s="97" t="str">
        <f t="shared" si="101"/>
        <v>/data/khanlab/projects/working_DATA/Sample_NCI0150tumor2_T_C1NGHACXX/Sample_NCI0150tumor2_T_C1NGHACXX.Cufflinks_UCSC/genes.fpkm_tracking</v>
      </c>
      <c r="H1035" s="32"/>
      <c r="I1035" s="32"/>
      <c r="J1035" s="32"/>
    </row>
    <row r="1036" spans="1:10" hidden="1">
      <c r="A1036" s="32" t="str">
        <f t="shared" si="98"/>
        <v>/data/khanlab/projects/working_DATA/</v>
      </c>
      <c r="B1036" s="43" t="s">
        <v>1973</v>
      </c>
      <c r="C1036" s="32" t="str">
        <f t="shared" si="99"/>
        <v>.Processed/</v>
      </c>
      <c r="D1036" s="32" t="str">
        <f t="shared" si="100"/>
        <v>.bam</v>
      </c>
      <c r="E1036" s="32" t="str">
        <f t="shared" si="96"/>
        <v>/data/khanlab/projects/working_DATA/Sample_NCI0150tumor2_WG_C1J9VACXX/Sample_NCI0150tumor2_WG_C1J9VACXX.Processed/Sample_NCI0150tumor2_WG_C1J9VACXX.bam</v>
      </c>
      <c r="F1036" s="32" t="str">
        <f t="shared" si="97"/>
        <v>Sample_NCI0150tumor2_WG_C1J9VACXX.bam</v>
      </c>
      <c r="G1036" s="97" t="str">
        <f t="shared" si="101"/>
        <v>/data/khanlab/projects/working_DATA/Sample_NCI0150tumor2_WG_C1J9VACXX/Sample_NCI0150tumor2_WG_C1J9VACXX.Cufflinks_UCSC/genes.fpkm_tracking</v>
      </c>
      <c r="H1036" s="32"/>
      <c r="I1036" s="32"/>
      <c r="J1036" s="32"/>
    </row>
    <row r="1037" spans="1:10" hidden="1">
      <c r="A1037" s="32" t="str">
        <f t="shared" si="98"/>
        <v>/data/khanlab/projects/working_DATA/</v>
      </c>
      <c r="B1037" s="43" t="s">
        <v>1974</v>
      </c>
      <c r="C1037" s="32" t="str">
        <f t="shared" si="99"/>
        <v>.Processed/</v>
      </c>
      <c r="D1037" s="32" t="str">
        <f t="shared" si="100"/>
        <v>.bam</v>
      </c>
      <c r="E1037" s="32" t="str">
        <f t="shared" si="96"/>
        <v>/data/khanlab/projects/working_DATA/Sample_NCI0150tumor_E_khan04_20120815_PE_2/Sample_NCI0150tumor_E_khan04_20120815_PE_2.Processed/Sample_NCI0150tumor_E_khan04_20120815_PE_2.bam</v>
      </c>
      <c r="F1037" s="32" t="str">
        <f t="shared" si="97"/>
        <v>Sample_NCI0150tumor_E_khan04_20120815_PE_2.bam</v>
      </c>
      <c r="G1037" s="97" t="str">
        <f t="shared" si="101"/>
        <v>/data/khanlab/projects/working_DATA/Sample_NCI0150tumor_E_khan04_20120815_PE_2/Sample_NCI0150tumor_E_khan04_20120815_PE_2.Cufflinks_UCSC/genes.fpkm_tracking</v>
      </c>
      <c r="H1037" s="32"/>
      <c r="I1037" s="32"/>
      <c r="J1037" s="32"/>
    </row>
    <row r="1038" spans="1:10" hidden="1">
      <c r="A1038" s="32" t="str">
        <f t="shared" si="98"/>
        <v>/data/khanlab/projects/working_DATA/</v>
      </c>
      <c r="B1038" s="43" t="s">
        <v>1975</v>
      </c>
      <c r="C1038" s="32" t="str">
        <f t="shared" si="99"/>
        <v>.Processed/</v>
      </c>
      <c r="D1038" s="32" t="str">
        <f t="shared" si="100"/>
        <v>.bam</v>
      </c>
      <c r="E1038" s="32" t="str">
        <f t="shared" si="96"/>
        <v>/data/khanlab/projects/working_DATA/Sample_NCI0152blood_E_C259NACXX/Sample_NCI0152blood_E_C259NACXX.Processed/Sample_NCI0152blood_E_C259NACXX.bam</v>
      </c>
      <c r="F1038" s="32" t="str">
        <f t="shared" si="97"/>
        <v>Sample_NCI0152blood_E_C259NACXX.bam</v>
      </c>
      <c r="G1038" s="97" t="str">
        <f t="shared" si="101"/>
        <v>/data/khanlab/projects/working_DATA/Sample_NCI0152blood_E_C259NACXX/Sample_NCI0152blood_E_C259NACXX.Cufflinks_UCSC/genes.fpkm_tracking</v>
      </c>
      <c r="H1038" s="32"/>
      <c r="I1038" s="32"/>
      <c r="J1038" s="32"/>
    </row>
    <row r="1039" spans="1:10" hidden="1">
      <c r="A1039" s="32" t="str">
        <f t="shared" si="98"/>
        <v>/data/khanlab/projects/working_DATA/</v>
      </c>
      <c r="B1039" s="43" t="s">
        <v>1976</v>
      </c>
      <c r="C1039" s="32" t="str">
        <f t="shared" si="99"/>
        <v>.Processed/</v>
      </c>
      <c r="D1039" s="32" t="str">
        <f t="shared" si="100"/>
        <v>.bam</v>
      </c>
      <c r="E1039" s="32" t="str">
        <f t="shared" si="96"/>
        <v>/data/khanlab/projects/working_DATA/Sample_NCI0152tumor1_E_C259NACXX/Sample_NCI0152tumor1_E_C259NACXX.Processed/Sample_NCI0152tumor1_E_C259NACXX.bam</v>
      </c>
      <c r="F1039" s="32" t="str">
        <f t="shared" si="97"/>
        <v>Sample_NCI0152tumor1_E_C259NACXX.bam</v>
      </c>
      <c r="G1039" s="97" t="str">
        <f t="shared" si="101"/>
        <v>/data/khanlab/projects/working_DATA/Sample_NCI0152tumor1_E_C259NACXX/Sample_NCI0152tumor1_E_C259NACXX.Cufflinks_UCSC/genes.fpkm_tracking</v>
      </c>
      <c r="H1039" s="32"/>
      <c r="I1039" s="32"/>
      <c r="J1039" s="32"/>
    </row>
    <row r="1040" spans="1:10">
      <c r="A1040" s="32" t="str">
        <f t="shared" si="98"/>
        <v>/data/khanlab/projects/working_DATA/</v>
      </c>
      <c r="B1040" s="43" t="s">
        <v>553</v>
      </c>
      <c r="C1040" s="32" t="str">
        <f t="shared" si="99"/>
        <v>.Processed/</v>
      </c>
      <c r="D1040" s="32" t="str">
        <f t="shared" si="100"/>
        <v>.bam</v>
      </c>
      <c r="E1040" s="32" t="str">
        <f t="shared" si="96"/>
        <v>/data/khanlab/projects/working_DATA/Sample_NCI0152tumor1_T_D1UTYACXX/Sample_NCI0152tumor1_T_D1UTYACXX.Processed/Sample_NCI0152tumor1_T_D1UTYACXX.bam</v>
      </c>
      <c r="F1040" s="32" t="str">
        <f t="shared" si="97"/>
        <v>Sample_NCI0152tumor1_T_D1UTYACXX.bam</v>
      </c>
      <c r="G1040" s="97" t="str">
        <f t="shared" si="101"/>
        <v>/data/khanlab/projects/working_DATA/Sample_NCI0152tumor1_T_D1UTYACXX/Sample_NCI0152tumor1_T_D1UTYACXX.Cufflinks_UCSC/genes.fpkm_tracking</v>
      </c>
      <c r="H1040" s="32"/>
      <c r="I1040" s="32"/>
      <c r="J1040" s="32"/>
    </row>
    <row r="1041" spans="1:17" hidden="1">
      <c r="A1041" s="32" t="str">
        <f t="shared" si="98"/>
        <v>/data/khanlab/projects/working_DATA/</v>
      </c>
      <c r="B1041" s="43" t="s">
        <v>1977</v>
      </c>
      <c r="C1041" s="32" t="str">
        <f t="shared" si="99"/>
        <v>.Processed/</v>
      </c>
      <c r="D1041" s="32" t="str">
        <f t="shared" si="100"/>
        <v>.bam</v>
      </c>
      <c r="E1041" s="32" t="str">
        <f t="shared" si="96"/>
        <v>/data/khanlab/projects/working_DATA/Sample_NCI0152tumor2_E_C259NACXX/Sample_NCI0152tumor2_E_C259NACXX.Processed/Sample_NCI0152tumor2_E_C259NACXX.bam</v>
      </c>
      <c r="F1041" s="32" t="str">
        <f t="shared" si="97"/>
        <v>Sample_NCI0152tumor2_E_C259NACXX.bam</v>
      </c>
      <c r="G1041" s="97" t="str">
        <f t="shared" si="101"/>
        <v>/data/khanlab/projects/working_DATA/Sample_NCI0152tumor2_E_C259NACXX/Sample_NCI0152tumor2_E_C259NACXX.Cufflinks_UCSC/genes.fpkm_tracking</v>
      </c>
      <c r="H1041" s="32"/>
      <c r="I1041" s="32"/>
      <c r="J1041" s="32"/>
    </row>
    <row r="1042" spans="1:17">
      <c r="A1042" s="43" t="str">
        <f t="shared" si="98"/>
        <v>/data/khanlab/projects/working_DATA/</v>
      </c>
      <c r="B1042" s="43" t="s">
        <v>554</v>
      </c>
      <c r="C1042" s="43" t="str">
        <f t="shared" si="99"/>
        <v>.Processed/</v>
      </c>
      <c r="D1042" s="43" t="str">
        <f t="shared" si="100"/>
        <v>.bam</v>
      </c>
      <c r="E1042" s="43" t="str">
        <f t="shared" ref="E1042:E1105" si="102">CONCATENATE(A1042,B1042,"/",B1042,C1042,B1042,D1042)</f>
        <v>/data/khanlab/projects/working_DATA/Sample_NCI0152tumor2_T_D1PR6ACXX/Sample_NCI0152tumor2_T_D1PR6ACXX.Processed/Sample_NCI0152tumor2_T_D1PR6ACXX.bam</v>
      </c>
      <c r="F1042" s="43" t="str">
        <f t="shared" ref="F1042:F1105" si="103">CONCATENATE(B1042,D1042)</f>
        <v>Sample_NCI0152tumor2_T_D1PR6ACXX.bam</v>
      </c>
      <c r="G1042" s="97" t="str">
        <f t="shared" si="101"/>
        <v>/data/khanlab/projects/working_DATA/Sample_NCI0152tumor2_T_D1PR6ACXX/Sample_NCI0152tumor2_T_D1PR6ACXX.Cufflinks_UCSC/genes.fpkm_tracking</v>
      </c>
      <c r="H1042" s="43"/>
      <c r="I1042" s="43"/>
      <c r="J1042" s="43"/>
      <c r="K1042" s="43"/>
      <c r="L1042" s="43"/>
      <c r="M1042" s="43"/>
      <c r="N1042" s="43"/>
      <c r="O1042" s="43"/>
      <c r="P1042" s="43"/>
      <c r="Q1042" s="43"/>
    </row>
    <row r="1043" spans="1:17" hidden="1">
      <c r="A1043" s="43" t="str">
        <f t="shared" si="98"/>
        <v>/data/khanlab/projects/working_DATA/</v>
      </c>
      <c r="B1043" s="43" t="s">
        <v>1978</v>
      </c>
      <c r="C1043" s="43" t="str">
        <f t="shared" si="99"/>
        <v>.Processed/</v>
      </c>
      <c r="D1043" s="43" t="str">
        <f t="shared" si="100"/>
        <v>.bam</v>
      </c>
      <c r="E1043" s="43" t="str">
        <f t="shared" si="102"/>
        <v>/data/khanlab/projects/working_DATA/Sample_NCI0153tumor_E_C290CACXX/Sample_NCI0153tumor_E_C290CACXX.Processed/Sample_NCI0153tumor_E_C290CACXX.bam</v>
      </c>
      <c r="F1043" s="43" t="str">
        <f t="shared" si="103"/>
        <v>Sample_NCI0153tumor_E_C290CACXX.bam</v>
      </c>
      <c r="G1043" s="97" t="str">
        <f t="shared" si="101"/>
        <v>/data/khanlab/projects/working_DATA/Sample_NCI0153tumor_E_C290CACXX/Sample_NCI0153tumor_E_C290CACXX.Cufflinks_UCSC/genes.fpkm_tracking</v>
      </c>
      <c r="H1043" s="43"/>
      <c r="I1043" s="43"/>
      <c r="J1043" s="43"/>
      <c r="K1043" s="43"/>
      <c r="L1043" s="43"/>
      <c r="M1043" s="43"/>
      <c r="N1043" s="43"/>
      <c r="O1043" s="43"/>
      <c r="P1043" s="43"/>
      <c r="Q1043" s="43"/>
    </row>
    <row r="1044" spans="1:17">
      <c r="A1044" s="43" t="str">
        <f t="shared" si="98"/>
        <v>/data/khanlab/projects/working_DATA/</v>
      </c>
      <c r="B1044" s="43" t="s">
        <v>555</v>
      </c>
      <c r="C1044" s="43" t="str">
        <f t="shared" si="99"/>
        <v>.Processed/</v>
      </c>
      <c r="D1044" s="43" t="str">
        <f t="shared" si="100"/>
        <v>.bam</v>
      </c>
      <c r="E1044" s="43" t="str">
        <f t="shared" si="102"/>
        <v>/data/khanlab/projects/working_DATA/Sample_NCI0153tumor_T_D1T6TACXX/Sample_NCI0153tumor_T_D1T6TACXX.Processed/Sample_NCI0153tumor_T_D1T6TACXX.bam</v>
      </c>
      <c r="F1044" s="43" t="str">
        <f t="shared" si="103"/>
        <v>Sample_NCI0153tumor_T_D1T6TACXX.bam</v>
      </c>
      <c r="G1044" s="97" t="str">
        <f t="shared" si="101"/>
        <v>/data/khanlab/projects/working_DATA/Sample_NCI0153tumor_T_D1T6TACXX/Sample_NCI0153tumor_T_D1T6TACXX.Cufflinks_UCSC/genes.fpkm_tracking</v>
      </c>
      <c r="H1044" s="43"/>
      <c r="I1044" s="43"/>
      <c r="J1044" s="43"/>
      <c r="K1044" s="43"/>
      <c r="L1044" s="43"/>
      <c r="M1044" s="43"/>
      <c r="N1044" s="43"/>
      <c r="O1044" s="43"/>
      <c r="P1044" s="43"/>
      <c r="Q1044" s="43"/>
    </row>
    <row r="1045" spans="1:17" hidden="1">
      <c r="A1045" s="43" t="str">
        <f t="shared" si="98"/>
        <v>/data/khanlab/projects/working_DATA/</v>
      </c>
      <c r="B1045" s="43" t="s">
        <v>1979</v>
      </c>
      <c r="C1045" s="43" t="str">
        <f t="shared" si="99"/>
        <v>.Processed/</v>
      </c>
      <c r="D1045" s="43" t="str">
        <f t="shared" si="100"/>
        <v>.bam</v>
      </c>
      <c r="E1045" s="43" t="str">
        <f t="shared" si="102"/>
        <v>/data/khanlab/projects/working_DATA/Sample_NCI0155blood_E_C222MACXX/Sample_NCI0155blood_E_C222MACXX.Processed/Sample_NCI0155blood_E_C222MACXX.bam</v>
      </c>
      <c r="F1045" s="43" t="str">
        <f t="shared" si="103"/>
        <v>Sample_NCI0155blood_E_C222MACXX.bam</v>
      </c>
      <c r="G1045" s="97" t="str">
        <f t="shared" si="101"/>
        <v>/data/khanlab/projects/working_DATA/Sample_NCI0155blood_E_C222MACXX/Sample_NCI0155blood_E_C222MACXX.Cufflinks_UCSC/genes.fpkm_tracking</v>
      </c>
      <c r="H1045" s="43"/>
      <c r="I1045" s="43"/>
      <c r="J1045" s="43"/>
      <c r="K1045" s="43"/>
      <c r="L1045" s="43"/>
      <c r="M1045" s="43"/>
      <c r="N1045" s="43"/>
      <c r="O1045" s="43"/>
      <c r="P1045" s="43"/>
      <c r="Q1045" s="43"/>
    </row>
    <row r="1046" spans="1:17" hidden="1">
      <c r="A1046" s="43" t="str">
        <f t="shared" si="98"/>
        <v>/data/khanlab/projects/working_DATA/</v>
      </c>
      <c r="B1046" s="43" t="s">
        <v>1980</v>
      </c>
      <c r="C1046" s="43" t="str">
        <f t="shared" si="99"/>
        <v>.Processed/</v>
      </c>
      <c r="D1046" s="43" t="str">
        <f t="shared" si="100"/>
        <v>.bam</v>
      </c>
      <c r="E1046" s="43" t="str">
        <f t="shared" si="102"/>
        <v>/data/khanlab/projects/working_DATA/Sample_NCI0155tumor2_E_C2V74ACXX/Sample_NCI0155tumor2_E_C2V74ACXX.Processed/Sample_NCI0155tumor2_E_C2V74ACXX.bam</v>
      </c>
      <c r="F1046" s="43" t="str">
        <f t="shared" si="103"/>
        <v>Sample_NCI0155tumor2_E_C2V74ACXX.bam</v>
      </c>
      <c r="G1046" s="97" t="str">
        <f t="shared" si="101"/>
        <v>/data/khanlab/projects/working_DATA/Sample_NCI0155tumor2_E_C2V74ACXX/Sample_NCI0155tumor2_E_C2V74ACXX.Cufflinks_UCSC/genes.fpkm_tracking</v>
      </c>
      <c r="H1046" s="43"/>
      <c r="I1046" s="43"/>
      <c r="J1046" s="43"/>
      <c r="K1046" s="43"/>
      <c r="L1046" s="43"/>
      <c r="M1046" s="43"/>
      <c r="N1046" s="43"/>
      <c r="O1046" s="43"/>
      <c r="P1046" s="43"/>
      <c r="Q1046" s="43"/>
    </row>
    <row r="1047" spans="1:17">
      <c r="A1047" s="43" t="str">
        <f t="shared" si="98"/>
        <v>/data/khanlab/projects/working_DATA/</v>
      </c>
      <c r="B1047" s="43" t="s">
        <v>556</v>
      </c>
      <c r="C1047" s="43" t="str">
        <f t="shared" si="99"/>
        <v>.Processed/</v>
      </c>
      <c r="D1047" s="43" t="str">
        <f t="shared" si="100"/>
        <v>.bam</v>
      </c>
      <c r="E1047" s="43" t="str">
        <f t="shared" si="102"/>
        <v>/data/khanlab/projects/working_DATA/Sample_NCI0155tumor2_T_C2V4TACXX/Sample_NCI0155tumor2_T_C2V4TACXX.Processed/Sample_NCI0155tumor2_T_C2V4TACXX.bam</v>
      </c>
      <c r="F1047" s="43" t="str">
        <f t="shared" si="103"/>
        <v>Sample_NCI0155tumor2_T_C2V4TACXX.bam</v>
      </c>
      <c r="G1047" s="97" t="str">
        <f t="shared" si="101"/>
        <v>/data/khanlab/projects/working_DATA/Sample_NCI0155tumor2_T_C2V4TACXX/Sample_NCI0155tumor2_T_C2V4TACXX.Cufflinks_UCSC/genes.fpkm_tracking</v>
      </c>
      <c r="H1047" s="43"/>
      <c r="I1047" s="43"/>
      <c r="J1047" s="43"/>
      <c r="K1047" s="43"/>
      <c r="L1047" s="43"/>
      <c r="M1047" s="43"/>
      <c r="N1047" s="43"/>
      <c r="O1047" s="43"/>
      <c r="P1047" s="43"/>
      <c r="Q1047" s="43"/>
    </row>
    <row r="1048" spans="1:17" hidden="1">
      <c r="A1048" s="43" t="str">
        <f t="shared" si="98"/>
        <v>/data/khanlab/projects/working_DATA/</v>
      </c>
      <c r="B1048" s="43" t="s">
        <v>1981</v>
      </c>
      <c r="C1048" s="43" t="str">
        <f t="shared" si="99"/>
        <v>.Processed/</v>
      </c>
      <c r="D1048" s="43" t="str">
        <f t="shared" si="100"/>
        <v>.bam</v>
      </c>
      <c r="E1048" s="43" t="str">
        <f t="shared" si="102"/>
        <v>/data/khanlab/projects/working_DATA/Sample_NCI0155tumor_E_C222MACXX/Sample_NCI0155tumor_E_C222MACXX.Processed/Sample_NCI0155tumor_E_C222MACXX.bam</v>
      </c>
      <c r="F1048" s="43" t="str">
        <f t="shared" si="103"/>
        <v>Sample_NCI0155tumor_E_C222MACXX.bam</v>
      </c>
      <c r="G1048" s="97" t="str">
        <f t="shared" si="101"/>
        <v>/data/khanlab/projects/working_DATA/Sample_NCI0155tumor_E_C222MACXX/Sample_NCI0155tumor_E_C222MACXX.Cufflinks_UCSC/genes.fpkm_tracking</v>
      </c>
      <c r="H1048" s="43"/>
      <c r="I1048" s="43"/>
      <c r="J1048" s="43"/>
      <c r="K1048" s="43"/>
      <c r="L1048" s="43"/>
      <c r="M1048" s="43"/>
      <c r="N1048" s="43"/>
      <c r="O1048" s="43"/>
      <c r="P1048" s="43"/>
      <c r="Q1048" s="43"/>
    </row>
    <row r="1049" spans="1:17">
      <c r="A1049" s="43" t="str">
        <f t="shared" si="98"/>
        <v>/data/khanlab/projects/working_DATA/</v>
      </c>
      <c r="B1049" s="43" t="s">
        <v>557</v>
      </c>
      <c r="C1049" s="43" t="str">
        <f t="shared" si="99"/>
        <v>.Processed/</v>
      </c>
      <c r="D1049" s="43" t="str">
        <f t="shared" si="100"/>
        <v>.bam</v>
      </c>
      <c r="E1049" s="43" t="str">
        <f t="shared" si="102"/>
        <v>/data/khanlab/projects/working_DATA/Sample_NCI0155tumor_T_C1N2HACXX/Sample_NCI0155tumor_T_C1N2HACXX.Processed/Sample_NCI0155tumor_T_C1N2HACXX.bam</v>
      </c>
      <c r="F1049" s="43" t="str">
        <f t="shared" si="103"/>
        <v>Sample_NCI0155tumor_T_C1N2HACXX.bam</v>
      </c>
      <c r="G1049" s="97" t="str">
        <f t="shared" si="101"/>
        <v>/data/khanlab/projects/working_DATA/Sample_NCI0155tumor_T_C1N2HACXX/Sample_NCI0155tumor_T_C1N2HACXX.Cufflinks_UCSC/genes.fpkm_tracking</v>
      </c>
      <c r="H1049" s="43"/>
      <c r="I1049" s="43"/>
      <c r="J1049" s="43"/>
      <c r="K1049" s="43"/>
      <c r="L1049" s="43"/>
      <c r="M1049" s="43"/>
      <c r="N1049" s="43"/>
      <c r="O1049" s="43"/>
      <c r="P1049" s="43"/>
      <c r="Q1049" s="43"/>
    </row>
    <row r="1050" spans="1:17" hidden="1">
      <c r="A1050" s="43" t="str">
        <f t="shared" si="98"/>
        <v>/data/khanlab/projects/working_DATA/</v>
      </c>
      <c r="B1050" s="43" t="s">
        <v>1982</v>
      </c>
      <c r="C1050" s="43" t="str">
        <f t="shared" si="99"/>
        <v>.Processed/</v>
      </c>
      <c r="D1050" s="43" t="str">
        <f t="shared" si="100"/>
        <v>.bam</v>
      </c>
      <c r="E1050" s="43" t="str">
        <f t="shared" si="102"/>
        <v>/data/khanlab/projects/working_DATA/Sample_NCI0157blood_E_C4P65ANXX/Sample_NCI0157blood_E_C4P65ANXX.Processed/Sample_NCI0157blood_E_C4P65ANXX.bam</v>
      </c>
      <c r="F1050" s="43" t="str">
        <f t="shared" si="103"/>
        <v>Sample_NCI0157blood_E_C4P65ANXX.bam</v>
      </c>
      <c r="G1050" s="97" t="str">
        <f t="shared" si="101"/>
        <v>/data/khanlab/projects/working_DATA/Sample_NCI0157blood_E_C4P65ANXX/Sample_NCI0157blood_E_C4P65ANXX.Cufflinks_UCSC/genes.fpkm_tracking</v>
      </c>
      <c r="H1050" s="43"/>
      <c r="I1050" s="43"/>
      <c r="J1050" s="43"/>
      <c r="K1050" s="43"/>
      <c r="L1050" s="43"/>
      <c r="M1050" s="43"/>
      <c r="N1050" s="43"/>
      <c r="O1050" s="43"/>
      <c r="P1050" s="43"/>
      <c r="Q1050" s="43"/>
    </row>
    <row r="1051" spans="1:17" hidden="1">
      <c r="A1051" s="43" t="str">
        <f t="shared" si="98"/>
        <v>/data/khanlab/projects/working_DATA/</v>
      </c>
      <c r="B1051" s="43" t="s">
        <v>1983</v>
      </c>
      <c r="C1051" s="43" t="str">
        <f t="shared" si="99"/>
        <v>.Processed/</v>
      </c>
      <c r="D1051" s="43" t="str">
        <f t="shared" si="100"/>
        <v>.bam</v>
      </c>
      <c r="E1051" s="43" t="str">
        <f t="shared" si="102"/>
        <v>/data/khanlab/projects/working_DATA/Sample_NCI0157tumor_E_C4P65ANXX/Sample_NCI0157tumor_E_C4P65ANXX.Processed/Sample_NCI0157tumor_E_C4P65ANXX.bam</v>
      </c>
      <c r="F1051" s="43" t="str">
        <f t="shared" si="103"/>
        <v>Sample_NCI0157tumor_E_C4P65ANXX.bam</v>
      </c>
      <c r="G1051" s="97" t="str">
        <f t="shared" si="101"/>
        <v>/data/khanlab/projects/working_DATA/Sample_NCI0157tumor_E_C4P65ANXX/Sample_NCI0157tumor_E_C4P65ANXX.Cufflinks_UCSC/genes.fpkm_tracking</v>
      </c>
      <c r="H1051" s="43"/>
      <c r="I1051" s="43"/>
      <c r="J1051" s="43"/>
      <c r="K1051" s="43"/>
      <c r="L1051" s="43"/>
      <c r="M1051" s="43"/>
      <c r="N1051" s="43"/>
      <c r="O1051" s="43"/>
      <c r="P1051" s="43"/>
      <c r="Q1051" s="43"/>
    </row>
    <row r="1052" spans="1:17">
      <c r="A1052" s="43" t="str">
        <f t="shared" si="98"/>
        <v>/data/khanlab/projects/working_DATA/</v>
      </c>
      <c r="B1052" s="43" t="s">
        <v>1984</v>
      </c>
      <c r="C1052" s="43" t="str">
        <f t="shared" si="99"/>
        <v>.Processed/</v>
      </c>
      <c r="D1052" s="43" t="str">
        <f t="shared" si="100"/>
        <v>.bam</v>
      </c>
      <c r="E1052" s="43" t="str">
        <f t="shared" si="102"/>
        <v>/data/khanlab/projects/working_DATA/Sample_NCI0157tumor_T_H142KBGXX/Sample_NCI0157tumor_T_H142KBGXX.Processed/Sample_NCI0157tumor_T_H142KBGXX.bam</v>
      </c>
      <c r="F1052" s="43" t="str">
        <f t="shared" si="103"/>
        <v>Sample_NCI0157tumor_T_H142KBGXX.bam</v>
      </c>
      <c r="G1052" s="97" t="str">
        <f t="shared" si="101"/>
        <v>/data/khanlab/projects/working_DATA/Sample_NCI0157tumor_T_H142KBGXX/Sample_NCI0157tumor_T_H142KBGXX.Cufflinks_UCSC/genes.fpkm_tracking</v>
      </c>
      <c r="H1052" s="43"/>
      <c r="I1052" s="43"/>
      <c r="J1052" s="43"/>
      <c r="K1052" s="43"/>
      <c r="L1052" s="43"/>
      <c r="M1052" s="43"/>
      <c r="N1052" s="43"/>
      <c r="O1052" s="43"/>
      <c r="P1052" s="43"/>
      <c r="Q1052" s="43"/>
    </row>
    <row r="1053" spans="1:17" hidden="1">
      <c r="A1053" s="43" t="str">
        <f t="shared" si="98"/>
        <v>/data/khanlab/projects/working_DATA/</v>
      </c>
      <c r="B1053" s="43" t="s">
        <v>1985</v>
      </c>
      <c r="C1053" s="43" t="str">
        <f t="shared" si="99"/>
        <v>.Processed/</v>
      </c>
      <c r="D1053" s="43" t="str">
        <f t="shared" si="100"/>
        <v>.bam</v>
      </c>
      <c r="E1053" s="43" t="str">
        <f t="shared" si="102"/>
        <v>/data/khanlab/projects/working_DATA/Sample_NCI0159blood_E_C628WANXX/Sample_NCI0159blood_E_C628WANXX.Processed/Sample_NCI0159blood_E_C628WANXX.bam</v>
      </c>
      <c r="F1053" s="43" t="str">
        <f t="shared" si="103"/>
        <v>Sample_NCI0159blood_E_C628WANXX.bam</v>
      </c>
      <c r="G1053" s="97" t="str">
        <f t="shared" si="101"/>
        <v>/data/khanlab/projects/working_DATA/Sample_NCI0159blood_E_C628WANXX/Sample_NCI0159blood_E_C628WANXX.Cufflinks_UCSC/genes.fpkm_tracking</v>
      </c>
      <c r="H1053" s="43"/>
      <c r="I1053" s="43"/>
      <c r="J1053" s="43"/>
      <c r="K1053" s="43"/>
      <c r="L1053" s="43"/>
      <c r="M1053" s="43"/>
      <c r="N1053" s="43"/>
      <c r="O1053" s="43"/>
      <c r="P1053" s="43"/>
      <c r="Q1053" s="43"/>
    </row>
    <row r="1054" spans="1:17" hidden="1">
      <c r="A1054" s="43" t="str">
        <f t="shared" si="98"/>
        <v>/data/khanlab/projects/working_DATA/</v>
      </c>
      <c r="B1054" s="43" t="s">
        <v>1986</v>
      </c>
      <c r="C1054" s="43" t="str">
        <f t="shared" si="99"/>
        <v>.Processed/</v>
      </c>
      <c r="D1054" s="43" t="str">
        <f t="shared" si="100"/>
        <v>.bam</v>
      </c>
      <c r="E1054" s="43" t="str">
        <f t="shared" si="102"/>
        <v>/data/khanlab/projects/working_DATA/Sample_NCI0159tumor_E_C628WANXX/Sample_NCI0159tumor_E_C628WANXX.Processed/Sample_NCI0159tumor_E_C628WANXX.bam</v>
      </c>
      <c r="F1054" s="43" t="str">
        <f t="shared" si="103"/>
        <v>Sample_NCI0159tumor_E_C628WANXX.bam</v>
      </c>
      <c r="G1054" s="97" t="str">
        <f t="shared" si="101"/>
        <v>/data/khanlab/projects/working_DATA/Sample_NCI0159tumor_E_C628WANXX/Sample_NCI0159tumor_E_C628WANXX.Cufflinks_UCSC/genes.fpkm_tracking</v>
      </c>
      <c r="H1054" s="43"/>
      <c r="I1054" s="43"/>
      <c r="J1054" s="43"/>
      <c r="K1054" s="43"/>
      <c r="L1054" s="43"/>
      <c r="M1054" s="43"/>
      <c r="N1054" s="43"/>
      <c r="O1054" s="43"/>
      <c r="P1054" s="43"/>
      <c r="Q1054" s="43"/>
    </row>
    <row r="1055" spans="1:17">
      <c r="A1055" s="43" t="str">
        <f t="shared" si="98"/>
        <v>/data/khanlab/projects/working_DATA/</v>
      </c>
      <c r="B1055" s="43" t="s">
        <v>1987</v>
      </c>
      <c r="C1055" s="43" t="str">
        <f t="shared" si="99"/>
        <v>.Processed/</v>
      </c>
      <c r="D1055" s="43" t="str">
        <f t="shared" si="100"/>
        <v>.bam</v>
      </c>
      <c r="E1055" s="43" t="str">
        <f t="shared" si="102"/>
        <v>/data/khanlab/projects/working_DATA/Sample_NCI0159tumor_T_C628WANXX/Sample_NCI0159tumor_T_C628WANXX.Processed/Sample_NCI0159tumor_T_C628WANXX.bam</v>
      </c>
      <c r="F1055" s="43" t="str">
        <f t="shared" si="103"/>
        <v>Sample_NCI0159tumor_T_C628WANXX.bam</v>
      </c>
      <c r="G1055" s="97" t="str">
        <f t="shared" si="101"/>
        <v>/data/khanlab/projects/working_DATA/Sample_NCI0159tumor_T_C628WANXX/Sample_NCI0159tumor_T_C628WANXX.Cufflinks_UCSC/genes.fpkm_tracking</v>
      </c>
      <c r="H1055" s="43"/>
      <c r="I1055" s="43"/>
      <c r="J1055" s="43"/>
      <c r="K1055" s="43"/>
      <c r="L1055" s="43"/>
      <c r="M1055" s="43"/>
      <c r="N1055" s="43"/>
      <c r="O1055" s="43"/>
      <c r="P1055" s="43"/>
      <c r="Q1055" s="43"/>
    </row>
    <row r="1056" spans="1:17" hidden="1">
      <c r="A1056" s="43" t="str">
        <f t="shared" si="98"/>
        <v>/data/khanlab/projects/working_DATA/</v>
      </c>
      <c r="B1056" s="43" t="s">
        <v>1988</v>
      </c>
      <c r="C1056" s="43" t="str">
        <f t="shared" si="99"/>
        <v>.Processed/</v>
      </c>
      <c r="D1056" s="43" t="str">
        <f t="shared" si="100"/>
        <v>.bam</v>
      </c>
      <c r="E1056" s="43" t="str">
        <f t="shared" si="102"/>
        <v>/data/khanlab/projects/working_DATA/Sample_NCI0160blood_E_C222MACXX/Sample_NCI0160blood_E_C222MACXX.Processed/Sample_NCI0160blood_E_C222MACXX.bam</v>
      </c>
      <c r="F1056" s="43" t="str">
        <f t="shared" si="103"/>
        <v>Sample_NCI0160blood_E_C222MACXX.bam</v>
      </c>
      <c r="G1056" s="97" t="str">
        <f t="shared" si="101"/>
        <v>/data/khanlab/projects/working_DATA/Sample_NCI0160blood_E_C222MACXX/Sample_NCI0160blood_E_C222MACXX.Cufflinks_UCSC/genes.fpkm_tracking</v>
      </c>
      <c r="H1056" s="43"/>
      <c r="I1056" s="43"/>
      <c r="J1056" s="43"/>
      <c r="K1056" s="43"/>
      <c r="L1056" s="43"/>
      <c r="M1056" s="43"/>
      <c r="N1056" s="43"/>
      <c r="O1056" s="43"/>
      <c r="P1056" s="43"/>
      <c r="Q1056" s="43"/>
    </row>
    <row r="1057" spans="1:17" hidden="1">
      <c r="A1057" s="43" t="str">
        <f t="shared" si="98"/>
        <v>/data/khanlab/projects/working_DATA/</v>
      </c>
      <c r="B1057" s="43" t="s">
        <v>1989</v>
      </c>
      <c r="C1057" s="43" t="str">
        <f t="shared" si="99"/>
        <v>.Processed/</v>
      </c>
      <c r="D1057" s="43" t="str">
        <f t="shared" si="100"/>
        <v>.bam</v>
      </c>
      <c r="E1057" s="43" t="str">
        <f t="shared" si="102"/>
        <v>/data/khanlab/projects/working_DATA/Sample_NCI0160tumor_E_C222MACXX/Sample_NCI0160tumor_E_C222MACXX.Processed/Sample_NCI0160tumor_E_C222MACXX.bam</v>
      </c>
      <c r="F1057" s="43" t="str">
        <f t="shared" si="103"/>
        <v>Sample_NCI0160tumor_E_C222MACXX.bam</v>
      </c>
      <c r="G1057" s="97" t="str">
        <f t="shared" si="101"/>
        <v>/data/khanlab/projects/working_DATA/Sample_NCI0160tumor_E_C222MACXX/Sample_NCI0160tumor_E_C222MACXX.Cufflinks_UCSC/genes.fpkm_tracking</v>
      </c>
      <c r="H1057" s="43"/>
      <c r="I1057" s="43"/>
      <c r="J1057" s="43"/>
      <c r="K1057" s="43"/>
      <c r="L1057" s="43"/>
      <c r="M1057" s="43"/>
      <c r="N1057" s="43"/>
      <c r="O1057" s="43"/>
      <c r="P1057" s="43"/>
      <c r="Q1057" s="43"/>
    </row>
    <row r="1058" spans="1:17">
      <c r="A1058" s="43" t="str">
        <f t="shared" si="98"/>
        <v>/data/khanlab/projects/working_DATA/</v>
      </c>
      <c r="B1058" s="43" t="s">
        <v>558</v>
      </c>
      <c r="C1058" s="43" t="str">
        <f t="shared" si="99"/>
        <v>.Processed/</v>
      </c>
      <c r="D1058" s="43" t="str">
        <f t="shared" si="100"/>
        <v>.bam</v>
      </c>
      <c r="E1058" s="43" t="str">
        <f t="shared" si="102"/>
        <v>/data/khanlab/projects/working_DATA/Sample_NCI0160tumor_T_C1E55ACXX/Sample_NCI0160tumor_T_C1E55ACXX.Processed/Sample_NCI0160tumor_T_C1E55ACXX.bam</v>
      </c>
      <c r="F1058" s="43" t="str">
        <f t="shared" si="103"/>
        <v>Sample_NCI0160tumor_T_C1E55ACXX.bam</v>
      </c>
      <c r="G1058" s="97" t="str">
        <f t="shared" si="101"/>
        <v>/data/khanlab/projects/working_DATA/Sample_NCI0160tumor_T_C1E55ACXX/Sample_NCI0160tumor_T_C1E55ACXX.Cufflinks_UCSC/genes.fpkm_tracking</v>
      </c>
      <c r="H1058" s="43"/>
      <c r="I1058" s="43"/>
      <c r="J1058" s="43"/>
      <c r="K1058" s="43"/>
      <c r="L1058" s="43"/>
      <c r="M1058" s="43"/>
      <c r="N1058" s="43"/>
      <c r="O1058" s="43"/>
      <c r="P1058" s="43"/>
      <c r="Q1058" s="43"/>
    </row>
    <row r="1059" spans="1:17" hidden="1">
      <c r="A1059" s="43" t="str">
        <f t="shared" si="98"/>
        <v>/data/khanlab/projects/working_DATA/</v>
      </c>
      <c r="B1059" s="43" t="s">
        <v>1990</v>
      </c>
      <c r="C1059" s="43" t="str">
        <f t="shared" si="99"/>
        <v>.Processed/</v>
      </c>
      <c r="D1059" s="43" t="str">
        <f t="shared" si="100"/>
        <v>.bam</v>
      </c>
      <c r="E1059" s="43" t="str">
        <f t="shared" si="102"/>
        <v>/data/khanlab/projects/working_DATA/Sample_NCI0163blood_E_C290CACXX/Sample_NCI0163blood_E_C290CACXX.Processed/Sample_NCI0163blood_E_C290CACXX.bam</v>
      </c>
      <c r="F1059" s="43" t="str">
        <f t="shared" si="103"/>
        <v>Sample_NCI0163blood_E_C290CACXX.bam</v>
      </c>
      <c r="G1059" s="97" t="str">
        <f t="shared" si="101"/>
        <v>/data/khanlab/projects/working_DATA/Sample_NCI0163blood_E_C290CACXX/Sample_NCI0163blood_E_C290CACXX.Cufflinks_UCSC/genes.fpkm_tracking</v>
      </c>
      <c r="H1059" s="43"/>
      <c r="I1059" s="43"/>
      <c r="J1059" s="43"/>
      <c r="K1059" s="43"/>
      <c r="L1059" s="43"/>
      <c r="M1059" s="43"/>
      <c r="N1059" s="43"/>
      <c r="O1059" s="43"/>
      <c r="P1059" s="43"/>
      <c r="Q1059" s="43"/>
    </row>
    <row r="1060" spans="1:17" hidden="1">
      <c r="A1060" s="43" t="str">
        <f t="shared" si="98"/>
        <v>/data/khanlab/projects/working_DATA/</v>
      </c>
      <c r="B1060" s="43" t="s">
        <v>1991</v>
      </c>
      <c r="C1060" s="43" t="str">
        <f t="shared" si="99"/>
        <v>.Processed/</v>
      </c>
      <c r="D1060" s="43" t="str">
        <f t="shared" si="100"/>
        <v>.bam</v>
      </c>
      <c r="E1060" s="43" t="str">
        <f t="shared" si="102"/>
        <v>/data/khanlab/projects/working_DATA/Sample_NCI0163tumor3_E_C290CACXX/Sample_NCI0163tumor3_E_C290CACXX.Processed/Sample_NCI0163tumor3_E_C290CACXX.bam</v>
      </c>
      <c r="F1060" s="43" t="str">
        <f t="shared" si="103"/>
        <v>Sample_NCI0163tumor3_E_C290CACXX.bam</v>
      </c>
      <c r="G1060" s="97" t="str">
        <f t="shared" si="101"/>
        <v>/data/khanlab/projects/working_DATA/Sample_NCI0163tumor3_E_C290CACXX/Sample_NCI0163tumor3_E_C290CACXX.Cufflinks_UCSC/genes.fpkm_tracking</v>
      </c>
      <c r="H1060" s="43"/>
      <c r="I1060" s="43"/>
      <c r="J1060" s="43"/>
      <c r="K1060" s="43"/>
      <c r="L1060" s="43"/>
      <c r="M1060" s="43"/>
      <c r="N1060" s="43"/>
      <c r="O1060" s="43"/>
      <c r="P1060" s="43"/>
      <c r="Q1060" s="43"/>
    </row>
    <row r="1061" spans="1:17">
      <c r="A1061" s="43" t="str">
        <f t="shared" si="98"/>
        <v>/data/khanlab/projects/working_DATA/</v>
      </c>
      <c r="B1061" s="43" t="s">
        <v>559</v>
      </c>
      <c r="C1061" s="43" t="str">
        <f t="shared" si="99"/>
        <v>.Processed/</v>
      </c>
      <c r="D1061" s="43" t="str">
        <f t="shared" si="100"/>
        <v>.bam</v>
      </c>
      <c r="E1061" s="43" t="str">
        <f t="shared" si="102"/>
        <v>/data/khanlab/projects/working_DATA/Sample_NCI0163tumor3_T_C1J9VACXX/Sample_NCI0163tumor3_T_C1J9VACXX.Processed/Sample_NCI0163tumor3_T_C1J9VACXX.bam</v>
      </c>
      <c r="F1061" s="43" t="str">
        <f t="shared" si="103"/>
        <v>Sample_NCI0163tumor3_T_C1J9VACXX.bam</v>
      </c>
      <c r="G1061" s="97" t="str">
        <f t="shared" si="101"/>
        <v>/data/khanlab/projects/working_DATA/Sample_NCI0163tumor3_T_C1J9VACXX/Sample_NCI0163tumor3_T_C1J9VACXX.Cufflinks_UCSC/genes.fpkm_tracking</v>
      </c>
      <c r="H1061" s="43"/>
      <c r="I1061" s="43"/>
      <c r="J1061" s="43"/>
      <c r="K1061" s="43"/>
      <c r="L1061" s="43"/>
      <c r="M1061" s="43"/>
      <c r="N1061" s="43"/>
      <c r="O1061" s="43"/>
      <c r="P1061" s="43"/>
      <c r="Q1061" s="43"/>
    </row>
    <row r="1062" spans="1:17" hidden="1">
      <c r="A1062" s="43" t="str">
        <f t="shared" si="98"/>
        <v>/data/khanlab/projects/working_DATA/</v>
      </c>
      <c r="B1062" s="43" t="s">
        <v>1992</v>
      </c>
      <c r="C1062" s="43" t="str">
        <f t="shared" si="99"/>
        <v>.Processed/</v>
      </c>
      <c r="D1062" s="43" t="str">
        <f t="shared" si="100"/>
        <v>.bam</v>
      </c>
      <c r="E1062" s="43" t="str">
        <f t="shared" si="102"/>
        <v>/data/khanlab/projects/working_DATA/Sample_NCI0163tumor4_E_C290CACXX/Sample_NCI0163tumor4_E_C290CACXX.Processed/Sample_NCI0163tumor4_E_C290CACXX.bam</v>
      </c>
      <c r="F1062" s="43" t="str">
        <f t="shared" si="103"/>
        <v>Sample_NCI0163tumor4_E_C290CACXX.bam</v>
      </c>
      <c r="G1062" s="97" t="str">
        <f t="shared" si="101"/>
        <v>/data/khanlab/projects/working_DATA/Sample_NCI0163tumor4_E_C290CACXX/Sample_NCI0163tumor4_E_C290CACXX.Cufflinks_UCSC/genes.fpkm_tracking</v>
      </c>
      <c r="H1062" s="43"/>
      <c r="I1062" s="43"/>
      <c r="J1062" s="43"/>
      <c r="K1062" s="43"/>
      <c r="L1062" s="43"/>
      <c r="M1062" s="43"/>
      <c r="N1062" s="43"/>
      <c r="O1062" s="43"/>
      <c r="P1062" s="43"/>
      <c r="Q1062" s="43"/>
    </row>
    <row r="1063" spans="1:17">
      <c r="A1063" s="43" t="str">
        <f t="shared" si="98"/>
        <v>/data/khanlab/projects/working_DATA/</v>
      </c>
      <c r="B1063" s="43" t="s">
        <v>560</v>
      </c>
      <c r="C1063" s="43" t="str">
        <f t="shared" si="99"/>
        <v>.Processed/</v>
      </c>
      <c r="D1063" s="43" t="str">
        <f t="shared" si="100"/>
        <v>.bam</v>
      </c>
      <c r="E1063" s="43" t="str">
        <f t="shared" si="102"/>
        <v>/data/khanlab/projects/working_DATA/Sample_NCI0163tumor4_T_C1J9VACXX/Sample_NCI0163tumor4_T_C1J9VACXX.Processed/Sample_NCI0163tumor4_T_C1J9VACXX.bam</v>
      </c>
      <c r="F1063" s="43" t="str">
        <f t="shared" si="103"/>
        <v>Sample_NCI0163tumor4_T_C1J9VACXX.bam</v>
      </c>
      <c r="G1063" s="97" t="str">
        <f t="shared" si="101"/>
        <v>/data/khanlab/projects/working_DATA/Sample_NCI0163tumor4_T_C1J9VACXX/Sample_NCI0163tumor4_T_C1J9VACXX.Cufflinks_UCSC/genes.fpkm_tracking</v>
      </c>
      <c r="H1063" s="43"/>
      <c r="I1063" s="43"/>
      <c r="J1063" s="43"/>
      <c r="K1063" s="43"/>
      <c r="L1063" s="43"/>
      <c r="M1063" s="43"/>
      <c r="N1063" s="43"/>
      <c r="O1063" s="43"/>
      <c r="P1063" s="43"/>
      <c r="Q1063" s="43"/>
    </row>
    <row r="1064" spans="1:17" hidden="1">
      <c r="A1064" s="43" t="str">
        <f t="shared" si="98"/>
        <v>/data/khanlab/projects/working_DATA/</v>
      </c>
      <c r="B1064" s="43" t="s">
        <v>1993</v>
      </c>
      <c r="C1064" s="43" t="str">
        <f t="shared" si="99"/>
        <v>.Processed/</v>
      </c>
      <c r="D1064" s="43" t="str">
        <f t="shared" si="100"/>
        <v>.bam</v>
      </c>
      <c r="E1064" s="43" t="str">
        <f t="shared" si="102"/>
        <v>/data/khanlab/projects/working_DATA/Sample_NCI0165blood_E_C259NACXX/Sample_NCI0165blood_E_C259NACXX.Processed/Sample_NCI0165blood_E_C259NACXX.bam</v>
      </c>
      <c r="F1064" s="43" t="str">
        <f t="shared" si="103"/>
        <v>Sample_NCI0165blood_E_C259NACXX.bam</v>
      </c>
      <c r="G1064" s="97" t="str">
        <f t="shared" si="101"/>
        <v>/data/khanlab/projects/working_DATA/Sample_NCI0165blood_E_C259NACXX/Sample_NCI0165blood_E_C259NACXX.Cufflinks_UCSC/genes.fpkm_tracking</v>
      </c>
      <c r="H1064" s="43"/>
      <c r="I1064" s="43"/>
      <c r="J1064" s="43"/>
      <c r="K1064" s="43"/>
      <c r="L1064" s="43"/>
      <c r="M1064" s="43"/>
      <c r="N1064" s="43"/>
      <c r="O1064" s="43"/>
      <c r="P1064" s="43"/>
      <c r="Q1064" s="43"/>
    </row>
    <row r="1065" spans="1:17" hidden="1">
      <c r="A1065" s="43" t="str">
        <f t="shared" si="98"/>
        <v>/data/khanlab/projects/working_DATA/</v>
      </c>
      <c r="B1065" s="43" t="s">
        <v>1994</v>
      </c>
      <c r="C1065" s="43" t="str">
        <f t="shared" si="99"/>
        <v>.Processed/</v>
      </c>
      <c r="D1065" s="43" t="str">
        <f t="shared" si="100"/>
        <v>.bam</v>
      </c>
      <c r="E1065" s="43" t="str">
        <f t="shared" si="102"/>
        <v>/data/khanlab/projects/working_DATA/Sample_NCI0165tumor1_E_C259NACXX/Sample_NCI0165tumor1_E_C259NACXX.Processed/Sample_NCI0165tumor1_E_C259NACXX.bam</v>
      </c>
      <c r="F1065" s="43" t="str">
        <f t="shared" si="103"/>
        <v>Sample_NCI0165tumor1_E_C259NACXX.bam</v>
      </c>
      <c r="G1065" s="97" t="str">
        <f t="shared" si="101"/>
        <v>/data/khanlab/projects/working_DATA/Sample_NCI0165tumor1_E_C259NACXX/Sample_NCI0165tumor1_E_C259NACXX.Cufflinks_UCSC/genes.fpkm_tracking</v>
      </c>
      <c r="H1065" s="43"/>
      <c r="I1065" s="43"/>
      <c r="J1065" s="43"/>
      <c r="K1065" s="43"/>
      <c r="L1065" s="43"/>
      <c r="M1065" s="43"/>
      <c r="N1065" s="43"/>
      <c r="O1065" s="43"/>
      <c r="P1065" s="43"/>
      <c r="Q1065" s="43"/>
    </row>
    <row r="1066" spans="1:17">
      <c r="A1066" s="43" t="str">
        <f t="shared" si="98"/>
        <v>/data/khanlab/projects/working_DATA/</v>
      </c>
      <c r="B1066" s="43" t="s">
        <v>561</v>
      </c>
      <c r="C1066" s="43" t="str">
        <f t="shared" si="99"/>
        <v>.Processed/</v>
      </c>
      <c r="D1066" s="43" t="str">
        <f t="shared" si="100"/>
        <v>.bam</v>
      </c>
      <c r="E1066" s="43" t="str">
        <f t="shared" si="102"/>
        <v>/data/khanlab/projects/working_DATA/Sample_NCI0165tumor1_T_D247WACXX/Sample_NCI0165tumor1_T_D247WACXX.Processed/Sample_NCI0165tumor1_T_D247WACXX.bam</v>
      </c>
      <c r="F1066" s="43" t="str">
        <f t="shared" si="103"/>
        <v>Sample_NCI0165tumor1_T_D247WACXX.bam</v>
      </c>
      <c r="G1066" s="97" t="str">
        <f t="shared" si="101"/>
        <v>/data/khanlab/projects/working_DATA/Sample_NCI0165tumor1_T_D247WACXX/Sample_NCI0165tumor1_T_D247WACXX.Cufflinks_UCSC/genes.fpkm_tracking</v>
      </c>
      <c r="H1066" s="43"/>
      <c r="I1066" s="43"/>
      <c r="J1066" s="43"/>
      <c r="K1066" s="43"/>
      <c r="L1066" s="43"/>
      <c r="M1066" s="43"/>
      <c r="N1066" s="43"/>
      <c r="O1066" s="43"/>
      <c r="P1066" s="43"/>
      <c r="Q1066" s="43"/>
    </row>
    <row r="1067" spans="1:17" hidden="1">
      <c r="A1067" s="43" t="str">
        <f t="shared" si="98"/>
        <v>/data/khanlab/projects/working_DATA/</v>
      </c>
      <c r="B1067" s="43" t="s">
        <v>1995</v>
      </c>
      <c r="C1067" s="43" t="str">
        <f t="shared" si="99"/>
        <v>.Processed/</v>
      </c>
      <c r="D1067" s="43" t="str">
        <f t="shared" si="100"/>
        <v>.bam</v>
      </c>
      <c r="E1067" s="43" t="str">
        <f t="shared" si="102"/>
        <v>/data/khanlab/projects/working_DATA/Sample_NCI0165tumor2_E_C259NACXX/Sample_NCI0165tumor2_E_C259NACXX.Processed/Sample_NCI0165tumor2_E_C259NACXX.bam</v>
      </c>
      <c r="F1067" s="43" t="str">
        <f t="shared" si="103"/>
        <v>Sample_NCI0165tumor2_E_C259NACXX.bam</v>
      </c>
      <c r="G1067" s="97" t="str">
        <f t="shared" si="101"/>
        <v>/data/khanlab/projects/working_DATA/Sample_NCI0165tumor2_E_C259NACXX/Sample_NCI0165tumor2_E_C259NACXX.Cufflinks_UCSC/genes.fpkm_tracking</v>
      </c>
      <c r="H1067" s="43"/>
      <c r="I1067" s="43"/>
      <c r="J1067" s="43"/>
      <c r="K1067" s="43"/>
      <c r="L1067" s="43"/>
      <c r="M1067" s="43"/>
      <c r="N1067" s="43"/>
      <c r="O1067" s="43"/>
      <c r="P1067" s="43"/>
      <c r="Q1067" s="43"/>
    </row>
    <row r="1068" spans="1:17">
      <c r="A1068" s="43" t="str">
        <f t="shared" si="98"/>
        <v>/data/khanlab/projects/working_DATA/</v>
      </c>
      <c r="B1068" s="43" t="s">
        <v>562</v>
      </c>
      <c r="C1068" s="43" t="str">
        <f t="shared" si="99"/>
        <v>.Processed/</v>
      </c>
      <c r="D1068" s="43" t="str">
        <f t="shared" si="100"/>
        <v>.bam</v>
      </c>
      <c r="E1068" s="43" t="str">
        <f t="shared" si="102"/>
        <v>/data/khanlab/projects/working_DATA/Sample_NCI0165tumor2_T_D247WACXX/Sample_NCI0165tumor2_T_D247WACXX.Processed/Sample_NCI0165tumor2_T_D247WACXX.bam</v>
      </c>
      <c r="F1068" s="43" t="str">
        <f t="shared" si="103"/>
        <v>Sample_NCI0165tumor2_T_D247WACXX.bam</v>
      </c>
      <c r="G1068" s="97" t="str">
        <f t="shared" si="101"/>
        <v>/data/khanlab/projects/working_DATA/Sample_NCI0165tumor2_T_D247WACXX/Sample_NCI0165tumor2_T_D247WACXX.Cufflinks_UCSC/genes.fpkm_tracking</v>
      </c>
      <c r="H1068" s="43"/>
      <c r="I1068" s="43"/>
      <c r="J1068" s="43"/>
      <c r="K1068" s="43"/>
      <c r="L1068" s="43"/>
      <c r="M1068" s="43"/>
      <c r="N1068" s="43"/>
      <c r="O1068" s="43"/>
      <c r="P1068" s="43"/>
      <c r="Q1068" s="43"/>
    </row>
    <row r="1069" spans="1:17" hidden="1">
      <c r="A1069" s="43" t="str">
        <f t="shared" si="98"/>
        <v>/data/khanlab/projects/working_DATA/</v>
      </c>
      <c r="B1069" s="43" t="s">
        <v>1996</v>
      </c>
      <c r="C1069" s="43" t="str">
        <f t="shared" si="99"/>
        <v>.Processed/</v>
      </c>
      <c r="D1069" s="43" t="str">
        <f t="shared" si="100"/>
        <v>.bam</v>
      </c>
      <c r="E1069" s="43" t="str">
        <f t="shared" si="102"/>
        <v>/data/khanlab/projects/working_DATA/Sample_NCI0167blood_E_C222MACXX/Sample_NCI0167blood_E_C222MACXX.Processed/Sample_NCI0167blood_E_C222MACXX.bam</v>
      </c>
      <c r="F1069" s="43" t="str">
        <f t="shared" si="103"/>
        <v>Sample_NCI0167blood_E_C222MACXX.bam</v>
      </c>
      <c r="G1069" s="97" t="str">
        <f t="shared" si="101"/>
        <v>/data/khanlab/projects/working_DATA/Sample_NCI0167blood_E_C222MACXX/Sample_NCI0167blood_E_C222MACXX.Cufflinks_UCSC/genes.fpkm_tracking</v>
      </c>
      <c r="H1069" s="43"/>
      <c r="I1069" s="43"/>
      <c r="J1069" s="43"/>
      <c r="K1069" s="43"/>
      <c r="L1069" s="43"/>
      <c r="M1069" s="43"/>
      <c r="N1069" s="43"/>
      <c r="O1069" s="43"/>
      <c r="P1069" s="43"/>
      <c r="Q1069" s="43"/>
    </row>
    <row r="1070" spans="1:17" hidden="1">
      <c r="A1070" s="43" t="str">
        <f t="shared" si="98"/>
        <v>/data/khanlab/projects/working_DATA/</v>
      </c>
      <c r="B1070" s="43" t="s">
        <v>1997</v>
      </c>
      <c r="C1070" s="43" t="str">
        <f t="shared" si="99"/>
        <v>.Processed/</v>
      </c>
      <c r="D1070" s="43" t="str">
        <f t="shared" si="100"/>
        <v>.bam</v>
      </c>
      <c r="E1070" s="43" t="str">
        <f t="shared" si="102"/>
        <v>/data/khanlab/projects/working_DATA/Sample_NCI0167tumor3_E_C3JV2ACXX/Sample_NCI0167tumor3_E_C3JV2ACXX.Processed/Sample_NCI0167tumor3_E_C3JV2ACXX.bam</v>
      </c>
      <c r="F1070" s="43" t="str">
        <f t="shared" si="103"/>
        <v>Sample_NCI0167tumor3_E_C3JV2ACXX.bam</v>
      </c>
      <c r="G1070" s="97" t="str">
        <f t="shared" si="101"/>
        <v>/data/khanlab/projects/working_DATA/Sample_NCI0167tumor3_E_C3JV2ACXX/Sample_NCI0167tumor3_E_C3JV2ACXX.Cufflinks_UCSC/genes.fpkm_tracking</v>
      </c>
      <c r="H1070" s="43"/>
      <c r="I1070" s="43"/>
      <c r="J1070" s="43"/>
      <c r="K1070" s="43"/>
      <c r="L1070" s="43"/>
      <c r="M1070" s="43"/>
      <c r="N1070" s="43"/>
      <c r="O1070" s="43"/>
      <c r="P1070" s="43"/>
      <c r="Q1070" s="43"/>
    </row>
    <row r="1071" spans="1:17">
      <c r="A1071" s="43" t="str">
        <f t="shared" si="98"/>
        <v>/data/khanlab/projects/working_DATA/</v>
      </c>
      <c r="B1071" s="43" t="s">
        <v>563</v>
      </c>
      <c r="C1071" s="43" t="str">
        <f t="shared" si="99"/>
        <v>.Processed/</v>
      </c>
      <c r="D1071" s="43" t="str">
        <f t="shared" si="100"/>
        <v>.bam</v>
      </c>
      <c r="E1071" s="43" t="str">
        <f t="shared" si="102"/>
        <v>/data/khanlab/projects/working_DATA/Sample_NCI0167tumor3_T_C3JV2ACXX/Sample_NCI0167tumor3_T_C3JV2ACXX.Processed/Sample_NCI0167tumor3_T_C3JV2ACXX.bam</v>
      </c>
      <c r="F1071" s="43" t="str">
        <f t="shared" si="103"/>
        <v>Sample_NCI0167tumor3_T_C3JV2ACXX.bam</v>
      </c>
      <c r="G1071" s="97" t="str">
        <f t="shared" si="101"/>
        <v>/data/khanlab/projects/working_DATA/Sample_NCI0167tumor3_T_C3JV2ACXX/Sample_NCI0167tumor3_T_C3JV2ACXX.Cufflinks_UCSC/genes.fpkm_tracking</v>
      </c>
      <c r="H1071" s="43"/>
      <c r="I1071" s="43"/>
      <c r="J1071" s="43"/>
      <c r="K1071" s="43"/>
      <c r="L1071" s="43"/>
      <c r="M1071" s="43"/>
      <c r="N1071" s="43"/>
      <c r="O1071" s="43"/>
      <c r="P1071" s="43"/>
      <c r="Q1071" s="43"/>
    </row>
    <row r="1072" spans="1:17" hidden="1">
      <c r="A1072" s="43" t="str">
        <f t="shared" si="98"/>
        <v>/data/khanlab/projects/working_DATA/</v>
      </c>
      <c r="B1072" s="43" t="s">
        <v>1998</v>
      </c>
      <c r="C1072" s="43" t="str">
        <f t="shared" si="99"/>
        <v>.Processed/</v>
      </c>
      <c r="D1072" s="43" t="str">
        <f t="shared" si="100"/>
        <v>.bam</v>
      </c>
      <c r="E1072" s="43" t="str">
        <f t="shared" si="102"/>
        <v>/data/khanlab/projects/working_DATA/Sample_NCI0167tumor4_E_C3JV2ACXX/Sample_NCI0167tumor4_E_C3JV2ACXX.Processed/Sample_NCI0167tumor4_E_C3JV2ACXX.bam</v>
      </c>
      <c r="F1072" s="43" t="str">
        <f t="shared" si="103"/>
        <v>Sample_NCI0167tumor4_E_C3JV2ACXX.bam</v>
      </c>
      <c r="G1072" s="97" t="str">
        <f t="shared" si="101"/>
        <v>/data/khanlab/projects/working_DATA/Sample_NCI0167tumor4_E_C3JV2ACXX/Sample_NCI0167tumor4_E_C3JV2ACXX.Cufflinks_UCSC/genes.fpkm_tracking</v>
      </c>
      <c r="H1072" s="43"/>
      <c r="I1072" s="43"/>
      <c r="J1072" s="43"/>
      <c r="K1072" s="43"/>
      <c r="L1072" s="43"/>
      <c r="M1072" s="43"/>
      <c r="N1072" s="43"/>
      <c r="O1072" s="43"/>
      <c r="P1072" s="43"/>
      <c r="Q1072" s="43"/>
    </row>
    <row r="1073" spans="1:17">
      <c r="A1073" s="43" t="str">
        <f t="shared" si="98"/>
        <v>/data/khanlab/projects/working_DATA/</v>
      </c>
      <c r="B1073" s="43" t="s">
        <v>564</v>
      </c>
      <c r="C1073" s="43" t="str">
        <f t="shared" si="99"/>
        <v>.Processed/</v>
      </c>
      <c r="D1073" s="43" t="str">
        <f t="shared" si="100"/>
        <v>.bam</v>
      </c>
      <c r="E1073" s="43" t="str">
        <f t="shared" si="102"/>
        <v>/data/khanlab/projects/working_DATA/Sample_NCI0167tumor4_T_C3JV2ACXX/Sample_NCI0167tumor4_T_C3JV2ACXX.Processed/Sample_NCI0167tumor4_T_C3JV2ACXX.bam</v>
      </c>
      <c r="F1073" s="43" t="str">
        <f t="shared" si="103"/>
        <v>Sample_NCI0167tumor4_T_C3JV2ACXX.bam</v>
      </c>
      <c r="G1073" s="97" t="str">
        <f t="shared" si="101"/>
        <v>/data/khanlab/projects/working_DATA/Sample_NCI0167tumor4_T_C3JV2ACXX/Sample_NCI0167tumor4_T_C3JV2ACXX.Cufflinks_UCSC/genes.fpkm_tracking</v>
      </c>
      <c r="H1073" s="43"/>
      <c r="I1073" s="43"/>
      <c r="J1073" s="43"/>
      <c r="K1073" s="43"/>
      <c r="L1073" s="43"/>
      <c r="M1073" s="43"/>
      <c r="N1073" s="43"/>
      <c r="O1073" s="43"/>
      <c r="P1073" s="43"/>
      <c r="Q1073" s="43"/>
    </row>
    <row r="1074" spans="1:17" hidden="1">
      <c r="A1074" s="43" t="str">
        <f t="shared" si="98"/>
        <v>/data/khanlab/projects/working_DATA/</v>
      </c>
      <c r="B1074" s="43" t="s">
        <v>1999</v>
      </c>
      <c r="C1074" s="43" t="str">
        <f t="shared" si="99"/>
        <v>.Processed/</v>
      </c>
      <c r="D1074" s="43" t="str">
        <f t="shared" si="100"/>
        <v>.bam</v>
      </c>
      <c r="E1074" s="43" t="str">
        <f t="shared" si="102"/>
        <v>/data/khanlab/projects/working_DATA/Sample_NCI0167tumor_E_C222MACXX/Sample_NCI0167tumor_E_C222MACXX.Processed/Sample_NCI0167tumor_E_C222MACXX.bam</v>
      </c>
      <c r="F1074" s="43" t="str">
        <f t="shared" si="103"/>
        <v>Sample_NCI0167tumor_E_C222MACXX.bam</v>
      </c>
      <c r="G1074" s="97" t="str">
        <f t="shared" si="101"/>
        <v>/data/khanlab/projects/working_DATA/Sample_NCI0167tumor_E_C222MACXX/Sample_NCI0167tumor_E_C222MACXX.Cufflinks_UCSC/genes.fpkm_tracking</v>
      </c>
      <c r="H1074" s="43"/>
      <c r="I1074" s="43"/>
      <c r="J1074" s="43"/>
      <c r="K1074" s="43"/>
      <c r="L1074" s="43"/>
      <c r="M1074" s="43"/>
      <c r="N1074" s="43"/>
      <c r="O1074" s="43"/>
      <c r="P1074" s="43"/>
      <c r="Q1074" s="43"/>
    </row>
    <row r="1075" spans="1:17">
      <c r="A1075" s="43" t="str">
        <f t="shared" si="98"/>
        <v>/data/khanlab/projects/working_DATA/</v>
      </c>
      <c r="B1075" s="43" t="s">
        <v>565</v>
      </c>
      <c r="C1075" s="43" t="str">
        <f t="shared" si="99"/>
        <v>.Processed/</v>
      </c>
      <c r="D1075" s="43" t="str">
        <f t="shared" si="100"/>
        <v>.bam</v>
      </c>
      <c r="E1075" s="43" t="str">
        <f t="shared" si="102"/>
        <v>/data/khanlab/projects/working_DATA/Sample_NCI0167tumor_T_D247WACXX/Sample_NCI0167tumor_T_D247WACXX.Processed/Sample_NCI0167tumor_T_D247WACXX.bam</v>
      </c>
      <c r="F1075" s="43" t="str">
        <f t="shared" si="103"/>
        <v>Sample_NCI0167tumor_T_D247WACXX.bam</v>
      </c>
      <c r="G1075" s="97" t="str">
        <f t="shared" si="101"/>
        <v>/data/khanlab/projects/working_DATA/Sample_NCI0167tumor_T_D247WACXX/Sample_NCI0167tumor_T_D247WACXX.Cufflinks_UCSC/genes.fpkm_tracking</v>
      </c>
      <c r="H1075" s="43"/>
      <c r="I1075" s="43"/>
      <c r="J1075" s="43"/>
      <c r="K1075" s="43"/>
      <c r="L1075" s="43"/>
      <c r="M1075" s="43"/>
      <c r="N1075" s="43"/>
      <c r="O1075" s="43"/>
      <c r="P1075" s="43"/>
      <c r="Q1075" s="43"/>
    </row>
    <row r="1076" spans="1:17" hidden="1">
      <c r="A1076" s="43" t="str">
        <f t="shared" si="98"/>
        <v>/data/khanlab/projects/working_DATA/</v>
      </c>
      <c r="B1076" s="43" t="s">
        <v>2000</v>
      </c>
      <c r="C1076" s="43" t="str">
        <f t="shared" si="99"/>
        <v>.Processed/</v>
      </c>
      <c r="D1076" s="43" t="str">
        <f t="shared" si="100"/>
        <v>.bam</v>
      </c>
      <c r="E1076" s="43" t="str">
        <f t="shared" si="102"/>
        <v>/data/khanlab/projects/working_DATA/Sample_NCI0171normal_E_C222MACXX/Sample_NCI0171normal_E_C222MACXX.Processed/Sample_NCI0171normal_E_C222MACXX.bam</v>
      </c>
      <c r="F1076" s="43" t="str">
        <f t="shared" si="103"/>
        <v>Sample_NCI0171normal_E_C222MACXX.bam</v>
      </c>
      <c r="G1076" s="97" t="str">
        <f t="shared" si="101"/>
        <v>/data/khanlab/projects/working_DATA/Sample_NCI0171normal_E_C222MACXX/Sample_NCI0171normal_E_C222MACXX.Cufflinks_UCSC/genes.fpkm_tracking</v>
      </c>
      <c r="H1076" s="43"/>
      <c r="I1076" s="43"/>
      <c r="J1076" s="43"/>
      <c r="K1076" s="43"/>
      <c r="L1076" s="43"/>
      <c r="M1076" s="43"/>
      <c r="N1076" s="43"/>
      <c r="O1076" s="43"/>
      <c r="P1076" s="43"/>
      <c r="Q1076" s="43"/>
    </row>
    <row r="1077" spans="1:17" hidden="1">
      <c r="A1077" s="43" t="str">
        <f t="shared" si="98"/>
        <v>/data/khanlab/projects/working_DATA/</v>
      </c>
      <c r="B1077" s="43" t="s">
        <v>2001</v>
      </c>
      <c r="C1077" s="43" t="str">
        <f t="shared" si="99"/>
        <v>.Processed/</v>
      </c>
      <c r="D1077" s="43" t="str">
        <f t="shared" si="100"/>
        <v>.bam</v>
      </c>
      <c r="E1077" s="43" t="str">
        <f t="shared" si="102"/>
        <v>/data/khanlab/projects/working_DATA/Sample_NCI0171tumor_E_C222MACXX/Sample_NCI0171tumor_E_C222MACXX.Processed/Sample_NCI0171tumor_E_C222MACXX.bam</v>
      </c>
      <c r="F1077" s="43" t="str">
        <f t="shared" si="103"/>
        <v>Sample_NCI0171tumor_E_C222MACXX.bam</v>
      </c>
      <c r="G1077" s="97" t="str">
        <f t="shared" si="101"/>
        <v>/data/khanlab/projects/working_DATA/Sample_NCI0171tumor_E_C222MACXX/Sample_NCI0171tumor_E_C222MACXX.Cufflinks_UCSC/genes.fpkm_tracking</v>
      </c>
      <c r="H1077" s="43"/>
      <c r="I1077" s="43"/>
      <c r="J1077" s="43"/>
      <c r="K1077" s="43"/>
      <c r="L1077" s="43"/>
      <c r="M1077" s="43"/>
      <c r="N1077" s="43"/>
      <c r="O1077" s="43"/>
      <c r="P1077" s="43"/>
      <c r="Q1077" s="43"/>
    </row>
    <row r="1078" spans="1:17">
      <c r="A1078" s="43" t="str">
        <f t="shared" ref="A1078:A1141" si="104">$A$1</f>
        <v>/data/khanlab/projects/working_DATA/</v>
      </c>
      <c r="B1078" s="43" t="s">
        <v>566</v>
      </c>
      <c r="C1078" s="43" t="str">
        <f t="shared" ref="C1078:C1141" si="105">$C$1</f>
        <v>.Processed/</v>
      </c>
      <c r="D1078" s="43" t="str">
        <f t="shared" ref="D1078:D1141" si="106">$D$1</f>
        <v>.bam</v>
      </c>
      <c r="E1078" s="43" t="str">
        <f t="shared" si="102"/>
        <v>/data/khanlab/projects/working_DATA/Sample_NCI0171tumor_T_D247WACXX/Sample_NCI0171tumor_T_D247WACXX.Processed/Sample_NCI0171tumor_T_D247WACXX.bam</v>
      </c>
      <c r="F1078" s="43" t="str">
        <f t="shared" si="103"/>
        <v>Sample_NCI0171tumor_T_D247WACXX.bam</v>
      </c>
      <c r="G1078" s="97" t="str">
        <f t="shared" si="101"/>
        <v>/data/khanlab/projects/working_DATA/Sample_NCI0171tumor_T_D247WACXX/Sample_NCI0171tumor_T_D247WACXX.Cufflinks_UCSC/genes.fpkm_tracking</v>
      </c>
      <c r="H1078" s="43"/>
      <c r="I1078" s="43"/>
      <c r="J1078" s="43"/>
      <c r="K1078" s="43"/>
      <c r="L1078" s="43"/>
      <c r="M1078" s="43"/>
      <c r="N1078" s="43"/>
      <c r="O1078" s="43"/>
      <c r="P1078" s="43"/>
      <c r="Q1078" s="43"/>
    </row>
    <row r="1079" spans="1:17" hidden="1">
      <c r="A1079" s="43" t="str">
        <f t="shared" si="104"/>
        <v>/data/khanlab/projects/working_DATA/</v>
      </c>
      <c r="B1079" s="43" t="s">
        <v>2002</v>
      </c>
      <c r="C1079" s="43" t="str">
        <f t="shared" si="105"/>
        <v>.Processed/</v>
      </c>
      <c r="D1079" s="43" t="str">
        <f t="shared" si="106"/>
        <v>.bam</v>
      </c>
      <c r="E1079" s="43" t="str">
        <f t="shared" si="102"/>
        <v>/data/khanlab/projects/working_DATA/Sample_NCI0172blood_E_C290CACXX/Sample_NCI0172blood_E_C290CACXX.Processed/Sample_NCI0172blood_E_C290CACXX.bam</v>
      </c>
      <c r="F1079" s="43" t="str">
        <f t="shared" si="103"/>
        <v>Sample_NCI0172blood_E_C290CACXX.bam</v>
      </c>
      <c r="G1079" s="97" t="str">
        <f t="shared" si="101"/>
        <v>/data/khanlab/projects/working_DATA/Sample_NCI0172blood_E_C290CACXX/Sample_NCI0172blood_E_C290CACXX.Cufflinks_UCSC/genes.fpkm_tracking</v>
      </c>
      <c r="H1079" s="43"/>
      <c r="I1079" s="43"/>
      <c r="J1079" s="43"/>
      <c r="K1079" s="43"/>
      <c r="L1079" s="43"/>
      <c r="M1079" s="43"/>
      <c r="N1079" s="43"/>
      <c r="O1079" s="43"/>
      <c r="P1079" s="43"/>
      <c r="Q1079" s="43"/>
    </row>
    <row r="1080" spans="1:17" hidden="1">
      <c r="A1080" s="43" t="str">
        <f t="shared" si="104"/>
        <v>/data/khanlab/projects/working_DATA/</v>
      </c>
      <c r="B1080" s="43" t="s">
        <v>2003</v>
      </c>
      <c r="C1080" s="43" t="str">
        <f t="shared" si="105"/>
        <v>.Processed/</v>
      </c>
      <c r="D1080" s="43" t="str">
        <f t="shared" si="106"/>
        <v>.bam</v>
      </c>
      <c r="E1080" s="43" t="str">
        <f t="shared" si="102"/>
        <v>/data/khanlab/projects/working_DATA/Sample_NCI0172tumor1_E_C290CACXX/Sample_NCI0172tumor1_E_C290CACXX.Processed/Sample_NCI0172tumor1_E_C290CACXX.bam</v>
      </c>
      <c r="F1080" s="43" t="str">
        <f t="shared" si="103"/>
        <v>Sample_NCI0172tumor1_E_C290CACXX.bam</v>
      </c>
      <c r="G1080" s="97" t="str">
        <f t="shared" si="101"/>
        <v>/data/khanlab/projects/working_DATA/Sample_NCI0172tumor1_E_C290CACXX/Sample_NCI0172tumor1_E_C290CACXX.Cufflinks_UCSC/genes.fpkm_tracking</v>
      </c>
      <c r="H1080" s="43"/>
      <c r="I1080" s="43"/>
      <c r="J1080" s="43"/>
      <c r="K1080" s="43"/>
      <c r="L1080" s="43"/>
      <c r="M1080" s="43"/>
      <c r="N1080" s="43"/>
      <c r="O1080" s="43"/>
      <c r="P1080" s="43"/>
      <c r="Q1080" s="43"/>
    </row>
    <row r="1081" spans="1:17">
      <c r="A1081" s="43" t="str">
        <f t="shared" si="104"/>
        <v>/data/khanlab/projects/working_DATA/</v>
      </c>
      <c r="B1081" s="43" t="s">
        <v>567</v>
      </c>
      <c r="C1081" s="43" t="str">
        <f t="shared" si="105"/>
        <v>.Processed/</v>
      </c>
      <c r="D1081" s="43" t="str">
        <f t="shared" si="106"/>
        <v>.bam</v>
      </c>
      <c r="E1081" s="43" t="str">
        <f t="shared" si="102"/>
        <v>/data/khanlab/projects/working_DATA/Sample_NCI0172tumor1_T_C28HYACXX/Sample_NCI0172tumor1_T_C28HYACXX.Processed/Sample_NCI0172tumor1_T_C28HYACXX.bam</v>
      </c>
      <c r="F1081" s="43" t="str">
        <f t="shared" si="103"/>
        <v>Sample_NCI0172tumor1_T_C28HYACXX.bam</v>
      </c>
      <c r="G1081" s="97" t="str">
        <f t="shared" si="101"/>
        <v>/data/khanlab/projects/working_DATA/Sample_NCI0172tumor1_T_C28HYACXX/Sample_NCI0172tumor1_T_C28HYACXX.Cufflinks_UCSC/genes.fpkm_tracking</v>
      </c>
      <c r="H1081" s="43"/>
      <c r="I1081" s="43"/>
      <c r="J1081" s="43"/>
      <c r="K1081" s="43"/>
      <c r="L1081" s="43"/>
      <c r="M1081" s="43"/>
      <c r="N1081" s="43"/>
      <c r="O1081" s="43"/>
      <c r="P1081" s="43"/>
      <c r="Q1081" s="43"/>
    </row>
    <row r="1082" spans="1:17" hidden="1">
      <c r="A1082" s="43" t="str">
        <f t="shared" si="104"/>
        <v>/data/khanlab/projects/working_DATA/</v>
      </c>
      <c r="B1082" s="43" t="s">
        <v>2004</v>
      </c>
      <c r="C1082" s="43" t="str">
        <f t="shared" si="105"/>
        <v>.Processed/</v>
      </c>
      <c r="D1082" s="43" t="str">
        <f t="shared" si="106"/>
        <v>.bam</v>
      </c>
      <c r="E1082" s="43" t="str">
        <f t="shared" si="102"/>
        <v>/data/khanlab/projects/working_DATA/Sample_NCI0172tumor2_E_C290CACXX/Sample_NCI0172tumor2_E_C290CACXX.Processed/Sample_NCI0172tumor2_E_C290CACXX.bam</v>
      </c>
      <c r="F1082" s="43" t="str">
        <f t="shared" si="103"/>
        <v>Sample_NCI0172tumor2_E_C290CACXX.bam</v>
      </c>
      <c r="G1082" s="97" t="str">
        <f t="shared" si="101"/>
        <v>/data/khanlab/projects/working_DATA/Sample_NCI0172tumor2_E_C290CACXX/Sample_NCI0172tumor2_E_C290CACXX.Cufflinks_UCSC/genes.fpkm_tracking</v>
      </c>
      <c r="H1082" s="43"/>
      <c r="I1082" s="43"/>
      <c r="J1082" s="43"/>
      <c r="K1082" s="43"/>
      <c r="L1082" s="43"/>
      <c r="M1082" s="43"/>
      <c r="N1082" s="43"/>
      <c r="O1082" s="43"/>
      <c r="P1082" s="43"/>
      <c r="Q1082" s="43"/>
    </row>
    <row r="1083" spans="1:17">
      <c r="A1083" s="43" t="str">
        <f t="shared" si="104"/>
        <v>/data/khanlab/projects/working_DATA/</v>
      </c>
      <c r="B1083" s="43" t="s">
        <v>568</v>
      </c>
      <c r="C1083" s="43" t="str">
        <f t="shared" si="105"/>
        <v>.Processed/</v>
      </c>
      <c r="D1083" s="43" t="str">
        <f t="shared" si="106"/>
        <v>.bam</v>
      </c>
      <c r="E1083" s="43" t="str">
        <f t="shared" si="102"/>
        <v>/data/khanlab/projects/working_DATA/Sample_NCI0172tumor2_T_C28HYACXX/Sample_NCI0172tumor2_T_C28HYACXX.Processed/Sample_NCI0172tumor2_T_C28HYACXX.bam</v>
      </c>
      <c r="F1083" s="43" t="str">
        <f t="shared" si="103"/>
        <v>Sample_NCI0172tumor2_T_C28HYACXX.bam</v>
      </c>
      <c r="G1083" s="97" t="str">
        <f t="shared" si="101"/>
        <v>/data/khanlab/projects/working_DATA/Sample_NCI0172tumor2_T_C28HYACXX/Sample_NCI0172tumor2_T_C28HYACXX.Cufflinks_UCSC/genes.fpkm_tracking</v>
      </c>
      <c r="H1083" s="43"/>
      <c r="I1083" s="43"/>
      <c r="J1083" s="43"/>
      <c r="K1083" s="43"/>
      <c r="L1083" s="43"/>
      <c r="M1083" s="43"/>
      <c r="N1083" s="43"/>
      <c r="O1083" s="43"/>
      <c r="P1083" s="43"/>
      <c r="Q1083" s="43"/>
    </row>
    <row r="1084" spans="1:17" hidden="1">
      <c r="A1084" s="43" t="str">
        <f t="shared" si="104"/>
        <v>/data/khanlab/projects/working_DATA/</v>
      </c>
      <c r="B1084" s="43" t="s">
        <v>2005</v>
      </c>
      <c r="C1084" s="43" t="str">
        <f t="shared" si="105"/>
        <v>.Processed/</v>
      </c>
      <c r="D1084" s="43" t="str">
        <f t="shared" si="106"/>
        <v>.bam</v>
      </c>
      <c r="E1084" s="43" t="str">
        <f t="shared" si="102"/>
        <v>/data/khanlab/projects/working_DATA/Sample_NCI0173blood_E_C3D6WACXX/Sample_NCI0173blood_E_C3D6WACXX.Processed/Sample_NCI0173blood_E_C3D6WACXX.bam</v>
      </c>
      <c r="F1084" s="43" t="str">
        <f t="shared" si="103"/>
        <v>Sample_NCI0173blood_E_C3D6WACXX.bam</v>
      </c>
      <c r="G1084" s="97" t="str">
        <f t="shared" si="101"/>
        <v>/data/khanlab/projects/working_DATA/Sample_NCI0173blood_E_C3D6WACXX/Sample_NCI0173blood_E_C3D6WACXX.Cufflinks_UCSC/genes.fpkm_tracking</v>
      </c>
      <c r="H1084" s="43"/>
      <c r="I1084" s="43"/>
      <c r="J1084" s="43"/>
      <c r="K1084" s="43"/>
      <c r="L1084" s="43"/>
      <c r="M1084" s="43"/>
      <c r="N1084" s="43"/>
      <c r="O1084" s="43"/>
      <c r="P1084" s="43"/>
      <c r="Q1084" s="43"/>
    </row>
    <row r="1085" spans="1:17" hidden="1">
      <c r="A1085" s="43" t="str">
        <f t="shared" si="104"/>
        <v>/data/khanlab/projects/working_DATA/</v>
      </c>
      <c r="B1085" s="43" t="s">
        <v>2006</v>
      </c>
      <c r="C1085" s="43" t="str">
        <f t="shared" si="105"/>
        <v>.Processed/</v>
      </c>
      <c r="D1085" s="43" t="str">
        <f t="shared" si="106"/>
        <v>.bam</v>
      </c>
      <c r="E1085" s="43" t="str">
        <f t="shared" si="102"/>
        <v>/data/khanlab/projects/working_DATA/Sample_NCI0173tumor_E_C291CACXX/Sample_NCI0173tumor_E_C291CACXX.Processed/Sample_NCI0173tumor_E_C291CACXX.bam</v>
      </c>
      <c r="F1085" s="43" t="str">
        <f t="shared" si="103"/>
        <v>Sample_NCI0173tumor_E_C291CACXX.bam</v>
      </c>
      <c r="G1085" s="97" t="str">
        <f t="shared" si="101"/>
        <v>/data/khanlab/projects/working_DATA/Sample_NCI0173tumor_E_C291CACXX/Sample_NCI0173tumor_E_C291CACXX.Cufflinks_UCSC/genes.fpkm_tracking</v>
      </c>
      <c r="H1085" s="43"/>
      <c r="I1085" s="43"/>
      <c r="J1085" s="43"/>
      <c r="K1085" s="43"/>
      <c r="L1085" s="43"/>
      <c r="M1085" s="43"/>
      <c r="N1085" s="43"/>
      <c r="O1085" s="43"/>
      <c r="P1085" s="43"/>
      <c r="Q1085" s="43"/>
    </row>
    <row r="1086" spans="1:17">
      <c r="A1086" s="43" t="str">
        <f t="shared" si="104"/>
        <v>/data/khanlab/projects/working_DATA/</v>
      </c>
      <c r="B1086" s="43" t="s">
        <v>569</v>
      </c>
      <c r="C1086" s="43" t="str">
        <f t="shared" si="105"/>
        <v>.Processed/</v>
      </c>
      <c r="D1086" s="43" t="str">
        <f t="shared" si="106"/>
        <v>.bam</v>
      </c>
      <c r="E1086" s="43" t="str">
        <f t="shared" si="102"/>
        <v>/data/khanlab/projects/working_DATA/Sample_NCI0173tumor_T_C28D2ACXX/Sample_NCI0173tumor_T_C28D2ACXX.Processed/Sample_NCI0173tumor_T_C28D2ACXX.bam</v>
      </c>
      <c r="F1086" s="43" t="str">
        <f t="shared" si="103"/>
        <v>Sample_NCI0173tumor_T_C28D2ACXX.bam</v>
      </c>
      <c r="G1086" s="97" t="str">
        <f t="shared" si="101"/>
        <v>/data/khanlab/projects/working_DATA/Sample_NCI0173tumor_T_C28D2ACXX/Sample_NCI0173tumor_T_C28D2ACXX.Cufflinks_UCSC/genes.fpkm_tracking</v>
      </c>
      <c r="H1086" s="43"/>
      <c r="I1086" s="43"/>
      <c r="J1086" s="43"/>
      <c r="K1086" s="43"/>
      <c r="L1086" s="43"/>
      <c r="M1086" s="43"/>
      <c r="N1086" s="43"/>
      <c r="O1086" s="43"/>
      <c r="P1086" s="43"/>
      <c r="Q1086" s="43"/>
    </row>
    <row r="1087" spans="1:17" hidden="1">
      <c r="A1087" s="43" t="str">
        <f t="shared" si="104"/>
        <v>/data/khanlab/projects/working_DATA/</v>
      </c>
      <c r="B1087" s="43" t="s">
        <v>2007</v>
      </c>
      <c r="C1087" s="43" t="str">
        <f t="shared" si="105"/>
        <v>.Processed/</v>
      </c>
      <c r="D1087" s="43" t="str">
        <f t="shared" si="106"/>
        <v>.bam</v>
      </c>
      <c r="E1087" s="43" t="str">
        <f t="shared" si="102"/>
        <v>/data/khanlab/projects/working_DATA/Sample_NCI0174blood_E_C290CACXX/Sample_NCI0174blood_E_C290CACXX.Processed/Sample_NCI0174blood_E_C290CACXX.bam</v>
      </c>
      <c r="F1087" s="43" t="str">
        <f t="shared" si="103"/>
        <v>Sample_NCI0174blood_E_C290CACXX.bam</v>
      </c>
      <c r="G1087" s="97" t="str">
        <f t="shared" si="101"/>
        <v>/data/khanlab/projects/working_DATA/Sample_NCI0174blood_E_C290CACXX/Sample_NCI0174blood_E_C290CACXX.Cufflinks_UCSC/genes.fpkm_tracking</v>
      </c>
      <c r="H1087" s="43"/>
      <c r="I1087" s="43"/>
      <c r="J1087" s="43"/>
      <c r="K1087" s="43"/>
      <c r="L1087" s="43"/>
      <c r="M1087" s="43"/>
      <c r="N1087" s="43"/>
      <c r="O1087" s="43"/>
      <c r="P1087" s="43"/>
      <c r="Q1087" s="43"/>
    </row>
    <row r="1088" spans="1:17" hidden="1">
      <c r="A1088" s="43" t="str">
        <f t="shared" si="104"/>
        <v>/data/khanlab/projects/working_DATA/</v>
      </c>
      <c r="B1088" s="43" t="s">
        <v>2008</v>
      </c>
      <c r="C1088" s="43" t="str">
        <f t="shared" si="105"/>
        <v>.Processed/</v>
      </c>
      <c r="D1088" s="43" t="str">
        <f t="shared" si="106"/>
        <v>.bam</v>
      </c>
      <c r="E1088" s="43" t="str">
        <f t="shared" si="102"/>
        <v>/data/khanlab/projects/working_DATA/Sample_NCI0174tumor_E_C290CACXX/Sample_NCI0174tumor_E_C290CACXX.Processed/Sample_NCI0174tumor_E_C290CACXX.bam</v>
      </c>
      <c r="F1088" s="43" t="str">
        <f t="shared" si="103"/>
        <v>Sample_NCI0174tumor_E_C290CACXX.bam</v>
      </c>
      <c r="G1088" s="97" t="str">
        <f t="shared" si="101"/>
        <v>/data/khanlab/projects/working_DATA/Sample_NCI0174tumor_E_C290CACXX/Sample_NCI0174tumor_E_C290CACXX.Cufflinks_UCSC/genes.fpkm_tracking</v>
      </c>
      <c r="H1088" s="43"/>
      <c r="I1088" s="43"/>
      <c r="J1088" s="43"/>
      <c r="K1088" s="43"/>
      <c r="L1088" s="43"/>
      <c r="M1088" s="43"/>
      <c r="N1088" s="43"/>
      <c r="O1088" s="43"/>
      <c r="P1088" s="43"/>
      <c r="Q1088" s="43"/>
    </row>
    <row r="1089" spans="1:17">
      <c r="A1089" s="43" t="str">
        <f t="shared" si="104"/>
        <v>/data/khanlab/projects/working_DATA/</v>
      </c>
      <c r="B1089" s="43" t="s">
        <v>570</v>
      </c>
      <c r="C1089" s="43" t="str">
        <f t="shared" si="105"/>
        <v>.Processed/</v>
      </c>
      <c r="D1089" s="43" t="str">
        <f t="shared" si="106"/>
        <v>.bam</v>
      </c>
      <c r="E1089" s="43" t="str">
        <f t="shared" si="102"/>
        <v>/data/khanlab/projects/working_DATA/Sample_NCI0174tumor_T_C28HYACXX/Sample_NCI0174tumor_T_C28HYACXX.Processed/Sample_NCI0174tumor_T_C28HYACXX.bam</v>
      </c>
      <c r="F1089" s="43" t="str">
        <f t="shared" si="103"/>
        <v>Sample_NCI0174tumor_T_C28HYACXX.bam</v>
      </c>
      <c r="G1089" s="97" t="str">
        <f t="shared" si="101"/>
        <v>/data/khanlab/projects/working_DATA/Sample_NCI0174tumor_T_C28HYACXX/Sample_NCI0174tumor_T_C28HYACXX.Cufflinks_UCSC/genes.fpkm_tracking</v>
      </c>
      <c r="H1089" s="43"/>
      <c r="I1089" s="43"/>
      <c r="J1089" s="43"/>
      <c r="K1089" s="43"/>
      <c r="L1089" s="43"/>
      <c r="M1089" s="43"/>
      <c r="N1089" s="43"/>
      <c r="O1089" s="43"/>
      <c r="P1089" s="43"/>
      <c r="Q1089" s="43"/>
    </row>
    <row r="1090" spans="1:17" hidden="1">
      <c r="A1090" s="43" t="str">
        <f t="shared" si="104"/>
        <v>/data/khanlab/projects/working_DATA/</v>
      </c>
      <c r="B1090" s="43" t="s">
        <v>3536</v>
      </c>
      <c r="C1090" s="43" t="str">
        <f t="shared" si="105"/>
        <v>.Processed/</v>
      </c>
      <c r="D1090" s="43" t="str">
        <f t="shared" si="106"/>
        <v>.bam</v>
      </c>
      <c r="E1090" s="43" t="str">
        <f t="shared" si="102"/>
        <v>/data/khanlab/projects/working_DATA/Sample_NCI0175liver_E_C6FECANXX/Sample_NCI0175liver_E_C6FECANXX.Processed/Sample_NCI0175liver_E_C6FECANXX.bam</v>
      </c>
      <c r="F1090" s="43" t="str">
        <f t="shared" si="103"/>
        <v>Sample_NCI0175liver_E_C6FECANXX.bam</v>
      </c>
      <c r="G1090" s="97" t="str">
        <f t="shared" ref="G1090:G1153" si="107">CONCATENATE(A1090,B1090,"/",B1090,".Cufflinks_UCSC/genes.fpkm_tracking")</f>
        <v>/data/khanlab/projects/working_DATA/Sample_NCI0175liver_E_C6FECANXX/Sample_NCI0175liver_E_C6FECANXX.Cufflinks_UCSC/genes.fpkm_tracking</v>
      </c>
      <c r="H1090" s="43"/>
      <c r="I1090" s="43"/>
      <c r="J1090" s="43"/>
      <c r="K1090" s="43"/>
      <c r="L1090" s="43"/>
      <c r="M1090" s="43"/>
      <c r="N1090" s="43"/>
      <c r="O1090" s="43"/>
      <c r="P1090" s="43"/>
      <c r="Q1090" s="43"/>
    </row>
    <row r="1091" spans="1:17" hidden="1">
      <c r="A1091" s="43" t="str">
        <f t="shared" si="104"/>
        <v>/data/khanlab/projects/working_DATA/</v>
      </c>
      <c r="B1091" s="43" t="s">
        <v>3537</v>
      </c>
      <c r="C1091" s="43" t="str">
        <f t="shared" si="105"/>
        <v>.Processed/</v>
      </c>
      <c r="D1091" s="43" t="str">
        <f t="shared" si="106"/>
        <v>.bam</v>
      </c>
      <c r="E1091" s="43" t="str">
        <f t="shared" si="102"/>
        <v>/data/khanlab/projects/working_DATA/Sample_NCI0175tumor_E_C6FECANXX/Sample_NCI0175tumor_E_C6FECANXX.Processed/Sample_NCI0175tumor_E_C6FECANXX.bam</v>
      </c>
      <c r="F1091" s="43" t="str">
        <f t="shared" si="103"/>
        <v>Sample_NCI0175tumor_E_C6FECANXX.bam</v>
      </c>
      <c r="G1091" s="97" t="str">
        <f t="shared" si="107"/>
        <v>/data/khanlab/projects/working_DATA/Sample_NCI0175tumor_E_C6FECANXX/Sample_NCI0175tumor_E_C6FECANXX.Cufflinks_UCSC/genes.fpkm_tracking</v>
      </c>
      <c r="H1091" s="43"/>
      <c r="I1091" s="43"/>
      <c r="J1091" s="43"/>
      <c r="K1091" s="43"/>
      <c r="L1091" s="43"/>
      <c r="M1091" s="43"/>
      <c r="N1091" s="43"/>
      <c r="O1091" s="43"/>
      <c r="P1091" s="43"/>
      <c r="Q1091" s="43"/>
    </row>
    <row r="1092" spans="1:17">
      <c r="A1092" s="43" t="str">
        <f t="shared" si="104"/>
        <v>/data/khanlab/projects/working_DATA/</v>
      </c>
      <c r="B1092" s="43" t="s">
        <v>3538</v>
      </c>
      <c r="C1092" s="43" t="str">
        <f t="shared" si="105"/>
        <v>.Processed/</v>
      </c>
      <c r="D1092" s="43" t="str">
        <f t="shared" si="106"/>
        <v>.bam</v>
      </c>
      <c r="E1092" s="43" t="str">
        <f t="shared" si="102"/>
        <v>/data/khanlab/projects/working_DATA/Sample_NCI0175tumor_T_H2N5CBGXX/Sample_NCI0175tumor_T_H2N5CBGXX.Processed/Sample_NCI0175tumor_T_H2N5CBGXX.bam</v>
      </c>
      <c r="F1092" s="43" t="str">
        <f t="shared" si="103"/>
        <v>Sample_NCI0175tumor_T_H2N5CBGXX.bam</v>
      </c>
      <c r="G1092" s="97" t="str">
        <f t="shared" si="107"/>
        <v>/data/khanlab/projects/working_DATA/Sample_NCI0175tumor_T_H2N5CBGXX/Sample_NCI0175tumor_T_H2N5CBGXX.Cufflinks_UCSC/genes.fpkm_tracking</v>
      </c>
      <c r="H1092" s="43"/>
      <c r="I1092" s="43"/>
      <c r="J1092" s="43"/>
      <c r="K1092" s="43"/>
      <c r="L1092" s="43"/>
      <c r="M1092" s="43"/>
      <c r="N1092" s="43"/>
      <c r="O1092" s="43"/>
      <c r="P1092" s="43"/>
      <c r="Q1092" s="43"/>
    </row>
    <row r="1093" spans="1:17" hidden="1">
      <c r="A1093" s="43" t="str">
        <f t="shared" si="104"/>
        <v>/data/khanlab/projects/working_DATA/</v>
      </c>
      <c r="B1093" s="43" t="s">
        <v>2009</v>
      </c>
      <c r="C1093" s="43" t="str">
        <f t="shared" si="105"/>
        <v>.Processed/</v>
      </c>
      <c r="D1093" s="43" t="str">
        <f t="shared" si="106"/>
        <v>.bam</v>
      </c>
      <c r="E1093" s="43" t="str">
        <f t="shared" si="102"/>
        <v>/data/khanlab/projects/working_DATA/Sample_NCI0181blood_E_C2DAHACXX/Sample_NCI0181blood_E_C2DAHACXX.Processed/Sample_NCI0181blood_E_C2DAHACXX.bam</v>
      </c>
      <c r="F1093" s="43" t="str">
        <f t="shared" si="103"/>
        <v>Sample_NCI0181blood_E_C2DAHACXX.bam</v>
      </c>
      <c r="G1093" s="97" t="str">
        <f t="shared" si="107"/>
        <v>/data/khanlab/projects/working_DATA/Sample_NCI0181blood_E_C2DAHACXX/Sample_NCI0181blood_E_C2DAHACXX.Cufflinks_UCSC/genes.fpkm_tracking</v>
      </c>
      <c r="H1093" s="43"/>
      <c r="I1093" s="43"/>
      <c r="J1093" s="43"/>
      <c r="K1093" s="43"/>
      <c r="L1093" s="43"/>
      <c r="M1093" s="43"/>
      <c r="N1093" s="43"/>
      <c r="O1093" s="43"/>
      <c r="P1093" s="43"/>
      <c r="Q1093" s="43"/>
    </row>
    <row r="1094" spans="1:17" hidden="1">
      <c r="A1094" s="43" t="str">
        <f t="shared" si="104"/>
        <v>/data/khanlab/projects/working_DATA/</v>
      </c>
      <c r="B1094" s="43" t="s">
        <v>2010</v>
      </c>
      <c r="C1094" s="43" t="str">
        <f t="shared" si="105"/>
        <v>.Processed/</v>
      </c>
      <c r="D1094" s="43" t="str">
        <f t="shared" si="106"/>
        <v>.bam</v>
      </c>
      <c r="E1094" s="43" t="str">
        <f t="shared" si="102"/>
        <v>/data/khanlab/projects/working_DATA/Sample_NCI0183tumor_E_C291CACXX/Sample_NCI0183tumor_E_C291CACXX.Processed/Sample_NCI0183tumor_E_C291CACXX.bam</v>
      </c>
      <c r="F1094" s="43" t="str">
        <f t="shared" si="103"/>
        <v>Sample_NCI0183tumor_E_C291CACXX.bam</v>
      </c>
      <c r="G1094" s="97" t="str">
        <f t="shared" si="107"/>
        <v>/data/khanlab/projects/working_DATA/Sample_NCI0183tumor_E_C291CACXX/Sample_NCI0183tumor_E_C291CACXX.Cufflinks_UCSC/genes.fpkm_tracking</v>
      </c>
      <c r="H1094" s="43"/>
      <c r="I1094" s="43"/>
      <c r="J1094" s="43"/>
      <c r="K1094" s="43"/>
      <c r="L1094" s="43"/>
      <c r="M1094" s="43"/>
      <c r="N1094" s="43"/>
      <c r="O1094" s="43"/>
      <c r="P1094" s="43"/>
      <c r="Q1094" s="43"/>
    </row>
    <row r="1095" spans="1:17">
      <c r="A1095" s="43" t="str">
        <f t="shared" si="104"/>
        <v>/data/khanlab/projects/working_DATA/</v>
      </c>
      <c r="B1095" s="43" t="s">
        <v>571</v>
      </c>
      <c r="C1095" s="43" t="str">
        <f t="shared" si="105"/>
        <v>.Processed/</v>
      </c>
      <c r="D1095" s="43" t="str">
        <f t="shared" si="106"/>
        <v>.bam</v>
      </c>
      <c r="E1095" s="43" t="str">
        <f t="shared" si="102"/>
        <v>/data/khanlab/projects/working_DATA/Sample_NCI0183tumor_T_D2ED5ACXX/Sample_NCI0183tumor_T_D2ED5ACXX.Processed/Sample_NCI0183tumor_T_D2ED5ACXX.bam</v>
      </c>
      <c r="F1095" s="43" t="str">
        <f t="shared" si="103"/>
        <v>Sample_NCI0183tumor_T_D2ED5ACXX.bam</v>
      </c>
      <c r="G1095" s="97" t="str">
        <f t="shared" si="107"/>
        <v>/data/khanlab/projects/working_DATA/Sample_NCI0183tumor_T_D2ED5ACXX/Sample_NCI0183tumor_T_D2ED5ACXX.Cufflinks_UCSC/genes.fpkm_tracking</v>
      </c>
      <c r="H1095" s="43"/>
      <c r="I1095" s="43"/>
      <c r="J1095" s="43"/>
      <c r="K1095" s="43"/>
      <c r="L1095" s="43"/>
      <c r="M1095" s="43"/>
      <c r="N1095" s="43"/>
      <c r="O1095" s="43"/>
      <c r="P1095" s="43"/>
      <c r="Q1095" s="43"/>
    </row>
    <row r="1096" spans="1:17" hidden="1">
      <c r="A1096" s="43" t="str">
        <f t="shared" si="104"/>
        <v>/data/khanlab/projects/working_DATA/</v>
      </c>
      <c r="B1096" s="43" t="s">
        <v>2011</v>
      </c>
      <c r="C1096" s="43" t="str">
        <f t="shared" si="105"/>
        <v>.Processed/</v>
      </c>
      <c r="D1096" s="43" t="str">
        <f t="shared" si="106"/>
        <v>.bam</v>
      </c>
      <c r="E1096" s="43" t="str">
        <f t="shared" si="102"/>
        <v>/data/khanlab/projects/working_DATA/Sample_NCI0184blood_E_C291CACXX/Sample_NCI0184blood_E_C291CACXX.Processed/Sample_NCI0184blood_E_C291CACXX.bam</v>
      </c>
      <c r="F1096" s="43" t="str">
        <f t="shared" si="103"/>
        <v>Sample_NCI0184blood_E_C291CACXX.bam</v>
      </c>
      <c r="G1096" s="97" t="str">
        <f t="shared" si="107"/>
        <v>/data/khanlab/projects/working_DATA/Sample_NCI0184blood_E_C291CACXX/Sample_NCI0184blood_E_C291CACXX.Cufflinks_UCSC/genes.fpkm_tracking</v>
      </c>
      <c r="H1096" s="43"/>
      <c r="I1096" s="43"/>
      <c r="J1096" s="43"/>
      <c r="K1096" s="43"/>
      <c r="L1096" s="43"/>
      <c r="M1096" s="43"/>
      <c r="N1096" s="43"/>
      <c r="O1096" s="43"/>
      <c r="P1096" s="43"/>
      <c r="Q1096" s="43"/>
    </row>
    <row r="1097" spans="1:17" hidden="1">
      <c r="A1097" s="43" t="str">
        <f t="shared" si="104"/>
        <v>/data/khanlab/projects/working_DATA/</v>
      </c>
      <c r="B1097" s="43" t="s">
        <v>2012</v>
      </c>
      <c r="C1097" s="43" t="str">
        <f t="shared" si="105"/>
        <v>.Processed/</v>
      </c>
      <c r="D1097" s="43" t="str">
        <f t="shared" si="106"/>
        <v>.bam</v>
      </c>
      <c r="E1097" s="43" t="str">
        <f t="shared" si="102"/>
        <v>/data/khanlab/projects/working_DATA/Sample_NCI0184tumor_E_C291CACXX/Sample_NCI0184tumor_E_C291CACXX.Processed/Sample_NCI0184tumor_E_C291CACXX.bam</v>
      </c>
      <c r="F1097" s="43" t="str">
        <f t="shared" si="103"/>
        <v>Sample_NCI0184tumor_E_C291CACXX.bam</v>
      </c>
      <c r="G1097" s="97" t="str">
        <f t="shared" si="107"/>
        <v>/data/khanlab/projects/working_DATA/Sample_NCI0184tumor_E_C291CACXX/Sample_NCI0184tumor_E_C291CACXX.Cufflinks_UCSC/genes.fpkm_tracking</v>
      </c>
      <c r="H1097" s="43"/>
      <c r="I1097" s="43"/>
      <c r="J1097" s="43"/>
      <c r="K1097" s="43"/>
      <c r="L1097" s="43"/>
      <c r="M1097" s="43"/>
      <c r="N1097" s="43"/>
      <c r="O1097" s="43"/>
      <c r="P1097" s="43"/>
      <c r="Q1097" s="43"/>
    </row>
    <row r="1098" spans="1:17" hidden="1">
      <c r="A1098" s="43" t="str">
        <f t="shared" si="104"/>
        <v>/data/khanlab/projects/working_DATA/</v>
      </c>
      <c r="B1098" s="43" t="s">
        <v>2013</v>
      </c>
      <c r="C1098" s="43" t="str">
        <f t="shared" si="105"/>
        <v>.Processed/</v>
      </c>
      <c r="D1098" s="43" t="str">
        <f t="shared" si="106"/>
        <v>.bam</v>
      </c>
      <c r="E1098" s="43" t="str">
        <f t="shared" si="102"/>
        <v>/data/khanlab/projects/working_DATA/Sample_NCI0185tumor_E_C291CACXX/Sample_NCI0185tumor_E_C291CACXX.Processed/Sample_NCI0185tumor_E_C291CACXX.bam</v>
      </c>
      <c r="F1098" s="43" t="str">
        <f t="shared" si="103"/>
        <v>Sample_NCI0185tumor_E_C291CACXX.bam</v>
      </c>
      <c r="G1098" s="97" t="str">
        <f t="shared" si="107"/>
        <v>/data/khanlab/projects/working_DATA/Sample_NCI0185tumor_E_C291CACXX/Sample_NCI0185tumor_E_C291CACXX.Cufflinks_UCSC/genes.fpkm_tracking</v>
      </c>
      <c r="H1098" s="43"/>
      <c r="I1098" s="43"/>
      <c r="J1098" s="43"/>
      <c r="K1098" s="43"/>
      <c r="L1098" s="43"/>
      <c r="M1098" s="43"/>
      <c r="N1098" s="43"/>
      <c r="O1098" s="43"/>
      <c r="P1098" s="43"/>
      <c r="Q1098" s="43"/>
    </row>
    <row r="1099" spans="1:17">
      <c r="A1099" s="43" t="str">
        <f t="shared" si="104"/>
        <v>/data/khanlab/projects/working_DATA/</v>
      </c>
      <c r="B1099" s="43" t="s">
        <v>572</v>
      </c>
      <c r="C1099" s="43" t="str">
        <f t="shared" si="105"/>
        <v>.Processed/</v>
      </c>
      <c r="D1099" s="43" t="str">
        <f t="shared" si="106"/>
        <v>.bam</v>
      </c>
      <c r="E1099" s="43" t="str">
        <f t="shared" si="102"/>
        <v>/data/khanlab/projects/working_DATA/Sample_NCI0185tumor_T_D2ED5ACXX/Sample_NCI0185tumor_T_D2ED5ACXX.Processed/Sample_NCI0185tumor_T_D2ED5ACXX.bam</v>
      </c>
      <c r="F1099" s="43" t="str">
        <f t="shared" si="103"/>
        <v>Sample_NCI0185tumor_T_D2ED5ACXX.bam</v>
      </c>
      <c r="G1099" s="97" t="str">
        <f t="shared" si="107"/>
        <v>/data/khanlab/projects/working_DATA/Sample_NCI0185tumor_T_D2ED5ACXX/Sample_NCI0185tumor_T_D2ED5ACXX.Cufflinks_UCSC/genes.fpkm_tracking</v>
      </c>
      <c r="H1099" s="43"/>
      <c r="I1099" s="43"/>
      <c r="J1099" s="43"/>
      <c r="K1099" s="43"/>
      <c r="L1099" s="43"/>
      <c r="M1099" s="43"/>
      <c r="N1099" s="43"/>
      <c r="O1099" s="43"/>
      <c r="P1099" s="43"/>
      <c r="Q1099" s="43"/>
    </row>
    <row r="1100" spans="1:17" hidden="1">
      <c r="A1100" s="43" t="str">
        <f t="shared" si="104"/>
        <v>/data/khanlab/projects/working_DATA/</v>
      </c>
      <c r="B1100" s="43" t="s">
        <v>2014</v>
      </c>
      <c r="C1100" s="43" t="str">
        <f t="shared" si="105"/>
        <v>.Processed/</v>
      </c>
      <c r="D1100" s="43" t="str">
        <f t="shared" si="106"/>
        <v>.bam</v>
      </c>
      <c r="E1100" s="43" t="str">
        <f t="shared" si="102"/>
        <v>/data/khanlab/projects/working_DATA/Sample_NCI0198blood_E_C291CACXX/Sample_NCI0198blood_E_C291CACXX.Processed/Sample_NCI0198blood_E_C291CACXX.bam</v>
      </c>
      <c r="F1100" s="43" t="str">
        <f t="shared" si="103"/>
        <v>Sample_NCI0198blood_E_C291CACXX.bam</v>
      </c>
      <c r="G1100" s="97" t="str">
        <f t="shared" si="107"/>
        <v>/data/khanlab/projects/working_DATA/Sample_NCI0198blood_E_C291CACXX/Sample_NCI0198blood_E_C291CACXX.Cufflinks_UCSC/genes.fpkm_tracking</v>
      </c>
      <c r="H1100" s="43"/>
      <c r="I1100" s="43"/>
      <c r="J1100" s="43"/>
      <c r="K1100" s="43"/>
      <c r="L1100" s="43"/>
      <c r="M1100" s="43"/>
      <c r="N1100" s="43"/>
      <c r="O1100" s="43"/>
      <c r="P1100" s="43"/>
      <c r="Q1100" s="43"/>
    </row>
    <row r="1101" spans="1:17" hidden="1">
      <c r="A1101" s="43" t="str">
        <f t="shared" si="104"/>
        <v>/data/khanlab/projects/working_DATA/</v>
      </c>
      <c r="B1101" s="43" t="s">
        <v>2015</v>
      </c>
      <c r="C1101" s="43" t="str">
        <f t="shared" si="105"/>
        <v>.Processed/</v>
      </c>
      <c r="D1101" s="43" t="str">
        <f t="shared" si="106"/>
        <v>.bam</v>
      </c>
      <c r="E1101" s="43" t="str">
        <f t="shared" si="102"/>
        <v>/data/khanlab/projects/working_DATA/Sample_NCI0198tumor_E_C291CACXX/Sample_NCI0198tumor_E_C291CACXX.Processed/Sample_NCI0198tumor_E_C291CACXX.bam</v>
      </c>
      <c r="F1101" s="43" t="str">
        <f t="shared" si="103"/>
        <v>Sample_NCI0198tumor_E_C291CACXX.bam</v>
      </c>
      <c r="G1101" s="97" t="str">
        <f t="shared" si="107"/>
        <v>/data/khanlab/projects/working_DATA/Sample_NCI0198tumor_E_C291CACXX/Sample_NCI0198tumor_E_C291CACXX.Cufflinks_UCSC/genes.fpkm_tracking</v>
      </c>
      <c r="H1101" s="43"/>
      <c r="I1101" s="43"/>
      <c r="J1101" s="43"/>
      <c r="K1101" s="43"/>
      <c r="L1101" s="43"/>
      <c r="M1101" s="43"/>
      <c r="N1101" s="43"/>
      <c r="O1101" s="43"/>
      <c r="P1101" s="43"/>
      <c r="Q1101" s="43"/>
    </row>
    <row r="1102" spans="1:17">
      <c r="A1102" s="43" t="str">
        <f t="shared" si="104"/>
        <v>/data/khanlab/projects/working_DATA/</v>
      </c>
      <c r="B1102" s="43" t="s">
        <v>573</v>
      </c>
      <c r="C1102" s="43" t="str">
        <f t="shared" si="105"/>
        <v>.Processed/</v>
      </c>
      <c r="D1102" s="43" t="str">
        <f t="shared" si="106"/>
        <v>.bam</v>
      </c>
      <c r="E1102" s="43" t="str">
        <f t="shared" si="102"/>
        <v>/data/khanlab/projects/working_DATA/Sample_NCI0198tumor_T_C2D7YACXX/Sample_NCI0198tumor_T_C2D7YACXX.Processed/Sample_NCI0198tumor_T_C2D7YACXX.bam</v>
      </c>
      <c r="F1102" s="43" t="str">
        <f t="shared" si="103"/>
        <v>Sample_NCI0198tumor_T_C2D7YACXX.bam</v>
      </c>
      <c r="G1102" s="97" t="str">
        <f t="shared" si="107"/>
        <v>/data/khanlab/projects/working_DATA/Sample_NCI0198tumor_T_C2D7YACXX/Sample_NCI0198tumor_T_C2D7YACXX.Cufflinks_UCSC/genes.fpkm_tracking</v>
      </c>
      <c r="H1102" s="43"/>
      <c r="I1102" s="43"/>
      <c r="J1102" s="43"/>
      <c r="K1102" s="43"/>
      <c r="L1102" s="43"/>
      <c r="M1102" s="43"/>
      <c r="N1102" s="43"/>
      <c r="O1102" s="43"/>
      <c r="P1102" s="43"/>
      <c r="Q1102" s="43"/>
    </row>
    <row r="1103" spans="1:17">
      <c r="A1103" s="43" t="str">
        <f t="shared" si="104"/>
        <v>/data/khanlab/projects/working_DATA/</v>
      </c>
      <c r="B1103" s="43" t="s">
        <v>2016</v>
      </c>
      <c r="C1103" s="43" t="str">
        <f t="shared" si="105"/>
        <v>.Processed/</v>
      </c>
      <c r="D1103" s="43" t="str">
        <f t="shared" si="106"/>
        <v>.bam</v>
      </c>
      <c r="E1103" s="43" t="str">
        <f t="shared" si="102"/>
        <v>/data/khanlab/projects/working_DATA/Sample_NCI0201brother2Ac_T_C676DANXX/Sample_NCI0201brother2Ac_T_C676DANXX.Processed/Sample_NCI0201brother2Ac_T_C676DANXX.bam</v>
      </c>
      <c r="F1103" s="43" t="str">
        <f t="shared" si="103"/>
        <v>Sample_NCI0201brother2Ac_T_C676DANXX.bam</v>
      </c>
      <c r="G1103" s="97" t="str">
        <f t="shared" si="107"/>
        <v>/data/khanlab/projects/working_DATA/Sample_NCI0201brother2Ac_T_C676DANXX/Sample_NCI0201brother2Ac_T_C676DANXX.Cufflinks_UCSC/genes.fpkm_tracking</v>
      </c>
      <c r="H1103" s="43"/>
      <c r="I1103" s="43"/>
      <c r="J1103" s="43"/>
      <c r="K1103" s="43"/>
      <c r="L1103" s="43"/>
      <c r="M1103" s="43"/>
      <c r="N1103" s="43"/>
      <c r="O1103" s="43"/>
      <c r="P1103" s="43"/>
      <c r="Q1103" s="43"/>
    </row>
    <row r="1104" spans="1:17" hidden="1">
      <c r="A1104" s="43" t="str">
        <f t="shared" si="104"/>
        <v>/data/khanlab/projects/working_DATA/</v>
      </c>
      <c r="B1104" s="43" t="s">
        <v>2017</v>
      </c>
      <c r="C1104" s="43" t="str">
        <f t="shared" si="105"/>
        <v>.Processed/</v>
      </c>
      <c r="D1104" s="43" t="str">
        <f t="shared" si="106"/>
        <v>.bam</v>
      </c>
      <c r="E1104" s="43" t="str">
        <f t="shared" si="102"/>
        <v>/data/khanlab/projects/working_DATA/Sample_NCI0201brother2_E_C3WFVACXX/Sample_NCI0201brother2_E_C3WFVACXX.Processed/Sample_NCI0201brother2_E_C3WFVACXX.bam</v>
      </c>
      <c r="F1104" s="43" t="str">
        <f t="shared" si="103"/>
        <v>Sample_NCI0201brother2_E_C3WFVACXX.bam</v>
      </c>
      <c r="G1104" s="97" t="str">
        <f t="shared" si="107"/>
        <v>/data/khanlab/projects/working_DATA/Sample_NCI0201brother2_E_C3WFVACXX/Sample_NCI0201brother2_E_C3WFVACXX.Cufflinks_UCSC/genes.fpkm_tracking</v>
      </c>
      <c r="H1104" s="43"/>
      <c r="I1104" s="43"/>
      <c r="J1104" s="43"/>
      <c r="K1104" s="43"/>
      <c r="L1104" s="43"/>
      <c r="M1104" s="43"/>
      <c r="N1104" s="43"/>
      <c r="O1104" s="43"/>
      <c r="P1104" s="43"/>
      <c r="Q1104" s="43"/>
    </row>
    <row r="1105" spans="1:17">
      <c r="A1105" s="43" t="str">
        <f t="shared" si="104"/>
        <v>/data/khanlab/projects/working_DATA/</v>
      </c>
      <c r="B1105" s="43" t="s">
        <v>574</v>
      </c>
      <c r="C1105" s="43" t="str">
        <f t="shared" si="105"/>
        <v>.Processed/</v>
      </c>
      <c r="D1105" s="43" t="str">
        <f t="shared" si="106"/>
        <v>.bam</v>
      </c>
      <c r="E1105" s="43" t="str">
        <f t="shared" si="102"/>
        <v>/data/khanlab/projects/working_DATA/Sample_NCI0201brother2tumor_T_C3WFVACXX/Sample_NCI0201brother2tumor_T_C3WFVACXX.Processed/Sample_NCI0201brother2tumor_T_C3WFVACXX.bam</v>
      </c>
      <c r="F1105" s="43" t="str">
        <f t="shared" si="103"/>
        <v>Sample_NCI0201brother2tumor_T_C3WFVACXX.bam</v>
      </c>
      <c r="G1105" s="97" t="str">
        <f t="shared" si="107"/>
        <v>/data/khanlab/projects/working_DATA/Sample_NCI0201brother2tumor_T_C3WFVACXX/Sample_NCI0201brother2tumor_T_C3WFVACXX.Cufflinks_UCSC/genes.fpkm_tracking</v>
      </c>
      <c r="H1105" s="43"/>
      <c r="I1105" s="43"/>
      <c r="J1105" s="43"/>
      <c r="K1105" s="43"/>
      <c r="L1105" s="43"/>
      <c r="M1105" s="43"/>
      <c r="N1105" s="43"/>
      <c r="O1105" s="43"/>
      <c r="P1105" s="43"/>
      <c r="Q1105" s="43"/>
    </row>
    <row r="1106" spans="1:17" hidden="1">
      <c r="A1106" s="43" t="str">
        <f t="shared" si="104"/>
        <v>/data/khanlab/projects/working_DATA/</v>
      </c>
      <c r="B1106" s="43" t="s">
        <v>2018</v>
      </c>
      <c r="C1106" s="43" t="str">
        <f t="shared" si="105"/>
        <v>.Processed/</v>
      </c>
      <c r="D1106" s="43" t="str">
        <f t="shared" si="106"/>
        <v>.bam</v>
      </c>
      <c r="E1106" s="43" t="str">
        <f t="shared" ref="E1106:E1169" si="108">CONCATENATE(A1106,B1106,"/",B1106,C1106,B1106,D1106)</f>
        <v>/data/khanlab/projects/working_DATA/Sample_NCI0201brother_E_C2V74ACXX/Sample_NCI0201brother_E_C2V74ACXX.Processed/Sample_NCI0201brother_E_C2V74ACXX.bam</v>
      </c>
      <c r="F1106" s="43" t="str">
        <f t="shared" ref="F1106:F1169" si="109">CONCATENATE(B1106,D1106)</f>
        <v>Sample_NCI0201brother_E_C2V74ACXX.bam</v>
      </c>
      <c r="G1106" s="97" t="str">
        <f t="shared" si="107"/>
        <v>/data/khanlab/projects/working_DATA/Sample_NCI0201brother_E_C2V74ACXX/Sample_NCI0201brother_E_C2V74ACXX.Cufflinks_UCSC/genes.fpkm_tracking</v>
      </c>
      <c r="H1106" s="43"/>
      <c r="I1106" s="43"/>
      <c r="J1106" s="43"/>
      <c r="K1106" s="43"/>
      <c r="L1106" s="43"/>
      <c r="M1106" s="43"/>
      <c r="N1106" s="43"/>
      <c r="O1106" s="43"/>
      <c r="P1106" s="43"/>
      <c r="Q1106" s="43"/>
    </row>
    <row r="1107" spans="1:17" hidden="1">
      <c r="A1107" s="43" t="str">
        <f t="shared" si="104"/>
        <v>/data/khanlab/projects/working_DATA/</v>
      </c>
      <c r="B1107" s="43" t="s">
        <v>2019</v>
      </c>
      <c r="C1107" s="43" t="str">
        <f t="shared" si="105"/>
        <v>.Processed/</v>
      </c>
      <c r="D1107" s="43" t="str">
        <f t="shared" si="106"/>
        <v>.bam</v>
      </c>
      <c r="E1107" s="43" t="str">
        <f t="shared" si="108"/>
        <v>/data/khanlab/projects/working_DATA/Sample_NCI0201father_E_C2V74ACXX/Sample_NCI0201father_E_C2V74ACXX.Processed/Sample_NCI0201father_E_C2V74ACXX.bam</v>
      </c>
      <c r="F1107" s="43" t="str">
        <f t="shared" si="109"/>
        <v>Sample_NCI0201father_E_C2V74ACXX.bam</v>
      </c>
      <c r="G1107" s="97" t="str">
        <f t="shared" si="107"/>
        <v>/data/khanlab/projects/working_DATA/Sample_NCI0201father_E_C2V74ACXX/Sample_NCI0201father_E_C2V74ACXX.Cufflinks_UCSC/genes.fpkm_tracking</v>
      </c>
      <c r="H1107" s="43"/>
      <c r="I1107" s="43"/>
      <c r="J1107" s="43"/>
      <c r="K1107" s="43"/>
      <c r="L1107" s="43"/>
      <c r="M1107" s="43"/>
      <c r="N1107" s="43"/>
      <c r="O1107" s="43"/>
      <c r="P1107" s="43"/>
      <c r="Q1107" s="43"/>
    </row>
    <row r="1108" spans="1:17" hidden="1">
      <c r="A1108" s="43" t="str">
        <f t="shared" si="104"/>
        <v>/data/khanlab/projects/working_DATA/</v>
      </c>
      <c r="B1108" s="43" t="s">
        <v>2020</v>
      </c>
      <c r="C1108" s="43" t="str">
        <f t="shared" si="105"/>
        <v>.Processed/</v>
      </c>
      <c r="D1108" s="43" t="str">
        <f t="shared" si="106"/>
        <v>.bam</v>
      </c>
      <c r="E1108" s="43" t="str">
        <f t="shared" si="108"/>
        <v>/data/khanlab/projects/working_DATA/Sample_NCI0201mother_E_C2V74ACXX/Sample_NCI0201mother_E_C2V74ACXX.Processed/Sample_NCI0201mother_E_C2V74ACXX.bam</v>
      </c>
      <c r="F1108" s="43" t="str">
        <f t="shared" si="109"/>
        <v>Sample_NCI0201mother_E_C2V74ACXX.bam</v>
      </c>
      <c r="G1108" s="97" t="str">
        <f t="shared" si="107"/>
        <v>/data/khanlab/projects/working_DATA/Sample_NCI0201mother_E_C2V74ACXX/Sample_NCI0201mother_E_C2V74ACXX.Cufflinks_UCSC/genes.fpkm_tracking</v>
      </c>
      <c r="H1108" s="43"/>
      <c r="I1108" s="43"/>
      <c r="J1108" s="43"/>
      <c r="K1108" s="43"/>
      <c r="L1108" s="43"/>
      <c r="M1108" s="43"/>
      <c r="N1108" s="43"/>
      <c r="O1108" s="43"/>
      <c r="P1108" s="43"/>
      <c r="Q1108" s="43"/>
    </row>
    <row r="1109" spans="1:17">
      <c r="A1109" s="43" t="str">
        <f t="shared" si="104"/>
        <v>/data/khanlab/projects/working_DATA/</v>
      </c>
      <c r="B1109" s="43" t="s">
        <v>2021</v>
      </c>
      <c r="C1109" s="43" t="str">
        <f t="shared" si="105"/>
        <v>.Processed/</v>
      </c>
      <c r="D1109" s="43" t="str">
        <f t="shared" si="106"/>
        <v>.bam</v>
      </c>
      <c r="E1109" s="43" t="str">
        <f t="shared" si="108"/>
        <v>/data/khanlab/projects/working_DATA/Sample_NCI0201selfAc_T_C676DANXX/Sample_NCI0201selfAc_T_C676DANXX.Processed/Sample_NCI0201selfAc_T_C676DANXX.bam</v>
      </c>
      <c r="F1109" s="43" t="str">
        <f t="shared" si="109"/>
        <v>Sample_NCI0201selfAc_T_C676DANXX.bam</v>
      </c>
      <c r="G1109" s="97" t="str">
        <f t="shared" si="107"/>
        <v>/data/khanlab/projects/working_DATA/Sample_NCI0201selfAc_T_C676DANXX/Sample_NCI0201selfAc_T_C676DANXX.Cufflinks_UCSC/genes.fpkm_tracking</v>
      </c>
      <c r="H1109" s="43"/>
      <c r="I1109" s="43"/>
      <c r="J1109" s="43"/>
      <c r="K1109" s="43"/>
      <c r="L1109" s="43"/>
      <c r="M1109" s="43"/>
      <c r="N1109" s="43"/>
      <c r="O1109" s="43"/>
      <c r="P1109" s="43"/>
      <c r="Q1109" s="43"/>
    </row>
    <row r="1110" spans="1:17" hidden="1">
      <c r="A1110" s="43" t="str">
        <f t="shared" si="104"/>
        <v>/data/khanlab/projects/working_DATA/</v>
      </c>
      <c r="B1110" s="43" t="s">
        <v>2022</v>
      </c>
      <c r="C1110" s="43" t="str">
        <f t="shared" si="105"/>
        <v>.Processed/</v>
      </c>
      <c r="D1110" s="43" t="str">
        <f t="shared" si="106"/>
        <v>.bam</v>
      </c>
      <c r="E1110" s="43" t="str">
        <f t="shared" si="108"/>
        <v>/data/khanlab/projects/working_DATA/Sample_NCI0201self_E_C2V74ACXX/Sample_NCI0201self_E_C2V74ACXX.Processed/Sample_NCI0201self_E_C2V74ACXX.bam</v>
      </c>
      <c r="F1110" s="43" t="str">
        <f t="shared" si="109"/>
        <v>Sample_NCI0201self_E_C2V74ACXX.bam</v>
      </c>
      <c r="G1110" s="97" t="str">
        <f t="shared" si="107"/>
        <v>/data/khanlab/projects/working_DATA/Sample_NCI0201self_E_C2V74ACXX/Sample_NCI0201self_E_C2V74ACXX.Cufflinks_UCSC/genes.fpkm_tracking</v>
      </c>
      <c r="H1110" s="43"/>
      <c r="I1110" s="43"/>
      <c r="J1110" s="43"/>
      <c r="K1110" s="43"/>
      <c r="L1110" s="43"/>
      <c r="M1110" s="43"/>
      <c r="N1110" s="43"/>
      <c r="O1110" s="43"/>
      <c r="P1110" s="43"/>
      <c r="Q1110" s="43"/>
    </row>
    <row r="1111" spans="1:17">
      <c r="A1111" s="43" t="str">
        <f t="shared" si="104"/>
        <v>/data/khanlab/projects/working_DATA/</v>
      </c>
      <c r="B1111" s="43" t="s">
        <v>575</v>
      </c>
      <c r="C1111" s="43" t="str">
        <f t="shared" si="105"/>
        <v>.Processed/</v>
      </c>
      <c r="D1111" s="43" t="str">
        <f t="shared" si="106"/>
        <v>.bam</v>
      </c>
      <c r="E1111" s="43" t="str">
        <f t="shared" si="108"/>
        <v>/data/khanlab/projects/working_DATA/Sample_NCI0201selftumor2_T_C3JV2ACXX/Sample_NCI0201selftumor2_T_C3JV2ACXX.Processed/Sample_NCI0201selftumor2_T_C3JV2ACXX.bam</v>
      </c>
      <c r="F1111" s="43" t="str">
        <f t="shared" si="109"/>
        <v>Sample_NCI0201selftumor2_T_C3JV2ACXX.bam</v>
      </c>
      <c r="G1111" s="97" t="str">
        <f t="shared" si="107"/>
        <v>/data/khanlab/projects/working_DATA/Sample_NCI0201selftumor2_T_C3JV2ACXX/Sample_NCI0201selftumor2_T_C3JV2ACXX.Cufflinks_UCSC/genes.fpkm_tracking</v>
      </c>
      <c r="H1111" s="43"/>
      <c r="I1111" s="43"/>
      <c r="J1111" s="43"/>
      <c r="K1111" s="43"/>
      <c r="L1111" s="43"/>
      <c r="M1111" s="43"/>
      <c r="N1111" s="43"/>
      <c r="O1111" s="43"/>
      <c r="P1111" s="43"/>
      <c r="Q1111" s="43"/>
    </row>
    <row r="1112" spans="1:17" hidden="1">
      <c r="A1112" s="43" t="str">
        <f t="shared" si="104"/>
        <v>/data/khanlab/projects/working_DATA/</v>
      </c>
      <c r="B1112" s="43" t="s">
        <v>2023</v>
      </c>
      <c r="C1112" s="43" t="str">
        <f t="shared" si="105"/>
        <v>.Processed/</v>
      </c>
      <c r="D1112" s="43" t="str">
        <f t="shared" si="106"/>
        <v>.bam</v>
      </c>
      <c r="E1112" s="43" t="str">
        <f t="shared" si="108"/>
        <v>/data/khanlab/projects/working_DATA/Sample_NCI0201selftumor_E_C3WFVACXX/Sample_NCI0201selftumor_E_C3WFVACXX.Processed/Sample_NCI0201selftumor_E_C3WFVACXX.bam</v>
      </c>
      <c r="F1112" s="43" t="str">
        <f t="shared" si="109"/>
        <v>Sample_NCI0201selftumor_E_C3WFVACXX.bam</v>
      </c>
      <c r="G1112" s="97" t="str">
        <f t="shared" si="107"/>
        <v>/data/khanlab/projects/working_DATA/Sample_NCI0201selftumor_E_C3WFVACXX/Sample_NCI0201selftumor_E_C3WFVACXX.Cufflinks_UCSC/genes.fpkm_tracking</v>
      </c>
      <c r="H1112" s="43"/>
      <c r="I1112" s="43"/>
      <c r="J1112" s="43"/>
      <c r="K1112" s="43"/>
      <c r="L1112" s="43"/>
      <c r="M1112" s="43"/>
      <c r="N1112" s="43"/>
      <c r="O1112" s="43"/>
      <c r="P1112" s="43"/>
      <c r="Q1112" s="43"/>
    </row>
    <row r="1113" spans="1:17">
      <c r="A1113" s="43" t="str">
        <f t="shared" si="104"/>
        <v>/data/khanlab/projects/working_DATA/</v>
      </c>
      <c r="B1113" s="43" t="s">
        <v>576</v>
      </c>
      <c r="C1113" s="43" t="str">
        <f t="shared" si="105"/>
        <v>.Processed/</v>
      </c>
      <c r="D1113" s="43" t="str">
        <f t="shared" si="106"/>
        <v>.bam</v>
      </c>
      <c r="E1113" s="43" t="str">
        <f t="shared" si="108"/>
        <v>/data/khanlab/projects/working_DATA/Sample_NCI0201selftumor_T_C3WFVACXX/Sample_NCI0201selftumor_T_C3WFVACXX.Processed/Sample_NCI0201selftumor_T_C3WFVACXX.bam</v>
      </c>
      <c r="F1113" s="43" t="str">
        <f t="shared" si="109"/>
        <v>Sample_NCI0201selftumor_T_C3WFVACXX.bam</v>
      </c>
      <c r="G1113" s="97" t="str">
        <f t="shared" si="107"/>
        <v>/data/khanlab/projects/working_DATA/Sample_NCI0201selftumor_T_C3WFVACXX/Sample_NCI0201selftumor_T_C3WFVACXX.Cufflinks_UCSC/genes.fpkm_tracking</v>
      </c>
      <c r="H1113" s="43"/>
      <c r="I1113" s="43"/>
      <c r="J1113" s="43"/>
      <c r="K1113" s="43"/>
      <c r="L1113" s="43"/>
      <c r="M1113" s="43"/>
      <c r="N1113" s="43"/>
      <c r="O1113" s="43"/>
      <c r="P1113" s="43"/>
      <c r="Q1113" s="43"/>
    </row>
    <row r="1114" spans="1:17" hidden="1">
      <c r="A1114" s="43" t="str">
        <f t="shared" si="104"/>
        <v>/data/khanlab/projects/working_DATA/</v>
      </c>
      <c r="B1114" s="43" t="s">
        <v>2024</v>
      </c>
      <c r="C1114" s="43" t="str">
        <f t="shared" si="105"/>
        <v>.Processed/</v>
      </c>
      <c r="D1114" s="43" t="str">
        <f t="shared" si="106"/>
        <v>.bam</v>
      </c>
      <c r="E1114" s="43" t="str">
        <f t="shared" si="108"/>
        <v>/data/khanlab/projects/working_DATA/Sample_NCI0202father_E_C34P6ACXX/Sample_NCI0202father_E_C34P6ACXX.Processed/Sample_NCI0202father_E_C34P6ACXX.bam</v>
      </c>
      <c r="F1114" s="43" t="str">
        <f t="shared" si="109"/>
        <v>Sample_NCI0202father_E_C34P6ACXX.bam</v>
      </c>
      <c r="G1114" s="97" t="str">
        <f t="shared" si="107"/>
        <v>/data/khanlab/projects/working_DATA/Sample_NCI0202father_E_C34P6ACXX/Sample_NCI0202father_E_C34P6ACXX.Cufflinks_UCSC/genes.fpkm_tracking</v>
      </c>
      <c r="H1114" s="43"/>
      <c r="I1114" s="43"/>
      <c r="J1114" s="43"/>
      <c r="K1114" s="43"/>
      <c r="L1114" s="43"/>
      <c r="M1114" s="43"/>
      <c r="N1114" s="43"/>
      <c r="O1114" s="43"/>
      <c r="P1114" s="43"/>
      <c r="Q1114" s="43"/>
    </row>
    <row r="1115" spans="1:17" hidden="1">
      <c r="A1115" s="43" t="str">
        <f t="shared" si="104"/>
        <v>/data/khanlab/projects/working_DATA/</v>
      </c>
      <c r="B1115" s="43" t="s">
        <v>2025</v>
      </c>
      <c r="C1115" s="43" t="str">
        <f t="shared" si="105"/>
        <v>.Processed/</v>
      </c>
      <c r="D1115" s="43" t="str">
        <f t="shared" si="106"/>
        <v>.bam</v>
      </c>
      <c r="E1115" s="43" t="str">
        <f t="shared" si="108"/>
        <v>/data/khanlab/projects/working_DATA/Sample_NCI0202mother_E_C34P6ACXX/Sample_NCI0202mother_E_C34P6ACXX.Processed/Sample_NCI0202mother_E_C34P6ACXX.bam</v>
      </c>
      <c r="F1115" s="43" t="str">
        <f t="shared" si="109"/>
        <v>Sample_NCI0202mother_E_C34P6ACXX.bam</v>
      </c>
      <c r="G1115" s="97" t="str">
        <f t="shared" si="107"/>
        <v>/data/khanlab/projects/working_DATA/Sample_NCI0202mother_E_C34P6ACXX/Sample_NCI0202mother_E_C34P6ACXX.Cufflinks_UCSC/genes.fpkm_tracking</v>
      </c>
      <c r="H1115" s="43"/>
      <c r="I1115" s="43"/>
      <c r="J1115" s="43"/>
      <c r="K1115" s="43"/>
      <c r="L1115" s="43"/>
      <c r="M1115" s="43"/>
      <c r="N1115" s="43"/>
      <c r="O1115" s="43"/>
      <c r="P1115" s="43"/>
      <c r="Q1115" s="43"/>
    </row>
    <row r="1116" spans="1:17" hidden="1">
      <c r="A1116" s="43" t="str">
        <f t="shared" si="104"/>
        <v>/data/khanlab/projects/working_DATA/</v>
      </c>
      <c r="B1116" s="43" t="s">
        <v>2026</v>
      </c>
      <c r="C1116" s="43" t="str">
        <f t="shared" si="105"/>
        <v>.Processed/</v>
      </c>
      <c r="D1116" s="43" t="str">
        <f t="shared" si="106"/>
        <v>.bam</v>
      </c>
      <c r="E1116" s="43" t="str">
        <f t="shared" si="108"/>
        <v>/data/khanlab/projects/working_DATA/Sample_NCI0202self_E_C34P6ACXX/Sample_NCI0202self_E_C34P6ACXX.Processed/Sample_NCI0202self_E_C34P6ACXX.bam</v>
      </c>
      <c r="F1116" s="43" t="str">
        <f t="shared" si="109"/>
        <v>Sample_NCI0202self_E_C34P6ACXX.bam</v>
      </c>
      <c r="G1116" s="97" t="str">
        <f t="shared" si="107"/>
        <v>/data/khanlab/projects/working_DATA/Sample_NCI0202self_E_C34P6ACXX/Sample_NCI0202self_E_C34P6ACXX.Cufflinks_UCSC/genes.fpkm_tracking</v>
      </c>
      <c r="H1116" s="43"/>
      <c r="I1116" s="43"/>
      <c r="J1116" s="43"/>
      <c r="K1116" s="43"/>
      <c r="L1116" s="43"/>
      <c r="M1116" s="43"/>
      <c r="N1116" s="43"/>
      <c r="O1116" s="43"/>
      <c r="P1116" s="43"/>
      <c r="Q1116" s="43"/>
    </row>
    <row r="1117" spans="1:17" hidden="1">
      <c r="A1117" s="43" t="str">
        <f t="shared" si="104"/>
        <v>/data/khanlab/projects/working_DATA/</v>
      </c>
      <c r="B1117" s="43" t="s">
        <v>2027</v>
      </c>
      <c r="C1117" s="43" t="str">
        <f t="shared" si="105"/>
        <v>.Processed/</v>
      </c>
      <c r="D1117" s="43" t="str">
        <f t="shared" si="106"/>
        <v>.bam</v>
      </c>
      <c r="E1117" s="43" t="str">
        <f t="shared" si="108"/>
        <v>/data/khanlab/projects/working_DATA/Sample_NCI0202sister_E_C34P6ACXX/Sample_NCI0202sister_E_C34P6ACXX.Processed/Sample_NCI0202sister_E_C34P6ACXX.bam</v>
      </c>
      <c r="F1117" s="43" t="str">
        <f t="shared" si="109"/>
        <v>Sample_NCI0202sister_E_C34P6ACXX.bam</v>
      </c>
      <c r="G1117" s="97" t="str">
        <f t="shared" si="107"/>
        <v>/data/khanlab/projects/working_DATA/Sample_NCI0202sister_E_C34P6ACXX/Sample_NCI0202sister_E_C34P6ACXX.Cufflinks_UCSC/genes.fpkm_tracking</v>
      </c>
      <c r="H1117" s="43"/>
      <c r="I1117" s="43"/>
      <c r="J1117" s="43"/>
      <c r="K1117" s="43"/>
      <c r="L1117" s="43"/>
      <c r="M1117" s="43"/>
      <c r="N1117" s="43"/>
      <c r="O1117" s="43"/>
      <c r="P1117" s="43"/>
      <c r="Q1117" s="43"/>
    </row>
    <row r="1118" spans="1:17" hidden="1">
      <c r="A1118" s="43" t="str">
        <f t="shared" si="104"/>
        <v>/data/khanlab/projects/working_DATA/</v>
      </c>
      <c r="B1118" s="43" t="s">
        <v>2028</v>
      </c>
      <c r="C1118" s="43" t="str">
        <f t="shared" si="105"/>
        <v>.Processed/</v>
      </c>
      <c r="D1118" s="43" t="str">
        <f t="shared" si="106"/>
        <v>.bam</v>
      </c>
      <c r="E1118" s="43" t="str">
        <f t="shared" si="108"/>
        <v>/data/khanlab/projects/working_DATA/Sample_NCI0203blood_E_C2YY9ACXX/Sample_NCI0203blood_E_C2YY9ACXX.Processed/Sample_NCI0203blood_E_C2YY9ACXX.bam</v>
      </c>
      <c r="F1118" s="43" t="str">
        <f t="shared" si="109"/>
        <v>Sample_NCI0203blood_E_C2YY9ACXX.bam</v>
      </c>
      <c r="G1118" s="97" t="str">
        <f t="shared" si="107"/>
        <v>/data/khanlab/projects/working_DATA/Sample_NCI0203blood_E_C2YY9ACXX/Sample_NCI0203blood_E_C2YY9ACXX.Cufflinks_UCSC/genes.fpkm_tracking</v>
      </c>
      <c r="H1118" s="43"/>
      <c r="I1118" s="43"/>
      <c r="J1118" s="43"/>
      <c r="K1118" s="43"/>
      <c r="L1118" s="43"/>
      <c r="M1118" s="43"/>
      <c r="N1118" s="43"/>
      <c r="O1118" s="43"/>
      <c r="P1118" s="43"/>
      <c r="Q1118" s="43"/>
    </row>
    <row r="1119" spans="1:17" hidden="1">
      <c r="A1119" s="43" t="str">
        <f t="shared" si="104"/>
        <v>/data/khanlab/projects/working_DATA/</v>
      </c>
      <c r="B1119" s="43" t="s">
        <v>2029</v>
      </c>
      <c r="C1119" s="43" t="str">
        <f t="shared" si="105"/>
        <v>.Processed/</v>
      </c>
      <c r="D1119" s="43" t="str">
        <f t="shared" si="106"/>
        <v>.bam</v>
      </c>
      <c r="E1119" s="43" t="str">
        <f t="shared" si="108"/>
        <v>/data/khanlab/projects/working_DATA/Sample_NCI0203tumor2_E_C2YY9ACXX/Sample_NCI0203tumor2_E_C2YY9ACXX.Processed/Sample_NCI0203tumor2_E_C2YY9ACXX.bam</v>
      </c>
      <c r="F1119" s="43" t="str">
        <f t="shared" si="109"/>
        <v>Sample_NCI0203tumor2_E_C2YY9ACXX.bam</v>
      </c>
      <c r="G1119" s="97" t="str">
        <f t="shared" si="107"/>
        <v>/data/khanlab/projects/working_DATA/Sample_NCI0203tumor2_E_C2YY9ACXX/Sample_NCI0203tumor2_E_C2YY9ACXX.Cufflinks_UCSC/genes.fpkm_tracking</v>
      </c>
      <c r="H1119" s="43"/>
      <c r="I1119" s="43"/>
      <c r="J1119" s="43"/>
      <c r="K1119" s="43"/>
      <c r="L1119" s="43"/>
      <c r="M1119" s="43"/>
      <c r="N1119" s="43"/>
      <c r="O1119" s="43"/>
      <c r="P1119" s="43"/>
      <c r="Q1119" s="43"/>
    </row>
    <row r="1120" spans="1:17">
      <c r="A1120" s="43" t="str">
        <f t="shared" si="104"/>
        <v>/data/khanlab/projects/working_DATA/</v>
      </c>
      <c r="B1120" s="43" t="s">
        <v>577</v>
      </c>
      <c r="C1120" s="43" t="str">
        <f t="shared" si="105"/>
        <v>.Processed/</v>
      </c>
      <c r="D1120" s="43" t="str">
        <f t="shared" si="106"/>
        <v>.bam</v>
      </c>
      <c r="E1120" s="43" t="str">
        <f t="shared" si="108"/>
        <v>/data/khanlab/projects/working_DATA/Sample_NCI0203tumor2_T_C291CACXX/Sample_NCI0203tumor2_T_C291CACXX.Processed/Sample_NCI0203tumor2_T_C291CACXX.bam</v>
      </c>
      <c r="F1120" s="43" t="str">
        <f t="shared" si="109"/>
        <v>Sample_NCI0203tumor2_T_C291CACXX.bam</v>
      </c>
      <c r="G1120" s="97" t="str">
        <f t="shared" si="107"/>
        <v>/data/khanlab/projects/working_DATA/Sample_NCI0203tumor2_T_C291CACXX/Sample_NCI0203tumor2_T_C291CACXX.Cufflinks_UCSC/genes.fpkm_tracking</v>
      </c>
      <c r="H1120" s="43"/>
      <c r="I1120" s="43"/>
      <c r="J1120" s="43"/>
      <c r="K1120" s="43"/>
      <c r="L1120" s="43"/>
      <c r="M1120" s="43"/>
      <c r="N1120" s="43"/>
      <c r="O1120" s="43"/>
      <c r="P1120" s="43"/>
      <c r="Q1120" s="43"/>
    </row>
    <row r="1121" spans="1:17" hidden="1">
      <c r="A1121" s="43" t="str">
        <f t="shared" si="104"/>
        <v>/data/khanlab/projects/working_DATA/</v>
      </c>
      <c r="B1121" s="43" t="s">
        <v>2030</v>
      </c>
      <c r="C1121" s="43" t="str">
        <f t="shared" si="105"/>
        <v>.Processed/</v>
      </c>
      <c r="D1121" s="43" t="str">
        <f t="shared" si="106"/>
        <v>.bam</v>
      </c>
      <c r="E1121" s="43" t="str">
        <f t="shared" si="108"/>
        <v>/data/khanlab/projects/working_DATA/Sample_NCI0203tumor4_E_C2YY9ACXX/Sample_NCI0203tumor4_E_C2YY9ACXX.Processed/Sample_NCI0203tumor4_E_C2YY9ACXX.bam</v>
      </c>
      <c r="F1121" s="43" t="str">
        <f t="shared" si="109"/>
        <v>Sample_NCI0203tumor4_E_C2YY9ACXX.bam</v>
      </c>
      <c r="G1121" s="97" t="str">
        <f t="shared" si="107"/>
        <v>/data/khanlab/projects/working_DATA/Sample_NCI0203tumor4_E_C2YY9ACXX/Sample_NCI0203tumor4_E_C2YY9ACXX.Cufflinks_UCSC/genes.fpkm_tracking</v>
      </c>
      <c r="H1121" s="43"/>
      <c r="I1121" s="43"/>
      <c r="J1121" s="43"/>
      <c r="K1121" s="43"/>
      <c r="L1121" s="43"/>
      <c r="M1121" s="43"/>
      <c r="N1121" s="43"/>
      <c r="O1121" s="43"/>
      <c r="P1121" s="43"/>
      <c r="Q1121" s="43"/>
    </row>
    <row r="1122" spans="1:17">
      <c r="A1122" s="43" t="str">
        <f t="shared" si="104"/>
        <v>/data/khanlab/projects/working_DATA/</v>
      </c>
      <c r="B1122" s="43" t="s">
        <v>578</v>
      </c>
      <c r="C1122" s="43" t="str">
        <f t="shared" si="105"/>
        <v>.Processed/</v>
      </c>
      <c r="D1122" s="43" t="str">
        <f t="shared" si="106"/>
        <v>.bam</v>
      </c>
      <c r="E1122" s="43" t="str">
        <f t="shared" si="108"/>
        <v>/data/khanlab/projects/working_DATA/Sample_NCI0203tumor4_T_C291CACXX/Sample_NCI0203tumor4_T_C291CACXX.Processed/Sample_NCI0203tumor4_T_C291CACXX.bam</v>
      </c>
      <c r="F1122" s="43" t="str">
        <f t="shared" si="109"/>
        <v>Sample_NCI0203tumor4_T_C291CACXX.bam</v>
      </c>
      <c r="G1122" s="97" t="str">
        <f t="shared" si="107"/>
        <v>/data/khanlab/projects/working_DATA/Sample_NCI0203tumor4_T_C291CACXX/Sample_NCI0203tumor4_T_C291CACXX.Cufflinks_UCSC/genes.fpkm_tracking</v>
      </c>
      <c r="H1122" s="43"/>
      <c r="I1122" s="43"/>
      <c r="J1122" s="43"/>
      <c r="K1122" s="43"/>
      <c r="L1122" s="43"/>
      <c r="M1122" s="43"/>
      <c r="N1122" s="43"/>
      <c r="O1122" s="43"/>
      <c r="P1122" s="43"/>
      <c r="Q1122" s="43"/>
    </row>
    <row r="1123" spans="1:17" hidden="1">
      <c r="A1123" s="43" t="str">
        <f t="shared" si="104"/>
        <v>/data/khanlab/projects/working_DATA/</v>
      </c>
      <c r="B1123" s="43" t="s">
        <v>2031</v>
      </c>
      <c r="C1123" s="43" t="str">
        <f t="shared" si="105"/>
        <v>.Processed/</v>
      </c>
      <c r="D1123" s="43" t="str">
        <f t="shared" si="106"/>
        <v>.bam</v>
      </c>
      <c r="E1123" s="43" t="str">
        <f t="shared" si="108"/>
        <v>/data/khanlab/projects/working_DATA/Sample_NCI0204blood_E_C2YY9ACXX/Sample_NCI0204blood_E_C2YY9ACXX.Processed/Sample_NCI0204blood_E_C2YY9ACXX.bam</v>
      </c>
      <c r="F1123" s="43" t="str">
        <f t="shared" si="109"/>
        <v>Sample_NCI0204blood_E_C2YY9ACXX.bam</v>
      </c>
      <c r="G1123" s="97" t="str">
        <f t="shared" si="107"/>
        <v>/data/khanlab/projects/working_DATA/Sample_NCI0204blood_E_C2YY9ACXX/Sample_NCI0204blood_E_C2YY9ACXX.Cufflinks_UCSC/genes.fpkm_tracking</v>
      </c>
      <c r="H1123" s="43"/>
      <c r="I1123" s="43"/>
      <c r="J1123" s="43"/>
      <c r="K1123" s="43"/>
      <c r="L1123" s="43"/>
      <c r="M1123" s="43"/>
      <c r="N1123" s="43"/>
      <c r="O1123" s="43"/>
      <c r="P1123" s="43"/>
      <c r="Q1123" s="43"/>
    </row>
    <row r="1124" spans="1:17" hidden="1">
      <c r="A1124" s="43" t="str">
        <f t="shared" si="104"/>
        <v>/data/khanlab/projects/working_DATA/</v>
      </c>
      <c r="B1124" s="43" t="s">
        <v>2032</v>
      </c>
      <c r="C1124" s="43" t="str">
        <f t="shared" si="105"/>
        <v>.Processed/</v>
      </c>
      <c r="D1124" s="43" t="str">
        <f t="shared" si="106"/>
        <v>.bam</v>
      </c>
      <c r="E1124" s="43" t="str">
        <f t="shared" si="108"/>
        <v>/data/khanlab/projects/working_DATA/Sample_NCI0204tumor_E_C2YY9ACXX/Sample_NCI0204tumor_E_C2YY9ACXX.Processed/Sample_NCI0204tumor_E_C2YY9ACXX.bam</v>
      </c>
      <c r="F1124" s="43" t="str">
        <f t="shared" si="109"/>
        <v>Sample_NCI0204tumor_E_C2YY9ACXX.bam</v>
      </c>
      <c r="G1124" s="97" t="str">
        <f t="shared" si="107"/>
        <v>/data/khanlab/projects/working_DATA/Sample_NCI0204tumor_E_C2YY9ACXX/Sample_NCI0204tumor_E_C2YY9ACXX.Cufflinks_UCSC/genes.fpkm_tracking</v>
      </c>
      <c r="H1124" s="43"/>
      <c r="I1124" s="43"/>
      <c r="J1124" s="43"/>
      <c r="K1124" s="43"/>
      <c r="L1124" s="43"/>
      <c r="M1124" s="43"/>
      <c r="N1124" s="43"/>
      <c r="O1124" s="43"/>
      <c r="P1124" s="43"/>
      <c r="Q1124" s="43"/>
    </row>
    <row r="1125" spans="1:17">
      <c r="A1125" s="43" t="str">
        <f t="shared" si="104"/>
        <v>/data/khanlab/projects/working_DATA/</v>
      </c>
      <c r="B1125" s="43" t="s">
        <v>579</v>
      </c>
      <c r="C1125" s="43" t="str">
        <f t="shared" si="105"/>
        <v>.Processed/</v>
      </c>
      <c r="D1125" s="43" t="str">
        <f t="shared" si="106"/>
        <v>.bam</v>
      </c>
      <c r="E1125" s="43" t="str">
        <f t="shared" si="108"/>
        <v>/data/khanlab/projects/working_DATA/Sample_NCI0204tumor_T_C291CACXX/Sample_NCI0204tumor_T_C291CACXX.Processed/Sample_NCI0204tumor_T_C291CACXX.bam</v>
      </c>
      <c r="F1125" s="43" t="str">
        <f t="shared" si="109"/>
        <v>Sample_NCI0204tumor_T_C291CACXX.bam</v>
      </c>
      <c r="G1125" s="97" t="str">
        <f t="shared" si="107"/>
        <v>/data/khanlab/projects/working_DATA/Sample_NCI0204tumor_T_C291CACXX/Sample_NCI0204tumor_T_C291CACXX.Cufflinks_UCSC/genes.fpkm_tracking</v>
      </c>
      <c r="H1125" s="43"/>
      <c r="I1125" s="43"/>
      <c r="J1125" s="43"/>
      <c r="K1125" s="43"/>
      <c r="L1125" s="43"/>
      <c r="M1125" s="43"/>
      <c r="N1125" s="43"/>
      <c r="O1125" s="43"/>
      <c r="P1125" s="43"/>
      <c r="Q1125" s="43"/>
    </row>
    <row r="1126" spans="1:17" hidden="1">
      <c r="A1126" s="43" t="str">
        <f t="shared" si="104"/>
        <v>/data/khanlab/projects/working_DATA/</v>
      </c>
      <c r="B1126" s="43" t="s">
        <v>2033</v>
      </c>
      <c r="C1126" s="43" t="str">
        <f t="shared" si="105"/>
        <v>.Processed/</v>
      </c>
      <c r="D1126" s="43" t="str">
        <f t="shared" si="106"/>
        <v>.bam</v>
      </c>
      <c r="E1126" s="43" t="str">
        <f t="shared" si="108"/>
        <v>/data/khanlab/projects/working_DATA/Sample_NCI0205blood_E_C4P65ANXX/Sample_NCI0205blood_E_C4P65ANXX.Processed/Sample_NCI0205blood_E_C4P65ANXX.bam</v>
      </c>
      <c r="F1126" s="43" t="str">
        <f t="shared" si="109"/>
        <v>Sample_NCI0205blood_E_C4P65ANXX.bam</v>
      </c>
      <c r="G1126" s="97" t="str">
        <f t="shared" si="107"/>
        <v>/data/khanlab/projects/working_DATA/Sample_NCI0205blood_E_C4P65ANXX/Sample_NCI0205blood_E_C4P65ANXX.Cufflinks_UCSC/genes.fpkm_tracking</v>
      </c>
      <c r="H1126" s="43"/>
      <c r="I1126" s="43"/>
      <c r="J1126" s="43"/>
      <c r="K1126" s="43"/>
      <c r="L1126" s="43"/>
      <c r="M1126" s="43"/>
      <c r="N1126" s="43"/>
      <c r="O1126" s="43"/>
      <c r="P1126" s="43"/>
      <c r="Q1126" s="43"/>
    </row>
    <row r="1127" spans="1:17" hidden="1">
      <c r="A1127" s="43" t="str">
        <f t="shared" si="104"/>
        <v>/data/khanlab/projects/working_DATA/</v>
      </c>
      <c r="B1127" s="43" t="s">
        <v>2034</v>
      </c>
      <c r="C1127" s="43" t="str">
        <f t="shared" si="105"/>
        <v>.Processed/</v>
      </c>
      <c r="D1127" s="43" t="str">
        <f t="shared" si="106"/>
        <v>.bam</v>
      </c>
      <c r="E1127" s="43" t="str">
        <f t="shared" si="108"/>
        <v>/data/khanlab/projects/working_DATA/Sample_NCI0205tumor_E_C4P65ANXX/Sample_NCI0205tumor_E_C4P65ANXX.Processed/Sample_NCI0205tumor_E_C4P65ANXX.bam</v>
      </c>
      <c r="F1127" s="43" t="str">
        <f t="shared" si="109"/>
        <v>Sample_NCI0205tumor_E_C4P65ANXX.bam</v>
      </c>
      <c r="G1127" s="97" t="str">
        <f t="shared" si="107"/>
        <v>/data/khanlab/projects/working_DATA/Sample_NCI0205tumor_E_C4P65ANXX/Sample_NCI0205tumor_E_C4P65ANXX.Cufflinks_UCSC/genes.fpkm_tracking</v>
      </c>
      <c r="H1127" s="43"/>
      <c r="I1127" s="43"/>
      <c r="J1127" s="43"/>
      <c r="K1127" s="43"/>
      <c r="L1127" s="43"/>
      <c r="M1127" s="43"/>
      <c r="N1127" s="43"/>
      <c r="O1127" s="43"/>
      <c r="P1127" s="43"/>
      <c r="Q1127" s="43"/>
    </row>
    <row r="1128" spans="1:17">
      <c r="A1128" s="43" t="str">
        <f t="shared" si="104"/>
        <v>/data/khanlab/projects/working_DATA/</v>
      </c>
      <c r="B1128" s="43" t="s">
        <v>2035</v>
      </c>
      <c r="C1128" s="43" t="str">
        <f t="shared" si="105"/>
        <v>.Processed/</v>
      </c>
      <c r="D1128" s="43" t="str">
        <f t="shared" si="106"/>
        <v>.bam</v>
      </c>
      <c r="E1128" s="43" t="str">
        <f t="shared" si="108"/>
        <v>/data/khanlab/projects/working_DATA/Sample_NCI0205tumor_T_H142KBGXX/Sample_NCI0205tumor_T_H142KBGXX.Processed/Sample_NCI0205tumor_T_H142KBGXX.bam</v>
      </c>
      <c r="F1128" s="43" t="str">
        <f t="shared" si="109"/>
        <v>Sample_NCI0205tumor_T_H142KBGXX.bam</v>
      </c>
      <c r="G1128" s="97" t="str">
        <f t="shared" si="107"/>
        <v>/data/khanlab/projects/working_DATA/Sample_NCI0205tumor_T_H142KBGXX/Sample_NCI0205tumor_T_H142KBGXX.Cufflinks_UCSC/genes.fpkm_tracking</v>
      </c>
      <c r="H1128" s="43"/>
      <c r="I1128" s="43"/>
      <c r="J1128" s="43"/>
      <c r="K1128" s="43"/>
      <c r="L1128" s="43"/>
      <c r="M1128" s="43"/>
      <c r="N1128" s="43"/>
      <c r="O1128" s="43"/>
      <c r="P1128" s="43"/>
      <c r="Q1128" s="43"/>
    </row>
    <row r="1129" spans="1:17" hidden="1">
      <c r="A1129" s="43" t="str">
        <f t="shared" si="104"/>
        <v>/data/khanlab/projects/working_DATA/</v>
      </c>
      <c r="B1129" s="43" t="s">
        <v>2036</v>
      </c>
      <c r="C1129" s="43" t="str">
        <f t="shared" si="105"/>
        <v>.Processed/</v>
      </c>
      <c r="D1129" s="43" t="str">
        <f t="shared" si="106"/>
        <v>.bam</v>
      </c>
      <c r="E1129" s="43" t="str">
        <f t="shared" si="108"/>
        <v>/data/khanlab/projects/working_DATA/Sample_NCI0210blood_E_C2YY9ACXX/Sample_NCI0210blood_E_C2YY9ACXX.Processed/Sample_NCI0210blood_E_C2YY9ACXX.bam</v>
      </c>
      <c r="F1129" s="43" t="str">
        <f t="shared" si="109"/>
        <v>Sample_NCI0210blood_E_C2YY9ACXX.bam</v>
      </c>
      <c r="G1129" s="97" t="str">
        <f t="shared" si="107"/>
        <v>/data/khanlab/projects/working_DATA/Sample_NCI0210blood_E_C2YY9ACXX/Sample_NCI0210blood_E_C2YY9ACXX.Cufflinks_UCSC/genes.fpkm_tracking</v>
      </c>
      <c r="H1129" s="43"/>
      <c r="I1129" s="43"/>
      <c r="J1129" s="43"/>
      <c r="K1129" s="43"/>
      <c r="L1129" s="43"/>
      <c r="M1129" s="43"/>
      <c r="N1129" s="43"/>
      <c r="O1129" s="43"/>
      <c r="P1129" s="43"/>
      <c r="Q1129" s="43"/>
    </row>
    <row r="1130" spans="1:17" hidden="1">
      <c r="A1130" s="43" t="str">
        <f t="shared" si="104"/>
        <v>/data/khanlab/projects/working_DATA/</v>
      </c>
      <c r="B1130" s="43" t="s">
        <v>2037</v>
      </c>
      <c r="C1130" s="43" t="str">
        <f t="shared" si="105"/>
        <v>.Processed/</v>
      </c>
      <c r="D1130" s="43" t="str">
        <f t="shared" si="106"/>
        <v>.bam</v>
      </c>
      <c r="E1130" s="43" t="str">
        <f t="shared" si="108"/>
        <v>/data/khanlab/projects/working_DATA/Sample_NCI0210tumor_E_C2YY9ACXX/Sample_NCI0210tumor_E_C2YY9ACXX.Processed/Sample_NCI0210tumor_E_C2YY9ACXX.bam</v>
      </c>
      <c r="F1130" s="43" t="str">
        <f t="shared" si="109"/>
        <v>Sample_NCI0210tumor_E_C2YY9ACXX.bam</v>
      </c>
      <c r="G1130" s="97" t="str">
        <f t="shared" si="107"/>
        <v>/data/khanlab/projects/working_DATA/Sample_NCI0210tumor_E_C2YY9ACXX/Sample_NCI0210tumor_E_C2YY9ACXX.Cufflinks_UCSC/genes.fpkm_tracking</v>
      </c>
      <c r="H1130" s="43"/>
      <c r="I1130" s="43"/>
      <c r="J1130" s="43"/>
      <c r="K1130" s="43"/>
      <c r="L1130" s="43"/>
      <c r="M1130" s="43"/>
      <c r="N1130" s="43"/>
      <c r="O1130" s="43"/>
      <c r="P1130" s="43"/>
      <c r="Q1130" s="43"/>
    </row>
    <row r="1131" spans="1:17">
      <c r="A1131" s="43" t="str">
        <f t="shared" si="104"/>
        <v>/data/khanlab/projects/working_DATA/</v>
      </c>
      <c r="B1131" s="43" t="s">
        <v>580</v>
      </c>
      <c r="C1131" s="43" t="str">
        <f t="shared" si="105"/>
        <v>.Processed/</v>
      </c>
      <c r="D1131" s="43" t="str">
        <f t="shared" si="106"/>
        <v>.bam</v>
      </c>
      <c r="E1131" s="43" t="str">
        <f t="shared" si="108"/>
        <v>/data/khanlab/projects/working_DATA/Sample_NCI0210tumor_T_C2YY9ACXX/Sample_NCI0210tumor_T_C2YY9ACXX.Processed/Sample_NCI0210tumor_T_C2YY9ACXX.bam</v>
      </c>
      <c r="F1131" s="43" t="str">
        <f t="shared" si="109"/>
        <v>Sample_NCI0210tumor_T_C2YY9ACXX.bam</v>
      </c>
      <c r="G1131" s="97" t="str">
        <f t="shared" si="107"/>
        <v>/data/khanlab/projects/working_DATA/Sample_NCI0210tumor_T_C2YY9ACXX/Sample_NCI0210tumor_T_C2YY9ACXX.Cufflinks_UCSC/genes.fpkm_tracking</v>
      </c>
      <c r="H1131" s="43"/>
      <c r="I1131" s="43"/>
      <c r="J1131" s="43"/>
      <c r="K1131" s="43"/>
      <c r="L1131" s="43"/>
      <c r="M1131" s="43"/>
      <c r="N1131" s="43"/>
      <c r="O1131" s="43"/>
      <c r="P1131" s="43"/>
      <c r="Q1131" s="43"/>
    </row>
    <row r="1132" spans="1:17" hidden="1">
      <c r="A1132" s="43" t="str">
        <f t="shared" si="104"/>
        <v>/data/khanlab/projects/working_DATA/</v>
      </c>
      <c r="B1132" s="43" t="s">
        <v>2038</v>
      </c>
      <c r="C1132" s="43" t="str">
        <f t="shared" si="105"/>
        <v>.Processed/</v>
      </c>
      <c r="D1132" s="43" t="str">
        <f t="shared" si="106"/>
        <v>.bam</v>
      </c>
      <c r="E1132" s="43" t="str">
        <f t="shared" si="108"/>
        <v>/data/khanlab/projects/working_DATA/Sample_NCI0211father_E_C2YY9ACXX/Sample_NCI0211father_E_C2YY9ACXX.Processed/Sample_NCI0211father_E_C2YY9ACXX.bam</v>
      </c>
      <c r="F1132" s="43" t="str">
        <f t="shared" si="109"/>
        <v>Sample_NCI0211father_E_C2YY9ACXX.bam</v>
      </c>
      <c r="G1132" s="97" t="str">
        <f t="shared" si="107"/>
        <v>/data/khanlab/projects/working_DATA/Sample_NCI0211father_E_C2YY9ACXX/Sample_NCI0211father_E_C2YY9ACXX.Cufflinks_UCSC/genes.fpkm_tracking</v>
      </c>
      <c r="H1132" s="43"/>
      <c r="I1132" s="43"/>
      <c r="J1132" s="43"/>
      <c r="K1132" s="43"/>
      <c r="L1132" s="43"/>
      <c r="M1132" s="43"/>
      <c r="N1132" s="43"/>
      <c r="O1132" s="43"/>
      <c r="P1132" s="43"/>
      <c r="Q1132" s="43"/>
    </row>
    <row r="1133" spans="1:17" hidden="1">
      <c r="A1133" s="43" t="str">
        <f t="shared" si="104"/>
        <v>/data/khanlab/projects/working_DATA/</v>
      </c>
      <c r="B1133" s="43" t="s">
        <v>2039</v>
      </c>
      <c r="C1133" s="43" t="str">
        <f t="shared" si="105"/>
        <v>.Processed/</v>
      </c>
      <c r="D1133" s="43" t="str">
        <f t="shared" si="106"/>
        <v>.bam</v>
      </c>
      <c r="E1133" s="43" t="str">
        <f t="shared" si="108"/>
        <v>/data/khanlab/projects/working_DATA/Sample_NCI0211mother_E_C2YY9ACXX/Sample_NCI0211mother_E_C2YY9ACXX.Processed/Sample_NCI0211mother_E_C2YY9ACXX.bam</v>
      </c>
      <c r="F1133" s="43" t="str">
        <f t="shared" si="109"/>
        <v>Sample_NCI0211mother_E_C2YY9ACXX.bam</v>
      </c>
      <c r="G1133" s="97" t="str">
        <f t="shared" si="107"/>
        <v>/data/khanlab/projects/working_DATA/Sample_NCI0211mother_E_C2YY9ACXX/Sample_NCI0211mother_E_C2YY9ACXX.Cufflinks_UCSC/genes.fpkm_tracking</v>
      </c>
      <c r="H1133" s="43"/>
      <c r="I1133" s="43"/>
      <c r="J1133" s="43"/>
      <c r="K1133" s="43"/>
      <c r="L1133" s="43"/>
      <c r="M1133" s="43"/>
      <c r="N1133" s="43"/>
      <c r="O1133" s="43"/>
      <c r="P1133" s="43"/>
      <c r="Q1133" s="43"/>
    </row>
    <row r="1134" spans="1:17" hidden="1">
      <c r="A1134" s="43" t="str">
        <f t="shared" si="104"/>
        <v>/data/khanlab/projects/working_DATA/</v>
      </c>
      <c r="B1134" s="43" t="s">
        <v>2040</v>
      </c>
      <c r="C1134" s="43" t="str">
        <f t="shared" si="105"/>
        <v>.Processed/</v>
      </c>
      <c r="D1134" s="43" t="str">
        <f t="shared" si="106"/>
        <v>.bam</v>
      </c>
      <c r="E1134" s="43" t="str">
        <f t="shared" si="108"/>
        <v>/data/khanlab/projects/working_DATA/Sample_NCI0211self_E_C2YY9ACXX/Sample_NCI0211self_E_C2YY9ACXX.Processed/Sample_NCI0211self_E_C2YY9ACXX.bam</v>
      </c>
      <c r="F1134" s="43" t="str">
        <f t="shared" si="109"/>
        <v>Sample_NCI0211self_E_C2YY9ACXX.bam</v>
      </c>
      <c r="G1134" s="97" t="str">
        <f t="shared" si="107"/>
        <v>/data/khanlab/projects/working_DATA/Sample_NCI0211self_E_C2YY9ACXX/Sample_NCI0211self_E_C2YY9ACXX.Cufflinks_UCSC/genes.fpkm_tracking</v>
      </c>
      <c r="H1134" s="43"/>
      <c r="I1134" s="43"/>
      <c r="J1134" s="43"/>
      <c r="K1134" s="43"/>
      <c r="L1134" s="43"/>
      <c r="M1134" s="43"/>
      <c r="N1134" s="43"/>
      <c r="O1134" s="43"/>
      <c r="P1134" s="43"/>
      <c r="Q1134" s="43"/>
    </row>
    <row r="1135" spans="1:17" hidden="1">
      <c r="A1135" s="43" t="str">
        <f t="shared" si="104"/>
        <v>/data/khanlab/projects/working_DATA/</v>
      </c>
      <c r="B1135" s="43" t="s">
        <v>2041</v>
      </c>
      <c r="C1135" s="43" t="str">
        <f t="shared" si="105"/>
        <v>.Processed/</v>
      </c>
      <c r="D1135" s="43" t="str">
        <f t="shared" si="106"/>
        <v>.bam</v>
      </c>
      <c r="E1135" s="43" t="str">
        <f t="shared" si="108"/>
        <v>/data/khanlab/projects/working_DATA/Sample_NCI0211tumor_E_C2V74ACXX/Sample_NCI0211tumor_E_C2V74ACXX.Processed/Sample_NCI0211tumor_E_C2V74ACXX.bam</v>
      </c>
      <c r="F1135" s="43" t="str">
        <f t="shared" si="109"/>
        <v>Sample_NCI0211tumor_E_C2V74ACXX.bam</v>
      </c>
      <c r="G1135" s="97" t="str">
        <f t="shared" si="107"/>
        <v>/data/khanlab/projects/working_DATA/Sample_NCI0211tumor_E_C2V74ACXX/Sample_NCI0211tumor_E_C2V74ACXX.Cufflinks_UCSC/genes.fpkm_tracking</v>
      </c>
      <c r="H1135" s="43"/>
      <c r="I1135" s="43"/>
      <c r="J1135" s="43"/>
      <c r="K1135" s="43"/>
      <c r="L1135" s="43"/>
      <c r="M1135" s="43"/>
      <c r="N1135" s="43"/>
      <c r="O1135" s="43"/>
      <c r="P1135" s="43"/>
      <c r="Q1135" s="43"/>
    </row>
    <row r="1136" spans="1:17">
      <c r="A1136" s="43" t="str">
        <f t="shared" si="104"/>
        <v>/data/khanlab/projects/working_DATA/</v>
      </c>
      <c r="B1136" s="43" t="s">
        <v>581</v>
      </c>
      <c r="C1136" s="43" t="str">
        <f t="shared" si="105"/>
        <v>.Processed/</v>
      </c>
      <c r="D1136" s="43" t="str">
        <f t="shared" si="106"/>
        <v>.bam</v>
      </c>
      <c r="E1136" s="43" t="str">
        <f t="shared" si="108"/>
        <v>/data/khanlab/projects/working_DATA/Sample_NCI0211tumor_T_C3WFVACXX/Sample_NCI0211tumor_T_C3WFVACXX.Processed/Sample_NCI0211tumor_T_C3WFVACXX.bam</v>
      </c>
      <c r="F1136" s="43" t="str">
        <f t="shared" si="109"/>
        <v>Sample_NCI0211tumor_T_C3WFVACXX.bam</v>
      </c>
      <c r="G1136" s="97" t="str">
        <f t="shared" si="107"/>
        <v>/data/khanlab/projects/working_DATA/Sample_NCI0211tumor_T_C3WFVACXX/Sample_NCI0211tumor_T_C3WFVACXX.Cufflinks_UCSC/genes.fpkm_tracking</v>
      </c>
      <c r="H1136" s="43"/>
      <c r="I1136" s="43"/>
      <c r="J1136" s="43"/>
      <c r="K1136" s="43"/>
      <c r="L1136" s="43"/>
      <c r="M1136" s="43"/>
      <c r="N1136" s="43"/>
      <c r="O1136" s="43"/>
      <c r="P1136" s="43"/>
      <c r="Q1136" s="43"/>
    </row>
    <row r="1137" spans="1:17" hidden="1">
      <c r="A1137" s="43" t="str">
        <f t="shared" si="104"/>
        <v>/data/khanlab/projects/working_DATA/</v>
      </c>
      <c r="B1137" s="43" t="s">
        <v>2042</v>
      </c>
      <c r="C1137" s="43" t="str">
        <f t="shared" si="105"/>
        <v>.Processed/</v>
      </c>
      <c r="D1137" s="43" t="str">
        <f t="shared" si="106"/>
        <v>.bam</v>
      </c>
      <c r="E1137" s="43" t="str">
        <f t="shared" si="108"/>
        <v>/data/khanlab/projects/working_DATA/Sample_NCI0213blood_E_C2V74ACXX/Sample_NCI0213blood_E_C2V74ACXX.Processed/Sample_NCI0213blood_E_C2V74ACXX.bam</v>
      </c>
      <c r="F1137" s="43" t="str">
        <f t="shared" si="109"/>
        <v>Sample_NCI0213blood_E_C2V74ACXX.bam</v>
      </c>
      <c r="G1137" s="97" t="str">
        <f t="shared" si="107"/>
        <v>/data/khanlab/projects/working_DATA/Sample_NCI0213blood_E_C2V74ACXX/Sample_NCI0213blood_E_C2V74ACXX.Cufflinks_UCSC/genes.fpkm_tracking</v>
      </c>
      <c r="H1137" s="43"/>
      <c r="I1137" s="43"/>
      <c r="J1137" s="43"/>
      <c r="K1137" s="43"/>
      <c r="L1137" s="43"/>
      <c r="M1137" s="43"/>
      <c r="N1137" s="43"/>
      <c r="O1137" s="43"/>
      <c r="P1137" s="43"/>
      <c r="Q1137" s="43"/>
    </row>
    <row r="1138" spans="1:17" hidden="1">
      <c r="A1138" s="43" t="str">
        <f t="shared" si="104"/>
        <v>/data/khanlab/projects/working_DATA/</v>
      </c>
      <c r="B1138" s="43" t="s">
        <v>2043</v>
      </c>
      <c r="C1138" s="43" t="str">
        <f t="shared" si="105"/>
        <v>.Processed/</v>
      </c>
      <c r="D1138" s="43" t="str">
        <f t="shared" si="106"/>
        <v>.bam</v>
      </c>
      <c r="E1138" s="43" t="str">
        <f t="shared" si="108"/>
        <v>/data/khanlab/projects/working_DATA/Sample_NCI0213tumor_E_C2V74ACXX/Sample_NCI0213tumor_E_C2V74ACXX.Processed/Sample_NCI0213tumor_E_C2V74ACXX.bam</v>
      </c>
      <c r="F1138" s="43" t="str">
        <f t="shared" si="109"/>
        <v>Sample_NCI0213tumor_E_C2V74ACXX.bam</v>
      </c>
      <c r="G1138" s="97" t="str">
        <f t="shared" si="107"/>
        <v>/data/khanlab/projects/working_DATA/Sample_NCI0213tumor_E_C2V74ACXX/Sample_NCI0213tumor_E_C2V74ACXX.Cufflinks_UCSC/genes.fpkm_tracking</v>
      </c>
      <c r="H1138" s="43"/>
      <c r="I1138" s="43"/>
      <c r="J1138" s="43"/>
      <c r="K1138" s="43"/>
      <c r="L1138" s="43"/>
      <c r="M1138" s="43"/>
      <c r="N1138" s="43"/>
      <c r="O1138" s="43"/>
      <c r="P1138" s="43"/>
      <c r="Q1138" s="43"/>
    </row>
    <row r="1139" spans="1:17">
      <c r="A1139" s="43" t="str">
        <f t="shared" si="104"/>
        <v>/data/khanlab/projects/working_DATA/</v>
      </c>
      <c r="B1139" s="43" t="s">
        <v>582</v>
      </c>
      <c r="C1139" s="43" t="str">
        <f t="shared" si="105"/>
        <v>.Processed/</v>
      </c>
      <c r="D1139" s="43" t="str">
        <f t="shared" si="106"/>
        <v>.bam</v>
      </c>
      <c r="E1139" s="43" t="str">
        <f t="shared" si="108"/>
        <v>/data/khanlab/projects/working_DATA/Sample_NCI0213tumor_T_C2V4TACXX/Sample_NCI0213tumor_T_C2V4TACXX.Processed/Sample_NCI0213tumor_T_C2V4TACXX.bam</v>
      </c>
      <c r="F1139" s="43" t="str">
        <f t="shared" si="109"/>
        <v>Sample_NCI0213tumor_T_C2V4TACXX.bam</v>
      </c>
      <c r="G1139" s="97" t="str">
        <f t="shared" si="107"/>
        <v>/data/khanlab/projects/working_DATA/Sample_NCI0213tumor_T_C2V4TACXX/Sample_NCI0213tumor_T_C2V4TACXX.Cufflinks_UCSC/genes.fpkm_tracking</v>
      </c>
      <c r="H1139" s="43"/>
      <c r="I1139" s="43"/>
      <c r="J1139" s="43"/>
      <c r="K1139" s="43"/>
      <c r="L1139" s="43"/>
      <c r="M1139" s="43"/>
      <c r="N1139" s="43"/>
      <c r="O1139" s="43"/>
      <c r="P1139" s="43"/>
      <c r="Q1139" s="43"/>
    </row>
    <row r="1140" spans="1:17" hidden="1">
      <c r="A1140" s="43" t="str">
        <f t="shared" si="104"/>
        <v>/data/khanlab/projects/working_DATA/</v>
      </c>
      <c r="B1140" s="43" t="s">
        <v>2044</v>
      </c>
      <c r="C1140" s="43" t="str">
        <f t="shared" si="105"/>
        <v>.Processed/</v>
      </c>
      <c r="D1140" s="43" t="str">
        <f t="shared" si="106"/>
        <v>.bam</v>
      </c>
      <c r="E1140" s="43" t="str">
        <f t="shared" si="108"/>
        <v>/data/khanlab/projects/working_DATA/Sample_NCI0215blood_E_C2V74ACXX/Sample_NCI0215blood_E_C2V74ACXX.Processed/Sample_NCI0215blood_E_C2V74ACXX.bam</v>
      </c>
      <c r="F1140" s="43" t="str">
        <f t="shared" si="109"/>
        <v>Sample_NCI0215blood_E_C2V74ACXX.bam</v>
      </c>
      <c r="G1140" s="97" t="str">
        <f t="shared" si="107"/>
        <v>/data/khanlab/projects/working_DATA/Sample_NCI0215blood_E_C2V74ACXX/Sample_NCI0215blood_E_C2V74ACXX.Cufflinks_UCSC/genes.fpkm_tracking</v>
      </c>
      <c r="H1140" s="43"/>
      <c r="I1140" s="43"/>
      <c r="J1140" s="43"/>
      <c r="K1140" s="43"/>
      <c r="L1140" s="43"/>
      <c r="M1140" s="43"/>
      <c r="N1140" s="43"/>
      <c r="O1140" s="43"/>
      <c r="P1140" s="43"/>
      <c r="Q1140" s="43"/>
    </row>
    <row r="1141" spans="1:17" hidden="1">
      <c r="A1141" s="43" t="str">
        <f t="shared" si="104"/>
        <v>/data/khanlab/projects/working_DATA/</v>
      </c>
      <c r="B1141" s="43" t="s">
        <v>2045</v>
      </c>
      <c r="C1141" s="43" t="str">
        <f t="shared" si="105"/>
        <v>.Processed/</v>
      </c>
      <c r="D1141" s="43" t="str">
        <f t="shared" si="106"/>
        <v>.bam</v>
      </c>
      <c r="E1141" s="43" t="str">
        <f t="shared" si="108"/>
        <v>/data/khanlab/projects/working_DATA/Sample_NCI0215tumor_E_C2V74ACXX/Sample_NCI0215tumor_E_C2V74ACXX.Processed/Sample_NCI0215tumor_E_C2V74ACXX.bam</v>
      </c>
      <c r="F1141" s="43" t="str">
        <f t="shared" si="109"/>
        <v>Sample_NCI0215tumor_E_C2V74ACXX.bam</v>
      </c>
      <c r="G1141" s="97" t="str">
        <f t="shared" si="107"/>
        <v>/data/khanlab/projects/working_DATA/Sample_NCI0215tumor_E_C2V74ACXX/Sample_NCI0215tumor_E_C2V74ACXX.Cufflinks_UCSC/genes.fpkm_tracking</v>
      </c>
      <c r="H1141" s="43"/>
      <c r="I1141" s="43"/>
      <c r="J1141" s="43"/>
      <c r="K1141" s="43"/>
      <c r="L1141" s="43"/>
      <c r="M1141" s="43"/>
      <c r="N1141" s="43"/>
      <c r="O1141" s="43"/>
      <c r="P1141" s="43"/>
      <c r="Q1141" s="43"/>
    </row>
    <row r="1142" spans="1:17">
      <c r="A1142" s="43" t="str">
        <f t="shared" ref="A1142:A1205" si="110">$A$1</f>
        <v>/data/khanlab/projects/working_DATA/</v>
      </c>
      <c r="B1142" s="43" t="s">
        <v>583</v>
      </c>
      <c r="C1142" s="43" t="str">
        <f t="shared" ref="C1142:C1205" si="111">$C$1</f>
        <v>.Processed/</v>
      </c>
      <c r="D1142" s="43" t="str">
        <f t="shared" ref="D1142:D1205" si="112">$D$1</f>
        <v>.bam</v>
      </c>
      <c r="E1142" s="43" t="str">
        <f t="shared" si="108"/>
        <v>/data/khanlab/projects/working_DATA/Sample_NCI0215tumor_T_C2V4TACXX/Sample_NCI0215tumor_T_C2V4TACXX.Processed/Sample_NCI0215tumor_T_C2V4TACXX.bam</v>
      </c>
      <c r="F1142" s="43" t="str">
        <f t="shared" si="109"/>
        <v>Sample_NCI0215tumor_T_C2V4TACXX.bam</v>
      </c>
      <c r="G1142" s="97" t="str">
        <f t="shared" si="107"/>
        <v>/data/khanlab/projects/working_DATA/Sample_NCI0215tumor_T_C2V4TACXX/Sample_NCI0215tumor_T_C2V4TACXX.Cufflinks_UCSC/genes.fpkm_tracking</v>
      </c>
      <c r="H1142" s="43"/>
      <c r="I1142" s="43"/>
      <c r="J1142" s="43"/>
      <c r="K1142" s="43"/>
      <c r="L1142" s="43"/>
      <c r="M1142" s="43"/>
      <c r="N1142" s="43"/>
      <c r="O1142" s="43"/>
      <c r="P1142" s="43"/>
      <c r="Q1142" s="43"/>
    </row>
    <row r="1143" spans="1:17" hidden="1">
      <c r="A1143" s="43" t="str">
        <f t="shared" si="110"/>
        <v>/data/khanlab/projects/working_DATA/</v>
      </c>
      <c r="B1143" s="43" t="s">
        <v>2046</v>
      </c>
      <c r="C1143" s="43" t="str">
        <f t="shared" si="111"/>
        <v>.Processed/</v>
      </c>
      <c r="D1143" s="43" t="str">
        <f t="shared" si="112"/>
        <v>.bam</v>
      </c>
      <c r="E1143" s="43" t="str">
        <f t="shared" si="108"/>
        <v>/data/khanlab/projects/working_DATA/Sample_NCI0218blood_E_C2V74ACXX/Sample_NCI0218blood_E_C2V74ACXX.Processed/Sample_NCI0218blood_E_C2V74ACXX.bam</v>
      </c>
      <c r="F1143" s="43" t="str">
        <f t="shared" si="109"/>
        <v>Sample_NCI0218blood_E_C2V74ACXX.bam</v>
      </c>
      <c r="G1143" s="97" t="str">
        <f t="shared" si="107"/>
        <v>/data/khanlab/projects/working_DATA/Sample_NCI0218blood_E_C2V74ACXX/Sample_NCI0218blood_E_C2V74ACXX.Cufflinks_UCSC/genes.fpkm_tracking</v>
      </c>
      <c r="H1143" s="43"/>
      <c r="I1143" s="43"/>
      <c r="J1143" s="43"/>
      <c r="K1143" s="43"/>
      <c r="L1143" s="43"/>
      <c r="M1143" s="43"/>
      <c r="N1143" s="43"/>
      <c r="O1143" s="43"/>
      <c r="P1143" s="43"/>
      <c r="Q1143" s="43"/>
    </row>
    <row r="1144" spans="1:17" hidden="1">
      <c r="A1144" s="43" t="str">
        <f t="shared" si="110"/>
        <v>/data/khanlab/projects/working_DATA/</v>
      </c>
      <c r="B1144" s="43" t="s">
        <v>2047</v>
      </c>
      <c r="C1144" s="43" t="str">
        <f t="shared" si="111"/>
        <v>.Processed/</v>
      </c>
      <c r="D1144" s="43" t="str">
        <f t="shared" si="112"/>
        <v>.bam</v>
      </c>
      <c r="E1144" s="43" t="str">
        <f t="shared" si="108"/>
        <v>/data/khanlab/projects/working_DATA/Sample_NCI0218tumor_E_C2V74ACXX/Sample_NCI0218tumor_E_C2V74ACXX.Processed/Sample_NCI0218tumor_E_C2V74ACXX.bam</v>
      </c>
      <c r="F1144" s="43" t="str">
        <f t="shared" si="109"/>
        <v>Sample_NCI0218tumor_E_C2V74ACXX.bam</v>
      </c>
      <c r="G1144" s="97" t="str">
        <f t="shared" si="107"/>
        <v>/data/khanlab/projects/working_DATA/Sample_NCI0218tumor_E_C2V74ACXX/Sample_NCI0218tumor_E_C2V74ACXX.Cufflinks_UCSC/genes.fpkm_tracking</v>
      </c>
      <c r="H1144" s="43"/>
      <c r="I1144" s="43"/>
      <c r="J1144" s="43"/>
      <c r="K1144" s="43"/>
      <c r="L1144" s="43"/>
      <c r="M1144" s="43"/>
      <c r="N1144" s="43"/>
      <c r="O1144" s="43"/>
      <c r="P1144" s="43"/>
      <c r="Q1144" s="43"/>
    </row>
    <row r="1145" spans="1:17">
      <c r="A1145" s="43" t="str">
        <f t="shared" si="110"/>
        <v>/data/khanlab/projects/working_DATA/</v>
      </c>
      <c r="B1145" s="43" t="s">
        <v>584</v>
      </c>
      <c r="C1145" s="43" t="str">
        <f t="shared" si="111"/>
        <v>.Processed/</v>
      </c>
      <c r="D1145" s="43" t="str">
        <f t="shared" si="112"/>
        <v>.bam</v>
      </c>
      <c r="E1145" s="43" t="str">
        <f t="shared" si="108"/>
        <v>/data/khanlab/projects/working_DATA/Sample_NCI0218tumor_T_C2V4TACXX/Sample_NCI0218tumor_T_C2V4TACXX.Processed/Sample_NCI0218tumor_T_C2V4TACXX.bam</v>
      </c>
      <c r="F1145" s="43" t="str">
        <f t="shared" si="109"/>
        <v>Sample_NCI0218tumor_T_C2V4TACXX.bam</v>
      </c>
      <c r="G1145" s="97" t="str">
        <f t="shared" si="107"/>
        <v>/data/khanlab/projects/working_DATA/Sample_NCI0218tumor_T_C2V4TACXX/Sample_NCI0218tumor_T_C2V4TACXX.Cufflinks_UCSC/genes.fpkm_tracking</v>
      </c>
      <c r="H1145" s="43"/>
      <c r="I1145" s="43"/>
      <c r="J1145" s="43"/>
      <c r="K1145" s="43"/>
      <c r="L1145" s="43"/>
      <c r="M1145" s="43"/>
      <c r="N1145" s="43"/>
      <c r="O1145" s="43"/>
      <c r="P1145" s="43"/>
      <c r="Q1145" s="43"/>
    </row>
    <row r="1146" spans="1:17" hidden="1">
      <c r="A1146" s="43" t="str">
        <f t="shared" si="110"/>
        <v>/data/khanlab/projects/working_DATA/</v>
      </c>
      <c r="B1146" s="43" t="s">
        <v>2048</v>
      </c>
      <c r="C1146" s="43" t="str">
        <f t="shared" si="111"/>
        <v>.Processed/</v>
      </c>
      <c r="D1146" s="43" t="str">
        <f t="shared" si="112"/>
        <v>.bam</v>
      </c>
      <c r="E1146" s="43" t="str">
        <f t="shared" si="108"/>
        <v>/data/khanlab/projects/working_DATA/Sample_NCI0223blood_E_C4P65ANXX/Sample_NCI0223blood_E_C4P65ANXX.Processed/Sample_NCI0223blood_E_C4P65ANXX.bam</v>
      </c>
      <c r="F1146" s="43" t="str">
        <f t="shared" si="109"/>
        <v>Sample_NCI0223blood_E_C4P65ANXX.bam</v>
      </c>
      <c r="G1146" s="97" t="str">
        <f t="shared" si="107"/>
        <v>/data/khanlab/projects/working_DATA/Sample_NCI0223blood_E_C4P65ANXX/Sample_NCI0223blood_E_C4P65ANXX.Cufflinks_UCSC/genes.fpkm_tracking</v>
      </c>
      <c r="H1146" s="43"/>
      <c r="I1146" s="43"/>
      <c r="J1146" s="43"/>
      <c r="K1146" s="43"/>
      <c r="L1146" s="43"/>
      <c r="M1146" s="43"/>
      <c r="N1146" s="43"/>
      <c r="O1146" s="43"/>
      <c r="P1146" s="43"/>
      <c r="Q1146" s="43"/>
    </row>
    <row r="1147" spans="1:17" hidden="1">
      <c r="A1147" s="43" t="str">
        <f t="shared" si="110"/>
        <v>/data/khanlab/projects/working_DATA/</v>
      </c>
      <c r="B1147" s="43" t="s">
        <v>2049</v>
      </c>
      <c r="C1147" s="43" t="str">
        <f t="shared" si="111"/>
        <v>.Processed/</v>
      </c>
      <c r="D1147" s="43" t="str">
        <f t="shared" si="112"/>
        <v>.bam</v>
      </c>
      <c r="E1147" s="43" t="str">
        <f t="shared" si="108"/>
        <v>/data/khanlab/projects/working_DATA/Sample_NCI0223tumor_E_C4P65ANXX/Sample_NCI0223tumor_E_C4P65ANXX.Processed/Sample_NCI0223tumor_E_C4P65ANXX.bam</v>
      </c>
      <c r="F1147" s="43" t="str">
        <f t="shared" si="109"/>
        <v>Sample_NCI0223tumor_E_C4P65ANXX.bam</v>
      </c>
      <c r="G1147" s="97" t="str">
        <f t="shared" si="107"/>
        <v>/data/khanlab/projects/working_DATA/Sample_NCI0223tumor_E_C4P65ANXX/Sample_NCI0223tumor_E_C4P65ANXX.Cufflinks_UCSC/genes.fpkm_tracking</v>
      </c>
      <c r="H1147" s="43"/>
      <c r="I1147" s="43"/>
      <c r="J1147" s="43"/>
      <c r="K1147" s="43"/>
      <c r="L1147" s="43"/>
      <c r="M1147" s="43"/>
      <c r="N1147" s="43"/>
      <c r="O1147" s="43"/>
      <c r="P1147" s="43"/>
      <c r="Q1147" s="43"/>
    </row>
    <row r="1148" spans="1:17">
      <c r="A1148" s="43" t="str">
        <f t="shared" si="110"/>
        <v>/data/khanlab/projects/working_DATA/</v>
      </c>
      <c r="B1148" s="43" t="s">
        <v>585</v>
      </c>
      <c r="C1148" s="43" t="str">
        <f t="shared" si="111"/>
        <v>.Processed/</v>
      </c>
      <c r="D1148" s="43" t="str">
        <f t="shared" si="112"/>
        <v>.bam</v>
      </c>
      <c r="E1148" s="43" t="str">
        <f t="shared" si="108"/>
        <v>/data/khanlab/projects/working_DATA/Sample_NCI0223tumor_T_C3WFVACXX/Sample_NCI0223tumor_T_C3WFVACXX.Processed/Sample_NCI0223tumor_T_C3WFVACXX.bam</v>
      </c>
      <c r="F1148" s="43" t="str">
        <f t="shared" si="109"/>
        <v>Sample_NCI0223tumor_T_C3WFVACXX.bam</v>
      </c>
      <c r="G1148" s="97" t="str">
        <f t="shared" si="107"/>
        <v>/data/khanlab/projects/working_DATA/Sample_NCI0223tumor_T_C3WFVACXX/Sample_NCI0223tumor_T_C3WFVACXX.Cufflinks_UCSC/genes.fpkm_tracking</v>
      </c>
      <c r="H1148" s="43"/>
      <c r="I1148" s="43"/>
      <c r="J1148" s="43"/>
      <c r="K1148" s="43"/>
      <c r="L1148" s="43"/>
      <c r="M1148" s="43"/>
      <c r="N1148" s="43"/>
      <c r="O1148" s="43"/>
      <c r="P1148" s="43"/>
      <c r="Q1148" s="43"/>
    </row>
    <row r="1149" spans="1:17" hidden="1">
      <c r="A1149" s="43" t="str">
        <f t="shared" si="110"/>
        <v>/data/khanlab/projects/working_DATA/</v>
      </c>
      <c r="B1149" s="43" t="s">
        <v>2050</v>
      </c>
      <c r="C1149" s="43" t="str">
        <f t="shared" si="111"/>
        <v>.Processed/</v>
      </c>
      <c r="D1149" s="43" t="str">
        <f t="shared" si="112"/>
        <v>.bam</v>
      </c>
      <c r="E1149" s="43" t="str">
        <f t="shared" si="108"/>
        <v>/data/khanlab/projects/working_DATA/Sample_NCI0226blood_E_C3WFVACXX/Sample_NCI0226blood_E_C3WFVACXX.Processed/Sample_NCI0226blood_E_C3WFVACXX.bam</v>
      </c>
      <c r="F1149" s="43" t="str">
        <f t="shared" si="109"/>
        <v>Sample_NCI0226blood_E_C3WFVACXX.bam</v>
      </c>
      <c r="G1149" s="97" t="str">
        <f t="shared" si="107"/>
        <v>/data/khanlab/projects/working_DATA/Sample_NCI0226blood_E_C3WFVACXX/Sample_NCI0226blood_E_C3WFVACXX.Cufflinks_UCSC/genes.fpkm_tracking</v>
      </c>
      <c r="H1149" s="43"/>
      <c r="I1149" s="43"/>
      <c r="J1149" s="43"/>
      <c r="K1149" s="43"/>
      <c r="L1149" s="43"/>
      <c r="M1149" s="43"/>
      <c r="N1149" s="43"/>
      <c r="O1149" s="43"/>
      <c r="P1149" s="43"/>
      <c r="Q1149" s="43"/>
    </row>
    <row r="1150" spans="1:17" hidden="1">
      <c r="A1150" s="43" t="str">
        <f t="shared" si="110"/>
        <v>/data/khanlab/projects/working_DATA/</v>
      </c>
      <c r="B1150" s="43" t="s">
        <v>2051</v>
      </c>
      <c r="C1150" s="43" t="str">
        <f t="shared" si="111"/>
        <v>.Processed/</v>
      </c>
      <c r="D1150" s="43" t="str">
        <f t="shared" si="112"/>
        <v>.bam</v>
      </c>
      <c r="E1150" s="43" t="str">
        <f t="shared" si="108"/>
        <v>/data/khanlab/projects/working_DATA/Sample_NCI0226brother_E_C3D6WACXX/Sample_NCI0226brother_E_C3D6WACXX.Processed/Sample_NCI0226brother_E_C3D6WACXX.bam</v>
      </c>
      <c r="F1150" s="43" t="str">
        <f t="shared" si="109"/>
        <v>Sample_NCI0226brother_E_C3D6WACXX.bam</v>
      </c>
      <c r="G1150" s="97" t="str">
        <f t="shared" si="107"/>
        <v>/data/khanlab/projects/working_DATA/Sample_NCI0226brother_E_C3D6WACXX/Sample_NCI0226brother_E_C3D6WACXX.Cufflinks_UCSC/genes.fpkm_tracking</v>
      </c>
      <c r="H1150" s="43"/>
      <c r="I1150" s="43"/>
      <c r="J1150" s="43"/>
      <c r="K1150" s="43"/>
      <c r="L1150" s="43"/>
      <c r="M1150" s="43"/>
      <c r="N1150" s="43"/>
      <c r="O1150" s="43"/>
      <c r="P1150" s="43"/>
      <c r="Q1150" s="43"/>
    </row>
    <row r="1151" spans="1:17" hidden="1">
      <c r="A1151" s="43" t="str">
        <f t="shared" si="110"/>
        <v>/data/khanlab/projects/working_DATA/</v>
      </c>
      <c r="B1151" s="43" t="s">
        <v>2052</v>
      </c>
      <c r="C1151" s="43" t="str">
        <f t="shared" si="111"/>
        <v>.Processed/</v>
      </c>
      <c r="D1151" s="43" t="str">
        <f t="shared" si="112"/>
        <v>.bam</v>
      </c>
      <c r="E1151" s="43" t="str">
        <f t="shared" si="108"/>
        <v>/data/khanlab/projects/working_DATA/Sample_NCI0226father_E_C3D6WACXX/Sample_NCI0226father_E_C3D6WACXX.Processed/Sample_NCI0226father_E_C3D6WACXX.bam</v>
      </c>
      <c r="F1151" s="43" t="str">
        <f t="shared" si="109"/>
        <v>Sample_NCI0226father_E_C3D6WACXX.bam</v>
      </c>
      <c r="G1151" s="97" t="str">
        <f t="shared" si="107"/>
        <v>/data/khanlab/projects/working_DATA/Sample_NCI0226father_E_C3D6WACXX/Sample_NCI0226father_E_C3D6WACXX.Cufflinks_UCSC/genes.fpkm_tracking</v>
      </c>
      <c r="H1151" s="43"/>
      <c r="I1151" s="43"/>
      <c r="J1151" s="43"/>
      <c r="K1151" s="43"/>
      <c r="L1151" s="43"/>
      <c r="M1151" s="43"/>
      <c r="N1151" s="43"/>
      <c r="O1151" s="43"/>
      <c r="P1151" s="43"/>
      <c r="Q1151" s="43"/>
    </row>
    <row r="1152" spans="1:17" hidden="1">
      <c r="A1152" s="43" t="str">
        <f t="shared" si="110"/>
        <v>/data/khanlab/projects/working_DATA/</v>
      </c>
      <c r="B1152" s="43" t="s">
        <v>2053</v>
      </c>
      <c r="C1152" s="43" t="str">
        <f t="shared" si="111"/>
        <v>.Processed/</v>
      </c>
      <c r="D1152" s="43" t="str">
        <f t="shared" si="112"/>
        <v>.bam</v>
      </c>
      <c r="E1152" s="43" t="str">
        <f t="shared" si="108"/>
        <v>/data/khanlab/projects/working_DATA/Sample_NCI0226mother_E_C3D6WACXX/Sample_NCI0226mother_E_C3D6WACXX.Processed/Sample_NCI0226mother_E_C3D6WACXX.bam</v>
      </c>
      <c r="F1152" s="43" t="str">
        <f t="shared" si="109"/>
        <v>Sample_NCI0226mother_E_C3D6WACXX.bam</v>
      </c>
      <c r="G1152" s="97" t="str">
        <f t="shared" si="107"/>
        <v>/data/khanlab/projects/working_DATA/Sample_NCI0226mother_E_C3D6WACXX/Sample_NCI0226mother_E_C3D6WACXX.Cufflinks_UCSC/genes.fpkm_tracking</v>
      </c>
      <c r="H1152" s="43"/>
      <c r="I1152" s="43"/>
      <c r="J1152" s="43"/>
      <c r="K1152" s="43"/>
      <c r="L1152" s="43"/>
      <c r="M1152" s="43"/>
      <c r="N1152" s="43"/>
      <c r="O1152" s="43"/>
      <c r="P1152" s="43"/>
      <c r="Q1152" s="43"/>
    </row>
    <row r="1153" spans="1:17" hidden="1">
      <c r="A1153" s="43" t="str">
        <f t="shared" si="110"/>
        <v>/data/khanlab/projects/working_DATA/</v>
      </c>
      <c r="B1153" s="43" t="s">
        <v>2054</v>
      </c>
      <c r="C1153" s="43" t="str">
        <f t="shared" si="111"/>
        <v>.Processed/</v>
      </c>
      <c r="D1153" s="43" t="str">
        <f t="shared" si="112"/>
        <v>.bam</v>
      </c>
      <c r="E1153" s="43" t="str">
        <f t="shared" si="108"/>
        <v>/data/khanlab/projects/working_DATA/Sample_NCI0226tumor_E_C3WFVACXX/Sample_NCI0226tumor_E_C3WFVACXX.Processed/Sample_NCI0226tumor_E_C3WFVACXX.bam</v>
      </c>
      <c r="F1153" s="43" t="str">
        <f t="shared" si="109"/>
        <v>Sample_NCI0226tumor_E_C3WFVACXX.bam</v>
      </c>
      <c r="G1153" s="97" t="str">
        <f t="shared" si="107"/>
        <v>/data/khanlab/projects/working_DATA/Sample_NCI0226tumor_E_C3WFVACXX/Sample_NCI0226tumor_E_C3WFVACXX.Cufflinks_UCSC/genes.fpkm_tracking</v>
      </c>
      <c r="H1153" s="43"/>
      <c r="I1153" s="43"/>
      <c r="J1153" s="43"/>
      <c r="K1153" s="43"/>
      <c r="L1153" s="43"/>
      <c r="M1153" s="43"/>
      <c r="N1153" s="43"/>
      <c r="O1153" s="43"/>
      <c r="P1153" s="43"/>
      <c r="Q1153" s="43"/>
    </row>
    <row r="1154" spans="1:17">
      <c r="A1154" s="43" t="str">
        <f t="shared" si="110"/>
        <v>/data/khanlab/projects/working_DATA/</v>
      </c>
      <c r="B1154" s="43" t="s">
        <v>586</v>
      </c>
      <c r="C1154" s="43" t="str">
        <f t="shared" si="111"/>
        <v>.Processed/</v>
      </c>
      <c r="D1154" s="43" t="str">
        <f t="shared" si="112"/>
        <v>.bam</v>
      </c>
      <c r="E1154" s="43" t="str">
        <f t="shared" si="108"/>
        <v>/data/khanlab/projects/working_DATA/Sample_NCI0226tumor_T_C3WFVACXX/Sample_NCI0226tumor_T_C3WFVACXX.Processed/Sample_NCI0226tumor_T_C3WFVACXX.bam</v>
      </c>
      <c r="F1154" s="43" t="str">
        <f t="shared" si="109"/>
        <v>Sample_NCI0226tumor_T_C3WFVACXX.bam</v>
      </c>
      <c r="G1154" s="97" t="str">
        <f t="shared" ref="G1154:G1217" si="113">CONCATENATE(A1154,B1154,"/",B1154,".Cufflinks_UCSC/genes.fpkm_tracking")</f>
        <v>/data/khanlab/projects/working_DATA/Sample_NCI0226tumor_T_C3WFVACXX/Sample_NCI0226tumor_T_C3WFVACXX.Cufflinks_UCSC/genes.fpkm_tracking</v>
      </c>
      <c r="H1154" s="43"/>
      <c r="I1154" s="43"/>
      <c r="J1154" s="43"/>
      <c r="K1154" s="43"/>
      <c r="L1154" s="43"/>
      <c r="M1154" s="43"/>
      <c r="N1154" s="43"/>
      <c r="O1154" s="43"/>
      <c r="P1154" s="43"/>
      <c r="Q1154" s="43"/>
    </row>
    <row r="1155" spans="1:17" hidden="1">
      <c r="A1155" s="43" t="str">
        <f t="shared" si="110"/>
        <v>/data/khanlab/projects/working_DATA/</v>
      </c>
      <c r="B1155" s="43" t="s">
        <v>2055</v>
      </c>
      <c r="C1155" s="43" t="str">
        <f t="shared" si="111"/>
        <v>.Processed/</v>
      </c>
      <c r="D1155" s="43" t="str">
        <f t="shared" si="112"/>
        <v>.bam</v>
      </c>
      <c r="E1155" s="43" t="str">
        <f t="shared" si="108"/>
        <v>/data/khanlab/projects/working_DATA/Sample_NCI0228blood_E_C3JV2ACXX/Sample_NCI0228blood_E_C3JV2ACXX.Processed/Sample_NCI0228blood_E_C3JV2ACXX.bam</v>
      </c>
      <c r="F1155" s="43" t="str">
        <f t="shared" si="109"/>
        <v>Sample_NCI0228blood_E_C3JV2ACXX.bam</v>
      </c>
      <c r="G1155" s="97" t="str">
        <f t="shared" si="113"/>
        <v>/data/khanlab/projects/working_DATA/Sample_NCI0228blood_E_C3JV2ACXX/Sample_NCI0228blood_E_C3JV2ACXX.Cufflinks_UCSC/genes.fpkm_tracking</v>
      </c>
      <c r="H1155" s="43"/>
      <c r="I1155" s="43"/>
      <c r="J1155" s="43"/>
      <c r="K1155" s="43"/>
      <c r="L1155" s="43"/>
      <c r="M1155" s="43"/>
      <c r="N1155" s="43"/>
      <c r="O1155" s="43"/>
      <c r="P1155" s="43"/>
      <c r="Q1155" s="43"/>
    </row>
    <row r="1156" spans="1:17">
      <c r="A1156" s="43" t="str">
        <f t="shared" si="110"/>
        <v>/data/khanlab/projects/working_DATA/</v>
      </c>
      <c r="B1156" s="43" t="s">
        <v>587</v>
      </c>
      <c r="C1156" s="43" t="str">
        <f t="shared" si="111"/>
        <v>.Processed/</v>
      </c>
      <c r="D1156" s="43" t="str">
        <f t="shared" si="112"/>
        <v>.bam</v>
      </c>
      <c r="E1156" s="43" t="str">
        <f t="shared" si="108"/>
        <v>/data/khanlab/projects/working_DATA/Sample_NCI0228normal_T_C3JV2ACXX/Sample_NCI0228normal_T_C3JV2ACXX.Processed/Sample_NCI0228normal_T_C3JV2ACXX.bam</v>
      </c>
      <c r="F1156" s="43" t="str">
        <f t="shared" si="109"/>
        <v>Sample_NCI0228normal_T_C3JV2ACXX.bam</v>
      </c>
      <c r="G1156" s="97" t="str">
        <f t="shared" si="113"/>
        <v>/data/khanlab/projects/working_DATA/Sample_NCI0228normal_T_C3JV2ACXX/Sample_NCI0228normal_T_C3JV2ACXX.Cufflinks_UCSC/genes.fpkm_tracking</v>
      </c>
      <c r="H1156" s="43"/>
      <c r="I1156" s="43"/>
      <c r="J1156" s="43"/>
      <c r="K1156" s="43"/>
      <c r="L1156" s="43"/>
      <c r="M1156" s="43"/>
      <c r="N1156" s="43"/>
      <c r="O1156" s="43"/>
      <c r="P1156" s="43"/>
      <c r="Q1156" s="43"/>
    </row>
    <row r="1157" spans="1:17" hidden="1">
      <c r="A1157" s="43" t="str">
        <f t="shared" si="110"/>
        <v>/data/khanlab/projects/working_DATA/</v>
      </c>
      <c r="B1157" s="43" t="s">
        <v>2056</v>
      </c>
      <c r="C1157" s="43" t="str">
        <f t="shared" si="111"/>
        <v>.Processed/</v>
      </c>
      <c r="D1157" s="43" t="str">
        <f t="shared" si="112"/>
        <v>.bam</v>
      </c>
      <c r="E1157" s="43" t="str">
        <f t="shared" si="108"/>
        <v>/data/khanlab/projects/working_DATA/Sample_NCI0228tumor_E_C3JV2ACXX/Sample_NCI0228tumor_E_C3JV2ACXX.Processed/Sample_NCI0228tumor_E_C3JV2ACXX.bam</v>
      </c>
      <c r="F1157" s="43" t="str">
        <f t="shared" si="109"/>
        <v>Sample_NCI0228tumor_E_C3JV2ACXX.bam</v>
      </c>
      <c r="G1157" s="97" t="str">
        <f t="shared" si="113"/>
        <v>/data/khanlab/projects/working_DATA/Sample_NCI0228tumor_E_C3JV2ACXX/Sample_NCI0228tumor_E_C3JV2ACXX.Cufflinks_UCSC/genes.fpkm_tracking</v>
      </c>
      <c r="H1157" s="43"/>
      <c r="I1157" s="43"/>
      <c r="J1157" s="43"/>
      <c r="K1157" s="43"/>
      <c r="L1157" s="43"/>
      <c r="M1157" s="43"/>
      <c r="N1157" s="43"/>
      <c r="O1157" s="43"/>
      <c r="P1157" s="43"/>
      <c r="Q1157" s="43"/>
    </row>
    <row r="1158" spans="1:17">
      <c r="A1158" s="43" t="str">
        <f t="shared" si="110"/>
        <v>/data/khanlab/projects/working_DATA/</v>
      </c>
      <c r="B1158" s="43" t="s">
        <v>588</v>
      </c>
      <c r="C1158" s="43" t="str">
        <f t="shared" si="111"/>
        <v>.Processed/</v>
      </c>
      <c r="D1158" s="43" t="str">
        <f t="shared" si="112"/>
        <v>.bam</v>
      </c>
      <c r="E1158" s="43" t="str">
        <f t="shared" si="108"/>
        <v>/data/khanlab/projects/working_DATA/Sample_NCI0228tumor_T_C3JV2ACXX/Sample_NCI0228tumor_T_C3JV2ACXX.Processed/Sample_NCI0228tumor_T_C3JV2ACXX.bam</v>
      </c>
      <c r="F1158" s="43" t="str">
        <f t="shared" si="109"/>
        <v>Sample_NCI0228tumor_T_C3JV2ACXX.bam</v>
      </c>
      <c r="G1158" s="97" t="str">
        <f t="shared" si="113"/>
        <v>/data/khanlab/projects/working_DATA/Sample_NCI0228tumor_T_C3JV2ACXX/Sample_NCI0228tumor_T_C3JV2ACXX.Cufflinks_UCSC/genes.fpkm_tracking</v>
      </c>
      <c r="H1158" s="43"/>
      <c r="I1158" s="43"/>
      <c r="J1158" s="43"/>
      <c r="K1158" s="43"/>
      <c r="L1158" s="43"/>
      <c r="M1158" s="43"/>
      <c r="N1158" s="43"/>
      <c r="O1158" s="43"/>
      <c r="P1158" s="43"/>
      <c r="Q1158" s="43"/>
    </row>
    <row r="1159" spans="1:17" hidden="1">
      <c r="A1159" s="43" t="str">
        <f t="shared" si="110"/>
        <v>/data/khanlab/projects/working_DATA/</v>
      </c>
      <c r="B1159" s="43" t="s">
        <v>3539</v>
      </c>
      <c r="C1159" s="43" t="str">
        <f t="shared" si="111"/>
        <v>.Processed/</v>
      </c>
      <c r="D1159" s="43" t="str">
        <f t="shared" si="112"/>
        <v>.bam</v>
      </c>
      <c r="E1159" s="43" t="str">
        <f t="shared" si="108"/>
        <v>/data/khanlab/projects/working_DATA/Sample_NCI0229blood_E_C6FECANXX/Sample_NCI0229blood_E_C6FECANXX.Processed/Sample_NCI0229blood_E_C6FECANXX.bam</v>
      </c>
      <c r="F1159" s="43" t="str">
        <f t="shared" si="109"/>
        <v>Sample_NCI0229blood_E_C6FECANXX.bam</v>
      </c>
      <c r="G1159" s="97" t="str">
        <f t="shared" si="113"/>
        <v>/data/khanlab/projects/working_DATA/Sample_NCI0229blood_E_C6FECANXX/Sample_NCI0229blood_E_C6FECANXX.Cufflinks_UCSC/genes.fpkm_tracking</v>
      </c>
      <c r="H1159" s="43"/>
      <c r="I1159" s="43"/>
      <c r="J1159" s="43"/>
      <c r="K1159" s="43"/>
      <c r="L1159" s="43"/>
      <c r="M1159" s="43"/>
      <c r="N1159" s="43"/>
      <c r="O1159" s="43"/>
      <c r="P1159" s="43"/>
      <c r="Q1159" s="43"/>
    </row>
    <row r="1160" spans="1:17" hidden="1">
      <c r="A1160" s="43" t="str">
        <f t="shared" si="110"/>
        <v>/data/khanlab/projects/working_DATA/</v>
      </c>
      <c r="B1160" s="43" t="s">
        <v>3540</v>
      </c>
      <c r="C1160" s="43" t="str">
        <f t="shared" si="111"/>
        <v>.Processed/</v>
      </c>
      <c r="D1160" s="43" t="str">
        <f t="shared" si="112"/>
        <v>.bam</v>
      </c>
      <c r="E1160" s="43" t="str">
        <f t="shared" si="108"/>
        <v>/data/khanlab/projects/working_DATA/Sample_NCI0229tumor1_E_C6FECANXX/Sample_NCI0229tumor1_E_C6FECANXX.Processed/Sample_NCI0229tumor1_E_C6FECANXX.bam</v>
      </c>
      <c r="F1160" s="43" t="str">
        <f t="shared" si="109"/>
        <v>Sample_NCI0229tumor1_E_C6FECANXX.bam</v>
      </c>
      <c r="G1160" s="97" t="str">
        <f t="shared" si="113"/>
        <v>/data/khanlab/projects/working_DATA/Sample_NCI0229tumor1_E_C6FECANXX/Sample_NCI0229tumor1_E_C6FECANXX.Cufflinks_UCSC/genes.fpkm_tracking</v>
      </c>
      <c r="H1160" s="43"/>
      <c r="I1160" s="43"/>
      <c r="J1160" s="43"/>
      <c r="K1160" s="43"/>
      <c r="L1160" s="43"/>
      <c r="M1160" s="43"/>
      <c r="N1160" s="43"/>
      <c r="O1160" s="43"/>
      <c r="P1160" s="43"/>
      <c r="Q1160" s="43"/>
    </row>
    <row r="1161" spans="1:17">
      <c r="A1161" s="43" t="str">
        <f t="shared" si="110"/>
        <v>/data/khanlab/projects/working_DATA/</v>
      </c>
      <c r="B1161" s="43" t="s">
        <v>3541</v>
      </c>
      <c r="C1161" s="43" t="str">
        <f t="shared" si="111"/>
        <v>.Processed/</v>
      </c>
      <c r="D1161" s="43" t="str">
        <f t="shared" si="112"/>
        <v>.bam</v>
      </c>
      <c r="E1161" s="43" t="str">
        <f t="shared" si="108"/>
        <v>/data/khanlab/projects/working_DATA/Sample_NCI0229tumor1_T_H2N5CBGXX/Sample_NCI0229tumor1_T_H2N5CBGXX.Processed/Sample_NCI0229tumor1_T_H2N5CBGXX.bam</v>
      </c>
      <c r="F1161" s="43" t="str">
        <f t="shared" si="109"/>
        <v>Sample_NCI0229tumor1_T_H2N5CBGXX.bam</v>
      </c>
      <c r="G1161" s="97" t="str">
        <f t="shared" si="113"/>
        <v>/data/khanlab/projects/working_DATA/Sample_NCI0229tumor1_T_H2N5CBGXX/Sample_NCI0229tumor1_T_H2N5CBGXX.Cufflinks_UCSC/genes.fpkm_tracking</v>
      </c>
      <c r="H1161" s="43"/>
      <c r="I1161" s="43"/>
      <c r="J1161" s="43"/>
      <c r="K1161" s="43"/>
      <c r="L1161" s="43"/>
      <c r="M1161" s="43"/>
      <c r="N1161" s="43"/>
      <c r="O1161" s="43"/>
      <c r="P1161" s="43"/>
      <c r="Q1161" s="43"/>
    </row>
    <row r="1162" spans="1:17" hidden="1">
      <c r="A1162" s="43" t="str">
        <f t="shared" si="110"/>
        <v>/data/khanlab/projects/working_DATA/</v>
      </c>
      <c r="B1162" s="43" t="s">
        <v>3542</v>
      </c>
      <c r="C1162" s="43" t="str">
        <f t="shared" si="111"/>
        <v>.Processed/</v>
      </c>
      <c r="D1162" s="43" t="str">
        <f t="shared" si="112"/>
        <v>.bam</v>
      </c>
      <c r="E1162" s="43" t="str">
        <f t="shared" si="108"/>
        <v>/data/khanlab/projects/working_DATA/Sample_NCI0229tumor2_E_C6FECANXX/Sample_NCI0229tumor2_E_C6FECANXX.Processed/Sample_NCI0229tumor2_E_C6FECANXX.bam</v>
      </c>
      <c r="F1162" s="43" t="str">
        <f t="shared" si="109"/>
        <v>Sample_NCI0229tumor2_E_C6FECANXX.bam</v>
      </c>
      <c r="G1162" s="97" t="str">
        <f t="shared" si="113"/>
        <v>/data/khanlab/projects/working_DATA/Sample_NCI0229tumor2_E_C6FECANXX/Sample_NCI0229tumor2_E_C6FECANXX.Cufflinks_UCSC/genes.fpkm_tracking</v>
      </c>
      <c r="H1162" s="43"/>
      <c r="I1162" s="43"/>
      <c r="J1162" s="43"/>
      <c r="K1162" s="43"/>
      <c r="L1162" s="43"/>
      <c r="M1162" s="43"/>
      <c r="N1162" s="43"/>
      <c r="O1162" s="43"/>
      <c r="P1162" s="43"/>
      <c r="Q1162" s="43"/>
    </row>
    <row r="1163" spans="1:17">
      <c r="A1163" s="43" t="str">
        <f t="shared" si="110"/>
        <v>/data/khanlab/projects/working_DATA/</v>
      </c>
      <c r="B1163" s="43" t="s">
        <v>3543</v>
      </c>
      <c r="C1163" s="43" t="str">
        <f t="shared" si="111"/>
        <v>.Processed/</v>
      </c>
      <c r="D1163" s="43" t="str">
        <f t="shared" si="112"/>
        <v>.bam</v>
      </c>
      <c r="E1163" s="43" t="str">
        <f t="shared" si="108"/>
        <v>/data/khanlab/projects/working_DATA/Sample_NCI0229tumor2_T_H2N5CBGXX/Sample_NCI0229tumor2_T_H2N5CBGXX.Processed/Sample_NCI0229tumor2_T_H2N5CBGXX.bam</v>
      </c>
      <c r="F1163" s="43" t="str">
        <f t="shared" si="109"/>
        <v>Sample_NCI0229tumor2_T_H2N5CBGXX.bam</v>
      </c>
      <c r="G1163" s="97" t="str">
        <f t="shared" si="113"/>
        <v>/data/khanlab/projects/working_DATA/Sample_NCI0229tumor2_T_H2N5CBGXX/Sample_NCI0229tumor2_T_H2N5CBGXX.Cufflinks_UCSC/genes.fpkm_tracking</v>
      </c>
      <c r="H1163" s="43"/>
      <c r="I1163" s="43"/>
      <c r="J1163" s="43"/>
      <c r="K1163" s="43"/>
      <c r="L1163" s="43"/>
      <c r="M1163" s="43"/>
      <c r="N1163" s="43"/>
      <c r="O1163" s="43"/>
      <c r="P1163" s="43"/>
      <c r="Q1163" s="43"/>
    </row>
    <row r="1164" spans="1:17" hidden="1">
      <c r="A1164" s="43" t="str">
        <f t="shared" si="110"/>
        <v>/data/khanlab/projects/working_DATA/</v>
      </c>
      <c r="B1164" s="43" t="s">
        <v>2057</v>
      </c>
      <c r="C1164" s="43" t="str">
        <f t="shared" si="111"/>
        <v>.Processed/</v>
      </c>
      <c r="D1164" s="43" t="str">
        <f t="shared" si="112"/>
        <v>.bam</v>
      </c>
      <c r="E1164" s="43" t="str">
        <f t="shared" si="108"/>
        <v>/data/khanlab/projects/working_DATA/Sample_NCI0231blood_E_C628WANXX/Sample_NCI0231blood_E_C628WANXX.Processed/Sample_NCI0231blood_E_C628WANXX.bam</v>
      </c>
      <c r="F1164" s="43" t="str">
        <f t="shared" si="109"/>
        <v>Sample_NCI0231blood_E_C628WANXX.bam</v>
      </c>
      <c r="G1164" s="97" t="str">
        <f t="shared" si="113"/>
        <v>/data/khanlab/projects/working_DATA/Sample_NCI0231blood_E_C628WANXX/Sample_NCI0231blood_E_C628WANXX.Cufflinks_UCSC/genes.fpkm_tracking</v>
      </c>
      <c r="H1164" s="43"/>
      <c r="I1164" s="43"/>
      <c r="J1164" s="43"/>
      <c r="K1164" s="43"/>
      <c r="L1164" s="43"/>
      <c r="M1164" s="43"/>
      <c r="N1164" s="43"/>
      <c r="O1164" s="43"/>
      <c r="P1164" s="43"/>
      <c r="Q1164" s="43"/>
    </row>
    <row r="1165" spans="1:17" hidden="1">
      <c r="A1165" s="43" t="str">
        <f t="shared" si="110"/>
        <v>/data/khanlab/projects/working_DATA/</v>
      </c>
      <c r="B1165" s="43" t="s">
        <v>3544</v>
      </c>
      <c r="C1165" s="43" t="str">
        <f t="shared" si="111"/>
        <v>.Processed/</v>
      </c>
      <c r="D1165" s="43" t="str">
        <f t="shared" si="112"/>
        <v>.bam</v>
      </c>
      <c r="E1165" s="43" t="str">
        <f t="shared" si="108"/>
        <v>/data/khanlab/projects/working_DATA/Sample_NCI0231tumor_E_C6FECANXX/Sample_NCI0231tumor_E_C6FECANXX.Processed/Sample_NCI0231tumor_E_C6FECANXX.bam</v>
      </c>
      <c r="F1165" s="43" t="str">
        <f t="shared" si="109"/>
        <v>Sample_NCI0231tumor_E_C6FECANXX.bam</v>
      </c>
      <c r="G1165" s="97" t="str">
        <f t="shared" si="113"/>
        <v>/data/khanlab/projects/working_DATA/Sample_NCI0231tumor_E_C6FECANXX/Sample_NCI0231tumor_E_C6FECANXX.Cufflinks_UCSC/genes.fpkm_tracking</v>
      </c>
      <c r="H1165" s="43"/>
      <c r="I1165" s="43"/>
      <c r="J1165" s="43"/>
      <c r="K1165" s="43"/>
      <c r="L1165" s="43"/>
      <c r="M1165" s="43"/>
      <c r="N1165" s="43"/>
      <c r="O1165" s="43"/>
      <c r="P1165" s="43"/>
      <c r="Q1165" s="43"/>
    </row>
    <row r="1166" spans="1:17" hidden="1">
      <c r="A1166" s="43" t="str">
        <f t="shared" si="110"/>
        <v>/data/khanlab/projects/working_DATA/</v>
      </c>
      <c r="B1166" s="43" t="s">
        <v>2058</v>
      </c>
      <c r="C1166" s="43" t="str">
        <f t="shared" si="111"/>
        <v>.Processed/</v>
      </c>
      <c r="D1166" s="43" t="str">
        <f t="shared" si="112"/>
        <v>.bam</v>
      </c>
      <c r="E1166" s="43" t="str">
        <f t="shared" si="108"/>
        <v>/data/khanlab/projects/working_DATA/Sample_NCI0232blood_E_C3JV2ACXX/Sample_NCI0232blood_E_C3JV2ACXX.Processed/Sample_NCI0232blood_E_C3JV2ACXX.bam</v>
      </c>
      <c r="F1166" s="43" t="str">
        <f t="shared" si="109"/>
        <v>Sample_NCI0232blood_E_C3JV2ACXX.bam</v>
      </c>
      <c r="G1166" s="97" t="str">
        <f t="shared" si="113"/>
        <v>/data/khanlab/projects/working_DATA/Sample_NCI0232blood_E_C3JV2ACXX/Sample_NCI0232blood_E_C3JV2ACXX.Cufflinks_UCSC/genes.fpkm_tracking</v>
      </c>
      <c r="H1166" s="43"/>
      <c r="I1166" s="43"/>
      <c r="J1166" s="43"/>
      <c r="K1166" s="43"/>
      <c r="L1166" s="43"/>
      <c r="M1166" s="43"/>
      <c r="N1166" s="43"/>
      <c r="O1166" s="43"/>
      <c r="P1166" s="43"/>
      <c r="Q1166" s="43"/>
    </row>
    <row r="1167" spans="1:17">
      <c r="A1167" s="43" t="str">
        <f t="shared" si="110"/>
        <v>/data/khanlab/projects/working_DATA/</v>
      </c>
      <c r="B1167" s="43" t="s">
        <v>589</v>
      </c>
      <c r="C1167" s="43" t="str">
        <f t="shared" si="111"/>
        <v>.Processed/</v>
      </c>
      <c r="D1167" s="43" t="str">
        <f t="shared" si="112"/>
        <v>.bam</v>
      </c>
      <c r="E1167" s="43" t="str">
        <f t="shared" si="108"/>
        <v>/data/khanlab/projects/working_DATA/Sample_NCI0232normal_T_C3JV2ACXX/Sample_NCI0232normal_T_C3JV2ACXX.Processed/Sample_NCI0232normal_T_C3JV2ACXX.bam</v>
      </c>
      <c r="F1167" s="43" t="str">
        <f t="shared" si="109"/>
        <v>Sample_NCI0232normal_T_C3JV2ACXX.bam</v>
      </c>
      <c r="G1167" s="97" t="str">
        <f t="shared" si="113"/>
        <v>/data/khanlab/projects/working_DATA/Sample_NCI0232normal_T_C3JV2ACXX/Sample_NCI0232normal_T_C3JV2ACXX.Cufflinks_UCSC/genes.fpkm_tracking</v>
      </c>
      <c r="H1167" s="43"/>
      <c r="I1167" s="43"/>
      <c r="J1167" s="43"/>
      <c r="K1167" s="43"/>
      <c r="L1167" s="43"/>
      <c r="M1167" s="43"/>
      <c r="N1167" s="43"/>
      <c r="O1167" s="43"/>
      <c r="P1167" s="43"/>
      <c r="Q1167" s="43"/>
    </row>
    <row r="1168" spans="1:17" hidden="1">
      <c r="A1168" s="43" t="str">
        <f t="shared" si="110"/>
        <v>/data/khanlab/projects/working_DATA/</v>
      </c>
      <c r="B1168" s="43" t="s">
        <v>2059</v>
      </c>
      <c r="C1168" s="43" t="str">
        <f t="shared" si="111"/>
        <v>.Processed/</v>
      </c>
      <c r="D1168" s="43" t="str">
        <f t="shared" si="112"/>
        <v>.bam</v>
      </c>
      <c r="E1168" s="43" t="str">
        <f t="shared" si="108"/>
        <v>/data/khanlab/projects/working_DATA/Sample_NCI0232tumor1_E_C3JV2ACXX/Sample_NCI0232tumor1_E_C3JV2ACXX.Processed/Sample_NCI0232tumor1_E_C3JV2ACXX.bam</v>
      </c>
      <c r="F1168" s="43" t="str">
        <f t="shared" si="109"/>
        <v>Sample_NCI0232tumor1_E_C3JV2ACXX.bam</v>
      </c>
      <c r="G1168" s="97" t="str">
        <f t="shared" si="113"/>
        <v>/data/khanlab/projects/working_DATA/Sample_NCI0232tumor1_E_C3JV2ACXX/Sample_NCI0232tumor1_E_C3JV2ACXX.Cufflinks_UCSC/genes.fpkm_tracking</v>
      </c>
      <c r="H1168" s="43"/>
      <c r="I1168" s="43"/>
      <c r="J1168" s="43"/>
      <c r="K1168" s="43"/>
      <c r="L1168" s="43"/>
      <c r="M1168" s="43"/>
      <c r="N1168" s="43"/>
      <c r="O1168" s="43"/>
      <c r="P1168" s="43"/>
      <c r="Q1168" s="43"/>
    </row>
    <row r="1169" spans="1:17">
      <c r="A1169" s="43" t="str">
        <f t="shared" si="110"/>
        <v>/data/khanlab/projects/working_DATA/</v>
      </c>
      <c r="B1169" s="43" t="s">
        <v>590</v>
      </c>
      <c r="C1169" s="43" t="str">
        <f t="shared" si="111"/>
        <v>.Processed/</v>
      </c>
      <c r="D1169" s="43" t="str">
        <f t="shared" si="112"/>
        <v>.bam</v>
      </c>
      <c r="E1169" s="43" t="str">
        <f t="shared" si="108"/>
        <v>/data/khanlab/projects/working_DATA/Sample_NCI0232tumor1_T_C3JV2ACXX/Sample_NCI0232tumor1_T_C3JV2ACXX.Processed/Sample_NCI0232tumor1_T_C3JV2ACXX.bam</v>
      </c>
      <c r="F1169" s="43" t="str">
        <f t="shared" si="109"/>
        <v>Sample_NCI0232tumor1_T_C3JV2ACXX.bam</v>
      </c>
      <c r="G1169" s="97" t="str">
        <f t="shared" si="113"/>
        <v>/data/khanlab/projects/working_DATA/Sample_NCI0232tumor1_T_C3JV2ACXX/Sample_NCI0232tumor1_T_C3JV2ACXX.Cufflinks_UCSC/genes.fpkm_tracking</v>
      </c>
      <c r="H1169" s="43"/>
      <c r="I1169" s="43"/>
      <c r="J1169" s="43"/>
      <c r="K1169" s="43"/>
      <c r="L1169" s="43"/>
      <c r="M1169" s="43"/>
      <c r="N1169" s="43"/>
      <c r="O1169" s="43"/>
      <c r="P1169" s="43"/>
      <c r="Q1169" s="43"/>
    </row>
    <row r="1170" spans="1:17" hidden="1">
      <c r="A1170" s="43" t="str">
        <f t="shared" si="110"/>
        <v>/data/khanlab/projects/working_DATA/</v>
      </c>
      <c r="B1170" s="43" t="s">
        <v>2060</v>
      </c>
      <c r="C1170" s="43" t="str">
        <f t="shared" si="111"/>
        <v>.Processed/</v>
      </c>
      <c r="D1170" s="43" t="str">
        <f t="shared" si="112"/>
        <v>.bam</v>
      </c>
      <c r="E1170" s="43" t="str">
        <f t="shared" ref="E1170:E1233" si="114">CONCATENATE(A1170,B1170,"/",B1170,C1170,B1170,D1170)</f>
        <v>/data/khanlab/projects/working_DATA/Sample_NCI0232tumor2_E_C3JV2ACXX/Sample_NCI0232tumor2_E_C3JV2ACXX.Processed/Sample_NCI0232tumor2_E_C3JV2ACXX.bam</v>
      </c>
      <c r="F1170" s="43" t="str">
        <f t="shared" ref="F1170:F1233" si="115">CONCATENATE(B1170,D1170)</f>
        <v>Sample_NCI0232tumor2_E_C3JV2ACXX.bam</v>
      </c>
      <c r="G1170" s="97" t="str">
        <f t="shared" si="113"/>
        <v>/data/khanlab/projects/working_DATA/Sample_NCI0232tumor2_E_C3JV2ACXX/Sample_NCI0232tumor2_E_C3JV2ACXX.Cufflinks_UCSC/genes.fpkm_tracking</v>
      </c>
      <c r="H1170" s="43"/>
      <c r="I1170" s="43"/>
      <c r="J1170" s="43"/>
      <c r="K1170" s="43"/>
      <c r="L1170" s="43"/>
      <c r="M1170" s="43"/>
      <c r="N1170" s="43"/>
      <c r="O1170" s="43"/>
      <c r="P1170" s="43"/>
      <c r="Q1170" s="43"/>
    </row>
    <row r="1171" spans="1:17">
      <c r="A1171" s="43" t="str">
        <f t="shared" si="110"/>
        <v>/data/khanlab/projects/working_DATA/</v>
      </c>
      <c r="B1171" s="43" t="s">
        <v>591</v>
      </c>
      <c r="C1171" s="43" t="str">
        <f t="shared" si="111"/>
        <v>.Processed/</v>
      </c>
      <c r="D1171" s="43" t="str">
        <f t="shared" si="112"/>
        <v>.bam</v>
      </c>
      <c r="E1171" s="43" t="str">
        <f t="shared" si="114"/>
        <v>/data/khanlab/projects/working_DATA/Sample_NCI0232tumor2_T_C3JV2ACXX/Sample_NCI0232tumor2_T_C3JV2ACXX.Processed/Sample_NCI0232tumor2_T_C3JV2ACXX.bam</v>
      </c>
      <c r="F1171" s="43" t="str">
        <f t="shared" si="115"/>
        <v>Sample_NCI0232tumor2_T_C3JV2ACXX.bam</v>
      </c>
      <c r="G1171" s="97" t="str">
        <f t="shared" si="113"/>
        <v>/data/khanlab/projects/working_DATA/Sample_NCI0232tumor2_T_C3JV2ACXX/Sample_NCI0232tumor2_T_C3JV2ACXX.Cufflinks_UCSC/genes.fpkm_tracking</v>
      </c>
      <c r="H1171" s="43"/>
      <c r="I1171" s="43"/>
      <c r="J1171" s="43"/>
      <c r="K1171" s="43"/>
      <c r="L1171" s="43"/>
      <c r="M1171" s="43"/>
      <c r="N1171" s="43"/>
      <c r="O1171" s="43"/>
      <c r="P1171" s="43"/>
      <c r="Q1171" s="43"/>
    </row>
    <row r="1172" spans="1:17" hidden="1">
      <c r="A1172" s="43" t="str">
        <f t="shared" si="110"/>
        <v>/data/khanlab/projects/working_DATA/</v>
      </c>
      <c r="B1172" s="43" t="s">
        <v>2061</v>
      </c>
      <c r="C1172" s="43" t="str">
        <f t="shared" si="111"/>
        <v>.Processed/</v>
      </c>
      <c r="D1172" s="43" t="str">
        <f t="shared" si="112"/>
        <v>.bam</v>
      </c>
      <c r="E1172" s="43" t="str">
        <f t="shared" si="114"/>
        <v>/data/khanlab/projects/working_DATA/Sample_NCI0236tumor_E_C4P65ANXX/Sample_NCI0236tumor_E_C4P65ANXX.Processed/Sample_NCI0236tumor_E_C4P65ANXX.bam</v>
      </c>
      <c r="F1172" s="43" t="str">
        <f t="shared" si="115"/>
        <v>Sample_NCI0236tumor_E_C4P65ANXX.bam</v>
      </c>
      <c r="G1172" s="97" t="str">
        <f t="shared" si="113"/>
        <v>/data/khanlab/projects/working_DATA/Sample_NCI0236tumor_E_C4P65ANXX/Sample_NCI0236tumor_E_C4P65ANXX.Cufflinks_UCSC/genes.fpkm_tracking</v>
      </c>
      <c r="H1172" s="43"/>
      <c r="I1172" s="43"/>
      <c r="J1172" s="43"/>
      <c r="K1172" s="43"/>
      <c r="L1172" s="43"/>
      <c r="M1172" s="43"/>
      <c r="N1172" s="43"/>
      <c r="O1172" s="43"/>
      <c r="P1172" s="43"/>
      <c r="Q1172" s="43"/>
    </row>
    <row r="1173" spans="1:17">
      <c r="A1173" s="43" t="str">
        <f t="shared" si="110"/>
        <v>/data/khanlab/projects/working_DATA/</v>
      </c>
      <c r="B1173" s="43" t="s">
        <v>2062</v>
      </c>
      <c r="C1173" s="43" t="str">
        <f t="shared" si="111"/>
        <v>.Processed/</v>
      </c>
      <c r="D1173" s="43" t="str">
        <f t="shared" si="112"/>
        <v>.bam</v>
      </c>
      <c r="E1173" s="43" t="str">
        <f t="shared" si="114"/>
        <v>/data/khanlab/projects/working_DATA/Sample_NCI0236tumor_T_H145DBGXX/Sample_NCI0236tumor_T_H145DBGXX.Processed/Sample_NCI0236tumor_T_H145DBGXX.bam</v>
      </c>
      <c r="F1173" s="43" t="str">
        <f t="shared" si="115"/>
        <v>Sample_NCI0236tumor_T_H145DBGXX.bam</v>
      </c>
      <c r="G1173" s="97" t="str">
        <f t="shared" si="113"/>
        <v>/data/khanlab/projects/working_DATA/Sample_NCI0236tumor_T_H145DBGXX/Sample_NCI0236tumor_T_H145DBGXX.Cufflinks_UCSC/genes.fpkm_tracking</v>
      </c>
      <c r="H1173" s="43"/>
      <c r="I1173" s="43"/>
      <c r="J1173" s="43"/>
      <c r="K1173" s="43"/>
      <c r="L1173" s="43"/>
      <c r="M1173" s="43"/>
      <c r="N1173" s="43"/>
      <c r="O1173" s="43"/>
      <c r="P1173" s="43"/>
      <c r="Q1173" s="43"/>
    </row>
    <row r="1174" spans="1:17" hidden="1">
      <c r="A1174" s="43" t="str">
        <f t="shared" si="110"/>
        <v>/data/khanlab/projects/working_DATA/</v>
      </c>
      <c r="B1174" s="43" t="s">
        <v>2063</v>
      </c>
      <c r="C1174" s="43" t="str">
        <f t="shared" si="111"/>
        <v>.Processed/</v>
      </c>
      <c r="D1174" s="43" t="str">
        <f t="shared" si="112"/>
        <v>.bam</v>
      </c>
      <c r="E1174" s="43" t="str">
        <f t="shared" si="114"/>
        <v>/data/khanlab/projects/working_DATA/Sample_NCI0238normal_E_C624DANXX/Sample_NCI0238normal_E_C624DANXX.Processed/Sample_NCI0238normal_E_C624DANXX.bam</v>
      </c>
      <c r="F1174" s="43" t="str">
        <f t="shared" si="115"/>
        <v>Sample_NCI0238normal_E_C624DANXX.bam</v>
      </c>
      <c r="G1174" s="97" t="str">
        <f t="shared" si="113"/>
        <v>/data/khanlab/projects/working_DATA/Sample_NCI0238normal_E_C624DANXX/Sample_NCI0238normal_E_C624DANXX.Cufflinks_UCSC/genes.fpkm_tracking</v>
      </c>
      <c r="H1174" s="43"/>
      <c r="I1174" s="43"/>
      <c r="J1174" s="43"/>
      <c r="K1174" s="43"/>
      <c r="L1174" s="43"/>
      <c r="M1174" s="43"/>
      <c r="N1174" s="43"/>
      <c r="O1174" s="43"/>
      <c r="P1174" s="43"/>
      <c r="Q1174" s="43"/>
    </row>
    <row r="1175" spans="1:17" hidden="1">
      <c r="A1175" s="43" t="str">
        <f t="shared" si="110"/>
        <v>/data/khanlab/projects/working_DATA/</v>
      </c>
      <c r="B1175" s="43" t="s">
        <v>2064</v>
      </c>
      <c r="C1175" s="43" t="str">
        <f t="shared" si="111"/>
        <v>.Processed/</v>
      </c>
      <c r="D1175" s="43" t="str">
        <f t="shared" si="112"/>
        <v>.bam</v>
      </c>
      <c r="E1175" s="43" t="str">
        <f t="shared" si="114"/>
        <v>/data/khanlab/projects/working_DATA/Sample_NCI0238tumor2_E_C624DANXX/Sample_NCI0238tumor2_E_C624DANXX.Processed/Sample_NCI0238tumor2_E_C624DANXX.bam</v>
      </c>
      <c r="F1175" s="43" t="str">
        <f t="shared" si="115"/>
        <v>Sample_NCI0238tumor2_E_C624DANXX.bam</v>
      </c>
      <c r="G1175" s="97" t="str">
        <f t="shared" si="113"/>
        <v>/data/khanlab/projects/working_DATA/Sample_NCI0238tumor2_E_C624DANXX/Sample_NCI0238tumor2_E_C624DANXX.Cufflinks_UCSC/genes.fpkm_tracking</v>
      </c>
      <c r="H1175" s="43"/>
      <c r="I1175" s="43"/>
      <c r="J1175" s="43"/>
      <c r="K1175" s="43"/>
      <c r="L1175" s="43"/>
      <c r="M1175" s="43"/>
      <c r="N1175" s="43"/>
      <c r="O1175" s="43"/>
      <c r="P1175" s="43"/>
      <c r="Q1175" s="43"/>
    </row>
    <row r="1176" spans="1:17">
      <c r="A1176" s="43" t="str">
        <f t="shared" si="110"/>
        <v>/data/khanlab/projects/working_DATA/</v>
      </c>
      <c r="B1176" s="43" t="s">
        <v>2065</v>
      </c>
      <c r="C1176" s="43" t="str">
        <f t="shared" si="111"/>
        <v>.Processed/</v>
      </c>
      <c r="D1176" s="43" t="str">
        <f t="shared" si="112"/>
        <v>.bam</v>
      </c>
      <c r="E1176" s="43" t="str">
        <f t="shared" si="114"/>
        <v>/data/khanlab/projects/working_DATA/Sample_NCI0238tumor_T_H142KBGXX/Sample_NCI0238tumor_T_H142KBGXX.Processed/Sample_NCI0238tumor_T_H142KBGXX.bam</v>
      </c>
      <c r="F1176" s="43" t="str">
        <f t="shared" si="115"/>
        <v>Sample_NCI0238tumor_T_H142KBGXX.bam</v>
      </c>
      <c r="G1176" s="97" t="str">
        <f t="shared" si="113"/>
        <v>/data/khanlab/projects/working_DATA/Sample_NCI0238tumor_T_H142KBGXX/Sample_NCI0238tumor_T_H142KBGXX.Cufflinks_UCSC/genes.fpkm_tracking</v>
      </c>
      <c r="H1176" s="43"/>
      <c r="I1176" s="43"/>
      <c r="J1176" s="43"/>
      <c r="K1176" s="43"/>
      <c r="L1176" s="43"/>
      <c r="M1176" s="43"/>
      <c r="N1176" s="43"/>
      <c r="O1176" s="43"/>
      <c r="P1176" s="43"/>
      <c r="Q1176" s="43"/>
    </row>
    <row r="1177" spans="1:17" hidden="1">
      <c r="A1177" s="43" t="str">
        <f t="shared" si="110"/>
        <v>/data/khanlab/projects/working_DATA/</v>
      </c>
      <c r="B1177" s="43" t="s">
        <v>2066</v>
      </c>
      <c r="C1177" s="43" t="str">
        <f t="shared" si="111"/>
        <v>.Processed/</v>
      </c>
      <c r="D1177" s="43" t="str">
        <f t="shared" si="112"/>
        <v>.bam</v>
      </c>
      <c r="E1177" s="43" t="str">
        <f t="shared" si="114"/>
        <v>/data/khanlab/projects/working_DATA/Sample_NCI0241blood_E_C4P65ANXX/Sample_NCI0241blood_E_C4P65ANXX.Processed/Sample_NCI0241blood_E_C4P65ANXX.bam</v>
      </c>
      <c r="F1177" s="43" t="str">
        <f t="shared" si="115"/>
        <v>Sample_NCI0241blood_E_C4P65ANXX.bam</v>
      </c>
      <c r="G1177" s="97" t="str">
        <f t="shared" si="113"/>
        <v>/data/khanlab/projects/working_DATA/Sample_NCI0241blood_E_C4P65ANXX/Sample_NCI0241blood_E_C4P65ANXX.Cufflinks_UCSC/genes.fpkm_tracking</v>
      </c>
      <c r="H1177" s="43"/>
      <c r="I1177" s="43"/>
      <c r="J1177" s="43"/>
      <c r="K1177" s="43"/>
      <c r="L1177" s="43"/>
      <c r="M1177" s="43"/>
      <c r="N1177" s="43"/>
      <c r="O1177" s="43"/>
      <c r="P1177" s="43"/>
      <c r="Q1177" s="43"/>
    </row>
    <row r="1178" spans="1:17" hidden="1">
      <c r="A1178" s="43" t="str">
        <f t="shared" si="110"/>
        <v>/data/khanlab/projects/working_DATA/</v>
      </c>
      <c r="B1178" s="43" t="s">
        <v>2067</v>
      </c>
      <c r="C1178" s="43" t="str">
        <f t="shared" si="111"/>
        <v>.Processed/</v>
      </c>
      <c r="D1178" s="43" t="str">
        <f t="shared" si="112"/>
        <v>.bam</v>
      </c>
      <c r="E1178" s="43" t="str">
        <f t="shared" si="114"/>
        <v>/data/khanlab/projects/working_DATA/Sample_NCI0241tumor_E_C4P65ANXX/Sample_NCI0241tumor_E_C4P65ANXX.Processed/Sample_NCI0241tumor_E_C4P65ANXX.bam</v>
      </c>
      <c r="F1178" s="43" t="str">
        <f t="shared" si="115"/>
        <v>Sample_NCI0241tumor_E_C4P65ANXX.bam</v>
      </c>
      <c r="G1178" s="97" t="str">
        <f t="shared" si="113"/>
        <v>/data/khanlab/projects/working_DATA/Sample_NCI0241tumor_E_C4P65ANXX/Sample_NCI0241tumor_E_C4P65ANXX.Cufflinks_UCSC/genes.fpkm_tracking</v>
      </c>
      <c r="H1178" s="43"/>
      <c r="I1178" s="43"/>
      <c r="J1178" s="43"/>
      <c r="K1178" s="43"/>
      <c r="L1178" s="43"/>
      <c r="M1178" s="43"/>
      <c r="N1178" s="43"/>
      <c r="O1178" s="43"/>
      <c r="P1178" s="43"/>
      <c r="Q1178" s="43"/>
    </row>
    <row r="1179" spans="1:17">
      <c r="A1179" s="43" t="str">
        <f t="shared" si="110"/>
        <v>/data/khanlab/projects/working_DATA/</v>
      </c>
      <c r="B1179" s="43" t="s">
        <v>2068</v>
      </c>
      <c r="C1179" s="43" t="str">
        <f t="shared" si="111"/>
        <v>.Processed/</v>
      </c>
      <c r="D1179" s="43" t="str">
        <f t="shared" si="112"/>
        <v>.bam</v>
      </c>
      <c r="E1179" s="43" t="str">
        <f t="shared" si="114"/>
        <v>/data/khanlab/projects/working_DATA/Sample_NCI0241tumor_T_H145DBGXX/Sample_NCI0241tumor_T_H145DBGXX.Processed/Sample_NCI0241tumor_T_H145DBGXX.bam</v>
      </c>
      <c r="F1179" s="43" t="str">
        <f t="shared" si="115"/>
        <v>Sample_NCI0241tumor_T_H145DBGXX.bam</v>
      </c>
      <c r="G1179" s="97" t="str">
        <f t="shared" si="113"/>
        <v>/data/khanlab/projects/working_DATA/Sample_NCI0241tumor_T_H145DBGXX/Sample_NCI0241tumor_T_H145DBGXX.Cufflinks_UCSC/genes.fpkm_tracking</v>
      </c>
      <c r="H1179" s="43"/>
      <c r="I1179" s="43"/>
      <c r="J1179" s="43"/>
      <c r="K1179" s="43"/>
      <c r="L1179" s="43"/>
      <c r="M1179" s="43"/>
      <c r="N1179" s="43"/>
      <c r="O1179" s="43"/>
      <c r="P1179" s="43"/>
      <c r="Q1179" s="43"/>
    </row>
    <row r="1180" spans="1:17" hidden="1">
      <c r="A1180" s="43" t="str">
        <f t="shared" si="110"/>
        <v>/data/khanlab/projects/working_DATA/</v>
      </c>
      <c r="B1180" s="43" t="s">
        <v>2069</v>
      </c>
      <c r="C1180" s="43" t="str">
        <f t="shared" si="111"/>
        <v>.Processed/</v>
      </c>
      <c r="D1180" s="43" t="str">
        <f t="shared" si="112"/>
        <v>.bam</v>
      </c>
      <c r="E1180" s="43" t="str">
        <f t="shared" si="114"/>
        <v>/data/khanlab/projects/working_DATA/Sample_NCI0242blood_E_C4P65ANXX/Sample_NCI0242blood_E_C4P65ANXX.Processed/Sample_NCI0242blood_E_C4P65ANXX.bam</v>
      </c>
      <c r="F1180" s="43" t="str">
        <f t="shared" si="115"/>
        <v>Sample_NCI0242blood_E_C4P65ANXX.bam</v>
      </c>
      <c r="G1180" s="97" t="str">
        <f t="shared" si="113"/>
        <v>/data/khanlab/projects/working_DATA/Sample_NCI0242blood_E_C4P65ANXX/Sample_NCI0242blood_E_C4P65ANXX.Cufflinks_UCSC/genes.fpkm_tracking</v>
      </c>
      <c r="H1180" s="43"/>
      <c r="I1180" s="43"/>
      <c r="J1180" s="43"/>
      <c r="K1180" s="43"/>
      <c r="L1180" s="43"/>
      <c r="M1180" s="43"/>
      <c r="N1180" s="43"/>
      <c r="O1180" s="43"/>
      <c r="P1180" s="43"/>
      <c r="Q1180" s="43"/>
    </row>
    <row r="1181" spans="1:17" hidden="1">
      <c r="A1181" s="43" t="str">
        <f t="shared" si="110"/>
        <v>/data/khanlab/projects/working_DATA/</v>
      </c>
      <c r="B1181" s="43" t="s">
        <v>2070</v>
      </c>
      <c r="C1181" s="43" t="str">
        <f t="shared" si="111"/>
        <v>.Processed/</v>
      </c>
      <c r="D1181" s="43" t="str">
        <f t="shared" si="112"/>
        <v>.bam</v>
      </c>
      <c r="E1181" s="43" t="str">
        <f t="shared" si="114"/>
        <v>/data/khanlab/projects/working_DATA/Sample_NCI0242tumor_E_C4P65ANXX/Sample_NCI0242tumor_E_C4P65ANXX.Processed/Sample_NCI0242tumor_E_C4P65ANXX.bam</v>
      </c>
      <c r="F1181" s="43" t="str">
        <f t="shared" si="115"/>
        <v>Sample_NCI0242tumor_E_C4P65ANXX.bam</v>
      </c>
      <c r="G1181" s="97" t="str">
        <f t="shared" si="113"/>
        <v>/data/khanlab/projects/working_DATA/Sample_NCI0242tumor_E_C4P65ANXX/Sample_NCI0242tumor_E_C4P65ANXX.Cufflinks_UCSC/genes.fpkm_tracking</v>
      </c>
      <c r="H1181" s="43"/>
      <c r="I1181" s="43"/>
      <c r="J1181" s="43"/>
      <c r="K1181" s="43"/>
      <c r="L1181" s="43"/>
      <c r="M1181" s="43"/>
      <c r="N1181" s="43"/>
      <c r="O1181" s="43"/>
      <c r="P1181" s="43"/>
      <c r="Q1181" s="43"/>
    </row>
    <row r="1182" spans="1:17">
      <c r="A1182" s="43" t="str">
        <f t="shared" si="110"/>
        <v>/data/khanlab/projects/working_DATA/</v>
      </c>
      <c r="B1182" s="43" t="s">
        <v>2071</v>
      </c>
      <c r="C1182" s="43" t="str">
        <f t="shared" si="111"/>
        <v>.Processed/</v>
      </c>
      <c r="D1182" s="43" t="str">
        <f t="shared" si="112"/>
        <v>.bam</v>
      </c>
      <c r="E1182" s="43" t="str">
        <f t="shared" si="114"/>
        <v>/data/khanlab/projects/working_DATA/Sample_NCI0242tumor_T_H145DBGXX/Sample_NCI0242tumor_T_H145DBGXX.Processed/Sample_NCI0242tumor_T_H145DBGXX.bam</v>
      </c>
      <c r="F1182" s="43" t="str">
        <f t="shared" si="115"/>
        <v>Sample_NCI0242tumor_T_H145DBGXX.bam</v>
      </c>
      <c r="G1182" s="97" t="str">
        <f t="shared" si="113"/>
        <v>/data/khanlab/projects/working_DATA/Sample_NCI0242tumor_T_H145DBGXX/Sample_NCI0242tumor_T_H145DBGXX.Cufflinks_UCSC/genes.fpkm_tracking</v>
      </c>
      <c r="H1182" s="43"/>
      <c r="I1182" s="43"/>
      <c r="J1182" s="43"/>
      <c r="K1182" s="43"/>
      <c r="L1182" s="43"/>
      <c r="M1182" s="43"/>
      <c r="N1182" s="43"/>
      <c r="O1182" s="43"/>
      <c r="P1182" s="43"/>
      <c r="Q1182" s="43"/>
    </row>
    <row r="1183" spans="1:17" hidden="1">
      <c r="A1183" s="43" t="str">
        <f t="shared" si="110"/>
        <v>/data/khanlab/projects/working_DATA/</v>
      </c>
      <c r="B1183" s="43" t="s">
        <v>3545</v>
      </c>
      <c r="C1183" s="43" t="str">
        <f t="shared" si="111"/>
        <v>.Processed/</v>
      </c>
      <c r="D1183" s="43" t="str">
        <f t="shared" si="112"/>
        <v>.bam</v>
      </c>
      <c r="E1183" s="43" t="str">
        <f t="shared" si="114"/>
        <v>/data/khanlab/projects/working_DATA/Sample_NCI0243blood_E_C6FECANXX/Sample_NCI0243blood_E_C6FECANXX.Processed/Sample_NCI0243blood_E_C6FECANXX.bam</v>
      </c>
      <c r="F1183" s="43" t="str">
        <f t="shared" si="115"/>
        <v>Sample_NCI0243blood_E_C6FECANXX.bam</v>
      </c>
      <c r="G1183" s="97" t="str">
        <f t="shared" si="113"/>
        <v>/data/khanlab/projects/working_DATA/Sample_NCI0243blood_E_C6FECANXX/Sample_NCI0243blood_E_C6FECANXX.Cufflinks_UCSC/genes.fpkm_tracking</v>
      </c>
      <c r="H1183" s="43"/>
      <c r="I1183" s="43"/>
      <c r="J1183" s="43"/>
      <c r="K1183" s="43"/>
      <c r="L1183" s="43"/>
      <c r="M1183" s="43"/>
      <c r="N1183" s="43"/>
      <c r="O1183" s="43"/>
      <c r="P1183" s="43"/>
      <c r="Q1183" s="43"/>
    </row>
    <row r="1184" spans="1:17" hidden="1">
      <c r="A1184" s="43" t="str">
        <f t="shared" si="110"/>
        <v>/data/khanlab/projects/working_DATA/</v>
      </c>
      <c r="B1184" s="43" t="s">
        <v>2072</v>
      </c>
      <c r="C1184" s="43" t="str">
        <f t="shared" si="111"/>
        <v>.Processed/</v>
      </c>
      <c r="D1184" s="43" t="str">
        <f t="shared" si="112"/>
        <v>.bam</v>
      </c>
      <c r="E1184" s="43" t="str">
        <f t="shared" si="114"/>
        <v>/data/khanlab/projects/working_DATA/Sample_NCI0244blood_E_C4PJ0ANXX/Sample_NCI0244blood_E_C4PJ0ANXX.Processed/Sample_NCI0244blood_E_C4PJ0ANXX.bam</v>
      </c>
      <c r="F1184" s="43" t="str">
        <f t="shared" si="115"/>
        <v>Sample_NCI0244blood_E_C4PJ0ANXX.bam</v>
      </c>
      <c r="G1184" s="97" t="str">
        <f t="shared" si="113"/>
        <v>/data/khanlab/projects/working_DATA/Sample_NCI0244blood_E_C4PJ0ANXX/Sample_NCI0244blood_E_C4PJ0ANXX.Cufflinks_UCSC/genes.fpkm_tracking</v>
      </c>
      <c r="H1184" s="43"/>
      <c r="I1184" s="43"/>
      <c r="J1184" s="43"/>
      <c r="K1184" s="43"/>
      <c r="L1184" s="43"/>
      <c r="M1184" s="43"/>
      <c r="N1184" s="43"/>
      <c r="O1184" s="43"/>
      <c r="P1184" s="43"/>
      <c r="Q1184" s="43"/>
    </row>
    <row r="1185" spans="1:17" hidden="1">
      <c r="A1185" s="43" t="str">
        <f t="shared" si="110"/>
        <v>/data/khanlab/projects/working_DATA/</v>
      </c>
      <c r="B1185" s="43" t="s">
        <v>2073</v>
      </c>
      <c r="C1185" s="43" t="str">
        <f t="shared" si="111"/>
        <v>.Processed/</v>
      </c>
      <c r="D1185" s="43" t="str">
        <f t="shared" si="112"/>
        <v>.bam</v>
      </c>
      <c r="E1185" s="43" t="str">
        <f t="shared" si="114"/>
        <v>/data/khanlab/projects/working_DATA/Sample_NCI0244tumor3_E_C4PJ0ANXX/Sample_NCI0244tumor3_E_C4PJ0ANXX.Processed/Sample_NCI0244tumor3_E_C4PJ0ANXX.bam</v>
      </c>
      <c r="F1185" s="43" t="str">
        <f t="shared" si="115"/>
        <v>Sample_NCI0244tumor3_E_C4PJ0ANXX.bam</v>
      </c>
      <c r="G1185" s="97" t="str">
        <f t="shared" si="113"/>
        <v>/data/khanlab/projects/working_DATA/Sample_NCI0244tumor3_E_C4PJ0ANXX/Sample_NCI0244tumor3_E_C4PJ0ANXX.Cufflinks_UCSC/genes.fpkm_tracking</v>
      </c>
      <c r="H1185" s="43"/>
      <c r="I1185" s="43"/>
      <c r="J1185" s="43"/>
      <c r="K1185" s="43"/>
      <c r="L1185" s="43"/>
      <c r="M1185" s="43"/>
      <c r="N1185" s="43"/>
      <c r="O1185" s="43"/>
      <c r="P1185" s="43"/>
      <c r="Q1185" s="43"/>
    </row>
    <row r="1186" spans="1:17">
      <c r="A1186" s="43" t="str">
        <f t="shared" si="110"/>
        <v>/data/khanlab/projects/working_DATA/</v>
      </c>
      <c r="B1186" s="43" t="s">
        <v>592</v>
      </c>
      <c r="C1186" s="43" t="str">
        <f t="shared" si="111"/>
        <v>.Processed/</v>
      </c>
      <c r="D1186" s="43" t="str">
        <f t="shared" si="112"/>
        <v>.bam</v>
      </c>
      <c r="E1186" s="43" t="str">
        <f t="shared" si="114"/>
        <v>/data/khanlab/projects/working_DATA/Sample_NCI0244tumor3_T_H144EBGXX/Sample_NCI0244tumor3_T_H144EBGXX.Processed/Sample_NCI0244tumor3_T_H144EBGXX.bam</v>
      </c>
      <c r="F1186" s="43" t="str">
        <f t="shared" si="115"/>
        <v>Sample_NCI0244tumor3_T_H144EBGXX.bam</v>
      </c>
      <c r="G1186" s="97" t="str">
        <f t="shared" si="113"/>
        <v>/data/khanlab/projects/working_DATA/Sample_NCI0244tumor3_T_H144EBGXX/Sample_NCI0244tumor3_T_H144EBGXX.Cufflinks_UCSC/genes.fpkm_tracking</v>
      </c>
      <c r="H1186" s="43"/>
      <c r="I1186" s="43"/>
      <c r="J1186" s="43"/>
      <c r="K1186" s="43"/>
      <c r="L1186" s="43"/>
      <c r="M1186" s="43"/>
      <c r="N1186" s="43"/>
      <c r="O1186" s="43"/>
      <c r="P1186" s="43"/>
      <c r="Q1186" s="43"/>
    </row>
    <row r="1187" spans="1:17" hidden="1">
      <c r="A1187" s="43" t="str">
        <f t="shared" si="110"/>
        <v>/data/khanlab/projects/working_DATA/</v>
      </c>
      <c r="B1187" s="43" t="s">
        <v>2074</v>
      </c>
      <c r="C1187" s="43" t="str">
        <f t="shared" si="111"/>
        <v>.Processed/</v>
      </c>
      <c r="D1187" s="43" t="str">
        <f t="shared" si="112"/>
        <v>.bam</v>
      </c>
      <c r="E1187" s="43" t="str">
        <f t="shared" si="114"/>
        <v>/data/khanlab/projects/working_DATA/Sample_NCI0244tumor5_E_C4PJ0ANXX/Sample_NCI0244tumor5_E_C4PJ0ANXX.Processed/Sample_NCI0244tumor5_E_C4PJ0ANXX.bam</v>
      </c>
      <c r="F1187" s="43" t="str">
        <f t="shared" si="115"/>
        <v>Sample_NCI0244tumor5_E_C4PJ0ANXX.bam</v>
      </c>
      <c r="G1187" s="97" t="str">
        <f t="shared" si="113"/>
        <v>/data/khanlab/projects/working_DATA/Sample_NCI0244tumor5_E_C4PJ0ANXX/Sample_NCI0244tumor5_E_C4PJ0ANXX.Cufflinks_UCSC/genes.fpkm_tracking</v>
      </c>
      <c r="H1187" s="43"/>
      <c r="I1187" s="43"/>
      <c r="J1187" s="43"/>
      <c r="K1187" s="43"/>
      <c r="L1187" s="43"/>
      <c r="M1187" s="43"/>
      <c r="N1187" s="43"/>
      <c r="O1187" s="43"/>
      <c r="P1187" s="43"/>
      <c r="Q1187" s="43"/>
    </row>
    <row r="1188" spans="1:17">
      <c r="A1188" s="43" t="str">
        <f t="shared" si="110"/>
        <v>/data/khanlab/projects/working_DATA/</v>
      </c>
      <c r="B1188" s="43" t="s">
        <v>593</v>
      </c>
      <c r="C1188" s="43" t="str">
        <f t="shared" si="111"/>
        <v>.Processed/</v>
      </c>
      <c r="D1188" s="43" t="str">
        <f t="shared" si="112"/>
        <v>.bam</v>
      </c>
      <c r="E1188" s="43" t="str">
        <f t="shared" si="114"/>
        <v>/data/khanlab/projects/working_DATA/Sample_NCI0244tumor5_T_H144EBGXX/Sample_NCI0244tumor5_T_H144EBGXX.Processed/Sample_NCI0244tumor5_T_H144EBGXX.bam</v>
      </c>
      <c r="F1188" s="43" t="str">
        <f t="shared" si="115"/>
        <v>Sample_NCI0244tumor5_T_H144EBGXX.bam</v>
      </c>
      <c r="G1188" s="97" t="str">
        <f t="shared" si="113"/>
        <v>/data/khanlab/projects/working_DATA/Sample_NCI0244tumor5_T_H144EBGXX/Sample_NCI0244tumor5_T_H144EBGXX.Cufflinks_UCSC/genes.fpkm_tracking</v>
      </c>
      <c r="H1188" s="43"/>
      <c r="I1188" s="43"/>
      <c r="J1188" s="43"/>
      <c r="K1188" s="43"/>
      <c r="L1188" s="43"/>
      <c r="M1188" s="43"/>
      <c r="N1188" s="43"/>
      <c r="O1188" s="43"/>
      <c r="P1188" s="43"/>
      <c r="Q1188" s="43"/>
    </row>
    <row r="1189" spans="1:17" hidden="1">
      <c r="A1189" s="43" t="str">
        <f t="shared" si="110"/>
        <v>/data/khanlab/projects/working_DATA/</v>
      </c>
      <c r="B1189" s="43" t="s">
        <v>3546</v>
      </c>
      <c r="C1189" s="43" t="str">
        <f t="shared" si="111"/>
        <v>.Processed/</v>
      </c>
      <c r="D1189" s="43" t="str">
        <f t="shared" si="112"/>
        <v>.bam</v>
      </c>
      <c r="E1189" s="43" t="str">
        <f t="shared" si="114"/>
        <v>/data/khanlab/projects/working_DATA/Sample_NCI0245blood_E_C6FECANXX/Sample_NCI0245blood_E_C6FECANXX.Processed/Sample_NCI0245blood_E_C6FECANXX.bam</v>
      </c>
      <c r="F1189" s="43" t="str">
        <f t="shared" si="115"/>
        <v>Sample_NCI0245blood_E_C6FECANXX.bam</v>
      </c>
      <c r="G1189" s="97" t="str">
        <f t="shared" si="113"/>
        <v>/data/khanlab/projects/working_DATA/Sample_NCI0245blood_E_C6FECANXX/Sample_NCI0245blood_E_C6FECANXX.Cufflinks_UCSC/genes.fpkm_tracking</v>
      </c>
      <c r="H1189" s="43"/>
      <c r="I1189" s="43"/>
      <c r="J1189" s="43"/>
      <c r="K1189" s="43"/>
      <c r="L1189" s="43"/>
      <c r="M1189" s="43"/>
      <c r="N1189" s="43"/>
      <c r="O1189" s="43"/>
      <c r="P1189" s="43"/>
      <c r="Q1189" s="43"/>
    </row>
    <row r="1190" spans="1:17" hidden="1">
      <c r="A1190" s="43" t="str">
        <f t="shared" si="110"/>
        <v>/data/khanlab/projects/working_DATA/</v>
      </c>
      <c r="B1190" s="43" t="s">
        <v>3547</v>
      </c>
      <c r="C1190" s="43" t="str">
        <f t="shared" si="111"/>
        <v>.Processed/</v>
      </c>
      <c r="D1190" s="43" t="str">
        <f t="shared" si="112"/>
        <v>.bam</v>
      </c>
      <c r="E1190" s="43" t="str">
        <f t="shared" si="114"/>
        <v>/data/khanlab/projects/working_DATA/Sample_NCI0245tumor1_E_C6FECANXX/Sample_NCI0245tumor1_E_C6FECANXX.Processed/Sample_NCI0245tumor1_E_C6FECANXX.bam</v>
      </c>
      <c r="F1190" s="43" t="str">
        <f t="shared" si="115"/>
        <v>Sample_NCI0245tumor1_E_C6FECANXX.bam</v>
      </c>
      <c r="G1190" s="97" t="str">
        <f t="shared" si="113"/>
        <v>/data/khanlab/projects/working_DATA/Sample_NCI0245tumor1_E_C6FECANXX/Sample_NCI0245tumor1_E_C6FECANXX.Cufflinks_UCSC/genes.fpkm_tracking</v>
      </c>
      <c r="H1190" s="43"/>
      <c r="I1190" s="43"/>
      <c r="J1190" s="43"/>
      <c r="K1190" s="43"/>
      <c r="L1190" s="43"/>
      <c r="M1190" s="43"/>
      <c r="N1190" s="43"/>
      <c r="O1190" s="43"/>
      <c r="P1190" s="43"/>
      <c r="Q1190" s="43"/>
    </row>
    <row r="1191" spans="1:17">
      <c r="A1191" s="43" t="str">
        <f t="shared" si="110"/>
        <v>/data/khanlab/projects/working_DATA/</v>
      </c>
      <c r="B1191" s="43" t="s">
        <v>3548</v>
      </c>
      <c r="C1191" s="43" t="str">
        <f t="shared" si="111"/>
        <v>.Processed/</v>
      </c>
      <c r="D1191" s="43" t="str">
        <f t="shared" si="112"/>
        <v>.bam</v>
      </c>
      <c r="E1191" s="43" t="str">
        <f t="shared" si="114"/>
        <v>/data/khanlab/projects/working_DATA/Sample_NCI0245tumor1_T_H2N5CBGXX/Sample_NCI0245tumor1_T_H2N5CBGXX.Processed/Sample_NCI0245tumor1_T_H2N5CBGXX.bam</v>
      </c>
      <c r="F1191" s="43" t="str">
        <f t="shared" si="115"/>
        <v>Sample_NCI0245tumor1_T_H2N5CBGXX.bam</v>
      </c>
      <c r="G1191" s="97" t="str">
        <f t="shared" si="113"/>
        <v>/data/khanlab/projects/working_DATA/Sample_NCI0245tumor1_T_H2N5CBGXX/Sample_NCI0245tumor1_T_H2N5CBGXX.Cufflinks_UCSC/genes.fpkm_tracking</v>
      </c>
      <c r="H1191" s="43"/>
      <c r="I1191" s="43"/>
      <c r="J1191" s="43"/>
      <c r="K1191" s="43"/>
      <c r="L1191" s="43"/>
      <c r="M1191" s="43"/>
      <c r="N1191" s="43"/>
      <c r="O1191" s="43"/>
      <c r="P1191" s="43"/>
      <c r="Q1191" s="43"/>
    </row>
    <row r="1192" spans="1:17" hidden="1">
      <c r="A1192" s="43" t="str">
        <f t="shared" si="110"/>
        <v>/data/khanlab/projects/working_DATA/</v>
      </c>
      <c r="B1192" s="43" t="s">
        <v>3549</v>
      </c>
      <c r="C1192" s="43" t="str">
        <f t="shared" si="111"/>
        <v>.Processed/</v>
      </c>
      <c r="D1192" s="43" t="str">
        <f t="shared" si="112"/>
        <v>.bam</v>
      </c>
      <c r="E1192" s="43" t="str">
        <f t="shared" si="114"/>
        <v>/data/khanlab/projects/working_DATA/Sample_NCI0245tumor2_E_C6FECANXX/Sample_NCI0245tumor2_E_C6FECANXX.Processed/Sample_NCI0245tumor2_E_C6FECANXX.bam</v>
      </c>
      <c r="F1192" s="43" t="str">
        <f t="shared" si="115"/>
        <v>Sample_NCI0245tumor2_E_C6FECANXX.bam</v>
      </c>
      <c r="G1192" s="97" t="str">
        <f t="shared" si="113"/>
        <v>/data/khanlab/projects/working_DATA/Sample_NCI0245tumor2_E_C6FECANXX/Sample_NCI0245tumor2_E_C6FECANXX.Cufflinks_UCSC/genes.fpkm_tracking</v>
      </c>
      <c r="H1192" s="43"/>
      <c r="I1192" s="43"/>
      <c r="J1192" s="43"/>
      <c r="K1192" s="43"/>
      <c r="L1192" s="43"/>
      <c r="M1192" s="43"/>
      <c r="N1192" s="43"/>
      <c r="O1192" s="43"/>
      <c r="P1192" s="43"/>
      <c r="Q1192" s="43"/>
    </row>
    <row r="1193" spans="1:17">
      <c r="A1193" s="43" t="str">
        <f t="shared" si="110"/>
        <v>/data/khanlab/projects/working_DATA/</v>
      </c>
      <c r="B1193" s="43" t="s">
        <v>3550</v>
      </c>
      <c r="C1193" s="43" t="str">
        <f t="shared" si="111"/>
        <v>.Processed/</v>
      </c>
      <c r="D1193" s="43" t="str">
        <f t="shared" si="112"/>
        <v>.bam</v>
      </c>
      <c r="E1193" s="43" t="str">
        <f t="shared" si="114"/>
        <v>/data/khanlab/projects/working_DATA/Sample_NCI0245tumor2_T_H2N5CBGXX/Sample_NCI0245tumor2_T_H2N5CBGXX.Processed/Sample_NCI0245tumor2_T_H2N5CBGXX.bam</v>
      </c>
      <c r="F1193" s="43" t="str">
        <f t="shared" si="115"/>
        <v>Sample_NCI0245tumor2_T_H2N5CBGXX.bam</v>
      </c>
      <c r="G1193" s="97" t="str">
        <f t="shared" si="113"/>
        <v>/data/khanlab/projects/working_DATA/Sample_NCI0245tumor2_T_H2N5CBGXX/Sample_NCI0245tumor2_T_H2N5CBGXX.Cufflinks_UCSC/genes.fpkm_tracking</v>
      </c>
      <c r="H1193" s="43"/>
      <c r="I1193" s="43"/>
      <c r="J1193" s="43"/>
      <c r="K1193" s="43"/>
      <c r="L1193" s="43"/>
      <c r="M1193" s="43"/>
      <c r="N1193" s="43"/>
      <c r="O1193" s="43"/>
      <c r="P1193" s="43"/>
      <c r="Q1193" s="43"/>
    </row>
    <row r="1194" spans="1:17" hidden="1">
      <c r="A1194" s="43" t="str">
        <f t="shared" si="110"/>
        <v>/data/khanlab/projects/working_DATA/</v>
      </c>
      <c r="B1194" s="43" t="s">
        <v>3551</v>
      </c>
      <c r="C1194" s="43" t="str">
        <f t="shared" si="111"/>
        <v>.Processed/</v>
      </c>
      <c r="D1194" s="43" t="str">
        <f t="shared" si="112"/>
        <v>.bam</v>
      </c>
      <c r="E1194" s="43" t="str">
        <f t="shared" si="114"/>
        <v>/data/khanlab/projects/working_DATA/Sample_NCI0249blood_E_C6FECANXX/Sample_NCI0249blood_E_C6FECANXX.Processed/Sample_NCI0249blood_E_C6FECANXX.bam</v>
      </c>
      <c r="F1194" s="43" t="str">
        <f t="shared" si="115"/>
        <v>Sample_NCI0249blood_E_C6FECANXX.bam</v>
      </c>
      <c r="G1194" s="97" t="str">
        <f t="shared" si="113"/>
        <v>/data/khanlab/projects/working_DATA/Sample_NCI0249blood_E_C6FECANXX/Sample_NCI0249blood_E_C6FECANXX.Cufflinks_UCSC/genes.fpkm_tracking</v>
      </c>
      <c r="H1194" s="43"/>
      <c r="I1194" s="43"/>
      <c r="J1194" s="43"/>
      <c r="K1194" s="43"/>
      <c r="L1194" s="43"/>
      <c r="M1194" s="43"/>
      <c r="N1194" s="43"/>
      <c r="O1194" s="43"/>
      <c r="P1194" s="43"/>
      <c r="Q1194" s="43"/>
    </row>
    <row r="1195" spans="1:17" hidden="1">
      <c r="A1195" s="43" t="str">
        <f t="shared" si="110"/>
        <v>/data/khanlab/projects/working_DATA/</v>
      </c>
      <c r="B1195" s="43" t="s">
        <v>2075</v>
      </c>
      <c r="C1195" s="43" t="str">
        <f t="shared" si="111"/>
        <v>.Processed/</v>
      </c>
      <c r="D1195" s="43" t="str">
        <f t="shared" si="112"/>
        <v>.bam</v>
      </c>
      <c r="E1195" s="43" t="str">
        <f t="shared" si="114"/>
        <v>/data/khanlab/projects/working_DATA/Sample_NCI0249tumor1_E_C628WANXX/Sample_NCI0249tumor1_E_C628WANXX.Processed/Sample_NCI0249tumor1_E_C628WANXX.bam</v>
      </c>
      <c r="F1195" s="43" t="str">
        <f t="shared" si="115"/>
        <v>Sample_NCI0249tumor1_E_C628WANXX.bam</v>
      </c>
      <c r="G1195" s="97" t="str">
        <f t="shared" si="113"/>
        <v>/data/khanlab/projects/working_DATA/Sample_NCI0249tumor1_E_C628WANXX/Sample_NCI0249tumor1_E_C628WANXX.Cufflinks_UCSC/genes.fpkm_tracking</v>
      </c>
      <c r="H1195" s="43"/>
      <c r="I1195" s="43"/>
      <c r="J1195" s="43"/>
      <c r="K1195" s="43"/>
      <c r="L1195" s="43"/>
      <c r="M1195" s="43"/>
      <c r="N1195" s="43"/>
      <c r="O1195" s="43"/>
      <c r="P1195" s="43"/>
      <c r="Q1195" s="43"/>
    </row>
    <row r="1196" spans="1:17">
      <c r="A1196" s="43" t="str">
        <f t="shared" si="110"/>
        <v>/data/khanlab/projects/working_DATA/</v>
      </c>
      <c r="B1196" s="43" t="s">
        <v>2076</v>
      </c>
      <c r="C1196" s="43" t="str">
        <f t="shared" si="111"/>
        <v>.Processed/</v>
      </c>
      <c r="D1196" s="43" t="str">
        <f t="shared" si="112"/>
        <v>.bam</v>
      </c>
      <c r="E1196" s="43" t="str">
        <f t="shared" si="114"/>
        <v>/data/khanlab/projects/working_DATA/Sample_NCI0249tumor1_T_H19ETBGXX/Sample_NCI0249tumor1_T_H19ETBGXX.Processed/Sample_NCI0249tumor1_T_H19ETBGXX.bam</v>
      </c>
      <c r="F1196" s="43" t="str">
        <f t="shared" si="115"/>
        <v>Sample_NCI0249tumor1_T_H19ETBGXX.bam</v>
      </c>
      <c r="G1196" s="97" t="str">
        <f t="shared" si="113"/>
        <v>/data/khanlab/projects/working_DATA/Sample_NCI0249tumor1_T_H19ETBGXX/Sample_NCI0249tumor1_T_H19ETBGXX.Cufflinks_UCSC/genes.fpkm_tracking</v>
      </c>
      <c r="H1196" s="43"/>
      <c r="I1196" s="43"/>
      <c r="J1196" s="43"/>
      <c r="K1196" s="43"/>
      <c r="L1196" s="43"/>
      <c r="M1196" s="43"/>
      <c r="N1196" s="43"/>
      <c r="O1196" s="43"/>
      <c r="P1196" s="43"/>
      <c r="Q1196" s="43"/>
    </row>
    <row r="1197" spans="1:17" hidden="1">
      <c r="A1197" s="43" t="str">
        <f t="shared" si="110"/>
        <v>/data/khanlab/projects/working_DATA/</v>
      </c>
      <c r="B1197" s="43" t="s">
        <v>2077</v>
      </c>
      <c r="C1197" s="43" t="str">
        <f t="shared" si="111"/>
        <v>.Processed/</v>
      </c>
      <c r="D1197" s="43" t="str">
        <f t="shared" si="112"/>
        <v>.bam</v>
      </c>
      <c r="E1197" s="43" t="str">
        <f t="shared" si="114"/>
        <v>/data/khanlab/projects/working_DATA/Sample_NCI0249tumor2_E_C628WANXX/Sample_NCI0249tumor2_E_C628WANXX.Processed/Sample_NCI0249tumor2_E_C628WANXX.bam</v>
      </c>
      <c r="F1197" s="43" t="str">
        <f t="shared" si="115"/>
        <v>Sample_NCI0249tumor2_E_C628WANXX.bam</v>
      </c>
      <c r="G1197" s="97" t="str">
        <f t="shared" si="113"/>
        <v>/data/khanlab/projects/working_DATA/Sample_NCI0249tumor2_E_C628WANXX/Sample_NCI0249tumor2_E_C628WANXX.Cufflinks_UCSC/genes.fpkm_tracking</v>
      </c>
      <c r="H1197" s="43"/>
      <c r="I1197" s="43"/>
      <c r="J1197" s="43"/>
      <c r="K1197" s="43"/>
      <c r="L1197" s="43"/>
      <c r="M1197" s="43"/>
      <c r="N1197" s="43"/>
      <c r="O1197" s="43"/>
      <c r="P1197" s="43"/>
      <c r="Q1197" s="43"/>
    </row>
    <row r="1198" spans="1:17">
      <c r="A1198" s="43" t="str">
        <f t="shared" si="110"/>
        <v>/data/khanlab/projects/working_DATA/</v>
      </c>
      <c r="B1198" s="43" t="s">
        <v>2078</v>
      </c>
      <c r="C1198" s="43" t="str">
        <f t="shared" si="111"/>
        <v>.Processed/</v>
      </c>
      <c r="D1198" s="43" t="str">
        <f t="shared" si="112"/>
        <v>.bam</v>
      </c>
      <c r="E1198" s="43" t="str">
        <f t="shared" si="114"/>
        <v>/data/khanlab/projects/working_DATA/Sample_NCI0249tumor2_T_H19ETBGXX/Sample_NCI0249tumor2_T_H19ETBGXX.Processed/Sample_NCI0249tumor2_T_H19ETBGXX.bam</v>
      </c>
      <c r="F1198" s="43" t="str">
        <f t="shared" si="115"/>
        <v>Sample_NCI0249tumor2_T_H19ETBGXX.bam</v>
      </c>
      <c r="G1198" s="97" t="str">
        <f t="shared" si="113"/>
        <v>/data/khanlab/projects/working_DATA/Sample_NCI0249tumor2_T_H19ETBGXX/Sample_NCI0249tumor2_T_H19ETBGXX.Cufflinks_UCSC/genes.fpkm_tracking</v>
      </c>
      <c r="H1198" s="43"/>
      <c r="I1198" s="43"/>
      <c r="J1198" s="43"/>
      <c r="K1198" s="43"/>
      <c r="L1198" s="43"/>
      <c r="M1198" s="43"/>
      <c r="N1198" s="43"/>
      <c r="O1198" s="43"/>
      <c r="P1198" s="43"/>
      <c r="Q1198" s="43"/>
    </row>
    <row r="1199" spans="1:17" hidden="1">
      <c r="A1199" s="43" t="str">
        <f t="shared" si="110"/>
        <v>/data/khanlab/projects/working_DATA/</v>
      </c>
      <c r="B1199" s="43" t="s">
        <v>2079</v>
      </c>
      <c r="C1199" s="43" t="str">
        <f t="shared" si="111"/>
        <v>.Processed/</v>
      </c>
      <c r="D1199" s="43" t="str">
        <f t="shared" si="112"/>
        <v>.bam</v>
      </c>
      <c r="E1199" s="43" t="str">
        <f t="shared" si="114"/>
        <v>/data/khanlab/projects/working_DATA/Sample_NCI0250blood_E_C628WANXX/Sample_NCI0250blood_E_C628WANXX.Processed/Sample_NCI0250blood_E_C628WANXX.bam</v>
      </c>
      <c r="F1199" s="43" t="str">
        <f t="shared" si="115"/>
        <v>Sample_NCI0250blood_E_C628WANXX.bam</v>
      </c>
      <c r="G1199" s="97" t="str">
        <f t="shared" si="113"/>
        <v>/data/khanlab/projects/working_DATA/Sample_NCI0250blood_E_C628WANXX/Sample_NCI0250blood_E_C628WANXX.Cufflinks_UCSC/genes.fpkm_tracking</v>
      </c>
      <c r="H1199" s="43"/>
      <c r="I1199" s="43"/>
      <c r="J1199" s="43"/>
      <c r="K1199" s="43"/>
      <c r="L1199" s="43"/>
      <c r="M1199" s="43"/>
      <c r="N1199" s="43"/>
      <c r="O1199" s="43"/>
      <c r="P1199" s="43"/>
      <c r="Q1199" s="43"/>
    </row>
    <row r="1200" spans="1:17" hidden="1">
      <c r="A1200" s="43" t="str">
        <f t="shared" si="110"/>
        <v>/data/khanlab/projects/working_DATA/</v>
      </c>
      <c r="B1200" s="43" t="s">
        <v>2080</v>
      </c>
      <c r="C1200" s="43" t="str">
        <f t="shared" si="111"/>
        <v>.Processed/</v>
      </c>
      <c r="D1200" s="43" t="str">
        <f t="shared" si="112"/>
        <v>.bam</v>
      </c>
      <c r="E1200" s="43" t="str">
        <f t="shared" si="114"/>
        <v>/data/khanlab/projects/working_DATA/Sample_NCI0250tumor_E_C628WANXX/Sample_NCI0250tumor_E_C628WANXX.Processed/Sample_NCI0250tumor_E_C628WANXX.bam</v>
      </c>
      <c r="F1200" s="43" t="str">
        <f t="shared" si="115"/>
        <v>Sample_NCI0250tumor_E_C628WANXX.bam</v>
      </c>
      <c r="G1200" s="97" t="str">
        <f t="shared" si="113"/>
        <v>/data/khanlab/projects/working_DATA/Sample_NCI0250tumor_E_C628WANXX/Sample_NCI0250tumor_E_C628WANXX.Cufflinks_UCSC/genes.fpkm_tracking</v>
      </c>
      <c r="H1200" s="43"/>
      <c r="I1200" s="43"/>
      <c r="J1200" s="43"/>
      <c r="K1200" s="43"/>
      <c r="L1200" s="43"/>
      <c r="M1200" s="43"/>
      <c r="N1200" s="43"/>
      <c r="O1200" s="43"/>
      <c r="P1200" s="43"/>
      <c r="Q1200" s="43"/>
    </row>
    <row r="1201" spans="1:17">
      <c r="A1201" s="43" t="str">
        <f t="shared" si="110"/>
        <v>/data/khanlab/projects/working_DATA/</v>
      </c>
      <c r="B1201" s="43" t="s">
        <v>2081</v>
      </c>
      <c r="C1201" s="43" t="str">
        <f t="shared" si="111"/>
        <v>.Processed/</v>
      </c>
      <c r="D1201" s="43" t="str">
        <f t="shared" si="112"/>
        <v>.bam</v>
      </c>
      <c r="E1201" s="43" t="str">
        <f t="shared" si="114"/>
        <v>/data/khanlab/projects/working_DATA/Sample_NCI0250tumor_T_C628WANXX/Sample_NCI0250tumor_T_C628WANXX.Processed/Sample_NCI0250tumor_T_C628WANXX.bam</v>
      </c>
      <c r="F1201" s="43" t="str">
        <f t="shared" si="115"/>
        <v>Sample_NCI0250tumor_T_C628WANXX.bam</v>
      </c>
      <c r="G1201" s="97" t="str">
        <f t="shared" si="113"/>
        <v>/data/khanlab/projects/working_DATA/Sample_NCI0250tumor_T_C628WANXX/Sample_NCI0250tumor_T_C628WANXX.Cufflinks_UCSC/genes.fpkm_tracking</v>
      </c>
      <c r="H1201" s="43"/>
      <c r="I1201" s="43"/>
      <c r="J1201" s="43"/>
      <c r="K1201" s="43"/>
      <c r="L1201" s="43"/>
      <c r="M1201" s="43"/>
      <c r="N1201" s="43"/>
      <c r="O1201" s="43"/>
      <c r="P1201" s="43"/>
      <c r="Q1201" s="43"/>
    </row>
    <row r="1202" spans="1:17" hidden="1">
      <c r="A1202" s="43" t="str">
        <f t="shared" si="110"/>
        <v>/data/khanlab/projects/working_DATA/</v>
      </c>
      <c r="B1202" s="43" t="s">
        <v>3552</v>
      </c>
      <c r="C1202" s="43" t="str">
        <f t="shared" si="111"/>
        <v>.Processed/</v>
      </c>
      <c r="D1202" s="43" t="str">
        <f t="shared" si="112"/>
        <v>.bam</v>
      </c>
      <c r="E1202" s="43" t="str">
        <f t="shared" si="114"/>
        <v>/data/khanlab/projects/working_DATA/Sample_NCI0254blood_E_C6FECANXX/Sample_NCI0254blood_E_C6FECANXX.Processed/Sample_NCI0254blood_E_C6FECANXX.bam</v>
      </c>
      <c r="F1202" s="43" t="str">
        <f t="shared" si="115"/>
        <v>Sample_NCI0254blood_E_C6FECANXX.bam</v>
      </c>
      <c r="G1202" s="97" t="str">
        <f t="shared" si="113"/>
        <v>/data/khanlab/projects/working_DATA/Sample_NCI0254blood_E_C6FECANXX/Sample_NCI0254blood_E_C6FECANXX.Cufflinks_UCSC/genes.fpkm_tracking</v>
      </c>
      <c r="H1202" s="43"/>
      <c r="I1202" s="43"/>
      <c r="J1202" s="43"/>
      <c r="K1202" s="43"/>
      <c r="L1202" s="43"/>
      <c r="M1202" s="43"/>
      <c r="N1202" s="43"/>
      <c r="O1202" s="43"/>
      <c r="P1202" s="43"/>
      <c r="Q1202" s="43"/>
    </row>
    <row r="1203" spans="1:17" hidden="1">
      <c r="A1203" s="43" t="str">
        <f t="shared" si="110"/>
        <v>/data/khanlab/projects/working_DATA/</v>
      </c>
      <c r="B1203" s="43" t="s">
        <v>3553</v>
      </c>
      <c r="C1203" s="43" t="str">
        <f t="shared" si="111"/>
        <v>.Processed/</v>
      </c>
      <c r="D1203" s="43" t="str">
        <f t="shared" si="112"/>
        <v>.bam</v>
      </c>
      <c r="E1203" s="43" t="str">
        <f t="shared" si="114"/>
        <v>/data/khanlab/projects/working_DATA/Sample_NCI0254tumor_E_C6FECANXX/Sample_NCI0254tumor_E_C6FECANXX.Processed/Sample_NCI0254tumor_E_C6FECANXX.bam</v>
      </c>
      <c r="F1203" s="43" t="str">
        <f t="shared" si="115"/>
        <v>Sample_NCI0254tumor_E_C6FECANXX.bam</v>
      </c>
      <c r="G1203" s="97" t="str">
        <f t="shared" si="113"/>
        <v>/data/khanlab/projects/working_DATA/Sample_NCI0254tumor_E_C6FECANXX/Sample_NCI0254tumor_E_C6FECANXX.Cufflinks_UCSC/genes.fpkm_tracking</v>
      </c>
      <c r="H1203" s="43"/>
      <c r="I1203" s="43"/>
      <c r="J1203" s="43"/>
      <c r="K1203" s="43"/>
      <c r="L1203" s="43"/>
      <c r="M1203" s="43"/>
      <c r="N1203" s="43"/>
      <c r="O1203" s="43"/>
      <c r="P1203" s="43"/>
      <c r="Q1203" s="43"/>
    </row>
    <row r="1204" spans="1:17">
      <c r="A1204" s="43" t="str">
        <f t="shared" si="110"/>
        <v>/data/khanlab/projects/working_DATA/</v>
      </c>
      <c r="B1204" s="43" t="s">
        <v>3554</v>
      </c>
      <c r="C1204" s="43" t="str">
        <f t="shared" si="111"/>
        <v>.Processed/</v>
      </c>
      <c r="D1204" s="43" t="str">
        <f t="shared" si="112"/>
        <v>.bam</v>
      </c>
      <c r="E1204" s="43" t="str">
        <f t="shared" si="114"/>
        <v>/data/khanlab/projects/working_DATA/Sample_NCI0254tumor_T_H2N5CBGXX/Sample_NCI0254tumor_T_H2N5CBGXX.Processed/Sample_NCI0254tumor_T_H2N5CBGXX.bam</v>
      </c>
      <c r="F1204" s="43" t="str">
        <f t="shared" si="115"/>
        <v>Sample_NCI0254tumor_T_H2N5CBGXX.bam</v>
      </c>
      <c r="G1204" s="97" t="str">
        <f t="shared" si="113"/>
        <v>/data/khanlab/projects/working_DATA/Sample_NCI0254tumor_T_H2N5CBGXX/Sample_NCI0254tumor_T_H2N5CBGXX.Cufflinks_UCSC/genes.fpkm_tracking</v>
      </c>
      <c r="H1204" s="43"/>
      <c r="I1204" s="43"/>
      <c r="J1204" s="43"/>
      <c r="K1204" s="43"/>
      <c r="L1204" s="43"/>
      <c r="M1204" s="43"/>
      <c r="N1204" s="43"/>
      <c r="O1204" s="43"/>
      <c r="P1204" s="43"/>
      <c r="Q1204" s="43"/>
    </row>
    <row r="1205" spans="1:17" hidden="1">
      <c r="A1205" s="43" t="str">
        <f t="shared" si="110"/>
        <v>/data/khanlab/projects/working_DATA/</v>
      </c>
      <c r="B1205" s="43" t="s">
        <v>3555</v>
      </c>
      <c r="C1205" s="43" t="str">
        <f t="shared" si="111"/>
        <v>.Processed/</v>
      </c>
      <c r="D1205" s="43" t="str">
        <f t="shared" si="112"/>
        <v>.bam</v>
      </c>
      <c r="E1205" s="43" t="str">
        <f t="shared" si="114"/>
        <v>/data/khanlab/projects/working_DATA/Sample_NCI0255blood_E_C6FECANXX/Sample_NCI0255blood_E_C6FECANXX.Processed/Sample_NCI0255blood_E_C6FECANXX.bam</v>
      </c>
      <c r="F1205" s="43" t="str">
        <f t="shared" si="115"/>
        <v>Sample_NCI0255blood_E_C6FECANXX.bam</v>
      </c>
      <c r="G1205" s="97" t="str">
        <f t="shared" si="113"/>
        <v>/data/khanlab/projects/working_DATA/Sample_NCI0255blood_E_C6FECANXX/Sample_NCI0255blood_E_C6FECANXX.Cufflinks_UCSC/genes.fpkm_tracking</v>
      </c>
      <c r="H1205" s="43"/>
      <c r="I1205" s="43"/>
      <c r="J1205" s="43"/>
      <c r="K1205" s="43"/>
      <c r="L1205" s="43"/>
      <c r="M1205" s="43"/>
      <c r="N1205" s="43"/>
      <c r="O1205" s="43"/>
      <c r="P1205" s="43"/>
      <c r="Q1205" s="43"/>
    </row>
    <row r="1206" spans="1:17" hidden="1">
      <c r="A1206" s="43" t="str">
        <f t="shared" ref="A1206:A1269" si="116">$A$1</f>
        <v>/data/khanlab/projects/working_DATA/</v>
      </c>
      <c r="B1206" s="43" t="s">
        <v>3556</v>
      </c>
      <c r="C1206" s="43" t="str">
        <f t="shared" ref="C1206:C1269" si="117">$C$1</f>
        <v>.Processed/</v>
      </c>
      <c r="D1206" s="43" t="str">
        <f t="shared" ref="D1206:D1269" si="118">$D$1</f>
        <v>.bam</v>
      </c>
      <c r="E1206" s="43" t="str">
        <f t="shared" si="114"/>
        <v>/data/khanlab/projects/working_DATA/Sample_NCI0255father_E_C6FECANXX/Sample_NCI0255father_E_C6FECANXX.Processed/Sample_NCI0255father_E_C6FECANXX.bam</v>
      </c>
      <c r="F1206" s="43" t="str">
        <f t="shared" si="115"/>
        <v>Sample_NCI0255father_E_C6FECANXX.bam</v>
      </c>
      <c r="G1206" s="97" t="str">
        <f t="shared" si="113"/>
        <v>/data/khanlab/projects/working_DATA/Sample_NCI0255father_E_C6FECANXX/Sample_NCI0255father_E_C6FECANXX.Cufflinks_UCSC/genes.fpkm_tracking</v>
      </c>
      <c r="H1206" s="43"/>
      <c r="I1206" s="43"/>
      <c r="J1206" s="43"/>
      <c r="K1206" s="43"/>
      <c r="L1206" s="43"/>
      <c r="M1206" s="43"/>
      <c r="N1206" s="43"/>
      <c r="O1206" s="43"/>
      <c r="P1206" s="43"/>
      <c r="Q1206" s="43"/>
    </row>
    <row r="1207" spans="1:17" hidden="1">
      <c r="A1207" s="43" t="str">
        <f t="shared" si="116"/>
        <v>/data/khanlab/projects/working_DATA/</v>
      </c>
      <c r="B1207" s="43" t="s">
        <v>3557</v>
      </c>
      <c r="C1207" s="43" t="str">
        <f t="shared" si="117"/>
        <v>.Processed/</v>
      </c>
      <c r="D1207" s="43" t="str">
        <f t="shared" si="118"/>
        <v>.bam</v>
      </c>
      <c r="E1207" s="43" t="str">
        <f t="shared" si="114"/>
        <v>/data/khanlab/projects/working_DATA/Sample_NCI0255mother_E_C6FECANXX/Sample_NCI0255mother_E_C6FECANXX.Processed/Sample_NCI0255mother_E_C6FECANXX.bam</v>
      </c>
      <c r="F1207" s="43" t="str">
        <f t="shared" si="115"/>
        <v>Sample_NCI0255mother_E_C6FECANXX.bam</v>
      </c>
      <c r="G1207" s="97" t="str">
        <f t="shared" si="113"/>
        <v>/data/khanlab/projects/working_DATA/Sample_NCI0255mother_E_C6FECANXX/Sample_NCI0255mother_E_C6FECANXX.Cufflinks_UCSC/genes.fpkm_tracking</v>
      </c>
      <c r="H1207" s="43"/>
      <c r="I1207" s="43"/>
      <c r="J1207" s="43"/>
      <c r="K1207" s="43"/>
      <c r="L1207" s="43"/>
      <c r="M1207" s="43"/>
      <c r="N1207" s="43"/>
      <c r="O1207" s="43"/>
      <c r="P1207" s="43"/>
      <c r="Q1207" s="43"/>
    </row>
    <row r="1208" spans="1:17" hidden="1">
      <c r="A1208" s="43" t="str">
        <f t="shared" si="116"/>
        <v>/data/khanlab/projects/working_DATA/</v>
      </c>
      <c r="B1208" s="43" t="s">
        <v>3558</v>
      </c>
      <c r="C1208" s="43" t="str">
        <f t="shared" si="117"/>
        <v>.Processed/</v>
      </c>
      <c r="D1208" s="43" t="str">
        <f t="shared" si="118"/>
        <v>.bam</v>
      </c>
      <c r="E1208" s="43" t="str">
        <f t="shared" si="114"/>
        <v>/data/khanlab/projects/working_DATA/Sample_NCI0259father_E_C6FECANXX/Sample_NCI0259father_E_C6FECANXX.Processed/Sample_NCI0259father_E_C6FECANXX.bam</v>
      </c>
      <c r="F1208" s="43" t="str">
        <f t="shared" si="115"/>
        <v>Sample_NCI0259father_E_C6FECANXX.bam</v>
      </c>
      <c r="G1208" s="97" t="str">
        <f t="shared" si="113"/>
        <v>/data/khanlab/projects/working_DATA/Sample_NCI0259father_E_C6FECANXX/Sample_NCI0259father_E_C6FECANXX.Cufflinks_UCSC/genes.fpkm_tracking</v>
      </c>
      <c r="H1208" s="43"/>
      <c r="I1208" s="43"/>
      <c r="J1208" s="43"/>
      <c r="K1208" s="43"/>
      <c r="L1208" s="43"/>
      <c r="M1208" s="43"/>
      <c r="N1208" s="43"/>
      <c r="O1208" s="43"/>
      <c r="P1208" s="43"/>
      <c r="Q1208" s="43"/>
    </row>
    <row r="1209" spans="1:17" hidden="1">
      <c r="A1209" s="43" t="str">
        <f t="shared" si="116"/>
        <v>/data/khanlab/projects/working_DATA/</v>
      </c>
      <c r="B1209" s="43" t="s">
        <v>3559</v>
      </c>
      <c r="C1209" s="43" t="str">
        <f t="shared" si="117"/>
        <v>.Processed/</v>
      </c>
      <c r="D1209" s="43" t="str">
        <f t="shared" si="118"/>
        <v>.bam</v>
      </c>
      <c r="E1209" s="43" t="str">
        <f t="shared" si="114"/>
        <v>/data/khanlab/projects/working_DATA/Sample_NCI0259mother_E_C6FECANXX/Sample_NCI0259mother_E_C6FECANXX.Processed/Sample_NCI0259mother_E_C6FECANXX.bam</v>
      </c>
      <c r="F1209" s="43" t="str">
        <f t="shared" si="115"/>
        <v>Sample_NCI0259mother_E_C6FECANXX.bam</v>
      </c>
      <c r="G1209" s="97" t="str">
        <f t="shared" si="113"/>
        <v>/data/khanlab/projects/working_DATA/Sample_NCI0259mother_E_C6FECANXX/Sample_NCI0259mother_E_C6FECANXX.Cufflinks_UCSC/genes.fpkm_tracking</v>
      </c>
      <c r="H1209" s="43"/>
      <c r="I1209" s="43"/>
      <c r="J1209" s="43"/>
      <c r="K1209" s="43"/>
      <c r="L1209" s="43"/>
      <c r="M1209" s="43"/>
      <c r="N1209" s="43"/>
      <c r="O1209" s="43"/>
      <c r="P1209" s="43"/>
      <c r="Q1209" s="43"/>
    </row>
    <row r="1210" spans="1:17" hidden="1">
      <c r="A1210" s="43" t="str">
        <f t="shared" si="116"/>
        <v>/data/khanlab/projects/working_DATA/</v>
      </c>
      <c r="B1210" s="43" t="s">
        <v>3560</v>
      </c>
      <c r="C1210" s="43" t="str">
        <f t="shared" si="117"/>
        <v>.Processed/</v>
      </c>
      <c r="D1210" s="43" t="str">
        <f t="shared" si="118"/>
        <v>.bam</v>
      </c>
      <c r="E1210" s="43" t="str">
        <f t="shared" si="114"/>
        <v>/data/khanlab/projects/working_DATA/Sample_NCI0259self_E_C6FECANXX/Sample_NCI0259self_E_C6FECANXX.Processed/Sample_NCI0259self_E_C6FECANXX.bam</v>
      </c>
      <c r="F1210" s="43" t="str">
        <f t="shared" si="115"/>
        <v>Sample_NCI0259self_E_C6FECANXX.bam</v>
      </c>
      <c r="G1210" s="97" t="str">
        <f t="shared" si="113"/>
        <v>/data/khanlab/projects/working_DATA/Sample_NCI0259self_E_C6FECANXX/Sample_NCI0259self_E_C6FECANXX.Cufflinks_UCSC/genes.fpkm_tracking</v>
      </c>
      <c r="H1210" s="43"/>
      <c r="I1210" s="43"/>
      <c r="J1210" s="43"/>
      <c r="K1210" s="43"/>
      <c r="L1210" s="43"/>
      <c r="M1210" s="43"/>
      <c r="N1210" s="43"/>
      <c r="O1210" s="43"/>
      <c r="P1210" s="43"/>
      <c r="Q1210" s="43"/>
    </row>
    <row r="1211" spans="1:17" hidden="1">
      <c r="A1211" s="43" t="str">
        <f t="shared" si="116"/>
        <v>/data/khanlab/projects/working_DATA/</v>
      </c>
      <c r="B1211" s="43" t="s">
        <v>2082</v>
      </c>
      <c r="C1211" s="43" t="str">
        <f t="shared" si="117"/>
        <v>.Processed/</v>
      </c>
      <c r="D1211" s="43" t="str">
        <f t="shared" si="118"/>
        <v>.bam</v>
      </c>
      <c r="E1211" s="43" t="str">
        <f t="shared" si="114"/>
        <v>/data/khanlab/projects/working_DATA/Sample_NCI039blood_E_khan5_20120120_PE/Sample_NCI039blood_E_khan5_20120120_PE.Processed/Sample_NCI039blood_E_khan5_20120120_PE.bam</v>
      </c>
      <c r="F1211" s="43" t="str">
        <f t="shared" si="115"/>
        <v>Sample_NCI039blood_E_khan5_20120120_PE.bam</v>
      </c>
      <c r="G1211" s="97" t="str">
        <f t="shared" si="113"/>
        <v>/data/khanlab/projects/working_DATA/Sample_NCI039blood_E_khan5_20120120_PE/Sample_NCI039blood_E_khan5_20120120_PE.Cufflinks_UCSC/genes.fpkm_tracking</v>
      </c>
      <c r="H1211" s="43"/>
      <c r="I1211" s="43"/>
      <c r="J1211" s="43"/>
      <c r="K1211" s="43"/>
      <c r="L1211" s="43"/>
      <c r="M1211" s="43"/>
      <c r="N1211" s="43"/>
      <c r="O1211" s="43"/>
      <c r="P1211" s="43"/>
      <c r="Q1211" s="43"/>
    </row>
    <row r="1212" spans="1:17" hidden="1">
      <c r="A1212" s="43" t="str">
        <f t="shared" si="116"/>
        <v>/data/khanlab/projects/working_DATA/</v>
      </c>
      <c r="B1212" s="43" t="s">
        <v>2083</v>
      </c>
      <c r="C1212" s="43" t="str">
        <f t="shared" si="117"/>
        <v>.Processed/</v>
      </c>
      <c r="D1212" s="43" t="str">
        <f t="shared" si="118"/>
        <v>.bam</v>
      </c>
      <c r="E1212" s="43" t="str">
        <f t="shared" si="114"/>
        <v>/data/khanlab/projects/working_DATA/Sample_NCI039tumor1_E_khan5_20120120_PE/Sample_NCI039tumor1_E_khan5_20120120_PE.Processed/Sample_NCI039tumor1_E_khan5_20120120_PE.bam</v>
      </c>
      <c r="F1212" s="43" t="str">
        <f t="shared" si="115"/>
        <v>Sample_NCI039tumor1_E_khan5_20120120_PE.bam</v>
      </c>
      <c r="G1212" s="97" t="str">
        <f t="shared" si="113"/>
        <v>/data/khanlab/projects/working_DATA/Sample_NCI039tumor1_E_khan5_20120120_PE/Sample_NCI039tumor1_E_khan5_20120120_PE.Cufflinks_UCSC/genes.fpkm_tracking</v>
      </c>
      <c r="H1212" s="43"/>
      <c r="I1212" s="43"/>
      <c r="J1212" s="43"/>
      <c r="K1212" s="43"/>
      <c r="L1212" s="43"/>
      <c r="M1212" s="43"/>
      <c r="N1212" s="43"/>
      <c r="O1212" s="43"/>
      <c r="P1212" s="43"/>
      <c r="Q1212" s="43"/>
    </row>
    <row r="1213" spans="1:17" hidden="1">
      <c r="A1213" s="43" t="str">
        <f t="shared" si="116"/>
        <v>/data/khanlab/projects/working_DATA/</v>
      </c>
      <c r="B1213" s="43" t="s">
        <v>2084</v>
      </c>
      <c r="C1213" s="43" t="str">
        <f t="shared" si="117"/>
        <v>.Processed/</v>
      </c>
      <c r="D1213" s="43" t="str">
        <f t="shared" si="118"/>
        <v>.bam</v>
      </c>
      <c r="E1213" s="43" t="str">
        <f t="shared" si="114"/>
        <v>/data/khanlab/projects/working_DATA/Sample_NCI039tumor2_E_khan5_20120120_PE_2/Sample_NCI039tumor2_E_khan5_20120120_PE_2.Processed/Sample_NCI039tumor2_E_khan5_20120120_PE_2.bam</v>
      </c>
      <c r="F1213" s="43" t="str">
        <f t="shared" si="115"/>
        <v>Sample_NCI039tumor2_E_khan5_20120120_PE_2.bam</v>
      </c>
      <c r="G1213" s="97" t="str">
        <f t="shared" si="113"/>
        <v>/data/khanlab/projects/working_DATA/Sample_NCI039tumor2_E_khan5_20120120_PE_2/Sample_NCI039tumor2_E_khan5_20120120_PE_2.Cufflinks_UCSC/genes.fpkm_tracking</v>
      </c>
      <c r="H1213" s="43"/>
      <c r="I1213" s="43"/>
      <c r="J1213" s="43"/>
      <c r="K1213" s="43"/>
      <c r="L1213" s="43"/>
      <c r="M1213" s="43"/>
      <c r="N1213" s="43"/>
      <c r="O1213" s="43"/>
      <c r="P1213" s="43"/>
      <c r="Q1213" s="43"/>
    </row>
    <row r="1214" spans="1:17" hidden="1">
      <c r="A1214" s="43" t="str">
        <f t="shared" si="116"/>
        <v>/data/khanlab/projects/working_DATA/</v>
      </c>
      <c r="B1214" s="43" t="s">
        <v>2085</v>
      </c>
      <c r="C1214" s="43" t="str">
        <f t="shared" si="117"/>
        <v>.Processed/</v>
      </c>
      <c r="D1214" s="43" t="str">
        <f t="shared" si="118"/>
        <v>.bam</v>
      </c>
      <c r="E1214" s="43" t="str">
        <f t="shared" si="114"/>
        <v>/data/khanlab/projects/working_DATA/Sample_NCIARMS1seq_E_C624DANXX/Sample_NCIARMS1seq_E_C624DANXX.Processed/Sample_NCIARMS1seq_E_C624DANXX.bam</v>
      </c>
      <c r="F1214" s="43" t="str">
        <f t="shared" si="115"/>
        <v>Sample_NCIARMS1seq_E_C624DANXX.bam</v>
      </c>
      <c r="G1214" s="97" t="str">
        <f t="shared" si="113"/>
        <v>/data/khanlab/projects/working_DATA/Sample_NCIARMS1seq_E_C624DANXX/Sample_NCIARMS1seq_E_C624DANXX.Cufflinks_UCSC/genes.fpkm_tracking</v>
      </c>
      <c r="H1214" s="43"/>
      <c r="I1214" s="43"/>
      <c r="J1214" s="43"/>
      <c r="K1214" s="43"/>
      <c r="L1214" s="43"/>
      <c r="M1214" s="43"/>
      <c r="N1214" s="43"/>
      <c r="O1214" s="43"/>
      <c r="P1214" s="43"/>
      <c r="Q1214" s="43"/>
    </row>
    <row r="1215" spans="1:17" hidden="1">
      <c r="A1215" s="43" t="str">
        <f t="shared" si="116"/>
        <v>/data/khanlab/projects/working_DATA/</v>
      </c>
      <c r="B1215" s="43" t="s">
        <v>2086</v>
      </c>
      <c r="C1215" s="43" t="str">
        <f t="shared" si="117"/>
        <v>.Processed/</v>
      </c>
      <c r="D1215" s="43" t="str">
        <f t="shared" si="118"/>
        <v>.bam</v>
      </c>
      <c r="E1215" s="43" t="str">
        <f t="shared" si="114"/>
        <v>/data/khanlab/projects/working_DATA/Sample_NCIARMS1seq_E_khan05_20120210_PE/Sample_NCIARMS1seq_E_khan05_20120210_PE.Processed/Sample_NCIARMS1seq_E_khan05_20120210_PE.bam</v>
      </c>
      <c r="F1215" s="43" t="str">
        <f t="shared" si="115"/>
        <v>Sample_NCIARMS1seq_E_khan05_20120210_PE.bam</v>
      </c>
      <c r="G1215" s="97" t="str">
        <f t="shared" si="113"/>
        <v>/data/khanlab/projects/working_DATA/Sample_NCIARMS1seq_E_khan05_20120210_PE/Sample_NCIARMS1seq_E_khan05_20120210_PE.Cufflinks_UCSC/genes.fpkm_tracking</v>
      </c>
      <c r="H1215" s="43"/>
      <c r="I1215" s="43"/>
      <c r="J1215" s="43"/>
      <c r="K1215" s="43"/>
      <c r="L1215" s="43"/>
      <c r="M1215" s="43"/>
      <c r="N1215" s="43"/>
      <c r="O1215" s="43"/>
      <c r="P1215" s="43"/>
      <c r="Q1215" s="43"/>
    </row>
    <row r="1216" spans="1:17">
      <c r="A1216" s="43" t="str">
        <f t="shared" si="116"/>
        <v>/data/khanlab/projects/working_DATA/</v>
      </c>
      <c r="B1216" s="43" t="s">
        <v>594</v>
      </c>
      <c r="C1216" s="43" t="str">
        <f t="shared" si="117"/>
        <v>.Processed/</v>
      </c>
      <c r="D1216" s="43" t="str">
        <f t="shared" si="118"/>
        <v>.bam</v>
      </c>
      <c r="E1216" s="43" t="str">
        <f t="shared" si="114"/>
        <v>/data/khanlab/projects/working_DATA/Sample_NCIARMS1seq_T_D26GWACXX/Sample_NCIARMS1seq_T_D26GWACXX.Processed/Sample_NCIARMS1seq_T_D26GWACXX.bam</v>
      </c>
      <c r="F1216" s="43" t="str">
        <f t="shared" si="115"/>
        <v>Sample_NCIARMS1seq_T_D26GWACXX.bam</v>
      </c>
      <c r="G1216" s="97" t="str">
        <f t="shared" si="113"/>
        <v>/data/khanlab/projects/working_DATA/Sample_NCIARMS1seq_T_D26GWACXX/Sample_NCIARMS1seq_T_D26GWACXX.Cufflinks_UCSC/genes.fpkm_tracking</v>
      </c>
      <c r="H1216" s="43"/>
      <c r="I1216" s="43"/>
      <c r="J1216" s="43"/>
      <c r="K1216" s="43"/>
      <c r="L1216" s="43"/>
      <c r="M1216" s="43"/>
      <c r="N1216" s="43"/>
      <c r="O1216" s="43"/>
      <c r="P1216" s="43"/>
      <c r="Q1216" s="43"/>
    </row>
    <row r="1217" spans="1:17" hidden="1">
      <c r="A1217" s="43" t="str">
        <f t="shared" si="116"/>
        <v>/data/khanlab/projects/working_DATA/</v>
      </c>
      <c r="B1217" s="43" t="s">
        <v>2087</v>
      </c>
      <c r="C1217" s="43" t="str">
        <f t="shared" si="117"/>
        <v>.Processed/</v>
      </c>
      <c r="D1217" s="43" t="str">
        <f t="shared" si="118"/>
        <v>.bam</v>
      </c>
      <c r="E1217" s="43" t="str">
        <f t="shared" si="114"/>
        <v>/data/khanlab/projects/working_DATA/Sample_NCIBPMnormal_E_C28PUACXX/Sample_NCIBPMnormal_E_C28PUACXX.Processed/Sample_NCIBPMnormal_E_C28PUACXX.bam</v>
      </c>
      <c r="F1217" s="43" t="str">
        <f t="shared" si="115"/>
        <v>Sample_NCIBPMnormal_E_C28PUACXX.bam</v>
      </c>
      <c r="G1217" s="97" t="str">
        <f t="shared" si="113"/>
        <v>/data/khanlab/projects/working_DATA/Sample_NCIBPMnormal_E_C28PUACXX/Sample_NCIBPMnormal_E_C28PUACXX.Cufflinks_UCSC/genes.fpkm_tracking</v>
      </c>
      <c r="H1217" s="43"/>
      <c r="I1217" s="43"/>
      <c r="J1217" s="43"/>
      <c r="K1217" s="43"/>
      <c r="L1217" s="43"/>
      <c r="M1217" s="43"/>
      <c r="N1217" s="43"/>
      <c r="O1217" s="43"/>
      <c r="P1217" s="43"/>
      <c r="Q1217" s="43"/>
    </row>
    <row r="1218" spans="1:17" hidden="1">
      <c r="A1218" s="43" t="str">
        <f t="shared" si="116"/>
        <v>/data/khanlab/projects/working_DATA/</v>
      </c>
      <c r="B1218" s="43" t="s">
        <v>2088</v>
      </c>
      <c r="C1218" s="43" t="str">
        <f t="shared" si="117"/>
        <v>.Processed/</v>
      </c>
      <c r="D1218" s="43" t="str">
        <f t="shared" si="118"/>
        <v>.bam</v>
      </c>
      <c r="E1218" s="43" t="str">
        <f t="shared" si="114"/>
        <v>/data/khanlab/projects/working_DATA/Sample_NCIBPMtumor1_E_C28PUACXX/Sample_NCIBPMtumor1_E_C28PUACXX.Processed/Sample_NCIBPMtumor1_E_C28PUACXX.bam</v>
      </c>
      <c r="F1218" s="43" t="str">
        <f t="shared" si="115"/>
        <v>Sample_NCIBPMtumor1_E_C28PUACXX.bam</v>
      </c>
      <c r="G1218" s="97" t="str">
        <f t="shared" ref="G1218:G1281" si="119">CONCATENATE(A1218,B1218,"/",B1218,".Cufflinks_UCSC/genes.fpkm_tracking")</f>
        <v>/data/khanlab/projects/working_DATA/Sample_NCIBPMtumor1_E_C28PUACXX/Sample_NCIBPMtumor1_E_C28PUACXX.Cufflinks_UCSC/genes.fpkm_tracking</v>
      </c>
      <c r="H1218" s="43"/>
      <c r="I1218" s="43"/>
      <c r="J1218" s="43"/>
      <c r="K1218" s="43"/>
      <c r="L1218" s="43"/>
      <c r="M1218" s="43"/>
      <c r="N1218" s="43"/>
      <c r="O1218" s="43"/>
      <c r="P1218" s="43"/>
      <c r="Q1218" s="43"/>
    </row>
    <row r="1219" spans="1:17">
      <c r="A1219" s="43" t="str">
        <f t="shared" si="116"/>
        <v>/data/khanlab/projects/working_DATA/</v>
      </c>
      <c r="B1219" s="43" t="s">
        <v>595</v>
      </c>
      <c r="C1219" s="43" t="str">
        <f t="shared" si="117"/>
        <v>.Processed/</v>
      </c>
      <c r="D1219" s="43" t="str">
        <f t="shared" si="118"/>
        <v>.bam</v>
      </c>
      <c r="E1219" s="43" t="str">
        <f t="shared" si="114"/>
        <v>/data/khanlab/projects/working_DATA/Sample_NCIBPMtumor1_T_D1UTYACXX/Sample_NCIBPMtumor1_T_D1UTYACXX.Processed/Sample_NCIBPMtumor1_T_D1UTYACXX.bam</v>
      </c>
      <c r="F1219" s="43" t="str">
        <f t="shared" si="115"/>
        <v>Sample_NCIBPMtumor1_T_D1UTYACXX.bam</v>
      </c>
      <c r="G1219" s="97" t="str">
        <f t="shared" si="119"/>
        <v>/data/khanlab/projects/working_DATA/Sample_NCIBPMtumor1_T_D1UTYACXX/Sample_NCIBPMtumor1_T_D1UTYACXX.Cufflinks_UCSC/genes.fpkm_tracking</v>
      </c>
      <c r="H1219" s="43"/>
      <c r="I1219" s="43"/>
      <c r="J1219" s="43"/>
      <c r="K1219" s="43"/>
      <c r="L1219" s="43"/>
      <c r="M1219" s="43"/>
      <c r="N1219" s="43"/>
      <c r="O1219" s="43"/>
      <c r="P1219" s="43"/>
      <c r="Q1219" s="43"/>
    </row>
    <row r="1220" spans="1:17" hidden="1">
      <c r="A1220" s="43" t="str">
        <f t="shared" si="116"/>
        <v>/data/khanlab/projects/working_DATA/</v>
      </c>
      <c r="B1220" s="43" t="s">
        <v>2089</v>
      </c>
      <c r="C1220" s="43" t="str">
        <f t="shared" si="117"/>
        <v>.Processed/</v>
      </c>
      <c r="D1220" s="43" t="str">
        <f t="shared" si="118"/>
        <v>.bam</v>
      </c>
      <c r="E1220" s="43" t="str">
        <f t="shared" si="114"/>
        <v>/data/khanlab/projects/working_DATA/Sample_NCIBPMtumor2_E_C28PUACXX/Sample_NCIBPMtumor2_E_C28PUACXX.Processed/Sample_NCIBPMtumor2_E_C28PUACXX.bam</v>
      </c>
      <c r="F1220" s="43" t="str">
        <f t="shared" si="115"/>
        <v>Sample_NCIBPMtumor2_E_C28PUACXX.bam</v>
      </c>
      <c r="G1220" s="97" t="str">
        <f t="shared" si="119"/>
        <v>/data/khanlab/projects/working_DATA/Sample_NCIBPMtumor2_E_C28PUACXX/Sample_NCIBPMtumor2_E_C28PUACXX.Cufflinks_UCSC/genes.fpkm_tracking</v>
      </c>
      <c r="H1220" s="43"/>
      <c r="I1220" s="43"/>
      <c r="J1220" s="43"/>
      <c r="K1220" s="43"/>
      <c r="L1220" s="43"/>
      <c r="M1220" s="43"/>
      <c r="N1220" s="43"/>
      <c r="O1220" s="43"/>
      <c r="P1220" s="43"/>
      <c r="Q1220" s="43"/>
    </row>
    <row r="1221" spans="1:17">
      <c r="A1221" s="43" t="str">
        <f t="shared" si="116"/>
        <v>/data/khanlab/projects/working_DATA/</v>
      </c>
      <c r="B1221" s="43" t="s">
        <v>596</v>
      </c>
      <c r="C1221" s="43" t="str">
        <f t="shared" si="117"/>
        <v>.Processed/</v>
      </c>
      <c r="D1221" s="43" t="str">
        <f t="shared" si="118"/>
        <v>.bam</v>
      </c>
      <c r="E1221" s="43" t="str">
        <f t="shared" si="114"/>
        <v>/data/khanlab/projects/working_DATA/Sample_NCIBPMtumor2_T_D1UTYACXX/Sample_NCIBPMtumor2_T_D1UTYACXX.Processed/Sample_NCIBPMtumor2_T_D1UTYACXX.bam</v>
      </c>
      <c r="F1221" s="43" t="str">
        <f t="shared" si="115"/>
        <v>Sample_NCIBPMtumor2_T_D1UTYACXX.bam</v>
      </c>
      <c r="G1221" s="97" t="str">
        <f t="shared" si="119"/>
        <v>/data/khanlab/projects/working_DATA/Sample_NCIBPMtumor2_T_D1UTYACXX/Sample_NCIBPMtumor2_T_D1UTYACXX.Cufflinks_UCSC/genes.fpkm_tracking</v>
      </c>
      <c r="H1221" s="43"/>
      <c r="I1221" s="43"/>
      <c r="J1221" s="43"/>
      <c r="K1221" s="43"/>
      <c r="L1221" s="43"/>
      <c r="M1221" s="43"/>
      <c r="N1221" s="43"/>
      <c r="O1221" s="43"/>
      <c r="P1221" s="43"/>
      <c r="Q1221" s="43"/>
    </row>
    <row r="1222" spans="1:17">
      <c r="A1222" s="43" t="str">
        <f t="shared" si="116"/>
        <v>/data/khanlab/projects/working_DATA/</v>
      </c>
      <c r="B1222" s="43" t="s">
        <v>597</v>
      </c>
      <c r="C1222" s="43" t="str">
        <f t="shared" si="117"/>
        <v>.Processed/</v>
      </c>
      <c r="D1222" s="43" t="str">
        <f t="shared" si="118"/>
        <v>.bam</v>
      </c>
      <c r="E1222" s="43" t="str">
        <f t="shared" si="114"/>
        <v>/data/khanlab/projects/working_DATA/Sample_NCIEWSLW112811tumor_T_D23N9ACXX/Sample_NCIEWSLW112811tumor_T_D23N9ACXX.Processed/Sample_NCIEWSLW112811tumor_T_D23N9ACXX.bam</v>
      </c>
      <c r="F1222" s="43" t="str">
        <f t="shared" si="115"/>
        <v>Sample_NCIEWSLW112811tumor_T_D23N9ACXX.bam</v>
      </c>
      <c r="G1222" s="97" t="str">
        <f t="shared" si="119"/>
        <v>/data/khanlab/projects/working_DATA/Sample_NCIEWSLW112811tumor_T_D23N9ACXX/Sample_NCIEWSLW112811tumor_T_D23N9ACXX.Cufflinks_UCSC/genes.fpkm_tracking</v>
      </c>
      <c r="H1222" s="43"/>
      <c r="I1222" s="43"/>
      <c r="J1222" s="43"/>
      <c r="K1222" s="43"/>
      <c r="L1222" s="43"/>
      <c r="M1222" s="43"/>
      <c r="N1222" s="43"/>
      <c r="O1222" s="43"/>
      <c r="P1222" s="43"/>
      <c r="Q1222" s="43"/>
    </row>
    <row r="1223" spans="1:17" hidden="1">
      <c r="A1223" s="43" t="str">
        <f t="shared" si="116"/>
        <v>/data/khanlab/projects/working_DATA/</v>
      </c>
      <c r="B1223" s="43" t="s">
        <v>2090</v>
      </c>
      <c r="C1223" s="43" t="str">
        <f t="shared" si="117"/>
        <v>.Processed/</v>
      </c>
      <c r="D1223" s="43" t="str">
        <f t="shared" si="118"/>
        <v>.bam</v>
      </c>
      <c r="E1223" s="43" t="str">
        <f t="shared" si="114"/>
        <v>/data/khanlab/projects/working_DATA/Sample_NCIMGblood_E_C28PUACXX/Sample_NCIMGblood_E_C28PUACXX.Processed/Sample_NCIMGblood_E_C28PUACXX.bam</v>
      </c>
      <c r="F1223" s="43" t="str">
        <f t="shared" si="115"/>
        <v>Sample_NCIMGblood_E_C28PUACXX.bam</v>
      </c>
      <c r="G1223" s="97" t="str">
        <f t="shared" si="119"/>
        <v>/data/khanlab/projects/working_DATA/Sample_NCIMGblood_E_C28PUACXX/Sample_NCIMGblood_E_C28PUACXX.Cufflinks_UCSC/genes.fpkm_tracking</v>
      </c>
      <c r="H1223" s="43"/>
      <c r="I1223" s="43"/>
      <c r="J1223" s="43"/>
      <c r="K1223" s="43"/>
      <c r="L1223" s="43"/>
      <c r="M1223" s="43"/>
      <c r="N1223" s="43"/>
      <c r="O1223" s="43"/>
      <c r="P1223" s="43"/>
      <c r="Q1223" s="43"/>
    </row>
    <row r="1224" spans="1:17">
      <c r="A1224" s="43" t="str">
        <f t="shared" si="116"/>
        <v>/data/khanlab/projects/working_DATA/</v>
      </c>
      <c r="B1224" s="43" t="s">
        <v>598</v>
      </c>
      <c r="C1224" s="43" t="str">
        <f t="shared" si="117"/>
        <v>.Processed/</v>
      </c>
      <c r="D1224" s="43" t="str">
        <f t="shared" si="118"/>
        <v>.bam</v>
      </c>
      <c r="E1224" s="43" t="str">
        <f t="shared" si="114"/>
        <v>/data/khanlab/projects/working_DATA/Sample_NCIMGtumor1_T_D1UTYACXX/Sample_NCIMGtumor1_T_D1UTYACXX.Processed/Sample_NCIMGtumor1_T_D1UTYACXX.bam</v>
      </c>
      <c r="F1224" s="43" t="str">
        <f t="shared" si="115"/>
        <v>Sample_NCIMGtumor1_T_D1UTYACXX.bam</v>
      </c>
      <c r="G1224" s="97" t="str">
        <f t="shared" si="119"/>
        <v>/data/khanlab/projects/working_DATA/Sample_NCIMGtumor1_T_D1UTYACXX/Sample_NCIMGtumor1_T_D1UTYACXX.Cufflinks_UCSC/genes.fpkm_tracking</v>
      </c>
      <c r="H1224" s="43"/>
      <c r="I1224" s="43"/>
      <c r="J1224" s="43"/>
      <c r="K1224" s="43"/>
      <c r="L1224" s="43"/>
      <c r="M1224" s="43"/>
      <c r="N1224" s="43"/>
      <c r="O1224" s="43"/>
      <c r="P1224" s="43"/>
      <c r="Q1224" s="43"/>
    </row>
    <row r="1225" spans="1:17">
      <c r="A1225" s="43" t="str">
        <f t="shared" si="116"/>
        <v>/data/khanlab/projects/working_DATA/</v>
      </c>
      <c r="B1225" s="43" t="s">
        <v>3561</v>
      </c>
      <c r="C1225" s="43" t="str">
        <f t="shared" si="117"/>
        <v>.Processed/</v>
      </c>
      <c r="D1225" s="43" t="str">
        <f t="shared" si="118"/>
        <v>.bam</v>
      </c>
      <c r="E1225" s="43" t="str">
        <f t="shared" si="114"/>
        <v>/data/khanlab/projects/working_DATA/Sample_NCIMGtumor2_T_C1N2HACXX/Sample_NCIMGtumor2_T_C1N2HACXX.Processed/Sample_NCIMGtumor2_T_C1N2HACXX.bam</v>
      </c>
      <c r="F1225" s="43" t="str">
        <f t="shared" si="115"/>
        <v>Sample_NCIMGtumor2_T_C1N2HACXX.bam</v>
      </c>
      <c r="G1225" s="97" t="str">
        <f t="shared" si="119"/>
        <v>/data/khanlab/projects/working_DATA/Sample_NCIMGtumor2_T_C1N2HACXX/Sample_NCIMGtumor2_T_C1N2HACXX.Cufflinks_UCSC/genes.fpkm_tracking</v>
      </c>
      <c r="H1225" s="43"/>
      <c r="I1225" s="43"/>
      <c r="J1225" s="43"/>
      <c r="K1225" s="43"/>
      <c r="L1225" s="43"/>
      <c r="M1225" s="43"/>
      <c r="N1225" s="43"/>
      <c r="O1225" s="43"/>
      <c r="P1225" s="43"/>
      <c r="Q1225" s="43"/>
    </row>
    <row r="1226" spans="1:17" hidden="1">
      <c r="A1226" s="43" t="str">
        <f t="shared" si="116"/>
        <v>/data/khanlab/projects/working_DATA/</v>
      </c>
      <c r="B1226" s="43" t="s">
        <v>2091</v>
      </c>
      <c r="C1226" s="43" t="str">
        <f t="shared" si="117"/>
        <v>.Processed/</v>
      </c>
      <c r="D1226" s="43" t="str">
        <f t="shared" si="118"/>
        <v>.bam</v>
      </c>
      <c r="E1226" s="43" t="str">
        <f t="shared" si="114"/>
        <v>/data/khanlab/projects/working_DATA/Sample_NCIMGtumor3_E_C28PUACXX/Sample_NCIMGtumor3_E_C28PUACXX.Processed/Sample_NCIMGtumor3_E_C28PUACXX.bam</v>
      </c>
      <c r="F1226" s="43" t="str">
        <f t="shared" si="115"/>
        <v>Sample_NCIMGtumor3_E_C28PUACXX.bam</v>
      </c>
      <c r="G1226" s="97" t="str">
        <f t="shared" si="119"/>
        <v>/data/khanlab/projects/working_DATA/Sample_NCIMGtumor3_E_C28PUACXX/Sample_NCIMGtumor3_E_C28PUACXX.Cufflinks_UCSC/genes.fpkm_tracking</v>
      </c>
      <c r="H1226" s="43"/>
      <c r="I1226" s="43"/>
      <c r="J1226" s="43"/>
      <c r="K1226" s="43"/>
      <c r="L1226" s="43"/>
      <c r="M1226" s="43"/>
      <c r="N1226" s="43"/>
      <c r="O1226" s="43"/>
      <c r="P1226" s="43"/>
      <c r="Q1226" s="43"/>
    </row>
    <row r="1227" spans="1:17" hidden="1">
      <c r="A1227" s="43" t="str">
        <f t="shared" si="116"/>
        <v>/data/khanlab/projects/working_DATA/</v>
      </c>
      <c r="B1227" s="43" t="s">
        <v>2092</v>
      </c>
      <c r="C1227" s="43" t="str">
        <f t="shared" si="117"/>
        <v>.Processed/</v>
      </c>
      <c r="D1227" s="43" t="str">
        <f t="shared" si="118"/>
        <v>.bam</v>
      </c>
      <c r="E1227" s="43" t="str">
        <f t="shared" si="114"/>
        <v>/data/khanlab/projects/working_DATA/Sample_NCIMGtumor4_E_C28PUACXX/Sample_NCIMGtumor4_E_C28PUACXX.Processed/Sample_NCIMGtumor4_E_C28PUACXX.bam</v>
      </c>
      <c r="F1227" s="43" t="str">
        <f t="shared" si="115"/>
        <v>Sample_NCIMGtumor4_E_C28PUACXX.bam</v>
      </c>
      <c r="G1227" s="97" t="str">
        <f t="shared" si="119"/>
        <v>/data/khanlab/projects/working_DATA/Sample_NCIMGtumor4_E_C28PUACXX/Sample_NCIMGtumor4_E_C28PUACXX.Cufflinks_UCSC/genes.fpkm_tracking</v>
      </c>
      <c r="H1227" s="43"/>
      <c r="I1227" s="43"/>
      <c r="J1227" s="43"/>
      <c r="K1227" s="43"/>
      <c r="L1227" s="43"/>
      <c r="M1227" s="43"/>
      <c r="N1227" s="43"/>
      <c r="O1227" s="43"/>
      <c r="P1227" s="43"/>
      <c r="Q1227" s="43"/>
    </row>
    <row r="1228" spans="1:17" hidden="1">
      <c r="A1228" s="43" t="str">
        <f t="shared" si="116"/>
        <v>/data/khanlab/projects/working_DATA/</v>
      </c>
      <c r="B1228" s="43" t="s">
        <v>2093</v>
      </c>
      <c r="C1228" s="43" t="str">
        <f t="shared" si="117"/>
        <v>.Processed/</v>
      </c>
      <c r="D1228" s="43" t="str">
        <f t="shared" si="118"/>
        <v>.bam</v>
      </c>
      <c r="E1228" s="43" t="str">
        <f t="shared" si="114"/>
        <v>/data/khanlab/projects/working_DATA/Sample_NCIPM001blood_E_C28PUACXX/Sample_NCIPM001blood_E_C28PUACXX.Processed/Sample_NCIPM001blood_E_C28PUACXX.bam</v>
      </c>
      <c r="F1228" s="43" t="str">
        <f t="shared" si="115"/>
        <v>Sample_NCIPM001blood_E_C28PUACXX.bam</v>
      </c>
      <c r="G1228" s="97" t="str">
        <f t="shared" si="119"/>
        <v>/data/khanlab/projects/working_DATA/Sample_NCIPM001blood_E_C28PUACXX/Sample_NCIPM001blood_E_C28PUACXX.Cufflinks_UCSC/genes.fpkm_tracking</v>
      </c>
      <c r="H1228" s="43"/>
      <c r="I1228" s="43"/>
      <c r="J1228" s="43"/>
      <c r="K1228" s="43"/>
      <c r="L1228" s="43"/>
      <c r="M1228" s="43"/>
      <c r="N1228" s="43"/>
      <c r="O1228" s="43"/>
      <c r="P1228" s="43"/>
      <c r="Q1228" s="43"/>
    </row>
    <row r="1229" spans="1:17" hidden="1">
      <c r="A1229" s="43" t="str">
        <f t="shared" si="116"/>
        <v>/data/khanlab/projects/working_DATA/</v>
      </c>
      <c r="B1229" s="43" t="s">
        <v>2094</v>
      </c>
      <c r="C1229" s="43" t="str">
        <f t="shared" si="117"/>
        <v>.Processed/</v>
      </c>
      <c r="D1229" s="43" t="str">
        <f t="shared" si="118"/>
        <v>.bam</v>
      </c>
      <c r="E1229" s="43" t="str">
        <f t="shared" si="114"/>
        <v>/data/khanlab/projects/working_DATA/Sample_NCIPM001tumor1_E_C28PUACXX/Sample_NCIPM001tumor1_E_C28PUACXX.Processed/Sample_NCIPM001tumor1_E_C28PUACXX.bam</v>
      </c>
      <c r="F1229" s="43" t="str">
        <f t="shared" si="115"/>
        <v>Sample_NCIPM001tumor1_E_C28PUACXX.bam</v>
      </c>
      <c r="G1229" s="97" t="str">
        <f t="shared" si="119"/>
        <v>/data/khanlab/projects/working_DATA/Sample_NCIPM001tumor1_E_C28PUACXX/Sample_NCIPM001tumor1_E_C28PUACXX.Cufflinks_UCSC/genes.fpkm_tracking</v>
      </c>
      <c r="H1229" s="43"/>
      <c r="I1229" s="43"/>
      <c r="J1229" s="43"/>
      <c r="K1229" s="43"/>
      <c r="L1229" s="43"/>
      <c r="M1229" s="43"/>
      <c r="N1229" s="43"/>
      <c r="O1229" s="43"/>
      <c r="P1229" s="43"/>
      <c r="Q1229" s="43"/>
    </row>
    <row r="1230" spans="1:17">
      <c r="A1230" s="43" t="str">
        <f t="shared" si="116"/>
        <v>/data/khanlab/projects/working_DATA/</v>
      </c>
      <c r="B1230" s="43" t="s">
        <v>600</v>
      </c>
      <c r="C1230" s="43" t="str">
        <f t="shared" si="117"/>
        <v>.Processed/</v>
      </c>
      <c r="D1230" s="43" t="str">
        <f t="shared" si="118"/>
        <v>.bam</v>
      </c>
      <c r="E1230" s="43" t="str">
        <f t="shared" si="114"/>
        <v>/data/khanlab/projects/working_DATA/Sample_NCIPM001tumor1_T_D1UTYACXX/Sample_NCIPM001tumor1_T_D1UTYACXX.Processed/Sample_NCIPM001tumor1_T_D1UTYACXX.bam</v>
      </c>
      <c r="F1230" s="43" t="str">
        <f t="shared" si="115"/>
        <v>Sample_NCIPM001tumor1_T_D1UTYACXX.bam</v>
      </c>
      <c r="G1230" s="97" t="str">
        <f t="shared" si="119"/>
        <v>/data/khanlab/projects/working_DATA/Sample_NCIPM001tumor1_T_D1UTYACXX/Sample_NCIPM001tumor1_T_D1UTYACXX.Cufflinks_UCSC/genes.fpkm_tracking</v>
      </c>
      <c r="H1230" s="43"/>
      <c r="I1230" s="43"/>
      <c r="J1230" s="43"/>
      <c r="K1230" s="43"/>
      <c r="L1230" s="43"/>
      <c r="M1230" s="43"/>
      <c r="N1230" s="43"/>
      <c r="O1230" s="43"/>
      <c r="P1230" s="43"/>
      <c r="Q1230" s="43"/>
    </row>
    <row r="1231" spans="1:17">
      <c r="A1231" s="43" t="str">
        <f t="shared" si="116"/>
        <v>/data/khanlab/projects/working_DATA/</v>
      </c>
      <c r="B1231" s="43" t="s">
        <v>601</v>
      </c>
      <c r="C1231" s="43" t="str">
        <f t="shared" si="117"/>
        <v>.Processed/</v>
      </c>
      <c r="D1231" s="43" t="str">
        <f t="shared" si="118"/>
        <v>.bam</v>
      </c>
      <c r="E1231" s="43" t="str">
        <f t="shared" si="114"/>
        <v>/data/khanlab/projects/working_DATA/Sample_NCIPM001tumor2_T_D1UTYACXX/Sample_NCIPM001tumor2_T_D1UTYACXX.Processed/Sample_NCIPM001tumor2_T_D1UTYACXX.bam</v>
      </c>
      <c r="F1231" s="43" t="str">
        <f t="shared" si="115"/>
        <v>Sample_NCIPM001tumor2_T_D1UTYACXX.bam</v>
      </c>
      <c r="G1231" s="97" t="str">
        <f t="shared" si="119"/>
        <v>/data/khanlab/projects/working_DATA/Sample_NCIPM001tumor2_T_D1UTYACXX/Sample_NCIPM001tumor2_T_D1UTYACXX.Cufflinks_UCSC/genes.fpkm_tracking</v>
      </c>
      <c r="H1231" s="43"/>
      <c r="I1231" s="43"/>
      <c r="J1231" s="43"/>
      <c r="K1231" s="43"/>
      <c r="L1231" s="43"/>
      <c r="M1231" s="43"/>
      <c r="N1231" s="43"/>
      <c r="O1231" s="43"/>
      <c r="P1231" s="43"/>
      <c r="Q1231" s="43"/>
    </row>
    <row r="1232" spans="1:17" hidden="1">
      <c r="A1232" s="43" t="str">
        <f t="shared" si="116"/>
        <v>/data/khanlab/projects/working_DATA/</v>
      </c>
      <c r="B1232" s="43" t="s">
        <v>2095</v>
      </c>
      <c r="C1232" s="43" t="str">
        <f t="shared" si="117"/>
        <v>.Processed/</v>
      </c>
      <c r="D1232" s="43" t="str">
        <f t="shared" si="118"/>
        <v>.bam</v>
      </c>
      <c r="E1232" s="43" t="str">
        <f t="shared" si="114"/>
        <v>/data/khanlab/projects/working_DATA/Sample_NCIRMS052seq_E_C624DANXX/Sample_NCIRMS052seq_E_C624DANXX.Processed/Sample_NCIRMS052seq_E_C624DANXX.bam</v>
      </c>
      <c r="F1232" s="43" t="str">
        <f t="shared" si="115"/>
        <v>Sample_NCIRMS052seq_E_C624DANXX.bam</v>
      </c>
      <c r="G1232" s="97" t="str">
        <f t="shared" si="119"/>
        <v>/data/khanlab/projects/working_DATA/Sample_NCIRMS052seq_E_C624DANXX/Sample_NCIRMS052seq_E_C624DANXX.Cufflinks_UCSC/genes.fpkm_tracking</v>
      </c>
      <c r="H1232" s="43"/>
      <c r="I1232" s="43"/>
      <c r="J1232" s="43"/>
      <c r="K1232" s="43"/>
      <c r="L1232" s="43"/>
      <c r="M1232" s="43"/>
      <c r="N1232" s="43"/>
      <c r="O1232" s="43"/>
      <c r="P1232" s="43"/>
      <c r="Q1232" s="43"/>
    </row>
    <row r="1233" spans="1:17" hidden="1">
      <c r="A1233" s="43" t="str">
        <f t="shared" si="116"/>
        <v>/data/khanlab/projects/working_DATA/</v>
      </c>
      <c r="B1233" s="43" t="s">
        <v>2096</v>
      </c>
      <c r="C1233" s="43" t="str">
        <f t="shared" si="117"/>
        <v>.Processed/</v>
      </c>
      <c r="D1233" s="43" t="str">
        <f t="shared" si="118"/>
        <v>.bam</v>
      </c>
      <c r="E1233" s="43" t="str">
        <f t="shared" si="114"/>
        <v>/data/khanlab/projects/working_DATA/Sample_NCIRMS052seq_E_khan05_20120210_PE/Sample_NCIRMS052seq_E_khan05_20120210_PE.Processed/Sample_NCIRMS052seq_E_khan05_20120210_PE.bam</v>
      </c>
      <c r="F1233" s="43" t="str">
        <f t="shared" si="115"/>
        <v>Sample_NCIRMS052seq_E_khan05_20120210_PE.bam</v>
      </c>
      <c r="G1233" s="97" t="str">
        <f t="shared" si="119"/>
        <v>/data/khanlab/projects/working_DATA/Sample_NCIRMS052seq_E_khan05_20120210_PE/Sample_NCIRMS052seq_E_khan05_20120210_PE.Cufflinks_UCSC/genes.fpkm_tracking</v>
      </c>
      <c r="H1233" s="43"/>
      <c r="I1233" s="43"/>
      <c r="J1233" s="43"/>
      <c r="K1233" s="43"/>
      <c r="L1233" s="43"/>
      <c r="M1233" s="43"/>
      <c r="N1233" s="43"/>
      <c r="O1233" s="43"/>
      <c r="P1233" s="43"/>
      <c r="Q1233" s="43"/>
    </row>
    <row r="1234" spans="1:17">
      <c r="A1234" s="43" t="str">
        <f t="shared" si="116"/>
        <v>/data/khanlab/projects/working_DATA/</v>
      </c>
      <c r="B1234" s="43" t="s">
        <v>602</v>
      </c>
      <c r="C1234" s="43" t="str">
        <f t="shared" si="117"/>
        <v>.Processed/</v>
      </c>
      <c r="D1234" s="43" t="str">
        <f t="shared" si="118"/>
        <v>.bam</v>
      </c>
      <c r="E1234" s="43" t="str">
        <f t="shared" ref="E1234:E1297" si="120">CONCATENATE(A1234,B1234,"/",B1234,C1234,B1234,D1234)</f>
        <v>/data/khanlab/projects/working_DATA/Sample_NCIRMS052seq_T_D26GWACXX/Sample_NCIRMS052seq_T_D26GWACXX.Processed/Sample_NCIRMS052seq_T_D26GWACXX.bam</v>
      </c>
      <c r="F1234" s="43" t="str">
        <f t="shared" ref="F1234:F1297" si="121">CONCATENATE(B1234,D1234)</f>
        <v>Sample_NCIRMS052seq_T_D26GWACXX.bam</v>
      </c>
      <c r="G1234" s="97" t="str">
        <f t="shared" si="119"/>
        <v>/data/khanlab/projects/working_DATA/Sample_NCIRMS052seq_T_D26GWACXX/Sample_NCIRMS052seq_T_D26GWACXX.Cufflinks_UCSC/genes.fpkm_tracking</v>
      </c>
      <c r="H1234" s="43"/>
      <c r="I1234" s="43"/>
      <c r="J1234" s="43"/>
      <c r="K1234" s="43"/>
      <c r="L1234" s="43"/>
      <c r="M1234" s="43"/>
      <c r="N1234" s="43"/>
      <c r="O1234" s="43"/>
      <c r="P1234" s="43"/>
      <c r="Q1234" s="43"/>
    </row>
    <row r="1235" spans="1:17" hidden="1">
      <c r="A1235" s="43" t="str">
        <f t="shared" si="116"/>
        <v>/data/khanlab/projects/working_DATA/</v>
      </c>
      <c r="B1235" s="43" t="s">
        <v>603</v>
      </c>
      <c r="C1235" s="43" t="str">
        <f t="shared" si="117"/>
        <v>.Processed/</v>
      </c>
      <c r="D1235" s="43" t="str">
        <f t="shared" si="118"/>
        <v>.bam</v>
      </c>
      <c r="E1235" s="43" t="str">
        <f t="shared" si="120"/>
        <v>/data/khanlab/projects/working_DATA/Sample_NCI_0040_tumorRNA_D1C5FACXX/Sample_NCI_0040_tumorRNA_D1C5FACXX.Processed/Sample_NCI_0040_tumorRNA_D1C5FACXX.bam</v>
      </c>
      <c r="F1235" s="43" t="str">
        <f t="shared" si="121"/>
        <v>Sample_NCI_0040_tumorRNA_D1C5FACXX.bam</v>
      </c>
      <c r="G1235" s="97" t="str">
        <f t="shared" si="119"/>
        <v>/data/khanlab/projects/working_DATA/Sample_NCI_0040_tumorRNA_D1C5FACXX/Sample_NCI_0040_tumorRNA_D1C5FACXX.Cufflinks_UCSC/genes.fpkm_tracking</v>
      </c>
      <c r="H1235" s="43"/>
      <c r="I1235" s="43"/>
      <c r="J1235" s="43"/>
      <c r="K1235" s="43"/>
      <c r="L1235" s="43"/>
      <c r="M1235" s="43"/>
      <c r="N1235" s="43"/>
      <c r="O1235" s="43"/>
      <c r="P1235" s="43"/>
      <c r="Q1235" s="43"/>
    </row>
    <row r="1236" spans="1:17" hidden="1">
      <c r="A1236" s="43" t="str">
        <f t="shared" si="116"/>
        <v>/data/khanlab/projects/working_DATA/</v>
      </c>
      <c r="B1236" s="43" t="s">
        <v>2097</v>
      </c>
      <c r="C1236" s="43" t="str">
        <f t="shared" si="117"/>
        <v>.Processed/</v>
      </c>
      <c r="D1236" s="43" t="str">
        <f t="shared" si="118"/>
        <v>.bam</v>
      </c>
      <c r="E1236" s="43" t="str">
        <f t="shared" si="120"/>
        <v>/data/khanlab/projects/working_DATA/Sample_NEC001blood_E_C28D2ACXX/Sample_NEC001blood_E_C28D2ACXX.Processed/Sample_NEC001blood_E_C28D2ACXX.bam</v>
      </c>
      <c r="F1236" s="43" t="str">
        <f t="shared" si="121"/>
        <v>Sample_NEC001blood_E_C28D2ACXX.bam</v>
      </c>
      <c r="G1236" s="97" t="str">
        <f t="shared" si="119"/>
        <v>/data/khanlab/projects/working_DATA/Sample_NEC001blood_E_C28D2ACXX/Sample_NEC001blood_E_C28D2ACXX.Cufflinks_UCSC/genes.fpkm_tracking</v>
      </c>
      <c r="H1236" s="43"/>
      <c r="I1236" s="43"/>
      <c r="J1236" s="43"/>
      <c r="K1236" s="43"/>
      <c r="L1236" s="43"/>
      <c r="M1236" s="43"/>
      <c r="N1236" s="43"/>
      <c r="O1236" s="43"/>
      <c r="P1236" s="43"/>
      <c r="Q1236" s="43"/>
    </row>
    <row r="1237" spans="1:17" hidden="1">
      <c r="A1237" s="43" t="str">
        <f t="shared" si="116"/>
        <v>/data/khanlab/projects/working_DATA/</v>
      </c>
      <c r="B1237" s="43" t="s">
        <v>2098</v>
      </c>
      <c r="C1237" s="43" t="str">
        <f t="shared" si="117"/>
        <v>.Processed/</v>
      </c>
      <c r="D1237" s="43" t="str">
        <f t="shared" si="118"/>
        <v>.bam</v>
      </c>
      <c r="E1237" s="43" t="str">
        <f t="shared" si="120"/>
        <v>/data/khanlab/projects/working_DATA/Sample_NEC001tumor_E_C28D2ACXX/Sample_NEC001tumor_E_C28D2ACXX.Processed/Sample_NEC001tumor_E_C28D2ACXX.bam</v>
      </c>
      <c r="F1237" s="43" t="str">
        <f t="shared" si="121"/>
        <v>Sample_NEC001tumor_E_C28D2ACXX.bam</v>
      </c>
      <c r="G1237" s="97" t="str">
        <f t="shared" si="119"/>
        <v>/data/khanlab/projects/working_DATA/Sample_NEC001tumor_E_C28D2ACXX/Sample_NEC001tumor_E_C28D2ACXX.Cufflinks_UCSC/genes.fpkm_tracking</v>
      </c>
      <c r="H1237" s="43"/>
      <c r="I1237" s="43"/>
      <c r="J1237" s="43"/>
      <c r="K1237" s="43"/>
      <c r="L1237" s="43"/>
      <c r="M1237" s="43"/>
      <c r="N1237" s="43"/>
      <c r="O1237" s="43"/>
      <c r="P1237" s="43"/>
      <c r="Q1237" s="43"/>
    </row>
    <row r="1238" spans="1:17">
      <c r="A1238" s="43" t="str">
        <f t="shared" si="116"/>
        <v>/data/khanlab/projects/working_DATA/</v>
      </c>
      <c r="B1238" s="43" t="s">
        <v>604</v>
      </c>
      <c r="C1238" s="43" t="str">
        <f t="shared" si="117"/>
        <v>.Processed/</v>
      </c>
      <c r="D1238" s="43" t="str">
        <f t="shared" si="118"/>
        <v>.bam</v>
      </c>
      <c r="E1238" s="43" t="str">
        <f t="shared" si="120"/>
        <v>/data/khanlab/projects/working_DATA/Sample_NHACkndtp_T_C290CACXX/Sample_NHACkndtp_T_C290CACXX.Processed/Sample_NHACkndtp_T_C290CACXX.bam</v>
      </c>
      <c r="F1238" s="43" t="str">
        <f t="shared" si="121"/>
        <v>Sample_NHACkndtp_T_C290CACXX.bam</v>
      </c>
      <c r="G1238" s="97" t="str">
        <f t="shared" si="119"/>
        <v>/data/khanlab/projects/working_DATA/Sample_NHACkndtp_T_C290CACXX/Sample_NHACkndtp_T_C290CACXX.Cufflinks_UCSC/genes.fpkm_tracking</v>
      </c>
      <c r="H1238" s="43"/>
      <c r="I1238" s="43"/>
      <c r="J1238" s="43"/>
      <c r="K1238" s="43"/>
      <c r="L1238" s="43"/>
      <c r="M1238" s="43"/>
      <c r="N1238" s="43"/>
      <c r="O1238" s="43"/>
      <c r="P1238" s="43"/>
      <c r="Q1238" s="43"/>
    </row>
    <row r="1239" spans="1:17" hidden="1">
      <c r="A1239" s="43" t="str">
        <f t="shared" si="116"/>
        <v>/data/khanlab/projects/working_DATA/</v>
      </c>
      <c r="B1239" s="43" t="s">
        <v>2099</v>
      </c>
      <c r="C1239" s="43" t="str">
        <f t="shared" si="117"/>
        <v>.Processed/</v>
      </c>
      <c r="D1239" s="43" t="str">
        <f t="shared" si="118"/>
        <v>.bam</v>
      </c>
      <c r="E1239" s="43" t="str">
        <f t="shared" si="120"/>
        <v>/data/khanlab/projects/working_DATA/Sample_NHDFdtp_E_C2V74ACXX/Sample_NHDFdtp_E_C2V74ACXX.Processed/Sample_NHDFdtp_E_C2V74ACXX.bam</v>
      </c>
      <c r="F1239" s="43" t="str">
        <f t="shared" si="121"/>
        <v>Sample_NHDFdtp_E_C2V74ACXX.bam</v>
      </c>
      <c r="G1239" s="97" t="str">
        <f t="shared" si="119"/>
        <v>/data/khanlab/projects/working_DATA/Sample_NHDFdtp_E_C2V74ACXX/Sample_NHDFdtp_E_C2V74ACXX.Cufflinks_UCSC/genes.fpkm_tracking</v>
      </c>
      <c r="H1239" s="43"/>
      <c r="I1239" s="43"/>
      <c r="J1239" s="43"/>
      <c r="K1239" s="43"/>
      <c r="L1239" s="43"/>
      <c r="M1239" s="43"/>
      <c r="N1239" s="43"/>
      <c r="O1239" s="43"/>
      <c r="P1239" s="43"/>
      <c r="Q1239" s="43"/>
    </row>
    <row r="1240" spans="1:17">
      <c r="A1240" s="43" t="str">
        <f t="shared" si="116"/>
        <v>/data/khanlab/projects/working_DATA/</v>
      </c>
      <c r="B1240" s="43" t="s">
        <v>605</v>
      </c>
      <c r="C1240" s="43" t="str">
        <f t="shared" si="117"/>
        <v>.Processed/</v>
      </c>
      <c r="D1240" s="43" t="str">
        <f t="shared" si="118"/>
        <v>.bam</v>
      </c>
      <c r="E1240" s="43" t="str">
        <f t="shared" si="120"/>
        <v>/data/khanlab/projects/working_DATA/Sample_NHDFdtp_T_C290CACXX/Sample_NHDFdtp_T_C290CACXX.Processed/Sample_NHDFdtp_T_C290CACXX.bam</v>
      </c>
      <c r="F1240" s="43" t="str">
        <f t="shared" si="121"/>
        <v>Sample_NHDFdtp_T_C290CACXX.bam</v>
      </c>
      <c r="G1240" s="97" t="str">
        <f t="shared" si="119"/>
        <v>/data/khanlab/projects/working_DATA/Sample_NHDFdtp_T_C290CACXX/Sample_NHDFdtp_T_C290CACXX.Cufflinks_UCSC/genes.fpkm_tracking</v>
      </c>
      <c r="H1240" s="43"/>
      <c r="I1240" s="43"/>
      <c r="J1240" s="43"/>
      <c r="K1240" s="43"/>
      <c r="L1240" s="43"/>
      <c r="M1240" s="43"/>
      <c r="N1240" s="43"/>
      <c r="O1240" s="43"/>
      <c r="P1240" s="43"/>
      <c r="Q1240" s="43"/>
    </row>
    <row r="1241" spans="1:17">
      <c r="A1241" s="43" t="str">
        <f t="shared" si="116"/>
        <v>/data/khanlab/projects/working_DATA/</v>
      </c>
      <c r="B1241" s="43" t="s">
        <v>606</v>
      </c>
      <c r="C1241" s="43" t="str">
        <f t="shared" si="117"/>
        <v>.Processed/</v>
      </c>
      <c r="D1241" s="43" t="str">
        <f t="shared" si="118"/>
        <v>.bam</v>
      </c>
      <c r="E1241" s="43" t="str">
        <f t="shared" si="120"/>
        <v>/data/khanlab/projects/working_DATA/Sample_NHOstdtp_T_C290CACXX/Sample_NHOstdtp_T_C290CACXX.Processed/Sample_NHOstdtp_T_C290CACXX.bam</v>
      </c>
      <c r="F1241" s="43" t="str">
        <f t="shared" si="121"/>
        <v>Sample_NHOstdtp_T_C290CACXX.bam</v>
      </c>
      <c r="G1241" s="97" t="str">
        <f t="shared" si="119"/>
        <v>/data/khanlab/projects/working_DATA/Sample_NHOstdtp_T_C290CACXX/Sample_NHOstdtp_T_C290CACXX.Cufflinks_UCSC/genes.fpkm_tracking</v>
      </c>
      <c r="H1241" s="43"/>
      <c r="I1241" s="43"/>
      <c r="J1241" s="43"/>
      <c r="K1241" s="43"/>
      <c r="L1241" s="43"/>
      <c r="M1241" s="43"/>
      <c r="N1241" s="43"/>
      <c r="O1241" s="43"/>
      <c r="P1241" s="43"/>
      <c r="Q1241" s="43"/>
    </row>
    <row r="1242" spans="1:17">
      <c r="A1242" s="43" t="str">
        <f t="shared" si="116"/>
        <v>/data/khanlab/projects/working_DATA/</v>
      </c>
      <c r="B1242" s="43" t="s">
        <v>607</v>
      </c>
      <c r="C1242" s="43" t="str">
        <f t="shared" si="117"/>
        <v>.Processed/</v>
      </c>
      <c r="D1242" s="43" t="str">
        <f t="shared" si="118"/>
        <v>.bam</v>
      </c>
      <c r="E1242" s="43" t="str">
        <f t="shared" si="120"/>
        <v>/data/khanlab/projects/working_DATA/Sample_NS001_T_C2TDVACXX/Sample_NS001_T_C2TDVACXX.Processed/Sample_NS001_T_C2TDVACXX.bam</v>
      </c>
      <c r="F1242" s="43" t="str">
        <f t="shared" si="121"/>
        <v>Sample_NS001_T_C2TDVACXX.bam</v>
      </c>
      <c r="G1242" s="97" t="str">
        <f t="shared" si="119"/>
        <v>/data/khanlab/projects/working_DATA/Sample_NS001_T_C2TDVACXX/Sample_NS001_T_C2TDVACXX.Cufflinks_UCSC/genes.fpkm_tracking</v>
      </c>
      <c r="H1242" s="43"/>
      <c r="I1242" s="43"/>
      <c r="J1242" s="43"/>
      <c r="K1242" s="43"/>
      <c r="L1242" s="43"/>
      <c r="M1242" s="43"/>
      <c r="N1242" s="43"/>
      <c r="O1242" s="43"/>
      <c r="P1242" s="43"/>
      <c r="Q1242" s="43"/>
    </row>
    <row r="1243" spans="1:17">
      <c r="A1243" s="43" t="str">
        <f t="shared" si="116"/>
        <v>/data/khanlab/projects/working_DATA/</v>
      </c>
      <c r="B1243" s="43" t="s">
        <v>608</v>
      </c>
      <c r="C1243" s="43" t="str">
        <f t="shared" si="117"/>
        <v>.Processed/</v>
      </c>
      <c r="D1243" s="43" t="str">
        <f t="shared" si="118"/>
        <v>.bam</v>
      </c>
      <c r="E1243" s="43" t="str">
        <f t="shared" si="120"/>
        <v>/data/khanlab/projects/working_DATA/Sample_NS002_T_C2TDVACXX/Sample_NS002_T_C2TDVACXX.Processed/Sample_NS002_T_C2TDVACXX.bam</v>
      </c>
      <c r="F1243" s="43" t="str">
        <f t="shared" si="121"/>
        <v>Sample_NS002_T_C2TDVACXX.bam</v>
      </c>
      <c r="G1243" s="97" t="str">
        <f t="shared" si="119"/>
        <v>/data/khanlab/projects/working_DATA/Sample_NS002_T_C2TDVACXX/Sample_NS002_T_C2TDVACXX.Cufflinks_UCSC/genes.fpkm_tracking</v>
      </c>
      <c r="H1243" s="43"/>
      <c r="I1243" s="43"/>
      <c r="J1243" s="43"/>
      <c r="K1243" s="43"/>
      <c r="L1243" s="43"/>
      <c r="M1243" s="43"/>
      <c r="N1243" s="43"/>
      <c r="O1243" s="43"/>
      <c r="P1243" s="43"/>
      <c r="Q1243" s="43"/>
    </row>
    <row r="1244" spans="1:17">
      <c r="A1244" s="43" t="str">
        <f t="shared" si="116"/>
        <v>/data/khanlab/projects/working_DATA/</v>
      </c>
      <c r="B1244" s="43" t="s">
        <v>609</v>
      </c>
      <c r="C1244" s="43" t="str">
        <f t="shared" si="117"/>
        <v>.Processed/</v>
      </c>
      <c r="D1244" s="43" t="str">
        <f t="shared" si="118"/>
        <v>.bam</v>
      </c>
      <c r="E1244" s="43" t="str">
        <f t="shared" si="120"/>
        <v>/data/khanlab/projects/working_DATA/Sample_NS003_T_C2TDVACXX/Sample_NS003_T_C2TDVACXX.Processed/Sample_NS003_T_C2TDVACXX.bam</v>
      </c>
      <c r="F1244" s="43" t="str">
        <f t="shared" si="121"/>
        <v>Sample_NS003_T_C2TDVACXX.bam</v>
      </c>
      <c r="G1244" s="97" t="str">
        <f t="shared" si="119"/>
        <v>/data/khanlab/projects/working_DATA/Sample_NS003_T_C2TDVACXX/Sample_NS003_T_C2TDVACXX.Cufflinks_UCSC/genes.fpkm_tracking</v>
      </c>
      <c r="H1244" s="43"/>
      <c r="I1244" s="43"/>
      <c r="J1244" s="43"/>
      <c r="K1244" s="43"/>
      <c r="L1244" s="43"/>
      <c r="M1244" s="43"/>
      <c r="N1244" s="43"/>
      <c r="O1244" s="43"/>
      <c r="P1244" s="43"/>
      <c r="Q1244" s="43"/>
    </row>
    <row r="1245" spans="1:17">
      <c r="A1245" s="43" t="str">
        <f t="shared" si="116"/>
        <v>/data/khanlab/projects/working_DATA/</v>
      </c>
      <c r="B1245" s="43" t="s">
        <v>3562</v>
      </c>
      <c r="C1245" s="43" t="str">
        <f t="shared" si="117"/>
        <v>.Processed/</v>
      </c>
      <c r="D1245" s="43" t="str">
        <f t="shared" si="118"/>
        <v>.bam</v>
      </c>
      <c r="E1245" s="43" t="str">
        <f t="shared" si="120"/>
        <v>/data/khanlab/projects/working_DATA/Sample_NS004_T_C28HYACXX/Sample_NS004_T_C28HYACXX.Processed/Sample_NS004_T_C28HYACXX.bam</v>
      </c>
      <c r="F1245" s="43" t="str">
        <f t="shared" si="121"/>
        <v>Sample_NS004_T_C28HYACXX.bam</v>
      </c>
      <c r="G1245" s="97" t="str">
        <f t="shared" si="119"/>
        <v>/data/khanlab/projects/working_DATA/Sample_NS004_T_C28HYACXX/Sample_NS004_T_C28HYACXX.Cufflinks_UCSC/genes.fpkm_tracking</v>
      </c>
      <c r="H1245" s="43"/>
      <c r="I1245" s="43"/>
      <c r="J1245" s="43"/>
      <c r="K1245" s="43"/>
      <c r="L1245" s="43"/>
      <c r="M1245" s="43"/>
      <c r="N1245" s="43"/>
      <c r="O1245" s="43"/>
      <c r="P1245" s="43"/>
      <c r="Q1245" s="43"/>
    </row>
    <row r="1246" spans="1:17">
      <c r="A1246" s="43" t="str">
        <f t="shared" si="116"/>
        <v>/data/khanlab/projects/working_DATA/</v>
      </c>
      <c r="B1246" s="43" t="s">
        <v>610</v>
      </c>
      <c r="C1246" s="43" t="str">
        <f t="shared" si="117"/>
        <v>.Processed/</v>
      </c>
      <c r="D1246" s="43" t="str">
        <f t="shared" si="118"/>
        <v>.bam</v>
      </c>
      <c r="E1246" s="43" t="str">
        <f t="shared" si="120"/>
        <v>/data/khanlab/projects/working_DATA/Sample_NS005_T_C2TDVACXX/Sample_NS005_T_C2TDVACXX.Processed/Sample_NS005_T_C2TDVACXX.bam</v>
      </c>
      <c r="F1246" s="43" t="str">
        <f t="shared" si="121"/>
        <v>Sample_NS005_T_C2TDVACXX.bam</v>
      </c>
      <c r="G1246" s="97" t="str">
        <f t="shared" si="119"/>
        <v>/data/khanlab/projects/working_DATA/Sample_NS005_T_C2TDVACXX/Sample_NS005_T_C2TDVACXX.Cufflinks_UCSC/genes.fpkm_tracking</v>
      </c>
      <c r="H1246" s="43"/>
      <c r="I1246" s="43"/>
      <c r="J1246" s="43"/>
      <c r="K1246" s="43"/>
      <c r="L1246" s="43"/>
      <c r="M1246" s="43"/>
      <c r="N1246" s="43"/>
      <c r="O1246" s="43"/>
      <c r="P1246" s="43"/>
      <c r="Q1246" s="43"/>
    </row>
    <row r="1247" spans="1:17">
      <c r="A1247" s="43" t="str">
        <f t="shared" si="116"/>
        <v>/data/khanlab/projects/working_DATA/</v>
      </c>
      <c r="B1247" s="43" t="s">
        <v>611</v>
      </c>
      <c r="C1247" s="43" t="str">
        <f t="shared" si="117"/>
        <v>.Processed/</v>
      </c>
      <c r="D1247" s="43" t="str">
        <f t="shared" si="118"/>
        <v>.bam</v>
      </c>
      <c r="E1247" s="43" t="str">
        <f t="shared" si="120"/>
        <v>/data/khanlab/projects/working_DATA/Sample_NS006_T_C2TDVACXX/Sample_NS006_T_C2TDVACXX.Processed/Sample_NS006_T_C2TDVACXX.bam</v>
      </c>
      <c r="F1247" s="43" t="str">
        <f t="shared" si="121"/>
        <v>Sample_NS006_T_C2TDVACXX.bam</v>
      </c>
      <c r="G1247" s="97" t="str">
        <f t="shared" si="119"/>
        <v>/data/khanlab/projects/working_DATA/Sample_NS006_T_C2TDVACXX/Sample_NS006_T_C2TDVACXX.Cufflinks_UCSC/genes.fpkm_tracking</v>
      </c>
      <c r="H1247" s="43"/>
      <c r="I1247" s="43"/>
      <c r="J1247" s="43"/>
      <c r="K1247" s="43"/>
      <c r="L1247" s="43"/>
      <c r="M1247" s="43"/>
      <c r="N1247" s="43"/>
      <c r="O1247" s="43"/>
      <c r="P1247" s="43"/>
      <c r="Q1247" s="43"/>
    </row>
    <row r="1248" spans="1:17">
      <c r="A1248" s="43" t="str">
        <f t="shared" si="116"/>
        <v>/data/khanlab/projects/working_DATA/</v>
      </c>
      <c r="B1248" s="43" t="s">
        <v>612</v>
      </c>
      <c r="C1248" s="43" t="str">
        <f t="shared" si="117"/>
        <v>.Processed/</v>
      </c>
      <c r="D1248" s="43" t="str">
        <f t="shared" si="118"/>
        <v>.bam</v>
      </c>
      <c r="E1248" s="43" t="str">
        <f t="shared" si="120"/>
        <v>/data/khanlab/projects/working_DATA/Sample_NS007_T_C2TDVACXX/Sample_NS007_T_C2TDVACXX.Processed/Sample_NS007_T_C2TDVACXX.bam</v>
      </c>
      <c r="F1248" s="43" t="str">
        <f t="shared" si="121"/>
        <v>Sample_NS007_T_C2TDVACXX.bam</v>
      </c>
      <c r="G1248" s="97" t="str">
        <f t="shared" si="119"/>
        <v>/data/khanlab/projects/working_DATA/Sample_NS007_T_C2TDVACXX/Sample_NS007_T_C2TDVACXX.Cufflinks_UCSC/genes.fpkm_tracking</v>
      </c>
      <c r="H1248" s="43"/>
      <c r="I1248" s="43"/>
      <c r="J1248" s="43"/>
      <c r="K1248" s="43"/>
      <c r="L1248" s="43"/>
      <c r="M1248" s="43"/>
      <c r="N1248" s="43"/>
      <c r="O1248" s="43"/>
      <c r="P1248" s="43"/>
      <c r="Q1248" s="43"/>
    </row>
    <row r="1249" spans="1:17">
      <c r="A1249" s="43" t="str">
        <f t="shared" si="116"/>
        <v>/data/khanlab/projects/working_DATA/</v>
      </c>
      <c r="B1249" s="43" t="s">
        <v>3563</v>
      </c>
      <c r="C1249" s="43" t="str">
        <f t="shared" si="117"/>
        <v>.Processed/</v>
      </c>
      <c r="D1249" s="43" t="str">
        <f t="shared" si="118"/>
        <v>.bam</v>
      </c>
      <c r="E1249" s="43" t="str">
        <f t="shared" si="120"/>
        <v>/data/khanlab/projects/working_DATA/Sample_NS008_T_C28HYACXX/Sample_NS008_T_C28HYACXX.Processed/Sample_NS008_T_C28HYACXX.bam</v>
      </c>
      <c r="F1249" s="43" t="str">
        <f t="shared" si="121"/>
        <v>Sample_NS008_T_C28HYACXX.bam</v>
      </c>
      <c r="G1249" s="97" t="str">
        <f t="shared" si="119"/>
        <v>/data/khanlab/projects/working_DATA/Sample_NS008_T_C28HYACXX/Sample_NS008_T_C28HYACXX.Cufflinks_UCSC/genes.fpkm_tracking</v>
      </c>
      <c r="H1249" s="43"/>
      <c r="I1249" s="43"/>
      <c r="J1249" s="43"/>
      <c r="K1249" s="43"/>
      <c r="L1249" s="43"/>
      <c r="M1249" s="43"/>
      <c r="N1249" s="43"/>
      <c r="O1249" s="43"/>
      <c r="P1249" s="43"/>
      <c r="Q1249" s="43"/>
    </row>
    <row r="1250" spans="1:17">
      <c r="A1250" s="43" t="str">
        <f t="shared" si="116"/>
        <v>/data/khanlab/projects/working_DATA/</v>
      </c>
      <c r="B1250" s="43" t="s">
        <v>613</v>
      </c>
      <c r="C1250" s="43" t="str">
        <f t="shared" si="117"/>
        <v>.Processed/</v>
      </c>
      <c r="D1250" s="43" t="str">
        <f t="shared" si="118"/>
        <v>.bam</v>
      </c>
      <c r="E1250" s="43" t="str">
        <f t="shared" si="120"/>
        <v>/data/khanlab/projects/working_DATA/Sample_NS009_T_C2TDVACXX/Sample_NS009_T_C2TDVACXX.Processed/Sample_NS009_T_C2TDVACXX.bam</v>
      </c>
      <c r="F1250" s="43" t="str">
        <f t="shared" si="121"/>
        <v>Sample_NS009_T_C2TDVACXX.bam</v>
      </c>
      <c r="G1250" s="97" t="str">
        <f t="shared" si="119"/>
        <v>/data/khanlab/projects/working_DATA/Sample_NS009_T_C2TDVACXX/Sample_NS009_T_C2TDVACXX.Cufflinks_UCSC/genes.fpkm_tracking</v>
      </c>
      <c r="H1250" s="43"/>
      <c r="I1250" s="43"/>
      <c r="J1250" s="43"/>
      <c r="K1250" s="43"/>
      <c r="L1250" s="43"/>
      <c r="M1250" s="43"/>
      <c r="N1250" s="43"/>
      <c r="O1250" s="43"/>
      <c r="P1250" s="43"/>
      <c r="Q1250" s="43"/>
    </row>
    <row r="1251" spans="1:17">
      <c r="A1251" s="43" t="str">
        <f t="shared" si="116"/>
        <v>/data/khanlab/projects/working_DATA/</v>
      </c>
      <c r="B1251" s="43" t="s">
        <v>614</v>
      </c>
      <c r="C1251" s="43" t="str">
        <f t="shared" si="117"/>
        <v>.Processed/</v>
      </c>
      <c r="D1251" s="43" t="str">
        <f t="shared" si="118"/>
        <v>.bam</v>
      </c>
      <c r="E1251" s="43" t="str">
        <f t="shared" si="120"/>
        <v>/data/khanlab/projects/working_DATA/Sample_NS011_T_C2TDVACXX/Sample_NS011_T_C2TDVACXX.Processed/Sample_NS011_T_C2TDVACXX.bam</v>
      </c>
      <c r="F1251" s="43" t="str">
        <f t="shared" si="121"/>
        <v>Sample_NS011_T_C2TDVACXX.bam</v>
      </c>
      <c r="G1251" s="97" t="str">
        <f t="shared" si="119"/>
        <v>/data/khanlab/projects/working_DATA/Sample_NS011_T_C2TDVACXX/Sample_NS011_T_C2TDVACXX.Cufflinks_UCSC/genes.fpkm_tracking</v>
      </c>
      <c r="H1251" s="43"/>
      <c r="I1251" s="43"/>
      <c r="J1251" s="43"/>
      <c r="K1251" s="43"/>
      <c r="L1251" s="43"/>
      <c r="M1251" s="43"/>
      <c r="N1251" s="43"/>
      <c r="O1251" s="43"/>
      <c r="P1251" s="43"/>
      <c r="Q1251" s="43"/>
    </row>
    <row r="1252" spans="1:17">
      <c r="A1252" s="43" t="str">
        <f t="shared" si="116"/>
        <v>/data/khanlab/projects/working_DATA/</v>
      </c>
      <c r="B1252" s="43" t="s">
        <v>3564</v>
      </c>
      <c r="C1252" s="43" t="str">
        <f t="shared" si="117"/>
        <v>.Processed/</v>
      </c>
      <c r="D1252" s="43" t="str">
        <f t="shared" si="118"/>
        <v>.bam</v>
      </c>
      <c r="E1252" s="43" t="str">
        <f t="shared" si="120"/>
        <v>/data/khanlab/projects/working_DATA/Sample_NS012_T_C28HYACXX/Sample_NS012_T_C28HYACXX.Processed/Sample_NS012_T_C28HYACXX.bam</v>
      </c>
      <c r="F1252" s="43" t="str">
        <f t="shared" si="121"/>
        <v>Sample_NS012_T_C28HYACXX.bam</v>
      </c>
      <c r="G1252" s="97" t="str">
        <f t="shared" si="119"/>
        <v>/data/khanlab/projects/working_DATA/Sample_NS012_T_C28HYACXX/Sample_NS012_T_C28HYACXX.Cufflinks_UCSC/genes.fpkm_tracking</v>
      </c>
      <c r="H1252" s="43"/>
      <c r="I1252" s="43"/>
      <c r="J1252" s="43"/>
      <c r="K1252" s="43"/>
      <c r="L1252" s="43"/>
      <c r="M1252" s="43"/>
      <c r="N1252" s="43"/>
      <c r="O1252" s="43"/>
      <c r="P1252" s="43"/>
      <c r="Q1252" s="43"/>
    </row>
    <row r="1253" spans="1:17">
      <c r="A1253" s="43" t="str">
        <f t="shared" si="116"/>
        <v>/data/khanlab/projects/working_DATA/</v>
      </c>
      <c r="B1253" s="43" t="s">
        <v>615</v>
      </c>
      <c r="C1253" s="43" t="str">
        <f t="shared" si="117"/>
        <v>.Processed/</v>
      </c>
      <c r="D1253" s="43" t="str">
        <f t="shared" si="118"/>
        <v>.bam</v>
      </c>
      <c r="E1253" s="43" t="str">
        <f t="shared" si="120"/>
        <v>/data/khanlab/projects/working_DATA/Sample_NS013_T_C2TDVACXX/Sample_NS013_T_C2TDVACXX.Processed/Sample_NS013_T_C2TDVACXX.bam</v>
      </c>
      <c r="F1253" s="43" t="str">
        <f t="shared" si="121"/>
        <v>Sample_NS013_T_C2TDVACXX.bam</v>
      </c>
      <c r="G1253" s="97" t="str">
        <f t="shared" si="119"/>
        <v>/data/khanlab/projects/working_DATA/Sample_NS013_T_C2TDVACXX/Sample_NS013_T_C2TDVACXX.Cufflinks_UCSC/genes.fpkm_tracking</v>
      </c>
      <c r="H1253" s="43"/>
      <c r="I1253" s="43"/>
      <c r="J1253" s="43"/>
      <c r="K1253" s="43"/>
      <c r="L1253" s="43"/>
      <c r="M1253" s="43"/>
      <c r="N1253" s="43"/>
      <c r="O1253" s="43"/>
      <c r="P1253" s="43"/>
      <c r="Q1253" s="43"/>
    </row>
    <row r="1254" spans="1:17">
      <c r="A1254" s="43" t="str">
        <f t="shared" si="116"/>
        <v>/data/khanlab/projects/working_DATA/</v>
      </c>
      <c r="B1254" s="43" t="s">
        <v>616</v>
      </c>
      <c r="C1254" s="43" t="str">
        <f t="shared" si="117"/>
        <v>.Processed/</v>
      </c>
      <c r="D1254" s="43" t="str">
        <f t="shared" si="118"/>
        <v>.bam</v>
      </c>
      <c r="E1254" s="43" t="str">
        <f t="shared" si="120"/>
        <v>/data/khanlab/projects/working_DATA/Sample_NS014_T_C2TDVACXX/Sample_NS014_T_C2TDVACXX.Processed/Sample_NS014_T_C2TDVACXX.bam</v>
      </c>
      <c r="F1254" s="43" t="str">
        <f t="shared" si="121"/>
        <v>Sample_NS014_T_C2TDVACXX.bam</v>
      </c>
      <c r="G1254" s="97" t="str">
        <f t="shared" si="119"/>
        <v>/data/khanlab/projects/working_DATA/Sample_NS014_T_C2TDVACXX/Sample_NS014_T_C2TDVACXX.Cufflinks_UCSC/genes.fpkm_tracking</v>
      </c>
      <c r="H1254" s="43"/>
      <c r="I1254" s="43"/>
      <c r="J1254" s="43"/>
      <c r="K1254" s="43"/>
      <c r="L1254" s="43"/>
      <c r="M1254" s="43"/>
      <c r="N1254" s="43"/>
      <c r="O1254" s="43"/>
      <c r="P1254" s="43"/>
      <c r="Q1254" s="43"/>
    </row>
    <row r="1255" spans="1:17">
      <c r="A1255" s="43" t="str">
        <f t="shared" si="116"/>
        <v>/data/khanlab/projects/working_DATA/</v>
      </c>
      <c r="B1255" s="43" t="s">
        <v>617</v>
      </c>
      <c r="C1255" s="43" t="str">
        <f t="shared" si="117"/>
        <v>.Processed/</v>
      </c>
      <c r="D1255" s="43" t="str">
        <f t="shared" si="118"/>
        <v>.bam</v>
      </c>
      <c r="E1255" s="43" t="str">
        <f t="shared" si="120"/>
        <v>/data/khanlab/projects/working_DATA/Sample_NS015_T_C2TDVACXX/Sample_NS015_T_C2TDVACXX.Processed/Sample_NS015_T_C2TDVACXX.bam</v>
      </c>
      <c r="F1255" s="43" t="str">
        <f t="shared" si="121"/>
        <v>Sample_NS015_T_C2TDVACXX.bam</v>
      </c>
      <c r="G1255" s="97" t="str">
        <f t="shared" si="119"/>
        <v>/data/khanlab/projects/working_DATA/Sample_NS015_T_C2TDVACXX/Sample_NS015_T_C2TDVACXX.Cufflinks_UCSC/genes.fpkm_tracking</v>
      </c>
      <c r="H1255" s="43"/>
      <c r="I1255" s="43"/>
      <c r="J1255" s="43"/>
      <c r="K1255" s="43"/>
      <c r="L1255" s="43"/>
      <c r="M1255" s="43"/>
      <c r="N1255" s="43"/>
      <c r="O1255" s="43"/>
      <c r="P1255" s="43"/>
      <c r="Q1255" s="43"/>
    </row>
    <row r="1256" spans="1:17">
      <c r="A1256" s="43" t="str">
        <f t="shared" si="116"/>
        <v>/data/khanlab/projects/working_DATA/</v>
      </c>
      <c r="B1256" s="43" t="s">
        <v>618</v>
      </c>
      <c r="C1256" s="43" t="str">
        <f t="shared" si="117"/>
        <v>.Processed/</v>
      </c>
      <c r="D1256" s="43" t="str">
        <f t="shared" si="118"/>
        <v>.bam</v>
      </c>
      <c r="E1256" s="43" t="str">
        <f t="shared" si="120"/>
        <v>/data/khanlab/projects/working_DATA/Sample_NS016_T_C2TDVACXX/Sample_NS016_T_C2TDVACXX.Processed/Sample_NS016_T_C2TDVACXX.bam</v>
      </c>
      <c r="F1256" s="43" t="str">
        <f t="shared" si="121"/>
        <v>Sample_NS016_T_C2TDVACXX.bam</v>
      </c>
      <c r="G1256" s="97" t="str">
        <f t="shared" si="119"/>
        <v>/data/khanlab/projects/working_DATA/Sample_NS016_T_C2TDVACXX/Sample_NS016_T_C2TDVACXX.Cufflinks_UCSC/genes.fpkm_tracking</v>
      </c>
      <c r="H1256" s="43"/>
      <c r="I1256" s="43"/>
      <c r="J1256" s="43"/>
      <c r="K1256" s="43"/>
      <c r="L1256" s="43"/>
      <c r="M1256" s="43"/>
      <c r="N1256" s="43"/>
      <c r="O1256" s="43"/>
      <c r="P1256" s="43"/>
      <c r="Q1256" s="43"/>
    </row>
    <row r="1257" spans="1:17">
      <c r="A1257" s="43" t="str">
        <f t="shared" si="116"/>
        <v>/data/khanlab/projects/working_DATA/</v>
      </c>
      <c r="B1257" s="43" t="s">
        <v>619</v>
      </c>
      <c r="C1257" s="43" t="str">
        <f t="shared" si="117"/>
        <v>.Processed/</v>
      </c>
      <c r="D1257" s="43" t="str">
        <f t="shared" si="118"/>
        <v>.bam</v>
      </c>
      <c r="E1257" s="43" t="str">
        <f t="shared" si="120"/>
        <v>/data/khanlab/projects/working_DATA/Sample_NS017_T_C2TDVACXX/Sample_NS017_T_C2TDVACXX.Processed/Sample_NS017_T_C2TDVACXX.bam</v>
      </c>
      <c r="F1257" s="43" t="str">
        <f t="shared" si="121"/>
        <v>Sample_NS017_T_C2TDVACXX.bam</v>
      </c>
      <c r="G1257" s="97" t="str">
        <f t="shared" si="119"/>
        <v>/data/khanlab/projects/working_DATA/Sample_NS017_T_C2TDVACXX/Sample_NS017_T_C2TDVACXX.Cufflinks_UCSC/genes.fpkm_tracking</v>
      </c>
      <c r="H1257" s="43"/>
      <c r="I1257" s="43"/>
      <c r="J1257" s="43"/>
      <c r="K1257" s="43"/>
      <c r="L1257" s="43"/>
      <c r="M1257" s="43"/>
      <c r="N1257" s="43"/>
      <c r="O1257" s="43"/>
      <c r="P1257" s="43"/>
      <c r="Q1257" s="43"/>
    </row>
    <row r="1258" spans="1:17">
      <c r="A1258" s="43" t="str">
        <f t="shared" si="116"/>
        <v>/data/khanlab/projects/working_DATA/</v>
      </c>
      <c r="B1258" s="43" t="s">
        <v>620</v>
      </c>
      <c r="C1258" s="43" t="str">
        <f t="shared" si="117"/>
        <v>.Processed/</v>
      </c>
      <c r="D1258" s="43" t="str">
        <f t="shared" si="118"/>
        <v>.bam</v>
      </c>
      <c r="E1258" s="43" t="str">
        <f t="shared" si="120"/>
        <v>/data/khanlab/projects/working_DATA/Sample_NS019_T_C2TDVACXX/Sample_NS019_T_C2TDVACXX.Processed/Sample_NS019_T_C2TDVACXX.bam</v>
      </c>
      <c r="F1258" s="43" t="str">
        <f t="shared" si="121"/>
        <v>Sample_NS019_T_C2TDVACXX.bam</v>
      </c>
      <c r="G1258" s="97" t="str">
        <f t="shared" si="119"/>
        <v>/data/khanlab/projects/working_DATA/Sample_NS019_T_C2TDVACXX/Sample_NS019_T_C2TDVACXX.Cufflinks_UCSC/genes.fpkm_tracking</v>
      </c>
      <c r="H1258" s="43"/>
      <c r="I1258" s="43"/>
      <c r="J1258" s="43"/>
      <c r="K1258" s="43"/>
      <c r="L1258" s="43"/>
      <c r="M1258" s="43"/>
      <c r="N1258" s="43"/>
      <c r="O1258" s="43"/>
      <c r="P1258" s="43"/>
      <c r="Q1258" s="43"/>
    </row>
    <row r="1259" spans="1:17">
      <c r="A1259" s="43" t="str">
        <f t="shared" si="116"/>
        <v>/data/khanlab/projects/working_DATA/</v>
      </c>
      <c r="B1259" s="43" t="s">
        <v>621</v>
      </c>
      <c r="C1259" s="43" t="str">
        <f t="shared" si="117"/>
        <v>.Processed/</v>
      </c>
      <c r="D1259" s="43" t="str">
        <f t="shared" si="118"/>
        <v>.bam</v>
      </c>
      <c r="E1259" s="43" t="str">
        <f t="shared" si="120"/>
        <v>/data/khanlab/projects/working_DATA/Sample_NS020_T_C2TDVACXX/Sample_NS020_T_C2TDVACXX.Processed/Sample_NS020_T_C2TDVACXX.bam</v>
      </c>
      <c r="F1259" s="43" t="str">
        <f t="shared" si="121"/>
        <v>Sample_NS020_T_C2TDVACXX.bam</v>
      </c>
      <c r="G1259" s="97" t="str">
        <f t="shared" si="119"/>
        <v>/data/khanlab/projects/working_DATA/Sample_NS020_T_C2TDVACXX/Sample_NS020_T_C2TDVACXX.Cufflinks_UCSC/genes.fpkm_tracking</v>
      </c>
      <c r="H1259" s="43"/>
      <c r="I1259" s="43"/>
      <c r="J1259" s="43"/>
      <c r="K1259" s="43"/>
      <c r="L1259" s="43"/>
      <c r="M1259" s="43"/>
      <c r="N1259" s="43"/>
      <c r="O1259" s="43"/>
      <c r="P1259" s="43"/>
      <c r="Q1259" s="43"/>
    </row>
    <row r="1260" spans="1:17">
      <c r="A1260" s="43" t="str">
        <f t="shared" si="116"/>
        <v>/data/khanlab/projects/working_DATA/</v>
      </c>
      <c r="B1260" s="43" t="s">
        <v>622</v>
      </c>
      <c r="C1260" s="43" t="str">
        <f t="shared" si="117"/>
        <v>.Processed/</v>
      </c>
      <c r="D1260" s="43" t="str">
        <f t="shared" si="118"/>
        <v>.bam</v>
      </c>
      <c r="E1260" s="43" t="str">
        <f t="shared" si="120"/>
        <v>/data/khanlab/projects/working_DATA/Sample_NS021_T_C2TDVACXX/Sample_NS021_T_C2TDVACXX.Processed/Sample_NS021_T_C2TDVACXX.bam</v>
      </c>
      <c r="F1260" s="43" t="str">
        <f t="shared" si="121"/>
        <v>Sample_NS021_T_C2TDVACXX.bam</v>
      </c>
      <c r="G1260" s="97" t="str">
        <f t="shared" si="119"/>
        <v>/data/khanlab/projects/working_DATA/Sample_NS021_T_C2TDVACXX/Sample_NS021_T_C2TDVACXX.Cufflinks_UCSC/genes.fpkm_tracking</v>
      </c>
      <c r="H1260" s="43"/>
      <c r="I1260" s="43"/>
      <c r="J1260" s="43"/>
      <c r="K1260" s="43"/>
      <c r="L1260" s="43"/>
      <c r="M1260" s="43"/>
      <c r="N1260" s="43"/>
      <c r="O1260" s="43"/>
      <c r="P1260" s="43"/>
      <c r="Q1260" s="43"/>
    </row>
    <row r="1261" spans="1:17">
      <c r="A1261" s="43" t="str">
        <f t="shared" si="116"/>
        <v>/data/khanlab/projects/working_DATA/</v>
      </c>
      <c r="B1261" s="43" t="s">
        <v>623</v>
      </c>
      <c r="C1261" s="43" t="str">
        <f t="shared" si="117"/>
        <v>.Processed/</v>
      </c>
      <c r="D1261" s="43" t="str">
        <f t="shared" si="118"/>
        <v>.bam</v>
      </c>
      <c r="E1261" s="43" t="str">
        <f t="shared" si="120"/>
        <v>/data/khanlab/projects/working_DATA/Sample_NS022_T_C2TDVACXX/Sample_NS022_T_C2TDVACXX.Processed/Sample_NS022_T_C2TDVACXX.bam</v>
      </c>
      <c r="F1261" s="43" t="str">
        <f t="shared" si="121"/>
        <v>Sample_NS022_T_C2TDVACXX.bam</v>
      </c>
      <c r="G1261" s="97" t="str">
        <f t="shared" si="119"/>
        <v>/data/khanlab/projects/working_DATA/Sample_NS022_T_C2TDVACXX/Sample_NS022_T_C2TDVACXX.Cufflinks_UCSC/genes.fpkm_tracking</v>
      </c>
      <c r="H1261" s="43"/>
      <c r="I1261" s="43"/>
      <c r="J1261" s="43"/>
      <c r="K1261" s="43"/>
      <c r="L1261" s="43"/>
      <c r="M1261" s="43"/>
      <c r="N1261" s="43"/>
      <c r="O1261" s="43"/>
      <c r="P1261" s="43"/>
      <c r="Q1261" s="43"/>
    </row>
    <row r="1262" spans="1:17">
      <c r="A1262" s="43" t="str">
        <f t="shared" si="116"/>
        <v>/data/khanlab/projects/working_DATA/</v>
      </c>
      <c r="B1262" s="43" t="s">
        <v>624</v>
      </c>
      <c r="C1262" s="43" t="str">
        <f t="shared" si="117"/>
        <v>.Processed/</v>
      </c>
      <c r="D1262" s="43" t="str">
        <f t="shared" si="118"/>
        <v>.bam</v>
      </c>
      <c r="E1262" s="43" t="str">
        <f t="shared" si="120"/>
        <v>/data/khanlab/projects/working_DATA/Sample_NS023_T_C2TDVACXX/Sample_NS023_T_C2TDVACXX.Processed/Sample_NS023_T_C2TDVACXX.bam</v>
      </c>
      <c r="F1262" s="43" t="str">
        <f t="shared" si="121"/>
        <v>Sample_NS023_T_C2TDVACXX.bam</v>
      </c>
      <c r="G1262" s="97" t="str">
        <f t="shared" si="119"/>
        <v>/data/khanlab/projects/working_DATA/Sample_NS023_T_C2TDVACXX/Sample_NS023_T_C2TDVACXX.Cufflinks_UCSC/genes.fpkm_tracking</v>
      </c>
      <c r="H1262" s="43"/>
      <c r="I1262" s="43"/>
      <c r="J1262" s="43"/>
      <c r="K1262" s="43"/>
      <c r="L1262" s="43"/>
      <c r="M1262" s="43"/>
      <c r="N1262" s="43"/>
      <c r="O1262" s="43"/>
      <c r="P1262" s="43"/>
      <c r="Q1262" s="43"/>
    </row>
    <row r="1263" spans="1:17">
      <c r="A1263" s="43" t="str">
        <f t="shared" si="116"/>
        <v>/data/khanlab/projects/working_DATA/</v>
      </c>
      <c r="B1263" s="43" t="s">
        <v>625</v>
      </c>
      <c r="C1263" s="43" t="str">
        <f t="shared" si="117"/>
        <v>.Processed/</v>
      </c>
      <c r="D1263" s="43" t="str">
        <f t="shared" si="118"/>
        <v>.bam</v>
      </c>
      <c r="E1263" s="43" t="str">
        <f t="shared" si="120"/>
        <v>/data/khanlab/projects/working_DATA/Sample_NS024_T_C2TDVACXX/Sample_NS024_T_C2TDVACXX.Processed/Sample_NS024_T_C2TDVACXX.bam</v>
      </c>
      <c r="F1263" s="43" t="str">
        <f t="shared" si="121"/>
        <v>Sample_NS024_T_C2TDVACXX.bam</v>
      </c>
      <c r="G1263" s="97" t="str">
        <f t="shared" si="119"/>
        <v>/data/khanlab/projects/working_DATA/Sample_NS024_T_C2TDVACXX/Sample_NS024_T_C2TDVACXX.Cufflinks_UCSC/genes.fpkm_tracking</v>
      </c>
      <c r="H1263" s="43"/>
      <c r="I1263" s="43"/>
      <c r="J1263" s="43"/>
      <c r="K1263" s="43"/>
      <c r="L1263" s="43"/>
      <c r="M1263" s="43"/>
      <c r="N1263" s="43"/>
      <c r="O1263" s="43"/>
      <c r="P1263" s="43"/>
      <c r="Q1263" s="43"/>
    </row>
    <row r="1264" spans="1:17">
      <c r="A1264" s="43" t="str">
        <f t="shared" si="116"/>
        <v>/data/khanlab/projects/working_DATA/</v>
      </c>
      <c r="B1264" s="43" t="s">
        <v>626</v>
      </c>
      <c r="C1264" s="43" t="str">
        <f t="shared" si="117"/>
        <v>.Processed/</v>
      </c>
      <c r="D1264" s="43" t="str">
        <f t="shared" si="118"/>
        <v>.bam</v>
      </c>
      <c r="E1264" s="43" t="str">
        <f t="shared" si="120"/>
        <v>/data/khanlab/projects/working_DATA/Sample_NS025_T_C2TDVACXX/Sample_NS025_T_C2TDVACXX.Processed/Sample_NS025_T_C2TDVACXX.bam</v>
      </c>
      <c r="F1264" s="43" t="str">
        <f t="shared" si="121"/>
        <v>Sample_NS025_T_C2TDVACXX.bam</v>
      </c>
      <c r="G1264" s="97" t="str">
        <f t="shared" si="119"/>
        <v>/data/khanlab/projects/working_DATA/Sample_NS025_T_C2TDVACXX/Sample_NS025_T_C2TDVACXX.Cufflinks_UCSC/genes.fpkm_tracking</v>
      </c>
      <c r="H1264" s="43"/>
      <c r="I1264" s="43"/>
      <c r="J1264" s="43"/>
      <c r="K1264" s="43"/>
      <c r="L1264" s="43"/>
      <c r="M1264" s="43"/>
      <c r="N1264" s="43"/>
      <c r="O1264" s="43"/>
      <c r="P1264" s="43"/>
      <c r="Q1264" s="43"/>
    </row>
    <row r="1265" spans="1:17">
      <c r="A1265" s="43" t="str">
        <f t="shared" si="116"/>
        <v>/data/khanlab/projects/working_DATA/</v>
      </c>
      <c r="B1265" s="43" t="s">
        <v>627</v>
      </c>
      <c r="C1265" s="43" t="str">
        <f t="shared" si="117"/>
        <v>.Processed/</v>
      </c>
      <c r="D1265" s="43" t="str">
        <f t="shared" si="118"/>
        <v>.bam</v>
      </c>
      <c r="E1265" s="43" t="str">
        <f t="shared" si="120"/>
        <v>/data/khanlab/projects/working_DATA/Sample_NS026_T_C2TDVACXX/Sample_NS026_T_C2TDVACXX.Processed/Sample_NS026_T_C2TDVACXX.bam</v>
      </c>
      <c r="F1265" s="43" t="str">
        <f t="shared" si="121"/>
        <v>Sample_NS026_T_C2TDVACXX.bam</v>
      </c>
      <c r="G1265" s="97" t="str">
        <f t="shared" si="119"/>
        <v>/data/khanlab/projects/working_DATA/Sample_NS026_T_C2TDVACXX/Sample_NS026_T_C2TDVACXX.Cufflinks_UCSC/genes.fpkm_tracking</v>
      </c>
      <c r="H1265" s="43"/>
      <c r="I1265" s="43"/>
      <c r="J1265" s="43"/>
      <c r="K1265" s="43"/>
      <c r="L1265" s="43"/>
      <c r="M1265" s="43"/>
      <c r="N1265" s="43"/>
      <c r="O1265" s="43"/>
      <c r="P1265" s="43"/>
      <c r="Q1265" s="43"/>
    </row>
    <row r="1266" spans="1:17">
      <c r="A1266" s="43" t="str">
        <f t="shared" si="116"/>
        <v>/data/khanlab/projects/working_DATA/</v>
      </c>
      <c r="B1266" s="43" t="s">
        <v>628</v>
      </c>
      <c r="C1266" s="43" t="str">
        <f t="shared" si="117"/>
        <v>.Processed/</v>
      </c>
      <c r="D1266" s="43" t="str">
        <f t="shared" si="118"/>
        <v>.bam</v>
      </c>
      <c r="E1266" s="43" t="str">
        <f t="shared" si="120"/>
        <v>/data/khanlab/projects/working_DATA/Sample_NS027_T_C2TDVACXX/Sample_NS027_T_C2TDVACXX.Processed/Sample_NS027_T_C2TDVACXX.bam</v>
      </c>
      <c r="F1266" s="43" t="str">
        <f t="shared" si="121"/>
        <v>Sample_NS027_T_C2TDVACXX.bam</v>
      </c>
      <c r="G1266" s="97" t="str">
        <f t="shared" si="119"/>
        <v>/data/khanlab/projects/working_DATA/Sample_NS027_T_C2TDVACXX/Sample_NS027_T_C2TDVACXX.Cufflinks_UCSC/genes.fpkm_tracking</v>
      </c>
      <c r="H1266" s="43"/>
      <c r="I1266" s="43"/>
      <c r="J1266" s="43"/>
      <c r="K1266" s="43"/>
      <c r="L1266" s="43"/>
      <c r="M1266" s="43"/>
      <c r="N1266" s="43"/>
      <c r="O1266" s="43"/>
      <c r="P1266" s="43"/>
      <c r="Q1266" s="43"/>
    </row>
    <row r="1267" spans="1:17">
      <c r="A1267" s="43" t="str">
        <f t="shared" si="116"/>
        <v>/data/khanlab/projects/working_DATA/</v>
      </c>
      <c r="B1267" s="43" t="s">
        <v>629</v>
      </c>
      <c r="C1267" s="43" t="str">
        <f t="shared" si="117"/>
        <v>.Processed/</v>
      </c>
      <c r="D1267" s="43" t="str">
        <f t="shared" si="118"/>
        <v>.bam</v>
      </c>
      <c r="E1267" s="43" t="str">
        <f t="shared" si="120"/>
        <v>/data/khanlab/projects/working_DATA/Sample_NS028_T_D26RRACXX/Sample_NS028_T_D26RRACXX.Processed/Sample_NS028_T_D26RRACXX.bam</v>
      </c>
      <c r="F1267" s="43" t="str">
        <f t="shared" si="121"/>
        <v>Sample_NS028_T_D26RRACXX.bam</v>
      </c>
      <c r="G1267" s="97" t="str">
        <f t="shared" si="119"/>
        <v>/data/khanlab/projects/working_DATA/Sample_NS028_T_D26RRACXX/Sample_NS028_T_D26RRACXX.Cufflinks_UCSC/genes.fpkm_tracking</v>
      </c>
      <c r="H1267" s="43"/>
      <c r="I1267" s="43"/>
      <c r="J1267" s="43"/>
      <c r="K1267" s="43"/>
      <c r="L1267" s="43"/>
      <c r="M1267" s="43"/>
      <c r="N1267" s="43"/>
      <c r="O1267" s="43"/>
      <c r="P1267" s="43"/>
      <c r="Q1267" s="43"/>
    </row>
    <row r="1268" spans="1:17">
      <c r="A1268" s="43" t="str">
        <f t="shared" si="116"/>
        <v>/data/khanlab/projects/working_DATA/</v>
      </c>
      <c r="B1268" s="43" t="s">
        <v>630</v>
      </c>
      <c r="C1268" s="43" t="str">
        <f t="shared" si="117"/>
        <v>.Processed/</v>
      </c>
      <c r="D1268" s="43" t="str">
        <f t="shared" si="118"/>
        <v>.bam</v>
      </c>
      <c r="E1268" s="43" t="str">
        <f t="shared" si="120"/>
        <v>/data/khanlab/projects/working_DATA/Sample_NS029_T_D26RRACXX/Sample_NS029_T_D26RRACXX.Processed/Sample_NS029_T_D26RRACXX.bam</v>
      </c>
      <c r="F1268" s="43" t="str">
        <f t="shared" si="121"/>
        <v>Sample_NS029_T_D26RRACXX.bam</v>
      </c>
      <c r="G1268" s="97" t="str">
        <f t="shared" si="119"/>
        <v>/data/khanlab/projects/working_DATA/Sample_NS029_T_D26RRACXX/Sample_NS029_T_D26RRACXX.Cufflinks_UCSC/genes.fpkm_tracking</v>
      </c>
      <c r="H1268" s="43"/>
      <c r="I1268" s="43"/>
      <c r="J1268" s="43"/>
      <c r="K1268" s="43"/>
      <c r="L1268" s="43"/>
      <c r="M1268" s="43"/>
      <c r="N1268" s="43"/>
      <c r="O1268" s="43"/>
      <c r="P1268" s="43"/>
      <c r="Q1268" s="43"/>
    </row>
    <row r="1269" spans="1:17">
      <c r="A1269" s="43" t="str">
        <f t="shared" si="116"/>
        <v>/data/khanlab/projects/working_DATA/</v>
      </c>
      <c r="B1269" s="43" t="s">
        <v>631</v>
      </c>
      <c r="C1269" s="43" t="str">
        <f t="shared" si="117"/>
        <v>.Processed/</v>
      </c>
      <c r="D1269" s="43" t="str">
        <f t="shared" si="118"/>
        <v>.bam</v>
      </c>
      <c r="E1269" s="43" t="str">
        <f t="shared" si="120"/>
        <v>/data/khanlab/projects/working_DATA/Sample_NS030_T_C2TDVACXX/Sample_NS030_T_C2TDVACXX.Processed/Sample_NS030_T_C2TDVACXX.bam</v>
      </c>
      <c r="F1269" s="43" t="str">
        <f t="shared" si="121"/>
        <v>Sample_NS030_T_C2TDVACXX.bam</v>
      </c>
      <c r="G1269" s="97" t="str">
        <f t="shared" si="119"/>
        <v>/data/khanlab/projects/working_DATA/Sample_NS030_T_C2TDVACXX/Sample_NS030_T_C2TDVACXX.Cufflinks_UCSC/genes.fpkm_tracking</v>
      </c>
      <c r="H1269" s="43"/>
      <c r="I1269" s="43"/>
      <c r="J1269" s="43"/>
      <c r="K1269" s="43"/>
      <c r="L1269" s="43"/>
      <c r="M1269" s="43"/>
      <c r="N1269" s="43"/>
      <c r="O1269" s="43"/>
      <c r="P1269" s="43"/>
      <c r="Q1269" s="43"/>
    </row>
    <row r="1270" spans="1:17">
      <c r="A1270" s="43" t="str">
        <f t="shared" ref="A1270:A1333" si="122">$A$1</f>
        <v>/data/khanlab/projects/working_DATA/</v>
      </c>
      <c r="B1270" s="43" t="s">
        <v>632</v>
      </c>
      <c r="C1270" s="43" t="str">
        <f t="shared" ref="C1270:C1333" si="123">$C$1</f>
        <v>.Processed/</v>
      </c>
      <c r="D1270" s="43" t="str">
        <f t="shared" ref="D1270:D1333" si="124">$D$1</f>
        <v>.bam</v>
      </c>
      <c r="E1270" s="43" t="str">
        <f t="shared" si="120"/>
        <v>/data/khanlab/projects/working_DATA/Sample_NS031_T_C2TDVACXX/Sample_NS031_T_C2TDVACXX.Processed/Sample_NS031_T_C2TDVACXX.bam</v>
      </c>
      <c r="F1270" s="43" t="str">
        <f t="shared" si="121"/>
        <v>Sample_NS031_T_C2TDVACXX.bam</v>
      </c>
      <c r="G1270" s="97" t="str">
        <f t="shared" si="119"/>
        <v>/data/khanlab/projects/working_DATA/Sample_NS031_T_C2TDVACXX/Sample_NS031_T_C2TDVACXX.Cufflinks_UCSC/genes.fpkm_tracking</v>
      </c>
      <c r="H1270" s="43"/>
      <c r="I1270" s="43"/>
      <c r="J1270" s="43"/>
      <c r="K1270" s="43"/>
      <c r="L1270" s="43"/>
      <c r="M1270" s="43"/>
      <c r="N1270" s="43"/>
      <c r="O1270" s="43"/>
      <c r="P1270" s="43"/>
      <c r="Q1270" s="43"/>
    </row>
    <row r="1271" spans="1:17">
      <c r="A1271" s="43" t="str">
        <f t="shared" si="122"/>
        <v>/data/khanlab/projects/working_DATA/</v>
      </c>
      <c r="B1271" s="43" t="s">
        <v>633</v>
      </c>
      <c r="C1271" s="43" t="str">
        <f t="shared" si="123"/>
        <v>.Processed/</v>
      </c>
      <c r="D1271" s="43" t="str">
        <f t="shared" si="124"/>
        <v>.bam</v>
      </c>
      <c r="E1271" s="43" t="str">
        <f t="shared" si="120"/>
        <v>/data/khanlab/projects/working_DATA/Sample_NS032_T_C2TDVACXX/Sample_NS032_T_C2TDVACXX.Processed/Sample_NS032_T_C2TDVACXX.bam</v>
      </c>
      <c r="F1271" s="43" t="str">
        <f t="shared" si="121"/>
        <v>Sample_NS032_T_C2TDVACXX.bam</v>
      </c>
      <c r="G1271" s="97" t="str">
        <f t="shared" si="119"/>
        <v>/data/khanlab/projects/working_DATA/Sample_NS032_T_C2TDVACXX/Sample_NS032_T_C2TDVACXX.Cufflinks_UCSC/genes.fpkm_tracking</v>
      </c>
      <c r="H1271" s="43"/>
      <c r="I1271" s="43"/>
      <c r="J1271" s="43"/>
      <c r="K1271" s="43"/>
      <c r="L1271" s="43"/>
      <c r="M1271" s="43"/>
      <c r="N1271" s="43"/>
      <c r="O1271" s="43"/>
      <c r="P1271" s="43"/>
      <c r="Q1271" s="43"/>
    </row>
    <row r="1272" spans="1:17">
      <c r="A1272" s="43" t="str">
        <f t="shared" si="122"/>
        <v>/data/khanlab/projects/working_DATA/</v>
      </c>
      <c r="B1272" s="43" t="s">
        <v>634</v>
      </c>
      <c r="C1272" s="43" t="str">
        <f t="shared" si="123"/>
        <v>.Processed/</v>
      </c>
      <c r="D1272" s="43" t="str">
        <f t="shared" si="124"/>
        <v>.bam</v>
      </c>
      <c r="E1272" s="43" t="str">
        <f t="shared" si="120"/>
        <v>/data/khanlab/projects/working_DATA/Sample_NS033_T_C2TDVACXX/Sample_NS033_T_C2TDVACXX.Processed/Sample_NS033_T_C2TDVACXX.bam</v>
      </c>
      <c r="F1272" s="43" t="str">
        <f t="shared" si="121"/>
        <v>Sample_NS033_T_C2TDVACXX.bam</v>
      </c>
      <c r="G1272" s="97" t="str">
        <f t="shared" si="119"/>
        <v>/data/khanlab/projects/working_DATA/Sample_NS033_T_C2TDVACXX/Sample_NS033_T_C2TDVACXX.Cufflinks_UCSC/genes.fpkm_tracking</v>
      </c>
      <c r="H1272" s="43"/>
      <c r="I1272" s="43"/>
      <c r="J1272" s="43"/>
      <c r="K1272" s="43"/>
      <c r="L1272" s="43"/>
      <c r="M1272" s="43"/>
      <c r="N1272" s="43"/>
      <c r="O1272" s="43"/>
      <c r="P1272" s="43"/>
      <c r="Q1272" s="43"/>
    </row>
    <row r="1273" spans="1:17">
      <c r="A1273" s="43" t="str">
        <f t="shared" si="122"/>
        <v>/data/khanlab/projects/working_DATA/</v>
      </c>
      <c r="B1273" s="43" t="s">
        <v>3565</v>
      </c>
      <c r="C1273" s="43" t="str">
        <f t="shared" si="123"/>
        <v>.Processed/</v>
      </c>
      <c r="D1273" s="43" t="str">
        <f t="shared" si="124"/>
        <v>.bam</v>
      </c>
      <c r="E1273" s="43" t="str">
        <f t="shared" si="120"/>
        <v>/data/khanlab/projects/working_DATA/Sample_NS034_T_C28HYACXX/Sample_NS034_T_C28HYACXX.Processed/Sample_NS034_T_C28HYACXX.bam</v>
      </c>
      <c r="F1273" s="43" t="str">
        <f t="shared" si="121"/>
        <v>Sample_NS034_T_C28HYACXX.bam</v>
      </c>
      <c r="G1273" s="97" t="str">
        <f t="shared" si="119"/>
        <v>/data/khanlab/projects/working_DATA/Sample_NS034_T_C28HYACXX/Sample_NS034_T_C28HYACXX.Cufflinks_UCSC/genes.fpkm_tracking</v>
      </c>
      <c r="H1273" s="43"/>
      <c r="I1273" s="43"/>
      <c r="J1273" s="43"/>
      <c r="K1273" s="43"/>
      <c r="L1273" s="43"/>
      <c r="M1273" s="43"/>
      <c r="N1273" s="43"/>
      <c r="O1273" s="43"/>
      <c r="P1273" s="43"/>
      <c r="Q1273" s="43"/>
    </row>
    <row r="1274" spans="1:17">
      <c r="A1274" s="43" t="str">
        <f t="shared" si="122"/>
        <v>/data/khanlab/projects/working_DATA/</v>
      </c>
      <c r="B1274" s="43" t="s">
        <v>635</v>
      </c>
      <c r="C1274" s="43" t="str">
        <f t="shared" si="123"/>
        <v>.Processed/</v>
      </c>
      <c r="D1274" s="43" t="str">
        <f t="shared" si="124"/>
        <v>.bam</v>
      </c>
      <c r="E1274" s="43" t="str">
        <f t="shared" si="120"/>
        <v>/data/khanlab/projects/working_DATA/Sample_NS035_T_C2TDVACXX/Sample_NS035_T_C2TDVACXX.Processed/Sample_NS035_T_C2TDVACXX.bam</v>
      </c>
      <c r="F1274" s="43" t="str">
        <f t="shared" si="121"/>
        <v>Sample_NS035_T_C2TDVACXX.bam</v>
      </c>
      <c r="G1274" s="97" t="str">
        <f t="shared" si="119"/>
        <v>/data/khanlab/projects/working_DATA/Sample_NS035_T_C2TDVACXX/Sample_NS035_T_C2TDVACXX.Cufflinks_UCSC/genes.fpkm_tracking</v>
      </c>
      <c r="H1274" s="43"/>
      <c r="I1274" s="43"/>
      <c r="J1274" s="43"/>
      <c r="K1274" s="43"/>
      <c r="L1274" s="43"/>
      <c r="M1274" s="43"/>
      <c r="N1274" s="43"/>
      <c r="O1274" s="43"/>
      <c r="P1274" s="43"/>
      <c r="Q1274" s="43"/>
    </row>
    <row r="1275" spans="1:17">
      <c r="A1275" s="43" t="str">
        <f t="shared" si="122"/>
        <v>/data/khanlab/projects/working_DATA/</v>
      </c>
      <c r="B1275" s="43" t="s">
        <v>636</v>
      </c>
      <c r="C1275" s="43" t="str">
        <f t="shared" si="123"/>
        <v>.Processed/</v>
      </c>
      <c r="D1275" s="43" t="str">
        <f t="shared" si="124"/>
        <v>.bam</v>
      </c>
      <c r="E1275" s="43" t="str">
        <f t="shared" si="120"/>
        <v>/data/khanlab/projects/working_DATA/Sample_NS036_T_C2TDVACXX/Sample_NS036_T_C2TDVACXX.Processed/Sample_NS036_T_C2TDVACXX.bam</v>
      </c>
      <c r="F1275" s="43" t="str">
        <f t="shared" si="121"/>
        <v>Sample_NS036_T_C2TDVACXX.bam</v>
      </c>
      <c r="G1275" s="97" t="str">
        <f t="shared" si="119"/>
        <v>/data/khanlab/projects/working_DATA/Sample_NS036_T_C2TDVACXX/Sample_NS036_T_C2TDVACXX.Cufflinks_UCSC/genes.fpkm_tracking</v>
      </c>
      <c r="H1275" s="43"/>
      <c r="I1275" s="43"/>
      <c r="J1275" s="43"/>
      <c r="K1275" s="43"/>
      <c r="L1275" s="43"/>
      <c r="M1275" s="43"/>
      <c r="N1275" s="43"/>
      <c r="O1275" s="43"/>
      <c r="P1275" s="43"/>
      <c r="Q1275" s="43"/>
    </row>
    <row r="1276" spans="1:17">
      <c r="A1276" s="43" t="str">
        <f t="shared" si="122"/>
        <v>/data/khanlab/projects/working_DATA/</v>
      </c>
      <c r="B1276" s="43" t="s">
        <v>637</v>
      </c>
      <c r="C1276" s="43" t="str">
        <f t="shared" si="123"/>
        <v>.Processed/</v>
      </c>
      <c r="D1276" s="43" t="str">
        <f t="shared" si="124"/>
        <v>.bam</v>
      </c>
      <c r="E1276" s="43" t="str">
        <f t="shared" si="120"/>
        <v>/data/khanlab/projects/working_DATA/Sample_NS037_T_C2TDVACXX/Sample_NS037_T_C2TDVACXX.Processed/Sample_NS037_T_C2TDVACXX.bam</v>
      </c>
      <c r="F1276" s="43" t="str">
        <f t="shared" si="121"/>
        <v>Sample_NS037_T_C2TDVACXX.bam</v>
      </c>
      <c r="G1276" s="97" t="str">
        <f t="shared" si="119"/>
        <v>/data/khanlab/projects/working_DATA/Sample_NS037_T_C2TDVACXX/Sample_NS037_T_C2TDVACXX.Cufflinks_UCSC/genes.fpkm_tracking</v>
      </c>
      <c r="H1276" s="43"/>
      <c r="I1276" s="43"/>
      <c r="J1276" s="43"/>
      <c r="K1276" s="43"/>
      <c r="L1276" s="43"/>
      <c r="M1276" s="43"/>
      <c r="N1276" s="43"/>
      <c r="O1276" s="43"/>
      <c r="P1276" s="43"/>
      <c r="Q1276" s="43"/>
    </row>
    <row r="1277" spans="1:17">
      <c r="A1277" s="43" t="str">
        <f t="shared" si="122"/>
        <v>/data/khanlab/projects/working_DATA/</v>
      </c>
      <c r="B1277" s="43" t="s">
        <v>3566</v>
      </c>
      <c r="C1277" s="43" t="str">
        <f t="shared" si="123"/>
        <v>.Processed/</v>
      </c>
      <c r="D1277" s="43" t="str">
        <f t="shared" si="124"/>
        <v>.bam</v>
      </c>
      <c r="E1277" s="43" t="str">
        <f t="shared" si="120"/>
        <v>/data/khanlab/projects/working_DATA/Sample_NS038_T_C28HYACXX/Sample_NS038_T_C28HYACXX.Processed/Sample_NS038_T_C28HYACXX.bam</v>
      </c>
      <c r="F1277" s="43" t="str">
        <f t="shared" si="121"/>
        <v>Sample_NS038_T_C28HYACXX.bam</v>
      </c>
      <c r="G1277" s="97" t="str">
        <f t="shared" si="119"/>
        <v>/data/khanlab/projects/working_DATA/Sample_NS038_T_C28HYACXX/Sample_NS038_T_C28HYACXX.Cufflinks_UCSC/genes.fpkm_tracking</v>
      </c>
      <c r="H1277" s="43"/>
      <c r="I1277" s="43"/>
      <c r="J1277" s="43"/>
      <c r="K1277" s="43"/>
      <c r="L1277" s="43"/>
      <c r="M1277" s="43"/>
      <c r="N1277" s="43"/>
      <c r="O1277" s="43"/>
      <c r="P1277" s="43"/>
      <c r="Q1277" s="43"/>
    </row>
    <row r="1278" spans="1:17">
      <c r="A1278" s="43" t="str">
        <f t="shared" si="122"/>
        <v>/data/khanlab/projects/working_DATA/</v>
      </c>
      <c r="B1278" s="43" t="s">
        <v>638</v>
      </c>
      <c r="C1278" s="43" t="str">
        <f t="shared" si="123"/>
        <v>.Processed/</v>
      </c>
      <c r="D1278" s="43" t="str">
        <f t="shared" si="124"/>
        <v>.bam</v>
      </c>
      <c r="E1278" s="43" t="str">
        <f t="shared" si="120"/>
        <v>/data/khanlab/projects/working_DATA/Sample_NS039_T_C2TDVACXX/Sample_NS039_T_C2TDVACXX.Processed/Sample_NS039_T_C2TDVACXX.bam</v>
      </c>
      <c r="F1278" s="43" t="str">
        <f t="shared" si="121"/>
        <v>Sample_NS039_T_C2TDVACXX.bam</v>
      </c>
      <c r="G1278" s="97" t="str">
        <f t="shared" si="119"/>
        <v>/data/khanlab/projects/working_DATA/Sample_NS039_T_C2TDVACXX/Sample_NS039_T_C2TDVACXX.Cufflinks_UCSC/genes.fpkm_tracking</v>
      </c>
      <c r="H1278" s="43"/>
      <c r="I1278" s="43"/>
      <c r="J1278" s="43"/>
      <c r="K1278" s="43"/>
      <c r="L1278" s="43"/>
      <c r="M1278" s="43"/>
      <c r="N1278" s="43"/>
      <c r="O1278" s="43"/>
      <c r="P1278" s="43"/>
      <c r="Q1278" s="43"/>
    </row>
    <row r="1279" spans="1:17">
      <c r="A1279" s="43" t="str">
        <f t="shared" si="122"/>
        <v>/data/khanlab/projects/working_DATA/</v>
      </c>
      <c r="B1279" s="43" t="s">
        <v>639</v>
      </c>
      <c r="C1279" s="43" t="str">
        <f t="shared" si="123"/>
        <v>.Processed/</v>
      </c>
      <c r="D1279" s="43" t="str">
        <f t="shared" si="124"/>
        <v>.bam</v>
      </c>
      <c r="E1279" s="43" t="str">
        <f t="shared" si="120"/>
        <v>/data/khanlab/projects/working_DATA/Sample_NS040_T_C2TDVACXX/Sample_NS040_T_C2TDVACXX.Processed/Sample_NS040_T_C2TDVACXX.bam</v>
      </c>
      <c r="F1279" s="43" t="str">
        <f t="shared" si="121"/>
        <v>Sample_NS040_T_C2TDVACXX.bam</v>
      </c>
      <c r="G1279" s="97" t="str">
        <f t="shared" si="119"/>
        <v>/data/khanlab/projects/working_DATA/Sample_NS040_T_C2TDVACXX/Sample_NS040_T_C2TDVACXX.Cufflinks_UCSC/genes.fpkm_tracking</v>
      </c>
      <c r="H1279" s="43"/>
      <c r="I1279" s="43"/>
      <c r="J1279" s="43"/>
      <c r="K1279" s="43"/>
      <c r="L1279" s="43"/>
      <c r="M1279" s="43"/>
      <c r="N1279" s="43"/>
      <c r="O1279" s="43"/>
      <c r="P1279" s="43"/>
      <c r="Q1279" s="43"/>
    </row>
    <row r="1280" spans="1:17">
      <c r="A1280" s="43" t="str">
        <f t="shared" si="122"/>
        <v>/data/khanlab/projects/working_DATA/</v>
      </c>
      <c r="B1280" s="43" t="s">
        <v>640</v>
      </c>
      <c r="C1280" s="43" t="str">
        <f t="shared" si="123"/>
        <v>.Processed/</v>
      </c>
      <c r="D1280" s="43" t="str">
        <f t="shared" si="124"/>
        <v>.bam</v>
      </c>
      <c r="E1280" s="43" t="str">
        <f t="shared" si="120"/>
        <v>/data/khanlab/projects/working_DATA/Sample_NS041_T_C2TDVACXX/Sample_NS041_T_C2TDVACXX.Processed/Sample_NS041_T_C2TDVACXX.bam</v>
      </c>
      <c r="F1280" s="43" t="str">
        <f t="shared" si="121"/>
        <v>Sample_NS041_T_C2TDVACXX.bam</v>
      </c>
      <c r="G1280" s="97" t="str">
        <f t="shared" si="119"/>
        <v>/data/khanlab/projects/working_DATA/Sample_NS041_T_C2TDVACXX/Sample_NS041_T_C2TDVACXX.Cufflinks_UCSC/genes.fpkm_tracking</v>
      </c>
      <c r="H1280" s="43"/>
      <c r="I1280" s="43"/>
      <c r="J1280" s="43"/>
      <c r="K1280" s="43"/>
      <c r="L1280" s="43"/>
      <c r="M1280" s="43"/>
      <c r="N1280" s="43"/>
      <c r="O1280" s="43"/>
      <c r="P1280" s="43"/>
      <c r="Q1280" s="43"/>
    </row>
    <row r="1281" spans="1:17">
      <c r="A1281" s="43" t="str">
        <f t="shared" si="122"/>
        <v>/data/khanlab/projects/working_DATA/</v>
      </c>
      <c r="B1281" s="43" t="s">
        <v>641</v>
      </c>
      <c r="C1281" s="43" t="str">
        <f t="shared" si="123"/>
        <v>.Processed/</v>
      </c>
      <c r="D1281" s="43" t="str">
        <f t="shared" si="124"/>
        <v>.bam</v>
      </c>
      <c r="E1281" s="43" t="str">
        <f t="shared" si="120"/>
        <v>/data/khanlab/projects/working_DATA/Sample_NS043_T_C2V4TACXX/Sample_NS043_T_C2V4TACXX.Processed/Sample_NS043_T_C2V4TACXX.bam</v>
      </c>
      <c r="F1281" s="43" t="str">
        <f t="shared" si="121"/>
        <v>Sample_NS043_T_C2V4TACXX.bam</v>
      </c>
      <c r="G1281" s="97" t="str">
        <f t="shared" si="119"/>
        <v>/data/khanlab/projects/working_DATA/Sample_NS043_T_C2V4TACXX/Sample_NS043_T_C2V4TACXX.Cufflinks_UCSC/genes.fpkm_tracking</v>
      </c>
      <c r="H1281" s="43"/>
      <c r="I1281" s="43"/>
      <c r="J1281" s="43"/>
      <c r="K1281" s="43"/>
      <c r="L1281" s="43"/>
      <c r="M1281" s="43"/>
      <c r="N1281" s="43"/>
      <c r="O1281" s="43"/>
      <c r="P1281" s="43"/>
      <c r="Q1281" s="43"/>
    </row>
    <row r="1282" spans="1:17">
      <c r="A1282" s="43" t="str">
        <f t="shared" si="122"/>
        <v>/data/khanlab/projects/working_DATA/</v>
      </c>
      <c r="B1282" s="43" t="s">
        <v>642</v>
      </c>
      <c r="C1282" s="43" t="str">
        <f t="shared" si="123"/>
        <v>.Processed/</v>
      </c>
      <c r="D1282" s="43" t="str">
        <f t="shared" si="124"/>
        <v>.bam</v>
      </c>
      <c r="E1282" s="43" t="str">
        <f t="shared" si="120"/>
        <v>/data/khanlab/projects/working_DATA/Sample_NS044_T_C2V4TACXX/Sample_NS044_T_C2V4TACXX.Processed/Sample_NS044_T_C2V4TACXX.bam</v>
      </c>
      <c r="F1282" s="43" t="str">
        <f t="shared" si="121"/>
        <v>Sample_NS044_T_C2V4TACXX.bam</v>
      </c>
      <c r="G1282" s="97" t="str">
        <f t="shared" ref="G1282:G1345" si="125">CONCATENATE(A1282,B1282,"/",B1282,".Cufflinks_UCSC/genes.fpkm_tracking")</f>
        <v>/data/khanlab/projects/working_DATA/Sample_NS044_T_C2V4TACXX/Sample_NS044_T_C2V4TACXX.Cufflinks_UCSC/genes.fpkm_tracking</v>
      </c>
      <c r="H1282" s="43"/>
      <c r="I1282" s="43"/>
      <c r="J1282" s="43"/>
      <c r="K1282" s="43"/>
      <c r="L1282" s="43"/>
      <c r="M1282" s="43"/>
      <c r="N1282" s="43"/>
      <c r="O1282" s="43"/>
      <c r="P1282" s="43"/>
      <c r="Q1282" s="43"/>
    </row>
    <row r="1283" spans="1:17">
      <c r="A1283" s="43" t="str">
        <f t="shared" si="122"/>
        <v>/data/khanlab/projects/working_DATA/</v>
      </c>
      <c r="B1283" s="43" t="s">
        <v>643</v>
      </c>
      <c r="C1283" s="43" t="str">
        <f t="shared" si="123"/>
        <v>.Processed/</v>
      </c>
      <c r="D1283" s="43" t="str">
        <f t="shared" si="124"/>
        <v>.bam</v>
      </c>
      <c r="E1283" s="43" t="str">
        <f t="shared" si="120"/>
        <v>/data/khanlab/projects/working_DATA/Sample_NS045_T_C2V4TACXX/Sample_NS045_T_C2V4TACXX.Processed/Sample_NS045_T_C2V4TACXX.bam</v>
      </c>
      <c r="F1283" s="43" t="str">
        <f t="shared" si="121"/>
        <v>Sample_NS045_T_C2V4TACXX.bam</v>
      </c>
      <c r="G1283" s="97" t="str">
        <f t="shared" si="125"/>
        <v>/data/khanlab/projects/working_DATA/Sample_NS045_T_C2V4TACXX/Sample_NS045_T_C2V4TACXX.Cufflinks_UCSC/genes.fpkm_tracking</v>
      </c>
      <c r="H1283" s="43"/>
      <c r="I1283" s="43"/>
      <c r="J1283" s="43"/>
      <c r="K1283" s="43"/>
      <c r="L1283" s="43"/>
      <c r="M1283" s="43"/>
      <c r="N1283" s="43"/>
      <c r="O1283" s="43"/>
      <c r="P1283" s="43"/>
      <c r="Q1283" s="43"/>
    </row>
    <row r="1284" spans="1:17">
      <c r="A1284" s="43" t="str">
        <f t="shared" si="122"/>
        <v>/data/khanlab/projects/working_DATA/</v>
      </c>
      <c r="B1284" s="43" t="s">
        <v>644</v>
      </c>
      <c r="C1284" s="43" t="str">
        <f t="shared" si="123"/>
        <v>.Processed/</v>
      </c>
      <c r="D1284" s="43" t="str">
        <f t="shared" si="124"/>
        <v>.bam</v>
      </c>
      <c r="E1284" s="43" t="str">
        <f t="shared" si="120"/>
        <v>/data/khanlab/projects/working_DATA/Sample_NS046_T_C2V4TACXX/Sample_NS046_T_C2V4TACXX.Processed/Sample_NS046_T_C2V4TACXX.bam</v>
      </c>
      <c r="F1284" s="43" t="str">
        <f t="shared" si="121"/>
        <v>Sample_NS046_T_C2V4TACXX.bam</v>
      </c>
      <c r="G1284" s="97" t="str">
        <f t="shared" si="125"/>
        <v>/data/khanlab/projects/working_DATA/Sample_NS046_T_C2V4TACXX/Sample_NS046_T_C2V4TACXX.Cufflinks_UCSC/genes.fpkm_tracking</v>
      </c>
      <c r="H1284" s="43"/>
      <c r="I1284" s="43"/>
      <c r="J1284" s="43"/>
      <c r="K1284" s="43"/>
      <c r="L1284" s="43"/>
      <c r="M1284" s="43"/>
      <c r="N1284" s="43"/>
      <c r="O1284" s="43"/>
      <c r="P1284" s="43"/>
      <c r="Q1284" s="43"/>
    </row>
    <row r="1285" spans="1:17">
      <c r="A1285" s="43" t="str">
        <f t="shared" si="122"/>
        <v>/data/khanlab/projects/working_DATA/</v>
      </c>
      <c r="B1285" s="43" t="s">
        <v>3567</v>
      </c>
      <c r="C1285" s="43" t="str">
        <f t="shared" si="123"/>
        <v>.Processed/</v>
      </c>
      <c r="D1285" s="43" t="str">
        <f t="shared" si="124"/>
        <v>.bam</v>
      </c>
      <c r="E1285" s="43" t="str">
        <f t="shared" si="120"/>
        <v>/data/khanlab/projects/working_DATA/Sample_NS047_T_C28HYACXX/Sample_NS047_T_C28HYACXX.Processed/Sample_NS047_T_C28HYACXX.bam</v>
      </c>
      <c r="F1285" s="43" t="str">
        <f t="shared" si="121"/>
        <v>Sample_NS047_T_C28HYACXX.bam</v>
      </c>
      <c r="G1285" s="97" t="str">
        <f t="shared" si="125"/>
        <v>/data/khanlab/projects/working_DATA/Sample_NS047_T_C28HYACXX/Sample_NS047_T_C28HYACXX.Cufflinks_UCSC/genes.fpkm_tracking</v>
      </c>
      <c r="H1285" s="43"/>
      <c r="I1285" s="43"/>
      <c r="J1285" s="43"/>
      <c r="K1285" s="43"/>
      <c r="L1285" s="43"/>
      <c r="M1285" s="43"/>
      <c r="N1285" s="43"/>
      <c r="O1285" s="43"/>
      <c r="P1285" s="43"/>
      <c r="Q1285" s="43"/>
    </row>
    <row r="1286" spans="1:17">
      <c r="A1286" s="43" t="str">
        <f t="shared" si="122"/>
        <v>/data/khanlab/projects/working_DATA/</v>
      </c>
      <c r="B1286" s="43" t="s">
        <v>645</v>
      </c>
      <c r="C1286" s="43" t="str">
        <f t="shared" si="123"/>
        <v>.Processed/</v>
      </c>
      <c r="D1286" s="43" t="str">
        <f t="shared" si="124"/>
        <v>.bam</v>
      </c>
      <c r="E1286" s="43" t="str">
        <f t="shared" si="120"/>
        <v>/data/khanlab/projects/working_DATA/Sample_NS048_T_C2V4TACXX/Sample_NS048_T_C2V4TACXX.Processed/Sample_NS048_T_C2V4TACXX.bam</v>
      </c>
      <c r="F1286" s="43" t="str">
        <f t="shared" si="121"/>
        <v>Sample_NS048_T_C2V4TACXX.bam</v>
      </c>
      <c r="G1286" s="97" t="str">
        <f t="shared" si="125"/>
        <v>/data/khanlab/projects/working_DATA/Sample_NS048_T_C2V4TACXX/Sample_NS048_T_C2V4TACXX.Cufflinks_UCSC/genes.fpkm_tracking</v>
      </c>
      <c r="H1286" s="43"/>
      <c r="I1286" s="43"/>
      <c r="J1286" s="43"/>
      <c r="K1286" s="43"/>
      <c r="L1286" s="43"/>
      <c r="M1286" s="43"/>
      <c r="N1286" s="43"/>
      <c r="O1286" s="43"/>
      <c r="P1286" s="43"/>
      <c r="Q1286" s="43"/>
    </row>
    <row r="1287" spans="1:17">
      <c r="A1287" s="43" t="str">
        <f t="shared" si="122"/>
        <v>/data/khanlab/projects/working_DATA/</v>
      </c>
      <c r="B1287" s="43" t="s">
        <v>646</v>
      </c>
      <c r="C1287" s="43" t="str">
        <f t="shared" si="123"/>
        <v>.Processed/</v>
      </c>
      <c r="D1287" s="43" t="str">
        <f t="shared" si="124"/>
        <v>.bam</v>
      </c>
      <c r="E1287" s="43" t="str">
        <f t="shared" si="120"/>
        <v>/data/khanlab/projects/working_DATA/Sample_NS049_T_C2V4TACXX/Sample_NS049_T_C2V4TACXX.Processed/Sample_NS049_T_C2V4TACXX.bam</v>
      </c>
      <c r="F1287" s="43" t="str">
        <f t="shared" si="121"/>
        <v>Sample_NS049_T_C2V4TACXX.bam</v>
      </c>
      <c r="G1287" s="97" t="str">
        <f t="shared" si="125"/>
        <v>/data/khanlab/projects/working_DATA/Sample_NS049_T_C2V4TACXX/Sample_NS049_T_C2V4TACXX.Cufflinks_UCSC/genes.fpkm_tracking</v>
      </c>
      <c r="H1287" s="43"/>
      <c r="I1287" s="43"/>
      <c r="J1287" s="43"/>
      <c r="K1287" s="43"/>
      <c r="L1287" s="43"/>
      <c r="M1287" s="43"/>
      <c r="N1287" s="43"/>
      <c r="O1287" s="43"/>
      <c r="P1287" s="43"/>
      <c r="Q1287" s="43"/>
    </row>
    <row r="1288" spans="1:17">
      <c r="A1288" s="43" t="str">
        <f t="shared" si="122"/>
        <v>/data/khanlab/projects/working_DATA/</v>
      </c>
      <c r="B1288" s="43" t="s">
        <v>647</v>
      </c>
      <c r="C1288" s="43" t="str">
        <f t="shared" si="123"/>
        <v>.Processed/</v>
      </c>
      <c r="D1288" s="43" t="str">
        <f t="shared" si="124"/>
        <v>.bam</v>
      </c>
      <c r="E1288" s="43" t="str">
        <f t="shared" si="120"/>
        <v>/data/khanlab/projects/working_DATA/Sample_NS050_T_C2V4TACXX/Sample_NS050_T_C2V4TACXX.Processed/Sample_NS050_T_C2V4TACXX.bam</v>
      </c>
      <c r="F1288" s="43" t="str">
        <f t="shared" si="121"/>
        <v>Sample_NS050_T_C2V4TACXX.bam</v>
      </c>
      <c r="G1288" s="97" t="str">
        <f t="shared" si="125"/>
        <v>/data/khanlab/projects/working_DATA/Sample_NS050_T_C2V4TACXX/Sample_NS050_T_C2V4TACXX.Cufflinks_UCSC/genes.fpkm_tracking</v>
      </c>
      <c r="H1288" s="43"/>
      <c r="I1288" s="43"/>
      <c r="J1288" s="43"/>
      <c r="K1288" s="43"/>
      <c r="L1288" s="43"/>
      <c r="M1288" s="43"/>
      <c r="N1288" s="43"/>
      <c r="O1288" s="43"/>
      <c r="P1288" s="43"/>
      <c r="Q1288" s="43"/>
    </row>
    <row r="1289" spans="1:17">
      <c r="A1289" s="43" t="str">
        <f t="shared" si="122"/>
        <v>/data/khanlab/projects/working_DATA/</v>
      </c>
      <c r="B1289" s="43" t="s">
        <v>648</v>
      </c>
      <c r="C1289" s="43" t="str">
        <f t="shared" si="123"/>
        <v>.Processed/</v>
      </c>
      <c r="D1289" s="43" t="str">
        <f t="shared" si="124"/>
        <v>.bam</v>
      </c>
      <c r="E1289" s="43" t="str">
        <f t="shared" si="120"/>
        <v>/data/khanlab/projects/working_DATA/Sample_NS051_T_C2V4TACXX/Sample_NS051_T_C2V4TACXX.Processed/Sample_NS051_T_C2V4TACXX.bam</v>
      </c>
      <c r="F1289" s="43" t="str">
        <f t="shared" si="121"/>
        <v>Sample_NS051_T_C2V4TACXX.bam</v>
      </c>
      <c r="G1289" s="97" t="str">
        <f t="shared" si="125"/>
        <v>/data/khanlab/projects/working_DATA/Sample_NS051_T_C2V4TACXX/Sample_NS051_T_C2V4TACXX.Cufflinks_UCSC/genes.fpkm_tracking</v>
      </c>
      <c r="H1289" s="43"/>
      <c r="I1289" s="43"/>
      <c r="J1289" s="43"/>
      <c r="K1289" s="43"/>
      <c r="L1289" s="43"/>
      <c r="M1289" s="43"/>
      <c r="N1289" s="43"/>
      <c r="O1289" s="43"/>
      <c r="P1289" s="43"/>
      <c r="Q1289" s="43"/>
    </row>
    <row r="1290" spans="1:17">
      <c r="A1290" s="43" t="str">
        <f t="shared" si="122"/>
        <v>/data/khanlab/projects/working_DATA/</v>
      </c>
      <c r="B1290" s="43" t="s">
        <v>649</v>
      </c>
      <c r="C1290" s="43" t="str">
        <f t="shared" si="123"/>
        <v>.Processed/</v>
      </c>
      <c r="D1290" s="43" t="str">
        <f t="shared" si="124"/>
        <v>.bam</v>
      </c>
      <c r="E1290" s="43" t="str">
        <f t="shared" si="120"/>
        <v>/data/khanlab/projects/working_DATA/Sample_NS052_T_C2V4TACXX/Sample_NS052_T_C2V4TACXX.Processed/Sample_NS052_T_C2V4TACXX.bam</v>
      </c>
      <c r="F1290" s="43" t="str">
        <f t="shared" si="121"/>
        <v>Sample_NS052_T_C2V4TACXX.bam</v>
      </c>
      <c r="G1290" s="97" t="str">
        <f t="shared" si="125"/>
        <v>/data/khanlab/projects/working_DATA/Sample_NS052_T_C2V4TACXX/Sample_NS052_T_C2V4TACXX.Cufflinks_UCSC/genes.fpkm_tracking</v>
      </c>
      <c r="H1290" s="43"/>
      <c r="I1290" s="43"/>
      <c r="J1290" s="43"/>
      <c r="K1290" s="43"/>
      <c r="L1290" s="43"/>
      <c r="M1290" s="43"/>
      <c r="N1290" s="43"/>
      <c r="O1290" s="43"/>
      <c r="P1290" s="43"/>
      <c r="Q1290" s="43"/>
    </row>
    <row r="1291" spans="1:17">
      <c r="A1291" s="43" t="str">
        <f t="shared" si="122"/>
        <v>/data/khanlab/projects/working_DATA/</v>
      </c>
      <c r="B1291" s="43" t="s">
        <v>3568</v>
      </c>
      <c r="C1291" s="43" t="str">
        <f t="shared" si="123"/>
        <v>.Processed/</v>
      </c>
      <c r="D1291" s="43" t="str">
        <f t="shared" si="124"/>
        <v>.bam</v>
      </c>
      <c r="E1291" s="43" t="str">
        <f t="shared" si="120"/>
        <v>/data/khanlab/projects/working_DATA/Sample_NS054_T_C28RYACXX/Sample_NS054_T_C28RYACXX.Processed/Sample_NS054_T_C28RYACXX.bam</v>
      </c>
      <c r="F1291" s="43" t="str">
        <f t="shared" si="121"/>
        <v>Sample_NS054_T_C28RYACXX.bam</v>
      </c>
      <c r="G1291" s="97" t="str">
        <f t="shared" si="125"/>
        <v>/data/khanlab/projects/working_DATA/Sample_NS054_T_C28RYACXX/Sample_NS054_T_C28RYACXX.Cufflinks_UCSC/genes.fpkm_tracking</v>
      </c>
      <c r="H1291" s="43"/>
      <c r="I1291" s="43"/>
      <c r="J1291" s="43"/>
      <c r="K1291" s="43"/>
      <c r="L1291" s="43"/>
      <c r="M1291" s="43"/>
      <c r="N1291" s="43"/>
      <c r="O1291" s="43"/>
      <c r="P1291" s="43"/>
      <c r="Q1291" s="43"/>
    </row>
    <row r="1292" spans="1:17">
      <c r="A1292" s="43" t="str">
        <f t="shared" si="122"/>
        <v>/data/khanlab/projects/working_DATA/</v>
      </c>
      <c r="B1292" s="43" t="s">
        <v>650</v>
      </c>
      <c r="C1292" s="43" t="str">
        <f t="shared" si="123"/>
        <v>.Processed/</v>
      </c>
      <c r="D1292" s="43" t="str">
        <f t="shared" si="124"/>
        <v>.bam</v>
      </c>
      <c r="E1292" s="43" t="str">
        <f t="shared" si="120"/>
        <v>/data/khanlab/projects/working_DATA/Sample_NS055_T_C2V4TACXX/Sample_NS055_T_C2V4TACXX.Processed/Sample_NS055_T_C2V4TACXX.bam</v>
      </c>
      <c r="F1292" s="43" t="str">
        <f t="shared" si="121"/>
        <v>Sample_NS055_T_C2V4TACXX.bam</v>
      </c>
      <c r="G1292" s="97" t="str">
        <f t="shared" si="125"/>
        <v>/data/khanlab/projects/working_DATA/Sample_NS055_T_C2V4TACXX/Sample_NS055_T_C2V4TACXX.Cufflinks_UCSC/genes.fpkm_tracking</v>
      </c>
      <c r="H1292" s="43"/>
      <c r="I1292" s="43"/>
      <c r="J1292" s="43"/>
      <c r="K1292" s="43"/>
      <c r="L1292" s="43"/>
      <c r="M1292" s="43"/>
      <c r="N1292" s="43"/>
      <c r="O1292" s="43"/>
      <c r="P1292" s="43"/>
      <c r="Q1292" s="43"/>
    </row>
    <row r="1293" spans="1:17">
      <c r="A1293" s="43" t="str">
        <f t="shared" si="122"/>
        <v>/data/khanlab/projects/working_DATA/</v>
      </c>
      <c r="B1293" s="43" t="s">
        <v>651</v>
      </c>
      <c r="C1293" s="43" t="str">
        <f t="shared" si="123"/>
        <v>.Processed/</v>
      </c>
      <c r="D1293" s="43" t="str">
        <f t="shared" si="124"/>
        <v>.bam</v>
      </c>
      <c r="E1293" s="43" t="str">
        <f t="shared" si="120"/>
        <v>/data/khanlab/projects/working_DATA/Sample_NS056_T_C2V4TACXX/Sample_NS056_T_C2V4TACXX.Processed/Sample_NS056_T_C2V4TACXX.bam</v>
      </c>
      <c r="F1293" s="43" t="str">
        <f t="shared" si="121"/>
        <v>Sample_NS056_T_C2V4TACXX.bam</v>
      </c>
      <c r="G1293" s="97" t="str">
        <f t="shared" si="125"/>
        <v>/data/khanlab/projects/working_DATA/Sample_NS056_T_C2V4TACXX/Sample_NS056_T_C2V4TACXX.Cufflinks_UCSC/genes.fpkm_tracking</v>
      </c>
      <c r="H1293" s="43"/>
      <c r="I1293" s="43"/>
      <c r="J1293" s="43"/>
      <c r="K1293" s="43"/>
      <c r="L1293" s="43"/>
      <c r="M1293" s="43"/>
      <c r="N1293" s="43"/>
      <c r="O1293" s="43"/>
      <c r="P1293" s="43"/>
      <c r="Q1293" s="43"/>
    </row>
    <row r="1294" spans="1:17">
      <c r="A1294" s="43" t="str">
        <f t="shared" si="122"/>
        <v>/data/khanlab/projects/working_DATA/</v>
      </c>
      <c r="B1294" s="43" t="s">
        <v>3569</v>
      </c>
      <c r="C1294" s="43" t="str">
        <f t="shared" si="123"/>
        <v>.Processed/</v>
      </c>
      <c r="D1294" s="43" t="str">
        <f t="shared" si="124"/>
        <v>.bam</v>
      </c>
      <c r="E1294" s="43" t="str">
        <f t="shared" si="120"/>
        <v>/data/khanlab/projects/working_DATA/Sample_NS057_T_C28RYACXX/Sample_NS057_T_C28RYACXX.Processed/Sample_NS057_T_C28RYACXX.bam</v>
      </c>
      <c r="F1294" s="43" t="str">
        <f t="shared" si="121"/>
        <v>Sample_NS057_T_C28RYACXX.bam</v>
      </c>
      <c r="G1294" s="97" t="str">
        <f t="shared" si="125"/>
        <v>/data/khanlab/projects/working_DATA/Sample_NS057_T_C28RYACXX/Sample_NS057_T_C28RYACXX.Cufflinks_UCSC/genes.fpkm_tracking</v>
      </c>
      <c r="H1294" s="43"/>
      <c r="I1294" s="43"/>
      <c r="J1294" s="43"/>
      <c r="K1294" s="43"/>
      <c r="L1294" s="43"/>
      <c r="M1294" s="43"/>
      <c r="N1294" s="43"/>
      <c r="O1294" s="43"/>
      <c r="P1294" s="43"/>
      <c r="Q1294" s="43"/>
    </row>
    <row r="1295" spans="1:17">
      <c r="A1295" s="43" t="str">
        <f t="shared" si="122"/>
        <v>/data/khanlab/projects/working_DATA/</v>
      </c>
      <c r="B1295" s="43" t="s">
        <v>652</v>
      </c>
      <c r="C1295" s="43" t="str">
        <f t="shared" si="123"/>
        <v>.Processed/</v>
      </c>
      <c r="D1295" s="43" t="str">
        <f t="shared" si="124"/>
        <v>.bam</v>
      </c>
      <c r="E1295" s="43" t="str">
        <f t="shared" si="120"/>
        <v>/data/khanlab/projects/working_DATA/Sample_NS059_T_C2V4TACXX/Sample_NS059_T_C2V4TACXX.Processed/Sample_NS059_T_C2V4TACXX.bam</v>
      </c>
      <c r="F1295" s="43" t="str">
        <f t="shared" si="121"/>
        <v>Sample_NS059_T_C2V4TACXX.bam</v>
      </c>
      <c r="G1295" s="97" t="str">
        <f t="shared" si="125"/>
        <v>/data/khanlab/projects/working_DATA/Sample_NS059_T_C2V4TACXX/Sample_NS059_T_C2V4TACXX.Cufflinks_UCSC/genes.fpkm_tracking</v>
      </c>
      <c r="H1295" s="43"/>
      <c r="I1295" s="43"/>
      <c r="J1295" s="43"/>
      <c r="K1295" s="43"/>
      <c r="L1295" s="43"/>
      <c r="M1295" s="43"/>
      <c r="N1295" s="43"/>
      <c r="O1295" s="43"/>
      <c r="P1295" s="43"/>
      <c r="Q1295" s="43"/>
    </row>
    <row r="1296" spans="1:17">
      <c r="A1296" s="43" t="str">
        <f t="shared" si="122"/>
        <v>/data/khanlab/projects/working_DATA/</v>
      </c>
      <c r="B1296" s="43" t="s">
        <v>653</v>
      </c>
      <c r="C1296" s="43" t="str">
        <f t="shared" si="123"/>
        <v>.Processed/</v>
      </c>
      <c r="D1296" s="43" t="str">
        <f t="shared" si="124"/>
        <v>.bam</v>
      </c>
      <c r="E1296" s="43" t="str">
        <f t="shared" si="120"/>
        <v>/data/khanlab/projects/working_DATA/Sample_NS060_T_C2V4TACXX/Sample_NS060_T_C2V4TACXX.Processed/Sample_NS060_T_C2V4TACXX.bam</v>
      </c>
      <c r="F1296" s="43" t="str">
        <f t="shared" si="121"/>
        <v>Sample_NS060_T_C2V4TACXX.bam</v>
      </c>
      <c r="G1296" s="97" t="str">
        <f t="shared" si="125"/>
        <v>/data/khanlab/projects/working_DATA/Sample_NS060_T_C2V4TACXX/Sample_NS060_T_C2V4TACXX.Cufflinks_UCSC/genes.fpkm_tracking</v>
      </c>
      <c r="H1296" s="43"/>
      <c r="I1296" s="43"/>
      <c r="J1296" s="43"/>
      <c r="K1296" s="43"/>
      <c r="L1296" s="43"/>
      <c r="M1296" s="43"/>
      <c r="N1296" s="43"/>
      <c r="O1296" s="43"/>
      <c r="P1296" s="43"/>
      <c r="Q1296" s="43"/>
    </row>
    <row r="1297" spans="1:17">
      <c r="A1297" s="43" t="str">
        <f t="shared" si="122"/>
        <v>/data/khanlab/projects/working_DATA/</v>
      </c>
      <c r="B1297" s="43" t="s">
        <v>654</v>
      </c>
      <c r="C1297" s="43" t="str">
        <f t="shared" si="123"/>
        <v>.Processed/</v>
      </c>
      <c r="D1297" s="43" t="str">
        <f t="shared" si="124"/>
        <v>.bam</v>
      </c>
      <c r="E1297" s="43" t="str">
        <f t="shared" si="120"/>
        <v>/data/khanlab/projects/working_DATA/Sample_NS061_T_C2V4TACXX/Sample_NS061_T_C2V4TACXX.Processed/Sample_NS061_T_C2V4TACXX.bam</v>
      </c>
      <c r="F1297" s="43" t="str">
        <f t="shared" si="121"/>
        <v>Sample_NS061_T_C2V4TACXX.bam</v>
      </c>
      <c r="G1297" s="97" t="str">
        <f t="shared" si="125"/>
        <v>/data/khanlab/projects/working_DATA/Sample_NS061_T_C2V4TACXX/Sample_NS061_T_C2V4TACXX.Cufflinks_UCSC/genes.fpkm_tracking</v>
      </c>
      <c r="H1297" s="43"/>
      <c r="I1297" s="43"/>
      <c r="J1297" s="43"/>
      <c r="K1297" s="43"/>
      <c r="L1297" s="43"/>
      <c r="M1297" s="43"/>
      <c r="N1297" s="43"/>
      <c r="O1297" s="43"/>
      <c r="P1297" s="43"/>
      <c r="Q1297" s="43"/>
    </row>
    <row r="1298" spans="1:17">
      <c r="A1298" s="43" t="str">
        <f t="shared" si="122"/>
        <v>/data/khanlab/projects/working_DATA/</v>
      </c>
      <c r="B1298" s="43" t="s">
        <v>655</v>
      </c>
      <c r="C1298" s="43" t="str">
        <f t="shared" si="123"/>
        <v>.Processed/</v>
      </c>
      <c r="D1298" s="43" t="str">
        <f t="shared" si="124"/>
        <v>.bam</v>
      </c>
      <c r="E1298" s="43" t="str">
        <f t="shared" ref="E1298:E1361" si="126">CONCATENATE(A1298,B1298,"/",B1298,C1298,B1298,D1298)</f>
        <v>/data/khanlab/projects/working_DATA/Sample_NS062_T_C2V4TACXX/Sample_NS062_T_C2V4TACXX.Processed/Sample_NS062_T_C2V4TACXX.bam</v>
      </c>
      <c r="F1298" s="43" t="str">
        <f t="shared" ref="F1298:F1361" si="127">CONCATENATE(B1298,D1298)</f>
        <v>Sample_NS062_T_C2V4TACXX.bam</v>
      </c>
      <c r="G1298" s="97" t="str">
        <f t="shared" si="125"/>
        <v>/data/khanlab/projects/working_DATA/Sample_NS062_T_C2V4TACXX/Sample_NS062_T_C2V4TACXX.Cufflinks_UCSC/genes.fpkm_tracking</v>
      </c>
      <c r="H1298" s="43"/>
      <c r="I1298" s="43"/>
      <c r="J1298" s="43"/>
      <c r="K1298" s="43"/>
      <c r="L1298" s="43"/>
      <c r="M1298" s="43"/>
      <c r="N1298" s="43"/>
      <c r="O1298" s="43"/>
      <c r="P1298" s="43"/>
      <c r="Q1298" s="43"/>
    </row>
    <row r="1299" spans="1:17">
      <c r="A1299" s="43" t="str">
        <f t="shared" si="122"/>
        <v>/data/khanlab/projects/working_DATA/</v>
      </c>
      <c r="B1299" s="43" t="s">
        <v>3570</v>
      </c>
      <c r="C1299" s="43" t="str">
        <f t="shared" si="123"/>
        <v>.Processed/</v>
      </c>
      <c r="D1299" s="43" t="str">
        <f t="shared" si="124"/>
        <v>.bam</v>
      </c>
      <c r="E1299" s="43" t="str">
        <f t="shared" si="126"/>
        <v>/data/khanlab/projects/working_DATA/Sample_NS063_T_C28RYACXX/Sample_NS063_T_C28RYACXX.Processed/Sample_NS063_T_C28RYACXX.bam</v>
      </c>
      <c r="F1299" s="43" t="str">
        <f t="shared" si="127"/>
        <v>Sample_NS063_T_C28RYACXX.bam</v>
      </c>
      <c r="G1299" s="97" t="str">
        <f t="shared" si="125"/>
        <v>/data/khanlab/projects/working_DATA/Sample_NS063_T_C28RYACXX/Sample_NS063_T_C28RYACXX.Cufflinks_UCSC/genes.fpkm_tracking</v>
      </c>
      <c r="H1299" s="43"/>
      <c r="I1299" s="43"/>
      <c r="J1299" s="43"/>
      <c r="K1299" s="43"/>
      <c r="L1299" s="43"/>
      <c r="M1299" s="43"/>
      <c r="N1299" s="43"/>
      <c r="O1299" s="43"/>
      <c r="P1299" s="43"/>
      <c r="Q1299" s="43"/>
    </row>
    <row r="1300" spans="1:17">
      <c r="A1300" s="43" t="str">
        <f t="shared" si="122"/>
        <v>/data/khanlab/projects/working_DATA/</v>
      </c>
      <c r="B1300" s="43" t="s">
        <v>656</v>
      </c>
      <c r="C1300" s="43" t="str">
        <f t="shared" si="123"/>
        <v>.Processed/</v>
      </c>
      <c r="D1300" s="43" t="str">
        <f t="shared" si="124"/>
        <v>.bam</v>
      </c>
      <c r="E1300" s="43" t="str">
        <f t="shared" si="126"/>
        <v>/data/khanlab/projects/working_DATA/Sample_NS064_T_C2V4TACXX/Sample_NS064_T_C2V4TACXX.Processed/Sample_NS064_T_C2V4TACXX.bam</v>
      </c>
      <c r="F1300" s="43" t="str">
        <f t="shared" si="127"/>
        <v>Sample_NS064_T_C2V4TACXX.bam</v>
      </c>
      <c r="G1300" s="97" t="str">
        <f t="shared" si="125"/>
        <v>/data/khanlab/projects/working_DATA/Sample_NS064_T_C2V4TACXX/Sample_NS064_T_C2V4TACXX.Cufflinks_UCSC/genes.fpkm_tracking</v>
      </c>
      <c r="H1300" s="43"/>
      <c r="I1300" s="43"/>
      <c r="J1300" s="43"/>
      <c r="K1300" s="43"/>
      <c r="L1300" s="43"/>
      <c r="M1300" s="43"/>
      <c r="N1300" s="43"/>
      <c r="O1300" s="43"/>
      <c r="P1300" s="43"/>
      <c r="Q1300" s="43"/>
    </row>
    <row r="1301" spans="1:17">
      <c r="A1301" s="43" t="str">
        <f t="shared" si="122"/>
        <v>/data/khanlab/projects/working_DATA/</v>
      </c>
      <c r="B1301" s="43" t="s">
        <v>657</v>
      </c>
      <c r="C1301" s="43" t="str">
        <f t="shared" si="123"/>
        <v>.Processed/</v>
      </c>
      <c r="D1301" s="43" t="str">
        <f t="shared" si="124"/>
        <v>.bam</v>
      </c>
      <c r="E1301" s="43" t="str">
        <f t="shared" si="126"/>
        <v>/data/khanlab/projects/working_DATA/Sample_NS065_T_C2V4TACXX/Sample_NS065_T_C2V4TACXX.Processed/Sample_NS065_T_C2V4TACXX.bam</v>
      </c>
      <c r="F1301" s="43" t="str">
        <f t="shared" si="127"/>
        <v>Sample_NS065_T_C2V4TACXX.bam</v>
      </c>
      <c r="G1301" s="97" t="str">
        <f t="shared" si="125"/>
        <v>/data/khanlab/projects/working_DATA/Sample_NS065_T_C2V4TACXX/Sample_NS065_T_C2V4TACXX.Cufflinks_UCSC/genes.fpkm_tracking</v>
      </c>
      <c r="H1301" s="43"/>
      <c r="I1301" s="43"/>
      <c r="J1301" s="43"/>
      <c r="K1301" s="43"/>
      <c r="L1301" s="43"/>
      <c r="M1301" s="43"/>
      <c r="N1301" s="43"/>
      <c r="O1301" s="43"/>
      <c r="P1301" s="43"/>
      <c r="Q1301" s="43"/>
    </row>
    <row r="1302" spans="1:17">
      <c r="A1302" s="43" t="str">
        <f t="shared" si="122"/>
        <v>/data/khanlab/projects/working_DATA/</v>
      </c>
      <c r="B1302" s="43" t="s">
        <v>658</v>
      </c>
      <c r="C1302" s="43" t="str">
        <f t="shared" si="123"/>
        <v>.Processed/</v>
      </c>
      <c r="D1302" s="43" t="str">
        <f t="shared" si="124"/>
        <v>.bam</v>
      </c>
      <c r="E1302" s="43" t="str">
        <f t="shared" si="126"/>
        <v>/data/khanlab/projects/working_DATA/Sample_NS068_T_C2V4TACXX/Sample_NS068_T_C2V4TACXX.Processed/Sample_NS068_T_C2V4TACXX.bam</v>
      </c>
      <c r="F1302" s="43" t="str">
        <f t="shared" si="127"/>
        <v>Sample_NS068_T_C2V4TACXX.bam</v>
      </c>
      <c r="G1302" s="97" t="str">
        <f t="shared" si="125"/>
        <v>/data/khanlab/projects/working_DATA/Sample_NS068_T_C2V4TACXX/Sample_NS068_T_C2V4TACXX.Cufflinks_UCSC/genes.fpkm_tracking</v>
      </c>
      <c r="H1302" s="43"/>
      <c r="I1302" s="43"/>
      <c r="J1302" s="43"/>
      <c r="K1302" s="43"/>
      <c r="L1302" s="43"/>
      <c r="M1302" s="43"/>
      <c r="N1302" s="43"/>
      <c r="O1302" s="43"/>
      <c r="P1302" s="43"/>
      <c r="Q1302" s="43"/>
    </row>
    <row r="1303" spans="1:17">
      <c r="A1303" s="43" t="str">
        <f t="shared" si="122"/>
        <v>/data/khanlab/projects/working_DATA/</v>
      </c>
      <c r="B1303" s="43" t="s">
        <v>659</v>
      </c>
      <c r="C1303" s="43" t="str">
        <f t="shared" si="123"/>
        <v>.Processed/</v>
      </c>
      <c r="D1303" s="43" t="str">
        <f t="shared" si="124"/>
        <v>.bam</v>
      </c>
      <c r="E1303" s="43" t="str">
        <f t="shared" si="126"/>
        <v>/data/khanlab/projects/working_DATA/Sample_NS069_T_C2V4TACXX/Sample_NS069_T_C2V4TACXX.Processed/Sample_NS069_T_C2V4TACXX.bam</v>
      </c>
      <c r="F1303" s="43" t="str">
        <f t="shared" si="127"/>
        <v>Sample_NS069_T_C2V4TACXX.bam</v>
      </c>
      <c r="G1303" s="97" t="str">
        <f t="shared" si="125"/>
        <v>/data/khanlab/projects/working_DATA/Sample_NS069_T_C2V4TACXX/Sample_NS069_T_C2V4TACXX.Cufflinks_UCSC/genes.fpkm_tracking</v>
      </c>
      <c r="H1303" s="43"/>
      <c r="I1303" s="43"/>
      <c r="J1303" s="43"/>
      <c r="K1303" s="43"/>
      <c r="L1303" s="43"/>
      <c r="M1303" s="43"/>
      <c r="N1303" s="43"/>
      <c r="O1303" s="43"/>
      <c r="P1303" s="43"/>
      <c r="Q1303" s="43"/>
    </row>
    <row r="1304" spans="1:17">
      <c r="A1304" s="43" t="str">
        <f t="shared" si="122"/>
        <v>/data/khanlab/projects/working_DATA/</v>
      </c>
      <c r="B1304" s="43" t="s">
        <v>660</v>
      </c>
      <c r="C1304" s="43" t="str">
        <f t="shared" si="123"/>
        <v>.Processed/</v>
      </c>
      <c r="D1304" s="43" t="str">
        <f t="shared" si="124"/>
        <v>.bam</v>
      </c>
      <c r="E1304" s="43" t="str">
        <f t="shared" si="126"/>
        <v>/data/khanlab/projects/working_DATA/Sample_NS070_T_C2V4TACXX/Sample_NS070_T_C2V4TACXX.Processed/Sample_NS070_T_C2V4TACXX.bam</v>
      </c>
      <c r="F1304" s="43" t="str">
        <f t="shared" si="127"/>
        <v>Sample_NS070_T_C2V4TACXX.bam</v>
      </c>
      <c r="G1304" s="97" t="str">
        <f t="shared" si="125"/>
        <v>/data/khanlab/projects/working_DATA/Sample_NS070_T_C2V4TACXX/Sample_NS070_T_C2V4TACXX.Cufflinks_UCSC/genes.fpkm_tracking</v>
      </c>
      <c r="H1304" s="43"/>
      <c r="I1304" s="43"/>
      <c r="J1304" s="43"/>
      <c r="K1304" s="43"/>
      <c r="L1304" s="43"/>
      <c r="M1304" s="43"/>
      <c r="N1304" s="43"/>
      <c r="O1304" s="43"/>
      <c r="P1304" s="43"/>
      <c r="Q1304" s="43"/>
    </row>
    <row r="1305" spans="1:17">
      <c r="A1305" s="43" t="str">
        <f t="shared" si="122"/>
        <v>/data/khanlab/projects/working_DATA/</v>
      </c>
      <c r="B1305" s="43" t="s">
        <v>661</v>
      </c>
      <c r="C1305" s="43" t="str">
        <f t="shared" si="123"/>
        <v>.Processed/</v>
      </c>
      <c r="D1305" s="43" t="str">
        <f t="shared" si="124"/>
        <v>.bam</v>
      </c>
      <c r="E1305" s="43" t="str">
        <f t="shared" si="126"/>
        <v>/data/khanlab/projects/working_DATA/Sample_NS071_T_C2V4TACXX/Sample_NS071_T_C2V4TACXX.Processed/Sample_NS071_T_C2V4TACXX.bam</v>
      </c>
      <c r="F1305" s="43" t="str">
        <f t="shared" si="127"/>
        <v>Sample_NS071_T_C2V4TACXX.bam</v>
      </c>
      <c r="G1305" s="97" t="str">
        <f t="shared" si="125"/>
        <v>/data/khanlab/projects/working_DATA/Sample_NS071_T_C2V4TACXX/Sample_NS071_T_C2V4TACXX.Cufflinks_UCSC/genes.fpkm_tracking</v>
      </c>
      <c r="H1305" s="43"/>
      <c r="I1305" s="43"/>
      <c r="J1305" s="43"/>
      <c r="K1305" s="43"/>
      <c r="L1305" s="43"/>
      <c r="M1305" s="43"/>
      <c r="N1305" s="43"/>
      <c r="O1305" s="43"/>
      <c r="P1305" s="43"/>
      <c r="Q1305" s="43"/>
    </row>
    <row r="1306" spans="1:17">
      <c r="A1306" s="43" t="str">
        <f t="shared" si="122"/>
        <v>/data/khanlab/projects/working_DATA/</v>
      </c>
      <c r="B1306" s="43" t="s">
        <v>662</v>
      </c>
      <c r="C1306" s="43" t="str">
        <f t="shared" si="123"/>
        <v>.Processed/</v>
      </c>
      <c r="D1306" s="43" t="str">
        <f t="shared" si="124"/>
        <v>.bam</v>
      </c>
      <c r="E1306" s="43" t="str">
        <f t="shared" si="126"/>
        <v>/data/khanlab/projects/working_DATA/Sample_NS072_T_C2V4TACXX/Sample_NS072_T_C2V4TACXX.Processed/Sample_NS072_T_C2V4TACXX.bam</v>
      </c>
      <c r="F1306" s="43" t="str">
        <f t="shared" si="127"/>
        <v>Sample_NS072_T_C2V4TACXX.bam</v>
      </c>
      <c r="G1306" s="97" t="str">
        <f t="shared" si="125"/>
        <v>/data/khanlab/projects/working_DATA/Sample_NS072_T_C2V4TACXX/Sample_NS072_T_C2V4TACXX.Cufflinks_UCSC/genes.fpkm_tracking</v>
      </c>
      <c r="H1306" s="43"/>
      <c r="I1306" s="43"/>
      <c r="J1306" s="43"/>
      <c r="K1306" s="43"/>
      <c r="L1306" s="43"/>
      <c r="M1306" s="43"/>
      <c r="N1306" s="43"/>
      <c r="O1306" s="43"/>
      <c r="P1306" s="43"/>
      <c r="Q1306" s="43"/>
    </row>
    <row r="1307" spans="1:17">
      <c r="A1307" s="43" t="str">
        <f t="shared" si="122"/>
        <v>/data/khanlab/projects/working_DATA/</v>
      </c>
      <c r="B1307" s="43" t="s">
        <v>663</v>
      </c>
      <c r="C1307" s="43" t="str">
        <f t="shared" si="123"/>
        <v>.Processed/</v>
      </c>
      <c r="D1307" s="43" t="str">
        <f t="shared" si="124"/>
        <v>.bam</v>
      </c>
      <c r="E1307" s="43" t="str">
        <f t="shared" si="126"/>
        <v>/data/khanlab/projects/working_DATA/Sample_NS073_T_C2V4TACXX/Sample_NS073_T_C2V4TACXX.Processed/Sample_NS073_T_C2V4TACXX.bam</v>
      </c>
      <c r="F1307" s="43" t="str">
        <f t="shared" si="127"/>
        <v>Sample_NS073_T_C2V4TACXX.bam</v>
      </c>
      <c r="G1307" s="97" t="str">
        <f t="shared" si="125"/>
        <v>/data/khanlab/projects/working_DATA/Sample_NS073_T_C2V4TACXX/Sample_NS073_T_C2V4TACXX.Cufflinks_UCSC/genes.fpkm_tracking</v>
      </c>
      <c r="H1307" s="43"/>
      <c r="I1307" s="43"/>
      <c r="J1307" s="43"/>
      <c r="K1307" s="43"/>
      <c r="L1307" s="43"/>
      <c r="M1307" s="43"/>
      <c r="N1307" s="43"/>
      <c r="O1307" s="43"/>
      <c r="P1307" s="43"/>
      <c r="Q1307" s="43"/>
    </row>
    <row r="1308" spans="1:17">
      <c r="A1308" s="43" t="str">
        <f t="shared" si="122"/>
        <v>/data/khanlab/projects/working_DATA/</v>
      </c>
      <c r="B1308" s="43" t="s">
        <v>664</v>
      </c>
      <c r="C1308" s="43" t="str">
        <f t="shared" si="123"/>
        <v>.Processed/</v>
      </c>
      <c r="D1308" s="43" t="str">
        <f t="shared" si="124"/>
        <v>.bam</v>
      </c>
      <c r="E1308" s="43" t="str">
        <f t="shared" si="126"/>
        <v>/data/khanlab/projects/working_DATA/Sample_NS074_T_C2V4TACXX/Sample_NS074_T_C2V4TACXX.Processed/Sample_NS074_T_C2V4TACXX.bam</v>
      </c>
      <c r="F1308" s="43" t="str">
        <f t="shared" si="127"/>
        <v>Sample_NS074_T_C2V4TACXX.bam</v>
      </c>
      <c r="G1308" s="97" t="str">
        <f t="shared" si="125"/>
        <v>/data/khanlab/projects/working_DATA/Sample_NS074_T_C2V4TACXX/Sample_NS074_T_C2V4TACXX.Cufflinks_UCSC/genes.fpkm_tracking</v>
      </c>
      <c r="H1308" s="43"/>
      <c r="I1308" s="43"/>
      <c r="J1308" s="43"/>
      <c r="K1308" s="43"/>
      <c r="L1308" s="43"/>
      <c r="M1308" s="43"/>
      <c r="N1308" s="43"/>
      <c r="O1308" s="43"/>
      <c r="P1308" s="43"/>
      <c r="Q1308" s="43"/>
    </row>
    <row r="1309" spans="1:17">
      <c r="A1309" s="43" t="str">
        <f t="shared" si="122"/>
        <v>/data/khanlab/projects/working_DATA/</v>
      </c>
      <c r="B1309" s="43" t="s">
        <v>665</v>
      </c>
      <c r="C1309" s="43" t="str">
        <f t="shared" si="123"/>
        <v>.Processed/</v>
      </c>
      <c r="D1309" s="43" t="str">
        <f t="shared" si="124"/>
        <v>.bam</v>
      </c>
      <c r="E1309" s="43" t="str">
        <f t="shared" si="126"/>
        <v>/data/khanlab/projects/working_DATA/Sample_NS076_T_C3W83ACXX/Sample_NS076_T_C3W83ACXX.Processed/Sample_NS076_T_C3W83ACXX.bam</v>
      </c>
      <c r="F1309" s="43" t="str">
        <f t="shared" si="127"/>
        <v>Sample_NS076_T_C3W83ACXX.bam</v>
      </c>
      <c r="G1309" s="97" t="str">
        <f t="shared" si="125"/>
        <v>/data/khanlab/projects/working_DATA/Sample_NS076_T_C3W83ACXX/Sample_NS076_T_C3W83ACXX.Cufflinks_UCSC/genes.fpkm_tracking</v>
      </c>
      <c r="H1309" s="43"/>
      <c r="I1309" s="43"/>
      <c r="J1309" s="43"/>
      <c r="K1309" s="43"/>
      <c r="L1309" s="43"/>
      <c r="M1309" s="43"/>
      <c r="N1309" s="43"/>
      <c r="O1309" s="43"/>
      <c r="P1309" s="43"/>
      <c r="Q1309" s="43"/>
    </row>
    <row r="1310" spans="1:17">
      <c r="A1310" s="43" t="str">
        <f t="shared" si="122"/>
        <v>/data/khanlab/projects/working_DATA/</v>
      </c>
      <c r="B1310" s="43" t="s">
        <v>3571</v>
      </c>
      <c r="C1310" s="43" t="str">
        <f t="shared" si="123"/>
        <v>.Processed/</v>
      </c>
      <c r="D1310" s="43" t="str">
        <f t="shared" si="124"/>
        <v>.bam</v>
      </c>
      <c r="E1310" s="43" t="str">
        <f t="shared" si="126"/>
        <v>/data/khanlab/projects/working_DATA/Sample_NS077_T_C28RYACXX/Sample_NS077_T_C28RYACXX.Processed/Sample_NS077_T_C28RYACXX.bam</v>
      </c>
      <c r="F1310" s="43" t="str">
        <f t="shared" si="127"/>
        <v>Sample_NS077_T_C28RYACXX.bam</v>
      </c>
      <c r="G1310" s="97" t="str">
        <f t="shared" si="125"/>
        <v>/data/khanlab/projects/working_DATA/Sample_NS077_T_C28RYACXX/Sample_NS077_T_C28RYACXX.Cufflinks_UCSC/genes.fpkm_tracking</v>
      </c>
      <c r="H1310" s="43"/>
      <c r="I1310" s="43"/>
      <c r="J1310" s="43"/>
      <c r="K1310" s="43"/>
      <c r="L1310" s="43"/>
      <c r="M1310" s="43"/>
      <c r="N1310" s="43"/>
      <c r="O1310" s="43"/>
      <c r="P1310" s="43"/>
      <c r="Q1310" s="43"/>
    </row>
    <row r="1311" spans="1:17">
      <c r="A1311" s="43" t="str">
        <f t="shared" si="122"/>
        <v>/data/khanlab/projects/working_DATA/</v>
      </c>
      <c r="B1311" s="43" t="s">
        <v>3572</v>
      </c>
      <c r="C1311" s="43" t="str">
        <f t="shared" si="123"/>
        <v>.Processed/</v>
      </c>
      <c r="D1311" s="43" t="str">
        <f t="shared" si="124"/>
        <v>.bam</v>
      </c>
      <c r="E1311" s="43" t="str">
        <f t="shared" si="126"/>
        <v>/data/khanlab/projects/working_DATA/Sample_NS078_T_C28RYACXX/Sample_NS078_T_C28RYACXX.Processed/Sample_NS078_T_C28RYACXX.bam</v>
      </c>
      <c r="F1311" s="43" t="str">
        <f t="shared" si="127"/>
        <v>Sample_NS078_T_C28RYACXX.bam</v>
      </c>
      <c r="G1311" s="97" t="str">
        <f t="shared" si="125"/>
        <v>/data/khanlab/projects/working_DATA/Sample_NS078_T_C28RYACXX/Sample_NS078_T_C28RYACXX.Cufflinks_UCSC/genes.fpkm_tracking</v>
      </c>
      <c r="H1311" s="43"/>
      <c r="I1311" s="43"/>
      <c r="J1311" s="43"/>
      <c r="K1311" s="43"/>
      <c r="L1311" s="43"/>
      <c r="M1311" s="43"/>
      <c r="N1311" s="43"/>
      <c r="O1311" s="43"/>
      <c r="P1311" s="43"/>
      <c r="Q1311" s="43"/>
    </row>
    <row r="1312" spans="1:17">
      <c r="A1312" s="43" t="str">
        <f t="shared" si="122"/>
        <v>/data/khanlab/projects/working_DATA/</v>
      </c>
      <c r="B1312" s="43" t="s">
        <v>3573</v>
      </c>
      <c r="C1312" s="43" t="str">
        <f t="shared" si="123"/>
        <v>.Processed/</v>
      </c>
      <c r="D1312" s="43" t="str">
        <f t="shared" si="124"/>
        <v>.bam</v>
      </c>
      <c r="E1312" s="43" t="str">
        <f t="shared" si="126"/>
        <v>/data/khanlab/projects/working_DATA/Sample_NS079_T_C28RYACXX/Sample_NS079_T_C28RYACXX.Processed/Sample_NS079_T_C28RYACXX.bam</v>
      </c>
      <c r="F1312" s="43" t="str">
        <f t="shared" si="127"/>
        <v>Sample_NS079_T_C28RYACXX.bam</v>
      </c>
      <c r="G1312" s="97" t="str">
        <f t="shared" si="125"/>
        <v>/data/khanlab/projects/working_DATA/Sample_NS079_T_C28RYACXX/Sample_NS079_T_C28RYACXX.Cufflinks_UCSC/genes.fpkm_tracking</v>
      </c>
      <c r="H1312" s="43"/>
      <c r="I1312" s="43"/>
      <c r="J1312" s="43"/>
      <c r="K1312" s="43"/>
      <c r="L1312" s="43"/>
      <c r="M1312" s="43"/>
      <c r="N1312" s="43"/>
      <c r="O1312" s="43"/>
      <c r="P1312" s="43"/>
      <c r="Q1312" s="43"/>
    </row>
    <row r="1313" spans="1:17">
      <c r="A1313" s="43" t="str">
        <f t="shared" si="122"/>
        <v>/data/khanlab/projects/working_DATA/</v>
      </c>
      <c r="B1313" s="43" t="s">
        <v>666</v>
      </c>
      <c r="C1313" s="43" t="str">
        <f t="shared" si="123"/>
        <v>.Processed/</v>
      </c>
      <c r="D1313" s="43" t="str">
        <f t="shared" si="124"/>
        <v>.bam</v>
      </c>
      <c r="E1313" s="43" t="str">
        <f t="shared" si="126"/>
        <v>/data/khanlab/projects/working_DATA/Sample_NS080_T_C3W83ACXX/Sample_NS080_T_C3W83ACXX.Processed/Sample_NS080_T_C3W83ACXX.bam</v>
      </c>
      <c r="F1313" s="43" t="str">
        <f t="shared" si="127"/>
        <v>Sample_NS080_T_C3W83ACXX.bam</v>
      </c>
      <c r="G1313" s="97" t="str">
        <f t="shared" si="125"/>
        <v>/data/khanlab/projects/working_DATA/Sample_NS080_T_C3W83ACXX/Sample_NS080_T_C3W83ACXX.Cufflinks_UCSC/genes.fpkm_tracking</v>
      </c>
      <c r="H1313" s="43"/>
      <c r="I1313" s="43"/>
      <c r="J1313" s="43"/>
      <c r="K1313" s="43"/>
      <c r="L1313" s="43"/>
      <c r="M1313" s="43"/>
      <c r="N1313" s="43"/>
      <c r="O1313" s="43"/>
      <c r="P1313" s="43"/>
      <c r="Q1313" s="43"/>
    </row>
    <row r="1314" spans="1:17">
      <c r="A1314" s="43" t="str">
        <f t="shared" si="122"/>
        <v>/data/khanlab/projects/working_DATA/</v>
      </c>
      <c r="B1314" s="43" t="s">
        <v>3574</v>
      </c>
      <c r="C1314" s="43" t="str">
        <f t="shared" si="123"/>
        <v>.Processed/</v>
      </c>
      <c r="D1314" s="43" t="str">
        <f t="shared" si="124"/>
        <v>.bam</v>
      </c>
      <c r="E1314" s="43" t="str">
        <f t="shared" si="126"/>
        <v>/data/khanlab/projects/working_DATA/Sample_NS081_T_C28RYACXX/Sample_NS081_T_C28RYACXX.Processed/Sample_NS081_T_C28RYACXX.bam</v>
      </c>
      <c r="F1314" s="43" t="str">
        <f t="shared" si="127"/>
        <v>Sample_NS081_T_C28RYACXX.bam</v>
      </c>
      <c r="G1314" s="97" t="str">
        <f t="shared" si="125"/>
        <v>/data/khanlab/projects/working_DATA/Sample_NS081_T_C28RYACXX/Sample_NS081_T_C28RYACXX.Cufflinks_UCSC/genes.fpkm_tracking</v>
      </c>
      <c r="H1314" s="43"/>
      <c r="I1314" s="43"/>
      <c r="J1314" s="43"/>
      <c r="K1314" s="43"/>
      <c r="L1314" s="43"/>
      <c r="M1314" s="43"/>
      <c r="N1314" s="43"/>
      <c r="O1314" s="43"/>
      <c r="P1314" s="43"/>
      <c r="Q1314" s="43"/>
    </row>
    <row r="1315" spans="1:17">
      <c r="A1315" s="43" t="str">
        <f t="shared" si="122"/>
        <v>/data/khanlab/projects/working_DATA/</v>
      </c>
      <c r="B1315" s="43" t="s">
        <v>667</v>
      </c>
      <c r="C1315" s="43" t="str">
        <f t="shared" si="123"/>
        <v>.Processed/</v>
      </c>
      <c r="D1315" s="43" t="str">
        <f t="shared" si="124"/>
        <v>.bam</v>
      </c>
      <c r="E1315" s="43" t="str">
        <f t="shared" si="126"/>
        <v>/data/khanlab/projects/working_DATA/Sample_NS083_T_C3W83ACXX/Sample_NS083_T_C3W83ACXX.Processed/Sample_NS083_T_C3W83ACXX.bam</v>
      </c>
      <c r="F1315" s="43" t="str">
        <f t="shared" si="127"/>
        <v>Sample_NS083_T_C3W83ACXX.bam</v>
      </c>
      <c r="G1315" s="97" t="str">
        <f t="shared" si="125"/>
        <v>/data/khanlab/projects/working_DATA/Sample_NS083_T_C3W83ACXX/Sample_NS083_T_C3W83ACXX.Cufflinks_UCSC/genes.fpkm_tracking</v>
      </c>
      <c r="H1315" s="43"/>
      <c r="I1315" s="43"/>
      <c r="J1315" s="43"/>
      <c r="K1315" s="43"/>
      <c r="L1315" s="43"/>
      <c r="M1315" s="43"/>
      <c r="N1315" s="43"/>
      <c r="O1315" s="43"/>
      <c r="P1315" s="43"/>
      <c r="Q1315" s="43"/>
    </row>
    <row r="1316" spans="1:17">
      <c r="A1316" s="43" t="str">
        <f t="shared" si="122"/>
        <v>/data/khanlab/projects/working_DATA/</v>
      </c>
      <c r="B1316" s="43" t="s">
        <v>668</v>
      </c>
      <c r="C1316" s="43" t="str">
        <f t="shared" si="123"/>
        <v>.Processed/</v>
      </c>
      <c r="D1316" s="43" t="str">
        <f t="shared" si="124"/>
        <v>.bam</v>
      </c>
      <c r="E1316" s="43" t="str">
        <f t="shared" si="126"/>
        <v>/data/khanlab/projects/working_DATA/Sample_NS084_T_C3W83ACXX/Sample_NS084_T_C3W83ACXX.Processed/Sample_NS084_T_C3W83ACXX.bam</v>
      </c>
      <c r="F1316" s="43" t="str">
        <f t="shared" si="127"/>
        <v>Sample_NS084_T_C3W83ACXX.bam</v>
      </c>
      <c r="G1316" s="97" t="str">
        <f t="shared" si="125"/>
        <v>/data/khanlab/projects/working_DATA/Sample_NS084_T_C3W83ACXX/Sample_NS084_T_C3W83ACXX.Cufflinks_UCSC/genes.fpkm_tracking</v>
      </c>
      <c r="H1316" s="43"/>
      <c r="I1316" s="43"/>
      <c r="J1316" s="43"/>
      <c r="K1316" s="43"/>
      <c r="L1316" s="43"/>
      <c r="M1316" s="43"/>
      <c r="N1316" s="43"/>
      <c r="O1316" s="43"/>
      <c r="P1316" s="43"/>
      <c r="Q1316" s="43"/>
    </row>
    <row r="1317" spans="1:17">
      <c r="A1317" s="43" t="str">
        <f t="shared" si="122"/>
        <v>/data/khanlab/projects/working_DATA/</v>
      </c>
      <c r="B1317" s="43" t="s">
        <v>669</v>
      </c>
      <c r="C1317" s="43" t="str">
        <f t="shared" si="123"/>
        <v>.Processed/</v>
      </c>
      <c r="D1317" s="43" t="str">
        <f t="shared" si="124"/>
        <v>.bam</v>
      </c>
      <c r="E1317" s="43" t="str">
        <f t="shared" si="126"/>
        <v>/data/khanlab/projects/working_DATA/Sample_NS086_T_C3W83ACXX/Sample_NS086_T_C3W83ACXX.Processed/Sample_NS086_T_C3W83ACXX.bam</v>
      </c>
      <c r="F1317" s="43" t="str">
        <f t="shared" si="127"/>
        <v>Sample_NS086_T_C3W83ACXX.bam</v>
      </c>
      <c r="G1317" s="97" t="str">
        <f t="shared" si="125"/>
        <v>/data/khanlab/projects/working_DATA/Sample_NS086_T_C3W83ACXX/Sample_NS086_T_C3W83ACXX.Cufflinks_UCSC/genes.fpkm_tracking</v>
      </c>
      <c r="H1317" s="43"/>
      <c r="I1317" s="43"/>
      <c r="J1317" s="43"/>
      <c r="K1317" s="43"/>
      <c r="L1317" s="43"/>
      <c r="M1317" s="43"/>
      <c r="N1317" s="43"/>
      <c r="O1317" s="43"/>
      <c r="P1317" s="43"/>
      <c r="Q1317" s="43"/>
    </row>
    <row r="1318" spans="1:17">
      <c r="A1318" s="43" t="str">
        <f t="shared" si="122"/>
        <v>/data/khanlab/projects/working_DATA/</v>
      </c>
      <c r="B1318" s="43" t="s">
        <v>670</v>
      </c>
      <c r="C1318" s="43" t="str">
        <f t="shared" si="123"/>
        <v>.Processed/</v>
      </c>
      <c r="D1318" s="43" t="str">
        <f t="shared" si="124"/>
        <v>.bam</v>
      </c>
      <c r="E1318" s="43" t="str">
        <f t="shared" si="126"/>
        <v>/data/khanlab/projects/working_DATA/Sample_NS087_T_C3W83ACXX/Sample_NS087_T_C3W83ACXX.Processed/Sample_NS087_T_C3W83ACXX.bam</v>
      </c>
      <c r="F1318" s="43" t="str">
        <f t="shared" si="127"/>
        <v>Sample_NS087_T_C3W83ACXX.bam</v>
      </c>
      <c r="G1318" s="97" t="str">
        <f t="shared" si="125"/>
        <v>/data/khanlab/projects/working_DATA/Sample_NS087_T_C3W83ACXX/Sample_NS087_T_C3W83ACXX.Cufflinks_UCSC/genes.fpkm_tracking</v>
      </c>
      <c r="H1318" s="43"/>
      <c r="I1318" s="43"/>
      <c r="J1318" s="43"/>
      <c r="K1318" s="43"/>
      <c r="L1318" s="43"/>
      <c r="M1318" s="43"/>
      <c r="N1318" s="43"/>
      <c r="O1318" s="43"/>
      <c r="P1318" s="43"/>
      <c r="Q1318" s="43"/>
    </row>
    <row r="1319" spans="1:17">
      <c r="A1319" s="43" t="str">
        <f t="shared" si="122"/>
        <v>/data/khanlab/projects/working_DATA/</v>
      </c>
      <c r="B1319" s="43" t="s">
        <v>671</v>
      </c>
      <c r="C1319" s="43" t="str">
        <f t="shared" si="123"/>
        <v>.Processed/</v>
      </c>
      <c r="D1319" s="43" t="str">
        <f t="shared" si="124"/>
        <v>.bam</v>
      </c>
      <c r="E1319" s="43" t="str">
        <f t="shared" si="126"/>
        <v>/data/khanlab/projects/working_DATA/Sample_NS088_T_C3W83ACXX/Sample_NS088_T_C3W83ACXX.Processed/Sample_NS088_T_C3W83ACXX.bam</v>
      </c>
      <c r="F1319" s="43" t="str">
        <f t="shared" si="127"/>
        <v>Sample_NS088_T_C3W83ACXX.bam</v>
      </c>
      <c r="G1319" s="97" t="str">
        <f t="shared" si="125"/>
        <v>/data/khanlab/projects/working_DATA/Sample_NS088_T_C3W83ACXX/Sample_NS088_T_C3W83ACXX.Cufflinks_UCSC/genes.fpkm_tracking</v>
      </c>
      <c r="H1319" s="43"/>
      <c r="I1319" s="43"/>
      <c r="J1319" s="43"/>
      <c r="K1319" s="43"/>
      <c r="L1319" s="43"/>
      <c r="M1319" s="43"/>
      <c r="N1319" s="43"/>
      <c r="O1319" s="43"/>
      <c r="P1319" s="43"/>
      <c r="Q1319" s="43"/>
    </row>
    <row r="1320" spans="1:17">
      <c r="A1320" s="43" t="str">
        <f t="shared" si="122"/>
        <v>/data/khanlab/projects/working_DATA/</v>
      </c>
      <c r="B1320" s="43" t="s">
        <v>672</v>
      </c>
      <c r="C1320" s="43" t="str">
        <f t="shared" si="123"/>
        <v>.Processed/</v>
      </c>
      <c r="D1320" s="43" t="str">
        <f t="shared" si="124"/>
        <v>.bam</v>
      </c>
      <c r="E1320" s="43" t="str">
        <f t="shared" si="126"/>
        <v>/data/khanlab/projects/working_DATA/Sample_NS089_T_C3W83ACXX/Sample_NS089_T_C3W83ACXX.Processed/Sample_NS089_T_C3W83ACXX.bam</v>
      </c>
      <c r="F1320" s="43" t="str">
        <f t="shared" si="127"/>
        <v>Sample_NS089_T_C3W83ACXX.bam</v>
      </c>
      <c r="G1320" s="97" t="str">
        <f t="shared" si="125"/>
        <v>/data/khanlab/projects/working_DATA/Sample_NS089_T_C3W83ACXX/Sample_NS089_T_C3W83ACXX.Cufflinks_UCSC/genes.fpkm_tracking</v>
      </c>
      <c r="H1320" s="43"/>
      <c r="I1320" s="43"/>
      <c r="J1320" s="43"/>
      <c r="K1320" s="43"/>
      <c r="L1320" s="43"/>
      <c r="M1320" s="43"/>
      <c r="N1320" s="43"/>
      <c r="O1320" s="43"/>
      <c r="P1320" s="43"/>
      <c r="Q1320" s="43"/>
    </row>
    <row r="1321" spans="1:17">
      <c r="A1321" s="43" t="str">
        <f t="shared" si="122"/>
        <v>/data/khanlab/projects/working_DATA/</v>
      </c>
      <c r="B1321" s="43" t="s">
        <v>673</v>
      </c>
      <c r="C1321" s="43" t="str">
        <f t="shared" si="123"/>
        <v>.Processed/</v>
      </c>
      <c r="D1321" s="43" t="str">
        <f t="shared" si="124"/>
        <v>.bam</v>
      </c>
      <c r="E1321" s="43" t="str">
        <f t="shared" si="126"/>
        <v>/data/khanlab/projects/working_DATA/Sample_NS090_T_C3W83ACXX/Sample_NS090_T_C3W83ACXX.Processed/Sample_NS090_T_C3W83ACXX.bam</v>
      </c>
      <c r="F1321" s="43" t="str">
        <f t="shared" si="127"/>
        <v>Sample_NS090_T_C3W83ACXX.bam</v>
      </c>
      <c r="G1321" s="97" t="str">
        <f t="shared" si="125"/>
        <v>/data/khanlab/projects/working_DATA/Sample_NS090_T_C3W83ACXX/Sample_NS090_T_C3W83ACXX.Cufflinks_UCSC/genes.fpkm_tracking</v>
      </c>
      <c r="H1321" s="43"/>
      <c r="I1321" s="43"/>
      <c r="J1321" s="43"/>
      <c r="K1321" s="43"/>
      <c r="L1321" s="43"/>
      <c r="M1321" s="43"/>
      <c r="N1321" s="43"/>
      <c r="O1321" s="43"/>
      <c r="P1321" s="43"/>
      <c r="Q1321" s="43"/>
    </row>
    <row r="1322" spans="1:17">
      <c r="A1322" s="43" t="str">
        <f t="shared" si="122"/>
        <v>/data/khanlab/projects/working_DATA/</v>
      </c>
      <c r="B1322" s="43" t="s">
        <v>674</v>
      </c>
      <c r="C1322" s="43" t="str">
        <f t="shared" si="123"/>
        <v>.Processed/</v>
      </c>
      <c r="D1322" s="43" t="str">
        <f t="shared" si="124"/>
        <v>.bam</v>
      </c>
      <c r="E1322" s="43" t="str">
        <f t="shared" si="126"/>
        <v>/data/khanlab/projects/working_DATA/Sample_NS091_T_C3W83ACXX/Sample_NS091_T_C3W83ACXX.Processed/Sample_NS091_T_C3W83ACXX.bam</v>
      </c>
      <c r="F1322" s="43" t="str">
        <f t="shared" si="127"/>
        <v>Sample_NS091_T_C3W83ACXX.bam</v>
      </c>
      <c r="G1322" s="97" t="str">
        <f t="shared" si="125"/>
        <v>/data/khanlab/projects/working_DATA/Sample_NS091_T_C3W83ACXX/Sample_NS091_T_C3W83ACXX.Cufflinks_UCSC/genes.fpkm_tracking</v>
      </c>
      <c r="H1322" s="43"/>
      <c r="I1322" s="43"/>
      <c r="J1322" s="43"/>
      <c r="K1322" s="43"/>
      <c r="L1322" s="43"/>
      <c r="M1322" s="43"/>
      <c r="N1322" s="43"/>
      <c r="O1322" s="43"/>
      <c r="P1322" s="43"/>
      <c r="Q1322" s="43"/>
    </row>
    <row r="1323" spans="1:17">
      <c r="A1323" s="43" t="str">
        <f t="shared" si="122"/>
        <v>/data/khanlab/projects/working_DATA/</v>
      </c>
      <c r="B1323" s="43" t="s">
        <v>675</v>
      </c>
      <c r="C1323" s="43" t="str">
        <f t="shared" si="123"/>
        <v>.Processed/</v>
      </c>
      <c r="D1323" s="43" t="str">
        <f t="shared" si="124"/>
        <v>.bam</v>
      </c>
      <c r="E1323" s="43" t="str">
        <f t="shared" si="126"/>
        <v>/data/khanlab/projects/working_DATA/Sample_NS092_T_C3W83ACXX/Sample_NS092_T_C3W83ACXX.Processed/Sample_NS092_T_C3W83ACXX.bam</v>
      </c>
      <c r="F1323" s="43" t="str">
        <f t="shared" si="127"/>
        <v>Sample_NS092_T_C3W83ACXX.bam</v>
      </c>
      <c r="G1323" s="97" t="str">
        <f t="shared" si="125"/>
        <v>/data/khanlab/projects/working_DATA/Sample_NS092_T_C3W83ACXX/Sample_NS092_T_C3W83ACXX.Cufflinks_UCSC/genes.fpkm_tracking</v>
      </c>
      <c r="H1323" s="43"/>
      <c r="I1323" s="43"/>
      <c r="J1323" s="43"/>
      <c r="K1323" s="43"/>
      <c r="L1323" s="43"/>
      <c r="M1323" s="43"/>
      <c r="N1323" s="43"/>
      <c r="O1323" s="43"/>
      <c r="P1323" s="43"/>
      <c r="Q1323" s="43"/>
    </row>
    <row r="1324" spans="1:17">
      <c r="A1324" s="43" t="str">
        <f t="shared" si="122"/>
        <v>/data/khanlab/projects/working_DATA/</v>
      </c>
      <c r="B1324" s="43" t="s">
        <v>3575</v>
      </c>
      <c r="C1324" s="43" t="str">
        <f t="shared" si="123"/>
        <v>.Processed/</v>
      </c>
      <c r="D1324" s="43" t="str">
        <f t="shared" si="124"/>
        <v>.bam</v>
      </c>
      <c r="E1324" s="43" t="str">
        <f t="shared" si="126"/>
        <v>/data/khanlab/projects/working_DATA/Sample_NS093_T_C28RYACXX/Sample_NS093_T_C28RYACXX.Processed/Sample_NS093_T_C28RYACXX.bam</v>
      </c>
      <c r="F1324" s="43" t="str">
        <f t="shared" si="127"/>
        <v>Sample_NS093_T_C28RYACXX.bam</v>
      </c>
      <c r="G1324" s="97" t="str">
        <f t="shared" si="125"/>
        <v>/data/khanlab/projects/working_DATA/Sample_NS093_T_C28RYACXX/Sample_NS093_T_C28RYACXX.Cufflinks_UCSC/genes.fpkm_tracking</v>
      </c>
      <c r="H1324" s="43"/>
      <c r="I1324" s="43"/>
      <c r="J1324" s="43"/>
      <c r="K1324" s="43"/>
      <c r="L1324" s="43"/>
      <c r="M1324" s="43"/>
      <c r="N1324" s="43"/>
      <c r="O1324" s="43"/>
      <c r="P1324" s="43"/>
      <c r="Q1324" s="43"/>
    </row>
    <row r="1325" spans="1:17">
      <c r="A1325" s="43" t="str">
        <f t="shared" si="122"/>
        <v>/data/khanlab/projects/working_DATA/</v>
      </c>
      <c r="B1325" s="43" t="s">
        <v>676</v>
      </c>
      <c r="C1325" s="43" t="str">
        <f t="shared" si="123"/>
        <v>.Processed/</v>
      </c>
      <c r="D1325" s="43" t="str">
        <f t="shared" si="124"/>
        <v>.bam</v>
      </c>
      <c r="E1325" s="43" t="str">
        <f t="shared" si="126"/>
        <v>/data/khanlab/projects/working_DATA/Sample_NS094_T_C3W83ACXX/Sample_NS094_T_C3W83ACXX.Processed/Sample_NS094_T_C3W83ACXX.bam</v>
      </c>
      <c r="F1325" s="43" t="str">
        <f t="shared" si="127"/>
        <v>Sample_NS094_T_C3W83ACXX.bam</v>
      </c>
      <c r="G1325" s="97" t="str">
        <f t="shared" si="125"/>
        <v>/data/khanlab/projects/working_DATA/Sample_NS094_T_C3W83ACXX/Sample_NS094_T_C3W83ACXX.Cufflinks_UCSC/genes.fpkm_tracking</v>
      </c>
      <c r="H1325" s="43"/>
      <c r="I1325" s="43"/>
      <c r="J1325" s="43"/>
      <c r="K1325" s="43"/>
      <c r="L1325" s="43"/>
      <c r="M1325" s="43"/>
      <c r="N1325" s="43"/>
      <c r="O1325" s="43"/>
      <c r="P1325" s="43"/>
      <c r="Q1325" s="43"/>
    </row>
    <row r="1326" spans="1:17">
      <c r="A1326" s="43" t="str">
        <f t="shared" si="122"/>
        <v>/data/khanlab/projects/working_DATA/</v>
      </c>
      <c r="B1326" s="43" t="s">
        <v>677</v>
      </c>
      <c r="C1326" s="43" t="str">
        <f t="shared" si="123"/>
        <v>.Processed/</v>
      </c>
      <c r="D1326" s="43" t="str">
        <f t="shared" si="124"/>
        <v>.bam</v>
      </c>
      <c r="E1326" s="43" t="str">
        <f t="shared" si="126"/>
        <v>/data/khanlab/projects/working_DATA/Sample_NS095_T_C3W83ACXX/Sample_NS095_T_C3W83ACXX.Processed/Sample_NS095_T_C3W83ACXX.bam</v>
      </c>
      <c r="F1326" s="43" t="str">
        <f t="shared" si="127"/>
        <v>Sample_NS095_T_C3W83ACXX.bam</v>
      </c>
      <c r="G1326" s="97" t="str">
        <f t="shared" si="125"/>
        <v>/data/khanlab/projects/working_DATA/Sample_NS095_T_C3W83ACXX/Sample_NS095_T_C3W83ACXX.Cufflinks_UCSC/genes.fpkm_tracking</v>
      </c>
      <c r="H1326" s="43"/>
      <c r="I1326" s="43"/>
      <c r="J1326" s="43"/>
      <c r="K1326" s="43"/>
      <c r="L1326" s="43"/>
      <c r="M1326" s="43"/>
      <c r="N1326" s="43"/>
      <c r="O1326" s="43"/>
      <c r="P1326" s="43"/>
      <c r="Q1326" s="43"/>
    </row>
    <row r="1327" spans="1:17">
      <c r="A1327" s="43" t="str">
        <f t="shared" si="122"/>
        <v>/data/khanlab/projects/working_DATA/</v>
      </c>
      <c r="B1327" s="43" t="s">
        <v>678</v>
      </c>
      <c r="C1327" s="43" t="str">
        <f t="shared" si="123"/>
        <v>.Processed/</v>
      </c>
      <c r="D1327" s="43" t="str">
        <f t="shared" si="124"/>
        <v>.bam</v>
      </c>
      <c r="E1327" s="43" t="str">
        <f t="shared" si="126"/>
        <v>/data/khanlab/projects/working_DATA/Sample_NS096_T_C3W83ACXX/Sample_NS096_T_C3W83ACXX.Processed/Sample_NS096_T_C3W83ACXX.bam</v>
      </c>
      <c r="F1327" s="43" t="str">
        <f t="shared" si="127"/>
        <v>Sample_NS096_T_C3W83ACXX.bam</v>
      </c>
      <c r="G1327" s="97" t="str">
        <f t="shared" si="125"/>
        <v>/data/khanlab/projects/working_DATA/Sample_NS096_T_C3W83ACXX/Sample_NS096_T_C3W83ACXX.Cufflinks_UCSC/genes.fpkm_tracking</v>
      </c>
      <c r="H1327" s="43"/>
      <c r="I1327" s="43"/>
      <c r="J1327" s="43"/>
      <c r="K1327" s="43"/>
      <c r="L1327" s="43"/>
      <c r="M1327" s="43"/>
      <c r="N1327" s="43"/>
      <c r="O1327" s="43"/>
      <c r="P1327" s="43"/>
      <c r="Q1327" s="43"/>
    </row>
    <row r="1328" spans="1:17">
      <c r="A1328" s="43" t="str">
        <f t="shared" si="122"/>
        <v>/data/khanlab/projects/working_DATA/</v>
      </c>
      <c r="B1328" s="43" t="s">
        <v>679</v>
      </c>
      <c r="C1328" s="43" t="str">
        <f t="shared" si="123"/>
        <v>.Processed/</v>
      </c>
      <c r="D1328" s="43" t="str">
        <f t="shared" si="124"/>
        <v>.bam</v>
      </c>
      <c r="E1328" s="43" t="str">
        <f t="shared" si="126"/>
        <v>/data/khanlab/projects/working_DATA/Sample_NS097_T_C3W83ACXX/Sample_NS097_T_C3W83ACXX.Processed/Sample_NS097_T_C3W83ACXX.bam</v>
      </c>
      <c r="F1328" s="43" t="str">
        <f t="shared" si="127"/>
        <v>Sample_NS097_T_C3W83ACXX.bam</v>
      </c>
      <c r="G1328" s="97" t="str">
        <f t="shared" si="125"/>
        <v>/data/khanlab/projects/working_DATA/Sample_NS097_T_C3W83ACXX/Sample_NS097_T_C3W83ACXX.Cufflinks_UCSC/genes.fpkm_tracking</v>
      </c>
      <c r="H1328" s="43"/>
      <c r="I1328" s="43"/>
      <c r="J1328" s="43"/>
      <c r="K1328" s="43"/>
      <c r="L1328" s="43"/>
      <c r="M1328" s="43"/>
      <c r="N1328" s="43"/>
      <c r="O1328" s="43"/>
      <c r="P1328" s="43"/>
      <c r="Q1328" s="43"/>
    </row>
    <row r="1329" spans="1:17">
      <c r="A1329" s="43" t="str">
        <f t="shared" si="122"/>
        <v>/data/khanlab/projects/working_DATA/</v>
      </c>
      <c r="B1329" s="43" t="s">
        <v>3576</v>
      </c>
      <c r="C1329" s="43" t="str">
        <f t="shared" si="123"/>
        <v>.Processed/</v>
      </c>
      <c r="D1329" s="43" t="str">
        <f t="shared" si="124"/>
        <v>.bam</v>
      </c>
      <c r="E1329" s="43" t="str">
        <f t="shared" si="126"/>
        <v>/data/khanlab/projects/working_DATA/Sample_NS098_T_C28RYACXX/Sample_NS098_T_C28RYACXX.Processed/Sample_NS098_T_C28RYACXX.bam</v>
      </c>
      <c r="F1329" s="43" t="str">
        <f t="shared" si="127"/>
        <v>Sample_NS098_T_C28RYACXX.bam</v>
      </c>
      <c r="G1329" s="97" t="str">
        <f t="shared" si="125"/>
        <v>/data/khanlab/projects/working_DATA/Sample_NS098_T_C28RYACXX/Sample_NS098_T_C28RYACXX.Cufflinks_UCSC/genes.fpkm_tracking</v>
      </c>
      <c r="H1329" s="43"/>
      <c r="I1329" s="43"/>
      <c r="J1329" s="43"/>
      <c r="K1329" s="43"/>
      <c r="L1329" s="43"/>
      <c r="M1329" s="43"/>
      <c r="N1329" s="43"/>
      <c r="O1329" s="43"/>
      <c r="P1329" s="43"/>
      <c r="Q1329" s="43"/>
    </row>
    <row r="1330" spans="1:17">
      <c r="A1330" s="43" t="str">
        <f t="shared" si="122"/>
        <v>/data/khanlab/projects/working_DATA/</v>
      </c>
      <c r="B1330" s="43" t="s">
        <v>680</v>
      </c>
      <c r="C1330" s="43" t="str">
        <f t="shared" si="123"/>
        <v>.Processed/</v>
      </c>
      <c r="D1330" s="43" t="str">
        <f t="shared" si="124"/>
        <v>.bam</v>
      </c>
      <c r="E1330" s="43" t="str">
        <f t="shared" si="126"/>
        <v>/data/khanlab/projects/working_DATA/Sample_NS099_T_C3W83ACXX/Sample_NS099_T_C3W83ACXX.Processed/Sample_NS099_T_C3W83ACXX.bam</v>
      </c>
      <c r="F1330" s="43" t="str">
        <f t="shared" si="127"/>
        <v>Sample_NS099_T_C3W83ACXX.bam</v>
      </c>
      <c r="G1330" s="97" t="str">
        <f t="shared" si="125"/>
        <v>/data/khanlab/projects/working_DATA/Sample_NS099_T_C3W83ACXX/Sample_NS099_T_C3W83ACXX.Cufflinks_UCSC/genes.fpkm_tracking</v>
      </c>
      <c r="H1330" s="43"/>
      <c r="I1330" s="43"/>
      <c r="J1330" s="43"/>
      <c r="K1330" s="43"/>
      <c r="L1330" s="43"/>
      <c r="M1330" s="43"/>
      <c r="N1330" s="43"/>
      <c r="O1330" s="43"/>
      <c r="P1330" s="43"/>
      <c r="Q1330" s="43"/>
    </row>
    <row r="1331" spans="1:17">
      <c r="A1331" s="43" t="str">
        <f t="shared" si="122"/>
        <v>/data/khanlab/projects/working_DATA/</v>
      </c>
      <c r="B1331" s="43" t="s">
        <v>681</v>
      </c>
      <c r="C1331" s="43" t="str">
        <f t="shared" si="123"/>
        <v>.Processed/</v>
      </c>
      <c r="D1331" s="43" t="str">
        <f t="shared" si="124"/>
        <v>.bam</v>
      </c>
      <c r="E1331" s="43" t="str">
        <f t="shared" si="126"/>
        <v>/data/khanlab/projects/working_DATA/Sample_NS102_T_C3W83ACXX/Sample_NS102_T_C3W83ACXX.Processed/Sample_NS102_T_C3W83ACXX.bam</v>
      </c>
      <c r="F1331" s="43" t="str">
        <f t="shared" si="127"/>
        <v>Sample_NS102_T_C3W83ACXX.bam</v>
      </c>
      <c r="G1331" s="97" t="str">
        <f t="shared" si="125"/>
        <v>/data/khanlab/projects/working_DATA/Sample_NS102_T_C3W83ACXX/Sample_NS102_T_C3W83ACXX.Cufflinks_UCSC/genes.fpkm_tracking</v>
      </c>
      <c r="H1331" s="43"/>
      <c r="I1331" s="43"/>
      <c r="J1331" s="43"/>
      <c r="K1331" s="43"/>
      <c r="L1331" s="43"/>
      <c r="M1331" s="43"/>
      <c r="N1331" s="43"/>
      <c r="O1331" s="43"/>
      <c r="P1331" s="43"/>
      <c r="Q1331" s="43"/>
    </row>
    <row r="1332" spans="1:17">
      <c r="A1332" s="43" t="str">
        <f t="shared" si="122"/>
        <v>/data/khanlab/projects/working_DATA/</v>
      </c>
      <c r="B1332" s="43" t="s">
        <v>682</v>
      </c>
      <c r="C1332" s="43" t="str">
        <f t="shared" si="123"/>
        <v>.Processed/</v>
      </c>
      <c r="D1332" s="43" t="str">
        <f t="shared" si="124"/>
        <v>.bam</v>
      </c>
      <c r="E1332" s="43" t="str">
        <f t="shared" si="126"/>
        <v>/data/khanlab/projects/working_DATA/Sample_NS103_T_C3W83ACXX/Sample_NS103_T_C3W83ACXX.Processed/Sample_NS103_T_C3W83ACXX.bam</v>
      </c>
      <c r="F1332" s="43" t="str">
        <f t="shared" si="127"/>
        <v>Sample_NS103_T_C3W83ACXX.bam</v>
      </c>
      <c r="G1332" s="97" t="str">
        <f t="shared" si="125"/>
        <v>/data/khanlab/projects/working_DATA/Sample_NS103_T_C3W83ACXX/Sample_NS103_T_C3W83ACXX.Cufflinks_UCSC/genes.fpkm_tracking</v>
      </c>
      <c r="H1332" s="43"/>
      <c r="I1332" s="43"/>
      <c r="J1332" s="43"/>
      <c r="K1332" s="43"/>
      <c r="L1332" s="43"/>
      <c r="M1332" s="43"/>
      <c r="N1332" s="43"/>
      <c r="O1332" s="43"/>
      <c r="P1332" s="43"/>
      <c r="Q1332" s="43"/>
    </row>
    <row r="1333" spans="1:17">
      <c r="A1333" s="43" t="str">
        <f t="shared" si="122"/>
        <v>/data/khanlab/projects/working_DATA/</v>
      </c>
      <c r="B1333" s="43" t="s">
        <v>3577</v>
      </c>
      <c r="C1333" s="43" t="str">
        <f t="shared" si="123"/>
        <v>.Processed/</v>
      </c>
      <c r="D1333" s="43" t="str">
        <f t="shared" si="124"/>
        <v>.bam</v>
      </c>
      <c r="E1333" s="43" t="str">
        <f t="shared" si="126"/>
        <v>/data/khanlab/projects/working_DATA/Sample_NS105_T_C28RYACXX/Sample_NS105_T_C28RYACXX.Processed/Sample_NS105_T_C28RYACXX.bam</v>
      </c>
      <c r="F1333" s="43" t="str">
        <f t="shared" si="127"/>
        <v>Sample_NS105_T_C28RYACXX.bam</v>
      </c>
      <c r="G1333" s="97" t="str">
        <f t="shared" si="125"/>
        <v>/data/khanlab/projects/working_DATA/Sample_NS105_T_C28RYACXX/Sample_NS105_T_C28RYACXX.Cufflinks_UCSC/genes.fpkm_tracking</v>
      </c>
      <c r="H1333" s="43"/>
      <c r="I1333" s="43"/>
      <c r="J1333" s="43"/>
      <c r="K1333" s="43"/>
      <c r="L1333" s="43"/>
      <c r="M1333" s="43"/>
      <c r="N1333" s="43"/>
      <c r="O1333" s="43"/>
      <c r="P1333" s="43"/>
      <c r="Q1333" s="43"/>
    </row>
    <row r="1334" spans="1:17">
      <c r="A1334" s="43" t="str">
        <f t="shared" ref="A1334:A1397" si="128">$A$1</f>
        <v>/data/khanlab/projects/working_DATA/</v>
      </c>
      <c r="B1334" s="43" t="s">
        <v>683</v>
      </c>
      <c r="C1334" s="43" t="str">
        <f t="shared" ref="C1334:C1397" si="129">$C$1</f>
        <v>.Processed/</v>
      </c>
      <c r="D1334" s="43" t="str">
        <f t="shared" ref="D1334:D1397" si="130">$D$1</f>
        <v>.bam</v>
      </c>
      <c r="E1334" s="43" t="str">
        <f t="shared" si="126"/>
        <v>/data/khanlab/projects/working_DATA/Sample_NS106_T_C3W83ACXX/Sample_NS106_T_C3W83ACXX.Processed/Sample_NS106_T_C3W83ACXX.bam</v>
      </c>
      <c r="F1334" s="43" t="str">
        <f t="shared" si="127"/>
        <v>Sample_NS106_T_C3W83ACXX.bam</v>
      </c>
      <c r="G1334" s="97" t="str">
        <f t="shared" si="125"/>
        <v>/data/khanlab/projects/working_DATA/Sample_NS106_T_C3W83ACXX/Sample_NS106_T_C3W83ACXX.Cufflinks_UCSC/genes.fpkm_tracking</v>
      </c>
      <c r="H1334" s="43"/>
      <c r="I1334" s="43"/>
      <c r="J1334" s="43"/>
      <c r="K1334" s="43"/>
      <c r="L1334" s="43"/>
      <c r="M1334" s="43"/>
      <c r="N1334" s="43"/>
      <c r="O1334" s="43"/>
      <c r="P1334" s="43"/>
      <c r="Q1334" s="43"/>
    </row>
    <row r="1335" spans="1:17">
      <c r="A1335" s="43" t="str">
        <f t="shared" si="128"/>
        <v>/data/khanlab/projects/working_DATA/</v>
      </c>
      <c r="B1335" s="43" t="s">
        <v>684</v>
      </c>
      <c r="C1335" s="43" t="str">
        <f t="shared" si="129"/>
        <v>.Processed/</v>
      </c>
      <c r="D1335" s="43" t="str">
        <f t="shared" si="130"/>
        <v>.bam</v>
      </c>
      <c r="E1335" s="43" t="str">
        <f t="shared" si="126"/>
        <v>/data/khanlab/projects/working_DATA/Sample_NS108_T_C3W83ACXX/Sample_NS108_T_C3W83ACXX.Processed/Sample_NS108_T_C3W83ACXX.bam</v>
      </c>
      <c r="F1335" s="43" t="str">
        <f t="shared" si="127"/>
        <v>Sample_NS108_T_C3W83ACXX.bam</v>
      </c>
      <c r="G1335" s="97" t="str">
        <f t="shared" si="125"/>
        <v>/data/khanlab/projects/working_DATA/Sample_NS108_T_C3W83ACXX/Sample_NS108_T_C3W83ACXX.Cufflinks_UCSC/genes.fpkm_tracking</v>
      </c>
      <c r="H1335" s="43"/>
      <c r="I1335" s="43"/>
      <c r="J1335" s="43"/>
      <c r="K1335" s="43"/>
      <c r="L1335" s="43"/>
      <c r="M1335" s="43"/>
      <c r="N1335" s="43"/>
      <c r="O1335" s="43"/>
      <c r="P1335" s="43"/>
      <c r="Q1335" s="43"/>
    </row>
    <row r="1336" spans="1:17">
      <c r="A1336" s="43" t="str">
        <f t="shared" si="128"/>
        <v>/data/khanlab/projects/working_DATA/</v>
      </c>
      <c r="B1336" s="43" t="s">
        <v>685</v>
      </c>
      <c r="C1336" s="43" t="str">
        <f t="shared" si="129"/>
        <v>.Processed/</v>
      </c>
      <c r="D1336" s="43" t="str">
        <f t="shared" si="130"/>
        <v>.bam</v>
      </c>
      <c r="E1336" s="43" t="str">
        <f t="shared" si="126"/>
        <v>/data/khanlab/projects/working_DATA/Sample_NS111_T_C3W83ACXX/Sample_NS111_T_C3W83ACXX.Processed/Sample_NS111_T_C3W83ACXX.bam</v>
      </c>
      <c r="F1336" s="43" t="str">
        <f t="shared" si="127"/>
        <v>Sample_NS111_T_C3W83ACXX.bam</v>
      </c>
      <c r="G1336" s="97" t="str">
        <f t="shared" si="125"/>
        <v>/data/khanlab/projects/working_DATA/Sample_NS111_T_C3W83ACXX/Sample_NS111_T_C3W83ACXX.Cufflinks_UCSC/genes.fpkm_tracking</v>
      </c>
      <c r="H1336" s="43"/>
      <c r="I1336" s="43"/>
      <c r="J1336" s="43"/>
      <c r="K1336" s="43"/>
      <c r="L1336" s="43"/>
      <c r="M1336" s="43"/>
      <c r="N1336" s="43"/>
      <c r="O1336" s="43"/>
      <c r="P1336" s="43"/>
      <c r="Q1336" s="43"/>
    </row>
    <row r="1337" spans="1:17">
      <c r="A1337" s="43" t="str">
        <f t="shared" si="128"/>
        <v>/data/khanlab/projects/working_DATA/</v>
      </c>
      <c r="B1337" s="43" t="s">
        <v>686</v>
      </c>
      <c r="C1337" s="43" t="str">
        <f t="shared" si="129"/>
        <v>.Processed/</v>
      </c>
      <c r="D1337" s="43" t="str">
        <f t="shared" si="130"/>
        <v>.bam</v>
      </c>
      <c r="E1337" s="43" t="str">
        <f t="shared" si="126"/>
        <v>/data/khanlab/projects/working_DATA/Sample_NS112_T_C3W83ACXX/Sample_NS112_T_C3W83ACXX.Processed/Sample_NS112_T_C3W83ACXX.bam</v>
      </c>
      <c r="F1337" s="43" t="str">
        <f t="shared" si="127"/>
        <v>Sample_NS112_T_C3W83ACXX.bam</v>
      </c>
      <c r="G1337" s="97" t="str">
        <f t="shared" si="125"/>
        <v>/data/khanlab/projects/working_DATA/Sample_NS112_T_C3W83ACXX/Sample_NS112_T_C3W83ACXX.Cufflinks_UCSC/genes.fpkm_tracking</v>
      </c>
      <c r="H1337" s="43"/>
      <c r="I1337" s="43"/>
      <c r="J1337" s="43"/>
      <c r="K1337" s="43"/>
      <c r="L1337" s="43"/>
      <c r="M1337" s="43"/>
      <c r="N1337" s="43"/>
      <c r="O1337" s="43"/>
      <c r="P1337" s="43"/>
      <c r="Q1337" s="43"/>
    </row>
    <row r="1338" spans="1:17">
      <c r="A1338" s="43" t="str">
        <f t="shared" si="128"/>
        <v>/data/khanlab/projects/working_DATA/</v>
      </c>
      <c r="B1338" s="43" t="s">
        <v>687</v>
      </c>
      <c r="C1338" s="43" t="str">
        <f t="shared" si="129"/>
        <v>.Processed/</v>
      </c>
      <c r="D1338" s="43" t="str">
        <f t="shared" si="130"/>
        <v>.bam</v>
      </c>
      <c r="E1338" s="43" t="str">
        <f t="shared" si="126"/>
        <v>/data/khanlab/projects/working_DATA/Sample_NS113_T_D2ARAACXX/Sample_NS113_T_D2ARAACXX.Processed/Sample_NS113_T_D2ARAACXX.bam</v>
      </c>
      <c r="F1338" s="43" t="str">
        <f t="shared" si="127"/>
        <v>Sample_NS113_T_D2ARAACXX.bam</v>
      </c>
      <c r="G1338" s="97" t="str">
        <f t="shared" si="125"/>
        <v>/data/khanlab/projects/working_DATA/Sample_NS113_T_D2ARAACXX/Sample_NS113_T_D2ARAACXX.Cufflinks_UCSC/genes.fpkm_tracking</v>
      </c>
      <c r="H1338" s="43"/>
      <c r="I1338" s="43"/>
      <c r="J1338" s="43"/>
      <c r="K1338" s="43"/>
      <c r="L1338" s="43"/>
      <c r="M1338" s="43"/>
      <c r="N1338" s="43"/>
      <c r="O1338" s="43"/>
      <c r="P1338" s="43"/>
      <c r="Q1338" s="43"/>
    </row>
    <row r="1339" spans="1:17">
      <c r="A1339" s="43" t="str">
        <f t="shared" si="128"/>
        <v>/data/khanlab/projects/working_DATA/</v>
      </c>
      <c r="B1339" s="43" t="s">
        <v>688</v>
      </c>
      <c r="C1339" s="43" t="str">
        <f t="shared" si="129"/>
        <v>.Processed/</v>
      </c>
      <c r="D1339" s="43" t="str">
        <f t="shared" si="130"/>
        <v>.bam</v>
      </c>
      <c r="E1339" s="43" t="str">
        <f t="shared" si="126"/>
        <v>/data/khanlab/projects/working_DATA/Sample_NS114_T_C3W83ACXX/Sample_NS114_T_C3W83ACXX.Processed/Sample_NS114_T_C3W83ACXX.bam</v>
      </c>
      <c r="F1339" s="43" t="str">
        <f t="shared" si="127"/>
        <v>Sample_NS114_T_C3W83ACXX.bam</v>
      </c>
      <c r="G1339" s="97" t="str">
        <f t="shared" si="125"/>
        <v>/data/khanlab/projects/working_DATA/Sample_NS114_T_C3W83ACXX/Sample_NS114_T_C3W83ACXX.Cufflinks_UCSC/genes.fpkm_tracking</v>
      </c>
      <c r="H1339" s="43"/>
      <c r="I1339" s="43"/>
      <c r="J1339" s="43"/>
      <c r="K1339" s="43"/>
      <c r="L1339" s="43"/>
      <c r="M1339" s="43"/>
      <c r="N1339" s="43"/>
      <c r="O1339" s="43"/>
      <c r="P1339" s="43"/>
      <c r="Q1339" s="43"/>
    </row>
    <row r="1340" spans="1:17">
      <c r="A1340" s="43" t="str">
        <f t="shared" si="128"/>
        <v>/data/khanlab/projects/working_DATA/</v>
      </c>
      <c r="B1340" s="43" t="s">
        <v>689</v>
      </c>
      <c r="C1340" s="43" t="str">
        <f t="shared" si="129"/>
        <v>.Processed/</v>
      </c>
      <c r="D1340" s="43" t="str">
        <f t="shared" si="130"/>
        <v>.bam</v>
      </c>
      <c r="E1340" s="43" t="str">
        <f t="shared" si="126"/>
        <v>/data/khanlab/projects/working_DATA/Sample_NS116_T_C3W83ACXX/Sample_NS116_T_C3W83ACXX.Processed/Sample_NS116_T_C3W83ACXX.bam</v>
      </c>
      <c r="F1340" s="43" t="str">
        <f t="shared" si="127"/>
        <v>Sample_NS116_T_C3W83ACXX.bam</v>
      </c>
      <c r="G1340" s="97" t="str">
        <f t="shared" si="125"/>
        <v>/data/khanlab/projects/working_DATA/Sample_NS116_T_C3W83ACXX/Sample_NS116_T_C3W83ACXX.Cufflinks_UCSC/genes.fpkm_tracking</v>
      </c>
      <c r="H1340" s="43"/>
      <c r="I1340" s="43"/>
      <c r="J1340" s="43"/>
      <c r="K1340" s="43"/>
      <c r="L1340" s="43"/>
      <c r="M1340" s="43"/>
      <c r="N1340" s="43"/>
      <c r="O1340" s="43"/>
      <c r="P1340" s="43"/>
      <c r="Q1340" s="43"/>
    </row>
    <row r="1341" spans="1:17">
      <c r="A1341" s="43" t="str">
        <f t="shared" si="128"/>
        <v>/data/khanlab/projects/working_DATA/</v>
      </c>
      <c r="B1341" s="43" t="s">
        <v>690</v>
      </c>
      <c r="C1341" s="43" t="str">
        <f t="shared" si="129"/>
        <v>.Processed/</v>
      </c>
      <c r="D1341" s="43" t="str">
        <f t="shared" si="130"/>
        <v>.bam</v>
      </c>
      <c r="E1341" s="43" t="str">
        <f t="shared" si="126"/>
        <v>/data/khanlab/projects/working_DATA/Sample_NS118_T_C3W83ACXX/Sample_NS118_T_C3W83ACXX.Processed/Sample_NS118_T_C3W83ACXX.bam</v>
      </c>
      <c r="F1341" s="43" t="str">
        <f t="shared" si="127"/>
        <v>Sample_NS118_T_C3W83ACXX.bam</v>
      </c>
      <c r="G1341" s="97" t="str">
        <f t="shared" si="125"/>
        <v>/data/khanlab/projects/working_DATA/Sample_NS118_T_C3W83ACXX/Sample_NS118_T_C3W83ACXX.Cufflinks_UCSC/genes.fpkm_tracking</v>
      </c>
      <c r="H1341" s="43"/>
      <c r="I1341" s="43"/>
      <c r="J1341" s="43"/>
      <c r="K1341" s="43"/>
      <c r="L1341" s="43"/>
      <c r="M1341" s="43"/>
      <c r="N1341" s="43"/>
      <c r="O1341" s="43"/>
      <c r="P1341" s="43"/>
      <c r="Q1341" s="43"/>
    </row>
    <row r="1342" spans="1:17">
      <c r="A1342" s="43" t="str">
        <f t="shared" si="128"/>
        <v>/data/khanlab/projects/working_DATA/</v>
      </c>
      <c r="B1342" s="43" t="s">
        <v>691</v>
      </c>
      <c r="C1342" s="43" t="str">
        <f t="shared" si="129"/>
        <v>.Processed/</v>
      </c>
      <c r="D1342" s="43" t="str">
        <f t="shared" si="130"/>
        <v>.bam</v>
      </c>
      <c r="E1342" s="43" t="str">
        <f t="shared" si="126"/>
        <v>/data/khanlab/projects/working_DATA/Sample_NS119_T_C3W83ACXX/Sample_NS119_T_C3W83ACXX.Processed/Sample_NS119_T_C3W83ACXX.bam</v>
      </c>
      <c r="F1342" s="43" t="str">
        <f t="shared" si="127"/>
        <v>Sample_NS119_T_C3W83ACXX.bam</v>
      </c>
      <c r="G1342" s="97" t="str">
        <f t="shared" si="125"/>
        <v>/data/khanlab/projects/working_DATA/Sample_NS119_T_C3W83ACXX/Sample_NS119_T_C3W83ACXX.Cufflinks_UCSC/genes.fpkm_tracking</v>
      </c>
      <c r="H1342" s="43"/>
      <c r="I1342" s="43"/>
      <c r="J1342" s="43"/>
      <c r="K1342" s="43"/>
      <c r="L1342" s="43"/>
      <c r="M1342" s="43"/>
      <c r="N1342" s="43"/>
      <c r="O1342" s="43"/>
      <c r="P1342" s="43"/>
      <c r="Q1342" s="43"/>
    </row>
    <row r="1343" spans="1:17">
      <c r="A1343" s="43" t="str">
        <f t="shared" si="128"/>
        <v>/data/khanlab/projects/working_DATA/</v>
      </c>
      <c r="B1343" s="43" t="s">
        <v>692</v>
      </c>
      <c r="C1343" s="43" t="str">
        <f t="shared" si="129"/>
        <v>.Processed/</v>
      </c>
      <c r="D1343" s="43" t="str">
        <f t="shared" si="130"/>
        <v>.bam</v>
      </c>
      <c r="E1343" s="43" t="str">
        <f t="shared" si="126"/>
        <v>/data/khanlab/projects/working_DATA/Sample_NS120_T_C3W83ACXX/Sample_NS120_T_C3W83ACXX.Processed/Sample_NS120_T_C3W83ACXX.bam</v>
      </c>
      <c r="F1343" s="43" t="str">
        <f t="shared" si="127"/>
        <v>Sample_NS120_T_C3W83ACXX.bam</v>
      </c>
      <c r="G1343" s="97" t="str">
        <f t="shared" si="125"/>
        <v>/data/khanlab/projects/working_DATA/Sample_NS120_T_C3W83ACXX/Sample_NS120_T_C3W83ACXX.Cufflinks_UCSC/genes.fpkm_tracking</v>
      </c>
      <c r="H1343" s="43"/>
      <c r="I1343" s="43"/>
      <c r="J1343" s="43"/>
      <c r="K1343" s="43"/>
      <c r="L1343" s="43"/>
      <c r="M1343" s="43"/>
      <c r="N1343" s="43"/>
      <c r="O1343" s="43"/>
      <c r="P1343" s="43"/>
      <c r="Q1343" s="43"/>
    </row>
    <row r="1344" spans="1:17">
      <c r="A1344" s="43" t="str">
        <f t="shared" si="128"/>
        <v>/data/khanlab/projects/working_DATA/</v>
      </c>
      <c r="B1344" s="43" t="s">
        <v>693</v>
      </c>
      <c r="C1344" s="43" t="str">
        <f t="shared" si="129"/>
        <v>.Processed/</v>
      </c>
      <c r="D1344" s="43" t="str">
        <f t="shared" si="130"/>
        <v>.bam</v>
      </c>
      <c r="E1344" s="43" t="str">
        <f t="shared" si="126"/>
        <v>/data/khanlab/projects/working_DATA/Sample_NS121_T_C3W83ACXX/Sample_NS121_T_C3W83ACXX.Processed/Sample_NS121_T_C3W83ACXX.bam</v>
      </c>
      <c r="F1344" s="43" t="str">
        <f t="shared" si="127"/>
        <v>Sample_NS121_T_C3W83ACXX.bam</v>
      </c>
      <c r="G1344" s="97" t="str">
        <f t="shared" si="125"/>
        <v>/data/khanlab/projects/working_DATA/Sample_NS121_T_C3W83ACXX/Sample_NS121_T_C3W83ACXX.Cufflinks_UCSC/genes.fpkm_tracking</v>
      </c>
      <c r="H1344" s="43"/>
      <c r="I1344" s="43"/>
      <c r="J1344" s="43"/>
      <c r="K1344" s="43"/>
      <c r="L1344" s="43"/>
      <c r="M1344" s="43"/>
      <c r="N1344" s="43"/>
      <c r="O1344" s="43"/>
      <c r="P1344" s="43"/>
      <c r="Q1344" s="43"/>
    </row>
    <row r="1345" spans="1:17">
      <c r="A1345" s="43" t="str">
        <f t="shared" si="128"/>
        <v>/data/khanlab/projects/working_DATA/</v>
      </c>
      <c r="B1345" s="43" t="s">
        <v>694</v>
      </c>
      <c r="C1345" s="43" t="str">
        <f t="shared" si="129"/>
        <v>.Processed/</v>
      </c>
      <c r="D1345" s="43" t="str">
        <f t="shared" si="130"/>
        <v>.bam</v>
      </c>
      <c r="E1345" s="43" t="str">
        <f t="shared" si="126"/>
        <v>/data/khanlab/projects/working_DATA/Sample_NS122_T_D2ARAACXX/Sample_NS122_T_D2ARAACXX.Processed/Sample_NS122_T_D2ARAACXX.bam</v>
      </c>
      <c r="F1345" s="43" t="str">
        <f t="shared" si="127"/>
        <v>Sample_NS122_T_D2ARAACXX.bam</v>
      </c>
      <c r="G1345" s="97" t="str">
        <f t="shared" si="125"/>
        <v>/data/khanlab/projects/working_DATA/Sample_NS122_T_D2ARAACXX/Sample_NS122_T_D2ARAACXX.Cufflinks_UCSC/genes.fpkm_tracking</v>
      </c>
      <c r="H1345" s="43"/>
      <c r="I1345" s="43"/>
      <c r="J1345" s="43"/>
      <c r="K1345" s="43"/>
      <c r="L1345" s="43"/>
      <c r="M1345" s="43"/>
      <c r="N1345" s="43"/>
      <c r="O1345" s="43"/>
      <c r="P1345" s="43"/>
      <c r="Q1345" s="43"/>
    </row>
    <row r="1346" spans="1:17">
      <c r="A1346" s="43" t="str">
        <f t="shared" si="128"/>
        <v>/data/khanlab/projects/working_DATA/</v>
      </c>
      <c r="B1346" s="43" t="s">
        <v>695</v>
      </c>
      <c r="C1346" s="43" t="str">
        <f t="shared" si="129"/>
        <v>.Processed/</v>
      </c>
      <c r="D1346" s="43" t="str">
        <f t="shared" si="130"/>
        <v>.bam</v>
      </c>
      <c r="E1346" s="43" t="str">
        <f t="shared" si="126"/>
        <v>/data/khanlab/projects/working_DATA/Sample_NS123_T_C3W83ACXX/Sample_NS123_T_C3W83ACXX.Processed/Sample_NS123_T_C3W83ACXX.bam</v>
      </c>
      <c r="F1346" s="43" t="str">
        <f t="shared" si="127"/>
        <v>Sample_NS123_T_C3W83ACXX.bam</v>
      </c>
      <c r="G1346" s="97" t="str">
        <f t="shared" ref="G1346:G1409" si="131">CONCATENATE(A1346,B1346,"/",B1346,".Cufflinks_UCSC/genes.fpkm_tracking")</f>
        <v>/data/khanlab/projects/working_DATA/Sample_NS123_T_C3W83ACXX/Sample_NS123_T_C3W83ACXX.Cufflinks_UCSC/genes.fpkm_tracking</v>
      </c>
      <c r="H1346" s="43"/>
      <c r="I1346" s="43"/>
      <c r="J1346" s="43"/>
      <c r="K1346" s="43"/>
      <c r="L1346" s="43"/>
      <c r="M1346" s="43"/>
      <c r="N1346" s="43"/>
      <c r="O1346" s="43"/>
      <c r="P1346" s="43"/>
      <c r="Q1346" s="43"/>
    </row>
    <row r="1347" spans="1:17">
      <c r="A1347" s="43" t="str">
        <f t="shared" si="128"/>
        <v>/data/khanlab/projects/working_DATA/</v>
      </c>
      <c r="B1347" s="43" t="s">
        <v>696</v>
      </c>
      <c r="C1347" s="43" t="str">
        <f t="shared" si="129"/>
        <v>.Processed/</v>
      </c>
      <c r="D1347" s="43" t="str">
        <f t="shared" si="130"/>
        <v>.bam</v>
      </c>
      <c r="E1347" s="43" t="str">
        <f t="shared" si="126"/>
        <v>/data/khanlab/projects/working_DATA/Sample_NS124_T_C3W83ACXX/Sample_NS124_T_C3W83ACXX.Processed/Sample_NS124_T_C3W83ACXX.bam</v>
      </c>
      <c r="F1347" s="43" t="str">
        <f t="shared" si="127"/>
        <v>Sample_NS124_T_C3W83ACXX.bam</v>
      </c>
      <c r="G1347" s="97" t="str">
        <f t="shared" si="131"/>
        <v>/data/khanlab/projects/working_DATA/Sample_NS124_T_C3W83ACXX/Sample_NS124_T_C3W83ACXX.Cufflinks_UCSC/genes.fpkm_tracking</v>
      </c>
      <c r="H1347" s="43"/>
      <c r="I1347" s="43"/>
      <c r="J1347" s="43"/>
      <c r="K1347" s="43"/>
      <c r="L1347" s="43"/>
      <c r="M1347" s="43"/>
      <c r="N1347" s="43"/>
      <c r="O1347" s="43"/>
      <c r="P1347" s="43"/>
      <c r="Q1347" s="43"/>
    </row>
    <row r="1348" spans="1:17">
      <c r="A1348" s="43" t="str">
        <f t="shared" si="128"/>
        <v>/data/khanlab/projects/working_DATA/</v>
      </c>
      <c r="B1348" s="43" t="s">
        <v>697</v>
      </c>
      <c r="C1348" s="43" t="str">
        <f t="shared" si="129"/>
        <v>.Processed/</v>
      </c>
      <c r="D1348" s="43" t="str">
        <f t="shared" si="130"/>
        <v>.bam</v>
      </c>
      <c r="E1348" s="43" t="str">
        <f t="shared" si="126"/>
        <v>/data/khanlab/projects/working_DATA/Sample_NS125_T_C3W83ACXX/Sample_NS125_T_C3W83ACXX.Processed/Sample_NS125_T_C3W83ACXX.bam</v>
      </c>
      <c r="F1348" s="43" t="str">
        <f t="shared" si="127"/>
        <v>Sample_NS125_T_C3W83ACXX.bam</v>
      </c>
      <c r="G1348" s="97" t="str">
        <f t="shared" si="131"/>
        <v>/data/khanlab/projects/working_DATA/Sample_NS125_T_C3W83ACXX/Sample_NS125_T_C3W83ACXX.Cufflinks_UCSC/genes.fpkm_tracking</v>
      </c>
      <c r="H1348" s="43"/>
      <c r="I1348" s="43"/>
      <c r="J1348" s="43"/>
      <c r="K1348" s="43"/>
      <c r="L1348" s="43"/>
      <c r="M1348" s="43"/>
      <c r="N1348" s="43"/>
      <c r="O1348" s="43"/>
      <c r="P1348" s="43"/>
      <c r="Q1348" s="43"/>
    </row>
    <row r="1349" spans="1:17">
      <c r="A1349" s="43" t="str">
        <f t="shared" si="128"/>
        <v>/data/khanlab/projects/working_DATA/</v>
      </c>
      <c r="B1349" s="43" t="s">
        <v>698</v>
      </c>
      <c r="C1349" s="43" t="str">
        <f t="shared" si="129"/>
        <v>.Processed/</v>
      </c>
      <c r="D1349" s="43" t="str">
        <f t="shared" si="130"/>
        <v>.bam</v>
      </c>
      <c r="E1349" s="43" t="str">
        <f t="shared" si="126"/>
        <v>/data/khanlab/projects/working_DATA/Sample_NS126_T_C3W83ACXX/Sample_NS126_T_C3W83ACXX.Processed/Sample_NS126_T_C3W83ACXX.bam</v>
      </c>
      <c r="F1349" s="43" t="str">
        <f t="shared" si="127"/>
        <v>Sample_NS126_T_C3W83ACXX.bam</v>
      </c>
      <c r="G1349" s="97" t="str">
        <f t="shared" si="131"/>
        <v>/data/khanlab/projects/working_DATA/Sample_NS126_T_C3W83ACXX/Sample_NS126_T_C3W83ACXX.Cufflinks_UCSC/genes.fpkm_tracking</v>
      </c>
      <c r="H1349" s="43"/>
      <c r="I1349" s="43"/>
      <c r="J1349" s="43"/>
      <c r="K1349" s="43"/>
      <c r="L1349" s="43"/>
      <c r="M1349" s="43"/>
      <c r="N1349" s="43"/>
      <c r="O1349" s="43"/>
      <c r="P1349" s="43"/>
      <c r="Q1349" s="43"/>
    </row>
    <row r="1350" spans="1:17">
      <c r="A1350" s="43" t="str">
        <f t="shared" si="128"/>
        <v>/data/khanlab/projects/working_DATA/</v>
      </c>
      <c r="B1350" s="43" t="s">
        <v>699</v>
      </c>
      <c r="C1350" s="43" t="str">
        <f t="shared" si="129"/>
        <v>.Processed/</v>
      </c>
      <c r="D1350" s="43" t="str">
        <f t="shared" si="130"/>
        <v>.bam</v>
      </c>
      <c r="E1350" s="43" t="str">
        <f t="shared" si="126"/>
        <v>/data/khanlab/projects/working_DATA/Sample_NS127_T_D2ARAACXX/Sample_NS127_T_D2ARAACXX.Processed/Sample_NS127_T_D2ARAACXX.bam</v>
      </c>
      <c r="F1350" s="43" t="str">
        <f t="shared" si="127"/>
        <v>Sample_NS127_T_D2ARAACXX.bam</v>
      </c>
      <c r="G1350" s="97" t="str">
        <f t="shared" si="131"/>
        <v>/data/khanlab/projects/working_DATA/Sample_NS127_T_D2ARAACXX/Sample_NS127_T_D2ARAACXX.Cufflinks_UCSC/genes.fpkm_tracking</v>
      </c>
      <c r="H1350" s="43"/>
      <c r="I1350" s="43"/>
      <c r="J1350" s="43"/>
      <c r="K1350" s="43"/>
      <c r="L1350" s="43"/>
      <c r="M1350" s="43"/>
      <c r="N1350" s="43"/>
      <c r="O1350" s="43"/>
      <c r="P1350" s="43"/>
      <c r="Q1350" s="43"/>
    </row>
    <row r="1351" spans="1:17">
      <c r="A1351" s="43" t="str">
        <f t="shared" si="128"/>
        <v>/data/khanlab/projects/working_DATA/</v>
      </c>
      <c r="B1351" s="43" t="s">
        <v>700</v>
      </c>
      <c r="C1351" s="43" t="str">
        <f t="shared" si="129"/>
        <v>.Processed/</v>
      </c>
      <c r="D1351" s="43" t="str">
        <f t="shared" si="130"/>
        <v>.bam</v>
      </c>
      <c r="E1351" s="43" t="str">
        <f t="shared" si="126"/>
        <v>/data/khanlab/projects/working_DATA/Sample_NS127muscle_T_D24DGACXX/Sample_NS127muscle_T_D24DGACXX.Processed/Sample_NS127muscle_T_D24DGACXX.bam</v>
      </c>
      <c r="F1351" s="43" t="str">
        <f t="shared" si="127"/>
        <v>Sample_NS127muscle_T_D24DGACXX.bam</v>
      </c>
      <c r="G1351" s="97" t="str">
        <f t="shared" si="131"/>
        <v>/data/khanlab/projects/working_DATA/Sample_NS127muscle_T_D24DGACXX/Sample_NS127muscle_T_D24DGACXX.Cufflinks_UCSC/genes.fpkm_tracking</v>
      </c>
      <c r="H1351" s="43"/>
      <c r="I1351" s="43"/>
      <c r="J1351" s="43"/>
      <c r="K1351" s="43"/>
      <c r="L1351" s="43"/>
      <c r="M1351" s="43"/>
      <c r="N1351" s="43"/>
      <c r="O1351" s="43"/>
      <c r="P1351" s="43"/>
      <c r="Q1351" s="43"/>
    </row>
    <row r="1352" spans="1:17">
      <c r="A1352" s="43" t="str">
        <f t="shared" si="128"/>
        <v>/data/khanlab/projects/working_DATA/</v>
      </c>
      <c r="B1352" s="43" t="s">
        <v>701</v>
      </c>
      <c r="C1352" s="43" t="str">
        <f t="shared" si="129"/>
        <v>.Processed/</v>
      </c>
      <c r="D1352" s="43" t="str">
        <f t="shared" si="130"/>
        <v>.bam</v>
      </c>
      <c r="E1352" s="43" t="str">
        <f t="shared" si="126"/>
        <v>/data/khanlab/projects/working_DATA/Sample_NS128muscle_T_D24DGACXX/Sample_NS128muscle_T_D24DGACXX.Processed/Sample_NS128muscle_T_D24DGACXX.bam</v>
      </c>
      <c r="F1352" s="43" t="str">
        <f t="shared" si="127"/>
        <v>Sample_NS128muscle_T_D24DGACXX.bam</v>
      </c>
      <c r="G1352" s="97" t="str">
        <f t="shared" si="131"/>
        <v>/data/khanlab/projects/working_DATA/Sample_NS128muscle_T_D24DGACXX/Sample_NS128muscle_T_D24DGACXX.Cufflinks_UCSC/genes.fpkm_tracking</v>
      </c>
      <c r="H1352" s="43"/>
      <c r="I1352" s="43"/>
      <c r="J1352" s="43"/>
      <c r="K1352" s="43"/>
      <c r="L1352" s="43"/>
      <c r="M1352" s="43"/>
      <c r="N1352" s="43"/>
      <c r="O1352" s="43"/>
      <c r="P1352" s="43"/>
      <c r="Q1352" s="43"/>
    </row>
    <row r="1353" spans="1:17">
      <c r="A1353" s="43" t="str">
        <f t="shared" si="128"/>
        <v>/data/khanlab/projects/working_DATA/</v>
      </c>
      <c r="B1353" s="43" t="s">
        <v>702</v>
      </c>
      <c r="C1353" s="43" t="str">
        <f t="shared" si="129"/>
        <v>.Processed/</v>
      </c>
      <c r="D1353" s="43" t="str">
        <f t="shared" si="130"/>
        <v>.bam</v>
      </c>
      <c r="E1353" s="43" t="str">
        <f t="shared" si="126"/>
        <v>/data/khanlab/projects/working_DATA/Sample_NS129muscle_T_D24DGACXX/Sample_NS129muscle_T_D24DGACXX.Processed/Sample_NS129muscle_T_D24DGACXX.bam</v>
      </c>
      <c r="F1353" s="43" t="str">
        <f t="shared" si="127"/>
        <v>Sample_NS129muscle_T_D24DGACXX.bam</v>
      </c>
      <c r="G1353" s="97" t="str">
        <f t="shared" si="131"/>
        <v>/data/khanlab/projects/working_DATA/Sample_NS129muscle_T_D24DGACXX/Sample_NS129muscle_T_D24DGACXX.Cufflinks_UCSC/genes.fpkm_tracking</v>
      </c>
      <c r="H1353" s="43"/>
      <c r="I1353" s="43"/>
      <c r="J1353" s="43"/>
      <c r="K1353" s="43"/>
      <c r="L1353" s="43"/>
      <c r="M1353" s="43"/>
      <c r="N1353" s="43"/>
      <c r="O1353" s="43"/>
      <c r="P1353" s="43"/>
      <c r="Q1353" s="43"/>
    </row>
    <row r="1354" spans="1:17">
      <c r="A1354" s="43" t="str">
        <f t="shared" si="128"/>
        <v>/data/khanlab/projects/working_DATA/</v>
      </c>
      <c r="B1354" s="43" t="s">
        <v>703</v>
      </c>
      <c r="C1354" s="43" t="str">
        <f t="shared" si="129"/>
        <v>.Processed/</v>
      </c>
      <c r="D1354" s="43" t="str">
        <f t="shared" si="130"/>
        <v>.bam</v>
      </c>
      <c r="E1354" s="43" t="str">
        <f t="shared" si="126"/>
        <v>/data/khanlab/projects/working_DATA/Sample_NS130_T_C2V74ACXX/Sample_NS130_T_C2V74ACXX.Processed/Sample_NS130_T_C2V74ACXX.bam</v>
      </c>
      <c r="F1354" s="43" t="str">
        <f t="shared" si="127"/>
        <v>Sample_NS130_T_C2V74ACXX.bam</v>
      </c>
      <c r="G1354" s="97" t="str">
        <f t="shared" si="131"/>
        <v>/data/khanlab/projects/working_DATA/Sample_NS130_T_C2V74ACXX/Sample_NS130_T_C2V74ACXX.Cufflinks_UCSC/genes.fpkm_tracking</v>
      </c>
      <c r="H1354" s="43"/>
      <c r="I1354" s="43"/>
      <c r="J1354" s="43"/>
      <c r="K1354" s="43"/>
      <c r="L1354" s="43"/>
      <c r="M1354" s="43"/>
      <c r="N1354" s="43"/>
      <c r="O1354" s="43"/>
      <c r="P1354" s="43"/>
      <c r="Q1354" s="43"/>
    </row>
    <row r="1355" spans="1:17">
      <c r="A1355" s="43" t="str">
        <f t="shared" si="128"/>
        <v>/data/khanlab/projects/working_DATA/</v>
      </c>
      <c r="B1355" s="43" t="s">
        <v>704</v>
      </c>
      <c r="C1355" s="43" t="str">
        <f t="shared" si="129"/>
        <v>.Processed/</v>
      </c>
      <c r="D1355" s="43" t="str">
        <f t="shared" si="130"/>
        <v>.bam</v>
      </c>
      <c r="E1355" s="43" t="str">
        <f t="shared" si="126"/>
        <v>/data/khanlab/projects/working_DATA/Sample_NS131_T_D2ARAACXX/Sample_NS131_T_D2ARAACXX.Processed/Sample_NS131_T_D2ARAACXX.bam</v>
      </c>
      <c r="F1355" s="43" t="str">
        <f t="shared" si="127"/>
        <v>Sample_NS131_T_D2ARAACXX.bam</v>
      </c>
      <c r="G1355" s="97" t="str">
        <f t="shared" si="131"/>
        <v>/data/khanlab/projects/working_DATA/Sample_NS131_T_D2ARAACXX/Sample_NS131_T_D2ARAACXX.Cufflinks_UCSC/genes.fpkm_tracking</v>
      </c>
      <c r="H1355" s="43"/>
      <c r="I1355" s="43"/>
      <c r="J1355" s="43"/>
      <c r="K1355" s="43"/>
      <c r="L1355" s="43"/>
      <c r="M1355" s="43"/>
      <c r="N1355" s="43"/>
      <c r="O1355" s="43"/>
      <c r="P1355" s="43"/>
      <c r="Q1355" s="43"/>
    </row>
    <row r="1356" spans="1:17">
      <c r="A1356" s="43" t="str">
        <f t="shared" si="128"/>
        <v>/data/khanlab/projects/working_DATA/</v>
      </c>
      <c r="B1356" s="43" t="s">
        <v>705</v>
      </c>
      <c r="C1356" s="43" t="str">
        <f t="shared" si="129"/>
        <v>.Processed/</v>
      </c>
      <c r="D1356" s="43" t="str">
        <f t="shared" si="130"/>
        <v>.bam</v>
      </c>
      <c r="E1356" s="43" t="str">
        <f t="shared" si="126"/>
        <v>/data/khanlab/projects/working_DATA/Sample_NS132_T_D2ARAACXX/Sample_NS132_T_D2ARAACXX.Processed/Sample_NS132_T_D2ARAACXX.bam</v>
      </c>
      <c r="F1356" s="43" t="str">
        <f t="shared" si="127"/>
        <v>Sample_NS132_T_D2ARAACXX.bam</v>
      </c>
      <c r="G1356" s="97" t="str">
        <f t="shared" si="131"/>
        <v>/data/khanlab/projects/working_DATA/Sample_NS132_T_D2ARAACXX/Sample_NS132_T_D2ARAACXX.Cufflinks_UCSC/genes.fpkm_tracking</v>
      </c>
      <c r="H1356" s="43"/>
      <c r="I1356" s="43"/>
      <c r="J1356" s="43"/>
      <c r="K1356" s="43"/>
      <c r="L1356" s="43"/>
      <c r="M1356" s="43"/>
      <c r="N1356" s="43"/>
      <c r="O1356" s="43"/>
      <c r="P1356" s="43"/>
      <c r="Q1356" s="43"/>
    </row>
    <row r="1357" spans="1:17">
      <c r="A1357" s="43" t="str">
        <f t="shared" si="128"/>
        <v>/data/khanlab/projects/working_DATA/</v>
      </c>
      <c r="B1357" s="43" t="s">
        <v>706</v>
      </c>
      <c r="C1357" s="43" t="str">
        <f t="shared" si="129"/>
        <v>.Processed/</v>
      </c>
      <c r="D1357" s="43" t="str">
        <f t="shared" si="130"/>
        <v>.bam</v>
      </c>
      <c r="E1357" s="43" t="str">
        <f t="shared" si="126"/>
        <v>/data/khanlab/projects/working_DATA/Sample_NS132muscle_T_D24DGACXX/Sample_NS132muscle_T_D24DGACXX.Processed/Sample_NS132muscle_T_D24DGACXX.bam</v>
      </c>
      <c r="F1357" s="43" t="str">
        <f t="shared" si="127"/>
        <v>Sample_NS132muscle_T_D24DGACXX.bam</v>
      </c>
      <c r="G1357" s="97" t="str">
        <f t="shared" si="131"/>
        <v>/data/khanlab/projects/working_DATA/Sample_NS132muscle_T_D24DGACXX/Sample_NS132muscle_T_D24DGACXX.Cufflinks_UCSC/genes.fpkm_tracking</v>
      </c>
      <c r="H1357" s="43"/>
      <c r="I1357" s="43"/>
      <c r="J1357" s="43"/>
      <c r="K1357" s="43"/>
      <c r="L1357" s="43"/>
      <c r="M1357" s="43"/>
      <c r="N1357" s="43"/>
      <c r="O1357" s="43"/>
      <c r="P1357" s="43"/>
      <c r="Q1357" s="43"/>
    </row>
    <row r="1358" spans="1:17">
      <c r="A1358" s="43" t="str">
        <f t="shared" si="128"/>
        <v>/data/khanlab/projects/working_DATA/</v>
      </c>
      <c r="B1358" s="43" t="s">
        <v>707</v>
      </c>
      <c r="C1358" s="43" t="str">
        <f t="shared" si="129"/>
        <v>.Processed/</v>
      </c>
      <c r="D1358" s="43" t="str">
        <f t="shared" si="130"/>
        <v>.bam</v>
      </c>
      <c r="E1358" s="43" t="str">
        <f t="shared" si="126"/>
        <v>/data/khanlab/projects/working_DATA/Sample_NS133_T_C2V74ACXX/Sample_NS133_T_C2V74ACXX.Processed/Sample_NS133_T_C2V74ACXX.bam</v>
      </c>
      <c r="F1358" s="43" t="str">
        <f t="shared" si="127"/>
        <v>Sample_NS133_T_C2V74ACXX.bam</v>
      </c>
      <c r="G1358" s="97" t="str">
        <f t="shared" si="131"/>
        <v>/data/khanlab/projects/working_DATA/Sample_NS133_T_C2V74ACXX/Sample_NS133_T_C2V74ACXX.Cufflinks_UCSC/genes.fpkm_tracking</v>
      </c>
      <c r="H1358" s="43"/>
      <c r="I1358" s="43"/>
      <c r="J1358" s="43"/>
      <c r="K1358" s="43"/>
      <c r="L1358" s="43"/>
      <c r="M1358" s="43"/>
      <c r="N1358" s="43"/>
      <c r="O1358" s="43"/>
      <c r="P1358" s="43"/>
      <c r="Q1358" s="43"/>
    </row>
    <row r="1359" spans="1:17">
      <c r="A1359" s="43" t="str">
        <f t="shared" si="128"/>
        <v>/data/khanlab/projects/working_DATA/</v>
      </c>
      <c r="B1359" s="43" t="s">
        <v>708</v>
      </c>
      <c r="C1359" s="43" t="str">
        <f t="shared" si="129"/>
        <v>.Processed/</v>
      </c>
      <c r="D1359" s="43" t="str">
        <f t="shared" si="130"/>
        <v>.bam</v>
      </c>
      <c r="E1359" s="43" t="str">
        <f t="shared" si="126"/>
        <v>/data/khanlab/projects/working_DATA/Sample_NS134muscle_T_D247WACXX/Sample_NS134muscle_T_D247WACXX.Processed/Sample_NS134muscle_T_D247WACXX.bam</v>
      </c>
      <c r="F1359" s="43" t="str">
        <f t="shared" si="127"/>
        <v>Sample_NS134muscle_T_D247WACXX.bam</v>
      </c>
      <c r="G1359" s="97" t="str">
        <f t="shared" si="131"/>
        <v>/data/khanlab/projects/working_DATA/Sample_NS134muscle_T_D247WACXX/Sample_NS134muscle_T_D247WACXX.Cufflinks_UCSC/genes.fpkm_tracking</v>
      </c>
      <c r="H1359" s="43"/>
      <c r="I1359" s="43"/>
      <c r="J1359" s="43"/>
      <c r="K1359" s="43"/>
      <c r="L1359" s="43"/>
      <c r="M1359" s="43"/>
      <c r="N1359" s="43"/>
      <c r="O1359" s="43"/>
      <c r="P1359" s="43"/>
      <c r="Q1359" s="43"/>
    </row>
    <row r="1360" spans="1:17">
      <c r="A1360" s="43" t="str">
        <f t="shared" si="128"/>
        <v>/data/khanlab/projects/working_DATA/</v>
      </c>
      <c r="B1360" s="43" t="s">
        <v>709</v>
      </c>
      <c r="C1360" s="43" t="str">
        <f t="shared" si="129"/>
        <v>.Processed/</v>
      </c>
      <c r="D1360" s="43" t="str">
        <f t="shared" si="130"/>
        <v>.bam</v>
      </c>
      <c r="E1360" s="43" t="str">
        <f t="shared" si="126"/>
        <v>/data/khanlab/projects/working_DATA/Sample_NS135_T_C2V74ACXX/Sample_NS135_T_C2V74ACXX.Processed/Sample_NS135_T_C2V74ACXX.bam</v>
      </c>
      <c r="F1360" s="43" t="str">
        <f t="shared" si="127"/>
        <v>Sample_NS135_T_C2V74ACXX.bam</v>
      </c>
      <c r="G1360" s="97" t="str">
        <f t="shared" si="131"/>
        <v>/data/khanlab/projects/working_DATA/Sample_NS135_T_C2V74ACXX/Sample_NS135_T_C2V74ACXX.Cufflinks_UCSC/genes.fpkm_tracking</v>
      </c>
      <c r="H1360" s="43"/>
      <c r="I1360" s="43"/>
      <c r="J1360" s="43"/>
      <c r="K1360" s="43"/>
      <c r="L1360" s="43"/>
      <c r="M1360" s="43"/>
      <c r="N1360" s="43"/>
      <c r="O1360" s="43"/>
      <c r="P1360" s="43"/>
      <c r="Q1360" s="43"/>
    </row>
    <row r="1361" spans="1:17">
      <c r="A1361" s="43" t="str">
        <f t="shared" si="128"/>
        <v>/data/khanlab/projects/working_DATA/</v>
      </c>
      <c r="B1361" s="43" t="s">
        <v>710</v>
      </c>
      <c r="C1361" s="43" t="str">
        <f t="shared" si="129"/>
        <v>.Processed/</v>
      </c>
      <c r="D1361" s="43" t="str">
        <f t="shared" si="130"/>
        <v>.bam</v>
      </c>
      <c r="E1361" s="43" t="str">
        <f t="shared" si="126"/>
        <v>/data/khanlab/projects/working_DATA/Sample_NS136_T_C2V74ACXX/Sample_NS136_T_C2V74ACXX.Processed/Sample_NS136_T_C2V74ACXX.bam</v>
      </c>
      <c r="F1361" s="43" t="str">
        <f t="shared" si="127"/>
        <v>Sample_NS136_T_C2V74ACXX.bam</v>
      </c>
      <c r="G1361" s="97" t="str">
        <f t="shared" si="131"/>
        <v>/data/khanlab/projects/working_DATA/Sample_NS136_T_C2V74ACXX/Sample_NS136_T_C2V74ACXX.Cufflinks_UCSC/genes.fpkm_tracking</v>
      </c>
      <c r="H1361" s="43"/>
      <c r="I1361" s="43"/>
      <c r="J1361" s="43"/>
      <c r="K1361" s="43"/>
      <c r="L1361" s="43"/>
      <c r="M1361" s="43"/>
      <c r="N1361" s="43"/>
      <c r="O1361" s="43"/>
      <c r="P1361" s="43"/>
      <c r="Q1361" s="43"/>
    </row>
    <row r="1362" spans="1:17">
      <c r="A1362" s="43" t="str">
        <f t="shared" si="128"/>
        <v>/data/khanlab/projects/working_DATA/</v>
      </c>
      <c r="B1362" s="43" t="s">
        <v>711</v>
      </c>
      <c r="C1362" s="43" t="str">
        <f t="shared" si="129"/>
        <v>.Processed/</v>
      </c>
      <c r="D1362" s="43" t="str">
        <f t="shared" si="130"/>
        <v>.bam</v>
      </c>
      <c r="E1362" s="43" t="str">
        <f t="shared" ref="E1362:E1425" si="132">CONCATENATE(A1362,B1362,"/",B1362,C1362,B1362,D1362)</f>
        <v>/data/khanlab/projects/working_DATA/Sample_NS137_T_C3WGRACXX/Sample_NS137_T_C3WGRACXX.Processed/Sample_NS137_T_C3WGRACXX.bam</v>
      </c>
      <c r="F1362" s="43" t="str">
        <f t="shared" ref="F1362:F1425" si="133">CONCATENATE(B1362,D1362)</f>
        <v>Sample_NS137_T_C3WGRACXX.bam</v>
      </c>
      <c r="G1362" s="97" t="str">
        <f t="shared" si="131"/>
        <v>/data/khanlab/projects/working_DATA/Sample_NS137_T_C3WGRACXX/Sample_NS137_T_C3WGRACXX.Cufflinks_UCSC/genes.fpkm_tracking</v>
      </c>
      <c r="H1362" s="43"/>
      <c r="I1362" s="43"/>
      <c r="J1362" s="43"/>
      <c r="K1362" s="43"/>
      <c r="L1362" s="43"/>
      <c r="M1362" s="43"/>
      <c r="N1362" s="43"/>
      <c r="O1362" s="43"/>
      <c r="P1362" s="43"/>
      <c r="Q1362" s="43"/>
    </row>
    <row r="1363" spans="1:17">
      <c r="A1363" s="43" t="str">
        <f t="shared" si="128"/>
        <v>/data/khanlab/projects/working_DATA/</v>
      </c>
      <c r="B1363" s="43" t="s">
        <v>712</v>
      </c>
      <c r="C1363" s="43" t="str">
        <f t="shared" si="129"/>
        <v>.Processed/</v>
      </c>
      <c r="D1363" s="43" t="str">
        <f t="shared" si="130"/>
        <v>.bam</v>
      </c>
      <c r="E1363" s="43" t="str">
        <f t="shared" si="132"/>
        <v>/data/khanlab/projects/working_DATA/Sample_NS139_T_C3WGRACXX/Sample_NS139_T_C3WGRACXX.Processed/Sample_NS139_T_C3WGRACXX.bam</v>
      </c>
      <c r="F1363" s="43" t="str">
        <f t="shared" si="133"/>
        <v>Sample_NS139_T_C3WGRACXX.bam</v>
      </c>
      <c r="G1363" s="97" t="str">
        <f t="shared" si="131"/>
        <v>/data/khanlab/projects/working_DATA/Sample_NS139_T_C3WGRACXX/Sample_NS139_T_C3WGRACXX.Cufflinks_UCSC/genes.fpkm_tracking</v>
      </c>
      <c r="H1363" s="43"/>
      <c r="I1363" s="43"/>
      <c r="J1363" s="43"/>
      <c r="K1363" s="43"/>
      <c r="L1363" s="43"/>
      <c r="M1363" s="43"/>
      <c r="N1363" s="43"/>
      <c r="O1363" s="43"/>
      <c r="P1363" s="43"/>
      <c r="Q1363" s="43"/>
    </row>
    <row r="1364" spans="1:17">
      <c r="A1364" s="43" t="str">
        <f t="shared" si="128"/>
        <v>/data/khanlab/projects/working_DATA/</v>
      </c>
      <c r="B1364" s="43" t="s">
        <v>713</v>
      </c>
      <c r="C1364" s="43" t="str">
        <f t="shared" si="129"/>
        <v>.Processed/</v>
      </c>
      <c r="D1364" s="43" t="str">
        <f t="shared" si="130"/>
        <v>.bam</v>
      </c>
      <c r="E1364" s="43" t="str">
        <f t="shared" si="132"/>
        <v>/data/khanlab/projects/working_DATA/Sample_NS143_T_D2ARAACXX/Sample_NS143_T_D2ARAACXX.Processed/Sample_NS143_T_D2ARAACXX.bam</v>
      </c>
      <c r="F1364" s="43" t="str">
        <f t="shared" si="133"/>
        <v>Sample_NS143_T_D2ARAACXX.bam</v>
      </c>
      <c r="G1364" s="97" t="str">
        <f t="shared" si="131"/>
        <v>/data/khanlab/projects/working_DATA/Sample_NS143_T_D2ARAACXX/Sample_NS143_T_D2ARAACXX.Cufflinks_UCSC/genes.fpkm_tracking</v>
      </c>
      <c r="H1364" s="43"/>
      <c r="I1364" s="43"/>
      <c r="J1364" s="43"/>
      <c r="K1364" s="43"/>
      <c r="L1364" s="43"/>
      <c r="M1364" s="43"/>
      <c r="N1364" s="43"/>
      <c r="O1364" s="43"/>
      <c r="P1364" s="43"/>
      <c r="Q1364" s="43"/>
    </row>
    <row r="1365" spans="1:17">
      <c r="A1365" s="43" t="str">
        <f t="shared" si="128"/>
        <v>/data/khanlab/projects/working_DATA/</v>
      </c>
      <c r="B1365" s="43" t="s">
        <v>714</v>
      </c>
      <c r="C1365" s="43" t="str">
        <f t="shared" si="129"/>
        <v>.Processed/</v>
      </c>
      <c r="D1365" s="43" t="str">
        <f t="shared" si="130"/>
        <v>.bam</v>
      </c>
      <c r="E1365" s="43" t="str">
        <f t="shared" si="132"/>
        <v>/data/khanlab/projects/working_DATA/Sample_NS145_T_C3WGRACXX/Sample_NS145_T_C3WGRACXX.Processed/Sample_NS145_T_C3WGRACXX.bam</v>
      </c>
      <c r="F1365" s="43" t="str">
        <f t="shared" si="133"/>
        <v>Sample_NS145_T_C3WGRACXX.bam</v>
      </c>
      <c r="G1365" s="97" t="str">
        <f t="shared" si="131"/>
        <v>/data/khanlab/projects/working_DATA/Sample_NS145_T_C3WGRACXX/Sample_NS145_T_C3WGRACXX.Cufflinks_UCSC/genes.fpkm_tracking</v>
      </c>
      <c r="H1365" s="43"/>
      <c r="I1365" s="43"/>
      <c r="J1365" s="43"/>
      <c r="K1365" s="43"/>
      <c r="L1365" s="43"/>
      <c r="M1365" s="43"/>
      <c r="N1365" s="43"/>
      <c r="O1365" s="43"/>
      <c r="P1365" s="43"/>
      <c r="Q1365" s="43"/>
    </row>
    <row r="1366" spans="1:17">
      <c r="A1366" s="43" t="str">
        <f t="shared" si="128"/>
        <v>/data/khanlab/projects/working_DATA/</v>
      </c>
      <c r="B1366" s="43" t="s">
        <v>715</v>
      </c>
      <c r="C1366" s="43" t="str">
        <f t="shared" si="129"/>
        <v>.Processed/</v>
      </c>
      <c r="D1366" s="43" t="str">
        <f t="shared" si="130"/>
        <v>.bam</v>
      </c>
      <c r="E1366" s="43" t="str">
        <f t="shared" si="132"/>
        <v>/data/khanlab/projects/working_DATA/Sample_NS146_T_D2ARAACXX/Sample_NS146_T_D2ARAACXX.Processed/Sample_NS146_T_D2ARAACXX.bam</v>
      </c>
      <c r="F1366" s="43" t="str">
        <f t="shared" si="133"/>
        <v>Sample_NS146_T_D2ARAACXX.bam</v>
      </c>
      <c r="G1366" s="97" t="str">
        <f t="shared" si="131"/>
        <v>/data/khanlab/projects/working_DATA/Sample_NS146_T_D2ARAACXX/Sample_NS146_T_D2ARAACXX.Cufflinks_UCSC/genes.fpkm_tracking</v>
      </c>
      <c r="H1366" s="43"/>
      <c r="I1366" s="43"/>
      <c r="J1366" s="43"/>
      <c r="K1366" s="43"/>
      <c r="L1366" s="43"/>
      <c r="M1366" s="43"/>
      <c r="N1366" s="43"/>
      <c r="O1366" s="43"/>
      <c r="P1366" s="43"/>
      <c r="Q1366" s="43"/>
    </row>
    <row r="1367" spans="1:17">
      <c r="A1367" s="43" t="str">
        <f t="shared" si="128"/>
        <v>/data/khanlab/projects/working_DATA/</v>
      </c>
      <c r="B1367" s="43" t="s">
        <v>716</v>
      </c>
      <c r="C1367" s="43" t="str">
        <f t="shared" si="129"/>
        <v>.Processed/</v>
      </c>
      <c r="D1367" s="43" t="str">
        <f t="shared" si="130"/>
        <v>.bam</v>
      </c>
      <c r="E1367" s="43" t="str">
        <f t="shared" si="132"/>
        <v>/data/khanlab/projects/working_DATA/Sample_NS147_T_C3WGRACXX/Sample_NS147_T_C3WGRACXX.Processed/Sample_NS147_T_C3WGRACXX.bam</v>
      </c>
      <c r="F1367" s="43" t="str">
        <f t="shared" si="133"/>
        <v>Sample_NS147_T_C3WGRACXX.bam</v>
      </c>
      <c r="G1367" s="97" t="str">
        <f t="shared" si="131"/>
        <v>/data/khanlab/projects/working_DATA/Sample_NS147_T_C3WGRACXX/Sample_NS147_T_C3WGRACXX.Cufflinks_UCSC/genes.fpkm_tracking</v>
      </c>
      <c r="H1367" s="43"/>
      <c r="I1367" s="43"/>
      <c r="J1367" s="43"/>
      <c r="K1367" s="43"/>
      <c r="L1367" s="43"/>
      <c r="M1367" s="43"/>
      <c r="N1367" s="43"/>
      <c r="O1367" s="43"/>
      <c r="P1367" s="43"/>
      <c r="Q1367" s="43"/>
    </row>
    <row r="1368" spans="1:17">
      <c r="A1368" s="43" t="str">
        <f t="shared" si="128"/>
        <v>/data/khanlab/projects/working_DATA/</v>
      </c>
      <c r="B1368" s="43" t="s">
        <v>717</v>
      </c>
      <c r="C1368" s="43" t="str">
        <f t="shared" si="129"/>
        <v>.Processed/</v>
      </c>
      <c r="D1368" s="43" t="str">
        <f t="shared" si="130"/>
        <v>.bam</v>
      </c>
      <c r="E1368" s="43" t="str">
        <f t="shared" si="132"/>
        <v>/data/khanlab/projects/working_DATA/Sample_NS149_T_C3WGRACXX/Sample_NS149_T_C3WGRACXX.Processed/Sample_NS149_T_C3WGRACXX.bam</v>
      </c>
      <c r="F1368" s="43" t="str">
        <f t="shared" si="133"/>
        <v>Sample_NS149_T_C3WGRACXX.bam</v>
      </c>
      <c r="G1368" s="97" t="str">
        <f t="shared" si="131"/>
        <v>/data/khanlab/projects/working_DATA/Sample_NS149_T_C3WGRACXX/Sample_NS149_T_C3WGRACXX.Cufflinks_UCSC/genes.fpkm_tracking</v>
      </c>
      <c r="H1368" s="43"/>
      <c r="I1368" s="43"/>
      <c r="J1368" s="43"/>
      <c r="K1368" s="43"/>
      <c r="L1368" s="43"/>
      <c r="M1368" s="43"/>
      <c r="N1368" s="43"/>
      <c r="O1368" s="43"/>
      <c r="P1368" s="43"/>
      <c r="Q1368" s="43"/>
    </row>
    <row r="1369" spans="1:17">
      <c r="A1369" s="43" t="str">
        <f t="shared" si="128"/>
        <v>/data/khanlab/projects/working_DATA/</v>
      </c>
      <c r="B1369" s="43" t="s">
        <v>718</v>
      </c>
      <c r="C1369" s="43" t="str">
        <f t="shared" si="129"/>
        <v>.Processed/</v>
      </c>
      <c r="D1369" s="43" t="str">
        <f t="shared" si="130"/>
        <v>.bam</v>
      </c>
      <c r="E1369" s="43" t="str">
        <f t="shared" si="132"/>
        <v>/data/khanlab/projects/working_DATA/Sample_NS150_T_C3WGRACXX/Sample_NS150_T_C3WGRACXX.Processed/Sample_NS150_T_C3WGRACXX.bam</v>
      </c>
      <c r="F1369" s="43" t="str">
        <f t="shared" si="133"/>
        <v>Sample_NS150_T_C3WGRACXX.bam</v>
      </c>
      <c r="G1369" s="97" t="str">
        <f t="shared" si="131"/>
        <v>/data/khanlab/projects/working_DATA/Sample_NS150_T_C3WGRACXX/Sample_NS150_T_C3WGRACXX.Cufflinks_UCSC/genes.fpkm_tracking</v>
      </c>
      <c r="H1369" s="43"/>
      <c r="I1369" s="43"/>
      <c r="J1369" s="43"/>
      <c r="K1369" s="43"/>
      <c r="L1369" s="43"/>
      <c r="M1369" s="43"/>
      <c r="N1369" s="43"/>
      <c r="O1369" s="43"/>
      <c r="P1369" s="43"/>
      <c r="Q1369" s="43"/>
    </row>
    <row r="1370" spans="1:17">
      <c r="A1370" s="43" t="str">
        <f t="shared" si="128"/>
        <v>/data/khanlab/projects/working_DATA/</v>
      </c>
      <c r="B1370" s="43" t="s">
        <v>719</v>
      </c>
      <c r="C1370" s="43" t="str">
        <f t="shared" si="129"/>
        <v>.Processed/</v>
      </c>
      <c r="D1370" s="43" t="str">
        <f t="shared" si="130"/>
        <v>.bam</v>
      </c>
      <c r="E1370" s="43" t="str">
        <f t="shared" si="132"/>
        <v>/data/khanlab/projects/working_DATA/Sample_NS151_T_C3WGRACXX/Sample_NS151_T_C3WGRACXX.Processed/Sample_NS151_T_C3WGRACXX.bam</v>
      </c>
      <c r="F1370" s="43" t="str">
        <f t="shared" si="133"/>
        <v>Sample_NS151_T_C3WGRACXX.bam</v>
      </c>
      <c r="G1370" s="97" t="str">
        <f t="shared" si="131"/>
        <v>/data/khanlab/projects/working_DATA/Sample_NS151_T_C3WGRACXX/Sample_NS151_T_C3WGRACXX.Cufflinks_UCSC/genes.fpkm_tracking</v>
      </c>
      <c r="H1370" s="43"/>
      <c r="I1370" s="43"/>
      <c r="J1370" s="43"/>
      <c r="K1370" s="43"/>
      <c r="L1370" s="43"/>
      <c r="M1370" s="43"/>
      <c r="N1370" s="43"/>
      <c r="O1370" s="43"/>
      <c r="P1370" s="43"/>
      <c r="Q1370" s="43"/>
    </row>
    <row r="1371" spans="1:17">
      <c r="A1371" s="43" t="str">
        <f t="shared" si="128"/>
        <v>/data/khanlab/projects/working_DATA/</v>
      </c>
      <c r="B1371" s="43" t="s">
        <v>720</v>
      </c>
      <c r="C1371" s="43" t="str">
        <f t="shared" si="129"/>
        <v>.Processed/</v>
      </c>
      <c r="D1371" s="43" t="str">
        <f t="shared" si="130"/>
        <v>.bam</v>
      </c>
      <c r="E1371" s="43" t="str">
        <f t="shared" si="132"/>
        <v>/data/khanlab/projects/working_DATA/Sample_NS152_T_C3WGRACXX/Sample_NS152_T_C3WGRACXX.Processed/Sample_NS152_T_C3WGRACXX.bam</v>
      </c>
      <c r="F1371" s="43" t="str">
        <f t="shared" si="133"/>
        <v>Sample_NS152_T_C3WGRACXX.bam</v>
      </c>
      <c r="G1371" s="97" t="str">
        <f t="shared" si="131"/>
        <v>/data/khanlab/projects/working_DATA/Sample_NS152_T_C3WGRACXX/Sample_NS152_T_C3WGRACXX.Cufflinks_UCSC/genes.fpkm_tracking</v>
      </c>
      <c r="H1371" s="43"/>
      <c r="I1371" s="43"/>
      <c r="J1371" s="43"/>
      <c r="K1371" s="43"/>
      <c r="L1371" s="43"/>
      <c r="M1371" s="43"/>
      <c r="N1371" s="43"/>
      <c r="O1371" s="43"/>
      <c r="P1371" s="43"/>
      <c r="Q1371" s="43"/>
    </row>
    <row r="1372" spans="1:17">
      <c r="A1372" s="43" t="str">
        <f t="shared" si="128"/>
        <v>/data/khanlab/projects/working_DATA/</v>
      </c>
      <c r="B1372" s="43" t="s">
        <v>721</v>
      </c>
      <c r="C1372" s="43" t="str">
        <f t="shared" si="129"/>
        <v>.Processed/</v>
      </c>
      <c r="D1372" s="43" t="str">
        <f t="shared" si="130"/>
        <v>.bam</v>
      </c>
      <c r="E1372" s="43" t="str">
        <f t="shared" si="132"/>
        <v>/data/khanlab/projects/working_DATA/Sample_NS153_T_D2ARAACXX/Sample_NS153_T_D2ARAACXX.Processed/Sample_NS153_T_D2ARAACXX.bam</v>
      </c>
      <c r="F1372" s="43" t="str">
        <f t="shared" si="133"/>
        <v>Sample_NS153_T_D2ARAACXX.bam</v>
      </c>
      <c r="G1372" s="97" t="str">
        <f t="shared" si="131"/>
        <v>/data/khanlab/projects/working_DATA/Sample_NS153_T_D2ARAACXX/Sample_NS153_T_D2ARAACXX.Cufflinks_UCSC/genes.fpkm_tracking</v>
      </c>
      <c r="H1372" s="43"/>
      <c r="I1372" s="43"/>
      <c r="J1372" s="43"/>
      <c r="K1372" s="43"/>
      <c r="L1372" s="43"/>
      <c r="M1372" s="43"/>
      <c r="N1372" s="43"/>
      <c r="O1372" s="43"/>
      <c r="P1372" s="43"/>
      <c r="Q1372" s="43"/>
    </row>
    <row r="1373" spans="1:17">
      <c r="A1373" s="43" t="str">
        <f t="shared" si="128"/>
        <v>/data/khanlab/projects/working_DATA/</v>
      </c>
      <c r="B1373" s="43" t="s">
        <v>722</v>
      </c>
      <c r="C1373" s="43" t="str">
        <f t="shared" si="129"/>
        <v>.Processed/</v>
      </c>
      <c r="D1373" s="43" t="str">
        <f t="shared" si="130"/>
        <v>.bam</v>
      </c>
      <c r="E1373" s="43" t="str">
        <f t="shared" si="132"/>
        <v>/data/khanlab/projects/working_DATA/Sample_NS156_T_C3WGRACXX/Sample_NS156_T_C3WGRACXX.Processed/Sample_NS156_T_C3WGRACXX.bam</v>
      </c>
      <c r="F1373" s="43" t="str">
        <f t="shared" si="133"/>
        <v>Sample_NS156_T_C3WGRACXX.bam</v>
      </c>
      <c r="G1373" s="97" t="str">
        <f t="shared" si="131"/>
        <v>/data/khanlab/projects/working_DATA/Sample_NS156_T_C3WGRACXX/Sample_NS156_T_C3WGRACXX.Cufflinks_UCSC/genes.fpkm_tracking</v>
      </c>
      <c r="H1373" s="43"/>
      <c r="I1373" s="43"/>
      <c r="J1373" s="43"/>
      <c r="K1373" s="43"/>
      <c r="L1373" s="43"/>
      <c r="M1373" s="43"/>
      <c r="N1373" s="43"/>
      <c r="O1373" s="43"/>
      <c r="P1373" s="43"/>
      <c r="Q1373" s="43"/>
    </row>
    <row r="1374" spans="1:17">
      <c r="A1374" s="43" t="str">
        <f t="shared" si="128"/>
        <v>/data/khanlab/projects/working_DATA/</v>
      </c>
      <c r="B1374" s="43" t="s">
        <v>723</v>
      </c>
      <c r="C1374" s="43" t="str">
        <f t="shared" si="129"/>
        <v>.Processed/</v>
      </c>
      <c r="D1374" s="43" t="str">
        <f t="shared" si="130"/>
        <v>.bam</v>
      </c>
      <c r="E1374" s="43" t="str">
        <f t="shared" si="132"/>
        <v>/data/khanlab/projects/working_DATA/Sample_NS158_T_C3WGRACXX/Sample_NS158_T_C3WGRACXX.Processed/Sample_NS158_T_C3WGRACXX.bam</v>
      </c>
      <c r="F1374" s="43" t="str">
        <f t="shared" si="133"/>
        <v>Sample_NS158_T_C3WGRACXX.bam</v>
      </c>
      <c r="G1374" s="97" t="str">
        <f t="shared" si="131"/>
        <v>/data/khanlab/projects/working_DATA/Sample_NS158_T_C3WGRACXX/Sample_NS158_T_C3WGRACXX.Cufflinks_UCSC/genes.fpkm_tracking</v>
      </c>
      <c r="H1374" s="43"/>
      <c r="I1374" s="43"/>
      <c r="J1374" s="43"/>
      <c r="K1374" s="43"/>
      <c r="L1374" s="43"/>
      <c r="M1374" s="43"/>
      <c r="N1374" s="43"/>
      <c r="O1374" s="43"/>
      <c r="P1374" s="43"/>
      <c r="Q1374" s="43"/>
    </row>
    <row r="1375" spans="1:17">
      <c r="A1375" s="43" t="str">
        <f t="shared" si="128"/>
        <v>/data/khanlab/projects/working_DATA/</v>
      </c>
      <c r="B1375" s="43" t="s">
        <v>724</v>
      </c>
      <c r="C1375" s="43" t="str">
        <f t="shared" si="129"/>
        <v>.Processed/</v>
      </c>
      <c r="D1375" s="43" t="str">
        <f t="shared" si="130"/>
        <v>.bam</v>
      </c>
      <c r="E1375" s="43" t="str">
        <f t="shared" si="132"/>
        <v>/data/khanlab/projects/working_DATA/Sample_NS159_T_C3WGRACXX/Sample_NS159_T_C3WGRACXX.Processed/Sample_NS159_T_C3WGRACXX.bam</v>
      </c>
      <c r="F1375" s="43" t="str">
        <f t="shared" si="133"/>
        <v>Sample_NS159_T_C3WGRACXX.bam</v>
      </c>
      <c r="G1375" s="97" t="str">
        <f t="shared" si="131"/>
        <v>/data/khanlab/projects/working_DATA/Sample_NS159_T_C3WGRACXX/Sample_NS159_T_C3WGRACXX.Cufflinks_UCSC/genes.fpkm_tracking</v>
      </c>
      <c r="H1375" s="43"/>
      <c r="I1375" s="43"/>
      <c r="J1375" s="43"/>
      <c r="K1375" s="43"/>
      <c r="L1375" s="43"/>
      <c r="M1375" s="43"/>
      <c r="N1375" s="43"/>
      <c r="O1375" s="43"/>
      <c r="P1375" s="43"/>
      <c r="Q1375" s="43"/>
    </row>
    <row r="1376" spans="1:17">
      <c r="A1376" s="43" t="str">
        <f t="shared" si="128"/>
        <v>/data/khanlab/projects/working_DATA/</v>
      </c>
      <c r="B1376" s="43" t="s">
        <v>2473</v>
      </c>
      <c r="C1376" s="43" t="str">
        <f t="shared" si="129"/>
        <v>.Processed/</v>
      </c>
      <c r="D1376" s="43" t="str">
        <f t="shared" si="130"/>
        <v>.bam</v>
      </c>
      <c r="E1376" s="43" t="str">
        <f t="shared" si="132"/>
        <v>/data/khanlab/projects/working_DATA/Sample_NS160_T_C28HYACXX/Sample_NS160_T_C28HYACXX.Processed/Sample_NS160_T_C28HYACXX.bam</v>
      </c>
      <c r="F1376" s="43" t="str">
        <f t="shared" si="133"/>
        <v>Sample_NS160_T_C28HYACXX.bam</v>
      </c>
      <c r="G1376" s="97" t="str">
        <f t="shared" si="131"/>
        <v>/data/khanlab/projects/working_DATA/Sample_NS160_T_C28HYACXX/Sample_NS160_T_C28HYACXX.Cufflinks_UCSC/genes.fpkm_tracking</v>
      </c>
      <c r="H1376" s="43"/>
      <c r="I1376" s="43"/>
      <c r="J1376" s="43"/>
      <c r="K1376" s="43"/>
      <c r="L1376" s="43"/>
      <c r="M1376" s="43"/>
      <c r="N1376" s="43"/>
      <c r="O1376" s="43"/>
      <c r="P1376" s="43"/>
      <c r="Q1376" s="43"/>
    </row>
    <row r="1377" spans="1:17">
      <c r="A1377" s="43" t="str">
        <f t="shared" si="128"/>
        <v>/data/khanlab/projects/working_DATA/</v>
      </c>
      <c r="B1377" s="43" t="s">
        <v>2474</v>
      </c>
      <c r="C1377" s="43" t="str">
        <f t="shared" si="129"/>
        <v>.Processed/</v>
      </c>
      <c r="D1377" s="43" t="str">
        <f t="shared" si="130"/>
        <v>.bam</v>
      </c>
      <c r="E1377" s="43" t="str">
        <f t="shared" si="132"/>
        <v>/data/khanlab/projects/working_DATA/Sample_NS161_T_C28HYACXX/Sample_NS161_T_C28HYACXX.Processed/Sample_NS161_T_C28HYACXX.bam</v>
      </c>
      <c r="F1377" s="43" t="str">
        <f t="shared" si="133"/>
        <v>Sample_NS161_T_C28HYACXX.bam</v>
      </c>
      <c r="G1377" s="97" t="str">
        <f t="shared" si="131"/>
        <v>/data/khanlab/projects/working_DATA/Sample_NS161_T_C28HYACXX/Sample_NS161_T_C28HYACXX.Cufflinks_UCSC/genes.fpkm_tracking</v>
      </c>
      <c r="H1377" s="43"/>
      <c r="I1377" s="43"/>
      <c r="J1377" s="43"/>
      <c r="K1377" s="43"/>
      <c r="L1377" s="43"/>
      <c r="M1377" s="43"/>
      <c r="N1377" s="43"/>
      <c r="O1377" s="43"/>
      <c r="P1377" s="43"/>
      <c r="Q1377" s="43"/>
    </row>
    <row r="1378" spans="1:17">
      <c r="A1378" s="43" t="str">
        <f t="shared" si="128"/>
        <v>/data/khanlab/projects/working_DATA/</v>
      </c>
      <c r="B1378" s="43" t="s">
        <v>727</v>
      </c>
      <c r="C1378" s="43" t="str">
        <f t="shared" si="129"/>
        <v>.Processed/</v>
      </c>
      <c r="D1378" s="43" t="str">
        <f t="shared" si="130"/>
        <v>.bam</v>
      </c>
      <c r="E1378" s="43" t="str">
        <f t="shared" si="132"/>
        <v>/data/khanlab/projects/working_DATA/Sample_NS162_T_C3WGRACXX/Sample_NS162_T_C3WGRACXX.Processed/Sample_NS162_T_C3WGRACXX.bam</v>
      </c>
      <c r="F1378" s="43" t="str">
        <f t="shared" si="133"/>
        <v>Sample_NS162_T_C3WGRACXX.bam</v>
      </c>
      <c r="G1378" s="97" t="str">
        <f t="shared" si="131"/>
        <v>/data/khanlab/projects/working_DATA/Sample_NS162_T_C3WGRACXX/Sample_NS162_T_C3WGRACXX.Cufflinks_UCSC/genes.fpkm_tracking</v>
      </c>
      <c r="H1378" s="43"/>
      <c r="I1378" s="43"/>
      <c r="J1378" s="43"/>
      <c r="K1378" s="43"/>
      <c r="L1378" s="43"/>
      <c r="M1378" s="43"/>
      <c r="N1378" s="43"/>
      <c r="O1378" s="43"/>
      <c r="P1378" s="43"/>
      <c r="Q1378" s="43"/>
    </row>
    <row r="1379" spans="1:17">
      <c r="A1379" s="43" t="str">
        <f t="shared" si="128"/>
        <v>/data/khanlab/projects/working_DATA/</v>
      </c>
      <c r="B1379" s="43" t="s">
        <v>728</v>
      </c>
      <c r="C1379" s="43" t="str">
        <f t="shared" si="129"/>
        <v>.Processed/</v>
      </c>
      <c r="D1379" s="43" t="str">
        <f t="shared" si="130"/>
        <v>.bam</v>
      </c>
      <c r="E1379" s="43" t="str">
        <f t="shared" si="132"/>
        <v>/data/khanlab/projects/working_DATA/Sample_NS163_T_C3WGRACXX/Sample_NS163_T_C3WGRACXX.Processed/Sample_NS163_T_C3WGRACXX.bam</v>
      </c>
      <c r="F1379" s="43" t="str">
        <f t="shared" si="133"/>
        <v>Sample_NS163_T_C3WGRACXX.bam</v>
      </c>
      <c r="G1379" s="97" t="str">
        <f t="shared" si="131"/>
        <v>/data/khanlab/projects/working_DATA/Sample_NS163_T_C3WGRACXX/Sample_NS163_T_C3WGRACXX.Cufflinks_UCSC/genes.fpkm_tracking</v>
      </c>
      <c r="H1379" s="43"/>
      <c r="I1379" s="43"/>
      <c r="J1379" s="43"/>
      <c r="K1379" s="43"/>
      <c r="L1379" s="43"/>
      <c r="M1379" s="43"/>
      <c r="N1379" s="43"/>
      <c r="O1379" s="43"/>
      <c r="P1379" s="43"/>
      <c r="Q1379" s="43"/>
    </row>
    <row r="1380" spans="1:17">
      <c r="A1380" s="43" t="str">
        <f t="shared" si="128"/>
        <v>/data/khanlab/projects/working_DATA/</v>
      </c>
      <c r="B1380" s="43" t="s">
        <v>729</v>
      </c>
      <c r="C1380" s="43" t="str">
        <f t="shared" si="129"/>
        <v>.Processed/</v>
      </c>
      <c r="D1380" s="43" t="str">
        <f t="shared" si="130"/>
        <v>.bam</v>
      </c>
      <c r="E1380" s="43" t="str">
        <f t="shared" si="132"/>
        <v>/data/khanlab/projects/working_DATA/Sample_NS164_T_C3WGRACXX/Sample_NS164_T_C3WGRACXX.Processed/Sample_NS164_T_C3WGRACXX.bam</v>
      </c>
      <c r="F1380" s="43" t="str">
        <f t="shared" si="133"/>
        <v>Sample_NS164_T_C3WGRACXX.bam</v>
      </c>
      <c r="G1380" s="97" t="str">
        <f t="shared" si="131"/>
        <v>/data/khanlab/projects/working_DATA/Sample_NS164_T_C3WGRACXX/Sample_NS164_T_C3WGRACXX.Cufflinks_UCSC/genes.fpkm_tracking</v>
      </c>
      <c r="H1380" s="43"/>
      <c r="I1380" s="43"/>
      <c r="J1380" s="43"/>
      <c r="K1380" s="43"/>
      <c r="L1380" s="43"/>
      <c r="M1380" s="43"/>
      <c r="N1380" s="43"/>
      <c r="O1380" s="43"/>
      <c r="P1380" s="43"/>
      <c r="Q1380" s="43"/>
    </row>
    <row r="1381" spans="1:17">
      <c r="A1381" s="43" t="str">
        <f t="shared" si="128"/>
        <v>/data/khanlab/projects/working_DATA/</v>
      </c>
      <c r="B1381" s="43" t="s">
        <v>730</v>
      </c>
      <c r="C1381" s="43" t="str">
        <f t="shared" si="129"/>
        <v>.Processed/</v>
      </c>
      <c r="D1381" s="43" t="str">
        <f t="shared" si="130"/>
        <v>.bam</v>
      </c>
      <c r="E1381" s="43" t="str">
        <f t="shared" si="132"/>
        <v>/data/khanlab/projects/working_DATA/Sample_NS165_T_C3WGRACXX/Sample_NS165_T_C3WGRACXX.Processed/Sample_NS165_T_C3WGRACXX.bam</v>
      </c>
      <c r="F1381" s="43" t="str">
        <f t="shared" si="133"/>
        <v>Sample_NS165_T_C3WGRACXX.bam</v>
      </c>
      <c r="G1381" s="97" t="str">
        <f t="shared" si="131"/>
        <v>/data/khanlab/projects/working_DATA/Sample_NS165_T_C3WGRACXX/Sample_NS165_T_C3WGRACXX.Cufflinks_UCSC/genes.fpkm_tracking</v>
      </c>
      <c r="H1381" s="43"/>
      <c r="I1381" s="43"/>
      <c r="J1381" s="43"/>
      <c r="K1381" s="43"/>
      <c r="L1381" s="43"/>
      <c r="M1381" s="43"/>
      <c r="N1381" s="43"/>
      <c r="O1381" s="43"/>
      <c r="P1381" s="43"/>
      <c r="Q1381" s="43"/>
    </row>
    <row r="1382" spans="1:17">
      <c r="A1382" s="43" t="str">
        <f t="shared" si="128"/>
        <v>/data/khanlab/projects/working_DATA/</v>
      </c>
      <c r="B1382" s="43" t="s">
        <v>731</v>
      </c>
      <c r="C1382" s="43" t="str">
        <f t="shared" si="129"/>
        <v>.Processed/</v>
      </c>
      <c r="D1382" s="43" t="str">
        <f t="shared" si="130"/>
        <v>.bam</v>
      </c>
      <c r="E1382" s="43" t="str">
        <f t="shared" si="132"/>
        <v>/data/khanlab/projects/working_DATA/Sample_NS166_T_C3WGRACXX/Sample_NS166_T_C3WGRACXX.Processed/Sample_NS166_T_C3WGRACXX.bam</v>
      </c>
      <c r="F1382" s="43" t="str">
        <f t="shared" si="133"/>
        <v>Sample_NS166_T_C3WGRACXX.bam</v>
      </c>
      <c r="G1382" s="97" t="str">
        <f t="shared" si="131"/>
        <v>/data/khanlab/projects/working_DATA/Sample_NS166_T_C3WGRACXX/Sample_NS166_T_C3WGRACXX.Cufflinks_UCSC/genes.fpkm_tracking</v>
      </c>
      <c r="H1382" s="43"/>
      <c r="I1382" s="43"/>
      <c r="J1382" s="43"/>
      <c r="K1382" s="43"/>
      <c r="L1382" s="43"/>
      <c r="M1382" s="43"/>
      <c r="N1382" s="43"/>
      <c r="O1382" s="43"/>
      <c r="P1382" s="43"/>
      <c r="Q1382" s="43"/>
    </row>
    <row r="1383" spans="1:17">
      <c r="A1383" s="43" t="str">
        <f t="shared" si="128"/>
        <v>/data/khanlab/projects/working_DATA/</v>
      </c>
      <c r="B1383" s="43" t="s">
        <v>732</v>
      </c>
      <c r="C1383" s="43" t="str">
        <f t="shared" si="129"/>
        <v>.Processed/</v>
      </c>
      <c r="D1383" s="43" t="str">
        <f t="shared" si="130"/>
        <v>.bam</v>
      </c>
      <c r="E1383" s="43" t="str">
        <f t="shared" si="132"/>
        <v>/data/khanlab/projects/working_DATA/Sample_NS167_T_C3WGRACXX/Sample_NS167_T_C3WGRACXX.Processed/Sample_NS167_T_C3WGRACXX.bam</v>
      </c>
      <c r="F1383" s="43" t="str">
        <f t="shared" si="133"/>
        <v>Sample_NS167_T_C3WGRACXX.bam</v>
      </c>
      <c r="G1383" s="97" t="str">
        <f t="shared" si="131"/>
        <v>/data/khanlab/projects/working_DATA/Sample_NS167_T_C3WGRACXX/Sample_NS167_T_C3WGRACXX.Cufflinks_UCSC/genes.fpkm_tracking</v>
      </c>
      <c r="H1383" s="43"/>
      <c r="I1383" s="43"/>
      <c r="J1383" s="43"/>
      <c r="K1383" s="43"/>
      <c r="L1383" s="43"/>
      <c r="M1383" s="43"/>
      <c r="N1383" s="43"/>
      <c r="O1383" s="43"/>
      <c r="P1383" s="43"/>
      <c r="Q1383" s="43"/>
    </row>
    <row r="1384" spans="1:17">
      <c r="A1384" s="43" t="str">
        <f t="shared" si="128"/>
        <v>/data/khanlab/projects/working_DATA/</v>
      </c>
      <c r="B1384" s="43" t="s">
        <v>733</v>
      </c>
      <c r="C1384" s="43" t="str">
        <f t="shared" si="129"/>
        <v>.Processed/</v>
      </c>
      <c r="D1384" s="43" t="str">
        <f t="shared" si="130"/>
        <v>.bam</v>
      </c>
      <c r="E1384" s="43" t="str">
        <f t="shared" si="132"/>
        <v>/data/khanlab/projects/working_DATA/Sample_NS169_T_C3WGRACXX/Sample_NS169_T_C3WGRACXX.Processed/Sample_NS169_T_C3WGRACXX.bam</v>
      </c>
      <c r="F1384" s="43" t="str">
        <f t="shared" si="133"/>
        <v>Sample_NS169_T_C3WGRACXX.bam</v>
      </c>
      <c r="G1384" s="97" t="str">
        <f t="shared" si="131"/>
        <v>/data/khanlab/projects/working_DATA/Sample_NS169_T_C3WGRACXX/Sample_NS169_T_C3WGRACXX.Cufflinks_UCSC/genes.fpkm_tracking</v>
      </c>
      <c r="H1384" s="43"/>
      <c r="I1384" s="43"/>
      <c r="J1384" s="43"/>
      <c r="K1384" s="43"/>
      <c r="L1384" s="43"/>
      <c r="M1384" s="43"/>
      <c r="N1384" s="43"/>
      <c r="O1384" s="43"/>
      <c r="P1384" s="43"/>
      <c r="Q1384" s="43"/>
    </row>
    <row r="1385" spans="1:17">
      <c r="A1385" s="43" t="str">
        <f t="shared" si="128"/>
        <v>/data/khanlab/projects/working_DATA/</v>
      </c>
      <c r="B1385" s="43" t="s">
        <v>734</v>
      </c>
      <c r="C1385" s="43" t="str">
        <f t="shared" si="129"/>
        <v>.Processed/</v>
      </c>
      <c r="D1385" s="43" t="str">
        <f t="shared" si="130"/>
        <v>.bam</v>
      </c>
      <c r="E1385" s="43" t="str">
        <f t="shared" si="132"/>
        <v>/data/khanlab/projects/working_DATA/Sample_NS170_T_C3WGRACXX/Sample_NS170_T_C3WGRACXX.Processed/Sample_NS170_T_C3WGRACXX.bam</v>
      </c>
      <c r="F1385" s="43" t="str">
        <f t="shared" si="133"/>
        <v>Sample_NS170_T_C3WGRACXX.bam</v>
      </c>
      <c r="G1385" s="97" t="str">
        <f t="shared" si="131"/>
        <v>/data/khanlab/projects/working_DATA/Sample_NS170_T_C3WGRACXX/Sample_NS170_T_C3WGRACXX.Cufflinks_UCSC/genes.fpkm_tracking</v>
      </c>
      <c r="H1385" s="43"/>
      <c r="I1385" s="43"/>
      <c r="J1385" s="43"/>
      <c r="K1385" s="43"/>
      <c r="L1385" s="43"/>
      <c r="M1385" s="43"/>
      <c r="N1385" s="43"/>
      <c r="O1385" s="43"/>
      <c r="P1385" s="43"/>
      <c r="Q1385" s="43"/>
    </row>
    <row r="1386" spans="1:17">
      <c r="A1386" s="43" t="str">
        <f t="shared" si="128"/>
        <v>/data/khanlab/projects/working_DATA/</v>
      </c>
      <c r="B1386" s="43" t="s">
        <v>735</v>
      </c>
      <c r="C1386" s="43" t="str">
        <f t="shared" si="129"/>
        <v>.Processed/</v>
      </c>
      <c r="D1386" s="43" t="str">
        <f t="shared" si="130"/>
        <v>.bam</v>
      </c>
      <c r="E1386" s="43" t="str">
        <f t="shared" si="132"/>
        <v>/data/khanlab/projects/working_DATA/Sample_NS171_T_C3WGRACXX/Sample_NS171_T_C3WGRACXX.Processed/Sample_NS171_T_C3WGRACXX.bam</v>
      </c>
      <c r="F1386" s="43" t="str">
        <f t="shared" si="133"/>
        <v>Sample_NS171_T_C3WGRACXX.bam</v>
      </c>
      <c r="G1386" s="97" t="str">
        <f t="shared" si="131"/>
        <v>/data/khanlab/projects/working_DATA/Sample_NS171_T_C3WGRACXX/Sample_NS171_T_C3WGRACXX.Cufflinks_UCSC/genes.fpkm_tracking</v>
      </c>
      <c r="H1386" s="43"/>
      <c r="I1386" s="43"/>
      <c r="J1386" s="43"/>
      <c r="K1386" s="43"/>
      <c r="L1386" s="43"/>
      <c r="M1386" s="43"/>
      <c r="N1386" s="43"/>
      <c r="O1386" s="43"/>
      <c r="P1386" s="43"/>
      <c r="Q1386" s="43"/>
    </row>
    <row r="1387" spans="1:17">
      <c r="A1387" s="43" t="str">
        <f t="shared" si="128"/>
        <v>/data/khanlab/projects/working_DATA/</v>
      </c>
      <c r="B1387" s="43" t="s">
        <v>736</v>
      </c>
      <c r="C1387" s="43" t="str">
        <f t="shared" si="129"/>
        <v>.Processed/</v>
      </c>
      <c r="D1387" s="43" t="str">
        <f t="shared" si="130"/>
        <v>.bam</v>
      </c>
      <c r="E1387" s="43" t="str">
        <f t="shared" si="132"/>
        <v>/data/khanlab/projects/working_DATA/Sample_NS172_T_C3WGRACXX/Sample_NS172_T_C3WGRACXX.Processed/Sample_NS172_T_C3WGRACXX.bam</v>
      </c>
      <c r="F1387" s="43" t="str">
        <f t="shared" si="133"/>
        <v>Sample_NS172_T_C3WGRACXX.bam</v>
      </c>
      <c r="G1387" s="97" t="str">
        <f t="shared" si="131"/>
        <v>/data/khanlab/projects/working_DATA/Sample_NS172_T_C3WGRACXX/Sample_NS172_T_C3WGRACXX.Cufflinks_UCSC/genes.fpkm_tracking</v>
      </c>
      <c r="H1387" s="43"/>
      <c r="I1387" s="43"/>
      <c r="J1387" s="43"/>
      <c r="K1387" s="43"/>
      <c r="L1387" s="43"/>
      <c r="M1387" s="43"/>
      <c r="N1387" s="43"/>
      <c r="O1387" s="43"/>
      <c r="P1387" s="43"/>
      <c r="Q1387" s="43"/>
    </row>
    <row r="1388" spans="1:17">
      <c r="A1388" s="43" t="str">
        <f t="shared" si="128"/>
        <v>/data/khanlab/projects/working_DATA/</v>
      </c>
      <c r="B1388" s="43" t="s">
        <v>737</v>
      </c>
      <c r="C1388" s="43" t="str">
        <f t="shared" si="129"/>
        <v>.Processed/</v>
      </c>
      <c r="D1388" s="43" t="str">
        <f t="shared" si="130"/>
        <v>.bam</v>
      </c>
      <c r="E1388" s="43" t="str">
        <f t="shared" si="132"/>
        <v>/data/khanlab/projects/working_DATA/Sample_NS173_T_C3WGRACXX/Sample_NS173_T_C3WGRACXX.Processed/Sample_NS173_T_C3WGRACXX.bam</v>
      </c>
      <c r="F1388" s="43" t="str">
        <f t="shared" si="133"/>
        <v>Sample_NS173_T_C3WGRACXX.bam</v>
      </c>
      <c r="G1388" s="97" t="str">
        <f t="shared" si="131"/>
        <v>/data/khanlab/projects/working_DATA/Sample_NS173_T_C3WGRACXX/Sample_NS173_T_C3WGRACXX.Cufflinks_UCSC/genes.fpkm_tracking</v>
      </c>
      <c r="H1388" s="43"/>
      <c r="I1388" s="43"/>
      <c r="J1388" s="43"/>
      <c r="K1388" s="43"/>
      <c r="L1388" s="43"/>
      <c r="M1388" s="43"/>
      <c r="N1388" s="43"/>
      <c r="O1388" s="43"/>
      <c r="P1388" s="43"/>
      <c r="Q1388" s="43"/>
    </row>
    <row r="1389" spans="1:17">
      <c r="A1389" s="43" t="str">
        <f t="shared" si="128"/>
        <v>/data/khanlab/projects/working_DATA/</v>
      </c>
      <c r="B1389" s="43" t="s">
        <v>738</v>
      </c>
      <c r="C1389" s="43" t="str">
        <f t="shared" si="129"/>
        <v>.Processed/</v>
      </c>
      <c r="D1389" s="43" t="str">
        <f t="shared" si="130"/>
        <v>.bam</v>
      </c>
      <c r="E1389" s="43" t="str">
        <f t="shared" si="132"/>
        <v>/data/khanlab/projects/working_DATA/Sample_NS174_T_C3WGRACXX/Sample_NS174_T_C3WGRACXX.Processed/Sample_NS174_T_C3WGRACXX.bam</v>
      </c>
      <c r="F1389" s="43" t="str">
        <f t="shared" si="133"/>
        <v>Sample_NS174_T_C3WGRACXX.bam</v>
      </c>
      <c r="G1389" s="97" t="str">
        <f t="shared" si="131"/>
        <v>/data/khanlab/projects/working_DATA/Sample_NS174_T_C3WGRACXX/Sample_NS174_T_C3WGRACXX.Cufflinks_UCSC/genes.fpkm_tracking</v>
      </c>
      <c r="H1389" s="43"/>
      <c r="I1389" s="43"/>
      <c r="J1389" s="43"/>
      <c r="K1389" s="43"/>
      <c r="L1389" s="43"/>
      <c r="M1389" s="43"/>
      <c r="N1389" s="43"/>
      <c r="O1389" s="43"/>
      <c r="P1389" s="43"/>
      <c r="Q1389" s="43"/>
    </row>
    <row r="1390" spans="1:17">
      <c r="A1390" s="43" t="str">
        <f t="shared" si="128"/>
        <v>/data/khanlab/projects/working_DATA/</v>
      </c>
      <c r="B1390" s="43" t="s">
        <v>739</v>
      </c>
      <c r="C1390" s="43" t="str">
        <f t="shared" si="129"/>
        <v>.Processed/</v>
      </c>
      <c r="D1390" s="43" t="str">
        <f t="shared" si="130"/>
        <v>.bam</v>
      </c>
      <c r="E1390" s="43" t="str">
        <f t="shared" si="132"/>
        <v>/data/khanlab/projects/working_DATA/Sample_NS175_T_C3WGRACXX/Sample_NS175_T_C3WGRACXX.Processed/Sample_NS175_T_C3WGRACXX.bam</v>
      </c>
      <c r="F1390" s="43" t="str">
        <f t="shared" si="133"/>
        <v>Sample_NS175_T_C3WGRACXX.bam</v>
      </c>
      <c r="G1390" s="97" t="str">
        <f t="shared" si="131"/>
        <v>/data/khanlab/projects/working_DATA/Sample_NS175_T_C3WGRACXX/Sample_NS175_T_C3WGRACXX.Cufflinks_UCSC/genes.fpkm_tracking</v>
      </c>
      <c r="H1390" s="43"/>
      <c r="I1390" s="43"/>
      <c r="J1390" s="43"/>
      <c r="K1390" s="43"/>
      <c r="L1390" s="43"/>
      <c r="M1390" s="43"/>
      <c r="N1390" s="43"/>
      <c r="O1390" s="43"/>
      <c r="P1390" s="43"/>
      <c r="Q1390" s="43"/>
    </row>
    <row r="1391" spans="1:17">
      <c r="A1391" s="43" t="str">
        <f t="shared" si="128"/>
        <v>/data/khanlab/projects/working_DATA/</v>
      </c>
      <c r="B1391" s="43" t="s">
        <v>740</v>
      </c>
      <c r="C1391" s="43" t="str">
        <f t="shared" si="129"/>
        <v>.Processed/</v>
      </c>
      <c r="D1391" s="43" t="str">
        <f t="shared" si="130"/>
        <v>.bam</v>
      </c>
      <c r="E1391" s="43" t="str">
        <f t="shared" si="132"/>
        <v>/data/khanlab/projects/working_DATA/Sample_NS177_T_C3WB4ACXX/Sample_NS177_T_C3WB4ACXX.Processed/Sample_NS177_T_C3WB4ACXX.bam</v>
      </c>
      <c r="F1391" s="43" t="str">
        <f t="shared" si="133"/>
        <v>Sample_NS177_T_C3WB4ACXX.bam</v>
      </c>
      <c r="G1391" s="97" t="str">
        <f t="shared" si="131"/>
        <v>/data/khanlab/projects/working_DATA/Sample_NS177_T_C3WB4ACXX/Sample_NS177_T_C3WB4ACXX.Cufflinks_UCSC/genes.fpkm_tracking</v>
      </c>
      <c r="H1391" s="43"/>
      <c r="I1391" s="43"/>
      <c r="J1391" s="43"/>
      <c r="K1391" s="43"/>
      <c r="L1391" s="43"/>
      <c r="M1391" s="43"/>
      <c r="N1391" s="43"/>
      <c r="O1391" s="43"/>
      <c r="P1391" s="43"/>
      <c r="Q1391" s="43"/>
    </row>
    <row r="1392" spans="1:17">
      <c r="A1392" s="43" t="str">
        <f t="shared" si="128"/>
        <v>/data/khanlab/projects/working_DATA/</v>
      </c>
      <c r="B1392" s="43" t="s">
        <v>741</v>
      </c>
      <c r="C1392" s="43" t="str">
        <f t="shared" si="129"/>
        <v>.Processed/</v>
      </c>
      <c r="D1392" s="43" t="str">
        <f t="shared" si="130"/>
        <v>.bam</v>
      </c>
      <c r="E1392" s="43" t="str">
        <f t="shared" si="132"/>
        <v>/data/khanlab/projects/working_DATA/Sample_NS178_T_C3WB4ACXX/Sample_NS178_T_C3WB4ACXX.Processed/Sample_NS178_T_C3WB4ACXX.bam</v>
      </c>
      <c r="F1392" s="43" t="str">
        <f t="shared" si="133"/>
        <v>Sample_NS178_T_C3WB4ACXX.bam</v>
      </c>
      <c r="G1392" s="97" t="str">
        <f t="shared" si="131"/>
        <v>/data/khanlab/projects/working_DATA/Sample_NS178_T_C3WB4ACXX/Sample_NS178_T_C3WB4ACXX.Cufflinks_UCSC/genes.fpkm_tracking</v>
      </c>
      <c r="H1392" s="43"/>
      <c r="I1392" s="43"/>
      <c r="J1392" s="43"/>
      <c r="K1392" s="43"/>
      <c r="L1392" s="43"/>
      <c r="M1392" s="43"/>
      <c r="N1392" s="43"/>
      <c r="O1392" s="43"/>
      <c r="P1392" s="43"/>
      <c r="Q1392" s="43"/>
    </row>
    <row r="1393" spans="1:17">
      <c r="A1393" s="43" t="str">
        <f t="shared" si="128"/>
        <v>/data/khanlab/projects/working_DATA/</v>
      </c>
      <c r="B1393" s="43" t="s">
        <v>742</v>
      </c>
      <c r="C1393" s="43" t="str">
        <f t="shared" si="129"/>
        <v>.Processed/</v>
      </c>
      <c r="D1393" s="43" t="str">
        <f t="shared" si="130"/>
        <v>.bam</v>
      </c>
      <c r="E1393" s="43" t="str">
        <f t="shared" si="132"/>
        <v>/data/khanlab/projects/working_DATA/Sample_NS180_T_C3WB4ACXX/Sample_NS180_T_C3WB4ACXX.Processed/Sample_NS180_T_C3WB4ACXX.bam</v>
      </c>
      <c r="F1393" s="43" t="str">
        <f t="shared" si="133"/>
        <v>Sample_NS180_T_C3WB4ACXX.bam</v>
      </c>
      <c r="G1393" s="97" t="str">
        <f t="shared" si="131"/>
        <v>/data/khanlab/projects/working_DATA/Sample_NS180_T_C3WB4ACXX/Sample_NS180_T_C3WB4ACXX.Cufflinks_UCSC/genes.fpkm_tracking</v>
      </c>
      <c r="H1393" s="43"/>
      <c r="I1393" s="43"/>
      <c r="J1393" s="43"/>
      <c r="K1393" s="43"/>
      <c r="L1393" s="43"/>
      <c r="M1393" s="43"/>
      <c r="N1393" s="43"/>
      <c r="O1393" s="43"/>
      <c r="P1393" s="43"/>
      <c r="Q1393" s="43"/>
    </row>
    <row r="1394" spans="1:17">
      <c r="A1394" s="43" t="str">
        <f t="shared" si="128"/>
        <v>/data/khanlab/projects/working_DATA/</v>
      </c>
      <c r="B1394" s="43" t="s">
        <v>743</v>
      </c>
      <c r="C1394" s="43" t="str">
        <f t="shared" si="129"/>
        <v>.Processed/</v>
      </c>
      <c r="D1394" s="43" t="str">
        <f t="shared" si="130"/>
        <v>.bam</v>
      </c>
      <c r="E1394" s="43" t="str">
        <f t="shared" si="132"/>
        <v>/data/khanlab/projects/working_DATA/Sample_NS181_T_C3WB4ACXX/Sample_NS181_T_C3WB4ACXX.Processed/Sample_NS181_T_C3WB4ACXX.bam</v>
      </c>
      <c r="F1394" s="43" t="str">
        <f t="shared" si="133"/>
        <v>Sample_NS181_T_C3WB4ACXX.bam</v>
      </c>
      <c r="G1394" s="97" t="str">
        <f t="shared" si="131"/>
        <v>/data/khanlab/projects/working_DATA/Sample_NS181_T_C3WB4ACXX/Sample_NS181_T_C3WB4ACXX.Cufflinks_UCSC/genes.fpkm_tracking</v>
      </c>
      <c r="H1394" s="43"/>
      <c r="I1394" s="43"/>
      <c r="J1394" s="43"/>
      <c r="K1394" s="43"/>
      <c r="L1394" s="43"/>
      <c r="M1394" s="43"/>
      <c r="N1394" s="43"/>
      <c r="O1394" s="43"/>
      <c r="P1394" s="43"/>
      <c r="Q1394" s="43"/>
    </row>
    <row r="1395" spans="1:17">
      <c r="A1395" s="43" t="str">
        <f t="shared" si="128"/>
        <v>/data/khanlab/projects/working_DATA/</v>
      </c>
      <c r="B1395" s="43" t="s">
        <v>744</v>
      </c>
      <c r="C1395" s="43" t="str">
        <f t="shared" si="129"/>
        <v>.Processed/</v>
      </c>
      <c r="D1395" s="43" t="str">
        <f t="shared" si="130"/>
        <v>.bam</v>
      </c>
      <c r="E1395" s="43" t="str">
        <f t="shared" si="132"/>
        <v>/data/khanlab/projects/working_DATA/Sample_NS184_T_C28HYACXX/Sample_NS184_T_C28HYACXX.Processed/Sample_NS184_T_C28HYACXX.bam</v>
      </c>
      <c r="F1395" s="43" t="str">
        <f t="shared" si="133"/>
        <v>Sample_NS184_T_C28HYACXX.bam</v>
      </c>
      <c r="G1395" s="97" t="str">
        <f t="shared" si="131"/>
        <v>/data/khanlab/projects/working_DATA/Sample_NS184_T_C28HYACXX/Sample_NS184_T_C28HYACXX.Cufflinks_UCSC/genes.fpkm_tracking</v>
      </c>
      <c r="H1395" s="43"/>
      <c r="I1395" s="43"/>
      <c r="J1395" s="43"/>
      <c r="K1395" s="43"/>
      <c r="L1395" s="43"/>
      <c r="M1395" s="43"/>
      <c r="N1395" s="43"/>
      <c r="O1395" s="43"/>
      <c r="P1395" s="43"/>
      <c r="Q1395" s="43"/>
    </row>
    <row r="1396" spans="1:17">
      <c r="A1396" s="43" t="str">
        <f t="shared" si="128"/>
        <v>/data/khanlab/projects/working_DATA/</v>
      </c>
      <c r="B1396" s="43" t="s">
        <v>745</v>
      </c>
      <c r="C1396" s="43" t="str">
        <f t="shared" si="129"/>
        <v>.Processed/</v>
      </c>
      <c r="D1396" s="43" t="str">
        <f t="shared" si="130"/>
        <v>.bam</v>
      </c>
      <c r="E1396" s="43" t="str">
        <f t="shared" si="132"/>
        <v>/data/khanlab/projects/working_DATA/Sample_NS185_T_C3WB4ACXX/Sample_NS185_T_C3WB4ACXX.Processed/Sample_NS185_T_C3WB4ACXX.bam</v>
      </c>
      <c r="F1396" s="43" t="str">
        <f t="shared" si="133"/>
        <v>Sample_NS185_T_C3WB4ACXX.bam</v>
      </c>
      <c r="G1396" s="97" t="str">
        <f t="shared" si="131"/>
        <v>/data/khanlab/projects/working_DATA/Sample_NS185_T_C3WB4ACXX/Sample_NS185_T_C3WB4ACXX.Cufflinks_UCSC/genes.fpkm_tracking</v>
      </c>
      <c r="H1396" s="43"/>
      <c r="I1396" s="43"/>
      <c r="J1396" s="43"/>
      <c r="K1396" s="43"/>
      <c r="L1396" s="43"/>
      <c r="M1396" s="43"/>
      <c r="N1396" s="43"/>
      <c r="O1396" s="43"/>
      <c r="P1396" s="43"/>
      <c r="Q1396" s="43"/>
    </row>
    <row r="1397" spans="1:17">
      <c r="A1397" s="43" t="str">
        <f t="shared" si="128"/>
        <v>/data/khanlab/projects/working_DATA/</v>
      </c>
      <c r="B1397" s="43" t="s">
        <v>746</v>
      </c>
      <c r="C1397" s="43" t="str">
        <f t="shared" si="129"/>
        <v>.Processed/</v>
      </c>
      <c r="D1397" s="43" t="str">
        <f t="shared" si="130"/>
        <v>.bam</v>
      </c>
      <c r="E1397" s="43" t="str">
        <f t="shared" si="132"/>
        <v>/data/khanlab/projects/working_DATA/Sample_NS186_T_C3WB4ACXX/Sample_NS186_T_C3WB4ACXX.Processed/Sample_NS186_T_C3WB4ACXX.bam</v>
      </c>
      <c r="F1397" s="43" t="str">
        <f t="shared" si="133"/>
        <v>Sample_NS186_T_C3WB4ACXX.bam</v>
      </c>
      <c r="G1397" s="97" t="str">
        <f t="shared" si="131"/>
        <v>/data/khanlab/projects/working_DATA/Sample_NS186_T_C3WB4ACXX/Sample_NS186_T_C3WB4ACXX.Cufflinks_UCSC/genes.fpkm_tracking</v>
      </c>
      <c r="H1397" s="43"/>
      <c r="I1397" s="43"/>
      <c r="J1397" s="43"/>
      <c r="K1397" s="43"/>
      <c r="L1397" s="43"/>
      <c r="M1397" s="43"/>
      <c r="N1397" s="43"/>
      <c r="O1397" s="43"/>
      <c r="P1397" s="43"/>
      <c r="Q1397" s="43"/>
    </row>
    <row r="1398" spans="1:17" hidden="1">
      <c r="A1398" s="43" t="str">
        <f t="shared" ref="A1398:A1461" si="134">$A$1</f>
        <v>/data/khanlab/projects/working_DATA/</v>
      </c>
      <c r="B1398" s="43" t="s">
        <v>2100</v>
      </c>
      <c r="C1398" s="43" t="str">
        <f t="shared" ref="C1398:C1461" si="135">$C$1</f>
        <v>.Processed/</v>
      </c>
      <c r="D1398" s="43" t="str">
        <f t="shared" ref="D1398:D1461" si="136">$D$1</f>
        <v>.bam</v>
      </c>
      <c r="E1398" s="43" t="str">
        <f t="shared" si="132"/>
        <v>/data/khanlab/projects/working_DATA/Sample_OHSdtp_E_C34P6ACXX/Sample_OHSdtp_E_C34P6ACXX.Processed/Sample_OHSdtp_E_C34P6ACXX.bam</v>
      </c>
      <c r="F1398" s="43" t="str">
        <f t="shared" si="133"/>
        <v>Sample_OHSdtp_E_C34P6ACXX.bam</v>
      </c>
      <c r="G1398" s="97" t="str">
        <f t="shared" si="131"/>
        <v>/data/khanlab/projects/working_DATA/Sample_OHSdtp_E_C34P6ACXX/Sample_OHSdtp_E_C34P6ACXX.Cufflinks_UCSC/genes.fpkm_tracking</v>
      </c>
      <c r="H1398" s="43"/>
      <c r="I1398" s="43"/>
      <c r="J1398" s="43"/>
      <c r="K1398" s="43"/>
      <c r="L1398" s="43"/>
      <c r="M1398" s="43"/>
      <c r="N1398" s="43"/>
      <c r="O1398" s="43"/>
      <c r="P1398" s="43"/>
      <c r="Q1398" s="43"/>
    </row>
    <row r="1399" spans="1:17">
      <c r="A1399" s="43" t="str">
        <f t="shared" si="134"/>
        <v>/data/khanlab/projects/working_DATA/</v>
      </c>
      <c r="B1399" s="43" t="s">
        <v>747</v>
      </c>
      <c r="C1399" s="43" t="str">
        <f t="shared" si="135"/>
        <v>.Processed/</v>
      </c>
      <c r="D1399" s="43" t="str">
        <f t="shared" si="136"/>
        <v>.bam</v>
      </c>
      <c r="E1399" s="43" t="str">
        <f t="shared" si="132"/>
        <v>/data/khanlab/projects/working_DATA/Sample_OHSdtp_T_C2DAHACXX/Sample_OHSdtp_T_C2DAHACXX.Processed/Sample_OHSdtp_T_C2DAHACXX.bam</v>
      </c>
      <c r="F1399" s="43" t="str">
        <f t="shared" si="133"/>
        <v>Sample_OHSdtp_T_C2DAHACXX.bam</v>
      </c>
      <c r="G1399" s="97" t="str">
        <f t="shared" si="131"/>
        <v>/data/khanlab/projects/working_DATA/Sample_OHSdtp_T_C2DAHACXX/Sample_OHSdtp_T_C2DAHACXX.Cufflinks_UCSC/genes.fpkm_tracking</v>
      </c>
      <c r="H1399" s="43"/>
      <c r="I1399" s="43"/>
      <c r="J1399" s="43"/>
      <c r="K1399" s="43"/>
      <c r="L1399" s="43"/>
      <c r="M1399" s="43"/>
      <c r="N1399" s="43"/>
      <c r="O1399" s="43"/>
      <c r="P1399" s="43"/>
      <c r="Q1399" s="43"/>
    </row>
    <row r="1400" spans="1:17" hidden="1">
      <c r="A1400" s="43" t="str">
        <f t="shared" si="134"/>
        <v>/data/khanlab/projects/working_DATA/</v>
      </c>
      <c r="B1400" s="43" t="s">
        <v>3578</v>
      </c>
      <c r="C1400" s="43" t="str">
        <f t="shared" si="135"/>
        <v>.Processed/</v>
      </c>
      <c r="D1400" s="43" t="str">
        <f t="shared" si="136"/>
        <v>.bam</v>
      </c>
      <c r="E1400" s="43" t="str">
        <f t="shared" si="132"/>
        <v>/data/khanlab/projects/working_DATA/Sample_OMM13_E_C6FECANXX/Sample_OMM13_E_C6FECANXX.Processed/Sample_OMM13_E_C6FECANXX.bam</v>
      </c>
      <c r="F1400" s="43" t="str">
        <f t="shared" si="133"/>
        <v>Sample_OMM13_E_C6FECANXX.bam</v>
      </c>
      <c r="G1400" s="97" t="str">
        <f t="shared" si="131"/>
        <v>/data/khanlab/projects/working_DATA/Sample_OMM13_E_C6FECANXX/Sample_OMM13_E_C6FECANXX.Cufflinks_UCSC/genes.fpkm_tracking</v>
      </c>
      <c r="H1400" s="43"/>
      <c r="I1400" s="43"/>
      <c r="J1400" s="43"/>
      <c r="K1400" s="43"/>
      <c r="L1400" s="43"/>
      <c r="M1400" s="43"/>
      <c r="N1400" s="43"/>
      <c r="O1400" s="43"/>
      <c r="P1400" s="43"/>
      <c r="Q1400" s="43"/>
    </row>
    <row r="1401" spans="1:17">
      <c r="A1401" s="43" t="str">
        <f t="shared" si="134"/>
        <v>/data/khanlab/projects/working_DATA/</v>
      </c>
      <c r="B1401" s="43" t="s">
        <v>2101</v>
      </c>
      <c r="C1401" s="43" t="str">
        <f t="shared" si="135"/>
        <v>.Processed/</v>
      </c>
      <c r="D1401" s="43" t="str">
        <f t="shared" si="136"/>
        <v>.bam</v>
      </c>
      <c r="E1401" s="43" t="str">
        <f t="shared" si="132"/>
        <v>/data/khanlab/projects/working_DATA/Sample_OMM13_T_C676DANXX/Sample_OMM13_T_C676DANXX.Processed/Sample_OMM13_T_C676DANXX.bam</v>
      </c>
      <c r="F1401" s="43" t="str">
        <f t="shared" si="133"/>
        <v>Sample_OMM13_T_C676DANXX.bam</v>
      </c>
      <c r="G1401" s="97" t="str">
        <f t="shared" si="131"/>
        <v>/data/khanlab/projects/working_DATA/Sample_OMM13_T_C676DANXX/Sample_OMM13_T_C676DANXX.Cufflinks_UCSC/genes.fpkm_tracking</v>
      </c>
      <c r="H1401" s="43"/>
      <c r="I1401" s="43"/>
      <c r="J1401" s="43"/>
      <c r="K1401" s="43"/>
      <c r="L1401" s="43"/>
      <c r="M1401" s="43"/>
      <c r="N1401" s="43"/>
      <c r="O1401" s="43"/>
      <c r="P1401" s="43"/>
      <c r="Q1401" s="43"/>
    </row>
    <row r="1402" spans="1:17" hidden="1">
      <c r="A1402" s="43" t="str">
        <f t="shared" si="134"/>
        <v>/data/khanlab/projects/working_DATA/</v>
      </c>
      <c r="B1402" s="43" t="s">
        <v>3579</v>
      </c>
      <c r="C1402" s="43" t="str">
        <f t="shared" si="135"/>
        <v>.Processed/</v>
      </c>
      <c r="D1402" s="43" t="str">
        <f t="shared" si="136"/>
        <v>.bam</v>
      </c>
      <c r="E1402" s="43" t="str">
        <f t="shared" si="132"/>
        <v>/data/khanlab/projects/working_DATA/Sample_OMM15_E_C6FECANXX/Sample_OMM15_E_C6FECANXX.Processed/Sample_OMM15_E_C6FECANXX.bam</v>
      </c>
      <c r="F1402" s="43" t="str">
        <f t="shared" si="133"/>
        <v>Sample_OMM15_E_C6FECANXX.bam</v>
      </c>
      <c r="G1402" s="97" t="str">
        <f t="shared" si="131"/>
        <v>/data/khanlab/projects/working_DATA/Sample_OMM15_E_C6FECANXX/Sample_OMM15_E_C6FECANXX.Cufflinks_UCSC/genes.fpkm_tracking</v>
      </c>
      <c r="H1402" s="43"/>
      <c r="I1402" s="43"/>
      <c r="J1402" s="43"/>
      <c r="K1402" s="43"/>
      <c r="L1402" s="43"/>
      <c r="M1402" s="43"/>
      <c r="N1402" s="43"/>
      <c r="O1402" s="43"/>
      <c r="P1402" s="43"/>
      <c r="Q1402" s="43"/>
    </row>
    <row r="1403" spans="1:17">
      <c r="A1403" s="43" t="str">
        <f t="shared" si="134"/>
        <v>/data/khanlab/projects/working_DATA/</v>
      </c>
      <c r="B1403" s="43" t="s">
        <v>2102</v>
      </c>
      <c r="C1403" s="43" t="str">
        <f t="shared" si="135"/>
        <v>.Processed/</v>
      </c>
      <c r="D1403" s="43" t="str">
        <f t="shared" si="136"/>
        <v>.bam</v>
      </c>
      <c r="E1403" s="43" t="str">
        <f t="shared" si="132"/>
        <v>/data/khanlab/projects/working_DATA/Sample_OMM15_T_C676DANXX/Sample_OMM15_T_C676DANXX.Processed/Sample_OMM15_T_C676DANXX.bam</v>
      </c>
      <c r="F1403" s="43" t="str">
        <f t="shared" si="133"/>
        <v>Sample_OMM15_T_C676DANXX.bam</v>
      </c>
      <c r="G1403" s="97" t="str">
        <f t="shared" si="131"/>
        <v>/data/khanlab/projects/working_DATA/Sample_OMM15_T_C676DANXX/Sample_OMM15_T_C676DANXX.Cufflinks_UCSC/genes.fpkm_tracking</v>
      </c>
      <c r="H1403" s="43"/>
      <c r="I1403" s="43"/>
      <c r="J1403" s="43"/>
      <c r="K1403" s="43"/>
      <c r="L1403" s="43"/>
      <c r="M1403" s="43"/>
      <c r="N1403" s="43"/>
      <c r="O1403" s="43"/>
      <c r="P1403" s="43"/>
      <c r="Q1403" s="43"/>
    </row>
    <row r="1404" spans="1:17" hidden="1">
      <c r="A1404" s="43" t="str">
        <f t="shared" si="134"/>
        <v>/data/khanlab/projects/working_DATA/</v>
      </c>
      <c r="B1404" s="43" t="s">
        <v>2103</v>
      </c>
      <c r="C1404" s="43" t="str">
        <f t="shared" si="135"/>
        <v>.Processed/</v>
      </c>
      <c r="D1404" s="43" t="str">
        <f t="shared" si="136"/>
        <v>.bam</v>
      </c>
      <c r="E1404" s="43" t="str">
        <f t="shared" si="132"/>
        <v>/data/khanlab/projects/working_DATA/Sample_PNET001blood_E_C28D2ACXX/Sample_PNET001blood_E_C28D2ACXX.Processed/Sample_PNET001blood_E_C28D2ACXX.bam</v>
      </c>
      <c r="F1404" s="43" t="str">
        <f t="shared" si="133"/>
        <v>Sample_PNET001blood_E_C28D2ACXX.bam</v>
      </c>
      <c r="G1404" s="97" t="str">
        <f t="shared" si="131"/>
        <v>/data/khanlab/projects/working_DATA/Sample_PNET001blood_E_C28D2ACXX/Sample_PNET001blood_E_C28D2ACXX.Cufflinks_UCSC/genes.fpkm_tracking</v>
      </c>
      <c r="H1404" s="43"/>
      <c r="I1404" s="43"/>
      <c r="J1404" s="43"/>
      <c r="K1404" s="43"/>
      <c r="L1404" s="43"/>
      <c r="M1404" s="43"/>
      <c r="N1404" s="43"/>
      <c r="O1404" s="43"/>
      <c r="P1404" s="43"/>
      <c r="Q1404" s="43"/>
    </row>
    <row r="1405" spans="1:17" hidden="1">
      <c r="A1405" s="43" t="str">
        <f t="shared" si="134"/>
        <v>/data/khanlab/projects/working_DATA/</v>
      </c>
      <c r="B1405" s="43" t="s">
        <v>2104</v>
      </c>
      <c r="C1405" s="43" t="str">
        <f t="shared" si="135"/>
        <v>.Processed/</v>
      </c>
      <c r="D1405" s="43" t="str">
        <f t="shared" si="136"/>
        <v>.bam</v>
      </c>
      <c r="E1405" s="43" t="str">
        <f t="shared" si="132"/>
        <v>/data/khanlab/projects/working_DATA/Sample_PNET001tumor_E_C28D2ACXX/Sample_PNET001tumor_E_C28D2ACXX.Processed/Sample_PNET001tumor_E_C28D2ACXX.bam</v>
      </c>
      <c r="F1405" s="43" t="str">
        <f t="shared" si="133"/>
        <v>Sample_PNET001tumor_E_C28D2ACXX.bam</v>
      </c>
      <c r="G1405" s="97" t="str">
        <f t="shared" si="131"/>
        <v>/data/khanlab/projects/working_DATA/Sample_PNET001tumor_E_C28D2ACXX/Sample_PNET001tumor_E_C28D2ACXX.Cufflinks_UCSC/genes.fpkm_tracking</v>
      </c>
      <c r="H1405" s="43"/>
      <c r="I1405" s="43"/>
      <c r="J1405" s="43"/>
      <c r="K1405" s="43"/>
      <c r="L1405" s="43"/>
      <c r="M1405" s="43"/>
      <c r="N1405" s="43"/>
      <c r="O1405" s="43"/>
      <c r="P1405" s="43"/>
      <c r="Q1405" s="43"/>
    </row>
    <row r="1406" spans="1:17">
      <c r="A1406" s="43" t="str">
        <f t="shared" si="134"/>
        <v>/data/khanlab/projects/working_DATA/</v>
      </c>
      <c r="B1406" s="43" t="s">
        <v>748</v>
      </c>
      <c r="C1406" s="43" t="str">
        <f t="shared" si="135"/>
        <v>.Processed/</v>
      </c>
      <c r="D1406" s="43" t="str">
        <f t="shared" si="136"/>
        <v>.bam</v>
      </c>
      <c r="E1406" s="43" t="str">
        <f t="shared" si="132"/>
        <v>/data/khanlab/projects/working_DATA/Sample_PNET001tumor_T_D21H2ACXX/Sample_PNET001tumor_T_D21H2ACXX.Processed/Sample_PNET001tumor_T_D21H2ACXX.bam</v>
      </c>
      <c r="F1406" s="43" t="str">
        <f t="shared" si="133"/>
        <v>Sample_PNET001tumor_T_D21H2ACXX.bam</v>
      </c>
      <c r="G1406" s="97" t="str">
        <f t="shared" si="131"/>
        <v>/data/khanlab/projects/working_DATA/Sample_PNET001tumor_T_D21H2ACXX/Sample_PNET001tumor_T_D21H2ACXX.Cufflinks_UCSC/genes.fpkm_tracking</v>
      </c>
      <c r="H1406" s="43"/>
      <c r="I1406" s="43"/>
      <c r="J1406" s="43"/>
      <c r="K1406" s="43"/>
      <c r="L1406" s="43"/>
      <c r="M1406" s="43"/>
      <c r="N1406" s="43"/>
      <c r="O1406" s="43"/>
      <c r="P1406" s="43"/>
      <c r="Q1406" s="43"/>
    </row>
    <row r="1407" spans="1:17" hidden="1">
      <c r="A1407" s="43" t="str">
        <f t="shared" si="134"/>
        <v>/data/khanlab/projects/working_DATA/</v>
      </c>
      <c r="B1407" s="43" t="s">
        <v>2105</v>
      </c>
      <c r="C1407" s="43" t="str">
        <f t="shared" si="135"/>
        <v>.Processed/</v>
      </c>
      <c r="D1407" s="43" t="str">
        <f t="shared" si="136"/>
        <v>.bam</v>
      </c>
      <c r="E1407" s="43" t="str">
        <f t="shared" si="132"/>
        <v>/data/khanlab/projects/working_DATA/Sample_PPB001blood_E_C28D2ACXX/Sample_PPB001blood_E_C28D2ACXX.Processed/Sample_PPB001blood_E_C28D2ACXX.bam</v>
      </c>
      <c r="F1407" s="43" t="str">
        <f t="shared" si="133"/>
        <v>Sample_PPB001blood_E_C28D2ACXX.bam</v>
      </c>
      <c r="G1407" s="97" t="str">
        <f t="shared" si="131"/>
        <v>/data/khanlab/projects/working_DATA/Sample_PPB001blood_E_C28D2ACXX/Sample_PPB001blood_E_C28D2ACXX.Cufflinks_UCSC/genes.fpkm_tracking</v>
      </c>
      <c r="H1407" s="43"/>
      <c r="I1407" s="43"/>
      <c r="J1407" s="43"/>
      <c r="K1407" s="43"/>
      <c r="L1407" s="43"/>
      <c r="M1407" s="43"/>
      <c r="N1407" s="43"/>
      <c r="O1407" s="43"/>
      <c r="P1407" s="43"/>
      <c r="Q1407" s="43"/>
    </row>
    <row r="1408" spans="1:17" hidden="1">
      <c r="A1408" s="43" t="str">
        <f t="shared" si="134"/>
        <v>/data/khanlab/projects/working_DATA/</v>
      </c>
      <c r="B1408" s="43" t="s">
        <v>2106</v>
      </c>
      <c r="C1408" s="43" t="str">
        <f t="shared" si="135"/>
        <v>.Processed/</v>
      </c>
      <c r="D1408" s="43" t="str">
        <f t="shared" si="136"/>
        <v>.bam</v>
      </c>
      <c r="E1408" s="43" t="str">
        <f t="shared" si="132"/>
        <v>/data/khanlab/projects/working_DATA/Sample_PPB001tumor_E_C28D2ACXX/Sample_PPB001tumor_E_C28D2ACXX.Processed/Sample_PPB001tumor_E_C28D2ACXX.bam</v>
      </c>
      <c r="F1408" s="43" t="str">
        <f t="shared" si="133"/>
        <v>Sample_PPB001tumor_E_C28D2ACXX.bam</v>
      </c>
      <c r="G1408" s="97" t="str">
        <f t="shared" si="131"/>
        <v>/data/khanlab/projects/working_DATA/Sample_PPB001tumor_E_C28D2ACXX/Sample_PPB001tumor_E_C28D2ACXX.Cufflinks_UCSC/genes.fpkm_tracking</v>
      </c>
      <c r="H1408" s="43"/>
      <c r="I1408" s="43"/>
      <c r="J1408" s="43"/>
      <c r="K1408" s="43"/>
      <c r="L1408" s="43"/>
      <c r="M1408" s="43"/>
      <c r="N1408" s="43"/>
      <c r="O1408" s="43"/>
      <c r="P1408" s="43"/>
      <c r="Q1408" s="43"/>
    </row>
    <row r="1409" spans="1:17">
      <c r="A1409" s="43" t="str">
        <f t="shared" si="134"/>
        <v>/data/khanlab/projects/working_DATA/</v>
      </c>
      <c r="B1409" s="43" t="s">
        <v>749</v>
      </c>
      <c r="C1409" s="43" t="str">
        <f t="shared" si="135"/>
        <v>.Processed/</v>
      </c>
      <c r="D1409" s="43" t="str">
        <f t="shared" si="136"/>
        <v>.bam</v>
      </c>
      <c r="E1409" s="43" t="str">
        <f t="shared" si="132"/>
        <v>/data/khanlab/projects/working_DATA/Sample_PPB001tumor_T_D21H2ACXX/Sample_PPB001tumor_T_D21H2ACXX.Processed/Sample_PPB001tumor_T_D21H2ACXX.bam</v>
      </c>
      <c r="F1409" s="43" t="str">
        <f t="shared" si="133"/>
        <v>Sample_PPB001tumor_T_D21H2ACXX.bam</v>
      </c>
      <c r="G1409" s="97" t="str">
        <f t="shared" si="131"/>
        <v>/data/khanlab/projects/working_DATA/Sample_PPB001tumor_T_D21H2ACXX/Sample_PPB001tumor_T_D21H2ACXX.Cufflinks_UCSC/genes.fpkm_tracking</v>
      </c>
      <c r="H1409" s="43"/>
      <c r="I1409" s="43"/>
      <c r="J1409" s="43"/>
      <c r="K1409" s="43"/>
      <c r="L1409" s="43"/>
      <c r="M1409" s="43"/>
      <c r="N1409" s="43"/>
      <c r="O1409" s="43"/>
      <c r="P1409" s="43"/>
      <c r="Q1409" s="43"/>
    </row>
    <row r="1410" spans="1:17" hidden="1">
      <c r="A1410" s="43" t="str">
        <f t="shared" si="134"/>
        <v>/data/khanlab/projects/working_DATA/</v>
      </c>
      <c r="B1410" s="43" t="s">
        <v>2107</v>
      </c>
      <c r="C1410" s="43" t="str">
        <f t="shared" si="135"/>
        <v>.Processed/</v>
      </c>
      <c r="D1410" s="43" t="str">
        <f t="shared" si="136"/>
        <v>.bam</v>
      </c>
      <c r="E1410" s="43" t="str">
        <f t="shared" si="132"/>
        <v>/data/khanlab/projects/working_DATA/Sample_Panc3002DT_E_C2DAHACXX/Sample_Panc3002DT_E_C2DAHACXX.Processed/Sample_Panc3002DT_E_C2DAHACXX.bam</v>
      </c>
      <c r="F1410" s="43" t="str">
        <f t="shared" si="133"/>
        <v>Sample_Panc3002DT_E_C2DAHACXX.bam</v>
      </c>
      <c r="G1410" s="97" t="str">
        <f t="shared" ref="G1410:G1473" si="137">CONCATENATE(A1410,B1410,"/",B1410,".Cufflinks_UCSC/genes.fpkm_tracking")</f>
        <v>/data/khanlab/projects/working_DATA/Sample_Panc3002DT_E_C2DAHACXX/Sample_Panc3002DT_E_C2DAHACXX.Cufflinks_UCSC/genes.fpkm_tracking</v>
      </c>
      <c r="H1410" s="43"/>
      <c r="I1410" s="43"/>
      <c r="J1410" s="43"/>
      <c r="K1410" s="43"/>
      <c r="L1410" s="43"/>
      <c r="M1410" s="43"/>
      <c r="N1410" s="43"/>
      <c r="O1410" s="43"/>
      <c r="P1410" s="43"/>
      <c r="Q1410" s="43"/>
    </row>
    <row r="1411" spans="1:17" hidden="1">
      <c r="A1411" s="43" t="str">
        <f t="shared" si="134"/>
        <v>/data/khanlab/projects/working_DATA/</v>
      </c>
      <c r="B1411" s="43" t="s">
        <v>2108</v>
      </c>
      <c r="C1411" s="43" t="str">
        <f t="shared" si="135"/>
        <v>.Processed/</v>
      </c>
      <c r="D1411" s="43" t="str">
        <f t="shared" si="136"/>
        <v>.bam</v>
      </c>
      <c r="E1411" s="43" t="str">
        <f t="shared" si="132"/>
        <v>/data/khanlab/projects/working_DATA/Sample_Panc3002FN_E_C2DAHACXX/Sample_Panc3002FN_E_C2DAHACXX.Processed/Sample_Panc3002FN_E_C2DAHACXX.bam</v>
      </c>
      <c r="F1411" s="43" t="str">
        <f t="shared" si="133"/>
        <v>Sample_Panc3002FN_E_C2DAHACXX.bam</v>
      </c>
      <c r="G1411" s="97" t="str">
        <f t="shared" si="137"/>
        <v>/data/khanlab/projects/working_DATA/Sample_Panc3002FN_E_C2DAHACXX/Sample_Panc3002FN_E_C2DAHACXX.Cufflinks_UCSC/genes.fpkm_tracking</v>
      </c>
      <c r="H1411" s="43"/>
      <c r="I1411" s="43"/>
      <c r="J1411" s="43"/>
      <c r="K1411" s="43"/>
      <c r="L1411" s="43"/>
      <c r="M1411" s="43"/>
      <c r="N1411" s="43"/>
      <c r="O1411" s="43"/>
      <c r="P1411" s="43"/>
      <c r="Q1411" s="43"/>
    </row>
    <row r="1412" spans="1:17" hidden="1">
      <c r="A1412" s="43" t="str">
        <f t="shared" si="134"/>
        <v>/data/khanlab/projects/working_DATA/</v>
      </c>
      <c r="B1412" s="43" t="s">
        <v>2109</v>
      </c>
      <c r="C1412" s="43" t="str">
        <f t="shared" si="135"/>
        <v>.Processed/</v>
      </c>
      <c r="D1412" s="43" t="str">
        <f t="shared" si="136"/>
        <v>.bam</v>
      </c>
      <c r="E1412" s="43" t="str">
        <f t="shared" si="132"/>
        <v>/data/khanlab/projects/working_DATA/Sample_Panc3002IT_E_C2DAHACXX/Sample_Panc3002IT_E_C2DAHACXX.Processed/Sample_Panc3002IT_E_C2DAHACXX.bam</v>
      </c>
      <c r="F1412" s="43" t="str">
        <f t="shared" si="133"/>
        <v>Sample_Panc3002IT_E_C2DAHACXX.bam</v>
      </c>
      <c r="G1412" s="97" t="str">
        <f t="shared" si="137"/>
        <v>/data/khanlab/projects/working_DATA/Sample_Panc3002IT_E_C2DAHACXX/Sample_Panc3002IT_E_C2DAHACXX.Cufflinks_UCSC/genes.fpkm_tracking</v>
      </c>
      <c r="H1412" s="43"/>
      <c r="I1412" s="43"/>
      <c r="J1412" s="43"/>
      <c r="K1412" s="43"/>
      <c r="L1412" s="43"/>
      <c r="M1412" s="43"/>
      <c r="N1412" s="43"/>
      <c r="O1412" s="43"/>
      <c r="P1412" s="43"/>
      <c r="Q1412" s="43"/>
    </row>
    <row r="1413" spans="1:17" hidden="1">
      <c r="A1413" s="43" t="str">
        <f t="shared" si="134"/>
        <v>/data/khanlab/projects/working_DATA/</v>
      </c>
      <c r="B1413" s="43" t="s">
        <v>2110</v>
      </c>
      <c r="C1413" s="43" t="str">
        <f t="shared" si="135"/>
        <v>.Processed/</v>
      </c>
      <c r="D1413" s="43" t="str">
        <f t="shared" si="136"/>
        <v>.bam</v>
      </c>
      <c r="E1413" s="43" t="str">
        <f t="shared" si="132"/>
        <v>/data/khanlab/projects/working_DATA/Sample_RCC001blood_E_C2B24ACXX/Sample_RCC001blood_E_C2B24ACXX.Processed/Sample_RCC001blood_E_C2B24ACXX.bam</v>
      </c>
      <c r="F1413" s="43" t="str">
        <f t="shared" si="133"/>
        <v>Sample_RCC001blood_E_C2B24ACXX.bam</v>
      </c>
      <c r="G1413" s="97" t="str">
        <f t="shared" si="137"/>
        <v>/data/khanlab/projects/working_DATA/Sample_RCC001blood_E_C2B24ACXX/Sample_RCC001blood_E_C2B24ACXX.Cufflinks_UCSC/genes.fpkm_tracking</v>
      </c>
      <c r="H1413" s="43"/>
      <c r="I1413" s="43"/>
      <c r="J1413" s="43"/>
      <c r="K1413" s="43"/>
      <c r="L1413" s="43"/>
      <c r="M1413" s="43"/>
      <c r="N1413" s="43"/>
      <c r="O1413" s="43"/>
      <c r="P1413" s="43"/>
      <c r="Q1413" s="43"/>
    </row>
    <row r="1414" spans="1:17" hidden="1">
      <c r="A1414" s="43" t="str">
        <f t="shared" si="134"/>
        <v>/data/khanlab/projects/working_DATA/</v>
      </c>
      <c r="B1414" s="43" t="s">
        <v>2111</v>
      </c>
      <c r="C1414" s="43" t="str">
        <f t="shared" si="135"/>
        <v>.Processed/</v>
      </c>
      <c r="D1414" s="43" t="str">
        <f t="shared" si="136"/>
        <v>.bam</v>
      </c>
      <c r="E1414" s="43" t="str">
        <f t="shared" si="132"/>
        <v>/data/khanlab/projects/working_DATA/Sample_RCC001tumor_E_C2B24ACXX/Sample_RCC001tumor_E_C2B24ACXX.Processed/Sample_RCC001tumor_E_C2B24ACXX.bam</v>
      </c>
      <c r="F1414" s="43" t="str">
        <f t="shared" si="133"/>
        <v>Sample_RCC001tumor_E_C2B24ACXX.bam</v>
      </c>
      <c r="G1414" s="97" t="str">
        <f t="shared" si="137"/>
        <v>/data/khanlab/projects/working_DATA/Sample_RCC001tumor_E_C2B24ACXX/Sample_RCC001tumor_E_C2B24ACXX.Cufflinks_UCSC/genes.fpkm_tracking</v>
      </c>
      <c r="H1414" s="43"/>
      <c r="I1414" s="43"/>
      <c r="J1414" s="43"/>
      <c r="K1414" s="43"/>
      <c r="L1414" s="43"/>
      <c r="M1414" s="43"/>
      <c r="N1414" s="43"/>
      <c r="O1414" s="43"/>
      <c r="P1414" s="43"/>
      <c r="Q1414" s="43"/>
    </row>
    <row r="1415" spans="1:17">
      <c r="A1415" s="43" t="str">
        <f t="shared" si="134"/>
        <v>/data/khanlab/projects/working_DATA/</v>
      </c>
      <c r="B1415" s="43" t="s">
        <v>750</v>
      </c>
      <c r="C1415" s="43" t="str">
        <f t="shared" si="135"/>
        <v>.Processed/</v>
      </c>
      <c r="D1415" s="43" t="str">
        <f t="shared" si="136"/>
        <v>.bam</v>
      </c>
      <c r="E1415" s="43" t="str">
        <f t="shared" si="132"/>
        <v>/data/khanlab/projects/working_DATA/Sample_RCC001tumor_T_D21H2ACXX/Sample_RCC001tumor_T_D21H2ACXX.Processed/Sample_RCC001tumor_T_D21H2ACXX.bam</v>
      </c>
      <c r="F1415" s="43" t="str">
        <f t="shared" si="133"/>
        <v>Sample_RCC001tumor_T_D21H2ACXX.bam</v>
      </c>
      <c r="G1415" s="97" t="str">
        <f t="shared" si="137"/>
        <v>/data/khanlab/projects/working_DATA/Sample_RCC001tumor_T_D21H2ACXX/Sample_RCC001tumor_T_D21H2ACXX.Cufflinks_UCSC/genes.fpkm_tracking</v>
      </c>
      <c r="H1415" s="43"/>
      <c r="I1415" s="43"/>
      <c r="J1415" s="43"/>
      <c r="K1415" s="43"/>
      <c r="L1415" s="43"/>
      <c r="M1415" s="43"/>
      <c r="N1415" s="43"/>
      <c r="O1415" s="43"/>
      <c r="P1415" s="43"/>
      <c r="Q1415" s="43"/>
    </row>
    <row r="1416" spans="1:17" hidden="1">
      <c r="A1416" s="43" t="str">
        <f t="shared" si="134"/>
        <v>/data/khanlab/projects/working_DATA/</v>
      </c>
      <c r="B1416" s="43" t="s">
        <v>2112</v>
      </c>
      <c r="C1416" s="43" t="str">
        <f t="shared" si="135"/>
        <v>.Processed/</v>
      </c>
      <c r="D1416" s="43" t="str">
        <f t="shared" si="136"/>
        <v>.bam</v>
      </c>
      <c r="E1416" s="43" t="str">
        <f t="shared" si="132"/>
        <v>/data/khanlab/projects/working_DATA/Sample_RCC002blood_E_C2B24ACXX/Sample_RCC002blood_E_C2B24ACXX.Processed/Sample_RCC002blood_E_C2B24ACXX.bam</v>
      </c>
      <c r="F1416" s="43" t="str">
        <f t="shared" si="133"/>
        <v>Sample_RCC002blood_E_C2B24ACXX.bam</v>
      </c>
      <c r="G1416" s="97" t="str">
        <f t="shared" si="137"/>
        <v>/data/khanlab/projects/working_DATA/Sample_RCC002blood_E_C2B24ACXX/Sample_RCC002blood_E_C2B24ACXX.Cufflinks_UCSC/genes.fpkm_tracking</v>
      </c>
      <c r="H1416" s="43"/>
      <c r="I1416" s="43"/>
      <c r="J1416" s="43"/>
      <c r="K1416" s="43"/>
      <c r="L1416" s="43"/>
      <c r="M1416" s="43"/>
      <c r="N1416" s="43"/>
      <c r="O1416" s="43"/>
      <c r="P1416" s="43"/>
      <c r="Q1416" s="43"/>
    </row>
    <row r="1417" spans="1:17" hidden="1">
      <c r="A1417" s="43" t="str">
        <f t="shared" si="134"/>
        <v>/data/khanlab/projects/working_DATA/</v>
      </c>
      <c r="B1417" s="43" t="s">
        <v>2113</v>
      </c>
      <c r="C1417" s="43" t="str">
        <f t="shared" si="135"/>
        <v>.Processed/</v>
      </c>
      <c r="D1417" s="43" t="str">
        <f t="shared" si="136"/>
        <v>.bam</v>
      </c>
      <c r="E1417" s="43" t="str">
        <f t="shared" si="132"/>
        <v>/data/khanlab/projects/working_DATA/Sample_RCC002tumor_E_C2B24ACXX/Sample_RCC002tumor_E_C2B24ACXX.Processed/Sample_RCC002tumor_E_C2B24ACXX.bam</v>
      </c>
      <c r="F1417" s="43" t="str">
        <f t="shared" si="133"/>
        <v>Sample_RCC002tumor_E_C2B24ACXX.bam</v>
      </c>
      <c r="G1417" s="97" t="str">
        <f t="shared" si="137"/>
        <v>/data/khanlab/projects/working_DATA/Sample_RCC002tumor_E_C2B24ACXX/Sample_RCC002tumor_E_C2B24ACXX.Cufflinks_UCSC/genes.fpkm_tracking</v>
      </c>
      <c r="H1417" s="43"/>
      <c r="I1417" s="43"/>
      <c r="J1417" s="43"/>
      <c r="K1417" s="43"/>
      <c r="L1417" s="43"/>
      <c r="M1417" s="43"/>
      <c r="N1417" s="43"/>
      <c r="O1417" s="43"/>
      <c r="P1417" s="43"/>
      <c r="Q1417" s="43"/>
    </row>
    <row r="1418" spans="1:17">
      <c r="A1418" s="43" t="str">
        <f t="shared" si="134"/>
        <v>/data/khanlab/projects/working_DATA/</v>
      </c>
      <c r="B1418" s="43" t="s">
        <v>751</v>
      </c>
      <c r="C1418" s="43" t="str">
        <f t="shared" si="135"/>
        <v>.Processed/</v>
      </c>
      <c r="D1418" s="43" t="str">
        <f t="shared" si="136"/>
        <v>.bam</v>
      </c>
      <c r="E1418" s="43" t="str">
        <f t="shared" si="132"/>
        <v>/data/khanlab/projects/working_DATA/Sample_RCC002tumor_T_D21H2ACXX/Sample_RCC002tumor_T_D21H2ACXX.Processed/Sample_RCC002tumor_T_D21H2ACXX.bam</v>
      </c>
      <c r="F1418" s="43" t="str">
        <f t="shared" si="133"/>
        <v>Sample_RCC002tumor_T_D21H2ACXX.bam</v>
      </c>
      <c r="G1418" s="97" t="str">
        <f t="shared" si="137"/>
        <v>/data/khanlab/projects/working_DATA/Sample_RCC002tumor_T_D21H2ACXX/Sample_RCC002tumor_T_D21H2ACXX.Cufflinks_UCSC/genes.fpkm_tracking</v>
      </c>
      <c r="H1418" s="43"/>
      <c r="I1418" s="43"/>
      <c r="J1418" s="43"/>
      <c r="K1418" s="43"/>
      <c r="L1418" s="43"/>
      <c r="M1418" s="43"/>
      <c r="N1418" s="43"/>
      <c r="O1418" s="43"/>
      <c r="P1418" s="43"/>
      <c r="Q1418" s="43"/>
    </row>
    <row r="1419" spans="1:17">
      <c r="A1419" s="43" t="str">
        <f t="shared" si="134"/>
        <v>/data/khanlab/projects/working_DATA/</v>
      </c>
      <c r="B1419" s="43" t="s">
        <v>2114</v>
      </c>
      <c r="C1419" s="43" t="str">
        <f t="shared" si="135"/>
        <v>.Processed/</v>
      </c>
      <c r="D1419" s="43" t="str">
        <f t="shared" si="136"/>
        <v>.bam</v>
      </c>
      <c r="E1419" s="43" t="str">
        <f t="shared" si="132"/>
        <v>/data/khanlab/projects/working_DATA/Sample_RDCtrl_T_C5JW5ACXX/Sample_RDCtrl_T_C5JW5ACXX.Processed/Sample_RDCtrl_T_C5JW5ACXX.bam</v>
      </c>
      <c r="F1419" s="43" t="str">
        <f t="shared" si="133"/>
        <v>Sample_RDCtrl_T_C5JW5ACXX.bam</v>
      </c>
      <c r="G1419" s="97" t="str">
        <f t="shared" si="137"/>
        <v>/data/khanlab/projects/working_DATA/Sample_RDCtrl_T_C5JW5ACXX/Sample_RDCtrl_T_C5JW5ACXX.Cufflinks_UCSC/genes.fpkm_tracking</v>
      </c>
      <c r="H1419" s="43"/>
      <c r="I1419" s="43"/>
      <c r="J1419" s="43"/>
      <c r="K1419" s="43"/>
      <c r="L1419" s="43"/>
      <c r="M1419" s="43"/>
      <c r="N1419" s="43"/>
      <c r="O1419" s="43"/>
      <c r="P1419" s="43"/>
      <c r="Q1419" s="43"/>
    </row>
    <row r="1420" spans="1:17" hidden="1">
      <c r="A1420" s="43" t="str">
        <f t="shared" si="134"/>
        <v>/data/khanlab/projects/working_DATA/</v>
      </c>
      <c r="B1420" s="43" t="s">
        <v>2115</v>
      </c>
      <c r="C1420" s="43" t="str">
        <f t="shared" si="135"/>
        <v>.Processed/</v>
      </c>
      <c r="D1420" s="43" t="str">
        <f t="shared" si="136"/>
        <v>.bam</v>
      </c>
      <c r="E1420" s="43" t="str">
        <f t="shared" si="132"/>
        <v>/data/khanlab/projects/working_DATA/Sample_RDESdtp_E_C34P6ACXX/Sample_RDESdtp_E_C34P6ACXX.Processed/Sample_RDESdtp_E_C34P6ACXX.bam</v>
      </c>
      <c r="F1420" s="43" t="str">
        <f t="shared" si="133"/>
        <v>Sample_RDESdtp_E_C34P6ACXX.bam</v>
      </c>
      <c r="G1420" s="97" t="str">
        <f t="shared" si="137"/>
        <v>/data/khanlab/projects/working_DATA/Sample_RDESdtp_E_C34P6ACXX/Sample_RDESdtp_E_C34P6ACXX.Cufflinks_UCSC/genes.fpkm_tracking</v>
      </c>
      <c r="H1420" s="43"/>
      <c r="I1420" s="43"/>
      <c r="J1420" s="43"/>
      <c r="K1420" s="43"/>
      <c r="L1420" s="43"/>
      <c r="M1420" s="43"/>
      <c r="N1420" s="43"/>
      <c r="O1420" s="43"/>
      <c r="P1420" s="43"/>
      <c r="Q1420" s="43"/>
    </row>
    <row r="1421" spans="1:17">
      <c r="A1421" s="43" t="str">
        <f t="shared" si="134"/>
        <v>/data/khanlab/projects/working_DATA/</v>
      </c>
      <c r="B1421" s="43" t="s">
        <v>752</v>
      </c>
      <c r="C1421" s="43" t="str">
        <f t="shared" si="135"/>
        <v>.Processed/</v>
      </c>
      <c r="D1421" s="43" t="str">
        <f t="shared" si="136"/>
        <v>.bam</v>
      </c>
      <c r="E1421" s="43" t="str">
        <f t="shared" si="132"/>
        <v>/data/khanlab/projects/working_DATA/Sample_RDESdtp_T_C2DAHACXX/Sample_RDESdtp_T_C2DAHACXX.Processed/Sample_RDESdtp_T_C2DAHACXX.bam</v>
      </c>
      <c r="F1421" s="43" t="str">
        <f t="shared" si="133"/>
        <v>Sample_RDESdtp_T_C2DAHACXX.bam</v>
      </c>
      <c r="G1421" s="97" t="str">
        <f t="shared" si="137"/>
        <v>/data/khanlab/projects/working_DATA/Sample_RDESdtp_T_C2DAHACXX/Sample_RDESdtp_T_C2DAHACXX.Cufflinks_UCSC/genes.fpkm_tracking</v>
      </c>
      <c r="H1421" s="43"/>
      <c r="I1421" s="43"/>
      <c r="J1421" s="43"/>
      <c r="K1421" s="43"/>
      <c r="L1421" s="43"/>
      <c r="M1421" s="43"/>
      <c r="N1421" s="43"/>
      <c r="O1421" s="43"/>
      <c r="P1421" s="43"/>
      <c r="Q1421" s="43"/>
    </row>
    <row r="1422" spans="1:17">
      <c r="A1422" s="43" t="str">
        <f t="shared" si="134"/>
        <v>/data/khanlab/projects/working_DATA/</v>
      </c>
      <c r="B1422" s="43" t="s">
        <v>2116</v>
      </c>
      <c r="C1422" s="43" t="str">
        <f t="shared" si="135"/>
        <v>.Processed/</v>
      </c>
      <c r="D1422" s="43" t="str">
        <f t="shared" si="136"/>
        <v>.bam</v>
      </c>
      <c r="E1422" s="43" t="str">
        <f t="shared" si="132"/>
        <v>/data/khanlab/projects/working_DATA/Sample_RDMEK1_T_C5JW5ACXX/Sample_RDMEK1_T_C5JW5ACXX.Processed/Sample_RDMEK1_T_C5JW5ACXX.bam</v>
      </c>
      <c r="F1422" s="43" t="str">
        <f t="shared" si="133"/>
        <v>Sample_RDMEK1_T_C5JW5ACXX.bam</v>
      </c>
      <c r="G1422" s="97" t="str">
        <f t="shared" si="137"/>
        <v>/data/khanlab/projects/working_DATA/Sample_RDMEK1_T_C5JW5ACXX/Sample_RDMEK1_T_C5JW5ACXX.Cufflinks_UCSC/genes.fpkm_tracking</v>
      </c>
      <c r="H1422" s="43"/>
      <c r="I1422" s="43"/>
      <c r="J1422" s="43"/>
      <c r="K1422" s="43"/>
      <c r="L1422" s="43"/>
      <c r="M1422" s="43"/>
      <c r="N1422" s="43"/>
      <c r="O1422" s="43"/>
      <c r="P1422" s="43"/>
      <c r="Q1422" s="43"/>
    </row>
    <row r="1423" spans="1:17">
      <c r="A1423" s="43" t="str">
        <f t="shared" si="134"/>
        <v>/data/khanlab/projects/working_DATA/</v>
      </c>
      <c r="B1423" s="43" t="s">
        <v>753</v>
      </c>
      <c r="C1423" s="43" t="str">
        <f t="shared" si="135"/>
        <v>.Processed/</v>
      </c>
      <c r="D1423" s="43" t="str">
        <f t="shared" si="136"/>
        <v>.bam</v>
      </c>
      <c r="E1423" s="43" t="str">
        <f t="shared" si="132"/>
        <v>/data/khanlab/projects/working_DATA/Sample_RDSeq_T_D21KAACXX/Sample_RDSeq_T_D21KAACXX.Processed/Sample_RDSeq_T_D21KAACXX.bam</v>
      </c>
      <c r="F1423" s="43" t="str">
        <f t="shared" si="133"/>
        <v>Sample_RDSeq_T_D21KAACXX.bam</v>
      </c>
      <c r="G1423" s="97" t="str">
        <f t="shared" si="137"/>
        <v>/data/khanlab/projects/working_DATA/Sample_RDSeq_T_D21KAACXX/Sample_RDSeq_T_D21KAACXX.Cufflinks_UCSC/genes.fpkm_tracking</v>
      </c>
      <c r="H1423" s="43"/>
      <c r="I1423" s="43"/>
      <c r="J1423" s="43"/>
      <c r="K1423" s="43"/>
      <c r="L1423" s="43"/>
      <c r="M1423" s="43"/>
      <c r="N1423" s="43"/>
      <c r="O1423" s="43"/>
      <c r="P1423" s="43"/>
      <c r="Q1423" s="43"/>
    </row>
    <row r="1424" spans="1:17">
      <c r="A1424" s="43" t="str">
        <f t="shared" si="134"/>
        <v>/data/khanlab/projects/working_DATA/</v>
      </c>
      <c r="B1424" s="43" t="s">
        <v>754</v>
      </c>
      <c r="C1424" s="43" t="str">
        <f t="shared" si="135"/>
        <v>.Processed/</v>
      </c>
      <c r="D1424" s="43" t="str">
        <f t="shared" si="136"/>
        <v>.bam</v>
      </c>
      <c r="E1424" s="43" t="str">
        <f t="shared" si="132"/>
        <v>/data/khanlab/projects/working_DATA/Sample_RDTram1_T_C4JM1ACXX/Sample_RDTram1_T_C4JM1ACXX.Processed/Sample_RDTram1_T_C4JM1ACXX.bam</v>
      </c>
      <c r="F1424" s="43" t="str">
        <f t="shared" si="133"/>
        <v>Sample_RDTram1_T_C4JM1ACXX.bam</v>
      </c>
      <c r="G1424" s="97" t="str">
        <f t="shared" si="137"/>
        <v>/data/khanlab/projects/working_DATA/Sample_RDTram1_T_C4JM1ACXX/Sample_RDTram1_T_C4JM1ACXX.Cufflinks_UCSC/genes.fpkm_tracking</v>
      </c>
      <c r="H1424" s="43"/>
      <c r="I1424" s="43"/>
      <c r="J1424" s="43"/>
      <c r="K1424" s="43"/>
      <c r="L1424" s="43"/>
      <c r="M1424" s="43"/>
      <c r="N1424" s="43"/>
      <c r="O1424" s="43"/>
      <c r="P1424" s="43"/>
      <c r="Q1424" s="43"/>
    </row>
    <row r="1425" spans="1:17">
      <c r="A1425" s="43" t="str">
        <f t="shared" si="134"/>
        <v>/data/khanlab/projects/working_DATA/</v>
      </c>
      <c r="B1425" s="43" t="s">
        <v>755</v>
      </c>
      <c r="C1425" s="43" t="str">
        <f t="shared" si="135"/>
        <v>.Processed/</v>
      </c>
      <c r="D1425" s="43" t="str">
        <f t="shared" si="136"/>
        <v>.bam</v>
      </c>
      <c r="E1425" s="43" t="str">
        <f t="shared" si="132"/>
        <v>/data/khanlab/projects/working_DATA/Sample_RDTram2_T_C4JM1ACXX/Sample_RDTram2_T_C4JM1ACXX.Processed/Sample_RDTram2_T_C4JM1ACXX.bam</v>
      </c>
      <c r="F1425" s="43" t="str">
        <f t="shared" si="133"/>
        <v>Sample_RDTram2_T_C4JM1ACXX.bam</v>
      </c>
      <c r="G1425" s="97" t="str">
        <f t="shared" si="137"/>
        <v>/data/khanlab/projects/working_DATA/Sample_RDTram2_T_C4JM1ACXX/Sample_RDTram2_T_C4JM1ACXX.Cufflinks_UCSC/genes.fpkm_tracking</v>
      </c>
      <c r="H1425" s="43"/>
      <c r="I1425" s="43"/>
      <c r="J1425" s="43"/>
      <c r="K1425" s="43"/>
      <c r="L1425" s="43"/>
      <c r="M1425" s="43"/>
      <c r="N1425" s="43"/>
      <c r="O1425" s="43"/>
      <c r="P1425" s="43"/>
      <c r="Q1425" s="43"/>
    </row>
    <row r="1426" spans="1:17">
      <c r="A1426" s="43" t="str">
        <f t="shared" si="134"/>
        <v>/data/khanlab/projects/working_DATA/</v>
      </c>
      <c r="B1426" s="43" t="s">
        <v>756</v>
      </c>
      <c r="C1426" s="43" t="str">
        <f t="shared" si="135"/>
        <v>.Processed/</v>
      </c>
      <c r="D1426" s="43" t="str">
        <f t="shared" si="136"/>
        <v>.bam</v>
      </c>
      <c r="E1426" s="43" t="str">
        <f t="shared" ref="E1426:E1489" si="138">CONCATENATE(A1426,B1426,"/",B1426,C1426,B1426,D1426)</f>
        <v>/data/khanlab/projects/working_DATA/Sample_RDTram3_T_C4JM1ACXX/Sample_RDTram3_T_C4JM1ACXX.Processed/Sample_RDTram3_T_C4JM1ACXX.bam</v>
      </c>
      <c r="F1426" s="43" t="str">
        <f t="shared" ref="F1426:F1489" si="139">CONCATENATE(B1426,D1426)</f>
        <v>Sample_RDTram3_T_C4JM1ACXX.bam</v>
      </c>
      <c r="G1426" s="97" t="str">
        <f t="shared" si="137"/>
        <v>/data/khanlab/projects/working_DATA/Sample_RDTram3_T_C4JM1ACXX/Sample_RDTram3_T_C4JM1ACXX.Cufflinks_UCSC/genes.fpkm_tracking</v>
      </c>
      <c r="H1426" s="43"/>
      <c r="I1426" s="43"/>
      <c r="J1426" s="43"/>
      <c r="K1426" s="43"/>
      <c r="L1426" s="43"/>
      <c r="M1426" s="43"/>
      <c r="N1426" s="43"/>
      <c r="O1426" s="43"/>
      <c r="P1426" s="43"/>
      <c r="Q1426" s="43"/>
    </row>
    <row r="1427" spans="1:17">
      <c r="A1427" s="43" t="str">
        <f t="shared" si="134"/>
        <v>/data/khanlab/projects/working_DATA/</v>
      </c>
      <c r="B1427" s="43" t="s">
        <v>757</v>
      </c>
      <c r="C1427" s="43" t="str">
        <f t="shared" si="135"/>
        <v>.Processed/</v>
      </c>
      <c r="D1427" s="43" t="str">
        <f t="shared" si="136"/>
        <v>.bam</v>
      </c>
      <c r="E1427" s="43" t="str">
        <f t="shared" si="138"/>
        <v>/data/khanlab/projects/working_DATA/Sample_RDTram4_T_C4JM1ACXX/Sample_RDTram4_T_C4JM1ACXX.Processed/Sample_RDTram4_T_C4JM1ACXX.bam</v>
      </c>
      <c r="F1427" s="43" t="str">
        <f t="shared" si="139"/>
        <v>Sample_RDTram4_T_C4JM1ACXX.bam</v>
      </c>
      <c r="G1427" s="97" t="str">
        <f t="shared" si="137"/>
        <v>/data/khanlab/projects/working_DATA/Sample_RDTram4_T_C4JM1ACXX/Sample_RDTram4_T_C4JM1ACXX.Cufflinks_UCSC/genes.fpkm_tracking</v>
      </c>
      <c r="H1427" s="43"/>
      <c r="I1427" s="43"/>
      <c r="J1427" s="43"/>
      <c r="K1427" s="43"/>
      <c r="L1427" s="43"/>
      <c r="M1427" s="43"/>
      <c r="N1427" s="43"/>
      <c r="O1427" s="43"/>
      <c r="P1427" s="43"/>
      <c r="Q1427" s="43"/>
    </row>
    <row r="1428" spans="1:17">
      <c r="A1428" s="43" t="str">
        <f t="shared" si="134"/>
        <v>/data/khanlab/projects/working_DATA/</v>
      </c>
      <c r="B1428" s="43" t="s">
        <v>758</v>
      </c>
      <c r="C1428" s="43" t="str">
        <f t="shared" si="135"/>
        <v>.Processed/</v>
      </c>
      <c r="D1428" s="43" t="str">
        <f t="shared" si="136"/>
        <v>.bam</v>
      </c>
      <c r="E1428" s="43" t="str">
        <f t="shared" si="138"/>
        <v>/data/khanlab/projects/working_DATA/Sample_RDTram5_T_C4JM1ACXX/Sample_RDTram5_T_C4JM1ACXX.Processed/Sample_RDTram5_T_C4JM1ACXX.bam</v>
      </c>
      <c r="F1428" s="43" t="str">
        <f t="shared" si="139"/>
        <v>Sample_RDTram5_T_C4JM1ACXX.bam</v>
      </c>
      <c r="G1428" s="97" t="str">
        <f t="shared" si="137"/>
        <v>/data/khanlab/projects/working_DATA/Sample_RDTram5_T_C4JM1ACXX/Sample_RDTram5_T_C4JM1ACXX.Cufflinks_UCSC/genes.fpkm_tracking</v>
      </c>
      <c r="H1428" s="43"/>
      <c r="I1428" s="43"/>
      <c r="J1428" s="43"/>
      <c r="K1428" s="43"/>
      <c r="L1428" s="43"/>
      <c r="M1428" s="43"/>
      <c r="N1428" s="43"/>
      <c r="O1428" s="43"/>
      <c r="P1428" s="43"/>
      <c r="Q1428" s="43"/>
    </row>
    <row r="1429" spans="1:17">
      <c r="A1429" s="43" t="str">
        <f t="shared" si="134"/>
        <v>/data/khanlab/projects/working_DATA/</v>
      </c>
      <c r="B1429" s="43" t="s">
        <v>759</v>
      </c>
      <c r="C1429" s="43" t="str">
        <f t="shared" si="135"/>
        <v>.Processed/</v>
      </c>
      <c r="D1429" s="43" t="str">
        <f t="shared" si="136"/>
        <v>.bam</v>
      </c>
      <c r="E1429" s="43" t="str">
        <f t="shared" si="138"/>
        <v>/data/khanlab/projects/working_DATA/Sample_RDTram6_T_C4JM1ACXX/Sample_RDTram6_T_C4JM1ACXX.Processed/Sample_RDTram6_T_C4JM1ACXX.bam</v>
      </c>
      <c r="F1429" s="43" t="str">
        <f t="shared" si="139"/>
        <v>Sample_RDTram6_T_C4JM1ACXX.bam</v>
      </c>
      <c r="G1429" s="97" t="str">
        <f t="shared" si="137"/>
        <v>/data/khanlab/projects/working_DATA/Sample_RDTram6_T_C4JM1ACXX/Sample_RDTram6_T_C4JM1ACXX.Cufflinks_UCSC/genes.fpkm_tracking</v>
      </c>
      <c r="H1429" s="43"/>
      <c r="I1429" s="43"/>
      <c r="J1429" s="43"/>
      <c r="K1429" s="43"/>
      <c r="L1429" s="43"/>
      <c r="M1429" s="43"/>
      <c r="N1429" s="43"/>
      <c r="O1429" s="43"/>
      <c r="P1429" s="43"/>
      <c r="Q1429" s="43"/>
    </row>
    <row r="1430" spans="1:17">
      <c r="A1430" s="43" t="str">
        <f t="shared" si="134"/>
        <v>/data/khanlab/projects/working_DATA/</v>
      </c>
      <c r="B1430" s="43" t="s">
        <v>760</v>
      </c>
      <c r="C1430" s="43" t="str">
        <f t="shared" si="135"/>
        <v>.Processed/</v>
      </c>
      <c r="D1430" s="43" t="str">
        <f t="shared" si="136"/>
        <v>.bam</v>
      </c>
      <c r="E1430" s="43" t="str">
        <f t="shared" si="138"/>
        <v>/data/khanlab/projects/working_DATA/Sample_RDTram7_T_C4JM1ACXX/Sample_RDTram7_T_C4JM1ACXX.Processed/Sample_RDTram7_T_C4JM1ACXX.bam</v>
      </c>
      <c r="F1430" s="43" t="str">
        <f t="shared" si="139"/>
        <v>Sample_RDTram7_T_C4JM1ACXX.bam</v>
      </c>
      <c r="G1430" s="97" t="str">
        <f t="shared" si="137"/>
        <v>/data/khanlab/projects/working_DATA/Sample_RDTram7_T_C4JM1ACXX/Sample_RDTram7_T_C4JM1ACXX.Cufflinks_UCSC/genes.fpkm_tracking</v>
      </c>
      <c r="H1430" s="43"/>
      <c r="I1430" s="43"/>
      <c r="J1430" s="43"/>
      <c r="K1430" s="43"/>
      <c r="L1430" s="43"/>
      <c r="M1430" s="43"/>
      <c r="N1430" s="43"/>
      <c r="O1430" s="43"/>
      <c r="P1430" s="43"/>
      <c r="Q1430" s="43"/>
    </row>
    <row r="1431" spans="1:17">
      <c r="A1431" s="43" t="str">
        <f t="shared" si="134"/>
        <v>/data/khanlab/projects/working_DATA/</v>
      </c>
      <c r="B1431" s="43" t="s">
        <v>761</v>
      </c>
      <c r="C1431" s="43" t="str">
        <f t="shared" si="135"/>
        <v>.Processed/</v>
      </c>
      <c r="D1431" s="43" t="str">
        <f t="shared" si="136"/>
        <v>.bam</v>
      </c>
      <c r="E1431" s="43" t="str">
        <f t="shared" si="138"/>
        <v>/data/khanlab/projects/working_DATA/Sample_RDTram8_T_C4JM1ACXX/Sample_RDTram8_T_C4JM1ACXX.Processed/Sample_RDTram8_T_C4JM1ACXX.bam</v>
      </c>
      <c r="F1431" s="43" t="str">
        <f t="shared" si="139"/>
        <v>Sample_RDTram8_T_C4JM1ACXX.bam</v>
      </c>
      <c r="G1431" s="97" t="str">
        <f t="shared" si="137"/>
        <v>/data/khanlab/projects/working_DATA/Sample_RDTram8_T_C4JM1ACXX/Sample_RDTram8_T_C4JM1ACXX.Cufflinks_UCSC/genes.fpkm_tracking</v>
      </c>
      <c r="H1431" s="43"/>
      <c r="I1431" s="43"/>
      <c r="J1431" s="43"/>
      <c r="K1431" s="43"/>
      <c r="L1431" s="43"/>
      <c r="M1431" s="43"/>
      <c r="N1431" s="43"/>
      <c r="O1431" s="43"/>
      <c r="P1431" s="43"/>
      <c r="Q1431" s="43"/>
    </row>
    <row r="1432" spans="1:17" hidden="1">
      <c r="A1432" s="43" t="str">
        <f t="shared" si="134"/>
        <v>/data/khanlab/projects/working_DATA/</v>
      </c>
      <c r="B1432" s="43" t="s">
        <v>3580</v>
      </c>
      <c r="C1432" s="43" t="str">
        <f t="shared" si="135"/>
        <v>.Processed/</v>
      </c>
      <c r="D1432" s="43" t="str">
        <f t="shared" si="136"/>
        <v>.bam</v>
      </c>
      <c r="E1432" s="43" t="str">
        <f t="shared" si="138"/>
        <v>/data/khanlab/projects/working_DATA/Sample_RD_12ng_A_H3FHYAFXX/Sample_RD_12ng_A_H3FHYAFXX.Processed/Sample_RD_12ng_A_H3FHYAFXX.bam</v>
      </c>
      <c r="F1432" s="43" t="str">
        <f t="shared" si="139"/>
        <v>Sample_RD_12ng_A_H3FHYAFXX.bam</v>
      </c>
      <c r="G1432" s="97" t="str">
        <f t="shared" si="137"/>
        <v>/data/khanlab/projects/working_DATA/Sample_RD_12ng_A_H3FHYAFXX/Sample_RD_12ng_A_H3FHYAFXX.Cufflinks_UCSC/genes.fpkm_tracking</v>
      </c>
      <c r="H1432" s="43"/>
      <c r="I1432" s="43"/>
      <c r="J1432" s="43"/>
      <c r="K1432" s="43"/>
      <c r="L1432" s="43"/>
      <c r="M1432" s="43"/>
      <c r="N1432" s="43"/>
      <c r="O1432" s="43"/>
      <c r="P1432" s="43"/>
      <c r="Q1432" s="43"/>
    </row>
    <row r="1433" spans="1:17" hidden="1">
      <c r="A1433" s="43" t="str">
        <f t="shared" si="134"/>
        <v>/data/khanlab/projects/working_DATA/</v>
      </c>
      <c r="B1433" s="43" t="s">
        <v>3581</v>
      </c>
      <c r="C1433" s="43" t="str">
        <f t="shared" si="135"/>
        <v>.Processed/</v>
      </c>
      <c r="D1433" s="43" t="str">
        <f t="shared" si="136"/>
        <v>.bam</v>
      </c>
      <c r="E1433" s="43" t="str">
        <f t="shared" si="138"/>
        <v>/data/khanlab/projects/working_DATA/Sample_RD_62ng_A_H3FHYAFXX/Sample_RD_62ng_A_H3FHYAFXX.Processed/Sample_RD_62ng_A_H3FHYAFXX.bam</v>
      </c>
      <c r="F1433" s="43" t="str">
        <f t="shared" si="139"/>
        <v>Sample_RD_62ng_A_H3FHYAFXX.bam</v>
      </c>
      <c r="G1433" s="97" t="str">
        <f t="shared" si="137"/>
        <v>/data/khanlab/projects/working_DATA/Sample_RD_62ng_A_H3FHYAFXX/Sample_RD_62ng_A_H3FHYAFXX.Cufflinks_UCSC/genes.fpkm_tracking</v>
      </c>
      <c r="H1433" s="43"/>
      <c r="I1433" s="43"/>
      <c r="J1433" s="43"/>
      <c r="K1433" s="43"/>
      <c r="L1433" s="43"/>
      <c r="M1433" s="43"/>
      <c r="N1433" s="43"/>
      <c r="O1433" s="43"/>
      <c r="P1433" s="43"/>
      <c r="Q1433" s="43"/>
    </row>
    <row r="1434" spans="1:17" hidden="1">
      <c r="A1434" s="43" t="str">
        <f t="shared" si="134"/>
        <v>/data/khanlab/projects/working_DATA/</v>
      </c>
      <c r="B1434" s="43" t="s">
        <v>2117</v>
      </c>
      <c r="C1434" s="43" t="str">
        <f t="shared" si="135"/>
        <v>.Processed/</v>
      </c>
      <c r="D1434" s="43" t="str">
        <f t="shared" si="136"/>
        <v>.bam</v>
      </c>
      <c r="E1434" s="43" t="str">
        <f t="shared" si="138"/>
        <v>/data/khanlab/projects/working_DATA/Sample_RD_E_khan03_20100325_2/Sample_RD_E_khan03_20100325_2.Processed/Sample_RD_E_khan03_20100325_2.bam</v>
      </c>
      <c r="F1434" s="43" t="str">
        <f t="shared" si="139"/>
        <v>Sample_RD_E_khan03_20100325_2.bam</v>
      </c>
      <c r="G1434" s="97" t="str">
        <f t="shared" si="137"/>
        <v>/data/khanlab/projects/working_DATA/Sample_RD_E_khan03_20100325_2/Sample_RD_E_khan03_20100325_2.Cufflinks_UCSC/genes.fpkm_tracking</v>
      </c>
      <c r="H1434" s="43"/>
      <c r="I1434" s="43"/>
      <c r="J1434" s="43"/>
      <c r="K1434" s="43"/>
      <c r="L1434" s="43"/>
      <c r="M1434" s="43"/>
      <c r="N1434" s="43"/>
      <c r="O1434" s="43"/>
      <c r="P1434" s="43"/>
      <c r="Q1434" s="43"/>
    </row>
    <row r="1435" spans="1:17" hidden="1">
      <c r="A1435" s="43" t="str">
        <f t="shared" si="134"/>
        <v>/data/khanlab/projects/working_DATA/</v>
      </c>
      <c r="B1435" s="43" t="s">
        <v>2118</v>
      </c>
      <c r="C1435" s="43" t="str">
        <f t="shared" si="135"/>
        <v>.Processed/</v>
      </c>
      <c r="D1435" s="43" t="str">
        <f t="shared" si="136"/>
        <v>.bam</v>
      </c>
      <c r="E1435" s="43" t="str">
        <f t="shared" si="138"/>
        <v>/data/khanlab/projects/working_DATA/Sample_RDdtp_E_C34P6ACXX/Sample_RDdtp_E_C34P6ACXX.Processed/Sample_RDdtp_E_C34P6ACXX.bam</v>
      </c>
      <c r="F1435" s="43" t="str">
        <f t="shared" si="139"/>
        <v>Sample_RDdtp_E_C34P6ACXX.bam</v>
      </c>
      <c r="G1435" s="97" t="str">
        <f t="shared" si="137"/>
        <v>/data/khanlab/projects/working_DATA/Sample_RDdtp_E_C34P6ACXX/Sample_RDdtp_E_C34P6ACXX.Cufflinks_UCSC/genes.fpkm_tracking</v>
      </c>
      <c r="H1435" s="43"/>
      <c r="I1435" s="43"/>
      <c r="J1435" s="43"/>
      <c r="K1435" s="43"/>
      <c r="L1435" s="43"/>
      <c r="M1435" s="43"/>
      <c r="N1435" s="43"/>
      <c r="O1435" s="43"/>
      <c r="P1435" s="43"/>
      <c r="Q1435" s="43"/>
    </row>
    <row r="1436" spans="1:17">
      <c r="A1436" s="43" t="str">
        <f t="shared" si="134"/>
        <v>/data/khanlab/projects/working_DATA/</v>
      </c>
      <c r="B1436" s="43" t="s">
        <v>762</v>
      </c>
      <c r="C1436" s="43" t="str">
        <f t="shared" si="135"/>
        <v>.Processed/</v>
      </c>
      <c r="D1436" s="43" t="str">
        <f t="shared" si="136"/>
        <v>.bam</v>
      </c>
      <c r="E1436" s="43" t="str">
        <f t="shared" si="138"/>
        <v>/data/khanlab/projects/working_DATA/Sample_RDdtp_T_C2DAHACXX/Sample_RDdtp_T_C2DAHACXX.Processed/Sample_RDdtp_T_C2DAHACXX.bam</v>
      </c>
      <c r="F1436" s="43" t="str">
        <f t="shared" si="139"/>
        <v>Sample_RDdtp_T_C2DAHACXX.bam</v>
      </c>
      <c r="G1436" s="97" t="str">
        <f t="shared" si="137"/>
        <v>/data/khanlab/projects/working_DATA/Sample_RDdtp_T_C2DAHACXX/Sample_RDdtp_T_C2DAHACXX.Cufflinks_UCSC/genes.fpkm_tracking</v>
      </c>
      <c r="H1436" s="43"/>
      <c r="I1436" s="43"/>
      <c r="J1436" s="43"/>
      <c r="K1436" s="43"/>
      <c r="L1436" s="43"/>
      <c r="M1436" s="43"/>
      <c r="N1436" s="43"/>
      <c r="O1436" s="43"/>
      <c r="P1436" s="43"/>
      <c r="Q1436" s="43"/>
    </row>
    <row r="1437" spans="1:17" hidden="1">
      <c r="A1437" s="43" t="str">
        <f t="shared" si="134"/>
        <v>/data/khanlab/projects/working_DATA/</v>
      </c>
      <c r="B1437" s="43" t="s">
        <v>2119</v>
      </c>
      <c r="C1437" s="43" t="str">
        <f t="shared" si="135"/>
        <v>.Processed/</v>
      </c>
      <c r="D1437" s="43" t="str">
        <f t="shared" si="136"/>
        <v>.bam</v>
      </c>
      <c r="E1437" s="43" t="str">
        <f t="shared" si="138"/>
        <v>/data/khanlab/projects/working_DATA/Sample_RDseq_E_C4P65ANXX/Sample_RDseq_E_C4P65ANXX.Processed/Sample_RDseq_E_C4P65ANXX.bam</v>
      </c>
      <c r="F1437" s="43" t="str">
        <f t="shared" si="139"/>
        <v>Sample_RDseq_E_C4P65ANXX.bam</v>
      </c>
      <c r="G1437" s="97" t="str">
        <f t="shared" si="137"/>
        <v>/data/khanlab/projects/working_DATA/Sample_RDseq_E_C4P65ANXX/Sample_RDseq_E_C4P65ANXX.Cufflinks_UCSC/genes.fpkm_tracking</v>
      </c>
      <c r="H1437" s="43"/>
      <c r="I1437" s="43"/>
      <c r="J1437" s="43"/>
      <c r="K1437" s="43"/>
      <c r="L1437" s="43"/>
      <c r="M1437" s="43"/>
      <c r="N1437" s="43"/>
      <c r="O1437" s="43"/>
      <c r="P1437" s="43"/>
      <c r="Q1437" s="43"/>
    </row>
    <row r="1438" spans="1:17" hidden="1">
      <c r="A1438" s="43" t="str">
        <f t="shared" si="134"/>
        <v>/data/khanlab/projects/working_DATA/</v>
      </c>
      <c r="B1438" s="43" t="s">
        <v>2120</v>
      </c>
      <c r="C1438" s="43" t="str">
        <f t="shared" si="135"/>
        <v>.Processed/</v>
      </c>
      <c r="D1438" s="43" t="str">
        <f t="shared" si="136"/>
        <v>.bam</v>
      </c>
      <c r="E1438" s="43" t="str">
        <f t="shared" si="138"/>
        <v>/data/khanlab/projects/working_DATA/Sample_RDseq_E_khan06_20120323_PE_2/Sample_RDseq_E_khan06_20120323_PE_2.Processed/Sample_RDseq_E_khan06_20120323_PE_2.bam</v>
      </c>
      <c r="F1438" s="43" t="str">
        <f t="shared" si="139"/>
        <v>Sample_RDseq_E_khan06_20120323_PE_2.bam</v>
      </c>
      <c r="G1438" s="97" t="str">
        <f t="shared" si="137"/>
        <v>/data/khanlab/projects/working_DATA/Sample_RDseq_E_khan06_20120323_PE_2/Sample_RDseq_E_khan06_20120323_PE_2.Cufflinks_UCSC/genes.fpkm_tracking</v>
      </c>
      <c r="H1438" s="43"/>
      <c r="I1438" s="43"/>
      <c r="J1438" s="43"/>
      <c r="K1438" s="43"/>
      <c r="L1438" s="43"/>
      <c r="M1438" s="43"/>
      <c r="N1438" s="43"/>
      <c r="O1438" s="43"/>
      <c r="P1438" s="43"/>
      <c r="Q1438" s="43"/>
    </row>
    <row r="1439" spans="1:17" hidden="1">
      <c r="A1439" s="43" t="str">
        <f t="shared" si="134"/>
        <v>/data/khanlab/projects/working_DATA/</v>
      </c>
      <c r="B1439" s="43" t="s">
        <v>3582</v>
      </c>
      <c r="C1439" s="43" t="str">
        <f t="shared" si="135"/>
        <v>.Processed/</v>
      </c>
      <c r="D1439" s="43" t="str">
        <f t="shared" si="136"/>
        <v>.bam</v>
      </c>
      <c r="E1439" s="43" t="str">
        <f t="shared" si="138"/>
        <v>/data/khanlab/projects/working_DATA/Sample_RDtramR_E_C6FECANXX/Sample_RDtramR_E_C6FECANXX.Processed/Sample_RDtramR_E_C6FECANXX.bam</v>
      </c>
      <c r="F1439" s="43" t="str">
        <f t="shared" si="139"/>
        <v>Sample_RDtramR_E_C6FECANXX.bam</v>
      </c>
      <c r="G1439" s="97" t="str">
        <f t="shared" si="137"/>
        <v>/data/khanlab/projects/working_DATA/Sample_RDtramR_E_C6FECANXX/Sample_RDtramR_E_C6FECANXX.Cufflinks_UCSC/genes.fpkm_tracking</v>
      </c>
      <c r="H1439" s="43"/>
      <c r="I1439" s="43"/>
      <c r="J1439" s="43"/>
      <c r="K1439" s="43"/>
      <c r="L1439" s="43"/>
      <c r="M1439" s="43"/>
      <c r="N1439" s="43"/>
      <c r="O1439" s="43"/>
      <c r="P1439" s="43"/>
      <c r="Q1439" s="43"/>
    </row>
    <row r="1440" spans="1:17">
      <c r="A1440" s="43" t="str">
        <f t="shared" si="134"/>
        <v>/data/khanlab/projects/working_DATA/</v>
      </c>
      <c r="B1440" s="43" t="s">
        <v>2121</v>
      </c>
      <c r="C1440" s="43" t="str">
        <f t="shared" si="135"/>
        <v>.Processed/</v>
      </c>
      <c r="D1440" s="43" t="str">
        <f t="shared" si="136"/>
        <v>.bam</v>
      </c>
      <c r="E1440" s="43" t="str">
        <f t="shared" si="138"/>
        <v>/data/khanlab/projects/working_DATA/Sample_RDtramR_T_C676DANXX/Sample_RDtramR_T_C676DANXX.Processed/Sample_RDtramR_T_C676DANXX.bam</v>
      </c>
      <c r="F1440" s="43" t="str">
        <f t="shared" si="139"/>
        <v>Sample_RDtramR_T_C676DANXX.bam</v>
      </c>
      <c r="G1440" s="97" t="str">
        <f t="shared" si="137"/>
        <v>/data/khanlab/projects/working_DATA/Sample_RDtramR_T_C676DANXX/Sample_RDtramR_T_C676DANXX.Cufflinks_UCSC/genes.fpkm_tracking</v>
      </c>
      <c r="H1440" s="43"/>
      <c r="I1440" s="43"/>
      <c r="J1440" s="43"/>
      <c r="K1440" s="43"/>
      <c r="L1440" s="43"/>
      <c r="M1440" s="43"/>
      <c r="N1440" s="43"/>
      <c r="O1440" s="43"/>
      <c r="P1440" s="43"/>
      <c r="Q1440" s="43"/>
    </row>
    <row r="1441" spans="1:17">
      <c r="A1441" s="43" t="str">
        <f t="shared" si="134"/>
        <v>/data/khanlab/projects/working_DATA/</v>
      </c>
      <c r="B1441" s="43" t="s">
        <v>763</v>
      </c>
      <c r="C1441" s="43" t="str">
        <f t="shared" si="135"/>
        <v>.Processed/</v>
      </c>
      <c r="D1441" s="43" t="str">
        <f t="shared" si="136"/>
        <v>.bam</v>
      </c>
      <c r="E1441" s="43" t="str">
        <f t="shared" si="138"/>
        <v>/data/khanlab/projects/working_DATA/Sample_RH18Seq_T_D21KAACXX/Sample_RH18Seq_T_D21KAACXX.Processed/Sample_RH18Seq_T_D21KAACXX.bam</v>
      </c>
      <c r="F1441" s="43" t="str">
        <f t="shared" si="139"/>
        <v>Sample_RH18Seq_T_D21KAACXX.bam</v>
      </c>
      <c r="G1441" s="97" t="str">
        <f t="shared" si="137"/>
        <v>/data/khanlab/projects/working_DATA/Sample_RH18Seq_T_D21KAACXX/Sample_RH18Seq_T_D21KAACXX.Cufflinks_UCSC/genes.fpkm_tracking</v>
      </c>
      <c r="H1441" s="43"/>
      <c r="I1441" s="43"/>
      <c r="J1441" s="43"/>
      <c r="K1441" s="43"/>
      <c r="L1441" s="43"/>
      <c r="M1441" s="43"/>
      <c r="N1441" s="43"/>
      <c r="O1441" s="43"/>
      <c r="P1441" s="43"/>
      <c r="Q1441" s="43"/>
    </row>
    <row r="1442" spans="1:17" hidden="1">
      <c r="A1442" s="43" t="str">
        <f t="shared" si="134"/>
        <v>/data/khanlab/projects/working_DATA/</v>
      </c>
      <c r="B1442" s="43" t="s">
        <v>2122</v>
      </c>
      <c r="C1442" s="43" t="str">
        <f t="shared" si="135"/>
        <v>.Processed/</v>
      </c>
      <c r="D1442" s="43" t="str">
        <f t="shared" si="136"/>
        <v>.bam</v>
      </c>
      <c r="E1442" s="43" t="str">
        <f t="shared" si="138"/>
        <v>/data/khanlab/projects/working_DATA/Sample_RH18seq_E_C4P65ANXX/Sample_RH18seq_E_C4P65ANXX.Processed/Sample_RH18seq_E_C4P65ANXX.bam</v>
      </c>
      <c r="F1442" s="43" t="str">
        <f t="shared" si="139"/>
        <v>Sample_RH18seq_E_C4P65ANXX.bam</v>
      </c>
      <c r="G1442" s="97" t="str">
        <f t="shared" si="137"/>
        <v>/data/khanlab/projects/working_DATA/Sample_RH18seq_E_C4P65ANXX/Sample_RH18seq_E_C4P65ANXX.Cufflinks_UCSC/genes.fpkm_tracking</v>
      </c>
      <c r="H1442" s="43"/>
      <c r="I1442" s="43"/>
      <c r="J1442" s="43"/>
      <c r="K1442" s="43"/>
      <c r="L1442" s="43"/>
      <c r="M1442" s="43"/>
      <c r="N1442" s="43"/>
      <c r="O1442" s="43"/>
      <c r="P1442" s="43"/>
      <c r="Q1442" s="43"/>
    </row>
    <row r="1443" spans="1:17" hidden="1">
      <c r="A1443" s="43" t="str">
        <f t="shared" si="134"/>
        <v>/data/khanlab/projects/working_DATA/</v>
      </c>
      <c r="B1443" s="43" t="s">
        <v>2123</v>
      </c>
      <c r="C1443" s="43" t="str">
        <f t="shared" si="135"/>
        <v>.Processed/</v>
      </c>
      <c r="D1443" s="43" t="str">
        <f t="shared" si="136"/>
        <v>.bam</v>
      </c>
      <c r="E1443" s="43" t="str">
        <f t="shared" si="138"/>
        <v>/data/khanlab/projects/working_DATA/Sample_RH18seq_E_khan05_20111209_PE/Sample_RH18seq_E_khan05_20111209_PE.Processed/Sample_RH18seq_E_khan05_20111209_PE.bam</v>
      </c>
      <c r="F1443" s="43" t="str">
        <f t="shared" si="139"/>
        <v>Sample_RH18seq_E_khan05_20111209_PE.bam</v>
      </c>
      <c r="G1443" s="97" t="str">
        <f t="shared" si="137"/>
        <v>/data/khanlab/projects/working_DATA/Sample_RH18seq_E_khan05_20111209_PE/Sample_RH18seq_E_khan05_20111209_PE.Cufflinks_UCSC/genes.fpkm_tracking</v>
      </c>
      <c r="H1443" s="43"/>
      <c r="I1443" s="43"/>
      <c r="J1443" s="43"/>
      <c r="K1443" s="43"/>
      <c r="L1443" s="43"/>
      <c r="M1443" s="43"/>
      <c r="N1443" s="43"/>
      <c r="O1443" s="43"/>
      <c r="P1443" s="43"/>
      <c r="Q1443" s="43"/>
    </row>
    <row r="1444" spans="1:17" hidden="1">
      <c r="A1444" s="43" t="str">
        <f t="shared" si="134"/>
        <v>/data/khanlab/projects/working_DATA/</v>
      </c>
      <c r="B1444" s="43" t="s">
        <v>2124</v>
      </c>
      <c r="C1444" s="43" t="str">
        <f t="shared" si="135"/>
        <v>.Processed/</v>
      </c>
      <c r="D1444" s="43" t="str">
        <f t="shared" si="136"/>
        <v>.bam</v>
      </c>
      <c r="E1444" s="43" t="str">
        <f t="shared" si="138"/>
        <v>/data/khanlab/projects/working_DATA/Sample_RH1seq_E_khan02_20111026_PE_2/Sample_RH1seq_E_khan02_20111026_PE_2.Processed/Sample_RH1seq_E_khan02_20111026_PE_2.bam</v>
      </c>
      <c r="F1444" s="43" t="str">
        <f t="shared" si="139"/>
        <v>Sample_RH1seq_E_khan02_20111026_PE_2.bam</v>
      </c>
      <c r="G1444" s="97" t="str">
        <f t="shared" si="137"/>
        <v>/data/khanlab/projects/working_DATA/Sample_RH1seq_E_khan02_20111026_PE_2/Sample_RH1seq_E_khan02_20111026_PE_2.Cufflinks_UCSC/genes.fpkm_tracking</v>
      </c>
      <c r="H1444" s="43"/>
      <c r="I1444" s="43"/>
      <c r="J1444" s="43"/>
      <c r="K1444" s="43"/>
      <c r="L1444" s="43"/>
      <c r="M1444" s="43"/>
      <c r="N1444" s="43"/>
      <c r="O1444" s="43"/>
      <c r="P1444" s="43"/>
      <c r="Q1444" s="43"/>
    </row>
    <row r="1445" spans="1:17">
      <c r="A1445" s="43" t="str">
        <f t="shared" si="134"/>
        <v>/data/khanlab/projects/working_DATA/</v>
      </c>
      <c r="B1445" s="43" t="s">
        <v>764</v>
      </c>
      <c r="C1445" s="43" t="str">
        <f t="shared" si="135"/>
        <v>.Processed/</v>
      </c>
      <c r="D1445" s="43" t="str">
        <f t="shared" si="136"/>
        <v>.bam</v>
      </c>
      <c r="E1445" s="43" t="str">
        <f t="shared" si="138"/>
        <v>/data/khanlab/projects/working_DATA/Sample_RH1seq_T_D26GWACXX/Sample_RH1seq_T_D26GWACXX.Processed/Sample_RH1seq_T_D26GWACXX.bam</v>
      </c>
      <c r="F1445" s="43" t="str">
        <f t="shared" si="139"/>
        <v>Sample_RH1seq_T_D26GWACXX.bam</v>
      </c>
      <c r="G1445" s="97" t="str">
        <f t="shared" si="137"/>
        <v>/data/khanlab/projects/working_DATA/Sample_RH1seq_T_D26GWACXX/Sample_RH1seq_T_D26GWACXX.Cufflinks_UCSC/genes.fpkm_tracking</v>
      </c>
      <c r="H1445" s="43"/>
      <c r="I1445" s="43"/>
      <c r="J1445" s="43"/>
      <c r="K1445" s="43"/>
      <c r="L1445" s="43"/>
      <c r="M1445" s="43"/>
      <c r="N1445" s="43"/>
      <c r="O1445" s="43"/>
      <c r="P1445" s="43"/>
      <c r="Q1445" s="43"/>
    </row>
    <row r="1446" spans="1:17" hidden="1">
      <c r="A1446" s="43" t="str">
        <f t="shared" si="134"/>
        <v>/data/khanlab/projects/working_DATA/</v>
      </c>
      <c r="B1446" s="43" t="s">
        <v>2125</v>
      </c>
      <c r="C1446" s="43" t="str">
        <f t="shared" si="135"/>
        <v>.Processed/</v>
      </c>
      <c r="D1446" s="43" t="str">
        <f t="shared" si="136"/>
        <v>.bam</v>
      </c>
      <c r="E1446" s="43" t="str">
        <f t="shared" si="138"/>
        <v>/data/khanlab/projects/working_DATA/Sample_RH28PX11LPAMdtp_E_C34P6ACXX/Sample_RH28PX11LPAMdtp_E_C34P6ACXX.Processed/Sample_RH28PX11LPAMdtp_E_C34P6ACXX.bam</v>
      </c>
      <c r="F1446" s="43" t="str">
        <f t="shared" si="139"/>
        <v>Sample_RH28PX11LPAMdtp_E_C34P6ACXX.bam</v>
      </c>
      <c r="G1446" s="97" t="str">
        <f t="shared" si="137"/>
        <v>/data/khanlab/projects/working_DATA/Sample_RH28PX11LPAMdtp_E_C34P6ACXX/Sample_RH28PX11LPAMdtp_E_C34P6ACXX.Cufflinks_UCSC/genes.fpkm_tracking</v>
      </c>
      <c r="H1446" s="43"/>
      <c r="I1446" s="43"/>
      <c r="J1446" s="43"/>
      <c r="K1446" s="43"/>
      <c r="L1446" s="43"/>
      <c r="M1446" s="43"/>
      <c r="N1446" s="43"/>
      <c r="O1446" s="43"/>
      <c r="P1446" s="43"/>
      <c r="Q1446" s="43"/>
    </row>
    <row r="1447" spans="1:17">
      <c r="A1447" s="43" t="str">
        <f t="shared" si="134"/>
        <v>/data/khanlab/projects/working_DATA/</v>
      </c>
      <c r="B1447" s="43" t="s">
        <v>765</v>
      </c>
      <c r="C1447" s="43" t="str">
        <f t="shared" si="135"/>
        <v>.Processed/</v>
      </c>
      <c r="D1447" s="43" t="str">
        <f t="shared" si="136"/>
        <v>.bam</v>
      </c>
      <c r="E1447" s="43" t="str">
        <f t="shared" si="138"/>
        <v>/data/khanlab/projects/working_DATA/Sample_RH28PX11LPAMdtp_T_D2ED5ACXX/Sample_RH28PX11LPAMdtp_T_D2ED5ACXX.Processed/Sample_RH28PX11LPAMdtp_T_D2ED5ACXX.bam</v>
      </c>
      <c r="F1447" s="43" t="str">
        <f t="shared" si="139"/>
        <v>Sample_RH28PX11LPAMdtp_T_D2ED5ACXX.bam</v>
      </c>
      <c r="G1447" s="97" t="str">
        <f t="shared" si="137"/>
        <v>/data/khanlab/projects/working_DATA/Sample_RH28PX11LPAMdtp_T_D2ED5ACXX/Sample_RH28PX11LPAMdtp_T_D2ED5ACXX.Cufflinks_UCSC/genes.fpkm_tracking</v>
      </c>
      <c r="H1447" s="43"/>
      <c r="I1447" s="43"/>
      <c r="J1447" s="43"/>
      <c r="K1447" s="43"/>
      <c r="L1447" s="43"/>
      <c r="M1447" s="43"/>
      <c r="N1447" s="43"/>
      <c r="O1447" s="43"/>
      <c r="P1447" s="43"/>
      <c r="Q1447" s="43"/>
    </row>
    <row r="1448" spans="1:17" hidden="1">
      <c r="A1448" s="43" t="str">
        <f t="shared" si="134"/>
        <v>/data/khanlab/projects/working_DATA/</v>
      </c>
      <c r="B1448" s="43" t="s">
        <v>2126</v>
      </c>
      <c r="C1448" s="43" t="str">
        <f t="shared" si="135"/>
        <v>.Processed/</v>
      </c>
      <c r="D1448" s="43" t="str">
        <f t="shared" si="136"/>
        <v>.bam</v>
      </c>
      <c r="E1448" s="43" t="str">
        <f t="shared" si="138"/>
        <v>/data/khanlab/projects/working_DATA/Sample_RH28seq_E_C4P65ANXX/Sample_RH28seq_E_C4P65ANXX.Processed/Sample_RH28seq_E_C4P65ANXX.bam</v>
      </c>
      <c r="F1448" s="43" t="str">
        <f t="shared" si="139"/>
        <v>Sample_RH28seq_E_C4P65ANXX.bam</v>
      </c>
      <c r="G1448" s="97" t="str">
        <f t="shared" si="137"/>
        <v>/data/khanlab/projects/working_DATA/Sample_RH28seq_E_C4P65ANXX/Sample_RH28seq_E_C4P65ANXX.Cufflinks_UCSC/genes.fpkm_tracking</v>
      </c>
      <c r="H1448" s="43"/>
      <c r="I1448" s="43"/>
      <c r="J1448" s="43"/>
      <c r="K1448" s="43"/>
      <c r="L1448" s="43"/>
      <c r="M1448" s="43"/>
      <c r="N1448" s="43"/>
      <c r="O1448" s="43"/>
      <c r="P1448" s="43"/>
      <c r="Q1448" s="43"/>
    </row>
    <row r="1449" spans="1:17" hidden="1">
      <c r="A1449" s="43" t="str">
        <f t="shared" si="134"/>
        <v>/data/khanlab/projects/working_DATA/</v>
      </c>
      <c r="B1449" s="43" t="s">
        <v>2127</v>
      </c>
      <c r="C1449" s="43" t="str">
        <f t="shared" si="135"/>
        <v>.Processed/</v>
      </c>
      <c r="D1449" s="43" t="str">
        <f t="shared" si="136"/>
        <v>.bam</v>
      </c>
      <c r="E1449" s="43" t="str">
        <f t="shared" si="138"/>
        <v>/data/khanlab/projects/working_DATA/Sample_RH28seq_E_khan06_20111028_PE_2/Sample_RH28seq_E_khan06_20111028_PE_2.Processed/Sample_RH28seq_E_khan06_20111028_PE_2.bam</v>
      </c>
      <c r="F1449" s="43" t="str">
        <f t="shared" si="139"/>
        <v>Sample_RH28seq_E_khan06_20111028_PE_2.bam</v>
      </c>
      <c r="G1449" s="97" t="str">
        <f t="shared" si="137"/>
        <v>/data/khanlab/projects/working_DATA/Sample_RH28seq_E_khan06_20111028_PE_2/Sample_RH28seq_E_khan06_20111028_PE_2.Cufflinks_UCSC/genes.fpkm_tracking</v>
      </c>
      <c r="H1449" s="43"/>
      <c r="I1449" s="43"/>
      <c r="J1449" s="43"/>
      <c r="K1449" s="43"/>
      <c r="L1449" s="43"/>
      <c r="M1449" s="43"/>
      <c r="N1449" s="43"/>
      <c r="O1449" s="43"/>
      <c r="P1449" s="43"/>
      <c r="Q1449" s="43"/>
    </row>
    <row r="1450" spans="1:17">
      <c r="A1450" s="43" t="str">
        <f t="shared" si="134"/>
        <v>/data/khanlab/projects/working_DATA/</v>
      </c>
      <c r="B1450" s="43" t="s">
        <v>766</v>
      </c>
      <c r="C1450" s="43" t="str">
        <f t="shared" si="135"/>
        <v>.Processed/</v>
      </c>
      <c r="D1450" s="43" t="str">
        <f t="shared" si="136"/>
        <v>.bam</v>
      </c>
      <c r="E1450" s="43" t="str">
        <f t="shared" si="138"/>
        <v>/data/khanlab/projects/working_DATA/Sample_RH28seq_T_D2AHCACXX/Sample_RH28seq_T_D2AHCACXX.Processed/Sample_RH28seq_T_D2AHCACXX.bam</v>
      </c>
      <c r="F1450" s="43" t="str">
        <f t="shared" si="139"/>
        <v>Sample_RH28seq_T_D2AHCACXX.bam</v>
      </c>
      <c r="G1450" s="97" t="str">
        <f t="shared" si="137"/>
        <v>/data/khanlab/projects/working_DATA/Sample_RH28seq_T_D2AHCACXX/Sample_RH28seq_T_D2AHCACXX.Cufflinks_UCSC/genes.fpkm_tracking</v>
      </c>
      <c r="H1450" s="43"/>
      <c r="I1450" s="43"/>
      <c r="J1450" s="43"/>
      <c r="K1450" s="43"/>
      <c r="L1450" s="43"/>
      <c r="M1450" s="43"/>
      <c r="N1450" s="43"/>
      <c r="O1450" s="43"/>
      <c r="P1450" s="43"/>
      <c r="Q1450" s="43"/>
    </row>
    <row r="1451" spans="1:17" hidden="1">
      <c r="A1451" s="43" t="str">
        <f t="shared" si="134"/>
        <v>/data/khanlab/projects/working_DATA/</v>
      </c>
      <c r="B1451" s="43" t="s">
        <v>2128</v>
      </c>
      <c r="C1451" s="43" t="str">
        <f t="shared" si="135"/>
        <v>.Processed/</v>
      </c>
      <c r="D1451" s="43" t="str">
        <f t="shared" si="136"/>
        <v>.bam</v>
      </c>
      <c r="E1451" s="43" t="str">
        <f t="shared" si="138"/>
        <v>/data/khanlab/projects/working_DATA/Sample_RH2UK_E_C624DANXX/Sample_RH2UK_E_C624DANXX.Processed/Sample_RH2UK_E_C624DANXX.bam</v>
      </c>
      <c r="F1451" s="43" t="str">
        <f t="shared" si="139"/>
        <v>Sample_RH2UK_E_C624DANXX.bam</v>
      </c>
      <c r="G1451" s="97" t="str">
        <f t="shared" si="137"/>
        <v>/data/khanlab/projects/working_DATA/Sample_RH2UK_E_C624DANXX/Sample_RH2UK_E_C624DANXX.Cufflinks_UCSC/genes.fpkm_tracking</v>
      </c>
      <c r="H1451" s="43"/>
      <c r="I1451" s="43"/>
      <c r="J1451" s="43"/>
      <c r="K1451" s="43"/>
      <c r="L1451" s="43"/>
      <c r="M1451" s="43"/>
      <c r="N1451" s="43"/>
      <c r="O1451" s="43"/>
      <c r="P1451" s="43"/>
      <c r="Q1451" s="43"/>
    </row>
    <row r="1452" spans="1:17">
      <c r="A1452" s="43" t="str">
        <f t="shared" si="134"/>
        <v>/data/khanlab/projects/working_DATA/</v>
      </c>
      <c r="B1452" s="43" t="s">
        <v>2129</v>
      </c>
      <c r="C1452" s="43" t="str">
        <f t="shared" si="135"/>
        <v>.Processed/</v>
      </c>
      <c r="D1452" s="43" t="str">
        <f t="shared" si="136"/>
        <v>.bam</v>
      </c>
      <c r="E1452" s="43" t="str">
        <f t="shared" si="138"/>
        <v>/data/khanlab/projects/working_DATA/Sample_RH2UK_T_C628WANXX/Sample_RH2UK_T_C628WANXX.Processed/Sample_RH2UK_T_C628WANXX.bam</v>
      </c>
      <c r="F1452" s="43" t="str">
        <f t="shared" si="139"/>
        <v>Sample_RH2UK_T_C628WANXX.bam</v>
      </c>
      <c r="G1452" s="97" t="str">
        <f t="shared" si="137"/>
        <v>/data/khanlab/projects/working_DATA/Sample_RH2UK_T_C628WANXX/Sample_RH2UK_T_C628WANXX.Cufflinks_UCSC/genes.fpkm_tracking</v>
      </c>
      <c r="H1452" s="43"/>
      <c r="I1452" s="43"/>
      <c r="J1452" s="43"/>
      <c r="K1452" s="43"/>
      <c r="L1452" s="43"/>
      <c r="M1452" s="43"/>
      <c r="N1452" s="43"/>
      <c r="O1452" s="43"/>
      <c r="P1452" s="43"/>
      <c r="Q1452" s="43"/>
    </row>
    <row r="1453" spans="1:17">
      <c r="A1453" s="43" t="str">
        <f t="shared" si="134"/>
        <v>/data/khanlab/projects/working_DATA/</v>
      </c>
      <c r="B1453" s="43" t="s">
        <v>2130</v>
      </c>
      <c r="C1453" s="43" t="str">
        <f t="shared" si="135"/>
        <v>.Processed/</v>
      </c>
      <c r="D1453" s="43" t="str">
        <f t="shared" si="136"/>
        <v>.bam</v>
      </c>
      <c r="E1453" s="43" t="str">
        <f t="shared" si="138"/>
        <v>/data/khanlab/projects/working_DATA/Sample_RH30seqAc_T_C676DANXX/Sample_RH30seqAc_T_C676DANXX.Processed/Sample_RH30seqAc_T_C676DANXX.bam</v>
      </c>
      <c r="F1453" s="43" t="str">
        <f t="shared" si="139"/>
        <v>Sample_RH30seqAc_T_C676DANXX.bam</v>
      </c>
      <c r="G1453" s="97" t="str">
        <f t="shared" si="137"/>
        <v>/data/khanlab/projects/working_DATA/Sample_RH30seqAc_T_C676DANXX/Sample_RH30seqAc_T_C676DANXX.Cufflinks_UCSC/genes.fpkm_tracking</v>
      </c>
      <c r="H1453" s="43"/>
      <c r="I1453" s="43"/>
      <c r="J1453" s="43"/>
      <c r="K1453" s="43"/>
      <c r="L1453" s="43"/>
      <c r="M1453" s="43"/>
      <c r="N1453" s="43"/>
      <c r="O1453" s="43"/>
      <c r="P1453" s="43"/>
      <c r="Q1453" s="43"/>
    </row>
    <row r="1454" spans="1:17" hidden="1">
      <c r="A1454" s="43" t="str">
        <f t="shared" si="134"/>
        <v>/data/khanlab/projects/working_DATA/</v>
      </c>
      <c r="B1454" s="43" t="s">
        <v>2131</v>
      </c>
      <c r="C1454" s="43" t="str">
        <f t="shared" si="135"/>
        <v>.Processed/</v>
      </c>
      <c r="D1454" s="43" t="str">
        <f t="shared" si="136"/>
        <v>.bam</v>
      </c>
      <c r="E1454" s="43" t="str">
        <f t="shared" si="138"/>
        <v>/data/khanlab/projects/working_DATA/Sample_RH30seq_E_C624DANXX/Sample_RH30seq_E_C624DANXX.Processed/Sample_RH30seq_E_C624DANXX.bam</v>
      </c>
      <c r="F1454" s="43" t="str">
        <f t="shared" si="139"/>
        <v>Sample_RH30seq_E_C624DANXX.bam</v>
      </c>
      <c r="G1454" s="97" t="str">
        <f t="shared" si="137"/>
        <v>/data/khanlab/projects/working_DATA/Sample_RH30seq_E_C624DANXX/Sample_RH30seq_E_C624DANXX.Cufflinks_UCSC/genes.fpkm_tracking</v>
      </c>
      <c r="H1454" s="43"/>
      <c r="I1454" s="43"/>
      <c r="J1454" s="43"/>
      <c r="K1454" s="43"/>
      <c r="L1454" s="43"/>
      <c r="M1454" s="43"/>
      <c r="N1454" s="43"/>
      <c r="O1454" s="43"/>
      <c r="P1454" s="43"/>
      <c r="Q1454" s="43"/>
    </row>
    <row r="1455" spans="1:17" hidden="1">
      <c r="A1455" s="43" t="str">
        <f t="shared" si="134"/>
        <v>/data/khanlab/projects/working_DATA/</v>
      </c>
      <c r="B1455" s="43" t="s">
        <v>2132</v>
      </c>
      <c r="C1455" s="43" t="str">
        <f t="shared" si="135"/>
        <v>.Processed/</v>
      </c>
      <c r="D1455" s="43" t="str">
        <f t="shared" si="136"/>
        <v>.bam</v>
      </c>
      <c r="E1455" s="43" t="str">
        <f t="shared" si="138"/>
        <v>/data/khanlab/projects/working_DATA/Sample_RH30seq_E_khan03_20111014_PE_2/Sample_RH30seq_E_khan03_20111014_PE_2.Processed/Sample_RH30seq_E_khan03_20111014_PE_2.bam</v>
      </c>
      <c r="F1455" s="43" t="str">
        <f t="shared" si="139"/>
        <v>Sample_RH30seq_E_khan03_20111014_PE_2.bam</v>
      </c>
      <c r="G1455" s="97" t="str">
        <f t="shared" si="137"/>
        <v>/data/khanlab/projects/working_DATA/Sample_RH30seq_E_khan03_20111014_PE_2/Sample_RH30seq_E_khan03_20111014_PE_2.Cufflinks_UCSC/genes.fpkm_tracking</v>
      </c>
      <c r="H1455" s="43"/>
      <c r="I1455" s="43"/>
      <c r="J1455" s="43"/>
      <c r="K1455" s="43"/>
      <c r="L1455" s="43"/>
      <c r="M1455" s="43"/>
      <c r="N1455" s="43"/>
      <c r="O1455" s="43"/>
      <c r="P1455" s="43"/>
      <c r="Q1455" s="43"/>
    </row>
    <row r="1456" spans="1:17">
      <c r="A1456" s="43" t="str">
        <f t="shared" si="134"/>
        <v>/data/khanlab/projects/working_DATA/</v>
      </c>
      <c r="B1456" s="43" t="s">
        <v>767</v>
      </c>
      <c r="C1456" s="43" t="str">
        <f t="shared" si="135"/>
        <v>.Processed/</v>
      </c>
      <c r="D1456" s="43" t="str">
        <f t="shared" si="136"/>
        <v>.bam</v>
      </c>
      <c r="E1456" s="43" t="str">
        <f t="shared" si="138"/>
        <v>/data/khanlab/projects/working_DATA/Sample_RH30seq_T_D26GWACXX/Sample_RH30seq_T_D26GWACXX.Processed/Sample_RH30seq_T_D26GWACXX.bam</v>
      </c>
      <c r="F1456" s="43" t="str">
        <f t="shared" si="139"/>
        <v>Sample_RH30seq_T_D26GWACXX.bam</v>
      </c>
      <c r="G1456" s="97" t="str">
        <f t="shared" si="137"/>
        <v>/data/khanlab/projects/working_DATA/Sample_RH30seq_T_D26GWACXX/Sample_RH30seq_T_D26GWACXX.Cufflinks_UCSC/genes.fpkm_tracking</v>
      </c>
      <c r="H1456" s="43"/>
      <c r="I1456" s="43"/>
      <c r="J1456" s="43"/>
      <c r="K1456" s="43"/>
      <c r="L1456" s="43"/>
      <c r="M1456" s="43"/>
      <c r="N1456" s="43"/>
      <c r="O1456" s="43"/>
      <c r="P1456" s="43"/>
      <c r="Q1456" s="43"/>
    </row>
    <row r="1457" spans="1:17" hidden="1">
      <c r="A1457" s="43" t="str">
        <f t="shared" si="134"/>
        <v>/data/khanlab/projects/working_DATA/</v>
      </c>
      <c r="B1457" s="43" t="s">
        <v>2133</v>
      </c>
      <c r="C1457" s="43" t="str">
        <f t="shared" si="135"/>
        <v>.Processed/</v>
      </c>
      <c r="D1457" s="43" t="str">
        <f t="shared" si="136"/>
        <v>.bam</v>
      </c>
      <c r="E1457" s="43" t="str">
        <f t="shared" si="138"/>
        <v>/data/khanlab/projects/working_DATA/Sample_RH36seq_E_khan03_20111208_PE_2/Sample_RH36seq_E_khan03_20111208_PE_2.Processed/Sample_RH36seq_E_khan03_20111208_PE_2.bam</v>
      </c>
      <c r="F1457" s="43" t="str">
        <f t="shared" si="139"/>
        <v>Sample_RH36seq_E_khan03_20111208_PE_2.bam</v>
      </c>
      <c r="G1457" s="97" t="str">
        <f t="shared" si="137"/>
        <v>/data/khanlab/projects/working_DATA/Sample_RH36seq_E_khan03_20111208_PE_2/Sample_RH36seq_E_khan03_20111208_PE_2.Cufflinks_UCSC/genes.fpkm_tracking</v>
      </c>
      <c r="H1457" s="43"/>
      <c r="I1457" s="43"/>
      <c r="J1457" s="43"/>
      <c r="K1457" s="43"/>
      <c r="L1457" s="43"/>
      <c r="M1457" s="43"/>
      <c r="N1457" s="43"/>
      <c r="O1457" s="43"/>
      <c r="P1457" s="43"/>
      <c r="Q1457" s="43"/>
    </row>
    <row r="1458" spans="1:17">
      <c r="A1458" s="43" t="str">
        <f t="shared" si="134"/>
        <v>/data/khanlab/projects/working_DATA/</v>
      </c>
      <c r="B1458" s="43" t="s">
        <v>768</v>
      </c>
      <c r="C1458" s="43" t="str">
        <f t="shared" si="135"/>
        <v>.Processed/</v>
      </c>
      <c r="D1458" s="43" t="str">
        <f t="shared" si="136"/>
        <v>.bam</v>
      </c>
      <c r="E1458" s="43" t="str">
        <f t="shared" si="138"/>
        <v>/data/khanlab/projects/working_DATA/Sample_RH36seq_T_D2AHCACXX/Sample_RH36seq_T_D2AHCACXX.Processed/Sample_RH36seq_T_D2AHCACXX.bam</v>
      </c>
      <c r="F1458" s="43" t="str">
        <f t="shared" si="139"/>
        <v>Sample_RH36seq_T_D2AHCACXX.bam</v>
      </c>
      <c r="G1458" s="97" t="str">
        <f t="shared" si="137"/>
        <v>/data/khanlab/projects/working_DATA/Sample_RH36seq_T_D2AHCACXX/Sample_RH36seq_T_D2AHCACXX.Cufflinks_UCSC/genes.fpkm_tracking</v>
      </c>
      <c r="H1458" s="43"/>
      <c r="I1458" s="43"/>
      <c r="J1458" s="43"/>
      <c r="K1458" s="43"/>
      <c r="L1458" s="43"/>
      <c r="M1458" s="43"/>
      <c r="N1458" s="43"/>
      <c r="O1458" s="43"/>
      <c r="P1458" s="43"/>
      <c r="Q1458" s="43"/>
    </row>
    <row r="1459" spans="1:17" hidden="1">
      <c r="A1459" s="43" t="str">
        <f t="shared" si="134"/>
        <v>/data/khanlab/projects/working_DATA/</v>
      </c>
      <c r="B1459" s="43" t="s">
        <v>2134</v>
      </c>
      <c r="C1459" s="43" t="str">
        <f t="shared" si="135"/>
        <v>.Processed/</v>
      </c>
      <c r="D1459" s="43" t="str">
        <f t="shared" si="136"/>
        <v>.bam</v>
      </c>
      <c r="E1459" s="43" t="str">
        <f t="shared" si="138"/>
        <v>/data/khanlab/projects/working_DATA/Sample_RH3UK_E_C624DANXX/Sample_RH3UK_E_C624DANXX.Processed/Sample_RH3UK_E_C624DANXX.bam</v>
      </c>
      <c r="F1459" s="43" t="str">
        <f t="shared" si="139"/>
        <v>Sample_RH3UK_E_C624DANXX.bam</v>
      </c>
      <c r="G1459" s="97" t="str">
        <f t="shared" si="137"/>
        <v>/data/khanlab/projects/working_DATA/Sample_RH3UK_E_C624DANXX/Sample_RH3UK_E_C624DANXX.Cufflinks_UCSC/genes.fpkm_tracking</v>
      </c>
      <c r="H1459" s="43"/>
      <c r="I1459" s="43"/>
      <c r="J1459" s="43"/>
      <c r="K1459" s="43"/>
      <c r="L1459" s="43"/>
      <c r="M1459" s="43"/>
      <c r="N1459" s="43"/>
      <c r="O1459" s="43"/>
      <c r="P1459" s="43"/>
      <c r="Q1459" s="43"/>
    </row>
    <row r="1460" spans="1:17">
      <c r="A1460" s="43" t="str">
        <f t="shared" si="134"/>
        <v>/data/khanlab/projects/working_DATA/</v>
      </c>
      <c r="B1460" s="43" t="s">
        <v>2135</v>
      </c>
      <c r="C1460" s="43" t="str">
        <f t="shared" si="135"/>
        <v>.Processed/</v>
      </c>
      <c r="D1460" s="43" t="str">
        <f t="shared" si="136"/>
        <v>.bam</v>
      </c>
      <c r="E1460" s="43" t="str">
        <f t="shared" si="138"/>
        <v>/data/khanlab/projects/working_DATA/Sample_RH3UK_T_C628WANXX/Sample_RH3UK_T_C628WANXX.Processed/Sample_RH3UK_T_C628WANXX.bam</v>
      </c>
      <c r="F1460" s="43" t="str">
        <f t="shared" si="139"/>
        <v>Sample_RH3UK_T_C628WANXX.bam</v>
      </c>
      <c r="G1460" s="97" t="str">
        <f t="shared" si="137"/>
        <v>/data/khanlab/projects/working_DATA/Sample_RH3UK_T_C628WANXX/Sample_RH3UK_T_C628WANXX.Cufflinks_UCSC/genes.fpkm_tracking</v>
      </c>
      <c r="H1460" s="43"/>
      <c r="I1460" s="43"/>
      <c r="J1460" s="43"/>
      <c r="K1460" s="43"/>
      <c r="L1460" s="43"/>
      <c r="M1460" s="43"/>
      <c r="N1460" s="43"/>
      <c r="O1460" s="43"/>
      <c r="P1460" s="43"/>
      <c r="Q1460" s="43"/>
    </row>
    <row r="1461" spans="1:17">
      <c r="A1461" s="43" t="str">
        <f t="shared" si="134"/>
        <v>/data/khanlab/projects/working_DATA/</v>
      </c>
      <c r="B1461" s="43" t="s">
        <v>1112</v>
      </c>
      <c r="C1461" s="43" t="str">
        <f t="shared" si="135"/>
        <v>.Processed/</v>
      </c>
      <c r="D1461" s="43" t="str">
        <f t="shared" si="136"/>
        <v>.bam</v>
      </c>
      <c r="E1461" s="43" t="str">
        <f t="shared" si="138"/>
        <v>/data/khanlab/projects/working_DATA/Sample_RH41Bromosporinhigh_T_C5JW5ACXX/Sample_RH41Bromosporinhigh_T_C5JW5ACXX.Processed/Sample_RH41Bromosporinhigh_T_C5JW5ACXX.bam</v>
      </c>
      <c r="F1461" s="43" t="str">
        <f t="shared" si="139"/>
        <v>Sample_RH41Bromosporinhigh_T_C5JW5ACXX.bam</v>
      </c>
      <c r="G1461" s="97" t="str">
        <f t="shared" si="137"/>
        <v>/data/khanlab/projects/working_DATA/Sample_RH41Bromosporinhigh_T_C5JW5ACXX/Sample_RH41Bromosporinhigh_T_C5JW5ACXX.Cufflinks_UCSC/genes.fpkm_tracking</v>
      </c>
      <c r="H1461" s="43"/>
      <c r="I1461" s="43"/>
      <c r="J1461" s="43"/>
      <c r="K1461" s="43"/>
      <c r="L1461" s="43"/>
      <c r="M1461" s="43"/>
      <c r="N1461" s="43"/>
      <c r="O1461" s="43"/>
      <c r="P1461" s="43"/>
      <c r="Q1461" s="43"/>
    </row>
    <row r="1462" spans="1:17">
      <c r="A1462" s="43" t="str">
        <f t="shared" ref="A1462:A1525" si="140">$A$1</f>
        <v>/data/khanlab/projects/working_DATA/</v>
      </c>
      <c r="B1462" s="43" t="s">
        <v>1113</v>
      </c>
      <c r="C1462" s="43" t="str">
        <f t="shared" ref="C1462:C1525" si="141">$C$1</f>
        <v>.Processed/</v>
      </c>
      <c r="D1462" s="43" t="str">
        <f t="shared" ref="D1462:D1525" si="142">$D$1</f>
        <v>.bam</v>
      </c>
      <c r="E1462" s="43" t="str">
        <f t="shared" si="138"/>
        <v>/data/khanlab/projects/working_DATA/Sample_RH41Bromosporinlow_T_C5JW5ACXX/Sample_RH41Bromosporinlow_T_C5JW5ACXX.Processed/Sample_RH41Bromosporinlow_T_C5JW5ACXX.bam</v>
      </c>
      <c r="F1462" s="43" t="str">
        <f t="shared" si="139"/>
        <v>Sample_RH41Bromosporinlow_T_C5JW5ACXX.bam</v>
      </c>
      <c r="G1462" s="97" t="str">
        <f t="shared" si="137"/>
        <v>/data/khanlab/projects/working_DATA/Sample_RH41Bromosporinlow_T_C5JW5ACXX/Sample_RH41Bromosporinlow_T_C5JW5ACXX.Cufflinks_UCSC/genes.fpkm_tracking</v>
      </c>
      <c r="H1462" s="43"/>
      <c r="I1462" s="43"/>
      <c r="J1462" s="43"/>
      <c r="K1462" s="43"/>
      <c r="L1462" s="43"/>
      <c r="M1462" s="43"/>
      <c r="N1462" s="43"/>
      <c r="O1462" s="43"/>
      <c r="P1462" s="43"/>
      <c r="Q1462" s="43"/>
    </row>
    <row r="1463" spans="1:17">
      <c r="A1463" s="43" t="str">
        <f t="shared" si="140"/>
        <v>/data/khanlab/projects/working_DATA/</v>
      </c>
      <c r="B1463" s="43" t="s">
        <v>769</v>
      </c>
      <c r="C1463" s="43" t="str">
        <f t="shared" si="141"/>
        <v>.Processed/</v>
      </c>
      <c r="D1463" s="43" t="str">
        <f t="shared" si="142"/>
        <v>.bam</v>
      </c>
      <c r="E1463" s="43" t="str">
        <f t="shared" si="138"/>
        <v>/data/khanlab/projects/working_DATA/Sample_RH41Cpd50high_T_C4JM1ACXX/Sample_RH41Cpd50high_T_C4JM1ACXX.Processed/Sample_RH41Cpd50high_T_C4JM1ACXX.bam</v>
      </c>
      <c r="F1463" s="43" t="str">
        <f t="shared" si="139"/>
        <v>Sample_RH41Cpd50high_T_C4JM1ACXX.bam</v>
      </c>
      <c r="G1463" s="97" t="str">
        <f t="shared" si="137"/>
        <v>/data/khanlab/projects/working_DATA/Sample_RH41Cpd50high_T_C4JM1ACXX/Sample_RH41Cpd50high_T_C4JM1ACXX.Cufflinks_UCSC/genes.fpkm_tracking</v>
      </c>
      <c r="H1463" s="43"/>
      <c r="I1463" s="43"/>
      <c r="J1463" s="43"/>
      <c r="K1463" s="43"/>
      <c r="L1463" s="43"/>
      <c r="M1463" s="43"/>
      <c r="N1463" s="43"/>
      <c r="O1463" s="43"/>
      <c r="P1463" s="43"/>
      <c r="Q1463" s="43"/>
    </row>
    <row r="1464" spans="1:17">
      <c r="A1464" s="43" t="str">
        <f t="shared" si="140"/>
        <v>/data/khanlab/projects/working_DATA/</v>
      </c>
      <c r="B1464" s="43" t="s">
        <v>770</v>
      </c>
      <c r="C1464" s="43" t="str">
        <f t="shared" si="141"/>
        <v>.Processed/</v>
      </c>
      <c r="D1464" s="43" t="str">
        <f t="shared" si="142"/>
        <v>.bam</v>
      </c>
      <c r="E1464" s="43" t="str">
        <f t="shared" si="138"/>
        <v>/data/khanlab/projects/working_DATA/Sample_RH41Cpd50low_T_C4JM1ACXX/Sample_RH41Cpd50low_T_C4JM1ACXX.Processed/Sample_RH41Cpd50low_T_C4JM1ACXX.bam</v>
      </c>
      <c r="F1464" s="43" t="str">
        <f t="shared" si="139"/>
        <v>Sample_RH41Cpd50low_T_C4JM1ACXX.bam</v>
      </c>
      <c r="G1464" s="97" t="str">
        <f t="shared" si="137"/>
        <v>/data/khanlab/projects/working_DATA/Sample_RH41Cpd50low_T_C4JM1ACXX/Sample_RH41Cpd50low_T_C4JM1ACXX.Cufflinks_UCSC/genes.fpkm_tracking</v>
      </c>
      <c r="H1464" s="43"/>
      <c r="I1464" s="43"/>
      <c r="J1464" s="43"/>
      <c r="K1464" s="43"/>
      <c r="L1464" s="43"/>
      <c r="M1464" s="43"/>
      <c r="N1464" s="43"/>
      <c r="O1464" s="43"/>
      <c r="P1464" s="43"/>
      <c r="Q1464" s="43"/>
    </row>
    <row r="1465" spans="1:17">
      <c r="A1465" s="43" t="str">
        <f t="shared" si="140"/>
        <v>/data/khanlab/projects/working_DATA/</v>
      </c>
      <c r="B1465" s="43" t="s">
        <v>771</v>
      </c>
      <c r="C1465" s="43" t="str">
        <f t="shared" si="141"/>
        <v>.Processed/</v>
      </c>
      <c r="D1465" s="43" t="str">
        <f t="shared" si="142"/>
        <v>.bam</v>
      </c>
      <c r="E1465" s="43" t="str">
        <f t="shared" si="138"/>
        <v>/data/khanlab/projects/working_DATA/Sample_RH41DMSOhigh_T_C4JM1ACXX/Sample_RH41DMSOhigh_T_C4JM1ACXX.Processed/Sample_RH41DMSOhigh_T_C4JM1ACXX.bam</v>
      </c>
      <c r="F1465" s="43" t="str">
        <f t="shared" si="139"/>
        <v>Sample_RH41DMSOhigh_T_C4JM1ACXX.bam</v>
      </c>
      <c r="G1465" s="97" t="str">
        <f t="shared" si="137"/>
        <v>/data/khanlab/projects/working_DATA/Sample_RH41DMSOhigh_T_C4JM1ACXX/Sample_RH41DMSOhigh_T_C4JM1ACXX.Cufflinks_UCSC/genes.fpkm_tracking</v>
      </c>
      <c r="H1465" s="43"/>
      <c r="I1465" s="43"/>
      <c r="J1465" s="43"/>
      <c r="K1465" s="43"/>
      <c r="L1465" s="43"/>
      <c r="M1465" s="43"/>
      <c r="N1465" s="43"/>
      <c r="O1465" s="43"/>
      <c r="P1465" s="43"/>
      <c r="Q1465" s="43"/>
    </row>
    <row r="1466" spans="1:17">
      <c r="A1466" s="43" t="str">
        <f t="shared" si="140"/>
        <v>/data/khanlab/projects/working_DATA/</v>
      </c>
      <c r="B1466" s="43" t="s">
        <v>772</v>
      </c>
      <c r="C1466" s="43" t="str">
        <f t="shared" si="141"/>
        <v>.Processed/</v>
      </c>
      <c r="D1466" s="43" t="str">
        <f t="shared" si="142"/>
        <v>.bam</v>
      </c>
      <c r="E1466" s="43" t="str">
        <f t="shared" si="138"/>
        <v>/data/khanlab/projects/working_DATA/Sample_RH41DMSOhigh_T_H144EBGXX/Sample_RH41DMSOhigh_T_H144EBGXX.Processed/Sample_RH41DMSOhigh_T_H144EBGXX.bam</v>
      </c>
      <c r="F1466" s="43" t="str">
        <f t="shared" si="139"/>
        <v>Sample_RH41DMSOhigh_T_H144EBGXX.bam</v>
      </c>
      <c r="G1466" s="97" t="str">
        <f t="shared" si="137"/>
        <v>/data/khanlab/projects/working_DATA/Sample_RH41DMSOhigh_T_H144EBGXX/Sample_RH41DMSOhigh_T_H144EBGXX.Cufflinks_UCSC/genes.fpkm_tracking</v>
      </c>
      <c r="H1466" s="43"/>
      <c r="I1466" s="43"/>
      <c r="J1466" s="43"/>
      <c r="K1466" s="43"/>
      <c r="L1466" s="43"/>
      <c r="M1466" s="43"/>
      <c r="N1466" s="43"/>
      <c r="O1466" s="43"/>
      <c r="P1466" s="43"/>
      <c r="Q1466" s="43"/>
    </row>
    <row r="1467" spans="1:17">
      <c r="A1467" s="43" t="str">
        <f t="shared" si="140"/>
        <v>/data/khanlab/projects/working_DATA/</v>
      </c>
      <c r="B1467" s="43" t="s">
        <v>773</v>
      </c>
      <c r="C1467" s="43" t="str">
        <f t="shared" si="141"/>
        <v>.Processed/</v>
      </c>
      <c r="D1467" s="43" t="str">
        <f t="shared" si="142"/>
        <v>.bam</v>
      </c>
      <c r="E1467" s="43" t="str">
        <f t="shared" si="138"/>
        <v>/data/khanlab/projects/working_DATA/Sample_RH41DMSOlow_T_C4JM1ACXX/Sample_RH41DMSOlow_T_C4JM1ACXX.Processed/Sample_RH41DMSOlow_T_C4JM1ACXX.bam</v>
      </c>
      <c r="F1467" s="43" t="str">
        <f t="shared" si="139"/>
        <v>Sample_RH41DMSOlow_T_C4JM1ACXX.bam</v>
      </c>
      <c r="G1467" s="97" t="str">
        <f t="shared" si="137"/>
        <v>/data/khanlab/projects/working_DATA/Sample_RH41DMSOlow_T_C4JM1ACXX/Sample_RH41DMSOlow_T_C4JM1ACXX.Cufflinks_UCSC/genes.fpkm_tracking</v>
      </c>
      <c r="H1467" s="43"/>
      <c r="I1467" s="43"/>
      <c r="J1467" s="43"/>
      <c r="K1467" s="43"/>
      <c r="L1467" s="43"/>
      <c r="M1467" s="43"/>
      <c r="N1467" s="43"/>
      <c r="O1467" s="43"/>
      <c r="P1467" s="43"/>
      <c r="Q1467" s="43"/>
    </row>
    <row r="1468" spans="1:17">
      <c r="A1468" s="43" t="str">
        <f t="shared" si="140"/>
        <v>/data/khanlab/projects/working_DATA/</v>
      </c>
      <c r="B1468" s="43" t="s">
        <v>774</v>
      </c>
      <c r="C1468" s="43" t="str">
        <f t="shared" si="141"/>
        <v>.Processed/</v>
      </c>
      <c r="D1468" s="43" t="str">
        <f t="shared" si="142"/>
        <v>.bam</v>
      </c>
      <c r="E1468" s="43" t="str">
        <f t="shared" si="138"/>
        <v>/data/khanlab/projects/working_DATA/Sample_RH41DMSOlow_T_H144EBGXX/Sample_RH41DMSOlow_T_H144EBGXX.Processed/Sample_RH41DMSOlow_T_H144EBGXX.bam</v>
      </c>
      <c r="F1468" s="43" t="str">
        <f t="shared" si="139"/>
        <v>Sample_RH41DMSOlow_T_H144EBGXX.bam</v>
      </c>
      <c r="G1468" s="97" t="str">
        <f t="shared" si="137"/>
        <v>/data/khanlab/projects/working_DATA/Sample_RH41DMSOlow_T_H144EBGXX/Sample_RH41DMSOlow_T_H144EBGXX.Cufflinks_UCSC/genes.fpkm_tracking</v>
      </c>
      <c r="H1468" s="43"/>
      <c r="I1468" s="43"/>
      <c r="J1468" s="43"/>
      <c r="K1468" s="43"/>
      <c r="L1468" s="43"/>
      <c r="M1468" s="43"/>
      <c r="N1468" s="43"/>
      <c r="O1468" s="43"/>
      <c r="P1468" s="43"/>
      <c r="Q1468" s="43"/>
    </row>
    <row r="1469" spans="1:17">
      <c r="A1469" s="43" t="str">
        <f t="shared" si="140"/>
        <v>/data/khanlab/projects/working_DATA/</v>
      </c>
      <c r="B1469" s="43" t="s">
        <v>1114</v>
      </c>
      <c r="C1469" s="43" t="str">
        <f t="shared" si="141"/>
        <v>.Processed/</v>
      </c>
      <c r="D1469" s="43" t="str">
        <f t="shared" si="142"/>
        <v>.bam</v>
      </c>
      <c r="E1469" s="43" t="str">
        <f t="shared" si="138"/>
        <v>/data/khanlab/projects/working_DATA/Sample_RH41EZ-005high_T_C5JW5ACXX/Sample_RH41EZ-005high_T_C5JW5ACXX.Processed/Sample_RH41EZ-005high_T_C5JW5ACXX.bam</v>
      </c>
      <c r="F1469" s="43" t="str">
        <f t="shared" si="139"/>
        <v>Sample_RH41EZ-005high_T_C5JW5ACXX.bam</v>
      </c>
      <c r="G1469" s="97" t="str">
        <f t="shared" si="137"/>
        <v>/data/khanlab/projects/working_DATA/Sample_RH41EZ-005high_T_C5JW5ACXX/Sample_RH41EZ-005high_T_C5JW5ACXX.Cufflinks_UCSC/genes.fpkm_tracking</v>
      </c>
      <c r="H1469" s="43"/>
      <c r="I1469" s="43"/>
      <c r="J1469" s="43"/>
      <c r="K1469" s="43"/>
      <c r="L1469" s="43"/>
      <c r="M1469" s="43"/>
      <c r="N1469" s="43"/>
      <c r="O1469" s="43"/>
      <c r="P1469" s="43"/>
      <c r="Q1469" s="43"/>
    </row>
    <row r="1470" spans="1:17">
      <c r="A1470" s="43" t="str">
        <f t="shared" si="140"/>
        <v>/data/khanlab/projects/working_DATA/</v>
      </c>
      <c r="B1470" s="43" t="s">
        <v>1115</v>
      </c>
      <c r="C1470" s="43" t="str">
        <f t="shared" si="141"/>
        <v>.Processed/</v>
      </c>
      <c r="D1470" s="43" t="str">
        <f t="shared" si="142"/>
        <v>.bam</v>
      </c>
      <c r="E1470" s="43" t="str">
        <f t="shared" si="138"/>
        <v>/data/khanlab/projects/working_DATA/Sample_RH41EZ-005low_T_C5JW5ACXX/Sample_RH41EZ-005low_T_C5JW5ACXX.Processed/Sample_RH41EZ-005low_T_C5JW5ACXX.bam</v>
      </c>
      <c r="F1470" s="43" t="str">
        <f t="shared" si="139"/>
        <v>Sample_RH41EZ-005low_T_C5JW5ACXX.bam</v>
      </c>
      <c r="G1470" s="97" t="str">
        <f t="shared" si="137"/>
        <v>/data/khanlab/projects/working_DATA/Sample_RH41EZ-005low_T_C5JW5ACXX/Sample_RH41EZ-005low_T_C5JW5ACXX.Cufflinks_UCSC/genes.fpkm_tracking</v>
      </c>
      <c r="H1470" s="43"/>
      <c r="I1470" s="43"/>
      <c r="J1470" s="43"/>
      <c r="K1470" s="43"/>
      <c r="L1470" s="43"/>
      <c r="M1470" s="43"/>
      <c r="N1470" s="43"/>
      <c r="O1470" s="43"/>
      <c r="P1470" s="43"/>
      <c r="Q1470" s="43"/>
    </row>
    <row r="1471" spans="1:17">
      <c r="A1471" s="43" t="str">
        <f t="shared" si="140"/>
        <v>/data/khanlab/projects/working_DATA/</v>
      </c>
      <c r="B1471" s="43" t="s">
        <v>775</v>
      </c>
      <c r="C1471" s="43" t="str">
        <f t="shared" si="141"/>
        <v>.Processed/</v>
      </c>
      <c r="D1471" s="43" t="str">
        <f t="shared" si="142"/>
        <v>.bam</v>
      </c>
      <c r="E1471" s="43" t="str">
        <f t="shared" si="138"/>
        <v>/data/khanlab/projects/working_DATA/Sample_RH41GSKJ4high_T_C4JM1ACXX/Sample_RH41GSKJ4high_T_C4JM1ACXX.Processed/Sample_RH41GSKJ4high_T_C4JM1ACXX.bam</v>
      </c>
      <c r="F1471" s="43" t="str">
        <f t="shared" si="139"/>
        <v>Sample_RH41GSKJ4high_T_C4JM1ACXX.bam</v>
      </c>
      <c r="G1471" s="97" t="str">
        <f t="shared" si="137"/>
        <v>/data/khanlab/projects/working_DATA/Sample_RH41GSKJ4high_T_C4JM1ACXX/Sample_RH41GSKJ4high_T_C4JM1ACXX.Cufflinks_UCSC/genes.fpkm_tracking</v>
      </c>
      <c r="H1471" s="43"/>
      <c r="I1471" s="43"/>
      <c r="J1471" s="43"/>
      <c r="K1471" s="43"/>
      <c r="L1471" s="43"/>
      <c r="M1471" s="43"/>
      <c r="N1471" s="43"/>
      <c r="O1471" s="43"/>
      <c r="P1471" s="43"/>
      <c r="Q1471" s="43"/>
    </row>
    <row r="1472" spans="1:17">
      <c r="A1472" s="43" t="str">
        <f t="shared" si="140"/>
        <v>/data/khanlab/projects/working_DATA/</v>
      </c>
      <c r="B1472" s="43" t="s">
        <v>776</v>
      </c>
      <c r="C1472" s="43" t="str">
        <f t="shared" si="141"/>
        <v>.Processed/</v>
      </c>
      <c r="D1472" s="43" t="str">
        <f t="shared" si="142"/>
        <v>.bam</v>
      </c>
      <c r="E1472" s="43" t="str">
        <f t="shared" si="138"/>
        <v>/data/khanlab/projects/working_DATA/Sample_RH41GSKJ4low_T_C4JM1ACXX/Sample_RH41GSKJ4low_T_C4JM1ACXX.Processed/Sample_RH41GSKJ4low_T_C4JM1ACXX.bam</v>
      </c>
      <c r="F1472" s="43" t="str">
        <f t="shared" si="139"/>
        <v>Sample_RH41GSKJ4low_T_C4JM1ACXX.bam</v>
      </c>
      <c r="G1472" s="97" t="str">
        <f t="shared" si="137"/>
        <v>/data/khanlab/projects/working_DATA/Sample_RH41GSKJ4low_T_C4JM1ACXX/Sample_RH41GSKJ4low_T_C4JM1ACXX.Cufflinks_UCSC/genes.fpkm_tracking</v>
      </c>
      <c r="H1472" s="43"/>
      <c r="I1472" s="43"/>
      <c r="J1472" s="43"/>
      <c r="K1472" s="43"/>
      <c r="L1472" s="43"/>
      <c r="M1472" s="43"/>
      <c r="N1472" s="43"/>
      <c r="O1472" s="43"/>
      <c r="P1472" s="43"/>
      <c r="Q1472" s="43"/>
    </row>
    <row r="1473" spans="1:17">
      <c r="A1473" s="43" t="str">
        <f t="shared" si="140"/>
        <v>/data/khanlab/projects/working_DATA/</v>
      </c>
      <c r="B1473" s="43" t="s">
        <v>777</v>
      </c>
      <c r="C1473" s="43" t="str">
        <f t="shared" si="141"/>
        <v>.Processed/</v>
      </c>
      <c r="D1473" s="43" t="str">
        <f t="shared" si="142"/>
        <v>.bam</v>
      </c>
      <c r="E1473" s="43" t="str">
        <f t="shared" si="138"/>
        <v>/data/khanlab/projects/working_DATA/Sample_RH41GSKLSD1high_T_H0VWNAGXX/Sample_RH41GSKLSD1high_T_H0VWNAGXX.Processed/Sample_RH41GSKLSD1high_T_H0VWNAGXX.bam</v>
      </c>
      <c r="F1473" s="43" t="str">
        <f t="shared" si="139"/>
        <v>Sample_RH41GSKLSD1high_T_H0VWNAGXX.bam</v>
      </c>
      <c r="G1473" s="97" t="str">
        <f t="shared" si="137"/>
        <v>/data/khanlab/projects/working_DATA/Sample_RH41GSKLSD1high_T_H0VWNAGXX/Sample_RH41GSKLSD1high_T_H0VWNAGXX.Cufflinks_UCSC/genes.fpkm_tracking</v>
      </c>
      <c r="H1473" s="43"/>
      <c r="I1473" s="43"/>
      <c r="J1473" s="43"/>
      <c r="K1473" s="43"/>
      <c r="L1473" s="43"/>
      <c r="M1473" s="43"/>
      <c r="N1473" s="43"/>
      <c r="O1473" s="43"/>
      <c r="P1473" s="43"/>
      <c r="Q1473" s="43"/>
    </row>
    <row r="1474" spans="1:17">
      <c r="A1474" s="43" t="str">
        <f t="shared" si="140"/>
        <v>/data/khanlab/projects/working_DATA/</v>
      </c>
      <c r="B1474" s="43" t="s">
        <v>778</v>
      </c>
      <c r="C1474" s="43" t="str">
        <f t="shared" si="141"/>
        <v>.Processed/</v>
      </c>
      <c r="D1474" s="43" t="str">
        <f t="shared" si="142"/>
        <v>.bam</v>
      </c>
      <c r="E1474" s="43" t="str">
        <f t="shared" si="138"/>
        <v>/data/khanlab/projects/working_DATA/Sample_RH41GSKLSD1low_T_H0VWNAGXX/Sample_RH41GSKLSD1low_T_H0VWNAGXX.Processed/Sample_RH41GSKLSD1low_T_H0VWNAGXX.bam</v>
      </c>
      <c r="F1474" s="43" t="str">
        <f t="shared" si="139"/>
        <v>Sample_RH41GSKLSD1low_T_H0VWNAGXX.bam</v>
      </c>
      <c r="G1474" s="97" t="str">
        <f t="shared" ref="G1474:G1537" si="143">CONCATENATE(A1474,B1474,"/",B1474,".Cufflinks_UCSC/genes.fpkm_tracking")</f>
        <v>/data/khanlab/projects/working_DATA/Sample_RH41GSKLSD1low_T_H0VWNAGXX/Sample_RH41GSKLSD1low_T_H0VWNAGXX.Cufflinks_UCSC/genes.fpkm_tracking</v>
      </c>
      <c r="H1474" s="43"/>
      <c r="I1474" s="43"/>
      <c r="J1474" s="43"/>
      <c r="K1474" s="43"/>
      <c r="L1474" s="43"/>
      <c r="M1474" s="43"/>
      <c r="N1474" s="43"/>
      <c r="O1474" s="43"/>
      <c r="P1474" s="43"/>
      <c r="Q1474" s="43"/>
    </row>
    <row r="1475" spans="1:17">
      <c r="A1475" s="43" t="str">
        <f t="shared" si="140"/>
        <v>/data/khanlab/projects/working_DATA/</v>
      </c>
      <c r="B1475" s="43" t="s">
        <v>779</v>
      </c>
      <c r="C1475" s="43" t="str">
        <f t="shared" si="141"/>
        <v>.Processed/</v>
      </c>
      <c r="D1475" s="43" t="str">
        <f t="shared" si="142"/>
        <v>.bam</v>
      </c>
      <c r="E1475" s="43" t="str">
        <f t="shared" si="138"/>
        <v>/data/khanlab/projects/working_DATA/Sample_RH41JQ1high_T_C4JM1ACXX/Sample_RH41JQ1high_T_C4JM1ACXX.Processed/Sample_RH41JQ1high_T_C4JM1ACXX.bam</v>
      </c>
      <c r="F1475" s="43" t="str">
        <f t="shared" si="139"/>
        <v>Sample_RH41JQ1high_T_C4JM1ACXX.bam</v>
      </c>
      <c r="G1475" s="97" t="str">
        <f t="shared" si="143"/>
        <v>/data/khanlab/projects/working_DATA/Sample_RH41JQ1high_T_C4JM1ACXX/Sample_RH41JQ1high_T_C4JM1ACXX.Cufflinks_UCSC/genes.fpkm_tracking</v>
      </c>
      <c r="H1475" s="43"/>
      <c r="I1475" s="43"/>
      <c r="J1475" s="43"/>
      <c r="K1475" s="43"/>
      <c r="L1475" s="43"/>
      <c r="M1475" s="43"/>
      <c r="N1475" s="43"/>
      <c r="O1475" s="43"/>
      <c r="P1475" s="43"/>
      <c r="Q1475" s="43"/>
    </row>
    <row r="1476" spans="1:17">
      <c r="A1476" s="43" t="str">
        <f t="shared" si="140"/>
        <v>/data/khanlab/projects/working_DATA/</v>
      </c>
      <c r="B1476" s="43" t="s">
        <v>780</v>
      </c>
      <c r="C1476" s="43" t="str">
        <f t="shared" si="141"/>
        <v>.Processed/</v>
      </c>
      <c r="D1476" s="43" t="str">
        <f t="shared" si="142"/>
        <v>.bam</v>
      </c>
      <c r="E1476" s="43" t="str">
        <f t="shared" si="138"/>
        <v>/data/khanlab/projects/working_DATA/Sample_RH41JQ1low_T_C4JM1ACXX/Sample_RH41JQ1low_T_C4JM1ACXX.Processed/Sample_RH41JQ1low_T_C4JM1ACXX.bam</v>
      </c>
      <c r="F1476" s="43" t="str">
        <f t="shared" si="139"/>
        <v>Sample_RH41JQ1low_T_C4JM1ACXX.bam</v>
      </c>
      <c r="G1476" s="97" t="str">
        <f t="shared" si="143"/>
        <v>/data/khanlab/projects/working_DATA/Sample_RH41JQ1low_T_C4JM1ACXX/Sample_RH41JQ1low_T_C4JM1ACXX.Cufflinks_UCSC/genes.fpkm_tracking</v>
      </c>
      <c r="H1476" s="43"/>
      <c r="I1476" s="43"/>
      <c r="J1476" s="43"/>
      <c r="K1476" s="43"/>
      <c r="L1476" s="43"/>
      <c r="M1476" s="43"/>
      <c r="N1476" s="43"/>
      <c r="O1476" s="43"/>
      <c r="P1476" s="43"/>
      <c r="Q1476" s="43"/>
    </row>
    <row r="1477" spans="1:17">
      <c r="A1477" s="43" t="str">
        <f t="shared" si="140"/>
        <v>/data/khanlab/projects/working_DATA/</v>
      </c>
      <c r="B1477" s="43" t="s">
        <v>781</v>
      </c>
      <c r="C1477" s="43" t="str">
        <f t="shared" si="141"/>
        <v>.Processed/</v>
      </c>
      <c r="D1477" s="43" t="str">
        <f t="shared" si="142"/>
        <v>.bam</v>
      </c>
      <c r="E1477" s="43" t="str">
        <f t="shared" si="138"/>
        <v>/data/khanlab/projects/working_DATA/Sample_RH41LAQ824high_T_H144EBGXX/Sample_RH41LAQ824high_T_H144EBGXX.Processed/Sample_RH41LAQ824high_T_H144EBGXX.bam</v>
      </c>
      <c r="F1477" s="43" t="str">
        <f t="shared" si="139"/>
        <v>Sample_RH41LAQ824high_T_H144EBGXX.bam</v>
      </c>
      <c r="G1477" s="97" t="str">
        <f t="shared" si="143"/>
        <v>/data/khanlab/projects/working_DATA/Sample_RH41LAQ824high_T_H144EBGXX/Sample_RH41LAQ824high_T_H144EBGXX.Cufflinks_UCSC/genes.fpkm_tracking</v>
      </c>
      <c r="H1477" s="43"/>
      <c r="I1477" s="43"/>
      <c r="J1477" s="43"/>
      <c r="K1477" s="43"/>
      <c r="L1477" s="43"/>
      <c r="M1477" s="43"/>
      <c r="N1477" s="43"/>
      <c r="O1477" s="43"/>
      <c r="P1477" s="43"/>
      <c r="Q1477" s="43"/>
    </row>
    <row r="1478" spans="1:17">
      <c r="A1478" s="43" t="str">
        <f t="shared" si="140"/>
        <v>/data/khanlab/projects/working_DATA/</v>
      </c>
      <c r="B1478" s="43" t="s">
        <v>782</v>
      </c>
      <c r="C1478" s="43" t="str">
        <f t="shared" si="141"/>
        <v>.Processed/</v>
      </c>
      <c r="D1478" s="43" t="str">
        <f t="shared" si="142"/>
        <v>.bam</v>
      </c>
      <c r="E1478" s="43" t="str">
        <f t="shared" si="138"/>
        <v>/data/khanlab/projects/working_DATA/Sample_RH41LAQ824low_T_H144EBGXX/Sample_RH41LAQ824low_T_H144EBGXX.Processed/Sample_RH41LAQ824low_T_H144EBGXX.bam</v>
      </c>
      <c r="F1478" s="43" t="str">
        <f t="shared" si="139"/>
        <v>Sample_RH41LAQ824low_T_H144EBGXX.bam</v>
      </c>
      <c r="G1478" s="97" t="str">
        <f t="shared" si="143"/>
        <v>/data/khanlab/projects/working_DATA/Sample_RH41LAQ824low_T_H144EBGXX/Sample_RH41LAQ824low_T_H144EBGXX.Cufflinks_UCSC/genes.fpkm_tracking</v>
      </c>
      <c r="H1478" s="43"/>
      <c r="I1478" s="43"/>
      <c r="J1478" s="43"/>
      <c r="K1478" s="43"/>
      <c r="L1478" s="43"/>
      <c r="M1478" s="43"/>
      <c r="N1478" s="43"/>
      <c r="O1478" s="43"/>
      <c r="P1478" s="43"/>
      <c r="Q1478" s="43"/>
    </row>
    <row r="1479" spans="1:17">
      <c r="A1479" s="43" t="str">
        <f t="shared" si="140"/>
        <v>/data/khanlab/projects/working_DATA/</v>
      </c>
      <c r="B1479" s="43" t="s">
        <v>1116</v>
      </c>
      <c r="C1479" s="43" t="str">
        <f t="shared" si="141"/>
        <v>.Processed/</v>
      </c>
      <c r="D1479" s="43" t="str">
        <f t="shared" si="142"/>
        <v>.bam</v>
      </c>
      <c r="E1479" s="43" t="str">
        <f t="shared" si="138"/>
        <v>/data/khanlab/projects/working_DATA/Sample_RH41LSD519high_T_C5JW5ACXX/Sample_RH41LSD519high_T_C5JW5ACXX.Processed/Sample_RH41LSD519high_T_C5JW5ACXX.bam</v>
      </c>
      <c r="F1479" s="43" t="str">
        <f t="shared" si="139"/>
        <v>Sample_RH41LSD519high_T_C5JW5ACXX.bam</v>
      </c>
      <c r="G1479" s="97" t="str">
        <f t="shared" si="143"/>
        <v>/data/khanlab/projects/working_DATA/Sample_RH41LSD519high_T_C5JW5ACXX/Sample_RH41LSD519high_T_C5JW5ACXX.Cufflinks_UCSC/genes.fpkm_tracking</v>
      </c>
      <c r="H1479" s="43"/>
      <c r="I1479" s="43"/>
      <c r="J1479" s="43"/>
      <c r="K1479" s="43"/>
      <c r="L1479" s="43"/>
      <c r="M1479" s="43"/>
      <c r="N1479" s="43"/>
      <c r="O1479" s="43"/>
      <c r="P1479" s="43"/>
      <c r="Q1479" s="43"/>
    </row>
    <row r="1480" spans="1:17">
      <c r="A1480" s="43" t="str">
        <f t="shared" si="140"/>
        <v>/data/khanlab/projects/working_DATA/</v>
      </c>
      <c r="B1480" s="43" t="s">
        <v>1117</v>
      </c>
      <c r="C1480" s="43" t="str">
        <f t="shared" si="141"/>
        <v>.Processed/</v>
      </c>
      <c r="D1480" s="43" t="str">
        <f t="shared" si="142"/>
        <v>.bam</v>
      </c>
      <c r="E1480" s="43" t="str">
        <f t="shared" si="138"/>
        <v>/data/khanlab/projects/working_DATA/Sample_RH41LSD519low_T_C5JW5ACXX/Sample_RH41LSD519low_T_C5JW5ACXX.Processed/Sample_RH41LSD519low_T_C5JW5ACXX.bam</v>
      </c>
      <c r="F1480" s="43" t="str">
        <f t="shared" si="139"/>
        <v>Sample_RH41LSD519low_T_C5JW5ACXX.bam</v>
      </c>
      <c r="G1480" s="97" t="str">
        <f t="shared" si="143"/>
        <v>/data/khanlab/projects/working_DATA/Sample_RH41LSD519low_T_C5JW5ACXX/Sample_RH41LSD519low_T_C5JW5ACXX.Cufflinks_UCSC/genes.fpkm_tracking</v>
      </c>
      <c r="H1480" s="43"/>
      <c r="I1480" s="43"/>
      <c r="J1480" s="43"/>
      <c r="K1480" s="43"/>
      <c r="L1480" s="43"/>
      <c r="M1480" s="43"/>
      <c r="N1480" s="43"/>
      <c r="O1480" s="43"/>
      <c r="P1480" s="43"/>
      <c r="Q1480" s="43"/>
    </row>
    <row r="1481" spans="1:17">
      <c r="A1481" s="43" t="str">
        <f t="shared" si="140"/>
        <v>/data/khanlab/projects/working_DATA/</v>
      </c>
      <c r="B1481" s="43" t="s">
        <v>1118</v>
      </c>
      <c r="C1481" s="43" t="str">
        <f t="shared" si="141"/>
        <v>.Processed/</v>
      </c>
      <c r="D1481" s="43" t="str">
        <f t="shared" si="142"/>
        <v>.bam</v>
      </c>
      <c r="E1481" s="43" t="str">
        <f t="shared" si="138"/>
        <v>/data/khanlab/projects/working_DATA/Sample_RH41LSD690high_T_C5JW5ACXX/Sample_RH41LSD690high_T_C5JW5ACXX.Processed/Sample_RH41LSD690high_T_C5JW5ACXX.bam</v>
      </c>
      <c r="F1481" s="43" t="str">
        <f t="shared" si="139"/>
        <v>Sample_RH41LSD690high_T_C5JW5ACXX.bam</v>
      </c>
      <c r="G1481" s="97" t="str">
        <f t="shared" si="143"/>
        <v>/data/khanlab/projects/working_DATA/Sample_RH41LSD690high_T_C5JW5ACXX/Sample_RH41LSD690high_T_C5JW5ACXX.Cufflinks_UCSC/genes.fpkm_tracking</v>
      </c>
      <c r="H1481" s="43"/>
      <c r="I1481" s="43"/>
      <c r="J1481" s="43"/>
      <c r="K1481" s="43"/>
      <c r="L1481" s="43"/>
      <c r="M1481" s="43"/>
      <c r="N1481" s="43"/>
      <c r="O1481" s="43"/>
      <c r="P1481" s="43"/>
      <c r="Q1481" s="43"/>
    </row>
    <row r="1482" spans="1:17">
      <c r="A1482" s="43" t="str">
        <f t="shared" si="140"/>
        <v>/data/khanlab/projects/working_DATA/</v>
      </c>
      <c r="B1482" s="43" t="s">
        <v>1119</v>
      </c>
      <c r="C1482" s="43" t="str">
        <f t="shared" si="141"/>
        <v>.Processed/</v>
      </c>
      <c r="D1482" s="43" t="str">
        <f t="shared" si="142"/>
        <v>.bam</v>
      </c>
      <c r="E1482" s="43" t="str">
        <f t="shared" si="138"/>
        <v>/data/khanlab/projects/working_DATA/Sample_RH41LSD690low_T_C5JW5ACXX/Sample_RH41LSD690low_T_C5JW5ACXX.Processed/Sample_RH41LSD690low_T_C5JW5ACXX.bam</v>
      </c>
      <c r="F1482" s="43" t="str">
        <f t="shared" si="139"/>
        <v>Sample_RH41LSD690low_T_C5JW5ACXX.bam</v>
      </c>
      <c r="G1482" s="97" t="str">
        <f t="shared" si="143"/>
        <v>/data/khanlab/projects/working_DATA/Sample_RH41LSD690low_T_C5JW5ACXX/Sample_RH41LSD690low_T_C5JW5ACXX.Cufflinks_UCSC/genes.fpkm_tracking</v>
      </c>
      <c r="H1482" s="43"/>
      <c r="I1482" s="43"/>
      <c r="J1482" s="43"/>
      <c r="K1482" s="43"/>
      <c r="L1482" s="43"/>
      <c r="M1482" s="43"/>
      <c r="N1482" s="43"/>
      <c r="O1482" s="43"/>
      <c r="P1482" s="43"/>
      <c r="Q1482" s="43"/>
    </row>
    <row r="1483" spans="1:17">
      <c r="A1483" s="43" t="str">
        <f t="shared" si="140"/>
        <v>/data/khanlab/projects/working_DATA/</v>
      </c>
      <c r="B1483" s="43" t="s">
        <v>783</v>
      </c>
      <c r="C1483" s="43" t="str">
        <f t="shared" si="141"/>
        <v>.Processed/</v>
      </c>
      <c r="D1483" s="43" t="str">
        <f t="shared" si="142"/>
        <v>.bam</v>
      </c>
      <c r="E1483" s="43" t="str">
        <f t="shared" si="138"/>
        <v>/data/khanlab/projects/working_DATA/Sample_RH41MC1568high_T_H144EBGXX/Sample_RH41MC1568high_T_H144EBGXX.Processed/Sample_RH41MC1568high_T_H144EBGXX.bam</v>
      </c>
      <c r="F1483" s="43" t="str">
        <f t="shared" si="139"/>
        <v>Sample_RH41MC1568high_T_H144EBGXX.bam</v>
      </c>
      <c r="G1483" s="97" t="str">
        <f t="shared" si="143"/>
        <v>/data/khanlab/projects/working_DATA/Sample_RH41MC1568high_T_H144EBGXX/Sample_RH41MC1568high_T_H144EBGXX.Cufflinks_UCSC/genes.fpkm_tracking</v>
      </c>
      <c r="H1483" s="43"/>
      <c r="I1483" s="43"/>
      <c r="J1483" s="43"/>
      <c r="K1483" s="43"/>
      <c r="L1483" s="43"/>
      <c r="M1483" s="43"/>
      <c r="N1483" s="43"/>
      <c r="O1483" s="43"/>
      <c r="P1483" s="43"/>
      <c r="Q1483" s="43"/>
    </row>
    <row r="1484" spans="1:17">
      <c r="A1484" s="43" t="str">
        <f t="shared" si="140"/>
        <v>/data/khanlab/projects/working_DATA/</v>
      </c>
      <c r="B1484" s="43" t="s">
        <v>784</v>
      </c>
      <c r="C1484" s="43" t="str">
        <f t="shared" si="141"/>
        <v>.Processed/</v>
      </c>
      <c r="D1484" s="43" t="str">
        <f t="shared" si="142"/>
        <v>.bam</v>
      </c>
      <c r="E1484" s="43" t="str">
        <f t="shared" si="138"/>
        <v>/data/khanlab/projects/working_DATA/Sample_RH41MC1568low_T_H144EBGXX/Sample_RH41MC1568low_T_H144EBGXX.Processed/Sample_RH41MC1568low_T_H144EBGXX.bam</v>
      </c>
      <c r="F1484" s="43" t="str">
        <f t="shared" si="139"/>
        <v>Sample_RH41MC1568low_T_H144EBGXX.bam</v>
      </c>
      <c r="G1484" s="97" t="str">
        <f t="shared" si="143"/>
        <v>/data/khanlab/projects/working_DATA/Sample_RH41MC1568low_T_H144EBGXX/Sample_RH41MC1568low_T_H144EBGXX.Cufflinks_UCSC/genes.fpkm_tracking</v>
      </c>
      <c r="H1484" s="43"/>
      <c r="I1484" s="43"/>
      <c r="J1484" s="43"/>
      <c r="K1484" s="43"/>
      <c r="L1484" s="43"/>
      <c r="M1484" s="43"/>
      <c r="N1484" s="43"/>
      <c r="O1484" s="43"/>
      <c r="P1484" s="43"/>
      <c r="Q1484" s="43"/>
    </row>
    <row r="1485" spans="1:17">
      <c r="A1485" s="43" t="str">
        <f t="shared" si="140"/>
        <v>/data/khanlab/projects/working_DATA/</v>
      </c>
      <c r="B1485" s="43" t="s">
        <v>1056</v>
      </c>
      <c r="C1485" s="43" t="str">
        <f t="shared" si="141"/>
        <v>.Processed/</v>
      </c>
      <c r="D1485" s="43" t="str">
        <f t="shared" si="142"/>
        <v>.bam</v>
      </c>
      <c r="E1485" s="43" t="str">
        <f t="shared" si="138"/>
        <v>/data/khanlab/projects/working_DATA/Sample_RH41Merck60high_T_C5JW5ACXX/Sample_RH41Merck60high_T_C5JW5ACXX.Processed/Sample_RH41Merck60high_T_C5JW5ACXX.bam</v>
      </c>
      <c r="F1485" s="43" t="str">
        <f t="shared" si="139"/>
        <v>Sample_RH41Merck60high_T_C5JW5ACXX.bam</v>
      </c>
      <c r="G1485" s="97" t="str">
        <f t="shared" si="143"/>
        <v>/data/khanlab/projects/working_DATA/Sample_RH41Merck60high_T_C5JW5ACXX/Sample_RH41Merck60high_T_C5JW5ACXX.Cufflinks_UCSC/genes.fpkm_tracking</v>
      </c>
      <c r="H1485" s="43"/>
      <c r="I1485" s="43"/>
      <c r="J1485" s="43"/>
      <c r="K1485" s="43"/>
      <c r="L1485" s="43"/>
      <c r="M1485" s="43"/>
      <c r="N1485" s="43"/>
      <c r="O1485" s="43"/>
      <c r="P1485" s="43"/>
      <c r="Q1485" s="43"/>
    </row>
    <row r="1486" spans="1:17">
      <c r="A1486" s="43" t="str">
        <f t="shared" si="140"/>
        <v>/data/khanlab/projects/working_DATA/</v>
      </c>
      <c r="B1486" s="43" t="s">
        <v>1055</v>
      </c>
      <c r="C1486" s="43" t="str">
        <f t="shared" si="141"/>
        <v>.Processed/</v>
      </c>
      <c r="D1486" s="43" t="str">
        <f t="shared" si="142"/>
        <v>.bam</v>
      </c>
      <c r="E1486" s="43" t="str">
        <f t="shared" si="138"/>
        <v>/data/khanlab/projects/working_DATA/Sample_RH41Merck60low_T_C5JW5ACXX/Sample_RH41Merck60low_T_C5JW5ACXX.Processed/Sample_RH41Merck60low_T_C5JW5ACXX.bam</v>
      </c>
      <c r="F1486" s="43" t="str">
        <f t="shared" si="139"/>
        <v>Sample_RH41Merck60low_T_C5JW5ACXX.bam</v>
      </c>
      <c r="G1486" s="97" t="str">
        <f t="shared" si="143"/>
        <v>/data/khanlab/projects/working_DATA/Sample_RH41Merck60low_T_C5JW5ACXX/Sample_RH41Merck60low_T_C5JW5ACXX.Cufflinks_UCSC/genes.fpkm_tracking</v>
      </c>
      <c r="H1486" s="43"/>
      <c r="I1486" s="43"/>
      <c r="J1486" s="43"/>
      <c r="K1486" s="43"/>
      <c r="L1486" s="43"/>
      <c r="M1486" s="43"/>
      <c r="N1486" s="43"/>
      <c r="O1486" s="43"/>
      <c r="P1486" s="43"/>
      <c r="Q1486" s="43"/>
    </row>
    <row r="1487" spans="1:17">
      <c r="A1487" s="43" t="str">
        <f t="shared" si="140"/>
        <v>/data/khanlab/projects/working_DATA/</v>
      </c>
      <c r="B1487" s="43" t="s">
        <v>1058</v>
      </c>
      <c r="C1487" s="43" t="str">
        <f t="shared" si="141"/>
        <v>.Processed/</v>
      </c>
      <c r="D1487" s="43" t="str">
        <f t="shared" si="142"/>
        <v>.bam</v>
      </c>
      <c r="E1487" s="43" t="str">
        <f t="shared" si="138"/>
        <v>/data/khanlab/projects/working_DATA/Sample_RH41OJI1high_T_C5JW5ACXX/Sample_RH41OJI1high_T_C5JW5ACXX.Processed/Sample_RH41OJI1high_T_C5JW5ACXX.bam</v>
      </c>
      <c r="F1487" s="43" t="str">
        <f t="shared" si="139"/>
        <v>Sample_RH41OJI1high_T_C5JW5ACXX.bam</v>
      </c>
      <c r="G1487" s="97" t="str">
        <f t="shared" si="143"/>
        <v>/data/khanlab/projects/working_DATA/Sample_RH41OJI1high_T_C5JW5ACXX/Sample_RH41OJI1high_T_C5JW5ACXX.Cufflinks_UCSC/genes.fpkm_tracking</v>
      </c>
      <c r="H1487" s="43"/>
      <c r="I1487" s="43"/>
      <c r="J1487" s="43"/>
      <c r="K1487" s="43"/>
      <c r="L1487" s="43"/>
      <c r="M1487" s="43"/>
      <c r="N1487" s="43"/>
      <c r="O1487" s="43"/>
      <c r="P1487" s="43"/>
      <c r="Q1487" s="43"/>
    </row>
    <row r="1488" spans="1:17">
      <c r="A1488" s="43" t="str">
        <f t="shared" si="140"/>
        <v>/data/khanlab/projects/working_DATA/</v>
      </c>
      <c r="B1488" s="43" t="s">
        <v>1057</v>
      </c>
      <c r="C1488" s="43" t="str">
        <f t="shared" si="141"/>
        <v>.Processed/</v>
      </c>
      <c r="D1488" s="43" t="str">
        <f t="shared" si="142"/>
        <v>.bam</v>
      </c>
      <c r="E1488" s="43" t="str">
        <f t="shared" si="138"/>
        <v>/data/khanlab/projects/working_DATA/Sample_RH41OJI1low_T_C5JW5ACXX/Sample_RH41OJI1low_T_C5JW5ACXX.Processed/Sample_RH41OJI1low_T_C5JW5ACXX.bam</v>
      </c>
      <c r="F1488" s="43" t="str">
        <f t="shared" si="139"/>
        <v>Sample_RH41OJI1low_T_C5JW5ACXX.bam</v>
      </c>
      <c r="G1488" s="97" t="str">
        <f t="shared" si="143"/>
        <v>/data/khanlab/projects/working_DATA/Sample_RH41OJI1low_T_C5JW5ACXX/Sample_RH41OJI1low_T_C5JW5ACXX.Cufflinks_UCSC/genes.fpkm_tracking</v>
      </c>
      <c r="H1488" s="43"/>
      <c r="I1488" s="43"/>
      <c r="J1488" s="43"/>
      <c r="K1488" s="43"/>
      <c r="L1488" s="43"/>
      <c r="M1488" s="43"/>
      <c r="N1488" s="43"/>
      <c r="O1488" s="43"/>
      <c r="P1488" s="43"/>
      <c r="Q1488" s="43"/>
    </row>
    <row r="1489" spans="1:17">
      <c r="A1489" s="43" t="str">
        <f t="shared" si="140"/>
        <v>/data/khanlab/projects/working_DATA/</v>
      </c>
      <c r="B1489" s="43" t="s">
        <v>1120</v>
      </c>
      <c r="C1489" s="43" t="str">
        <f t="shared" si="141"/>
        <v>.Processed/</v>
      </c>
      <c r="D1489" s="43" t="str">
        <f t="shared" si="142"/>
        <v>.bam</v>
      </c>
      <c r="E1489" s="43" t="str">
        <f t="shared" si="138"/>
        <v>/data/khanlab/projects/working_DATA/Sample_RH41PFI2high_T_C5JW5ACXX/Sample_RH41PFI2high_T_C5JW5ACXX.Processed/Sample_RH41PFI2high_T_C5JW5ACXX.bam</v>
      </c>
      <c r="F1489" s="43" t="str">
        <f t="shared" si="139"/>
        <v>Sample_RH41PFI2high_T_C5JW5ACXX.bam</v>
      </c>
      <c r="G1489" s="97" t="str">
        <f t="shared" si="143"/>
        <v>/data/khanlab/projects/working_DATA/Sample_RH41PFI2high_T_C5JW5ACXX/Sample_RH41PFI2high_T_C5JW5ACXX.Cufflinks_UCSC/genes.fpkm_tracking</v>
      </c>
      <c r="H1489" s="43"/>
      <c r="I1489" s="43"/>
      <c r="J1489" s="43"/>
      <c r="K1489" s="43"/>
      <c r="L1489" s="43"/>
      <c r="M1489" s="43"/>
      <c r="N1489" s="43"/>
      <c r="O1489" s="43"/>
      <c r="P1489" s="43"/>
      <c r="Q1489" s="43"/>
    </row>
    <row r="1490" spans="1:17">
      <c r="A1490" s="43" t="str">
        <f t="shared" si="140"/>
        <v>/data/khanlab/projects/working_DATA/</v>
      </c>
      <c r="B1490" s="43" t="s">
        <v>1121</v>
      </c>
      <c r="C1490" s="43" t="str">
        <f t="shared" si="141"/>
        <v>.Processed/</v>
      </c>
      <c r="D1490" s="43" t="str">
        <f t="shared" si="142"/>
        <v>.bam</v>
      </c>
      <c r="E1490" s="43" t="str">
        <f t="shared" ref="E1490:E1553" si="144">CONCATENATE(A1490,B1490,"/",B1490,C1490,B1490,D1490)</f>
        <v>/data/khanlab/projects/working_DATA/Sample_RH41PFI2low_T_C5JW5ACXX/Sample_RH41PFI2low_T_C5JW5ACXX.Processed/Sample_RH41PFI2low_T_C5JW5ACXX.bam</v>
      </c>
      <c r="F1490" s="43" t="str">
        <f t="shared" ref="F1490:F1553" si="145">CONCATENATE(B1490,D1490)</f>
        <v>Sample_RH41PFI2low_T_C5JW5ACXX.bam</v>
      </c>
      <c r="G1490" s="97" t="str">
        <f t="shared" si="143"/>
        <v>/data/khanlab/projects/working_DATA/Sample_RH41PFI2low_T_C5JW5ACXX/Sample_RH41PFI2low_T_C5JW5ACXX.Cufflinks_UCSC/genes.fpkm_tracking</v>
      </c>
      <c r="H1490" s="43"/>
      <c r="I1490" s="43"/>
      <c r="J1490" s="43"/>
      <c r="K1490" s="43"/>
      <c r="L1490" s="43"/>
      <c r="M1490" s="43"/>
      <c r="N1490" s="43"/>
      <c r="O1490" s="43"/>
      <c r="P1490" s="43"/>
      <c r="Q1490" s="43"/>
    </row>
    <row r="1491" spans="1:17">
      <c r="A1491" s="43" t="str">
        <f t="shared" si="140"/>
        <v>/data/khanlab/projects/working_DATA/</v>
      </c>
      <c r="B1491" s="43" t="s">
        <v>1122</v>
      </c>
      <c r="C1491" s="43" t="str">
        <f t="shared" si="141"/>
        <v>.Processed/</v>
      </c>
      <c r="D1491" s="43" t="str">
        <f t="shared" si="142"/>
        <v>.bam</v>
      </c>
      <c r="E1491" s="43" t="str">
        <f t="shared" si="144"/>
        <v>/data/khanlab/projects/working_DATA/Sample_RH41PFI3high_T_C5JW5ACXX/Sample_RH41PFI3high_T_C5JW5ACXX.Processed/Sample_RH41PFI3high_T_C5JW5ACXX.bam</v>
      </c>
      <c r="F1491" s="43" t="str">
        <f t="shared" si="145"/>
        <v>Sample_RH41PFI3high_T_C5JW5ACXX.bam</v>
      </c>
      <c r="G1491" s="97" t="str">
        <f t="shared" si="143"/>
        <v>/data/khanlab/projects/working_DATA/Sample_RH41PFI3high_T_C5JW5ACXX/Sample_RH41PFI3high_T_C5JW5ACXX.Cufflinks_UCSC/genes.fpkm_tracking</v>
      </c>
      <c r="H1491" s="43"/>
      <c r="I1491" s="43"/>
      <c r="J1491" s="43"/>
      <c r="K1491" s="43"/>
      <c r="L1491" s="43"/>
      <c r="M1491" s="43"/>
      <c r="N1491" s="43"/>
      <c r="O1491" s="43"/>
      <c r="P1491" s="43"/>
      <c r="Q1491" s="43"/>
    </row>
    <row r="1492" spans="1:17">
      <c r="A1492" s="43" t="str">
        <f t="shared" si="140"/>
        <v>/data/khanlab/projects/working_DATA/</v>
      </c>
      <c r="B1492" s="43" t="s">
        <v>1123</v>
      </c>
      <c r="C1492" s="43" t="str">
        <f t="shared" si="141"/>
        <v>.Processed/</v>
      </c>
      <c r="D1492" s="43" t="str">
        <f t="shared" si="142"/>
        <v>.bam</v>
      </c>
      <c r="E1492" s="43" t="str">
        <f t="shared" si="144"/>
        <v>/data/khanlab/projects/working_DATA/Sample_RH41PFI3low_T_C5JW5ACXX/Sample_RH41PFI3low_T_C5JW5ACXX.Processed/Sample_RH41PFI3low_T_C5JW5ACXX.bam</v>
      </c>
      <c r="F1492" s="43" t="str">
        <f t="shared" si="145"/>
        <v>Sample_RH41PFI3low_T_C5JW5ACXX.bam</v>
      </c>
      <c r="G1492" s="97" t="str">
        <f t="shared" si="143"/>
        <v>/data/khanlab/projects/working_DATA/Sample_RH41PFI3low_T_C5JW5ACXX/Sample_RH41PFI3low_T_C5JW5ACXX.Cufflinks_UCSC/genes.fpkm_tracking</v>
      </c>
      <c r="H1492" s="43"/>
      <c r="I1492" s="43"/>
      <c r="J1492" s="43"/>
      <c r="K1492" s="43"/>
      <c r="L1492" s="43"/>
      <c r="M1492" s="43"/>
      <c r="N1492" s="43"/>
      <c r="O1492" s="43"/>
      <c r="P1492" s="43"/>
      <c r="Q1492" s="43"/>
    </row>
    <row r="1493" spans="1:17">
      <c r="A1493" s="43" t="str">
        <f t="shared" si="140"/>
        <v>/data/khanlab/projects/working_DATA/</v>
      </c>
      <c r="B1493" s="43" t="s">
        <v>1124</v>
      </c>
      <c r="C1493" s="43" t="str">
        <f t="shared" si="141"/>
        <v>.Processed/</v>
      </c>
      <c r="D1493" s="43" t="str">
        <f t="shared" si="142"/>
        <v>.bam</v>
      </c>
      <c r="E1493" s="43" t="str">
        <f t="shared" si="144"/>
        <v>/data/khanlab/projects/working_DATA/Sample_RH41SGC0946high_T_C5JW5ACXX/Sample_RH41SGC0946high_T_C5JW5ACXX.Processed/Sample_RH41SGC0946high_T_C5JW5ACXX.bam</v>
      </c>
      <c r="F1493" s="43" t="str">
        <f t="shared" si="145"/>
        <v>Sample_RH41SGC0946high_T_C5JW5ACXX.bam</v>
      </c>
      <c r="G1493" s="97" t="str">
        <f t="shared" si="143"/>
        <v>/data/khanlab/projects/working_DATA/Sample_RH41SGC0946high_T_C5JW5ACXX/Sample_RH41SGC0946high_T_C5JW5ACXX.Cufflinks_UCSC/genes.fpkm_tracking</v>
      </c>
      <c r="H1493" s="43"/>
      <c r="I1493" s="43"/>
      <c r="J1493" s="43"/>
      <c r="K1493" s="43"/>
      <c r="L1493" s="43"/>
      <c r="M1493" s="43"/>
      <c r="N1493" s="43"/>
      <c r="O1493" s="43"/>
      <c r="P1493" s="43"/>
      <c r="Q1493" s="43"/>
    </row>
    <row r="1494" spans="1:17">
      <c r="A1494" s="43" t="str">
        <f t="shared" si="140"/>
        <v>/data/khanlab/projects/working_DATA/</v>
      </c>
      <c r="B1494" s="43" t="s">
        <v>1125</v>
      </c>
      <c r="C1494" s="43" t="str">
        <f t="shared" si="141"/>
        <v>.Processed/</v>
      </c>
      <c r="D1494" s="43" t="str">
        <f t="shared" si="142"/>
        <v>.bam</v>
      </c>
      <c r="E1494" s="43" t="str">
        <f t="shared" si="144"/>
        <v>/data/khanlab/projects/working_DATA/Sample_RH41SGC0946low_T_C5JW5ACXX/Sample_RH41SGC0946low_T_C5JW5ACXX.Processed/Sample_RH41SGC0946low_T_C5JW5ACXX.bam</v>
      </c>
      <c r="F1494" s="43" t="str">
        <f t="shared" si="145"/>
        <v>Sample_RH41SGC0946low_T_C5JW5ACXX.bam</v>
      </c>
      <c r="G1494" s="97" t="str">
        <f t="shared" si="143"/>
        <v>/data/khanlab/projects/working_DATA/Sample_RH41SGC0946low_T_C5JW5ACXX/Sample_RH41SGC0946low_T_C5JW5ACXX.Cufflinks_UCSC/genes.fpkm_tracking</v>
      </c>
      <c r="H1494" s="43"/>
      <c r="I1494" s="43"/>
      <c r="J1494" s="43"/>
      <c r="K1494" s="43"/>
      <c r="L1494" s="43"/>
      <c r="M1494" s="43"/>
      <c r="N1494" s="43"/>
      <c r="O1494" s="43"/>
      <c r="P1494" s="43"/>
      <c r="Q1494" s="43"/>
    </row>
    <row r="1495" spans="1:17">
      <c r="A1495" s="43" t="str">
        <f t="shared" si="140"/>
        <v>/data/khanlab/projects/working_DATA/</v>
      </c>
      <c r="B1495" s="43" t="s">
        <v>1126</v>
      </c>
      <c r="C1495" s="43" t="str">
        <f t="shared" si="141"/>
        <v>.Processed/</v>
      </c>
      <c r="D1495" s="43" t="str">
        <f t="shared" si="142"/>
        <v>.bam</v>
      </c>
      <c r="E1495" s="43" t="str">
        <f t="shared" si="144"/>
        <v>/data/khanlab/projects/working_DATA/Sample_RH41SGCCBP30high_T_C5JW5ACXX/Sample_RH41SGCCBP30high_T_C5JW5ACXX.Processed/Sample_RH41SGCCBP30high_T_C5JW5ACXX.bam</v>
      </c>
      <c r="F1495" s="43" t="str">
        <f t="shared" si="145"/>
        <v>Sample_RH41SGCCBP30high_T_C5JW5ACXX.bam</v>
      </c>
      <c r="G1495" s="97" t="str">
        <f t="shared" si="143"/>
        <v>/data/khanlab/projects/working_DATA/Sample_RH41SGCCBP30high_T_C5JW5ACXX/Sample_RH41SGCCBP30high_T_C5JW5ACXX.Cufflinks_UCSC/genes.fpkm_tracking</v>
      </c>
      <c r="H1495" s="43"/>
      <c r="I1495" s="43"/>
      <c r="J1495" s="43"/>
      <c r="K1495" s="43"/>
      <c r="L1495" s="43"/>
      <c r="M1495" s="43"/>
      <c r="N1495" s="43"/>
      <c r="O1495" s="43"/>
      <c r="P1495" s="43"/>
      <c r="Q1495" s="43"/>
    </row>
    <row r="1496" spans="1:17">
      <c r="A1496" s="43" t="str">
        <f t="shared" si="140"/>
        <v>/data/khanlab/projects/working_DATA/</v>
      </c>
      <c r="B1496" s="43" t="s">
        <v>1127</v>
      </c>
      <c r="C1496" s="43" t="str">
        <f t="shared" si="141"/>
        <v>.Processed/</v>
      </c>
      <c r="D1496" s="43" t="str">
        <f t="shared" si="142"/>
        <v>.bam</v>
      </c>
      <c r="E1496" s="43" t="str">
        <f t="shared" si="144"/>
        <v>/data/khanlab/projects/working_DATA/Sample_RH41SGCCBP30low_T_C5JW5ACXX/Sample_RH41SGCCBP30low_T_C5JW5ACXX.Processed/Sample_RH41SGCCBP30low_T_C5JW5ACXX.bam</v>
      </c>
      <c r="F1496" s="43" t="str">
        <f t="shared" si="145"/>
        <v>Sample_RH41SGCCBP30low_T_C5JW5ACXX.bam</v>
      </c>
      <c r="G1496" s="97" t="str">
        <f t="shared" si="143"/>
        <v>/data/khanlab/projects/working_DATA/Sample_RH41SGCCBP30low_T_C5JW5ACXX/Sample_RH41SGCCBP30low_T_C5JW5ACXX.Cufflinks_UCSC/genes.fpkm_tracking</v>
      </c>
      <c r="H1496" s="43"/>
      <c r="I1496" s="43"/>
      <c r="J1496" s="43"/>
      <c r="K1496" s="43"/>
      <c r="L1496" s="43"/>
      <c r="M1496" s="43"/>
      <c r="N1496" s="43"/>
      <c r="O1496" s="43"/>
      <c r="P1496" s="43"/>
      <c r="Q1496" s="43"/>
    </row>
    <row r="1497" spans="1:17">
      <c r="A1497" s="43" t="str">
        <f t="shared" si="140"/>
        <v>/data/khanlab/projects/working_DATA/</v>
      </c>
      <c r="B1497" s="43" t="s">
        <v>1128</v>
      </c>
      <c r="C1497" s="43" t="str">
        <f t="shared" si="141"/>
        <v>.Processed/</v>
      </c>
      <c r="D1497" s="43" t="str">
        <f t="shared" si="142"/>
        <v>.bam</v>
      </c>
      <c r="E1497" s="43" t="str">
        <f t="shared" si="144"/>
        <v>/data/khanlab/projects/working_DATA/Sample_RH41TrCpd50high_T_C5JW5ACXX/Sample_RH41TrCpd50high_T_C5JW5ACXX.Processed/Sample_RH41TrCpd50high_T_C5JW5ACXX.bam</v>
      </c>
      <c r="F1497" s="43" t="str">
        <f t="shared" si="145"/>
        <v>Sample_RH41TrCpd50high_T_C5JW5ACXX.bam</v>
      </c>
      <c r="G1497" s="97" t="str">
        <f t="shared" si="143"/>
        <v>/data/khanlab/projects/working_DATA/Sample_RH41TrCpd50high_T_C5JW5ACXX/Sample_RH41TrCpd50high_T_C5JW5ACXX.Cufflinks_UCSC/genes.fpkm_tracking</v>
      </c>
      <c r="H1497" s="43"/>
      <c r="I1497" s="43"/>
      <c r="J1497" s="43"/>
      <c r="K1497" s="43"/>
      <c r="L1497" s="43"/>
      <c r="M1497" s="43"/>
      <c r="N1497" s="43"/>
      <c r="O1497" s="43"/>
      <c r="P1497" s="43"/>
      <c r="Q1497" s="43"/>
    </row>
    <row r="1498" spans="1:17">
      <c r="A1498" s="43" t="str">
        <f t="shared" si="140"/>
        <v>/data/khanlab/projects/working_DATA/</v>
      </c>
      <c r="B1498" s="43" t="s">
        <v>1129</v>
      </c>
      <c r="C1498" s="43" t="str">
        <f t="shared" si="141"/>
        <v>.Processed/</v>
      </c>
      <c r="D1498" s="43" t="str">
        <f t="shared" si="142"/>
        <v>.bam</v>
      </c>
      <c r="E1498" s="43" t="str">
        <f t="shared" si="144"/>
        <v>/data/khanlab/projects/working_DATA/Sample_RH41TrCpd50low_T_C5JW5ACXX/Sample_RH41TrCpd50low_T_C5JW5ACXX.Processed/Sample_RH41TrCpd50low_T_C5JW5ACXX.bam</v>
      </c>
      <c r="F1498" s="43" t="str">
        <f t="shared" si="145"/>
        <v>Sample_RH41TrCpd50low_T_C5JW5ACXX.bam</v>
      </c>
      <c r="G1498" s="97" t="str">
        <f t="shared" si="143"/>
        <v>/data/khanlab/projects/working_DATA/Sample_RH41TrCpd50low_T_C5JW5ACXX/Sample_RH41TrCpd50low_T_C5JW5ACXX.Cufflinks_UCSC/genes.fpkm_tracking</v>
      </c>
      <c r="H1498" s="43"/>
      <c r="I1498" s="43"/>
      <c r="J1498" s="43"/>
      <c r="K1498" s="43"/>
      <c r="L1498" s="43"/>
      <c r="M1498" s="43"/>
      <c r="N1498" s="43"/>
      <c r="O1498" s="43"/>
      <c r="P1498" s="43"/>
      <c r="Q1498" s="43"/>
    </row>
    <row r="1499" spans="1:17">
      <c r="A1499" s="43" t="str">
        <f t="shared" si="140"/>
        <v>/data/khanlab/projects/working_DATA/</v>
      </c>
      <c r="B1499" s="43" t="s">
        <v>785</v>
      </c>
      <c r="C1499" s="43" t="str">
        <f t="shared" si="141"/>
        <v>.Processed/</v>
      </c>
      <c r="D1499" s="43" t="str">
        <f t="shared" si="142"/>
        <v>.bam</v>
      </c>
      <c r="E1499" s="43" t="str">
        <f t="shared" si="144"/>
        <v>/data/khanlab/projects/working_DATA/Sample_RH41TrLSD690high2_T_H0VWNAGXX/Sample_RH41TrLSD690high2_T_H0VWNAGXX.Processed/Sample_RH41TrLSD690high2_T_H0VWNAGXX.bam</v>
      </c>
      <c r="F1499" s="43" t="str">
        <f t="shared" si="145"/>
        <v>Sample_RH41TrLSD690high2_T_H0VWNAGXX.bam</v>
      </c>
      <c r="G1499" s="97" t="str">
        <f t="shared" si="143"/>
        <v>/data/khanlab/projects/working_DATA/Sample_RH41TrLSD690high2_T_H0VWNAGXX/Sample_RH41TrLSD690high2_T_H0VWNAGXX.Cufflinks_UCSC/genes.fpkm_tracking</v>
      </c>
      <c r="H1499" s="43"/>
      <c r="I1499" s="43"/>
      <c r="J1499" s="43"/>
      <c r="K1499" s="43"/>
      <c r="L1499" s="43"/>
      <c r="M1499" s="43"/>
      <c r="N1499" s="43"/>
      <c r="O1499" s="43"/>
      <c r="P1499" s="43"/>
      <c r="Q1499" s="43"/>
    </row>
    <row r="1500" spans="1:17">
      <c r="A1500" s="43" t="str">
        <f t="shared" si="140"/>
        <v>/data/khanlab/projects/working_DATA/</v>
      </c>
      <c r="B1500" s="43" t="s">
        <v>786</v>
      </c>
      <c r="C1500" s="43" t="str">
        <f t="shared" si="141"/>
        <v>.Processed/</v>
      </c>
      <c r="D1500" s="43" t="str">
        <f t="shared" si="142"/>
        <v>.bam</v>
      </c>
      <c r="E1500" s="43" t="str">
        <f t="shared" si="144"/>
        <v>/data/khanlab/projects/working_DATA/Sample_RH41TrLSD690high_T_H0VWNAGXX/Sample_RH41TrLSD690high_T_H0VWNAGXX.Processed/Sample_RH41TrLSD690high_T_H0VWNAGXX.bam</v>
      </c>
      <c r="F1500" s="43" t="str">
        <f t="shared" si="145"/>
        <v>Sample_RH41TrLSD690high_T_H0VWNAGXX.bam</v>
      </c>
      <c r="G1500" s="97" t="str">
        <f t="shared" si="143"/>
        <v>/data/khanlab/projects/working_DATA/Sample_RH41TrLSD690high_T_H0VWNAGXX/Sample_RH41TrLSD690high_T_H0VWNAGXX.Cufflinks_UCSC/genes.fpkm_tracking</v>
      </c>
      <c r="H1500" s="43"/>
      <c r="I1500" s="43"/>
      <c r="J1500" s="43"/>
      <c r="K1500" s="43"/>
      <c r="L1500" s="43"/>
      <c r="M1500" s="43"/>
      <c r="N1500" s="43"/>
      <c r="O1500" s="43"/>
      <c r="P1500" s="43"/>
      <c r="Q1500" s="43"/>
    </row>
    <row r="1501" spans="1:17">
      <c r="A1501" s="43" t="str">
        <f t="shared" si="140"/>
        <v>/data/khanlab/projects/working_DATA/</v>
      </c>
      <c r="B1501" s="43" t="s">
        <v>787</v>
      </c>
      <c r="C1501" s="43" t="str">
        <f t="shared" si="141"/>
        <v>.Processed/</v>
      </c>
      <c r="D1501" s="43" t="str">
        <f t="shared" si="142"/>
        <v>.bam</v>
      </c>
      <c r="E1501" s="43" t="str">
        <f t="shared" si="144"/>
        <v>/data/khanlab/projects/working_DATA/Sample_RH41TrLSD690low2_T_H0VWNAGXX/Sample_RH41TrLSD690low2_T_H0VWNAGXX.Processed/Sample_RH41TrLSD690low2_T_H0VWNAGXX.bam</v>
      </c>
      <c r="F1501" s="43" t="str">
        <f t="shared" si="145"/>
        <v>Sample_RH41TrLSD690low2_T_H0VWNAGXX.bam</v>
      </c>
      <c r="G1501" s="97" t="str">
        <f t="shared" si="143"/>
        <v>/data/khanlab/projects/working_DATA/Sample_RH41TrLSD690low2_T_H0VWNAGXX/Sample_RH41TrLSD690low2_T_H0VWNAGXX.Cufflinks_UCSC/genes.fpkm_tracking</v>
      </c>
      <c r="H1501" s="43"/>
      <c r="I1501" s="43"/>
      <c r="J1501" s="43"/>
      <c r="K1501" s="43"/>
      <c r="L1501" s="43"/>
      <c r="M1501" s="43"/>
      <c r="N1501" s="43"/>
      <c r="O1501" s="43"/>
      <c r="P1501" s="43"/>
      <c r="Q1501" s="43"/>
    </row>
    <row r="1502" spans="1:17">
      <c r="A1502" s="43" t="str">
        <f t="shared" si="140"/>
        <v>/data/khanlab/projects/working_DATA/</v>
      </c>
      <c r="B1502" s="43" t="s">
        <v>788</v>
      </c>
      <c r="C1502" s="43" t="str">
        <f t="shared" si="141"/>
        <v>.Processed/</v>
      </c>
      <c r="D1502" s="43" t="str">
        <f t="shared" si="142"/>
        <v>.bam</v>
      </c>
      <c r="E1502" s="43" t="str">
        <f t="shared" si="144"/>
        <v>/data/khanlab/projects/working_DATA/Sample_RH41TrLSD690low_T_H0VWNAGXX/Sample_RH41TrLSD690low_T_H0VWNAGXX.Processed/Sample_RH41TrLSD690low_T_H0VWNAGXX.bam</v>
      </c>
      <c r="F1502" s="43" t="str">
        <f t="shared" si="145"/>
        <v>Sample_RH41TrLSD690low_T_H0VWNAGXX.bam</v>
      </c>
      <c r="G1502" s="97" t="str">
        <f t="shared" si="143"/>
        <v>/data/khanlab/projects/working_DATA/Sample_RH41TrLSD690low_T_H0VWNAGXX/Sample_RH41TrLSD690low_T_H0VWNAGXX.Cufflinks_UCSC/genes.fpkm_tracking</v>
      </c>
      <c r="H1502" s="43"/>
      <c r="I1502" s="43"/>
      <c r="J1502" s="43"/>
      <c r="K1502" s="43"/>
      <c r="L1502" s="43"/>
      <c r="M1502" s="43"/>
      <c r="N1502" s="43"/>
      <c r="O1502" s="43"/>
      <c r="P1502" s="43"/>
      <c r="Q1502" s="43"/>
    </row>
    <row r="1503" spans="1:17">
      <c r="A1503" s="43" t="str">
        <f t="shared" si="140"/>
        <v>/data/khanlab/projects/working_DATA/</v>
      </c>
      <c r="B1503" s="43" t="s">
        <v>1130</v>
      </c>
      <c r="C1503" s="43" t="str">
        <f t="shared" si="141"/>
        <v>.Processed/</v>
      </c>
      <c r="D1503" s="43" t="str">
        <f t="shared" si="142"/>
        <v>.bam</v>
      </c>
      <c r="E1503" s="43" t="str">
        <f t="shared" si="144"/>
        <v>/data/khanlab/projects/working_DATA/Sample_RH41Tramhigh_T_C5JW5ACXX/Sample_RH41Tramhigh_T_C5JW5ACXX.Processed/Sample_RH41Tramhigh_T_C5JW5ACXX.bam</v>
      </c>
      <c r="F1503" s="43" t="str">
        <f t="shared" si="145"/>
        <v>Sample_RH41Tramhigh_T_C5JW5ACXX.bam</v>
      </c>
      <c r="G1503" s="97" t="str">
        <f t="shared" si="143"/>
        <v>/data/khanlab/projects/working_DATA/Sample_RH41Tramhigh_T_C5JW5ACXX/Sample_RH41Tramhigh_T_C5JW5ACXX.Cufflinks_UCSC/genes.fpkm_tracking</v>
      </c>
      <c r="H1503" s="43"/>
      <c r="I1503" s="43"/>
      <c r="J1503" s="43"/>
      <c r="K1503" s="43"/>
      <c r="L1503" s="43"/>
      <c r="M1503" s="43"/>
      <c r="N1503" s="43"/>
      <c r="O1503" s="43"/>
      <c r="P1503" s="43"/>
      <c r="Q1503" s="43"/>
    </row>
    <row r="1504" spans="1:17">
      <c r="A1504" s="43" t="str">
        <f t="shared" si="140"/>
        <v>/data/khanlab/projects/working_DATA/</v>
      </c>
      <c r="B1504" s="43" t="s">
        <v>1131</v>
      </c>
      <c r="C1504" s="43" t="str">
        <f t="shared" si="141"/>
        <v>.Processed/</v>
      </c>
      <c r="D1504" s="43" t="str">
        <f t="shared" si="142"/>
        <v>.bam</v>
      </c>
      <c r="E1504" s="43" t="str">
        <f t="shared" si="144"/>
        <v>/data/khanlab/projects/working_DATA/Sample_RH41Tramlow_T_C5JW5ACXX/Sample_RH41Tramlow_T_C5JW5ACXX.Processed/Sample_RH41Tramlow_T_C5JW5ACXX.bam</v>
      </c>
      <c r="F1504" s="43" t="str">
        <f t="shared" si="145"/>
        <v>Sample_RH41Tramlow_T_C5JW5ACXX.bam</v>
      </c>
      <c r="G1504" s="97" t="str">
        <f t="shared" si="143"/>
        <v>/data/khanlab/projects/working_DATA/Sample_RH41Tramlow_T_C5JW5ACXX/Sample_RH41Tramlow_T_C5JW5ACXX.Cufflinks_UCSC/genes.fpkm_tracking</v>
      </c>
      <c r="H1504" s="43"/>
      <c r="I1504" s="43"/>
      <c r="J1504" s="43"/>
      <c r="K1504" s="43"/>
      <c r="L1504" s="43"/>
      <c r="M1504" s="43"/>
      <c r="N1504" s="43"/>
      <c r="O1504" s="43"/>
      <c r="P1504" s="43"/>
      <c r="Q1504" s="43"/>
    </row>
    <row r="1505" spans="1:17">
      <c r="A1505" s="43" t="str">
        <f t="shared" si="140"/>
        <v>/data/khanlab/projects/working_DATA/</v>
      </c>
      <c r="B1505" s="43" t="s">
        <v>1132</v>
      </c>
      <c r="C1505" s="43" t="str">
        <f t="shared" si="141"/>
        <v>.Processed/</v>
      </c>
      <c r="D1505" s="43" t="str">
        <f t="shared" si="142"/>
        <v>.bam</v>
      </c>
      <c r="E1505" s="43" t="str">
        <f t="shared" si="144"/>
        <v>/data/khanlab/projects/working_DATA/Sample_RH41UNC0638high_T_C5JW5ACXX/Sample_RH41UNC0638high_T_C5JW5ACXX.Processed/Sample_RH41UNC0638high_T_C5JW5ACXX.bam</v>
      </c>
      <c r="F1505" s="43" t="str">
        <f t="shared" si="145"/>
        <v>Sample_RH41UNC0638high_T_C5JW5ACXX.bam</v>
      </c>
      <c r="G1505" s="97" t="str">
        <f t="shared" si="143"/>
        <v>/data/khanlab/projects/working_DATA/Sample_RH41UNC0638high_T_C5JW5ACXX/Sample_RH41UNC0638high_T_C5JW5ACXX.Cufflinks_UCSC/genes.fpkm_tracking</v>
      </c>
      <c r="H1505" s="43"/>
      <c r="I1505" s="43"/>
      <c r="J1505" s="43"/>
      <c r="K1505" s="43"/>
      <c r="L1505" s="43"/>
      <c r="M1505" s="43"/>
      <c r="N1505" s="43"/>
      <c r="O1505" s="43"/>
      <c r="P1505" s="43"/>
      <c r="Q1505" s="43"/>
    </row>
    <row r="1506" spans="1:17">
      <c r="A1506" s="43" t="str">
        <f t="shared" si="140"/>
        <v>/data/khanlab/projects/working_DATA/</v>
      </c>
      <c r="B1506" s="43" t="s">
        <v>1133</v>
      </c>
      <c r="C1506" s="43" t="str">
        <f t="shared" si="141"/>
        <v>.Processed/</v>
      </c>
      <c r="D1506" s="43" t="str">
        <f t="shared" si="142"/>
        <v>.bam</v>
      </c>
      <c r="E1506" s="43" t="str">
        <f t="shared" si="144"/>
        <v>/data/khanlab/projects/working_DATA/Sample_RH41UNC0638low_T_C5JW5ACXX/Sample_RH41UNC0638low_T_C5JW5ACXX.Processed/Sample_RH41UNC0638low_T_C5JW5ACXX.bam</v>
      </c>
      <c r="F1506" s="43" t="str">
        <f t="shared" si="145"/>
        <v>Sample_RH41UNC0638low_T_C5JW5ACXX.bam</v>
      </c>
      <c r="G1506" s="97" t="str">
        <f t="shared" si="143"/>
        <v>/data/khanlab/projects/working_DATA/Sample_RH41UNC0638low_T_C5JW5ACXX/Sample_RH41UNC0638low_T_C5JW5ACXX.Cufflinks_UCSC/genes.fpkm_tracking</v>
      </c>
      <c r="H1506" s="43"/>
      <c r="I1506" s="43"/>
      <c r="J1506" s="43"/>
      <c r="K1506" s="43"/>
      <c r="L1506" s="43"/>
      <c r="M1506" s="43"/>
      <c r="N1506" s="43"/>
      <c r="O1506" s="43"/>
      <c r="P1506" s="43"/>
      <c r="Q1506" s="43"/>
    </row>
    <row r="1507" spans="1:17">
      <c r="A1507" s="43" t="str">
        <f t="shared" si="140"/>
        <v>/data/khanlab/projects/working_DATA/</v>
      </c>
      <c r="B1507" s="43" t="s">
        <v>789</v>
      </c>
      <c r="C1507" s="43" t="str">
        <f t="shared" si="141"/>
        <v>.Processed/</v>
      </c>
      <c r="D1507" s="43" t="str">
        <f t="shared" si="142"/>
        <v>.bam</v>
      </c>
      <c r="E1507" s="43" t="str">
        <f t="shared" si="144"/>
        <v>/data/khanlab/projects/working_DATA/Sample_RH41UNC1215high_T_H0VWNAGXX/Sample_RH41UNC1215high_T_H0VWNAGXX.Processed/Sample_RH41UNC1215high_T_H0VWNAGXX.bam</v>
      </c>
      <c r="F1507" s="43" t="str">
        <f t="shared" si="145"/>
        <v>Sample_RH41UNC1215high_T_H0VWNAGXX.bam</v>
      </c>
      <c r="G1507" s="97" t="str">
        <f t="shared" si="143"/>
        <v>/data/khanlab/projects/working_DATA/Sample_RH41UNC1215high_T_H0VWNAGXX/Sample_RH41UNC1215high_T_H0VWNAGXX.Cufflinks_UCSC/genes.fpkm_tracking</v>
      </c>
      <c r="H1507" s="43"/>
      <c r="I1507" s="43"/>
      <c r="J1507" s="43"/>
      <c r="K1507" s="43"/>
      <c r="L1507" s="43"/>
      <c r="M1507" s="43"/>
      <c r="N1507" s="43"/>
      <c r="O1507" s="43"/>
      <c r="P1507" s="43"/>
      <c r="Q1507" s="43"/>
    </row>
    <row r="1508" spans="1:17">
      <c r="A1508" s="43" t="str">
        <f t="shared" si="140"/>
        <v>/data/khanlab/projects/working_DATA/</v>
      </c>
      <c r="B1508" s="43" t="s">
        <v>790</v>
      </c>
      <c r="C1508" s="43" t="str">
        <f t="shared" si="141"/>
        <v>.Processed/</v>
      </c>
      <c r="D1508" s="43" t="str">
        <f t="shared" si="142"/>
        <v>.bam</v>
      </c>
      <c r="E1508" s="43" t="str">
        <f t="shared" si="144"/>
        <v>/data/khanlab/projects/working_DATA/Sample_RH41UNC1215low_T_H0VWNAGXX/Sample_RH41UNC1215low_T_H0VWNAGXX.Processed/Sample_RH41UNC1215low_T_H0VWNAGXX.bam</v>
      </c>
      <c r="F1508" s="43" t="str">
        <f t="shared" si="145"/>
        <v>Sample_RH41UNC1215low_T_H0VWNAGXX.bam</v>
      </c>
      <c r="G1508" s="97" t="str">
        <f t="shared" si="143"/>
        <v>/data/khanlab/projects/working_DATA/Sample_RH41UNC1215low_T_H0VWNAGXX/Sample_RH41UNC1215low_T_H0VWNAGXX.Cufflinks_UCSC/genes.fpkm_tracking</v>
      </c>
      <c r="H1508" s="43"/>
      <c r="I1508" s="43"/>
      <c r="J1508" s="43"/>
      <c r="K1508" s="43"/>
      <c r="L1508" s="43"/>
      <c r="M1508" s="43"/>
      <c r="N1508" s="43"/>
      <c r="O1508" s="43"/>
      <c r="P1508" s="43"/>
      <c r="Q1508" s="43"/>
    </row>
    <row r="1509" spans="1:17">
      <c r="A1509" s="43" t="str">
        <f t="shared" si="140"/>
        <v>/data/khanlab/projects/working_DATA/</v>
      </c>
      <c r="B1509" s="43" t="s">
        <v>1134</v>
      </c>
      <c r="C1509" s="43" t="str">
        <f t="shared" si="141"/>
        <v>.Processed/</v>
      </c>
      <c r="D1509" s="43" t="str">
        <f t="shared" si="142"/>
        <v>.bam</v>
      </c>
      <c r="E1509" s="43" t="str">
        <f t="shared" si="144"/>
        <v>/data/khanlab/projects/working_DATA/Sample_RH41UNC1999high_T_C5JW5ACXX/Sample_RH41UNC1999high_T_C5JW5ACXX.Processed/Sample_RH41UNC1999high_T_C5JW5ACXX.bam</v>
      </c>
      <c r="F1509" s="43" t="str">
        <f t="shared" si="145"/>
        <v>Sample_RH41UNC1999high_T_C5JW5ACXX.bam</v>
      </c>
      <c r="G1509" s="97" t="str">
        <f t="shared" si="143"/>
        <v>/data/khanlab/projects/working_DATA/Sample_RH41UNC1999high_T_C5JW5ACXX/Sample_RH41UNC1999high_T_C5JW5ACXX.Cufflinks_UCSC/genes.fpkm_tracking</v>
      </c>
      <c r="H1509" s="43"/>
      <c r="I1509" s="43"/>
      <c r="J1509" s="43"/>
      <c r="K1509" s="43"/>
      <c r="L1509" s="43"/>
      <c r="M1509" s="43"/>
      <c r="N1509" s="43"/>
      <c r="O1509" s="43"/>
      <c r="P1509" s="43"/>
      <c r="Q1509" s="43"/>
    </row>
    <row r="1510" spans="1:17">
      <c r="A1510" s="43" t="str">
        <f t="shared" si="140"/>
        <v>/data/khanlab/projects/working_DATA/</v>
      </c>
      <c r="B1510" s="43" t="s">
        <v>1135</v>
      </c>
      <c r="C1510" s="43" t="str">
        <f t="shared" si="141"/>
        <v>.Processed/</v>
      </c>
      <c r="D1510" s="43" t="str">
        <f t="shared" si="142"/>
        <v>.bam</v>
      </c>
      <c r="E1510" s="43" t="str">
        <f t="shared" si="144"/>
        <v>/data/khanlab/projects/working_DATA/Sample_RH41UNC1999low_T_C5JW5ACXX/Sample_RH41UNC1999low_T_C5JW5ACXX.Processed/Sample_RH41UNC1999low_T_C5JW5ACXX.bam</v>
      </c>
      <c r="F1510" s="43" t="str">
        <f t="shared" si="145"/>
        <v>Sample_RH41UNC1999low_T_C5JW5ACXX.bam</v>
      </c>
      <c r="G1510" s="97" t="str">
        <f t="shared" si="143"/>
        <v>/data/khanlab/projects/working_DATA/Sample_RH41UNC1999low_T_C5JW5ACXX/Sample_RH41UNC1999low_T_C5JW5ACXX.Cufflinks_UCSC/genes.fpkm_tracking</v>
      </c>
      <c r="H1510" s="43"/>
      <c r="I1510" s="43"/>
      <c r="J1510" s="43"/>
      <c r="K1510" s="43"/>
      <c r="L1510" s="43"/>
      <c r="M1510" s="43"/>
      <c r="N1510" s="43"/>
      <c r="O1510" s="43"/>
      <c r="P1510" s="43"/>
      <c r="Q1510" s="43"/>
    </row>
    <row r="1511" spans="1:17">
      <c r="A1511" s="43" t="str">
        <f t="shared" si="140"/>
        <v>/data/khanlab/projects/working_DATA/</v>
      </c>
      <c r="B1511" s="43" t="s">
        <v>1060</v>
      </c>
      <c r="C1511" s="43" t="str">
        <f t="shared" si="141"/>
        <v>.Processed/</v>
      </c>
      <c r="D1511" s="43" t="str">
        <f t="shared" si="142"/>
        <v>.bam</v>
      </c>
      <c r="E1511" s="43" t="str">
        <f t="shared" si="144"/>
        <v>/data/khanlab/projects/working_DATA/Sample_RH41WT161high_T_C5JW5ACXX/Sample_RH41WT161high_T_C5JW5ACXX.Processed/Sample_RH41WT161high_T_C5JW5ACXX.bam</v>
      </c>
      <c r="F1511" s="43" t="str">
        <f t="shared" si="145"/>
        <v>Sample_RH41WT161high_T_C5JW5ACXX.bam</v>
      </c>
      <c r="G1511" s="97" t="str">
        <f t="shared" si="143"/>
        <v>/data/khanlab/projects/working_DATA/Sample_RH41WT161high_T_C5JW5ACXX/Sample_RH41WT161high_T_C5JW5ACXX.Cufflinks_UCSC/genes.fpkm_tracking</v>
      </c>
      <c r="H1511" s="43"/>
      <c r="I1511" s="43"/>
      <c r="J1511" s="43"/>
      <c r="K1511" s="43"/>
      <c r="L1511" s="43"/>
      <c r="M1511" s="43"/>
      <c r="N1511" s="43"/>
      <c r="O1511" s="43"/>
      <c r="P1511" s="43"/>
      <c r="Q1511" s="43"/>
    </row>
    <row r="1512" spans="1:17">
      <c r="A1512" s="43" t="str">
        <f t="shared" si="140"/>
        <v>/data/khanlab/projects/working_DATA/</v>
      </c>
      <c r="B1512" s="43" t="s">
        <v>1059</v>
      </c>
      <c r="C1512" s="43" t="str">
        <f t="shared" si="141"/>
        <v>.Processed/</v>
      </c>
      <c r="D1512" s="43" t="str">
        <f t="shared" si="142"/>
        <v>.bam</v>
      </c>
      <c r="E1512" s="43" t="str">
        <f t="shared" si="144"/>
        <v>/data/khanlab/projects/working_DATA/Sample_RH41WT161low_T_C5JW5ACXX/Sample_RH41WT161low_T_C5JW5ACXX.Processed/Sample_RH41WT161low_T_C5JW5ACXX.bam</v>
      </c>
      <c r="F1512" s="43" t="str">
        <f t="shared" si="145"/>
        <v>Sample_RH41WT161low_T_C5JW5ACXX.bam</v>
      </c>
      <c r="G1512" s="97" t="str">
        <f t="shared" si="143"/>
        <v>/data/khanlab/projects/working_DATA/Sample_RH41WT161low_T_C5JW5ACXX/Sample_RH41WT161low_T_C5JW5ACXX.Cufflinks_UCSC/genes.fpkm_tracking</v>
      </c>
      <c r="H1512" s="43"/>
      <c r="I1512" s="43"/>
      <c r="J1512" s="43"/>
      <c r="K1512" s="43"/>
      <c r="L1512" s="43"/>
      <c r="M1512" s="43"/>
      <c r="N1512" s="43"/>
      <c r="O1512" s="43"/>
      <c r="P1512" s="43"/>
      <c r="Q1512" s="43"/>
    </row>
    <row r="1513" spans="1:17">
      <c r="A1513" s="43" t="str">
        <f t="shared" si="140"/>
        <v>/data/khanlab/projects/working_DATA/</v>
      </c>
      <c r="B1513" s="43" t="s">
        <v>2136</v>
      </c>
      <c r="C1513" s="43" t="str">
        <f t="shared" si="141"/>
        <v>.Processed/</v>
      </c>
      <c r="D1513" s="43" t="str">
        <f t="shared" si="142"/>
        <v>.bam</v>
      </c>
      <c r="E1513" s="43" t="str">
        <f t="shared" si="144"/>
        <v>/data/khanlab/projects/working_DATA/Sample_RH41seqAc_T_C676DANXX/Sample_RH41seqAc_T_C676DANXX.Processed/Sample_RH41seqAc_T_C676DANXX.bam</v>
      </c>
      <c r="F1513" s="43" t="str">
        <f t="shared" si="145"/>
        <v>Sample_RH41seqAc_T_C676DANXX.bam</v>
      </c>
      <c r="G1513" s="97" t="str">
        <f t="shared" si="143"/>
        <v>/data/khanlab/projects/working_DATA/Sample_RH41seqAc_T_C676DANXX/Sample_RH41seqAc_T_C676DANXX.Cufflinks_UCSC/genes.fpkm_tracking</v>
      </c>
      <c r="H1513" s="43"/>
      <c r="I1513" s="43"/>
      <c r="J1513" s="43"/>
      <c r="K1513" s="43"/>
      <c r="L1513" s="43"/>
      <c r="M1513" s="43"/>
      <c r="N1513" s="43"/>
      <c r="O1513" s="43"/>
      <c r="P1513" s="43"/>
      <c r="Q1513" s="43"/>
    </row>
    <row r="1514" spans="1:17" hidden="1">
      <c r="A1514" s="43" t="str">
        <f t="shared" si="140"/>
        <v>/data/khanlab/projects/working_DATA/</v>
      </c>
      <c r="B1514" s="43" t="s">
        <v>2137</v>
      </c>
      <c r="C1514" s="43" t="str">
        <f t="shared" si="141"/>
        <v>.Processed/</v>
      </c>
      <c r="D1514" s="43" t="str">
        <f t="shared" si="142"/>
        <v>.bam</v>
      </c>
      <c r="E1514" s="43" t="str">
        <f t="shared" si="144"/>
        <v>/data/khanlab/projects/working_DATA/Sample_RH41seq_E_khan05_20111111_PE_2/Sample_RH41seq_E_khan05_20111111_PE_2.Processed/Sample_RH41seq_E_khan05_20111111_PE_2.bam</v>
      </c>
      <c r="F1514" s="43" t="str">
        <f t="shared" si="145"/>
        <v>Sample_RH41seq_E_khan05_20111111_PE_2.bam</v>
      </c>
      <c r="G1514" s="97" t="str">
        <f t="shared" si="143"/>
        <v>/data/khanlab/projects/working_DATA/Sample_RH41seq_E_khan05_20111111_PE_2/Sample_RH41seq_E_khan05_20111111_PE_2.Cufflinks_UCSC/genes.fpkm_tracking</v>
      </c>
      <c r="H1514" s="43"/>
      <c r="I1514" s="43"/>
      <c r="J1514" s="43"/>
      <c r="K1514" s="43"/>
      <c r="L1514" s="43"/>
      <c r="M1514" s="43"/>
      <c r="N1514" s="43"/>
      <c r="O1514" s="43"/>
      <c r="P1514" s="43"/>
      <c r="Q1514" s="43"/>
    </row>
    <row r="1515" spans="1:17">
      <c r="A1515" s="43" t="str">
        <f t="shared" si="140"/>
        <v>/data/khanlab/projects/working_DATA/</v>
      </c>
      <c r="B1515" s="43" t="s">
        <v>791</v>
      </c>
      <c r="C1515" s="43" t="str">
        <f t="shared" si="141"/>
        <v>.Processed/</v>
      </c>
      <c r="D1515" s="43" t="str">
        <f t="shared" si="142"/>
        <v>.bam</v>
      </c>
      <c r="E1515" s="43" t="str">
        <f t="shared" si="144"/>
        <v>/data/khanlab/projects/working_DATA/Sample_RH41seq_T_D26GWACXX/Sample_RH41seq_T_D26GWACXX.Processed/Sample_RH41seq_T_D26GWACXX.bam</v>
      </c>
      <c r="F1515" s="43" t="str">
        <f t="shared" si="145"/>
        <v>Sample_RH41seq_T_D26GWACXX.bam</v>
      </c>
      <c r="G1515" s="97" t="str">
        <f t="shared" si="143"/>
        <v>/data/khanlab/projects/working_DATA/Sample_RH41seq_T_D26GWACXX/Sample_RH41seq_T_D26GWACXX.Cufflinks_UCSC/genes.fpkm_tracking</v>
      </c>
      <c r="H1515" s="43"/>
      <c r="I1515" s="43"/>
      <c r="J1515" s="43"/>
      <c r="K1515" s="43"/>
      <c r="L1515" s="43"/>
      <c r="M1515" s="43"/>
      <c r="N1515" s="43"/>
      <c r="O1515" s="43"/>
      <c r="P1515" s="43"/>
      <c r="Q1515" s="43"/>
    </row>
    <row r="1516" spans="1:17">
      <c r="A1516" s="43" t="str">
        <f t="shared" si="140"/>
        <v>/data/khanlab/projects/working_DATA/</v>
      </c>
      <c r="B1516" s="43" t="s">
        <v>1100</v>
      </c>
      <c r="C1516" s="43" t="str">
        <f t="shared" si="141"/>
        <v>.Processed/</v>
      </c>
      <c r="D1516" s="43" t="str">
        <f t="shared" si="142"/>
        <v>.bam</v>
      </c>
      <c r="E1516" s="43" t="str">
        <f t="shared" si="144"/>
        <v>/data/khanlab/projects/working_DATA/Sample_RH4P3F36H_T_C628WANXX/Sample_RH4P3F36H_T_C628WANXX.Processed/Sample_RH4P3F36H_T_C628WANXX.bam</v>
      </c>
      <c r="F1516" s="43" t="str">
        <f t="shared" si="145"/>
        <v>Sample_RH4P3F36H_T_C628WANXX.bam</v>
      </c>
      <c r="G1516" s="97" t="str">
        <f t="shared" si="143"/>
        <v>/data/khanlab/projects/working_DATA/Sample_RH4P3F36H_T_C628WANXX/Sample_RH4P3F36H_T_C628WANXX.Cufflinks_UCSC/genes.fpkm_tracking</v>
      </c>
      <c r="H1516" s="43"/>
      <c r="I1516" s="43"/>
      <c r="J1516" s="43"/>
      <c r="K1516" s="43"/>
      <c r="L1516" s="43"/>
      <c r="M1516" s="43"/>
      <c r="N1516" s="43"/>
      <c r="O1516" s="43"/>
      <c r="P1516" s="43"/>
      <c r="Q1516" s="43"/>
    </row>
    <row r="1517" spans="1:17">
      <c r="A1517" s="43" t="str">
        <f t="shared" si="140"/>
        <v>/data/khanlab/projects/working_DATA/</v>
      </c>
      <c r="B1517" s="43" t="s">
        <v>1099</v>
      </c>
      <c r="C1517" s="43" t="str">
        <f t="shared" si="141"/>
        <v>.Processed/</v>
      </c>
      <c r="D1517" s="43" t="str">
        <f t="shared" si="142"/>
        <v>.bam</v>
      </c>
      <c r="E1517" s="43" t="str">
        <f t="shared" si="144"/>
        <v>/data/khanlab/projects/working_DATA/Sample_RH4SC36H_T_C628WANXX/Sample_RH4SC36H_T_C628WANXX.Processed/Sample_RH4SC36H_T_C628WANXX.bam</v>
      </c>
      <c r="F1517" s="43" t="str">
        <f t="shared" si="145"/>
        <v>Sample_RH4SC36H_T_C628WANXX.bam</v>
      </c>
      <c r="G1517" s="97" t="str">
        <f t="shared" si="143"/>
        <v>/data/khanlab/projects/working_DATA/Sample_RH4SC36H_T_C628WANXX/Sample_RH4SC36H_T_C628WANXX.Cufflinks_UCSC/genes.fpkm_tracking</v>
      </c>
      <c r="H1517" s="43"/>
      <c r="I1517" s="43"/>
      <c r="J1517" s="43"/>
      <c r="K1517" s="43"/>
      <c r="L1517" s="43"/>
      <c r="M1517" s="43"/>
      <c r="N1517" s="43"/>
      <c r="O1517" s="43"/>
      <c r="P1517" s="43"/>
      <c r="Q1517" s="43"/>
    </row>
    <row r="1518" spans="1:17">
      <c r="A1518" s="43" t="str">
        <f t="shared" si="140"/>
        <v>/data/khanlab/projects/working_DATA/</v>
      </c>
      <c r="B1518" s="43" t="s">
        <v>792</v>
      </c>
      <c r="C1518" s="43" t="str">
        <f t="shared" si="141"/>
        <v>.Processed/</v>
      </c>
      <c r="D1518" s="43" t="str">
        <f t="shared" si="142"/>
        <v>.bam</v>
      </c>
      <c r="E1518" s="43" t="str">
        <f t="shared" si="144"/>
        <v>/data/khanlab/projects/working_DATA/Sample_RH4Seq_T_D21KAACXX/Sample_RH4Seq_T_D21KAACXX.Processed/Sample_RH4Seq_T_D21KAACXX.bam</v>
      </c>
      <c r="F1518" s="43" t="str">
        <f t="shared" si="145"/>
        <v>Sample_RH4Seq_T_D21KAACXX.bam</v>
      </c>
      <c r="G1518" s="97" t="str">
        <f t="shared" si="143"/>
        <v>/data/khanlab/projects/working_DATA/Sample_RH4Seq_T_D21KAACXX/Sample_RH4Seq_T_D21KAACXX.Cufflinks_UCSC/genes.fpkm_tracking</v>
      </c>
      <c r="H1518" s="43"/>
      <c r="I1518" s="43"/>
      <c r="J1518" s="43"/>
      <c r="K1518" s="43"/>
      <c r="L1518" s="43"/>
      <c r="M1518" s="43"/>
      <c r="N1518" s="43"/>
      <c r="O1518" s="43"/>
      <c r="P1518" s="43"/>
      <c r="Q1518" s="43"/>
    </row>
    <row r="1519" spans="1:17" hidden="1">
      <c r="A1519" s="43" t="str">
        <f t="shared" si="140"/>
        <v>/data/khanlab/projects/working_DATA/</v>
      </c>
      <c r="B1519" s="43" t="s">
        <v>2138</v>
      </c>
      <c r="C1519" s="43" t="str">
        <f t="shared" si="141"/>
        <v>.Processed/</v>
      </c>
      <c r="D1519" s="43" t="str">
        <f t="shared" si="142"/>
        <v>.bam</v>
      </c>
      <c r="E1519" s="43" t="str">
        <f t="shared" si="144"/>
        <v>/data/khanlab/projects/working_DATA/Sample_RH4seq_E_C4P65ANXX/Sample_RH4seq_E_C4P65ANXX.Processed/Sample_RH4seq_E_C4P65ANXX.bam</v>
      </c>
      <c r="F1519" s="43" t="str">
        <f t="shared" si="145"/>
        <v>Sample_RH4seq_E_C4P65ANXX.bam</v>
      </c>
      <c r="G1519" s="97" t="str">
        <f t="shared" si="143"/>
        <v>/data/khanlab/projects/working_DATA/Sample_RH4seq_E_C4P65ANXX/Sample_RH4seq_E_C4P65ANXX.Cufflinks_UCSC/genes.fpkm_tracking</v>
      </c>
      <c r="H1519" s="43"/>
      <c r="I1519" s="43"/>
      <c r="J1519" s="43"/>
      <c r="K1519" s="43"/>
      <c r="L1519" s="43"/>
      <c r="M1519" s="43"/>
      <c r="N1519" s="43"/>
      <c r="O1519" s="43"/>
      <c r="P1519" s="43"/>
      <c r="Q1519" s="43"/>
    </row>
    <row r="1520" spans="1:17" hidden="1">
      <c r="A1520" s="43" t="str">
        <f t="shared" si="140"/>
        <v>/data/khanlab/projects/working_DATA/</v>
      </c>
      <c r="B1520" s="43" t="s">
        <v>2139</v>
      </c>
      <c r="C1520" s="43" t="str">
        <f t="shared" si="141"/>
        <v>.Processed/</v>
      </c>
      <c r="D1520" s="43" t="str">
        <f t="shared" si="142"/>
        <v>.bam</v>
      </c>
      <c r="E1520" s="43" t="str">
        <f t="shared" si="144"/>
        <v>/data/khanlab/projects/working_DATA/Sample_RH4seq_E_khan02_20111026_PE_2/Sample_RH4seq_E_khan02_20111026_PE_2.Processed/Sample_RH4seq_E_khan02_20111026_PE_2.bam</v>
      </c>
      <c r="F1520" s="43" t="str">
        <f t="shared" si="145"/>
        <v>Sample_RH4seq_E_khan02_20111026_PE_2.bam</v>
      </c>
      <c r="G1520" s="97" t="str">
        <f t="shared" si="143"/>
        <v>/data/khanlab/projects/working_DATA/Sample_RH4seq_E_khan02_20111026_PE_2/Sample_RH4seq_E_khan02_20111026_PE_2.Cufflinks_UCSC/genes.fpkm_tracking</v>
      </c>
      <c r="H1520" s="43"/>
      <c r="I1520" s="43"/>
      <c r="J1520" s="43"/>
      <c r="K1520" s="43"/>
      <c r="L1520" s="43"/>
      <c r="M1520" s="43"/>
      <c r="N1520" s="43"/>
      <c r="O1520" s="43"/>
      <c r="P1520" s="43"/>
      <c r="Q1520" s="43"/>
    </row>
    <row r="1521" spans="1:17">
      <c r="A1521" s="43" t="str">
        <f t="shared" si="140"/>
        <v>/data/khanlab/projects/working_DATA/</v>
      </c>
      <c r="B1521" s="43" t="s">
        <v>793</v>
      </c>
      <c r="C1521" s="43" t="str">
        <f t="shared" si="141"/>
        <v>.Processed/</v>
      </c>
      <c r="D1521" s="43" t="str">
        <f t="shared" si="142"/>
        <v>.bam</v>
      </c>
      <c r="E1521" s="43" t="str">
        <f t="shared" si="144"/>
        <v>/data/khanlab/projects/working_DATA/Sample_RH5Seq_T_D21KAACXX/Sample_RH5Seq_T_D21KAACXX.Processed/Sample_RH5Seq_T_D21KAACXX.bam</v>
      </c>
      <c r="F1521" s="43" t="str">
        <f t="shared" si="145"/>
        <v>Sample_RH5Seq_T_D21KAACXX.bam</v>
      </c>
      <c r="G1521" s="97" t="str">
        <f t="shared" si="143"/>
        <v>/data/khanlab/projects/working_DATA/Sample_RH5Seq_T_D21KAACXX/Sample_RH5Seq_T_D21KAACXX.Cufflinks_UCSC/genes.fpkm_tracking</v>
      </c>
      <c r="H1521" s="43"/>
      <c r="I1521" s="43"/>
      <c r="J1521" s="43"/>
      <c r="K1521" s="43"/>
      <c r="L1521" s="43"/>
      <c r="M1521" s="43"/>
      <c r="N1521" s="43"/>
      <c r="O1521" s="43"/>
      <c r="P1521" s="43"/>
      <c r="Q1521" s="43"/>
    </row>
    <row r="1522" spans="1:17" hidden="1">
      <c r="A1522" s="43" t="str">
        <f t="shared" si="140"/>
        <v>/data/khanlab/projects/working_DATA/</v>
      </c>
      <c r="B1522" s="43" t="s">
        <v>2140</v>
      </c>
      <c r="C1522" s="43" t="str">
        <f t="shared" si="141"/>
        <v>.Processed/</v>
      </c>
      <c r="D1522" s="43" t="str">
        <f t="shared" si="142"/>
        <v>.bam</v>
      </c>
      <c r="E1522" s="43" t="str">
        <f t="shared" si="144"/>
        <v>/data/khanlab/projects/working_DATA/Sample_RH5seq_E_C4P65ANXX/Sample_RH5seq_E_C4P65ANXX.Processed/Sample_RH5seq_E_C4P65ANXX.bam</v>
      </c>
      <c r="F1522" s="43" t="str">
        <f t="shared" si="145"/>
        <v>Sample_RH5seq_E_C4P65ANXX.bam</v>
      </c>
      <c r="G1522" s="97" t="str">
        <f t="shared" si="143"/>
        <v>/data/khanlab/projects/working_DATA/Sample_RH5seq_E_C4P65ANXX/Sample_RH5seq_E_C4P65ANXX.Cufflinks_UCSC/genes.fpkm_tracking</v>
      </c>
      <c r="H1522" s="43"/>
      <c r="I1522" s="43"/>
      <c r="J1522" s="43"/>
      <c r="K1522" s="43"/>
      <c r="L1522" s="43"/>
      <c r="M1522" s="43"/>
      <c r="N1522" s="43"/>
      <c r="O1522" s="43"/>
      <c r="P1522" s="43"/>
      <c r="Q1522" s="43"/>
    </row>
    <row r="1523" spans="1:17" hidden="1">
      <c r="A1523" s="43" t="str">
        <f t="shared" si="140"/>
        <v>/data/khanlab/projects/working_DATA/</v>
      </c>
      <c r="B1523" s="43" t="s">
        <v>2141</v>
      </c>
      <c r="C1523" s="43" t="str">
        <f t="shared" si="141"/>
        <v>.Processed/</v>
      </c>
      <c r="D1523" s="43" t="str">
        <f t="shared" si="142"/>
        <v>.bam</v>
      </c>
      <c r="E1523" s="43" t="str">
        <f t="shared" si="144"/>
        <v>/data/khanlab/projects/working_DATA/Sample_RH5seq_E_khan06_20111028_PE_2/Sample_RH5seq_E_khan06_20111028_PE_2.Processed/Sample_RH5seq_E_khan06_20111028_PE_2.bam</v>
      </c>
      <c r="F1523" s="43" t="str">
        <f t="shared" si="145"/>
        <v>Sample_RH5seq_E_khan06_20111028_PE_2.bam</v>
      </c>
      <c r="G1523" s="97" t="str">
        <f t="shared" si="143"/>
        <v>/data/khanlab/projects/working_DATA/Sample_RH5seq_E_khan06_20111028_PE_2/Sample_RH5seq_E_khan06_20111028_PE_2.Cufflinks_UCSC/genes.fpkm_tracking</v>
      </c>
      <c r="H1523" s="43"/>
      <c r="I1523" s="43"/>
      <c r="J1523" s="43"/>
      <c r="K1523" s="43"/>
      <c r="L1523" s="43"/>
      <c r="M1523" s="43"/>
      <c r="N1523" s="43"/>
      <c r="O1523" s="43"/>
      <c r="P1523" s="43"/>
      <c r="Q1523" s="43"/>
    </row>
    <row r="1524" spans="1:17" hidden="1">
      <c r="A1524" s="43" t="str">
        <f t="shared" si="140"/>
        <v>/data/khanlab/projects/working_DATA/</v>
      </c>
      <c r="B1524" s="43" t="s">
        <v>3583</v>
      </c>
      <c r="C1524" s="43" t="str">
        <f t="shared" si="141"/>
        <v>.Processed/</v>
      </c>
      <c r="D1524" s="43" t="str">
        <f t="shared" si="142"/>
        <v>.bam</v>
      </c>
      <c r="E1524" s="43" t="str">
        <f t="shared" si="144"/>
        <v>/data/khanlab/projects/working_DATA/Sample_RMS001_A_H3FHYAFXX/Sample_RMS001_A_H3FHYAFXX.Processed/Sample_RMS001_A_H3FHYAFXX.bam</v>
      </c>
      <c r="F1524" s="43" t="str">
        <f t="shared" si="145"/>
        <v>Sample_RMS001_A_H3FHYAFXX.bam</v>
      </c>
      <c r="G1524" s="97" t="str">
        <f t="shared" si="143"/>
        <v>/data/khanlab/projects/working_DATA/Sample_RMS001_A_H3FHYAFXX/Sample_RMS001_A_H3FHYAFXX.Cufflinks_UCSC/genes.fpkm_tracking</v>
      </c>
      <c r="H1524" s="43"/>
      <c r="I1524" s="43"/>
      <c r="J1524" s="43"/>
      <c r="K1524" s="43"/>
      <c r="L1524" s="43"/>
      <c r="M1524" s="43"/>
      <c r="N1524" s="43"/>
      <c r="O1524" s="43"/>
      <c r="P1524" s="43"/>
      <c r="Q1524" s="43"/>
    </row>
    <row r="1525" spans="1:17" hidden="1">
      <c r="A1525" s="43" t="str">
        <f t="shared" si="140"/>
        <v>/data/khanlab/projects/working_DATA/</v>
      </c>
      <c r="B1525" s="43" t="s">
        <v>3584</v>
      </c>
      <c r="C1525" s="43" t="str">
        <f t="shared" si="141"/>
        <v>.Processed/</v>
      </c>
      <c r="D1525" s="43" t="str">
        <f t="shared" si="142"/>
        <v>.bam</v>
      </c>
      <c r="E1525" s="43" t="str">
        <f t="shared" si="144"/>
        <v>/data/khanlab/projects/working_DATA/Sample_RMS003_A_H3FHYAFXX/Sample_RMS003_A_H3FHYAFXX.Processed/Sample_RMS003_A_H3FHYAFXX.bam</v>
      </c>
      <c r="F1525" s="43" t="str">
        <f t="shared" si="145"/>
        <v>Sample_RMS003_A_H3FHYAFXX.bam</v>
      </c>
      <c r="G1525" s="97" t="str">
        <f t="shared" si="143"/>
        <v>/data/khanlab/projects/working_DATA/Sample_RMS003_A_H3FHYAFXX/Sample_RMS003_A_H3FHYAFXX.Cufflinks_UCSC/genes.fpkm_tracking</v>
      </c>
      <c r="H1525" s="43"/>
      <c r="I1525" s="43"/>
      <c r="J1525" s="43"/>
      <c r="K1525" s="43"/>
      <c r="L1525" s="43"/>
      <c r="M1525" s="43"/>
      <c r="N1525" s="43"/>
      <c r="O1525" s="43"/>
      <c r="P1525" s="43"/>
      <c r="Q1525" s="43"/>
    </row>
    <row r="1526" spans="1:17" hidden="1">
      <c r="A1526" s="43" t="str">
        <f t="shared" ref="A1526:A1589" si="146">$A$1</f>
        <v>/data/khanlab/projects/working_DATA/</v>
      </c>
      <c r="B1526" s="43" t="s">
        <v>3585</v>
      </c>
      <c r="C1526" s="43" t="str">
        <f t="shared" ref="C1526:C1589" si="147">$C$1</f>
        <v>.Processed/</v>
      </c>
      <c r="D1526" s="43" t="str">
        <f t="shared" ref="D1526:D1589" si="148">$D$1</f>
        <v>.bam</v>
      </c>
      <c r="E1526" s="43" t="str">
        <f t="shared" si="144"/>
        <v>/data/khanlab/projects/working_DATA/Sample_RMS004_A_H3FHYAFXX/Sample_RMS004_A_H3FHYAFXX.Processed/Sample_RMS004_A_H3FHYAFXX.bam</v>
      </c>
      <c r="F1526" s="43" t="str">
        <f t="shared" si="145"/>
        <v>Sample_RMS004_A_H3FHYAFXX.bam</v>
      </c>
      <c r="G1526" s="97" t="str">
        <f t="shared" si="143"/>
        <v>/data/khanlab/projects/working_DATA/Sample_RMS004_A_H3FHYAFXX/Sample_RMS004_A_H3FHYAFXX.Cufflinks_UCSC/genes.fpkm_tracking</v>
      </c>
      <c r="H1526" s="43"/>
      <c r="I1526" s="43"/>
      <c r="J1526" s="43"/>
      <c r="K1526" s="43"/>
      <c r="L1526" s="43"/>
      <c r="M1526" s="43"/>
      <c r="N1526" s="43"/>
      <c r="O1526" s="43"/>
      <c r="P1526" s="43"/>
      <c r="Q1526" s="43"/>
    </row>
    <row r="1527" spans="1:17" hidden="1">
      <c r="A1527" s="43" t="str">
        <f t="shared" si="146"/>
        <v>/data/khanlab/projects/working_DATA/</v>
      </c>
      <c r="B1527" s="43" t="s">
        <v>3586</v>
      </c>
      <c r="C1527" s="43" t="str">
        <f t="shared" si="147"/>
        <v>.Processed/</v>
      </c>
      <c r="D1527" s="43" t="str">
        <f t="shared" si="148"/>
        <v>.bam</v>
      </c>
      <c r="E1527" s="43" t="str">
        <f t="shared" si="144"/>
        <v>/data/khanlab/projects/working_DATA/Sample_RMS005_A_H3FHYAFXX/Sample_RMS005_A_H3FHYAFXX.Processed/Sample_RMS005_A_H3FHYAFXX.bam</v>
      </c>
      <c r="F1527" s="43" t="str">
        <f t="shared" si="145"/>
        <v>Sample_RMS005_A_H3FHYAFXX.bam</v>
      </c>
      <c r="G1527" s="97" t="str">
        <f t="shared" si="143"/>
        <v>/data/khanlab/projects/working_DATA/Sample_RMS005_A_H3FHYAFXX/Sample_RMS005_A_H3FHYAFXX.Cufflinks_UCSC/genes.fpkm_tracking</v>
      </c>
      <c r="H1527" s="43"/>
      <c r="I1527" s="43"/>
      <c r="J1527" s="43"/>
      <c r="K1527" s="43"/>
      <c r="L1527" s="43"/>
      <c r="M1527" s="43"/>
      <c r="N1527" s="43"/>
      <c r="O1527" s="43"/>
      <c r="P1527" s="43"/>
      <c r="Q1527" s="43"/>
    </row>
    <row r="1528" spans="1:17" hidden="1">
      <c r="A1528" s="43" t="str">
        <f t="shared" si="146"/>
        <v>/data/khanlab/projects/working_DATA/</v>
      </c>
      <c r="B1528" s="43" t="s">
        <v>3587</v>
      </c>
      <c r="C1528" s="43" t="str">
        <f t="shared" si="147"/>
        <v>.Processed/</v>
      </c>
      <c r="D1528" s="43" t="str">
        <f t="shared" si="148"/>
        <v>.bam</v>
      </c>
      <c r="E1528" s="43" t="str">
        <f t="shared" si="144"/>
        <v>/data/khanlab/projects/working_DATA/Sample_RMS006_A_H3FHYAFXX/Sample_RMS006_A_H3FHYAFXX.Processed/Sample_RMS006_A_H3FHYAFXX.bam</v>
      </c>
      <c r="F1528" s="43" t="str">
        <f t="shared" si="145"/>
        <v>Sample_RMS006_A_H3FHYAFXX.bam</v>
      </c>
      <c r="G1528" s="97" t="str">
        <f t="shared" si="143"/>
        <v>/data/khanlab/projects/working_DATA/Sample_RMS006_A_H3FHYAFXX/Sample_RMS006_A_H3FHYAFXX.Cufflinks_UCSC/genes.fpkm_tracking</v>
      </c>
      <c r="H1528" s="43"/>
      <c r="I1528" s="43"/>
      <c r="J1528" s="43"/>
      <c r="K1528" s="43"/>
      <c r="L1528" s="43"/>
      <c r="M1528" s="43"/>
      <c r="N1528" s="43"/>
      <c r="O1528" s="43"/>
      <c r="P1528" s="43"/>
      <c r="Q1528" s="43"/>
    </row>
    <row r="1529" spans="1:17" hidden="1">
      <c r="A1529" s="43" t="str">
        <f t="shared" si="146"/>
        <v>/data/khanlab/projects/working_DATA/</v>
      </c>
      <c r="B1529" s="43" t="s">
        <v>3588</v>
      </c>
      <c r="C1529" s="43" t="str">
        <f t="shared" si="147"/>
        <v>.Processed/</v>
      </c>
      <c r="D1529" s="43" t="str">
        <f t="shared" si="148"/>
        <v>.bam</v>
      </c>
      <c r="E1529" s="43" t="str">
        <f t="shared" si="144"/>
        <v>/data/khanlab/projects/working_DATA/Sample_RMS007_A_H3FHYAFXX/Sample_RMS007_A_H3FHYAFXX.Processed/Sample_RMS007_A_H3FHYAFXX.bam</v>
      </c>
      <c r="F1529" s="43" t="str">
        <f t="shared" si="145"/>
        <v>Sample_RMS007_A_H3FHYAFXX.bam</v>
      </c>
      <c r="G1529" s="97" t="str">
        <f t="shared" si="143"/>
        <v>/data/khanlab/projects/working_DATA/Sample_RMS007_A_H3FHYAFXX/Sample_RMS007_A_H3FHYAFXX.Cufflinks_UCSC/genes.fpkm_tracking</v>
      </c>
      <c r="H1529" s="43"/>
      <c r="I1529" s="43"/>
      <c r="J1529" s="43"/>
      <c r="K1529" s="43"/>
      <c r="L1529" s="43"/>
      <c r="M1529" s="43"/>
      <c r="N1529" s="43"/>
      <c r="O1529" s="43"/>
      <c r="P1529" s="43"/>
      <c r="Q1529" s="43"/>
    </row>
    <row r="1530" spans="1:17">
      <c r="A1530" s="43" t="str">
        <f t="shared" si="146"/>
        <v>/data/khanlab/projects/working_DATA/</v>
      </c>
      <c r="B1530" s="43" t="s">
        <v>794</v>
      </c>
      <c r="C1530" s="43" t="str">
        <f t="shared" si="147"/>
        <v>.Processed/</v>
      </c>
      <c r="D1530" s="43" t="str">
        <f t="shared" si="148"/>
        <v>.bam</v>
      </c>
      <c r="E1530" s="43" t="str">
        <f t="shared" si="144"/>
        <v>/data/khanlab/projects/working_DATA/Sample_RMS007tumor_T_D21KAACXX/Sample_RMS007tumor_T_D21KAACXX.Processed/Sample_RMS007tumor_T_D21KAACXX.bam</v>
      </c>
      <c r="F1530" s="43" t="str">
        <f t="shared" si="145"/>
        <v>Sample_RMS007tumor_T_D21KAACXX.bam</v>
      </c>
      <c r="G1530" s="97" t="str">
        <f t="shared" si="143"/>
        <v>/data/khanlab/projects/working_DATA/Sample_RMS007tumor_T_D21KAACXX/Sample_RMS007tumor_T_D21KAACXX.Cufflinks_UCSC/genes.fpkm_tracking</v>
      </c>
      <c r="H1530" s="43"/>
      <c r="I1530" s="43"/>
      <c r="J1530" s="43"/>
      <c r="K1530" s="43"/>
      <c r="L1530" s="43"/>
      <c r="M1530" s="43"/>
      <c r="N1530" s="43"/>
      <c r="O1530" s="43"/>
      <c r="P1530" s="43"/>
      <c r="Q1530" s="43"/>
    </row>
    <row r="1531" spans="1:17" hidden="1">
      <c r="A1531" s="43" t="str">
        <f t="shared" si="146"/>
        <v>/data/khanlab/projects/working_DATA/</v>
      </c>
      <c r="B1531" s="43" t="s">
        <v>3589</v>
      </c>
      <c r="C1531" s="43" t="str">
        <f t="shared" si="147"/>
        <v>.Processed/</v>
      </c>
      <c r="D1531" s="43" t="str">
        <f t="shared" si="148"/>
        <v>.bam</v>
      </c>
      <c r="E1531" s="43" t="str">
        <f t="shared" si="144"/>
        <v>/data/khanlab/projects/working_DATA/Sample_RMS008_A_H3FHYAFXX/Sample_RMS008_A_H3FHYAFXX.Processed/Sample_RMS008_A_H3FHYAFXX.bam</v>
      </c>
      <c r="F1531" s="43" t="str">
        <f t="shared" si="145"/>
        <v>Sample_RMS008_A_H3FHYAFXX.bam</v>
      </c>
      <c r="G1531" s="97" t="str">
        <f t="shared" si="143"/>
        <v>/data/khanlab/projects/working_DATA/Sample_RMS008_A_H3FHYAFXX/Sample_RMS008_A_H3FHYAFXX.Cufflinks_UCSC/genes.fpkm_tracking</v>
      </c>
      <c r="H1531" s="43"/>
      <c r="I1531" s="43"/>
      <c r="J1531" s="43"/>
      <c r="K1531" s="43"/>
      <c r="L1531" s="43"/>
      <c r="M1531" s="43"/>
      <c r="N1531" s="43"/>
      <c r="O1531" s="43"/>
      <c r="P1531" s="43"/>
      <c r="Q1531" s="43"/>
    </row>
    <row r="1532" spans="1:17">
      <c r="A1532" s="43" t="str">
        <f t="shared" si="146"/>
        <v>/data/khanlab/projects/working_DATA/</v>
      </c>
      <c r="B1532" s="43" t="s">
        <v>795</v>
      </c>
      <c r="C1532" s="43" t="str">
        <f t="shared" si="147"/>
        <v>.Processed/</v>
      </c>
      <c r="D1532" s="43" t="str">
        <f t="shared" si="148"/>
        <v>.bam</v>
      </c>
      <c r="E1532" s="43" t="str">
        <f t="shared" si="144"/>
        <v>/data/khanlab/projects/working_DATA/Sample_RMS008tumor_T_D21KAACXX/Sample_RMS008tumor_T_D21KAACXX.Processed/Sample_RMS008tumor_T_D21KAACXX.bam</v>
      </c>
      <c r="F1532" s="43" t="str">
        <f t="shared" si="145"/>
        <v>Sample_RMS008tumor_T_D21KAACXX.bam</v>
      </c>
      <c r="G1532" s="97" t="str">
        <f t="shared" si="143"/>
        <v>/data/khanlab/projects/working_DATA/Sample_RMS008tumor_T_D21KAACXX/Sample_RMS008tumor_T_D21KAACXX.Cufflinks_UCSC/genes.fpkm_tracking</v>
      </c>
      <c r="H1532" s="43"/>
      <c r="I1532" s="43"/>
      <c r="J1532" s="43"/>
      <c r="K1532" s="43"/>
      <c r="L1532" s="43"/>
      <c r="M1532" s="43"/>
      <c r="N1532" s="43"/>
      <c r="O1532" s="43"/>
      <c r="P1532" s="43"/>
      <c r="Q1532" s="43"/>
    </row>
    <row r="1533" spans="1:17" hidden="1">
      <c r="A1533" s="43" t="str">
        <f t="shared" si="146"/>
        <v>/data/khanlab/projects/working_DATA/</v>
      </c>
      <c r="B1533" s="43" t="s">
        <v>3590</v>
      </c>
      <c r="C1533" s="43" t="str">
        <f t="shared" si="147"/>
        <v>.Processed/</v>
      </c>
      <c r="D1533" s="43" t="str">
        <f t="shared" si="148"/>
        <v>.bam</v>
      </c>
      <c r="E1533" s="43" t="str">
        <f t="shared" si="144"/>
        <v>/data/khanlab/projects/working_DATA/Sample_RMS009_A_H3FHYAFXX/Sample_RMS009_A_H3FHYAFXX.Processed/Sample_RMS009_A_H3FHYAFXX.bam</v>
      </c>
      <c r="F1533" s="43" t="str">
        <f t="shared" si="145"/>
        <v>Sample_RMS009_A_H3FHYAFXX.bam</v>
      </c>
      <c r="G1533" s="97" t="str">
        <f t="shared" si="143"/>
        <v>/data/khanlab/projects/working_DATA/Sample_RMS009_A_H3FHYAFXX/Sample_RMS009_A_H3FHYAFXX.Cufflinks_UCSC/genes.fpkm_tracking</v>
      </c>
      <c r="H1533" s="43"/>
      <c r="I1533" s="43"/>
      <c r="J1533" s="43"/>
      <c r="K1533" s="43"/>
      <c r="L1533" s="43"/>
      <c r="M1533" s="43"/>
      <c r="N1533" s="43"/>
      <c r="O1533" s="43"/>
      <c r="P1533" s="43"/>
      <c r="Q1533" s="43"/>
    </row>
    <row r="1534" spans="1:17" hidden="1">
      <c r="A1534" s="43" t="str">
        <f t="shared" si="146"/>
        <v>/data/khanlab/projects/working_DATA/</v>
      </c>
      <c r="B1534" s="43" t="s">
        <v>3591</v>
      </c>
      <c r="C1534" s="43" t="str">
        <f t="shared" si="147"/>
        <v>.Processed/</v>
      </c>
      <c r="D1534" s="43" t="str">
        <f t="shared" si="148"/>
        <v>.bam</v>
      </c>
      <c r="E1534" s="43" t="str">
        <f t="shared" si="144"/>
        <v>/data/khanlab/projects/working_DATA/Sample_RMS010_A_H3FHYAFXX/Sample_RMS010_A_H3FHYAFXX.Processed/Sample_RMS010_A_H3FHYAFXX.bam</v>
      </c>
      <c r="F1534" s="43" t="str">
        <f t="shared" si="145"/>
        <v>Sample_RMS010_A_H3FHYAFXX.bam</v>
      </c>
      <c r="G1534" s="97" t="str">
        <f t="shared" si="143"/>
        <v>/data/khanlab/projects/working_DATA/Sample_RMS010_A_H3FHYAFXX/Sample_RMS010_A_H3FHYAFXX.Cufflinks_UCSC/genes.fpkm_tracking</v>
      </c>
      <c r="H1534" s="43"/>
      <c r="I1534" s="43"/>
      <c r="J1534" s="43"/>
      <c r="K1534" s="43"/>
      <c r="L1534" s="43"/>
      <c r="M1534" s="43"/>
      <c r="N1534" s="43"/>
      <c r="O1534" s="43"/>
      <c r="P1534" s="43"/>
      <c r="Q1534" s="43"/>
    </row>
    <row r="1535" spans="1:17" hidden="1">
      <c r="A1535" s="43" t="str">
        <f t="shared" si="146"/>
        <v>/data/khanlab/projects/working_DATA/</v>
      </c>
      <c r="B1535" s="43" t="s">
        <v>3592</v>
      </c>
      <c r="C1535" s="43" t="str">
        <f t="shared" si="147"/>
        <v>.Processed/</v>
      </c>
      <c r="D1535" s="43" t="str">
        <f t="shared" si="148"/>
        <v>.bam</v>
      </c>
      <c r="E1535" s="43" t="str">
        <f t="shared" si="144"/>
        <v>/data/khanlab/projects/working_DATA/Sample_RMS011_A_H3FHYAFXX/Sample_RMS011_A_H3FHYAFXX.Processed/Sample_RMS011_A_H3FHYAFXX.bam</v>
      </c>
      <c r="F1535" s="43" t="str">
        <f t="shared" si="145"/>
        <v>Sample_RMS011_A_H3FHYAFXX.bam</v>
      </c>
      <c r="G1535" s="97" t="str">
        <f t="shared" si="143"/>
        <v>/data/khanlab/projects/working_DATA/Sample_RMS011_A_H3FHYAFXX/Sample_RMS011_A_H3FHYAFXX.Cufflinks_UCSC/genes.fpkm_tracking</v>
      </c>
      <c r="H1535" s="43"/>
      <c r="I1535" s="43"/>
      <c r="J1535" s="43"/>
      <c r="K1535" s="43"/>
      <c r="L1535" s="43"/>
      <c r="M1535" s="43"/>
      <c r="N1535" s="43"/>
      <c r="O1535" s="43"/>
      <c r="P1535" s="43"/>
      <c r="Q1535" s="43"/>
    </row>
    <row r="1536" spans="1:17" hidden="1">
      <c r="A1536" s="43" t="str">
        <f t="shared" si="146"/>
        <v>/data/khanlab/projects/working_DATA/</v>
      </c>
      <c r="B1536" s="43" t="s">
        <v>3593</v>
      </c>
      <c r="C1536" s="43" t="str">
        <f t="shared" si="147"/>
        <v>.Processed/</v>
      </c>
      <c r="D1536" s="43" t="str">
        <f t="shared" si="148"/>
        <v>.bam</v>
      </c>
      <c r="E1536" s="43" t="str">
        <f t="shared" si="144"/>
        <v>/data/khanlab/projects/working_DATA/Sample_RMS012_A_H3FHYAFXX/Sample_RMS012_A_H3FHYAFXX.Processed/Sample_RMS012_A_H3FHYAFXX.bam</v>
      </c>
      <c r="F1536" s="43" t="str">
        <f t="shared" si="145"/>
        <v>Sample_RMS012_A_H3FHYAFXX.bam</v>
      </c>
      <c r="G1536" s="97" t="str">
        <f t="shared" si="143"/>
        <v>/data/khanlab/projects/working_DATA/Sample_RMS012_A_H3FHYAFXX/Sample_RMS012_A_H3FHYAFXX.Cufflinks_UCSC/genes.fpkm_tracking</v>
      </c>
      <c r="H1536" s="43"/>
      <c r="I1536" s="43"/>
      <c r="J1536" s="43"/>
      <c r="K1536" s="43"/>
      <c r="L1536" s="43"/>
      <c r="M1536" s="43"/>
      <c r="N1536" s="43"/>
      <c r="O1536" s="43"/>
      <c r="P1536" s="43"/>
      <c r="Q1536" s="43"/>
    </row>
    <row r="1537" spans="1:17" hidden="1">
      <c r="A1537" s="43" t="str">
        <f t="shared" si="146"/>
        <v>/data/khanlab/projects/working_DATA/</v>
      </c>
      <c r="B1537" s="43" t="s">
        <v>3594</v>
      </c>
      <c r="C1537" s="43" t="str">
        <f t="shared" si="147"/>
        <v>.Processed/</v>
      </c>
      <c r="D1537" s="43" t="str">
        <f t="shared" si="148"/>
        <v>.bam</v>
      </c>
      <c r="E1537" s="43" t="str">
        <f t="shared" si="144"/>
        <v>/data/khanlab/projects/working_DATA/Sample_RMS013_A_H3FHYAFXX/Sample_RMS013_A_H3FHYAFXX.Processed/Sample_RMS013_A_H3FHYAFXX.bam</v>
      </c>
      <c r="F1537" s="43" t="str">
        <f t="shared" si="145"/>
        <v>Sample_RMS013_A_H3FHYAFXX.bam</v>
      </c>
      <c r="G1537" s="97" t="str">
        <f t="shared" si="143"/>
        <v>/data/khanlab/projects/working_DATA/Sample_RMS013_A_H3FHYAFXX/Sample_RMS013_A_H3FHYAFXX.Cufflinks_UCSC/genes.fpkm_tracking</v>
      </c>
      <c r="H1537" s="43"/>
      <c r="I1537" s="43"/>
      <c r="J1537" s="43"/>
      <c r="K1537" s="43"/>
      <c r="L1537" s="43"/>
      <c r="M1537" s="43"/>
      <c r="N1537" s="43"/>
      <c r="O1537" s="43"/>
      <c r="P1537" s="43"/>
      <c r="Q1537" s="43"/>
    </row>
    <row r="1538" spans="1:17" hidden="1">
      <c r="A1538" s="43" t="str">
        <f t="shared" si="146"/>
        <v>/data/khanlab/projects/working_DATA/</v>
      </c>
      <c r="B1538" s="43" t="s">
        <v>3595</v>
      </c>
      <c r="C1538" s="43" t="str">
        <f t="shared" si="147"/>
        <v>.Processed/</v>
      </c>
      <c r="D1538" s="43" t="str">
        <f t="shared" si="148"/>
        <v>.bam</v>
      </c>
      <c r="E1538" s="43" t="str">
        <f t="shared" si="144"/>
        <v>/data/khanlab/projects/working_DATA/Sample_RMS014_A_H3FHYAFXX/Sample_RMS014_A_H3FHYAFXX.Processed/Sample_RMS014_A_H3FHYAFXX.bam</v>
      </c>
      <c r="F1538" s="43" t="str">
        <f t="shared" si="145"/>
        <v>Sample_RMS014_A_H3FHYAFXX.bam</v>
      </c>
      <c r="G1538" s="97" t="str">
        <f t="shared" ref="G1538:G1601" si="149">CONCATENATE(A1538,B1538,"/",B1538,".Cufflinks_UCSC/genes.fpkm_tracking")</f>
        <v>/data/khanlab/projects/working_DATA/Sample_RMS014_A_H3FHYAFXX/Sample_RMS014_A_H3FHYAFXX.Cufflinks_UCSC/genes.fpkm_tracking</v>
      </c>
      <c r="H1538" s="43"/>
      <c r="I1538" s="43"/>
      <c r="J1538" s="43"/>
      <c r="K1538" s="43"/>
      <c r="L1538" s="43"/>
      <c r="M1538" s="43"/>
      <c r="N1538" s="43"/>
      <c r="O1538" s="43"/>
      <c r="P1538" s="43"/>
      <c r="Q1538" s="43"/>
    </row>
    <row r="1539" spans="1:17" hidden="1">
      <c r="A1539" s="43" t="str">
        <f t="shared" si="146"/>
        <v>/data/khanlab/projects/working_DATA/</v>
      </c>
      <c r="B1539" s="43" t="s">
        <v>3596</v>
      </c>
      <c r="C1539" s="43" t="str">
        <f t="shared" si="147"/>
        <v>.Processed/</v>
      </c>
      <c r="D1539" s="43" t="str">
        <f t="shared" si="148"/>
        <v>.bam</v>
      </c>
      <c r="E1539" s="43" t="str">
        <f t="shared" si="144"/>
        <v>/data/khanlab/projects/working_DATA/Sample_RMS015_A_H3FHYAFXX/Sample_RMS015_A_H3FHYAFXX.Processed/Sample_RMS015_A_H3FHYAFXX.bam</v>
      </c>
      <c r="F1539" s="43" t="str">
        <f t="shared" si="145"/>
        <v>Sample_RMS015_A_H3FHYAFXX.bam</v>
      </c>
      <c r="G1539" s="97" t="str">
        <f t="shared" si="149"/>
        <v>/data/khanlab/projects/working_DATA/Sample_RMS015_A_H3FHYAFXX/Sample_RMS015_A_H3FHYAFXX.Cufflinks_UCSC/genes.fpkm_tracking</v>
      </c>
      <c r="H1539" s="43"/>
      <c r="I1539" s="43"/>
      <c r="J1539" s="43"/>
      <c r="K1539" s="43"/>
      <c r="L1539" s="43"/>
      <c r="M1539" s="43"/>
      <c r="N1539" s="43"/>
      <c r="O1539" s="43"/>
      <c r="P1539" s="43"/>
      <c r="Q1539" s="43"/>
    </row>
    <row r="1540" spans="1:17" hidden="1">
      <c r="A1540" s="43" t="str">
        <f t="shared" si="146"/>
        <v>/data/khanlab/projects/working_DATA/</v>
      </c>
      <c r="B1540" s="43" t="s">
        <v>3597</v>
      </c>
      <c r="C1540" s="43" t="str">
        <f t="shared" si="147"/>
        <v>.Processed/</v>
      </c>
      <c r="D1540" s="43" t="str">
        <f t="shared" si="148"/>
        <v>.bam</v>
      </c>
      <c r="E1540" s="43" t="str">
        <f t="shared" si="144"/>
        <v>/data/khanlab/projects/working_DATA/Sample_RMS018_A_H3FHYAFXX/Sample_RMS018_A_H3FHYAFXX.Processed/Sample_RMS018_A_H3FHYAFXX.bam</v>
      </c>
      <c r="F1540" s="43" t="str">
        <f t="shared" si="145"/>
        <v>Sample_RMS018_A_H3FHYAFXX.bam</v>
      </c>
      <c r="G1540" s="97" t="str">
        <f t="shared" si="149"/>
        <v>/data/khanlab/projects/working_DATA/Sample_RMS018_A_H3FHYAFXX/Sample_RMS018_A_H3FHYAFXX.Cufflinks_UCSC/genes.fpkm_tracking</v>
      </c>
      <c r="H1540" s="43"/>
      <c r="I1540" s="43"/>
      <c r="J1540" s="43"/>
      <c r="K1540" s="43"/>
      <c r="L1540" s="43"/>
      <c r="M1540" s="43"/>
      <c r="N1540" s="43"/>
      <c r="O1540" s="43"/>
      <c r="P1540" s="43"/>
      <c r="Q1540" s="43"/>
    </row>
    <row r="1541" spans="1:17" hidden="1">
      <c r="A1541" s="43" t="str">
        <f t="shared" si="146"/>
        <v>/data/khanlab/projects/working_DATA/</v>
      </c>
      <c r="B1541" s="43" t="s">
        <v>3598</v>
      </c>
      <c r="C1541" s="43" t="str">
        <f t="shared" si="147"/>
        <v>.Processed/</v>
      </c>
      <c r="D1541" s="43" t="str">
        <f t="shared" si="148"/>
        <v>.bam</v>
      </c>
      <c r="E1541" s="43" t="str">
        <f t="shared" si="144"/>
        <v>/data/khanlab/projects/working_DATA/Sample_RMS023_A_H3FHYAFXX/Sample_RMS023_A_H3FHYAFXX.Processed/Sample_RMS023_A_H3FHYAFXX.bam</v>
      </c>
      <c r="F1541" s="43" t="str">
        <f t="shared" si="145"/>
        <v>Sample_RMS023_A_H3FHYAFXX.bam</v>
      </c>
      <c r="G1541" s="97" t="str">
        <f t="shared" si="149"/>
        <v>/data/khanlab/projects/working_DATA/Sample_RMS023_A_H3FHYAFXX/Sample_RMS023_A_H3FHYAFXX.Cufflinks_UCSC/genes.fpkm_tracking</v>
      </c>
      <c r="H1541" s="43"/>
      <c r="I1541" s="43"/>
      <c r="J1541" s="43"/>
      <c r="K1541" s="43"/>
      <c r="L1541" s="43"/>
      <c r="M1541" s="43"/>
      <c r="N1541" s="43"/>
      <c r="O1541" s="43"/>
      <c r="P1541" s="43"/>
      <c r="Q1541" s="43"/>
    </row>
    <row r="1542" spans="1:17" hidden="1">
      <c r="A1542" s="43" t="str">
        <f t="shared" si="146"/>
        <v>/data/khanlab/projects/working_DATA/</v>
      </c>
      <c r="B1542" s="43" t="s">
        <v>3599</v>
      </c>
      <c r="C1542" s="43" t="str">
        <f t="shared" si="147"/>
        <v>.Processed/</v>
      </c>
      <c r="D1542" s="43" t="str">
        <f t="shared" si="148"/>
        <v>.bam</v>
      </c>
      <c r="E1542" s="43" t="str">
        <f t="shared" si="144"/>
        <v>/data/khanlab/projects/working_DATA/Sample_RMS030_A_H3FHYAFXX/Sample_RMS030_A_H3FHYAFXX.Processed/Sample_RMS030_A_H3FHYAFXX.bam</v>
      </c>
      <c r="F1542" s="43" t="str">
        <f t="shared" si="145"/>
        <v>Sample_RMS030_A_H3FHYAFXX.bam</v>
      </c>
      <c r="G1542" s="97" t="str">
        <f t="shared" si="149"/>
        <v>/data/khanlab/projects/working_DATA/Sample_RMS030_A_H3FHYAFXX/Sample_RMS030_A_H3FHYAFXX.Cufflinks_UCSC/genes.fpkm_tracking</v>
      </c>
      <c r="H1542" s="43"/>
      <c r="I1542" s="43"/>
      <c r="J1542" s="43"/>
      <c r="K1542" s="43"/>
      <c r="L1542" s="43"/>
      <c r="M1542" s="43"/>
      <c r="N1542" s="43"/>
      <c r="O1542" s="43"/>
      <c r="P1542" s="43"/>
      <c r="Q1542" s="43"/>
    </row>
    <row r="1543" spans="1:17" hidden="1">
      <c r="A1543" s="43" t="str">
        <f t="shared" si="146"/>
        <v>/data/khanlab/projects/working_DATA/</v>
      </c>
      <c r="B1543" s="43" t="s">
        <v>3600</v>
      </c>
      <c r="C1543" s="43" t="str">
        <f t="shared" si="147"/>
        <v>.Processed/</v>
      </c>
      <c r="D1543" s="43" t="str">
        <f t="shared" si="148"/>
        <v>.bam</v>
      </c>
      <c r="E1543" s="43" t="str">
        <f t="shared" si="144"/>
        <v>/data/khanlab/projects/working_DATA/Sample_RMS031_A_H3FHYAFXX/Sample_RMS031_A_H3FHYAFXX.Processed/Sample_RMS031_A_H3FHYAFXX.bam</v>
      </c>
      <c r="F1543" s="43" t="str">
        <f t="shared" si="145"/>
        <v>Sample_RMS031_A_H3FHYAFXX.bam</v>
      </c>
      <c r="G1543" s="97" t="str">
        <f t="shared" si="149"/>
        <v>/data/khanlab/projects/working_DATA/Sample_RMS031_A_H3FHYAFXX/Sample_RMS031_A_H3FHYAFXX.Cufflinks_UCSC/genes.fpkm_tracking</v>
      </c>
      <c r="H1543" s="43"/>
      <c r="I1543" s="43"/>
      <c r="J1543" s="43"/>
      <c r="K1543" s="43"/>
      <c r="L1543" s="43"/>
      <c r="M1543" s="43"/>
      <c r="N1543" s="43"/>
      <c r="O1543" s="43"/>
      <c r="P1543" s="43"/>
      <c r="Q1543" s="43"/>
    </row>
    <row r="1544" spans="1:17" hidden="1">
      <c r="A1544" s="43" t="str">
        <f t="shared" si="146"/>
        <v>/data/khanlab/projects/working_DATA/</v>
      </c>
      <c r="B1544" s="43" t="s">
        <v>3601</v>
      </c>
      <c r="C1544" s="43" t="str">
        <f t="shared" si="147"/>
        <v>.Processed/</v>
      </c>
      <c r="D1544" s="43" t="str">
        <f t="shared" si="148"/>
        <v>.bam</v>
      </c>
      <c r="E1544" s="43" t="str">
        <f t="shared" si="144"/>
        <v>/data/khanlab/projects/working_DATA/Sample_RMS032_A_H3FHYAFXX/Sample_RMS032_A_H3FHYAFXX.Processed/Sample_RMS032_A_H3FHYAFXX.bam</v>
      </c>
      <c r="F1544" s="43" t="str">
        <f t="shared" si="145"/>
        <v>Sample_RMS032_A_H3FHYAFXX.bam</v>
      </c>
      <c r="G1544" s="97" t="str">
        <f t="shared" si="149"/>
        <v>/data/khanlab/projects/working_DATA/Sample_RMS032_A_H3FHYAFXX/Sample_RMS032_A_H3FHYAFXX.Cufflinks_UCSC/genes.fpkm_tracking</v>
      </c>
      <c r="H1544" s="43"/>
      <c r="I1544" s="43"/>
      <c r="J1544" s="43"/>
      <c r="K1544" s="43"/>
      <c r="L1544" s="43"/>
      <c r="M1544" s="43"/>
      <c r="N1544" s="43"/>
      <c r="O1544" s="43"/>
      <c r="P1544" s="43"/>
      <c r="Q1544" s="43"/>
    </row>
    <row r="1545" spans="1:17" hidden="1">
      <c r="A1545" s="43" t="str">
        <f t="shared" si="146"/>
        <v>/data/khanlab/projects/working_DATA/</v>
      </c>
      <c r="B1545" s="43" t="s">
        <v>3602</v>
      </c>
      <c r="C1545" s="43" t="str">
        <f t="shared" si="147"/>
        <v>.Processed/</v>
      </c>
      <c r="D1545" s="43" t="str">
        <f t="shared" si="148"/>
        <v>.bam</v>
      </c>
      <c r="E1545" s="43" t="str">
        <f t="shared" si="144"/>
        <v>/data/khanlab/projects/working_DATA/Sample_RMS033_A_H3FHYAFXX/Sample_RMS033_A_H3FHYAFXX.Processed/Sample_RMS033_A_H3FHYAFXX.bam</v>
      </c>
      <c r="F1545" s="43" t="str">
        <f t="shared" si="145"/>
        <v>Sample_RMS033_A_H3FHYAFXX.bam</v>
      </c>
      <c r="G1545" s="97" t="str">
        <f t="shared" si="149"/>
        <v>/data/khanlab/projects/working_DATA/Sample_RMS033_A_H3FHYAFXX/Sample_RMS033_A_H3FHYAFXX.Cufflinks_UCSC/genes.fpkm_tracking</v>
      </c>
      <c r="H1545" s="43"/>
      <c r="I1545" s="43"/>
      <c r="J1545" s="43"/>
      <c r="K1545" s="43"/>
      <c r="L1545" s="43"/>
      <c r="M1545" s="43"/>
      <c r="N1545" s="43"/>
      <c r="O1545" s="43"/>
      <c r="P1545" s="43"/>
      <c r="Q1545" s="43"/>
    </row>
    <row r="1546" spans="1:17" hidden="1">
      <c r="A1546" s="43" t="str">
        <f t="shared" si="146"/>
        <v>/data/khanlab/projects/working_DATA/</v>
      </c>
      <c r="B1546" s="43" t="s">
        <v>3603</v>
      </c>
      <c r="C1546" s="43" t="str">
        <f t="shared" si="147"/>
        <v>.Processed/</v>
      </c>
      <c r="D1546" s="43" t="str">
        <f t="shared" si="148"/>
        <v>.bam</v>
      </c>
      <c r="E1546" s="43" t="str">
        <f t="shared" si="144"/>
        <v>/data/khanlab/projects/working_DATA/Sample_RMS034_A_H3FHYAFXX/Sample_RMS034_A_H3FHYAFXX.Processed/Sample_RMS034_A_H3FHYAFXX.bam</v>
      </c>
      <c r="F1546" s="43" t="str">
        <f t="shared" si="145"/>
        <v>Sample_RMS034_A_H3FHYAFXX.bam</v>
      </c>
      <c r="G1546" s="97" t="str">
        <f t="shared" si="149"/>
        <v>/data/khanlab/projects/working_DATA/Sample_RMS034_A_H3FHYAFXX/Sample_RMS034_A_H3FHYAFXX.Cufflinks_UCSC/genes.fpkm_tracking</v>
      </c>
      <c r="H1546" s="43"/>
      <c r="I1546" s="43"/>
      <c r="J1546" s="43"/>
      <c r="K1546" s="43"/>
      <c r="L1546" s="43"/>
      <c r="M1546" s="43"/>
      <c r="N1546" s="43"/>
      <c r="O1546" s="43"/>
      <c r="P1546" s="43"/>
      <c r="Q1546" s="43"/>
    </row>
    <row r="1547" spans="1:17" hidden="1">
      <c r="A1547" s="43" t="str">
        <f t="shared" si="146"/>
        <v>/data/khanlab/projects/working_DATA/</v>
      </c>
      <c r="B1547" s="43" t="s">
        <v>3604</v>
      </c>
      <c r="C1547" s="43" t="str">
        <f t="shared" si="147"/>
        <v>.Processed/</v>
      </c>
      <c r="D1547" s="43" t="str">
        <f t="shared" si="148"/>
        <v>.bam</v>
      </c>
      <c r="E1547" s="43" t="str">
        <f t="shared" si="144"/>
        <v>/data/khanlab/projects/working_DATA/Sample_RMS035_A_H3FHYAFXX/Sample_RMS035_A_H3FHYAFXX.Processed/Sample_RMS035_A_H3FHYAFXX.bam</v>
      </c>
      <c r="F1547" s="43" t="str">
        <f t="shared" si="145"/>
        <v>Sample_RMS035_A_H3FHYAFXX.bam</v>
      </c>
      <c r="G1547" s="97" t="str">
        <f t="shared" si="149"/>
        <v>/data/khanlab/projects/working_DATA/Sample_RMS035_A_H3FHYAFXX/Sample_RMS035_A_H3FHYAFXX.Cufflinks_UCSC/genes.fpkm_tracking</v>
      </c>
      <c r="H1547" s="43"/>
      <c r="I1547" s="43"/>
      <c r="J1547" s="43"/>
      <c r="K1547" s="43"/>
      <c r="L1547" s="43"/>
      <c r="M1547" s="43"/>
      <c r="N1547" s="43"/>
      <c r="O1547" s="43"/>
      <c r="P1547" s="43"/>
      <c r="Q1547" s="43"/>
    </row>
    <row r="1548" spans="1:17" hidden="1">
      <c r="A1548" s="43" t="str">
        <f t="shared" si="146"/>
        <v>/data/khanlab/projects/working_DATA/</v>
      </c>
      <c r="B1548" s="43" t="s">
        <v>3605</v>
      </c>
      <c r="C1548" s="43" t="str">
        <f t="shared" si="147"/>
        <v>.Processed/</v>
      </c>
      <c r="D1548" s="43" t="str">
        <f t="shared" si="148"/>
        <v>.bam</v>
      </c>
      <c r="E1548" s="43" t="str">
        <f t="shared" si="144"/>
        <v>/data/khanlab/projects/working_DATA/Sample_RMS036_A_H3FHYAFXX/Sample_RMS036_A_H3FHYAFXX.Processed/Sample_RMS036_A_H3FHYAFXX.bam</v>
      </c>
      <c r="F1548" s="43" t="str">
        <f t="shared" si="145"/>
        <v>Sample_RMS036_A_H3FHYAFXX.bam</v>
      </c>
      <c r="G1548" s="97" t="str">
        <f t="shared" si="149"/>
        <v>/data/khanlab/projects/working_DATA/Sample_RMS036_A_H3FHYAFXX/Sample_RMS036_A_H3FHYAFXX.Cufflinks_UCSC/genes.fpkm_tracking</v>
      </c>
      <c r="H1548" s="43"/>
      <c r="I1548" s="43"/>
      <c r="J1548" s="43"/>
      <c r="K1548" s="43"/>
      <c r="L1548" s="43"/>
      <c r="M1548" s="43"/>
      <c r="N1548" s="43"/>
      <c r="O1548" s="43"/>
      <c r="P1548" s="43"/>
      <c r="Q1548" s="43"/>
    </row>
    <row r="1549" spans="1:17" hidden="1">
      <c r="A1549" s="43" t="str">
        <f t="shared" si="146"/>
        <v>/data/khanlab/projects/working_DATA/</v>
      </c>
      <c r="B1549" s="43" t="s">
        <v>3606</v>
      </c>
      <c r="C1549" s="43" t="str">
        <f t="shared" si="147"/>
        <v>.Processed/</v>
      </c>
      <c r="D1549" s="43" t="str">
        <f t="shared" si="148"/>
        <v>.bam</v>
      </c>
      <c r="E1549" s="43" t="str">
        <f t="shared" si="144"/>
        <v>/data/khanlab/projects/working_DATA/Sample_RMS037_A_H3FHYAFXX/Sample_RMS037_A_H3FHYAFXX.Processed/Sample_RMS037_A_H3FHYAFXX.bam</v>
      </c>
      <c r="F1549" s="43" t="str">
        <f t="shared" si="145"/>
        <v>Sample_RMS037_A_H3FHYAFXX.bam</v>
      </c>
      <c r="G1549" s="97" t="str">
        <f t="shared" si="149"/>
        <v>/data/khanlab/projects/working_DATA/Sample_RMS037_A_H3FHYAFXX/Sample_RMS037_A_H3FHYAFXX.Cufflinks_UCSC/genes.fpkm_tracking</v>
      </c>
      <c r="H1549" s="43"/>
      <c r="I1549" s="43"/>
      <c r="J1549" s="43"/>
      <c r="K1549" s="43"/>
      <c r="L1549" s="43"/>
      <c r="M1549" s="43"/>
      <c r="N1549" s="43"/>
      <c r="O1549" s="43"/>
      <c r="P1549" s="43"/>
      <c r="Q1549" s="43"/>
    </row>
    <row r="1550" spans="1:17" hidden="1">
      <c r="A1550" s="43" t="str">
        <f t="shared" si="146"/>
        <v>/data/khanlab/projects/working_DATA/</v>
      </c>
      <c r="B1550" s="43" t="s">
        <v>3607</v>
      </c>
      <c r="C1550" s="43" t="str">
        <f t="shared" si="147"/>
        <v>.Processed/</v>
      </c>
      <c r="D1550" s="43" t="str">
        <f t="shared" si="148"/>
        <v>.bam</v>
      </c>
      <c r="E1550" s="43" t="str">
        <f t="shared" si="144"/>
        <v>/data/khanlab/projects/working_DATA/Sample_RMS038_A_H3FHYAFXX/Sample_RMS038_A_H3FHYAFXX.Processed/Sample_RMS038_A_H3FHYAFXX.bam</v>
      </c>
      <c r="F1550" s="43" t="str">
        <f t="shared" si="145"/>
        <v>Sample_RMS038_A_H3FHYAFXX.bam</v>
      </c>
      <c r="G1550" s="97" t="str">
        <f t="shared" si="149"/>
        <v>/data/khanlab/projects/working_DATA/Sample_RMS038_A_H3FHYAFXX/Sample_RMS038_A_H3FHYAFXX.Cufflinks_UCSC/genes.fpkm_tracking</v>
      </c>
      <c r="H1550" s="43"/>
      <c r="I1550" s="43"/>
      <c r="J1550" s="43"/>
      <c r="K1550" s="43"/>
      <c r="L1550" s="43"/>
      <c r="M1550" s="43"/>
      <c r="N1550" s="43"/>
      <c r="O1550" s="43"/>
      <c r="P1550" s="43"/>
      <c r="Q1550" s="43"/>
    </row>
    <row r="1551" spans="1:17" hidden="1">
      <c r="A1551" s="43" t="str">
        <f t="shared" si="146"/>
        <v>/data/khanlab/projects/working_DATA/</v>
      </c>
      <c r="B1551" s="43" t="s">
        <v>3608</v>
      </c>
      <c r="C1551" s="43" t="str">
        <f t="shared" si="147"/>
        <v>.Processed/</v>
      </c>
      <c r="D1551" s="43" t="str">
        <f t="shared" si="148"/>
        <v>.bam</v>
      </c>
      <c r="E1551" s="43" t="str">
        <f t="shared" si="144"/>
        <v>/data/khanlab/projects/working_DATA/Sample_RMS039_A_H3FHYAFXX/Sample_RMS039_A_H3FHYAFXX.Processed/Sample_RMS039_A_H3FHYAFXX.bam</v>
      </c>
      <c r="F1551" s="43" t="str">
        <f t="shared" si="145"/>
        <v>Sample_RMS039_A_H3FHYAFXX.bam</v>
      </c>
      <c r="G1551" s="97" t="str">
        <f t="shared" si="149"/>
        <v>/data/khanlab/projects/working_DATA/Sample_RMS039_A_H3FHYAFXX/Sample_RMS039_A_H3FHYAFXX.Cufflinks_UCSC/genes.fpkm_tracking</v>
      </c>
      <c r="H1551" s="43"/>
      <c r="I1551" s="43"/>
      <c r="J1551" s="43"/>
      <c r="K1551" s="43"/>
      <c r="L1551" s="43"/>
      <c r="M1551" s="43"/>
      <c r="N1551" s="43"/>
      <c r="O1551" s="43"/>
      <c r="P1551" s="43"/>
      <c r="Q1551" s="43"/>
    </row>
    <row r="1552" spans="1:17">
      <c r="A1552" s="43" t="str">
        <f t="shared" si="146"/>
        <v>/data/khanlab/projects/working_DATA/</v>
      </c>
      <c r="B1552" s="43" t="s">
        <v>796</v>
      </c>
      <c r="C1552" s="43" t="str">
        <f t="shared" si="147"/>
        <v>.Processed/</v>
      </c>
      <c r="D1552" s="43" t="str">
        <f t="shared" si="148"/>
        <v>.bam</v>
      </c>
      <c r="E1552" s="43" t="str">
        <f t="shared" si="144"/>
        <v>/data/khanlab/projects/working_DATA/Sample_RMS049tumor_T_D21KAACXX/Sample_RMS049tumor_T_D21KAACXX.Processed/Sample_RMS049tumor_T_D21KAACXX.bam</v>
      </c>
      <c r="F1552" s="43" t="str">
        <f t="shared" si="145"/>
        <v>Sample_RMS049tumor_T_D21KAACXX.bam</v>
      </c>
      <c r="G1552" s="97" t="str">
        <f t="shared" si="149"/>
        <v>/data/khanlab/projects/working_DATA/Sample_RMS049tumor_T_D21KAACXX/Sample_RMS049tumor_T_D21KAACXX.Cufflinks_UCSC/genes.fpkm_tracking</v>
      </c>
      <c r="H1552" s="43"/>
      <c r="I1552" s="43"/>
      <c r="J1552" s="43"/>
      <c r="K1552" s="43"/>
      <c r="L1552" s="43"/>
      <c r="M1552" s="43"/>
      <c r="N1552" s="43"/>
      <c r="O1552" s="43"/>
      <c r="P1552" s="43"/>
      <c r="Q1552" s="43"/>
    </row>
    <row r="1553" spans="1:17">
      <c r="A1553" s="43" t="str">
        <f t="shared" si="146"/>
        <v>/data/khanlab/projects/working_DATA/</v>
      </c>
      <c r="B1553" s="43" t="s">
        <v>797</v>
      </c>
      <c r="C1553" s="43" t="str">
        <f t="shared" si="147"/>
        <v>.Processed/</v>
      </c>
      <c r="D1553" s="43" t="str">
        <f t="shared" si="148"/>
        <v>.bam</v>
      </c>
      <c r="E1553" s="43" t="str">
        <f t="shared" si="144"/>
        <v>/data/khanlab/projects/working_DATA/Sample_RMS051tumor_T_D21KAACXX/Sample_RMS051tumor_T_D21KAACXX.Processed/Sample_RMS051tumor_T_D21KAACXX.bam</v>
      </c>
      <c r="F1553" s="43" t="str">
        <f t="shared" si="145"/>
        <v>Sample_RMS051tumor_T_D21KAACXX.bam</v>
      </c>
      <c r="G1553" s="97" t="str">
        <f t="shared" si="149"/>
        <v>/data/khanlab/projects/working_DATA/Sample_RMS051tumor_T_D21KAACXX/Sample_RMS051tumor_T_D21KAACXX.Cufflinks_UCSC/genes.fpkm_tracking</v>
      </c>
      <c r="H1553" s="43"/>
      <c r="I1553" s="43"/>
      <c r="J1553" s="43"/>
      <c r="K1553" s="43"/>
      <c r="L1553" s="43"/>
      <c r="M1553" s="43"/>
      <c r="N1553" s="43"/>
      <c r="O1553" s="43"/>
      <c r="P1553" s="43"/>
      <c r="Q1553" s="43"/>
    </row>
    <row r="1554" spans="1:17">
      <c r="A1554" s="43" t="str">
        <f t="shared" si="146"/>
        <v>/data/khanlab/projects/working_DATA/</v>
      </c>
      <c r="B1554" s="43" t="s">
        <v>798</v>
      </c>
      <c r="C1554" s="43" t="str">
        <f t="shared" si="147"/>
        <v>.Processed/</v>
      </c>
      <c r="D1554" s="43" t="str">
        <f t="shared" si="148"/>
        <v>.bam</v>
      </c>
      <c r="E1554" s="43" t="str">
        <f t="shared" ref="E1554:E1617" si="150">CONCATENATE(A1554,B1554,"/",B1554,C1554,B1554,D1554)</f>
        <v>/data/khanlab/projects/working_DATA/Sample_RMS055tumor_T_D21KAACXX/Sample_RMS055tumor_T_D21KAACXX.Processed/Sample_RMS055tumor_T_D21KAACXX.bam</v>
      </c>
      <c r="F1554" s="43" t="str">
        <f t="shared" ref="F1554:F1617" si="151">CONCATENATE(B1554,D1554)</f>
        <v>Sample_RMS055tumor_T_D21KAACXX.bam</v>
      </c>
      <c r="G1554" s="97" t="str">
        <f t="shared" si="149"/>
        <v>/data/khanlab/projects/working_DATA/Sample_RMS055tumor_T_D21KAACXX/Sample_RMS055tumor_T_D21KAACXX.Cufflinks_UCSC/genes.fpkm_tracking</v>
      </c>
      <c r="H1554" s="43"/>
      <c r="I1554" s="43"/>
      <c r="J1554" s="43"/>
      <c r="K1554" s="43"/>
      <c r="L1554" s="43"/>
      <c r="M1554" s="43"/>
      <c r="N1554" s="43"/>
      <c r="O1554" s="43"/>
      <c r="P1554" s="43"/>
      <c r="Q1554" s="43"/>
    </row>
    <row r="1555" spans="1:17">
      <c r="A1555" s="43" t="str">
        <f t="shared" si="146"/>
        <v>/data/khanlab/projects/working_DATA/</v>
      </c>
      <c r="B1555" s="43" t="s">
        <v>799</v>
      </c>
      <c r="C1555" s="43" t="str">
        <f t="shared" si="147"/>
        <v>.Processed/</v>
      </c>
      <c r="D1555" s="43" t="str">
        <f t="shared" si="148"/>
        <v>.bam</v>
      </c>
      <c r="E1555" s="43" t="str">
        <f t="shared" si="150"/>
        <v>/data/khanlab/projects/working_DATA/Sample_RMS057tumor_T_D21KAACXX/Sample_RMS057tumor_T_D21KAACXX.Processed/Sample_RMS057tumor_T_D21KAACXX.bam</v>
      </c>
      <c r="F1555" s="43" t="str">
        <f t="shared" si="151"/>
        <v>Sample_RMS057tumor_T_D21KAACXX.bam</v>
      </c>
      <c r="G1555" s="97" t="str">
        <f t="shared" si="149"/>
        <v>/data/khanlab/projects/working_DATA/Sample_RMS057tumor_T_D21KAACXX/Sample_RMS057tumor_T_D21KAACXX.Cufflinks_UCSC/genes.fpkm_tracking</v>
      </c>
      <c r="H1555" s="43"/>
      <c r="I1555" s="43"/>
      <c r="J1555" s="43"/>
      <c r="K1555" s="43"/>
      <c r="L1555" s="43"/>
      <c r="M1555" s="43"/>
      <c r="N1555" s="43"/>
      <c r="O1555" s="43"/>
      <c r="P1555" s="43"/>
      <c r="Q1555" s="43"/>
    </row>
    <row r="1556" spans="1:17">
      <c r="A1556" s="43" t="str">
        <f t="shared" si="146"/>
        <v>/data/khanlab/projects/working_DATA/</v>
      </c>
      <c r="B1556" s="43" t="s">
        <v>800</v>
      </c>
      <c r="C1556" s="43" t="str">
        <f t="shared" si="147"/>
        <v>.Processed/</v>
      </c>
      <c r="D1556" s="43" t="str">
        <f t="shared" si="148"/>
        <v>.bam</v>
      </c>
      <c r="E1556" s="43" t="str">
        <f t="shared" si="150"/>
        <v>/data/khanlab/projects/working_DATA/Sample_RMS061tumor_T_D21KAACXX/Sample_RMS061tumor_T_D21KAACXX.Processed/Sample_RMS061tumor_T_D21KAACXX.bam</v>
      </c>
      <c r="F1556" s="43" t="str">
        <f t="shared" si="151"/>
        <v>Sample_RMS061tumor_T_D21KAACXX.bam</v>
      </c>
      <c r="G1556" s="97" t="str">
        <f t="shared" si="149"/>
        <v>/data/khanlab/projects/working_DATA/Sample_RMS061tumor_T_D21KAACXX/Sample_RMS061tumor_T_D21KAACXX.Cufflinks_UCSC/genes.fpkm_tracking</v>
      </c>
      <c r="H1556" s="43"/>
      <c r="I1556" s="43"/>
      <c r="J1556" s="43"/>
      <c r="K1556" s="43"/>
      <c r="L1556" s="43"/>
      <c r="M1556" s="43"/>
      <c r="N1556" s="43"/>
      <c r="O1556" s="43"/>
      <c r="P1556" s="43"/>
      <c r="Q1556" s="43"/>
    </row>
    <row r="1557" spans="1:17" hidden="1">
      <c r="A1557" s="43" t="str">
        <f t="shared" si="146"/>
        <v>/data/khanlab/projects/working_DATA/</v>
      </c>
      <c r="B1557" s="43" t="s">
        <v>2142</v>
      </c>
      <c r="C1557" s="43" t="str">
        <f t="shared" si="147"/>
        <v>.Processed/</v>
      </c>
      <c r="D1557" s="43" t="str">
        <f t="shared" si="148"/>
        <v>.bam</v>
      </c>
      <c r="E1557" s="43" t="str">
        <f t="shared" si="150"/>
        <v>/data/khanlab/projects/working_DATA/Sample_RMS13dtp_E_C34P6ACXX/Sample_RMS13dtp_E_C34P6ACXX.Processed/Sample_RMS13dtp_E_C34P6ACXX.bam</v>
      </c>
      <c r="F1557" s="43" t="str">
        <f t="shared" si="151"/>
        <v>Sample_RMS13dtp_E_C34P6ACXX.bam</v>
      </c>
      <c r="G1557" s="97" t="str">
        <f t="shared" si="149"/>
        <v>/data/khanlab/projects/working_DATA/Sample_RMS13dtp_E_C34P6ACXX/Sample_RMS13dtp_E_C34P6ACXX.Cufflinks_UCSC/genes.fpkm_tracking</v>
      </c>
      <c r="H1557" s="43"/>
      <c r="I1557" s="43"/>
      <c r="J1557" s="43"/>
      <c r="K1557" s="43"/>
      <c r="L1557" s="43"/>
      <c r="M1557" s="43"/>
      <c r="N1557" s="43"/>
      <c r="O1557" s="43"/>
      <c r="P1557" s="43"/>
      <c r="Q1557" s="43"/>
    </row>
    <row r="1558" spans="1:17">
      <c r="A1558" s="43" t="str">
        <f t="shared" si="146"/>
        <v>/data/khanlab/projects/working_DATA/</v>
      </c>
      <c r="B1558" s="43" t="s">
        <v>801</v>
      </c>
      <c r="C1558" s="43" t="str">
        <f t="shared" si="147"/>
        <v>.Processed/</v>
      </c>
      <c r="D1558" s="43" t="str">
        <f t="shared" si="148"/>
        <v>.bam</v>
      </c>
      <c r="E1558" s="43" t="str">
        <f t="shared" si="150"/>
        <v>/data/khanlab/projects/working_DATA/Sample_RMS13dtp_T_C2D5DACXX/Sample_RMS13dtp_T_C2D5DACXX.Processed/Sample_RMS13dtp_T_C2D5DACXX.bam</v>
      </c>
      <c r="F1558" s="43" t="str">
        <f t="shared" si="151"/>
        <v>Sample_RMS13dtp_T_C2D5DACXX.bam</v>
      </c>
      <c r="G1558" s="97" t="str">
        <f t="shared" si="149"/>
        <v>/data/khanlab/projects/working_DATA/Sample_RMS13dtp_T_C2D5DACXX/Sample_RMS13dtp_T_C2D5DACXX.Cufflinks_UCSC/genes.fpkm_tracking</v>
      </c>
      <c r="H1558" s="43"/>
      <c r="I1558" s="43"/>
      <c r="J1558" s="43"/>
      <c r="K1558" s="43"/>
      <c r="L1558" s="43"/>
      <c r="M1558" s="43"/>
      <c r="N1558" s="43"/>
      <c r="O1558" s="43"/>
      <c r="P1558" s="43"/>
      <c r="Q1558" s="43"/>
    </row>
    <row r="1559" spans="1:17" hidden="1">
      <c r="A1559" s="43" t="str">
        <f t="shared" si="146"/>
        <v>/data/khanlab/projects/working_DATA/</v>
      </c>
      <c r="B1559" s="43" t="s">
        <v>802</v>
      </c>
      <c r="C1559" s="43" t="str">
        <f t="shared" si="147"/>
        <v>.Processed/</v>
      </c>
      <c r="D1559" s="43" t="str">
        <f t="shared" si="148"/>
        <v>.bam</v>
      </c>
      <c r="E1559" s="43" t="str">
        <f t="shared" si="150"/>
        <v>/data/khanlab/projects/working_DATA/Sample_RMS2015_C13TEACXX/Sample_RMS2015_C13TEACXX.Processed/Sample_RMS2015_C13TEACXX.bam</v>
      </c>
      <c r="F1559" s="43" t="str">
        <f t="shared" si="151"/>
        <v>Sample_RMS2015_C13TEACXX.bam</v>
      </c>
      <c r="G1559" s="97" t="str">
        <f t="shared" si="149"/>
        <v>/data/khanlab/projects/working_DATA/Sample_RMS2015_C13TEACXX/Sample_RMS2015_C13TEACXX.Cufflinks_UCSC/genes.fpkm_tracking</v>
      </c>
      <c r="H1559" s="43"/>
      <c r="I1559" s="43"/>
      <c r="J1559" s="43"/>
      <c r="K1559" s="43"/>
      <c r="L1559" s="43"/>
      <c r="M1559" s="43"/>
      <c r="N1559" s="43"/>
      <c r="O1559" s="43"/>
      <c r="P1559" s="43"/>
      <c r="Q1559" s="43"/>
    </row>
    <row r="1560" spans="1:17" hidden="1">
      <c r="A1560" s="43" t="str">
        <f t="shared" si="146"/>
        <v>/data/khanlab/projects/working_DATA/</v>
      </c>
      <c r="B1560" s="43" t="s">
        <v>3609</v>
      </c>
      <c r="C1560" s="43" t="str">
        <f t="shared" si="147"/>
        <v>.Processed/</v>
      </c>
      <c r="D1560" s="43" t="str">
        <f t="shared" si="148"/>
        <v>.bam</v>
      </c>
      <c r="E1560" s="43" t="str">
        <f t="shared" si="150"/>
        <v>/data/khanlab/projects/working_DATA/Sample_RMS201_A_H3FHYAFXX/Sample_RMS201_A_H3FHYAFXX.Processed/Sample_RMS201_A_H3FHYAFXX.bam</v>
      </c>
      <c r="F1560" s="43" t="str">
        <f t="shared" si="151"/>
        <v>Sample_RMS201_A_H3FHYAFXX.bam</v>
      </c>
      <c r="G1560" s="97" t="str">
        <f t="shared" si="149"/>
        <v>/data/khanlab/projects/working_DATA/Sample_RMS201_A_H3FHYAFXX/Sample_RMS201_A_H3FHYAFXX.Cufflinks_UCSC/genes.fpkm_tracking</v>
      </c>
      <c r="H1560" s="43"/>
      <c r="I1560" s="43"/>
      <c r="J1560" s="43"/>
      <c r="K1560" s="43"/>
      <c r="L1560" s="43"/>
      <c r="M1560" s="43"/>
      <c r="N1560" s="43"/>
      <c r="O1560" s="43"/>
      <c r="P1560" s="43"/>
      <c r="Q1560" s="43"/>
    </row>
    <row r="1561" spans="1:17">
      <c r="A1561" s="43" t="str">
        <f t="shared" si="146"/>
        <v>/data/khanlab/projects/working_DATA/</v>
      </c>
      <c r="B1561" s="43" t="s">
        <v>803</v>
      </c>
      <c r="C1561" s="43" t="str">
        <f t="shared" si="147"/>
        <v>.Processed/</v>
      </c>
      <c r="D1561" s="43" t="str">
        <f t="shared" si="148"/>
        <v>.bam</v>
      </c>
      <c r="E1561" s="43" t="str">
        <f t="shared" si="150"/>
        <v>/data/khanlab/projects/working_DATA/Sample_RMS2021tumor_T_C222MACXX/Sample_RMS2021tumor_T_C222MACXX.Processed/Sample_RMS2021tumor_T_C222MACXX.bam</v>
      </c>
      <c r="F1561" s="43" t="str">
        <f t="shared" si="151"/>
        <v>Sample_RMS2021tumor_T_C222MACXX.bam</v>
      </c>
      <c r="G1561" s="97" t="str">
        <f t="shared" si="149"/>
        <v>/data/khanlab/projects/working_DATA/Sample_RMS2021tumor_T_C222MACXX/Sample_RMS2021tumor_T_C222MACXX.Cufflinks_UCSC/genes.fpkm_tracking</v>
      </c>
      <c r="H1561" s="43"/>
      <c r="I1561" s="43"/>
      <c r="J1561" s="43"/>
      <c r="K1561" s="43"/>
      <c r="L1561" s="43"/>
      <c r="M1561" s="43"/>
      <c r="N1561" s="43"/>
      <c r="O1561" s="43"/>
      <c r="P1561" s="43"/>
      <c r="Q1561" s="43"/>
    </row>
    <row r="1562" spans="1:17">
      <c r="A1562" s="43" t="str">
        <f t="shared" si="146"/>
        <v>/data/khanlab/projects/working_DATA/</v>
      </c>
      <c r="B1562" s="43" t="s">
        <v>804</v>
      </c>
      <c r="C1562" s="43" t="str">
        <f t="shared" si="147"/>
        <v>.Processed/</v>
      </c>
      <c r="D1562" s="43" t="str">
        <f t="shared" si="148"/>
        <v>.bam</v>
      </c>
      <c r="E1562" s="43" t="str">
        <f t="shared" si="150"/>
        <v>/data/khanlab/projects/working_DATA/Sample_RMS2022tumor_T_C222MACXX/Sample_RMS2022tumor_T_C222MACXX.Processed/Sample_RMS2022tumor_T_C222MACXX.bam</v>
      </c>
      <c r="F1562" s="43" t="str">
        <f t="shared" si="151"/>
        <v>Sample_RMS2022tumor_T_C222MACXX.bam</v>
      </c>
      <c r="G1562" s="97" t="str">
        <f t="shared" si="149"/>
        <v>/data/khanlab/projects/working_DATA/Sample_RMS2022tumor_T_C222MACXX/Sample_RMS2022tumor_T_C222MACXX.Cufflinks_UCSC/genes.fpkm_tracking</v>
      </c>
      <c r="H1562" s="43"/>
      <c r="I1562" s="43"/>
      <c r="J1562" s="43"/>
      <c r="K1562" s="43"/>
      <c r="L1562" s="43"/>
      <c r="M1562" s="43"/>
      <c r="N1562" s="43"/>
      <c r="O1562" s="43"/>
      <c r="P1562" s="43"/>
      <c r="Q1562" s="43"/>
    </row>
    <row r="1563" spans="1:17" hidden="1">
      <c r="A1563" s="43" t="str">
        <f t="shared" si="146"/>
        <v>/data/khanlab/projects/working_DATA/</v>
      </c>
      <c r="B1563" s="43" t="s">
        <v>805</v>
      </c>
      <c r="C1563" s="43" t="str">
        <f t="shared" si="147"/>
        <v>.Processed/</v>
      </c>
      <c r="D1563" s="43" t="str">
        <f t="shared" si="148"/>
        <v>.bam</v>
      </c>
      <c r="E1563" s="43" t="str">
        <f t="shared" si="150"/>
        <v>/data/khanlab/projects/working_DATA/Sample_RMS2024_C141JACXX/Sample_RMS2024_C141JACXX.Processed/Sample_RMS2024_C141JACXX.bam</v>
      </c>
      <c r="F1563" s="43" t="str">
        <f t="shared" si="151"/>
        <v>Sample_RMS2024_C141JACXX.bam</v>
      </c>
      <c r="G1563" s="97" t="str">
        <f t="shared" si="149"/>
        <v>/data/khanlab/projects/working_DATA/Sample_RMS2024_C141JACXX/Sample_RMS2024_C141JACXX.Cufflinks_UCSC/genes.fpkm_tracking</v>
      </c>
      <c r="H1563" s="43"/>
      <c r="I1563" s="43"/>
      <c r="J1563" s="43"/>
      <c r="K1563" s="43"/>
      <c r="L1563" s="43"/>
      <c r="M1563" s="43"/>
      <c r="N1563" s="43"/>
      <c r="O1563" s="43"/>
      <c r="P1563" s="43"/>
      <c r="Q1563" s="43"/>
    </row>
    <row r="1564" spans="1:17">
      <c r="A1564" s="43" t="str">
        <f t="shared" si="146"/>
        <v>/data/khanlab/projects/working_DATA/</v>
      </c>
      <c r="B1564" s="43" t="s">
        <v>806</v>
      </c>
      <c r="C1564" s="43" t="str">
        <f t="shared" si="147"/>
        <v>.Processed/</v>
      </c>
      <c r="D1564" s="43" t="str">
        <f t="shared" si="148"/>
        <v>.bam</v>
      </c>
      <c r="E1564" s="43" t="str">
        <f t="shared" si="150"/>
        <v>/data/khanlab/projects/working_DATA/Sample_RMS2026tumor_T_C222MACXX/Sample_RMS2026tumor_T_C222MACXX.Processed/Sample_RMS2026tumor_T_C222MACXX.bam</v>
      </c>
      <c r="F1564" s="43" t="str">
        <f t="shared" si="151"/>
        <v>Sample_RMS2026tumor_T_C222MACXX.bam</v>
      </c>
      <c r="G1564" s="97" t="str">
        <f t="shared" si="149"/>
        <v>/data/khanlab/projects/working_DATA/Sample_RMS2026tumor_T_C222MACXX/Sample_RMS2026tumor_T_C222MACXX.Cufflinks_UCSC/genes.fpkm_tracking</v>
      </c>
      <c r="H1564" s="43"/>
      <c r="I1564" s="43"/>
      <c r="J1564" s="43"/>
      <c r="K1564" s="43"/>
      <c r="L1564" s="43"/>
      <c r="M1564" s="43"/>
      <c r="N1564" s="43"/>
      <c r="O1564" s="43"/>
      <c r="P1564" s="43"/>
      <c r="Q1564" s="43"/>
    </row>
    <row r="1565" spans="1:17">
      <c r="A1565" s="43" t="str">
        <f t="shared" si="146"/>
        <v>/data/khanlab/projects/working_DATA/</v>
      </c>
      <c r="B1565" s="43" t="s">
        <v>807</v>
      </c>
      <c r="C1565" s="43" t="str">
        <f t="shared" si="147"/>
        <v>.Processed/</v>
      </c>
      <c r="D1565" s="43" t="str">
        <f t="shared" si="148"/>
        <v>.bam</v>
      </c>
      <c r="E1565" s="43" t="str">
        <f t="shared" si="150"/>
        <v>/data/khanlab/projects/working_DATA/Sample_RMS2028tumor_T_C222MACXX/Sample_RMS2028tumor_T_C222MACXX.Processed/Sample_RMS2028tumor_T_C222MACXX.bam</v>
      </c>
      <c r="F1565" s="43" t="str">
        <f t="shared" si="151"/>
        <v>Sample_RMS2028tumor_T_C222MACXX.bam</v>
      </c>
      <c r="G1565" s="97" t="str">
        <f t="shared" si="149"/>
        <v>/data/khanlab/projects/working_DATA/Sample_RMS2028tumor_T_C222MACXX/Sample_RMS2028tumor_T_C222MACXX.Cufflinks_UCSC/genes.fpkm_tracking</v>
      </c>
      <c r="H1565" s="43"/>
      <c r="I1565" s="43"/>
      <c r="J1565" s="43"/>
      <c r="K1565" s="43"/>
      <c r="L1565" s="43"/>
      <c r="M1565" s="43"/>
      <c r="N1565" s="43"/>
      <c r="O1565" s="43"/>
      <c r="P1565" s="43"/>
      <c r="Q1565" s="43"/>
    </row>
    <row r="1566" spans="1:17">
      <c r="A1566" s="43" t="str">
        <f t="shared" si="146"/>
        <v>/data/khanlab/projects/working_DATA/</v>
      </c>
      <c r="B1566" s="43" t="s">
        <v>808</v>
      </c>
      <c r="C1566" s="43" t="str">
        <f t="shared" si="147"/>
        <v>.Processed/</v>
      </c>
      <c r="D1566" s="43" t="str">
        <f t="shared" si="148"/>
        <v>.bam</v>
      </c>
      <c r="E1566" s="43" t="str">
        <f t="shared" si="150"/>
        <v>/data/khanlab/projects/working_DATA/Sample_RMS2029tumor_T_C222MACXX/Sample_RMS2029tumor_T_C222MACXX.Processed/Sample_RMS2029tumor_T_C222MACXX.bam</v>
      </c>
      <c r="F1566" s="43" t="str">
        <f t="shared" si="151"/>
        <v>Sample_RMS2029tumor_T_C222MACXX.bam</v>
      </c>
      <c r="G1566" s="97" t="str">
        <f t="shared" si="149"/>
        <v>/data/khanlab/projects/working_DATA/Sample_RMS2029tumor_T_C222MACXX/Sample_RMS2029tumor_T_C222MACXX.Cufflinks_UCSC/genes.fpkm_tracking</v>
      </c>
      <c r="H1566" s="43"/>
      <c r="I1566" s="43"/>
      <c r="J1566" s="43"/>
      <c r="K1566" s="43"/>
      <c r="L1566" s="43"/>
      <c r="M1566" s="43"/>
      <c r="N1566" s="43"/>
      <c r="O1566" s="43"/>
      <c r="P1566" s="43"/>
      <c r="Q1566" s="43"/>
    </row>
    <row r="1567" spans="1:17" hidden="1">
      <c r="A1567" s="43" t="str">
        <f t="shared" si="146"/>
        <v>/data/khanlab/projects/working_DATA/</v>
      </c>
      <c r="B1567" s="43" t="s">
        <v>809</v>
      </c>
      <c r="C1567" s="43" t="str">
        <f t="shared" si="147"/>
        <v>.Processed/</v>
      </c>
      <c r="D1567" s="43" t="str">
        <f t="shared" si="148"/>
        <v>.bam</v>
      </c>
      <c r="E1567" s="43" t="str">
        <f t="shared" si="150"/>
        <v>/data/khanlab/projects/working_DATA/Sample_RMS202_2x_D12TBACXX/Sample_RMS202_2x_D12TBACXX.Processed/Sample_RMS202_2x_D12TBACXX.bam</v>
      </c>
      <c r="F1567" s="43" t="str">
        <f t="shared" si="151"/>
        <v>Sample_RMS202_2x_D12TBACXX.bam</v>
      </c>
      <c r="G1567" s="97" t="str">
        <f t="shared" si="149"/>
        <v>/data/khanlab/projects/working_DATA/Sample_RMS202_2x_D12TBACXX/Sample_RMS202_2x_D12TBACXX.Cufflinks_UCSC/genes.fpkm_tracking</v>
      </c>
      <c r="H1567" s="43"/>
      <c r="I1567" s="43"/>
      <c r="J1567" s="43"/>
      <c r="K1567" s="43"/>
      <c r="L1567" s="43"/>
      <c r="M1567" s="43"/>
      <c r="N1567" s="43"/>
      <c r="O1567" s="43"/>
      <c r="P1567" s="43"/>
      <c r="Q1567" s="43"/>
    </row>
    <row r="1568" spans="1:17" hidden="1">
      <c r="A1568" s="43" t="str">
        <f t="shared" si="146"/>
        <v>/data/khanlab/projects/working_DATA/</v>
      </c>
      <c r="B1568" s="43" t="s">
        <v>810</v>
      </c>
      <c r="C1568" s="43" t="str">
        <f t="shared" si="147"/>
        <v>.Processed/</v>
      </c>
      <c r="D1568" s="43" t="str">
        <f t="shared" si="148"/>
        <v>.bam</v>
      </c>
      <c r="E1568" s="43" t="str">
        <f t="shared" si="150"/>
        <v>/data/khanlab/projects/working_DATA/Sample_RMS202_tumor_RNA_C0JGKACXX/Sample_RMS202_tumor_RNA_C0JGKACXX.Processed/Sample_RMS202_tumor_RNA_C0JGKACXX.bam</v>
      </c>
      <c r="F1568" s="43" t="str">
        <f t="shared" si="151"/>
        <v>Sample_RMS202_tumor_RNA_C0JGKACXX.bam</v>
      </c>
      <c r="G1568" s="97" t="str">
        <f t="shared" si="149"/>
        <v>/data/khanlab/projects/working_DATA/Sample_RMS202_tumor_RNA_C0JGKACXX/Sample_RMS202_tumor_RNA_C0JGKACXX.Cufflinks_UCSC/genes.fpkm_tracking</v>
      </c>
      <c r="H1568" s="43"/>
      <c r="I1568" s="43"/>
      <c r="J1568" s="43"/>
      <c r="K1568" s="43"/>
      <c r="L1568" s="43"/>
      <c r="M1568" s="43"/>
      <c r="N1568" s="43"/>
      <c r="O1568" s="43"/>
      <c r="P1568" s="43"/>
      <c r="Q1568" s="43"/>
    </row>
    <row r="1569" spans="1:17">
      <c r="A1569" s="43" t="str">
        <f t="shared" si="146"/>
        <v>/data/khanlab/projects/working_DATA/</v>
      </c>
      <c r="B1569" s="43" t="s">
        <v>811</v>
      </c>
      <c r="C1569" s="43" t="str">
        <f t="shared" si="147"/>
        <v>.Processed/</v>
      </c>
      <c r="D1569" s="43" t="str">
        <f t="shared" si="148"/>
        <v>.bam</v>
      </c>
      <c r="E1569" s="43" t="str">
        <f t="shared" si="150"/>
        <v>/data/khanlab/projects/working_DATA/Sample_RMS2030tumor_T_C222MACXX/Sample_RMS2030tumor_T_C222MACXX.Processed/Sample_RMS2030tumor_T_C222MACXX.bam</v>
      </c>
      <c r="F1569" s="43" t="str">
        <f t="shared" si="151"/>
        <v>Sample_RMS2030tumor_T_C222MACXX.bam</v>
      </c>
      <c r="G1569" s="97" t="str">
        <f t="shared" si="149"/>
        <v>/data/khanlab/projects/working_DATA/Sample_RMS2030tumor_T_C222MACXX/Sample_RMS2030tumor_T_C222MACXX.Cufflinks_UCSC/genes.fpkm_tracking</v>
      </c>
      <c r="H1569" s="43"/>
      <c r="I1569" s="43"/>
      <c r="J1569" s="43"/>
      <c r="K1569" s="43"/>
      <c r="L1569" s="43"/>
      <c r="M1569" s="43"/>
      <c r="N1569" s="43"/>
      <c r="O1569" s="43"/>
      <c r="P1569" s="43"/>
      <c r="Q1569" s="43"/>
    </row>
    <row r="1570" spans="1:17">
      <c r="A1570" s="43" t="str">
        <f t="shared" si="146"/>
        <v>/data/khanlab/projects/working_DATA/</v>
      </c>
      <c r="B1570" s="43" t="s">
        <v>812</v>
      </c>
      <c r="C1570" s="43" t="str">
        <f t="shared" si="147"/>
        <v>.Processed/</v>
      </c>
      <c r="D1570" s="43" t="str">
        <f t="shared" si="148"/>
        <v>.bam</v>
      </c>
      <c r="E1570" s="43" t="str">
        <f t="shared" si="150"/>
        <v>/data/khanlab/projects/working_DATA/Sample_RMS2031tumor_T_C222MACXX/Sample_RMS2031tumor_T_C222MACXX.Processed/Sample_RMS2031tumor_T_C222MACXX.bam</v>
      </c>
      <c r="F1570" s="43" t="str">
        <f t="shared" si="151"/>
        <v>Sample_RMS2031tumor_T_C222MACXX.bam</v>
      </c>
      <c r="G1570" s="97" t="str">
        <f t="shared" si="149"/>
        <v>/data/khanlab/projects/working_DATA/Sample_RMS2031tumor_T_C222MACXX/Sample_RMS2031tumor_T_C222MACXX.Cufflinks_UCSC/genes.fpkm_tracking</v>
      </c>
      <c r="H1570" s="43"/>
      <c r="I1570" s="43"/>
      <c r="J1570" s="43"/>
      <c r="K1570" s="43"/>
      <c r="L1570" s="43"/>
      <c r="M1570" s="43"/>
      <c r="N1570" s="43"/>
      <c r="O1570" s="43"/>
      <c r="P1570" s="43"/>
      <c r="Q1570" s="43"/>
    </row>
    <row r="1571" spans="1:17" hidden="1">
      <c r="A1571" s="43" t="str">
        <f t="shared" si="146"/>
        <v>/data/khanlab/projects/working_DATA/</v>
      </c>
      <c r="B1571" s="43" t="s">
        <v>813</v>
      </c>
      <c r="C1571" s="43" t="str">
        <f t="shared" si="147"/>
        <v>.Processed/</v>
      </c>
      <c r="D1571" s="43" t="str">
        <f t="shared" si="148"/>
        <v>.bam</v>
      </c>
      <c r="E1571" s="43" t="str">
        <f t="shared" si="150"/>
        <v>/data/khanlab/projects/working_DATA/Sample_RMS2032_D1D34ACXX/Sample_RMS2032_D1D34ACXX.Processed/Sample_RMS2032_D1D34ACXX.bam</v>
      </c>
      <c r="F1571" s="43" t="str">
        <f t="shared" si="151"/>
        <v>Sample_RMS2032_D1D34ACXX.bam</v>
      </c>
      <c r="G1571" s="97" t="str">
        <f t="shared" si="149"/>
        <v>/data/khanlab/projects/working_DATA/Sample_RMS2032_D1D34ACXX/Sample_RMS2032_D1D34ACXX.Cufflinks_UCSC/genes.fpkm_tracking</v>
      </c>
      <c r="H1571" s="43"/>
      <c r="I1571" s="43"/>
      <c r="J1571" s="43"/>
      <c r="K1571" s="43"/>
      <c r="L1571" s="43"/>
      <c r="M1571" s="43"/>
      <c r="N1571" s="43"/>
      <c r="O1571" s="43"/>
      <c r="P1571" s="43"/>
      <c r="Q1571" s="43"/>
    </row>
    <row r="1572" spans="1:17">
      <c r="A1572" s="43" t="str">
        <f t="shared" si="146"/>
        <v>/data/khanlab/projects/working_DATA/</v>
      </c>
      <c r="B1572" s="43" t="s">
        <v>814</v>
      </c>
      <c r="C1572" s="43" t="str">
        <f t="shared" si="147"/>
        <v>.Processed/</v>
      </c>
      <c r="D1572" s="43" t="str">
        <f t="shared" si="148"/>
        <v>.bam</v>
      </c>
      <c r="E1572" s="43" t="str">
        <f t="shared" si="150"/>
        <v>/data/khanlab/projects/working_DATA/Sample_RMS2033tumor_T_C222MACXX/Sample_RMS2033tumor_T_C222MACXX.Processed/Sample_RMS2033tumor_T_C222MACXX.bam</v>
      </c>
      <c r="F1572" s="43" t="str">
        <f t="shared" si="151"/>
        <v>Sample_RMS2033tumor_T_C222MACXX.bam</v>
      </c>
      <c r="G1572" s="97" t="str">
        <f t="shared" si="149"/>
        <v>/data/khanlab/projects/working_DATA/Sample_RMS2033tumor_T_C222MACXX/Sample_RMS2033tumor_T_C222MACXX.Cufflinks_UCSC/genes.fpkm_tracking</v>
      </c>
      <c r="H1572" s="43"/>
      <c r="I1572" s="43"/>
      <c r="J1572" s="43"/>
      <c r="K1572" s="43"/>
      <c r="L1572" s="43"/>
      <c r="M1572" s="43"/>
      <c r="N1572" s="43"/>
      <c r="O1572" s="43"/>
      <c r="P1572" s="43"/>
      <c r="Q1572" s="43"/>
    </row>
    <row r="1573" spans="1:17" hidden="1">
      <c r="A1573" s="43" t="str">
        <f t="shared" si="146"/>
        <v>/data/khanlab/projects/working_DATA/</v>
      </c>
      <c r="B1573" s="43" t="s">
        <v>815</v>
      </c>
      <c r="C1573" s="43" t="str">
        <f t="shared" si="147"/>
        <v>.Processed/</v>
      </c>
      <c r="D1573" s="43" t="str">
        <f t="shared" si="148"/>
        <v>.bam</v>
      </c>
      <c r="E1573" s="43" t="str">
        <f t="shared" si="150"/>
        <v>/data/khanlab/projects/working_DATA/Sample_RMS2034_D1D34ACXX/Sample_RMS2034_D1D34ACXX.Processed/Sample_RMS2034_D1D34ACXX.bam</v>
      </c>
      <c r="F1573" s="43" t="str">
        <f t="shared" si="151"/>
        <v>Sample_RMS2034_D1D34ACXX.bam</v>
      </c>
      <c r="G1573" s="97" t="str">
        <f t="shared" si="149"/>
        <v>/data/khanlab/projects/working_DATA/Sample_RMS2034_D1D34ACXX/Sample_RMS2034_D1D34ACXX.Cufflinks_UCSC/genes.fpkm_tracking</v>
      </c>
      <c r="H1573" s="43"/>
      <c r="I1573" s="43"/>
      <c r="J1573" s="43"/>
      <c r="K1573" s="43"/>
      <c r="L1573" s="43"/>
      <c r="M1573" s="43"/>
      <c r="N1573" s="43"/>
      <c r="O1573" s="43"/>
      <c r="P1573" s="43"/>
      <c r="Q1573" s="43"/>
    </row>
    <row r="1574" spans="1:17">
      <c r="A1574" s="43" t="str">
        <f t="shared" si="146"/>
        <v>/data/khanlab/projects/working_DATA/</v>
      </c>
      <c r="B1574" s="43" t="s">
        <v>816</v>
      </c>
      <c r="C1574" s="43" t="str">
        <f t="shared" si="147"/>
        <v>.Processed/</v>
      </c>
      <c r="D1574" s="43" t="str">
        <f t="shared" si="148"/>
        <v>.bam</v>
      </c>
      <c r="E1574" s="43" t="str">
        <f t="shared" si="150"/>
        <v>/data/khanlab/projects/working_DATA/Sample_RMS2037tumor_T_C222MACXX/Sample_RMS2037tumor_T_C222MACXX.Processed/Sample_RMS2037tumor_T_C222MACXX.bam</v>
      </c>
      <c r="F1574" s="43" t="str">
        <f t="shared" si="151"/>
        <v>Sample_RMS2037tumor_T_C222MACXX.bam</v>
      </c>
      <c r="G1574" s="97" t="str">
        <f t="shared" si="149"/>
        <v>/data/khanlab/projects/working_DATA/Sample_RMS2037tumor_T_C222MACXX/Sample_RMS2037tumor_T_C222MACXX.Cufflinks_UCSC/genes.fpkm_tracking</v>
      </c>
      <c r="H1574" s="43"/>
      <c r="I1574" s="43"/>
      <c r="J1574" s="43"/>
      <c r="K1574" s="43"/>
      <c r="L1574" s="43"/>
      <c r="M1574" s="43"/>
      <c r="N1574" s="43"/>
      <c r="O1574" s="43"/>
      <c r="P1574" s="43"/>
      <c r="Q1574" s="43"/>
    </row>
    <row r="1575" spans="1:17" hidden="1">
      <c r="A1575" s="43" t="str">
        <f t="shared" si="146"/>
        <v>/data/khanlab/projects/working_DATA/</v>
      </c>
      <c r="B1575" s="43" t="s">
        <v>817</v>
      </c>
      <c r="C1575" s="43" t="str">
        <f t="shared" si="147"/>
        <v>.Processed/</v>
      </c>
      <c r="D1575" s="43" t="str">
        <f t="shared" si="148"/>
        <v>.bam</v>
      </c>
      <c r="E1575" s="43" t="str">
        <f t="shared" si="150"/>
        <v>/data/khanlab/projects/working_DATA/Sample_RMS2038_D18PDACXX/Sample_RMS2038_D18PDACXX.Processed/Sample_RMS2038_D18PDACXX.bam</v>
      </c>
      <c r="F1575" s="43" t="str">
        <f t="shared" si="151"/>
        <v>Sample_RMS2038_D18PDACXX.bam</v>
      </c>
      <c r="G1575" s="97" t="str">
        <f t="shared" si="149"/>
        <v>/data/khanlab/projects/working_DATA/Sample_RMS2038_D18PDACXX/Sample_RMS2038_D18PDACXX.Cufflinks_UCSC/genes.fpkm_tracking</v>
      </c>
      <c r="H1575" s="43"/>
      <c r="I1575" s="43"/>
      <c r="J1575" s="43"/>
      <c r="K1575" s="43"/>
      <c r="L1575" s="43"/>
      <c r="M1575" s="43"/>
      <c r="N1575" s="43"/>
      <c r="O1575" s="43"/>
      <c r="P1575" s="43"/>
      <c r="Q1575" s="43"/>
    </row>
    <row r="1576" spans="1:17" hidden="1">
      <c r="A1576" s="43" t="str">
        <f t="shared" si="146"/>
        <v>/data/khanlab/projects/working_DATA/</v>
      </c>
      <c r="B1576" s="43" t="s">
        <v>818</v>
      </c>
      <c r="C1576" s="43" t="str">
        <f t="shared" si="147"/>
        <v>.Processed/</v>
      </c>
      <c r="D1576" s="43" t="str">
        <f t="shared" si="148"/>
        <v>.bam</v>
      </c>
      <c r="E1576" s="43" t="str">
        <f t="shared" si="150"/>
        <v>/data/khanlab/projects/working_DATA/Sample_RMS2039_D18PDACXX/Sample_RMS2039_D18PDACXX.Processed/Sample_RMS2039_D18PDACXX.bam</v>
      </c>
      <c r="F1576" s="43" t="str">
        <f t="shared" si="151"/>
        <v>Sample_RMS2039_D18PDACXX.bam</v>
      </c>
      <c r="G1576" s="97" t="str">
        <f t="shared" si="149"/>
        <v>/data/khanlab/projects/working_DATA/Sample_RMS2039_D18PDACXX/Sample_RMS2039_D18PDACXX.Cufflinks_UCSC/genes.fpkm_tracking</v>
      </c>
      <c r="H1576" s="43"/>
      <c r="I1576" s="43"/>
      <c r="J1576" s="43"/>
      <c r="K1576" s="43"/>
      <c r="L1576" s="43"/>
      <c r="M1576" s="43"/>
      <c r="N1576" s="43"/>
      <c r="O1576" s="43"/>
      <c r="P1576" s="43"/>
      <c r="Q1576" s="43"/>
    </row>
    <row r="1577" spans="1:17" hidden="1">
      <c r="A1577" s="43" t="str">
        <f t="shared" si="146"/>
        <v>/data/khanlab/projects/working_DATA/</v>
      </c>
      <c r="B1577" s="43" t="s">
        <v>819</v>
      </c>
      <c r="C1577" s="43" t="str">
        <f t="shared" si="147"/>
        <v>.Processed/</v>
      </c>
      <c r="D1577" s="43" t="str">
        <f t="shared" si="148"/>
        <v>.bam</v>
      </c>
      <c r="E1577" s="43" t="str">
        <f t="shared" si="150"/>
        <v>/data/khanlab/projects/working_DATA/Sample_RMS2040_C141JACXX/Sample_RMS2040_C141JACXX.Processed/Sample_RMS2040_C141JACXX.bam</v>
      </c>
      <c r="F1577" s="43" t="str">
        <f t="shared" si="151"/>
        <v>Sample_RMS2040_C141JACXX.bam</v>
      </c>
      <c r="G1577" s="97" t="str">
        <f t="shared" si="149"/>
        <v>/data/khanlab/projects/working_DATA/Sample_RMS2040_C141JACXX/Sample_RMS2040_C141JACXX.Cufflinks_UCSC/genes.fpkm_tracking</v>
      </c>
      <c r="H1577" s="43"/>
      <c r="I1577" s="43"/>
      <c r="J1577" s="43"/>
      <c r="K1577" s="43"/>
      <c r="L1577" s="43"/>
      <c r="M1577" s="43"/>
      <c r="N1577" s="43"/>
      <c r="O1577" s="43"/>
      <c r="P1577" s="43"/>
      <c r="Q1577" s="43"/>
    </row>
    <row r="1578" spans="1:17" hidden="1">
      <c r="A1578" s="43" t="str">
        <f t="shared" si="146"/>
        <v>/data/khanlab/projects/working_DATA/</v>
      </c>
      <c r="B1578" s="43" t="s">
        <v>2143</v>
      </c>
      <c r="C1578" s="43" t="str">
        <f t="shared" si="147"/>
        <v>.Processed/</v>
      </c>
      <c r="D1578" s="43" t="str">
        <f t="shared" si="148"/>
        <v>.bam</v>
      </c>
      <c r="E1578" s="43" t="str">
        <f t="shared" si="150"/>
        <v>/data/khanlab/projects/working_DATA/Sample_RMS2040tumor_E_C628WANXX/Sample_RMS2040tumor_E_C628WANXX.Processed/Sample_RMS2040tumor_E_C628WANXX.bam</v>
      </c>
      <c r="F1578" s="43" t="str">
        <f t="shared" si="151"/>
        <v>Sample_RMS2040tumor_E_C628WANXX.bam</v>
      </c>
      <c r="G1578" s="97" t="str">
        <f t="shared" si="149"/>
        <v>/data/khanlab/projects/working_DATA/Sample_RMS2040tumor_E_C628WANXX/Sample_RMS2040tumor_E_C628WANXX.Cufflinks_UCSC/genes.fpkm_tracking</v>
      </c>
      <c r="H1578" s="43"/>
      <c r="I1578" s="43"/>
      <c r="J1578" s="43"/>
      <c r="K1578" s="43"/>
      <c r="L1578" s="43"/>
      <c r="M1578" s="43"/>
      <c r="N1578" s="43"/>
      <c r="O1578" s="43"/>
      <c r="P1578" s="43"/>
      <c r="Q1578" s="43"/>
    </row>
    <row r="1579" spans="1:17">
      <c r="A1579" s="43" t="str">
        <f t="shared" si="146"/>
        <v>/data/khanlab/projects/working_DATA/</v>
      </c>
      <c r="B1579" s="43" t="s">
        <v>820</v>
      </c>
      <c r="C1579" s="43" t="str">
        <f t="shared" si="147"/>
        <v>.Processed/</v>
      </c>
      <c r="D1579" s="43" t="str">
        <f t="shared" si="148"/>
        <v>.bam</v>
      </c>
      <c r="E1579" s="43" t="str">
        <f t="shared" si="150"/>
        <v>/data/khanlab/projects/working_DATA/Sample_RMS2041tumor_T_C222MACXX/Sample_RMS2041tumor_T_C222MACXX.Processed/Sample_RMS2041tumor_T_C222MACXX.bam</v>
      </c>
      <c r="F1579" s="43" t="str">
        <f t="shared" si="151"/>
        <v>Sample_RMS2041tumor_T_C222MACXX.bam</v>
      </c>
      <c r="G1579" s="97" t="str">
        <f t="shared" si="149"/>
        <v>/data/khanlab/projects/working_DATA/Sample_RMS2041tumor_T_C222MACXX/Sample_RMS2041tumor_T_C222MACXX.Cufflinks_UCSC/genes.fpkm_tracking</v>
      </c>
      <c r="H1579" s="43"/>
      <c r="I1579" s="43"/>
      <c r="J1579" s="43"/>
      <c r="K1579" s="43"/>
      <c r="L1579" s="43"/>
      <c r="M1579" s="43"/>
      <c r="N1579" s="43"/>
      <c r="O1579" s="43"/>
      <c r="P1579" s="43"/>
      <c r="Q1579" s="43"/>
    </row>
    <row r="1580" spans="1:17" hidden="1">
      <c r="A1580" s="43" t="str">
        <f t="shared" si="146"/>
        <v>/data/khanlab/projects/working_DATA/</v>
      </c>
      <c r="B1580" s="43" t="s">
        <v>2144</v>
      </c>
      <c r="C1580" s="43" t="str">
        <f t="shared" si="147"/>
        <v>.Processed/</v>
      </c>
      <c r="D1580" s="43" t="str">
        <f t="shared" si="148"/>
        <v>.bam</v>
      </c>
      <c r="E1580" s="43" t="str">
        <f t="shared" si="150"/>
        <v>/data/khanlab/projects/working_DATA/Sample_RMS2044tumor_E_C628WANXX/Sample_RMS2044tumor_E_C628WANXX.Processed/Sample_RMS2044tumor_E_C628WANXX.bam</v>
      </c>
      <c r="F1580" s="43" t="str">
        <f t="shared" si="151"/>
        <v>Sample_RMS2044tumor_E_C628WANXX.bam</v>
      </c>
      <c r="G1580" s="97" t="str">
        <f t="shared" si="149"/>
        <v>/data/khanlab/projects/working_DATA/Sample_RMS2044tumor_E_C628WANXX/Sample_RMS2044tumor_E_C628WANXX.Cufflinks_UCSC/genes.fpkm_tracking</v>
      </c>
      <c r="H1580" s="43"/>
      <c r="I1580" s="43"/>
      <c r="J1580" s="43"/>
      <c r="K1580" s="43"/>
      <c r="L1580" s="43"/>
      <c r="M1580" s="43"/>
      <c r="N1580" s="43"/>
      <c r="O1580" s="43"/>
      <c r="P1580" s="43"/>
      <c r="Q1580" s="43"/>
    </row>
    <row r="1581" spans="1:17" hidden="1">
      <c r="A1581" s="43" t="str">
        <f t="shared" si="146"/>
        <v>/data/khanlab/projects/working_DATA/</v>
      </c>
      <c r="B1581" s="43" t="s">
        <v>821</v>
      </c>
      <c r="C1581" s="43" t="str">
        <f t="shared" si="147"/>
        <v>.Processed/</v>
      </c>
      <c r="D1581" s="43" t="str">
        <f t="shared" si="148"/>
        <v>.bam</v>
      </c>
      <c r="E1581" s="43" t="str">
        <f t="shared" si="150"/>
        <v>/data/khanlab/projects/working_DATA/Sample_RMS2046_C0VPBACXX/Sample_RMS2046_C0VPBACXX.Processed/Sample_RMS2046_C0VPBACXX.bam</v>
      </c>
      <c r="F1581" s="43" t="str">
        <f t="shared" si="151"/>
        <v>Sample_RMS2046_C0VPBACXX.bam</v>
      </c>
      <c r="G1581" s="97" t="str">
        <f t="shared" si="149"/>
        <v>/data/khanlab/projects/working_DATA/Sample_RMS2046_C0VPBACXX/Sample_RMS2046_C0VPBACXX.Cufflinks_UCSC/genes.fpkm_tracking</v>
      </c>
      <c r="H1581" s="43"/>
      <c r="I1581" s="43"/>
      <c r="J1581" s="43"/>
      <c r="K1581" s="43"/>
      <c r="L1581" s="43"/>
      <c r="M1581" s="43"/>
      <c r="N1581" s="43"/>
      <c r="O1581" s="43"/>
      <c r="P1581" s="43"/>
      <c r="Q1581" s="43"/>
    </row>
    <row r="1582" spans="1:17" hidden="1">
      <c r="A1582" s="43" t="str">
        <f t="shared" si="146"/>
        <v>/data/khanlab/projects/working_DATA/</v>
      </c>
      <c r="B1582" s="43" t="s">
        <v>822</v>
      </c>
      <c r="C1582" s="43" t="str">
        <f t="shared" si="147"/>
        <v>.Processed/</v>
      </c>
      <c r="D1582" s="43" t="str">
        <f t="shared" si="148"/>
        <v>.bam</v>
      </c>
      <c r="E1582" s="43" t="str">
        <f t="shared" si="150"/>
        <v>/data/khanlab/projects/working_DATA/Sample_RMS2047_D1D34ACXX/Sample_RMS2047_D1D34ACXX.Processed/Sample_RMS2047_D1D34ACXX.bam</v>
      </c>
      <c r="F1582" s="43" t="str">
        <f t="shared" si="151"/>
        <v>Sample_RMS2047_D1D34ACXX.bam</v>
      </c>
      <c r="G1582" s="97" t="str">
        <f t="shared" si="149"/>
        <v>/data/khanlab/projects/working_DATA/Sample_RMS2047_D1D34ACXX/Sample_RMS2047_D1D34ACXX.Cufflinks_UCSC/genes.fpkm_tracking</v>
      </c>
      <c r="H1582" s="43"/>
      <c r="I1582" s="43"/>
      <c r="J1582" s="43"/>
      <c r="K1582" s="43"/>
      <c r="L1582" s="43"/>
      <c r="M1582" s="43"/>
      <c r="N1582" s="43"/>
      <c r="O1582" s="43"/>
      <c r="P1582" s="43"/>
      <c r="Q1582" s="43"/>
    </row>
    <row r="1583" spans="1:17" hidden="1">
      <c r="A1583" s="43" t="str">
        <f t="shared" si="146"/>
        <v>/data/khanlab/projects/working_DATA/</v>
      </c>
      <c r="B1583" s="43" t="s">
        <v>2145</v>
      </c>
      <c r="C1583" s="43" t="str">
        <f t="shared" si="147"/>
        <v>.Processed/</v>
      </c>
      <c r="D1583" s="43" t="str">
        <f t="shared" si="148"/>
        <v>.bam</v>
      </c>
      <c r="E1583" s="43" t="str">
        <f t="shared" si="150"/>
        <v>/data/khanlab/projects/working_DATA/Sample_RMS2048tumor_E_C67A1ANXX/Sample_RMS2048tumor_E_C67A1ANXX.Processed/Sample_RMS2048tumor_E_C67A1ANXX.bam</v>
      </c>
      <c r="F1583" s="43" t="str">
        <f t="shared" si="151"/>
        <v>Sample_RMS2048tumor_E_C67A1ANXX.bam</v>
      </c>
      <c r="G1583" s="97" t="str">
        <f t="shared" si="149"/>
        <v>/data/khanlab/projects/working_DATA/Sample_RMS2048tumor_E_C67A1ANXX/Sample_RMS2048tumor_E_C67A1ANXX.Cufflinks_UCSC/genes.fpkm_tracking</v>
      </c>
      <c r="H1583" s="43"/>
      <c r="I1583" s="43"/>
      <c r="J1583" s="43"/>
      <c r="K1583" s="43"/>
      <c r="L1583" s="43"/>
      <c r="M1583" s="43"/>
      <c r="N1583" s="43"/>
      <c r="O1583" s="43"/>
      <c r="P1583" s="43"/>
      <c r="Q1583" s="43"/>
    </row>
    <row r="1584" spans="1:17" hidden="1">
      <c r="A1584" s="43" t="str">
        <f t="shared" si="146"/>
        <v>/data/khanlab/projects/working_DATA/</v>
      </c>
      <c r="B1584" s="43" t="s">
        <v>823</v>
      </c>
      <c r="C1584" s="43" t="str">
        <f t="shared" si="147"/>
        <v>.Processed/</v>
      </c>
      <c r="D1584" s="43" t="str">
        <f t="shared" si="148"/>
        <v>.bam</v>
      </c>
      <c r="E1584" s="43" t="str">
        <f t="shared" si="150"/>
        <v>/data/khanlab/projects/working_DATA/Sample_RMS2049_D1D34ACXX/Sample_RMS2049_D1D34ACXX.Processed/Sample_RMS2049_D1D34ACXX.bam</v>
      </c>
      <c r="F1584" s="43" t="str">
        <f t="shared" si="151"/>
        <v>Sample_RMS2049_D1D34ACXX.bam</v>
      </c>
      <c r="G1584" s="97" t="str">
        <f t="shared" si="149"/>
        <v>/data/khanlab/projects/working_DATA/Sample_RMS2049_D1D34ACXX/Sample_RMS2049_D1D34ACXX.Cufflinks_UCSC/genes.fpkm_tracking</v>
      </c>
      <c r="H1584" s="43"/>
      <c r="I1584" s="43"/>
      <c r="J1584" s="43"/>
      <c r="K1584" s="43"/>
      <c r="L1584" s="43"/>
      <c r="M1584" s="43"/>
      <c r="N1584" s="43"/>
      <c r="O1584" s="43"/>
      <c r="P1584" s="43"/>
      <c r="Q1584" s="43"/>
    </row>
    <row r="1585" spans="1:17" hidden="1">
      <c r="A1585" s="43" t="str">
        <f t="shared" si="146"/>
        <v>/data/khanlab/projects/working_DATA/</v>
      </c>
      <c r="B1585" s="43" t="s">
        <v>3610</v>
      </c>
      <c r="C1585" s="43" t="str">
        <f t="shared" si="147"/>
        <v>.Processed/</v>
      </c>
      <c r="D1585" s="43" t="str">
        <f t="shared" si="148"/>
        <v>.bam</v>
      </c>
      <c r="E1585" s="43" t="str">
        <f t="shared" si="150"/>
        <v>/data/khanlab/projects/working_DATA/Sample_RMS204_A_H3FHYAFXX/Sample_RMS204_A_H3FHYAFXX.Processed/Sample_RMS204_A_H3FHYAFXX.bam</v>
      </c>
      <c r="F1585" s="43" t="str">
        <f t="shared" si="151"/>
        <v>Sample_RMS204_A_H3FHYAFXX.bam</v>
      </c>
      <c r="G1585" s="97" t="str">
        <f t="shared" si="149"/>
        <v>/data/khanlab/projects/working_DATA/Sample_RMS204_A_H3FHYAFXX/Sample_RMS204_A_H3FHYAFXX.Cufflinks_UCSC/genes.fpkm_tracking</v>
      </c>
      <c r="H1585" s="43"/>
      <c r="I1585" s="43"/>
      <c r="J1585" s="43"/>
      <c r="K1585" s="43"/>
      <c r="L1585" s="43"/>
      <c r="M1585" s="43"/>
      <c r="N1585" s="43"/>
      <c r="O1585" s="43"/>
      <c r="P1585" s="43"/>
      <c r="Q1585" s="43"/>
    </row>
    <row r="1586" spans="1:17" hidden="1">
      <c r="A1586" s="43" t="str">
        <f t="shared" si="146"/>
        <v>/data/khanlab/projects/working_DATA/</v>
      </c>
      <c r="B1586" s="43" t="s">
        <v>824</v>
      </c>
      <c r="C1586" s="43" t="str">
        <f t="shared" si="147"/>
        <v>.Processed/</v>
      </c>
      <c r="D1586" s="43" t="str">
        <f t="shared" si="148"/>
        <v>.bam</v>
      </c>
      <c r="E1586" s="43" t="str">
        <f t="shared" si="150"/>
        <v>/data/khanlab/projects/working_DATA/Sample_RMS2051_D1D34ACXX/Sample_RMS2051_D1D34ACXX.Processed/Sample_RMS2051_D1D34ACXX.bam</v>
      </c>
      <c r="F1586" s="43" t="str">
        <f t="shared" si="151"/>
        <v>Sample_RMS2051_D1D34ACXX.bam</v>
      </c>
      <c r="G1586" s="97" t="str">
        <f t="shared" si="149"/>
        <v>/data/khanlab/projects/working_DATA/Sample_RMS2051_D1D34ACXX/Sample_RMS2051_D1D34ACXX.Cufflinks_UCSC/genes.fpkm_tracking</v>
      </c>
      <c r="H1586" s="43"/>
      <c r="I1586" s="43"/>
      <c r="J1586" s="43"/>
      <c r="K1586" s="43"/>
      <c r="L1586" s="43"/>
      <c r="M1586" s="43"/>
      <c r="N1586" s="43"/>
      <c r="O1586" s="43"/>
      <c r="P1586" s="43"/>
      <c r="Q1586" s="43"/>
    </row>
    <row r="1587" spans="1:17" hidden="1">
      <c r="A1587" s="43" t="str">
        <f t="shared" si="146"/>
        <v>/data/khanlab/projects/working_DATA/</v>
      </c>
      <c r="B1587" s="43" t="s">
        <v>825</v>
      </c>
      <c r="C1587" s="43" t="str">
        <f t="shared" si="147"/>
        <v>.Processed/</v>
      </c>
      <c r="D1587" s="43" t="str">
        <f t="shared" si="148"/>
        <v>.bam</v>
      </c>
      <c r="E1587" s="43" t="str">
        <f t="shared" si="150"/>
        <v>/data/khanlab/projects/working_DATA/Sample_RMS2052_D1D34ACXX/Sample_RMS2052_D1D34ACXX.Processed/Sample_RMS2052_D1D34ACXX.bam</v>
      </c>
      <c r="F1587" s="43" t="str">
        <f t="shared" si="151"/>
        <v>Sample_RMS2052_D1D34ACXX.bam</v>
      </c>
      <c r="G1587" s="97" t="str">
        <f t="shared" si="149"/>
        <v>/data/khanlab/projects/working_DATA/Sample_RMS2052_D1D34ACXX/Sample_RMS2052_D1D34ACXX.Cufflinks_UCSC/genes.fpkm_tracking</v>
      </c>
      <c r="H1587" s="43"/>
      <c r="I1587" s="43"/>
      <c r="J1587" s="43"/>
      <c r="K1587" s="43"/>
      <c r="L1587" s="43"/>
      <c r="M1587" s="43"/>
      <c r="N1587" s="43"/>
      <c r="O1587" s="43"/>
      <c r="P1587" s="43"/>
      <c r="Q1587" s="43"/>
    </row>
    <row r="1588" spans="1:17" hidden="1">
      <c r="A1588" s="43" t="str">
        <f t="shared" si="146"/>
        <v>/data/khanlab/projects/working_DATA/</v>
      </c>
      <c r="B1588" s="43" t="s">
        <v>2146</v>
      </c>
      <c r="C1588" s="43" t="str">
        <f t="shared" si="147"/>
        <v>.Processed/</v>
      </c>
      <c r="D1588" s="43" t="str">
        <f t="shared" si="148"/>
        <v>.bam</v>
      </c>
      <c r="E1588" s="43" t="str">
        <f t="shared" si="150"/>
        <v>/data/khanlab/projects/working_DATA/Sample_RMS2053tumor_E_C67A1ANXX/Sample_RMS2053tumor_E_C67A1ANXX.Processed/Sample_RMS2053tumor_E_C67A1ANXX.bam</v>
      </c>
      <c r="F1588" s="43" t="str">
        <f t="shared" si="151"/>
        <v>Sample_RMS2053tumor_E_C67A1ANXX.bam</v>
      </c>
      <c r="G1588" s="97" t="str">
        <f t="shared" si="149"/>
        <v>/data/khanlab/projects/working_DATA/Sample_RMS2053tumor_E_C67A1ANXX/Sample_RMS2053tumor_E_C67A1ANXX.Cufflinks_UCSC/genes.fpkm_tracking</v>
      </c>
      <c r="H1588" s="43"/>
      <c r="I1588" s="43"/>
      <c r="J1588" s="43"/>
      <c r="K1588" s="43"/>
      <c r="L1588" s="43"/>
      <c r="M1588" s="43"/>
      <c r="N1588" s="43"/>
      <c r="O1588" s="43"/>
      <c r="P1588" s="43"/>
      <c r="Q1588" s="43"/>
    </row>
    <row r="1589" spans="1:17">
      <c r="A1589" s="43" t="str">
        <f t="shared" si="146"/>
        <v>/data/khanlab/projects/working_DATA/</v>
      </c>
      <c r="B1589" s="43" t="s">
        <v>826</v>
      </c>
      <c r="C1589" s="43" t="str">
        <f t="shared" si="147"/>
        <v>.Processed/</v>
      </c>
      <c r="D1589" s="43" t="str">
        <f t="shared" si="148"/>
        <v>.bam</v>
      </c>
      <c r="E1589" s="43" t="str">
        <f t="shared" si="150"/>
        <v>/data/khanlab/projects/working_DATA/Sample_RMS2053tumor_T_C222MACXX/Sample_RMS2053tumor_T_C222MACXX.Processed/Sample_RMS2053tumor_T_C222MACXX.bam</v>
      </c>
      <c r="F1589" s="43" t="str">
        <f t="shared" si="151"/>
        <v>Sample_RMS2053tumor_T_C222MACXX.bam</v>
      </c>
      <c r="G1589" s="97" t="str">
        <f t="shared" si="149"/>
        <v>/data/khanlab/projects/working_DATA/Sample_RMS2053tumor_T_C222MACXX/Sample_RMS2053tumor_T_C222MACXX.Cufflinks_UCSC/genes.fpkm_tracking</v>
      </c>
      <c r="H1589" s="43"/>
      <c r="I1589" s="43"/>
      <c r="J1589" s="43"/>
      <c r="K1589" s="43"/>
      <c r="L1589" s="43"/>
      <c r="M1589" s="43"/>
      <c r="N1589" s="43"/>
      <c r="O1589" s="43"/>
      <c r="P1589" s="43"/>
      <c r="Q1589" s="43"/>
    </row>
    <row r="1590" spans="1:17" hidden="1">
      <c r="A1590" s="43" t="str">
        <f t="shared" ref="A1590:A1653" si="152">$A$1</f>
        <v>/data/khanlab/projects/working_DATA/</v>
      </c>
      <c r="B1590" s="43" t="s">
        <v>827</v>
      </c>
      <c r="C1590" s="43" t="str">
        <f t="shared" ref="C1590:C1653" si="153">$C$1</f>
        <v>.Processed/</v>
      </c>
      <c r="D1590" s="43" t="str">
        <f t="shared" ref="D1590:D1653" si="154">$D$1</f>
        <v>.bam</v>
      </c>
      <c r="E1590" s="43" t="str">
        <f t="shared" si="150"/>
        <v>/data/khanlab/projects/working_DATA/Sample_RMS2054_D1C5FACXX/Sample_RMS2054_D1C5FACXX.Processed/Sample_RMS2054_D1C5FACXX.bam</v>
      </c>
      <c r="F1590" s="43" t="str">
        <f t="shared" si="151"/>
        <v>Sample_RMS2054_D1C5FACXX.bam</v>
      </c>
      <c r="G1590" s="97" t="str">
        <f t="shared" si="149"/>
        <v>/data/khanlab/projects/working_DATA/Sample_RMS2054_D1C5FACXX/Sample_RMS2054_D1C5FACXX.Cufflinks_UCSC/genes.fpkm_tracking</v>
      </c>
      <c r="H1590" s="43"/>
      <c r="I1590" s="43"/>
      <c r="J1590" s="43"/>
      <c r="K1590" s="43"/>
      <c r="L1590" s="43"/>
      <c r="M1590" s="43"/>
      <c r="N1590" s="43"/>
      <c r="O1590" s="43"/>
      <c r="P1590" s="43"/>
      <c r="Q1590" s="43"/>
    </row>
    <row r="1591" spans="1:17" hidden="1">
      <c r="A1591" s="43" t="str">
        <f t="shared" si="152"/>
        <v>/data/khanlab/projects/working_DATA/</v>
      </c>
      <c r="B1591" s="43" t="s">
        <v>2147</v>
      </c>
      <c r="C1591" s="43" t="str">
        <f t="shared" si="153"/>
        <v>.Processed/</v>
      </c>
      <c r="D1591" s="43" t="str">
        <f t="shared" si="154"/>
        <v>.bam</v>
      </c>
      <c r="E1591" s="43" t="str">
        <f t="shared" si="150"/>
        <v>/data/khanlab/projects/working_DATA/Sample_RMS2055tumor_E_C67A1ANXX/Sample_RMS2055tumor_E_C67A1ANXX.Processed/Sample_RMS2055tumor_E_C67A1ANXX.bam</v>
      </c>
      <c r="F1591" s="43" t="str">
        <f t="shared" si="151"/>
        <v>Sample_RMS2055tumor_E_C67A1ANXX.bam</v>
      </c>
      <c r="G1591" s="97" t="str">
        <f t="shared" si="149"/>
        <v>/data/khanlab/projects/working_DATA/Sample_RMS2055tumor_E_C67A1ANXX/Sample_RMS2055tumor_E_C67A1ANXX.Cufflinks_UCSC/genes.fpkm_tracking</v>
      </c>
      <c r="H1591" s="43"/>
      <c r="I1591" s="43"/>
      <c r="J1591" s="43"/>
      <c r="K1591" s="43"/>
      <c r="L1591" s="43"/>
      <c r="M1591" s="43"/>
      <c r="N1591" s="43"/>
      <c r="O1591" s="43"/>
      <c r="P1591" s="43"/>
      <c r="Q1591" s="43"/>
    </row>
    <row r="1592" spans="1:17">
      <c r="A1592" s="43" t="str">
        <f t="shared" si="152"/>
        <v>/data/khanlab/projects/working_DATA/</v>
      </c>
      <c r="B1592" s="43" t="s">
        <v>828</v>
      </c>
      <c r="C1592" s="43" t="str">
        <f t="shared" si="153"/>
        <v>.Processed/</v>
      </c>
      <c r="D1592" s="43" t="str">
        <f t="shared" si="154"/>
        <v>.bam</v>
      </c>
      <c r="E1592" s="43" t="str">
        <f t="shared" si="150"/>
        <v>/data/khanlab/projects/working_DATA/Sample_RMS2056tumor_T_D24DGACXX/Sample_RMS2056tumor_T_D24DGACXX.Processed/Sample_RMS2056tumor_T_D24DGACXX.bam</v>
      </c>
      <c r="F1592" s="43" t="str">
        <f t="shared" si="151"/>
        <v>Sample_RMS2056tumor_T_D24DGACXX.bam</v>
      </c>
      <c r="G1592" s="97" t="str">
        <f t="shared" si="149"/>
        <v>/data/khanlab/projects/working_DATA/Sample_RMS2056tumor_T_D24DGACXX/Sample_RMS2056tumor_T_D24DGACXX.Cufflinks_UCSC/genes.fpkm_tracking</v>
      </c>
      <c r="H1592" s="43"/>
      <c r="I1592" s="43"/>
      <c r="J1592" s="43"/>
      <c r="K1592" s="43"/>
      <c r="L1592" s="43"/>
      <c r="M1592" s="43"/>
      <c r="N1592" s="43"/>
      <c r="O1592" s="43"/>
      <c r="P1592" s="43"/>
      <c r="Q1592" s="43"/>
    </row>
    <row r="1593" spans="1:17" hidden="1">
      <c r="A1593" s="43" t="str">
        <f t="shared" si="152"/>
        <v>/data/khanlab/projects/working_DATA/</v>
      </c>
      <c r="B1593" s="43" t="s">
        <v>829</v>
      </c>
      <c r="C1593" s="43" t="str">
        <f t="shared" si="153"/>
        <v>.Processed/</v>
      </c>
      <c r="D1593" s="43" t="str">
        <f t="shared" si="154"/>
        <v>.bam</v>
      </c>
      <c r="E1593" s="43" t="str">
        <f t="shared" si="150"/>
        <v>/data/khanlab/projects/working_DATA/Sample_RMS2058_C141JACXX/Sample_RMS2058_C141JACXX.Processed/Sample_RMS2058_C141JACXX.bam</v>
      </c>
      <c r="F1593" s="43" t="str">
        <f t="shared" si="151"/>
        <v>Sample_RMS2058_C141JACXX.bam</v>
      </c>
      <c r="G1593" s="97" t="str">
        <f t="shared" si="149"/>
        <v>/data/khanlab/projects/working_DATA/Sample_RMS2058_C141JACXX/Sample_RMS2058_C141JACXX.Cufflinks_UCSC/genes.fpkm_tracking</v>
      </c>
      <c r="H1593" s="43"/>
      <c r="I1593" s="43"/>
      <c r="J1593" s="43"/>
      <c r="K1593" s="43"/>
      <c r="L1593" s="43"/>
      <c r="M1593" s="43"/>
      <c r="N1593" s="43"/>
      <c r="O1593" s="43"/>
      <c r="P1593" s="43"/>
      <c r="Q1593" s="43"/>
    </row>
    <row r="1594" spans="1:17" hidden="1">
      <c r="A1594" s="43" t="str">
        <f t="shared" si="152"/>
        <v>/data/khanlab/projects/working_DATA/</v>
      </c>
      <c r="B1594" s="43" t="s">
        <v>2148</v>
      </c>
      <c r="C1594" s="43" t="str">
        <f t="shared" si="153"/>
        <v>.Processed/</v>
      </c>
      <c r="D1594" s="43" t="str">
        <f t="shared" si="154"/>
        <v>.bam</v>
      </c>
      <c r="E1594" s="43" t="str">
        <f t="shared" si="150"/>
        <v>/data/khanlab/projects/working_DATA/Sample_RMS2058tumor_E_C67A1ANXX/Sample_RMS2058tumor_E_C67A1ANXX.Processed/Sample_RMS2058tumor_E_C67A1ANXX.bam</v>
      </c>
      <c r="F1594" s="43" t="str">
        <f t="shared" si="151"/>
        <v>Sample_RMS2058tumor_E_C67A1ANXX.bam</v>
      </c>
      <c r="G1594" s="97" t="str">
        <f t="shared" si="149"/>
        <v>/data/khanlab/projects/working_DATA/Sample_RMS2058tumor_E_C67A1ANXX/Sample_RMS2058tumor_E_C67A1ANXX.Cufflinks_UCSC/genes.fpkm_tracking</v>
      </c>
      <c r="H1594" s="43"/>
      <c r="I1594" s="43"/>
      <c r="J1594" s="43"/>
      <c r="K1594" s="43"/>
      <c r="L1594" s="43"/>
      <c r="M1594" s="43"/>
      <c r="N1594" s="43"/>
      <c r="O1594" s="43"/>
      <c r="P1594" s="43"/>
      <c r="Q1594" s="43"/>
    </row>
    <row r="1595" spans="1:17">
      <c r="A1595" s="43" t="str">
        <f t="shared" si="152"/>
        <v>/data/khanlab/projects/working_DATA/</v>
      </c>
      <c r="B1595" s="43" t="s">
        <v>830</v>
      </c>
      <c r="C1595" s="43" t="str">
        <f t="shared" si="153"/>
        <v>.Processed/</v>
      </c>
      <c r="D1595" s="43" t="str">
        <f t="shared" si="154"/>
        <v>.bam</v>
      </c>
      <c r="E1595" s="43" t="str">
        <f t="shared" si="150"/>
        <v>/data/khanlab/projects/working_DATA/Sample_RMS2059tumor_T_D24DGACXX/Sample_RMS2059tumor_T_D24DGACXX.Processed/Sample_RMS2059tumor_T_D24DGACXX.bam</v>
      </c>
      <c r="F1595" s="43" t="str">
        <f t="shared" si="151"/>
        <v>Sample_RMS2059tumor_T_D24DGACXX.bam</v>
      </c>
      <c r="G1595" s="97" t="str">
        <f t="shared" si="149"/>
        <v>/data/khanlab/projects/working_DATA/Sample_RMS2059tumor_T_D24DGACXX/Sample_RMS2059tumor_T_D24DGACXX.Cufflinks_UCSC/genes.fpkm_tracking</v>
      </c>
      <c r="H1595" s="43"/>
      <c r="I1595" s="43"/>
      <c r="J1595" s="43"/>
      <c r="K1595" s="43"/>
      <c r="L1595" s="43"/>
      <c r="M1595" s="43"/>
      <c r="N1595" s="43"/>
      <c r="O1595" s="43"/>
      <c r="P1595" s="43"/>
      <c r="Q1595" s="43"/>
    </row>
    <row r="1596" spans="1:17" hidden="1">
      <c r="A1596" s="43" t="str">
        <f t="shared" si="152"/>
        <v>/data/khanlab/projects/working_DATA/</v>
      </c>
      <c r="B1596" s="43" t="s">
        <v>831</v>
      </c>
      <c r="C1596" s="43" t="str">
        <f t="shared" si="153"/>
        <v>.Processed/</v>
      </c>
      <c r="D1596" s="43" t="str">
        <f t="shared" si="154"/>
        <v>.bam</v>
      </c>
      <c r="E1596" s="43" t="str">
        <f t="shared" si="150"/>
        <v>/data/khanlab/projects/working_DATA/Sample_RMS205_2x_D12TBACXX/Sample_RMS205_2x_D12TBACXX.Processed/Sample_RMS205_2x_D12TBACXX.bam</v>
      </c>
      <c r="F1596" s="43" t="str">
        <f t="shared" si="151"/>
        <v>Sample_RMS205_2x_D12TBACXX.bam</v>
      </c>
      <c r="G1596" s="97" t="str">
        <f t="shared" si="149"/>
        <v>/data/khanlab/projects/working_DATA/Sample_RMS205_2x_D12TBACXX/Sample_RMS205_2x_D12TBACXX.Cufflinks_UCSC/genes.fpkm_tracking</v>
      </c>
      <c r="H1596" s="43"/>
      <c r="I1596" s="43"/>
      <c r="J1596" s="43"/>
      <c r="K1596" s="43"/>
      <c r="L1596" s="43"/>
      <c r="M1596" s="43"/>
      <c r="N1596" s="43"/>
      <c r="O1596" s="43"/>
      <c r="P1596" s="43"/>
      <c r="Q1596" s="43"/>
    </row>
    <row r="1597" spans="1:17" hidden="1">
      <c r="A1597" s="43" t="str">
        <f t="shared" si="152"/>
        <v>/data/khanlab/projects/working_DATA/</v>
      </c>
      <c r="B1597" s="43" t="s">
        <v>832</v>
      </c>
      <c r="C1597" s="43" t="str">
        <f t="shared" si="153"/>
        <v>.Processed/</v>
      </c>
      <c r="D1597" s="43" t="str">
        <f t="shared" si="154"/>
        <v>.bam</v>
      </c>
      <c r="E1597" s="43" t="str">
        <f t="shared" si="150"/>
        <v>/data/khanlab/projects/working_DATA/Sample_RMS205_tumor_RNA_C0JGKACXX/Sample_RMS205_tumor_RNA_C0JGKACXX.Processed/Sample_RMS205_tumor_RNA_C0JGKACXX.bam</v>
      </c>
      <c r="F1597" s="43" t="str">
        <f t="shared" si="151"/>
        <v>Sample_RMS205_tumor_RNA_C0JGKACXX.bam</v>
      </c>
      <c r="G1597" s="97" t="str">
        <f t="shared" si="149"/>
        <v>/data/khanlab/projects/working_DATA/Sample_RMS205_tumor_RNA_C0JGKACXX/Sample_RMS205_tumor_RNA_C0JGKACXX.Cufflinks_UCSC/genes.fpkm_tracking</v>
      </c>
      <c r="H1597" s="43"/>
      <c r="I1597" s="43"/>
      <c r="J1597" s="43"/>
      <c r="K1597" s="43"/>
      <c r="L1597" s="43"/>
      <c r="M1597" s="43"/>
      <c r="N1597" s="43"/>
      <c r="O1597" s="43"/>
      <c r="P1597" s="43"/>
      <c r="Q1597" s="43"/>
    </row>
    <row r="1598" spans="1:17" hidden="1">
      <c r="A1598" s="43" t="str">
        <f t="shared" si="152"/>
        <v>/data/khanlab/projects/working_DATA/</v>
      </c>
      <c r="B1598" s="43" t="s">
        <v>2149</v>
      </c>
      <c r="C1598" s="43" t="str">
        <f t="shared" si="153"/>
        <v>.Processed/</v>
      </c>
      <c r="D1598" s="43" t="str">
        <f t="shared" si="154"/>
        <v>.bam</v>
      </c>
      <c r="E1598" s="43" t="str">
        <f t="shared" si="150"/>
        <v>/data/khanlab/projects/working_DATA/Sample_RMS205tumor_E_C67A1ANXX/Sample_RMS205tumor_E_C67A1ANXX.Processed/Sample_RMS205tumor_E_C67A1ANXX.bam</v>
      </c>
      <c r="F1598" s="43" t="str">
        <f t="shared" si="151"/>
        <v>Sample_RMS205tumor_E_C67A1ANXX.bam</v>
      </c>
      <c r="G1598" s="97" t="str">
        <f t="shared" si="149"/>
        <v>/data/khanlab/projects/working_DATA/Sample_RMS205tumor_E_C67A1ANXX/Sample_RMS205tumor_E_C67A1ANXX.Cufflinks_UCSC/genes.fpkm_tracking</v>
      </c>
      <c r="H1598" s="43"/>
      <c r="I1598" s="43"/>
      <c r="J1598" s="43"/>
      <c r="K1598" s="43"/>
      <c r="L1598" s="43"/>
      <c r="M1598" s="43"/>
      <c r="N1598" s="43"/>
      <c r="O1598" s="43"/>
      <c r="P1598" s="43"/>
      <c r="Q1598" s="43"/>
    </row>
    <row r="1599" spans="1:17">
      <c r="A1599" s="43" t="str">
        <f t="shared" si="152"/>
        <v>/data/khanlab/projects/working_DATA/</v>
      </c>
      <c r="B1599" s="43" t="s">
        <v>833</v>
      </c>
      <c r="C1599" s="43" t="str">
        <f t="shared" si="153"/>
        <v>.Processed/</v>
      </c>
      <c r="D1599" s="43" t="str">
        <f t="shared" si="154"/>
        <v>.bam</v>
      </c>
      <c r="E1599" s="43" t="str">
        <f t="shared" si="150"/>
        <v>/data/khanlab/projects/working_DATA/Sample_RMS2060tumor_T_D24DGACXX/Sample_RMS2060tumor_T_D24DGACXX.Processed/Sample_RMS2060tumor_T_D24DGACXX.bam</v>
      </c>
      <c r="F1599" s="43" t="str">
        <f t="shared" si="151"/>
        <v>Sample_RMS2060tumor_T_D24DGACXX.bam</v>
      </c>
      <c r="G1599" s="97" t="str">
        <f t="shared" si="149"/>
        <v>/data/khanlab/projects/working_DATA/Sample_RMS2060tumor_T_D24DGACXX/Sample_RMS2060tumor_T_D24DGACXX.Cufflinks_UCSC/genes.fpkm_tracking</v>
      </c>
      <c r="H1599" s="43"/>
      <c r="I1599" s="43"/>
      <c r="J1599" s="43"/>
      <c r="K1599" s="43"/>
      <c r="L1599" s="43"/>
      <c r="M1599" s="43"/>
      <c r="N1599" s="43"/>
      <c r="O1599" s="43"/>
      <c r="P1599" s="43"/>
      <c r="Q1599" s="43"/>
    </row>
    <row r="1600" spans="1:17">
      <c r="A1600" s="43" t="str">
        <f t="shared" si="152"/>
        <v>/data/khanlab/projects/working_DATA/</v>
      </c>
      <c r="B1600" s="43" t="s">
        <v>834</v>
      </c>
      <c r="C1600" s="43" t="str">
        <f t="shared" si="153"/>
        <v>.Processed/</v>
      </c>
      <c r="D1600" s="43" t="str">
        <f t="shared" si="154"/>
        <v>.bam</v>
      </c>
      <c r="E1600" s="43" t="str">
        <f t="shared" si="150"/>
        <v>/data/khanlab/projects/working_DATA/Sample_RMS2061tumor_T_D24DGACXX/Sample_RMS2061tumor_T_D24DGACXX.Processed/Sample_RMS2061tumor_T_D24DGACXX.bam</v>
      </c>
      <c r="F1600" s="43" t="str">
        <f t="shared" si="151"/>
        <v>Sample_RMS2061tumor_T_D24DGACXX.bam</v>
      </c>
      <c r="G1600" s="97" t="str">
        <f t="shared" si="149"/>
        <v>/data/khanlab/projects/working_DATA/Sample_RMS2061tumor_T_D24DGACXX/Sample_RMS2061tumor_T_D24DGACXX.Cufflinks_UCSC/genes.fpkm_tracking</v>
      </c>
      <c r="H1600" s="43"/>
      <c r="I1600" s="43"/>
      <c r="J1600" s="43"/>
      <c r="K1600" s="43"/>
      <c r="L1600" s="43"/>
      <c r="M1600" s="43"/>
      <c r="N1600" s="43"/>
      <c r="O1600" s="43"/>
      <c r="P1600" s="43"/>
      <c r="Q1600" s="43"/>
    </row>
    <row r="1601" spans="1:17" hidden="1">
      <c r="A1601" s="43" t="str">
        <f t="shared" si="152"/>
        <v>/data/khanlab/projects/working_DATA/</v>
      </c>
      <c r="B1601" s="43" t="s">
        <v>835</v>
      </c>
      <c r="C1601" s="43" t="str">
        <f t="shared" si="153"/>
        <v>.Processed/</v>
      </c>
      <c r="D1601" s="43" t="str">
        <f t="shared" si="154"/>
        <v>.bam</v>
      </c>
      <c r="E1601" s="43" t="str">
        <f t="shared" si="150"/>
        <v>/data/khanlab/projects/working_DATA/Sample_RMS2063_C141JACXX/Sample_RMS2063_C141JACXX.Processed/Sample_RMS2063_C141JACXX.bam</v>
      </c>
      <c r="F1601" s="43" t="str">
        <f t="shared" si="151"/>
        <v>Sample_RMS2063_C141JACXX.bam</v>
      </c>
      <c r="G1601" s="97" t="str">
        <f t="shared" si="149"/>
        <v>/data/khanlab/projects/working_DATA/Sample_RMS2063_C141JACXX/Sample_RMS2063_C141JACXX.Cufflinks_UCSC/genes.fpkm_tracking</v>
      </c>
      <c r="H1601" s="43"/>
      <c r="I1601" s="43"/>
      <c r="J1601" s="43"/>
      <c r="K1601" s="43"/>
      <c r="L1601" s="43"/>
      <c r="M1601" s="43"/>
      <c r="N1601" s="43"/>
      <c r="O1601" s="43"/>
      <c r="P1601" s="43"/>
      <c r="Q1601" s="43"/>
    </row>
    <row r="1602" spans="1:17" hidden="1">
      <c r="A1602" s="43" t="str">
        <f t="shared" si="152"/>
        <v>/data/khanlab/projects/working_DATA/</v>
      </c>
      <c r="B1602" s="43" t="s">
        <v>2150</v>
      </c>
      <c r="C1602" s="43" t="str">
        <f t="shared" si="153"/>
        <v>.Processed/</v>
      </c>
      <c r="D1602" s="43" t="str">
        <f t="shared" si="154"/>
        <v>.bam</v>
      </c>
      <c r="E1602" s="43" t="str">
        <f t="shared" si="150"/>
        <v>/data/khanlab/projects/working_DATA/Sample_RMS2065tumor_E_C676DANXX/Sample_RMS2065tumor_E_C676DANXX.Processed/Sample_RMS2065tumor_E_C676DANXX.bam</v>
      </c>
      <c r="F1602" s="43" t="str">
        <f t="shared" si="151"/>
        <v>Sample_RMS2065tumor_E_C676DANXX.bam</v>
      </c>
      <c r="G1602" s="97" t="str">
        <f t="shared" ref="G1602:G1665" si="155">CONCATENATE(A1602,B1602,"/",B1602,".Cufflinks_UCSC/genes.fpkm_tracking")</f>
        <v>/data/khanlab/projects/working_DATA/Sample_RMS2065tumor_E_C676DANXX/Sample_RMS2065tumor_E_C676DANXX.Cufflinks_UCSC/genes.fpkm_tracking</v>
      </c>
      <c r="H1602" s="43"/>
      <c r="I1602" s="43"/>
      <c r="J1602" s="43"/>
      <c r="K1602" s="43"/>
      <c r="L1602" s="43"/>
      <c r="M1602" s="43"/>
      <c r="N1602" s="43"/>
      <c r="O1602" s="43"/>
      <c r="P1602" s="43"/>
      <c r="Q1602" s="43"/>
    </row>
    <row r="1603" spans="1:17">
      <c r="A1603" s="43" t="str">
        <f t="shared" si="152"/>
        <v>/data/khanlab/projects/working_DATA/</v>
      </c>
      <c r="B1603" s="43" t="s">
        <v>836</v>
      </c>
      <c r="C1603" s="43" t="str">
        <f t="shared" si="153"/>
        <v>.Processed/</v>
      </c>
      <c r="D1603" s="43" t="str">
        <f t="shared" si="154"/>
        <v>.bam</v>
      </c>
      <c r="E1603" s="43" t="str">
        <f t="shared" si="150"/>
        <v>/data/khanlab/projects/working_DATA/Sample_RMS2065tumor_T_D24DGACXX/Sample_RMS2065tumor_T_D24DGACXX.Processed/Sample_RMS2065tumor_T_D24DGACXX.bam</v>
      </c>
      <c r="F1603" s="43" t="str">
        <f t="shared" si="151"/>
        <v>Sample_RMS2065tumor_T_D24DGACXX.bam</v>
      </c>
      <c r="G1603" s="97" t="str">
        <f t="shared" si="155"/>
        <v>/data/khanlab/projects/working_DATA/Sample_RMS2065tumor_T_D24DGACXX/Sample_RMS2065tumor_T_D24DGACXX.Cufflinks_UCSC/genes.fpkm_tracking</v>
      </c>
      <c r="H1603" s="43"/>
      <c r="I1603" s="43"/>
      <c r="J1603" s="43"/>
      <c r="K1603" s="43"/>
      <c r="L1603" s="43"/>
      <c r="M1603" s="43"/>
      <c r="N1603" s="43"/>
      <c r="O1603" s="43"/>
      <c r="P1603" s="43"/>
      <c r="Q1603" s="43"/>
    </row>
    <row r="1604" spans="1:17" hidden="1">
      <c r="A1604" s="43" t="str">
        <f t="shared" si="152"/>
        <v>/data/khanlab/projects/working_DATA/</v>
      </c>
      <c r="B1604" s="43" t="s">
        <v>837</v>
      </c>
      <c r="C1604" s="43" t="str">
        <f t="shared" si="153"/>
        <v>.Processed/</v>
      </c>
      <c r="D1604" s="43" t="str">
        <f t="shared" si="154"/>
        <v>.bam</v>
      </c>
      <c r="E1604" s="43" t="str">
        <f t="shared" si="150"/>
        <v>/data/khanlab/projects/working_DATA/Sample_RMS206_2x_D12TBACXX/Sample_RMS206_2x_D12TBACXX.Processed/Sample_RMS206_2x_D12TBACXX.bam</v>
      </c>
      <c r="F1604" s="43" t="str">
        <f t="shared" si="151"/>
        <v>Sample_RMS206_2x_D12TBACXX.bam</v>
      </c>
      <c r="G1604" s="97" t="str">
        <f t="shared" si="155"/>
        <v>/data/khanlab/projects/working_DATA/Sample_RMS206_2x_D12TBACXX/Sample_RMS206_2x_D12TBACXX.Cufflinks_UCSC/genes.fpkm_tracking</v>
      </c>
      <c r="H1604" s="43"/>
      <c r="I1604" s="43"/>
      <c r="J1604" s="43"/>
      <c r="K1604" s="43"/>
      <c r="L1604" s="43"/>
      <c r="M1604" s="43"/>
      <c r="N1604" s="43"/>
      <c r="O1604" s="43"/>
      <c r="P1604" s="43"/>
      <c r="Q1604" s="43"/>
    </row>
    <row r="1605" spans="1:17" hidden="1">
      <c r="A1605" s="43" t="str">
        <f t="shared" si="152"/>
        <v>/data/khanlab/projects/working_DATA/</v>
      </c>
      <c r="B1605" s="43" t="s">
        <v>838</v>
      </c>
      <c r="C1605" s="43" t="str">
        <f t="shared" si="153"/>
        <v>.Processed/</v>
      </c>
      <c r="D1605" s="43" t="str">
        <f t="shared" si="154"/>
        <v>.bam</v>
      </c>
      <c r="E1605" s="43" t="str">
        <f t="shared" si="150"/>
        <v>/data/khanlab/projects/working_DATA/Sample_RMS206_tumor_RNA_C0JGKACXX/Sample_RMS206_tumor_RNA_C0JGKACXX.Processed/Sample_RMS206_tumor_RNA_C0JGKACXX.bam</v>
      </c>
      <c r="F1605" s="43" t="str">
        <f t="shared" si="151"/>
        <v>Sample_RMS206_tumor_RNA_C0JGKACXX.bam</v>
      </c>
      <c r="G1605" s="97" t="str">
        <f t="shared" si="155"/>
        <v>/data/khanlab/projects/working_DATA/Sample_RMS206_tumor_RNA_C0JGKACXX/Sample_RMS206_tumor_RNA_C0JGKACXX.Cufflinks_UCSC/genes.fpkm_tracking</v>
      </c>
      <c r="H1605" s="43"/>
      <c r="I1605" s="43"/>
      <c r="J1605" s="43"/>
      <c r="K1605" s="43"/>
      <c r="L1605" s="43"/>
      <c r="M1605" s="43"/>
      <c r="N1605" s="43"/>
      <c r="O1605" s="43"/>
      <c r="P1605" s="43"/>
      <c r="Q1605" s="43"/>
    </row>
    <row r="1606" spans="1:17">
      <c r="A1606" s="43" t="str">
        <f t="shared" si="152"/>
        <v>/data/khanlab/projects/working_DATA/</v>
      </c>
      <c r="B1606" s="43" t="s">
        <v>839</v>
      </c>
      <c r="C1606" s="43" t="str">
        <f t="shared" si="153"/>
        <v>.Processed/</v>
      </c>
      <c r="D1606" s="43" t="str">
        <f t="shared" si="154"/>
        <v>.bam</v>
      </c>
      <c r="E1606" s="43" t="str">
        <f t="shared" si="150"/>
        <v>/data/khanlab/projects/working_DATA/Sample_RMS2071tumor_T_D24DGACXX/Sample_RMS2071tumor_T_D24DGACXX.Processed/Sample_RMS2071tumor_T_D24DGACXX.bam</v>
      </c>
      <c r="F1606" s="43" t="str">
        <f t="shared" si="151"/>
        <v>Sample_RMS2071tumor_T_D24DGACXX.bam</v>
      </c>
      <c r="G1606" s="97" t="str">
        <f t="shared" si="155"/>
        <v>/data/khanlab/projects/working_DATA/Sample_RMS2071tumor_T_D24DGACXX/Sample_RMS2071tumor_T_D24DGACXX.Cufflinks_UCSC/genes.fpkm_tracking</v>
      </c>
      <c r="H1606" s="43"/>
      <c r="I1606" s="43"/>
      <c r="J1606" s="43"/>
      <c r="K1606" s="43"/>
      <c r="L1606" s="43"/>
      <c r="M1606" s="43"/>
      <c r="N1606" s="43"/>
      <c r="O1606" s="43"/>
      <c r="P1606" s="43"/>
      <c r="Q1606" s="43"/>
    </row>
    <row r="1607" spans="1:17" hidden="1">
      <c r="A1607" s="43" t="str">
        <f t="shared" si="152"/>
        <v>/data/khanlab/projects/working_DATA/</v>
      </c>
      <c r="B1607" s="43" t="s">
        <v>840</v>
      </c>
      <c r="C1607" s="43" t="str">
        <f t="shared" si="153"/>
        <v>.Processed/</v>
      </c>
      <c r="D1607" s="43" t="str">
        <f t="shared" si="154"/>
        <v>.bam</v>
      </c>
      <c r="E1607" s="43" t="str">
        <f t="shared" si="150"/>
        <v>/data/khanlab/projects/working_DATA/Sample_RMS2072_D18PDACXX/Sample_RMS2072_D18PDACXX.Processed/Sample_RMS2072_D18PDACXX.bam</v>
      </c>
      <c r="F1607" s="43" t="str">
        <f t="shared" si="151"/>
        <v>Sample_RMS2072_D18PDACXX.bam</v>
      </c>
      <c r="G1607" s="97" t="str">
        <f t="shared" si="155"/>
        <v>/data/khanlab/projects/working_DATA/Sample_RMS2072_D18PDACXX/Sample_RMS2072_D18PDACXX.Cufflinks_UCSC/genes.fpkm_tracking</v>
      </c>
      <c r="H1607" s="43"/>
      <c r="I1607" s="43"/>
      <c r="J1607" s="43"/>
      <c r="K1607" s="43"/>
      <c r="L1607" s="43"/>
      <c r="M1607" s="43"/>
      <c r="N1607" s="43"/>
      <c r="O1607" s="43"/>
      <c r="P1607" s="43"/>
      <c r="Q1607" s="43"/>
    </row>
    <row r="1608" spans="1:17" hidden="1">
      <c r="A1608" s="43" t="str">
        <f t="shared" si="152"/>
        <v>/data/khanlab/projects/working_DATA/</v>
      </c>
      <c r="B1608" s="43" t="s">
        <v>841</v>
      </c>
      <c r="C1608" s="43" t="str">
        <f t="shared" si="153"/>
        <v>.Processed/</v>
      </c>
      <c r="D1608" s="43" t="str">
        <f t="shared" si="154"/>
        <v>.bam</v>
      </c>
      <c r="E1608" s="43" t="str">
        <f t="shared" si="150"/>
        <v>/data/khanlab/projects/working_DATA/Sample_RMS2074_D1C5FACXX/Sample_RMS2074_D1C5FACXX.Processed/Sample_RMS2074_D1C5FACXX.bam</v>
      </c>
      <c r="F1608" s="43" t="str">
        <f t="shared" si="151"/>
        <v>Sample_RMS2074_D1C5FACXX.bam</v>
      </c>
      <c r="G1608" s="97" t="str">
        <f t="shared" si="155"/>
        <v>/data/khanlab/projects/working_DATA/Sample_RMS2074_D1C5FACXX/Sample_RMS2074_D1C5FACXX.Cufflinks_UCSC/genes.fpkm_tracking</v>
      </c>
      <c r="H1608" s="43"/>
      <c r="I1608" s="43"/>
      <c r="J1608" s="43"/>
      <c r="K1608" s="43"/>
      <c r="L1608" s="43"/>
      <c r="M1608" s="43"/>
      <c r="N1608" s="43"/>
      <c r="O1608" s="43"/>
      <c r="P1608" s="43"/>
      <c r="Q1608" s="43"/>
    </row>
    <row r="1609" spans="1:17" hidden="1">
      <c r="A1609" s="43" t="str">
        <f t="shared" si="152"/>
        <v>/data/khanlab/projects/working_DATA/</v>
      </c>
      <c r="B1609" s="43" t="s">
        <v>842</v>
      </c>
      <c r="C1609" s="43" t="str">
        <f t="shared" si="153"/>
        <v>.Processed/</v>
      </c>
      <c r="D1609" s="43" t="str">
        <f t="shared" si="154"/>
        <v>.bam</v>
      </c>
      <c r="E1609" s="43" t="str">
        <f t="shared" si="150"/>
        <v>/data/khanlab/projects/working_DATA/Sample_RMS2075_C141JACXX/Sample_RMS2075_C141JACXX.Processed/Sample_RMS2075_C141JACXX.bam</v>
      </c>
      <c r="F1609" s="43" t="str">
        <f t="shared" si="151"/>
        <v>Sample_RMS2075_C141JACXX.bam</v>
      </c>
      <c r="G1609" s="97" t="str">
        <f t="shared" si="155"/>
        <v>/data/khanlab/projects/working_DATA/Sample_RMS2075_C141JACXX/Sample_RMS2075_C141JACXX.Cufflinks_UCSC/genes.fpkm_tracking</v>
      </c>
      <c r="H1609" s="43"/>
      <c r="I1609" s="43"/>
      <c r="J1609" s="43"/>
      <c r="K1609" s="43"/>
      <c r="L1609" s="43"/>
      <c r="M1609" s="43"/>
      <c r="N1609" s="43"/>
      <c r="O1609" s="43"/>
      <c r="P1609" s="43"/>
      <c r="Q1609" s="43"/>
    </row>
    <row r="1610" spans="1:17" hidden="1">
      <c r="A1610" s="43" t="str">
        <f t="shared" si="152"/>
        <v>/data/khanlab/projects/working_DATA/</v>
      </c>
      <c r="B1610" s="43" t="s">
        <v>2151</v>
      </c>
      <c r="C1610" s="43" t="str">
        <f t="shared" si="153"/>
        <v>.Processed/</v>
      </c>
      <c r="D1610" s="43" t="str">
        <f t="shared" si="154"/>
        <v>.bam</v>
      </c>
      <c r="E1610" s="43" t="str">
        <f t="shared" si="150"/>
        <v>/data/khanlab/projects/working_DATA/Sample_RMS2075tumor_E_C676DANXX/Sample_RMS2075tumor_E_C676DANXX.Processed/Sample_RMS2075tumor_E_C676DANXX.bam</v>
      </c>
      <c r="F1610" s="43" t="str">
        <f t="shared" si="151"/>
        <v>Sample_RMS2075tumor_E_C676DANXX.bam</v>
      </c>
      <c r="G1610" s="97" t="str">
        <f t="shared" si="155"/>
        <v>/data/khanlab/projects/working_DATA/Sample_RMS2075tumor_E_C676DANXX/Sample_RMS2075tumor_E_C676DANXX.Cufflinks_UCSC/genes.fpkm_tracking</v>
      </c>
      <c r="H1610" s="43"/>
      <c r="I1610" s="43"/>
      <c r="J1610" s="43"/>
      <c r="K1610" s="43"/>
      <c r="L1610" s="43"/>
      <c r="M1610" s="43"/>
      <c r="N1610" s="43"/>
      <c r="O1610" s="43"/>
      <c r="P1610" s="43"/>
      <c r="Q1610" s="43"/>
    </row>
    <row r="1611" spans="1:17" hidden="1">
      <c r="A1611" s="43" t="str">
        <f t="shared" si="152"/>
        <v>/data/khanlab/projects/working_DATA/</v>
      </c>
      <c r="B1611" s="43" t="s">
        <v>843</v>
      </c>
      <c r="C1611" s="43" t="str">
        <f t="shared" si="153"/>
        <v>.Processed/</v>
      </c>
      <c r="D1611" s="43" t="str">
        <f t="shared" si="154"/>
        <v>.bam</v>
      </c>
      <c r="E1611" s="43" t="str">
        <f t="shared" si="150"/>
        <v>/data/khanlab/projects/working_DATA/Sample_RMS2076_D18PDACXX/Sample_RMS2076_D18PDACXX.Processed/Sample_RMS2076_D18PDACXX.bam</v>
      </c>
      <c r="F1611" s="43" t="str">
        <f t="shared" si="151"/>
        <v>Sample_RMS2076_D18PDACXX.bam</v>
      </c>
      <c r="G1611" s="97" t="str">
        <f t="shared" si="155"/>
        <v>/data/khanlab/projects/working_DATA/Sample_RMS2076_D18PDACXX/Sample_RMS2076_D18PDACXX.Cufflinks_UCSC/genes.fpkm_tracking</v>
      </c>
      <c r="H1611" s="43"/>
      <c r="I1611" s="43"/>
      <c r="J1611" s="43"/>
      <c r="K1611" s="43"/>
      <c r="L1611" s="43"/>
      <c r="M1611" s="43"/>
      <c r="N1611" s="43"/>
      <c r="O1611" s="43"/>
      <c r="P1611" s="43"/>
      <c r="Q1611" s="43"/>
    </row>
    <row r="1612" spans="1:17" hidden="1">
      <c r="A1612" s="43" t="str">
        <f t="shared" si="152"/>
        <v>/data/khanlab/projects/working_DATA/</v>
      </c>
      <c r="B1612" s="43" t="s">
        <v>2152</v>
      </c>
      <c r="C1612" s="43" t="str">
        <f t="shared" si="153"/>
        <v>.Processed/</v>
      </c>
      <c r="D1612" s="43" t="str">
        <f t="shared" si="154"/>
        <v>.bam</v>
      </c>
      <c r="E1612" s="43" t="str">
        <f t="shared" si="150"/>
        <v>/data/khanlab/projects/working_DATA/Sample_RMS2077tumor_E_C676DANXX/Sample_RMS2077tumor_E_C676DANXX.Processed/Sample_RMS2077tumor_E_C676DANXX.bam</v>
      </c>
      <c r="F1612" s="43" t="str">
        <f t="shared" si="151"/>
        <v>Sample_RMS2077tumor_E_C676DANXX.bam</v>
      </c>
      <c r="G1612" s="97" t="str">
        <f t="shared" si="155"/>
        <v>/data/khanlab/projects/working_DATA/Sample_RMS2077tumor_E_C676DANXX/Sample_RMS2077tumor_E_C676DANXX.Cufflinks_UCSC/genes.fpkm_tracking</v>
      </c>
      <c r="H1612" s="43"/>
      <c r="I1612" s="43"/>
      <c r="J1612" s="43"/>
      <c r="K1612" s="43"/>
      <c r="L1612" s="43"/>
      <c r="M1612" s="43"/>
      <c r="N1612" s="43"/>
      <c r="O1612" s="43"/>
      <c r="P1612" s="43"/>
      <c r="Q1612" s="43"/>
    </row>
    <row r="1613" spans="1:17" hidden="1">
      <c r="A1613" s="43" t="str">
        <f t="shared" si="152"/>
        <v>/data/khanlab/projects/working_DATA/</v>
      </c>
      <c r="B1613" s="43" t="s">
        <v>844</v>
      </c>
      <c r="C1613" s="43" t="str">
        <f t="shared" si="153"/>
        <v>.Processed/</v>
      </c>
      <c r="D1613" s="43" t="str">
        <f t="shared" si="154"/>
        <v>.bam</v>
      </c>
      <c r="E1613" s="43" t="str">
        <f t="shared" si="150"/>
        <v>/data/khanlab/projects/working_DATA/Sample_RMS2078_C16PCACXX/Sample_RMS2078_C16PCACXX.Processed/Sample_RMS2078_C16PCACXX.bam</v>
      </c>
      <c r="F1613" s="43" t="str">
        <f t="shared" si="151"/>
        <v>Sample_RMS2078_C16PCACXX.bam</v>
      </c>
      <c r="G1613" s="97" t="str">
        <f t="shared" si="155"/>
        <v>/data/khanlab/projects/working_DATA/Sample_RMS2078_C16PCACXX/Sample_RMS2078_C16PCACXX.Cufflinks_UCSC/genes.fpkm_tracking</v>
      </c>
      <c r="H1613" s="43"/>
      <c r="I1613" s="43"/>
      <c r="J1613" s="43"/>
      <c r="K1613" s="43"/>
      <c r="L1613" s="43"/>
      <c r="M1613" s="43"/>
      <c r="N1613" s="43"/>
      <c r="O1613" s="43"/>
      <c r="P1613" s="43"/>
      <c r="Q1613" s="43"/>
    </row>
    <row r="1614" spans="1:17">
      <c r="A1614" s="43" t="str">
        <f t="shared" si="152"/>
        <v>/data/khanlab/projects/working_DATA/</v>
      </c>
      <c r="B1614" s="43" t="s">
        <v>845</v>
      </c>
      <c r="C1614" s="43" t="str">
        <f t="shared" si="153"/>
        <v>.Processed/</v>
      </c>
      <c r="D1614" s="43" t="str">
        <f t="shared" si="154"/>
        <v>.bam</v>
      </c>
      <c r="E1614" s="43" t="str">
        <f t="shared" si="150"/>
        <v>/data/khanlab/projects/working_DATA/Sample_RMS2079tumor_T_D24DGACXX/Sample_RMS2079tumor_T_D24DGACXX.Processed/Sample_RMS2079tumor_T_D24DGACXX.bam</v>
      </c>
      <c r="F1614" s="43" t="str">
        <f t="shared" si="151"/>
        <v>Sample_RMS2079tumor_T_D24DGACXX.bam</v>
      </c>
      <c r="G1614" s="97" t="str">
        <f t="shared" si="155"/>
        <v>/data/khanlab/projects/working_DATA/Sample_RMS2079tumor_T_D24DGACXX/Sample_RMS2079tumor_T_D24DGACXX.Cufflinks_UCSC/genes.fpkm_tracking</v>
      </c>
      <c r="H1614" s="43"/>
      <c r="I1614" s="43"/>
      <c r="J1614" s="43"/>
      <c r="K1614" s="43"/>
      <c r="L1614" s="43"/>
      <c r="M1614" s="43"/>
      <c r="N1614" s="43"/>
      <c r="O1614" s="43"/>
      <c r="P1614" s="43"/>
      <c r="Q1614" s="43"/>
    </row>
    <row r="1615" spans="1:17" hidden="1">
      <c r="A1615" s="43" t="str">
        <f t="shared" si="152"/>
        <v>/data/khanlab/projects/working_DATA/</v>
      </c>
      <c r="B1615" s="43" t="s">
        <v>846</v>
      </c>
      <c r="C1615" s="43" t="str">
        <f t="shared" si="153"/>
        <v>.Processed/</v>
      </c>
      <c r="D1615" s="43" t="str">
        <f t="shared" si="154"/>
        <v>.bam</v>
      </c>
      <c r="E1615" s="43" t="str">
        <f t="shared" si="150"/>
        <v>/data/khanlab/projects/working_DATA/Sample_RMS2080_C16PCACXX/Sample_RMS2080_C16PCACXX.Processed/Sample_RMS2080_C16PCACXX.bam</v>
      </c>
      <c r="F1615" s="43" t="str">
        <f t="shared" si="151"/>
        <v>Sample_RMS2080_C16PCACXX.bam</v>
      </c>
      <c r="G1615" s="97" t="str">
        <f t="shared" si="155"/>
        <v>/data/khanlab/projects/working_DATA/Sample_RMS2080_C16PCACXX/Sample_RMS2080_C16PCACXX.Cufflinks_UCSC/genes.fpkm_tracking</v>
      </c>
      <c r="H1615" s="43"/>
      <c r="I1615" s="43"/>
      <c r="J1615" s="43"/>
      <c r="K1615" s="43"/>
      <c r="L1615" s="43"/>
      <c r="M1615" s="43"/>
      <c r="N1615" s="43"/>
      <c r="O1615" s="43"/>
      <c r="P1615" s="43"/>
      <c r="Q1615" s="43"/>
    </row>
    <row r="1616" spans="1:17" hidden="1">
      <c r="A1616" s="43" t="str">
        <f t="shared" si="152"/>
        <v>/data/khanlab/projects/working_DATA/</v>
      </c>
      <c r="B1616" s="43" t="s">
        <v>2153</v>
      </c>
      <c r="C1616" s="43" t="str">
        <f t="shared" si="153"/>
        <v>.Processed/</v>
      </c>
      <c r="D1616" s="43" t="str">
        <f t="shared" si="154"/>
        <v>.bam</v>
      </c>
      <c r="E1616" s="43" t="str">
        <f t="shared" si="150"/>
        <v>/data/khanlab/projects/working_DATA/Sample_RMS2080tumor_E_C676DANXX/Sample_RMS2080tumor_E_C676DANXX.Processed/Sample_RMS2080tumor_E_C676DANXX.bam</v>
      </c>
      <c r="F1616" s="43" t="str">
        <f t="shared" si="151"/>
        <v>Sample_RMS2080tumor_E_C676DANXX.bam</v>
      </c>
      <c r="G1616" s="97" t="str">
        <f t="shared" si="155"/>
        <v>/data/khanlab/projects/working_DATA/Sample_RMS2080tumor_E_C676DANXX/Sample_RMS2080tumor_E_C676DANXX.Cufflinks_UCSC/genes.fpkm_tracking</v>
      </c>
      <c r="H1616" s="43"/>
      <c r="I1616" s="43"/>
      <c r="J1616" s="43"/>
      <c r="K1616" s="43"/>
      <c r="L1616" s="43"/>
      <c r="M1616" s="43"/>
      <c r="N1616" s="43"/>
      <c r="O1616" s="43"/>
      <c r="P1616" s="43"/>
      <c r="Q1616" s="43"/>
    </row>
    <row r="1617" spans="1:17" hidden="1">
      <c r="A1617" s="43" t="str">
        <f t="shared" si="152"/>
        <v>/data/khanlab/projects/working_DATA/</v>
      </c>
      <c r="B1617" s="43" t="s">
        <v>847</v>
      </c>
      <c r="C1617" s="43" t="str">
        <f t="shared" si="153"/>
        <v>.Processed/</v>
      </c>
      <c r="D1617" s="43" t="str">
        <f t="shared" si="154"/>
        <v>.bam</v>
      </c>
      <c r="E1617" s="43" t="str">
        <f t="shared" si="150"/>
        <v>/data/khanlab/projects/working_DATA/Sample_RMS2081_C141JACXX/Sample_RMS2081_C141JACXX.Processed/Sample_RMS2081_C141JACXX.bam</v>
      </c>
      <c r="F1617" s="43" t="str">
        <f t="shared" si="151"/>
        <v>Sample_RMS2081_C141JACXX.bam</v>
      </c>
      <c r="G1617" s="97" t="str">
        <f t="shared" si="155"/>
        <v>/data/khanlab/projects/working_DATA/Sample_RMS2081_C141JACXX/Sample_RMS2081_C141JACXX.Cufflinks_UCSC/genes.fpkm_tracking</v>
      </c>
      <c r="H1617" s="43"/>
      <c r="I1617" s="43"/>
      <c r="J1617" s="43"/>
      <c r="K1617" s="43"/>
      <c r="L1617" s="43"/>
      <c r="M1617" s="43"/>
      <c r="N1617" s="43"/>
      <c r="O1617" s="43"/>
      <c r="P1617" s="43"/>
      <c r="Q1617" s="43"/>
    </row>
    <row r="1618" spans="1:17" hidden="1">
      <c r="A1618" s="43" t="str">
        <f t="shared" si="152"/>
        <v>/data/khanlab/projects/working_DATA/</v>
      </c>
      <c r="B1618" s="43" t="s">
        <v>2154</v>
      </c>
      <c r="C1618" s="43" t="str">
        <f t="shared" si="153"/>
        <v>.Processed/</v>
      </c>
      <c r="D1618" s="43" t="str">
        <f t="shared" si="154"/>
        <v>.bam</v>
      </c>
      <c r="E1618" s="43" t="str">
        <f t="shared" ref="E1618:E1681" si="156">CONCATENATE(A1618,B1618,"/",B1618,C1618,B1618,D1618)</f>
        <v>/data/khanlab/projects/working_DATA/Sample_RMS2081tumor_E_C676DANXX/Sample_RMS2081tumor_E_C676DANXX.Processed/Sample_RMS2081tumor_E_C676DANXX.bam</v>
      </c>
      <c r="F1618" s="43" t="str">
        <f t="shared" ref="F1618:F1681" si="157">CONCATENATE(B1618,D1618)</f>
        <v>Sample_RMS2081tumor_E_C676DANXX.bam</v>
      </c>
      <c r="G1618" s="97" t="str">
        <f t="shared" si="155"/>
        <v>/data/khanlab/projects/working_DATA/Sample_RMS2081tumor_E_C676DANXX/Sample_RMS2081tumor_E_C676DANXX.Cufflinks_UCSC/genes.fpkm_tracking</v>
      </c>
      <c r="H1618" s="43"/>
      <c r="I1618" s="43"/>
      <c r="J1618" s="43"/>
      <c r="K1618" s="43"/>
      <c r="L1618" s="43"/>
      <c r="M1618" s="43"/>
      <c r="N1618" s="43"/>
      <c r="O1618" s="43"/>
      <c r="P1618" s="43"/>
      <c r="Q1618" s="43"/>
    </row>
    <row r="1619" spans="1:17">
      <c r="A1619" s="43" t="str">
        <f t="shared" si="152"/>
        <v>/data/khanlab/projects/working_DATA/</v>
      </c>
      <c r="B1619" s="43" t="s">
        <v>848</v>
      </c>
      <c r="C1619" s="43" t="str">
        <f t="shared" si="153"/>
        <v>.Processed/</v>
      </c>
      <c r="D1619" s="43" t="str">
        <f t="shared" si="154"/>
        <v>.bam</v>
      </c>
      <c r="E1619" s="43" t="str">
        <f t="shared" si="156"/>
        <v>/data/khanlab/projects/working_DATA/Sample_RMS2083tumor_T_D24DGACXX/Sample_RMS2083tumor_T_D24DGACXX.Processed/Sample_RMS2083tumor_T_D24DGACXX.bam</v>
      </c>
      <c r="F1619" s="43" t="str">
        <f t="shared" si="157"/>
        <v>Sample_RMS2083tumor_T_D24DGACXX.bam</v>
      </c>
      <c r="G1619" s="97" t="str">
        <f t="shared" si="155"/>
        <v>/data/khanlab/projects/working_DATA/Sample_RMS2083tumor_T_D24DGACXX/Sample_RMS2083tumor_T_D24DGACXX.Cufflinks_UCSC/genes.fpkm_tracking</v>
      </c>
      <c r="H1619" s="43"/>
      <c r="I1619" s="43"/>
      <c r="J1619" s="43"/>
      <c r="K1619" s="43"/>
      <c r="L1619" s="43"/>
      <c r="M1619" s="43"/>
      <c r="N1619" s="43"/>
      <c r="O1619" s="43"/>
      <c r="P1619" s="43"/>
      <c r="Q1619" s="43"/>
    </row>
    <row r="1620" spans="1:17" hidden="1">
      <c r="A1620" s="43" t="str">
        <f t="shared" si="152"/>
        <v>/data/khanlab/projects/working_DATA/</v>
      </c>
      <c r="B1620" s="43" t="s">
        <v>849</v>
      </c>
      <c r="C1620" s="43" t="str">
        <f t="shared" si="153"/>
        <v>.Processed/</v>
      </c>
      <c r="D1620" s="43" t="str">
        <f t="shared" si="154"/>
        <v>.bam</v>
      </c>
      <c r="E1620" s="43" t="str">
        <f t="shared" si="156"/>
        <v>/data/khanlab/projects/working_DATA/Sample_RMS2084_C141JACXX/Sample_RMS2084_C141JACXX.Processed/Sample_RMS2084_C141JACXX.bam</v>
      </c>
      <c r="F1620" s="43" t="str">
        <f t="shared" si="157"/>
        <v>Sample_RMS2084_C141JACXX.bam</v>
      </c>
      <c r="G1620" s="97" t="str">
        <f t="shared" si="155"/>
        <v>/data/khanlab/projects/working_DATA/Sample_RMS2084_C141JACXX/Sample_RMS2084_C141JACXX.Cufflinks_UCSC/genes.fpkm_tracking</v>
      </c>
      <c r="H1620" s="43"/>
      <c r="I1620" s="43"/>
      <c r="J1620" s="43"/>
      <c r="K1620" s="43"/>
      <c r="L1620" s="43"/>
      <c r="M1620" s="43"/>
      <c r="N1620" s="43"/>
      <c r="O1620" s="43"/>
      <c r="P1620" s="43"/>
      <c r="Q1620" s="43"/>
    </row>
    <row r="1621" spans="1:17" hidden="1">
      <c r="A1621" s="43" t="str">
        <f t="shared" si="152"/>
        <v>/data/khanlab/projects/working_DATA/</v>
      </c>
      <c r="B1621" s="43" t="s">
        <v>850</v>
      </c>
      <c r="C1621" s="43" t="str">
        <f t="shared" si="153"/>
        <v>.Processed/</v>
      </c>
      <c r="D1621" s="43" t="str">
        <f t="shared" si="154"/>
        <v>.bam</v>
      </c>
      <c r="E1621" s="43" t="str">
        <f t="shared" si="156"/>
        <v>/data/khanlab/projects/working_DATA/Sample_RMS2085_D1C5FACXX/Sample_RMS2085_D1C5FACXX.Processed/Sample_RMS2085_D1C5FACXX.bam</v>
      </c>
      <c r="F1621" s="43" t="str">
        <f t="shared" si="157"/>
        <v>Sample_RMS2085_D1C5FACXX.bam</v>
      </c>
      <c r="G1621" s="97" t="str">
        <f t="shared" si="155"/>
        <v>/data/khanlab/projects/working_DATA/Sample_RMS2085_D1C5FACXX/Sample_RMS2085_D1C5FACXX.Cufflinks_UCSC/genes.fpkm_tracking</v>
      </c>
      <c r="H1621" s="43"/>
      <c r="I1621" s="43"/>
      <c r="J1621" s="43"/>
      <c r="K1621" s="43"/>
      <c r="L1621" s="43"/>
      <c r="M1621" s="43"/>
      <c r="N1621" s="43"/>
      <c r="O1621" s="43"/>
      <c r="P1621" s="43"/>
      <c r="Q1621" s="43"/>
    </row>
    <row r="1622" spans="1:17" hidden="1">
      <c r="A1622" s="43" t="str">
        <f t="shared" si="152"/>
        <v>/data/khanlab/projects/working_DATA/</v>
      </c>
      <c r="B1622" s="43" t="s">
        <v>2155</v>
      </c>
      <c r="C1622" s="43" t="str">
        <f t="shared" si="153"/>
        <v>.Processed/</v>
      </c>
      <c r="D1622" s="43" t="str">
        <f t="shared" si="154"/>
        <v>.bam</v>
      </c>
      <c r="E1622" s="43" t="str">
        <f t="shared" si="156"/>
        <v>/data/khanlab/projects/working_DATA/Sample_RMS2085tumor_E_C676DANXX/Sample_RMS2085tumor_E_C676DANXX.Processed/Sample_RMS2085tumor_E_C676DANXX.bam</v>
      </c>
      <c r="F1622" s="43" t="str">
        <f t="shared" si="157"/>
        <v>Sample_RMS2085tumor_E_C676DANXX.bam</v>
      </c>
      <c r="G1622" s="97" t="str">
        <f t="shared" si="155"/>
        <v>/data/khanlab/projects/working_DATA/Sample_RMS2085tumor_E_C676DANXX/Sample_RMS2085tumor_E_C676DANXX.Cufflinks_UCSC/genes.fpkm_tracking</v>
      </c>
      <c r="H1622" s="43"/>
      <c r="I1622" s="43"/>
      <c r="J1622" s="43"/>
      <c r="K1622" s="43"/>
      <c r="L1622" s="43"/>
      <c r="M1622" s="43"/>
      <c r="N1622" s="43"/>
      <c r="O1622" s="43"/>
      <c r="P1622" s="43"/>
      <c r="Q1622" s="43"/>
    </row>
    <row r="1623" spans="1:17" hidden="1">
      <c r="A1623" s="43" t="str">
        <f t="shared" si="152"/>
        <v>/data/khanlab/projects/working_DATA/</v>
      </c>
      <c r="B1623" s="43" t="s">
        <v>2156</v>
      </c>
      <c r="C1623" s="43" t="str">
        <f t="shared" si="153"/>
        <v>.Processed/</v>
      </c>
      <c r="D1623" s="43" t="str">
        <f t="shared" si="154"/>
        <v>.bam</v>
      </c>
      <c r="E1623" s="43" t="str">
        <f t="shared" si="156"/>
        <v>/data/khanlab/projects/working_DATA/Sample_RMS2088tumor_E_C676DANXX/Sample_RMS2088tumor_E_C676DANXX.Processed/Sample_RMS2088tumor_E_C676DANXX.bam</v>
      </c>
      <c r="F1623" s="43" t="str">
        <f t="shared" si="157"/>
        <v>Sample_RMS2088tumor_E_C676DANXX.bam</v>
      </c>
      <c r="G1623" s="97" t="str">
        <f t="shared" si="155"/>
        <v>/data/khanlab/projects/working_DATA/Sample_RMS2088tumor_E_C676DANXX/Sample_RMS2088tumor_E_C676DANXX.Cufflinks_UCSC/genes.fpkm_tracking</v>
      </c>
      <c r="H1623" s="43"/>
      <c r="I1623" s="43"/>
      <c r="J1623" s="43"/>
      <c r="K1623" s="43"/>
      <c r="L1623" s="43"/>
      <c r="M1623" s="43"/>
      <c r="N1623" s="43"/>
      <c r="O1623" s="43"/>
      <c r="P1623" s="43"/>
      <c r="Q1623" s="43"/>
    </row>
    <row r="1624" spans="1:17" hidden="1">
      <c r="A1624" s="43" t="str">
        <f t="shared" si="152"/>
        <v>/data/khanlab/projects/working_DATA/</v>
      </c>
      <c r="B1624" s="43" t="s">
        <v>2157</v>
      </c>
      <c r="C1624" s="43" t="str">
        <f t="shared" si="153"/>
        <v>.Processed/</v>
      </c>
      <c r="D1624" s="43" t="str">
        <f t="shared" si="154"/>
        <v>.bam</v>
      </c>
      <c r="E1624" s="43" t="str">
        <f t="shared" si="156"/>
        <v>/data/khanlab/projects/working_DATA/Sample_RMS2089tumor_E_C676DANXX/Sample_RMS2089tumor_E_C676DANXX.Processed/Sample_RMS2089tumor_E_C676DANXX.bam</v>
      </c>
      <c r="F1624" s="43" t="str">
        <f t="shared" si="157"/>
        <v>Sample_RMS2089tumor_E_C676DANXX.bam</v>
      </c>
      <c r="G1624" s="97" t="str">
        <f t="shared" si="155"/>
        <v>/data/khanlab/projects/working_DATA/Sample_RMS2089tumor_E_C676DANXX/Sample_RMS2089tumor_E_C676DANXX.Cufflinks_UCSC/genes.fpkm_tracking</v>
      </c>
      <c r="H1624" s="43"/>
      <c r="I1624" s="43"/>
      <c r="J1624" s="43"/>
      <c r="K1624" s="43"/>
      <c r="L1624" s="43"/>
      <c r="M1624" s="43"/>
      <c r="N1624" s="43"/>
      <c r="O1624" s="43"/>
      <c r="P1624" s="43"/>
      <c r="Q1624" s="43"/>
    </row>
    <row r="1625" spans="1:17" hidden="1">
      <c r="A1625" s="43" t="str">
        <f t="shared" si="152"/>
        <v>/data/khanlab/projects/working_DATA/</v>
      </c>
      <c r="B1625" s="43" t="s">
        <v>3611</v>
      </c>
      <c r="C1625" s="43" t="str">
        <f t="shared" si="153"/>
        <v>.Processed/</v>
      </c>
      <c r="D1625" s="43" t="str">
        <f t="shared" si="154"/>
        <v>.bam</v>
      </c>
      <c r="E1625" s="43" t="str">
        <f t="shared" si="156"/>
        <v>/data/khanlab/projects/working_DATA/Sample_RMS208_A_H3FHYAFXX/Sample_RMS208_A_H3FHYAFXX.Processed/Sample_RMS208_A_H3FHYAFXX.bam</v>
      </c>
      <c r="F1625" s="43" t="str">
        <f t="shared" si="157"/>
        <v>Sample_RMS208_A_H3FHYAFXX.bam</v>
      </c>
      <c r="G1625" s="97" t="str">
        <f t="shared" si="155"/>
        <v>/data/khanlab/projects/working_DATA/Sample_RMS208_A_H3FHYAFXX/Sample_RMS208_A_H3FHYAFXX.Cufflinks_UCSC/genes.fpkm_tracking</v>
      </c>
      <c r="H1625" s="43"/>
      <c r="I1625" s="43"/>
      <c r="J1625" s="43"/>
      <c r="K1625" s="43"/>
      <c r="L1625" s="43"/>
      <c r="M1625" s="43"/>
      <c r="N1625" s="43"/>
      <c r="O1625" s="43"/>
      <c r="P1625" s="43"/>
      <c r="Q1625" s="43"/>
    </row>
    <row r="1626" spans="1:17" hidden="1">
      <c r="A1626" s="43" t="str">
        <f t="shared" si="152"/>
        <v>/data/khanlab/projects/working_DATA/</v>
      </c>
      <c r="B1626" s="43" t="s">
        <v>851</v>
      </c>
      <c r="C1626" s="43" t="str">
        <f t="shared" si="153"/>
        <v>.Processed/</v>
      </c>
      <c r="D1626" s="43" t="str">
        <f t="shared" si="154"/>
        <v>.bam</v>
      </c>
      <c r="E1626" s="43" t="str">
        <f t="shared" si="156"/>
        <v>/data/khanlab/projects/working_DATA/Sample_RMS208_D12TBACXX/Sample_RMS208_D12TBACXX.Processed/Sample_RMS208_D12TBACXX.bam</v>
      </c>
      <c r="F1626" s="43" t="str">
        <f t="shared" si="157"/>
        <v>Sample_RMS208_D12TBACXX.bam</v>
      </c>
      <c r="G1626" s="97" t="str">
        <f t="shared" si="155"/>
        <v>/data/khanlab/projects/working_DATA/Sample_RMS208_D12TBACXX/Sample_RMS208_D12TBACXX.Cufflinks_UCSC/genes.fpkm_tracking</v>
      </c>
      <c r="H1626" s="43"/>
      <c r="I1626" s="43"/>
      <c r="J1626" s="43"/>
      <c r="K1626" s="43"/>
      <c r="L1626" s="43"/>
      <c r="M1626" s="43"/>
      <c r="N1626" s="43"/>
      <c r="O1626" s="43"/>
      <c r="P1626" s="43"/>
      <c r="Q1626" s="43"/>
    </row>
    <row r="1627" spans="1:17" hidden="1">
      <c r="A1627" s="43" t="str">
        <f t="shared" si="152"/>
        <v>/data/khanlab/projects/working_DATA/</v>
      </c>
      <c r="B1627" s="43" t="s">
        <v>852</v>
      </c>
      <c r="C1627" s="43" t="str">
        <f t="shared" si="153"/>
        <v>.Processed/</v>
      </c>
      <c r="D1627" s="43" t="str">
        <f t="shared" si="154"/>
        <v>.bam</v>
      </c>
      <c r="E1627" s="43" t="str">
        <f t="shared" si="156"/>
        <v>/data/khanlab/projects/working_DATA/Sample_RMS2090_D1C5FACXX/Sample_RMS2090_D1C5FACXX.Processed/Sample_RMS2090_D1C5FACXX.bam</v>
      </c>
      <c r="F1627" s="43" t="str">
        <f t="shared" si="157"/>
        <v>Sample_RMS2090_D1C5FACXX.bam</v>
      </c>
      <c r="G1627" s="97" t="str">
        <f t="shared" si="155"/>
        <v>/data/khanlab/projects/working_DATA/Sample_RMS2090_D1C5FACXX/Sample_RMS2090_D1C5FACXX.Cufflinks_UCSC/genes.fpkm_tracking</v>
      </c>
      <c r="H1627" s="43"/>
      <c r="I1627" s="43"/>
      <c r="J1627" s="43"/>
      <c r="K1627" s="43"/>
      <c r="L1627" s="43"/>
      <c r="M1627" s="43"/>
      <c r="N1627" s="43"/>
      <c r="O1627" s="43"/>
      <c r="P1627" s="43"/>
      <c r="Q1627" s="43"/>
    </row>
    <row r="1628" spans="1:17" hidden="1">
      <c r="A1628" s="43" t="str">
        <f t="shared" si="152"/>
        <v>/data/khanlab/projects/working_DATA/</v>
      </c>
      <c r="B1628" s="43" t="s">
        <v>2158</v>
      </c>
      <c r="C1628" s="43" t="str">
        <f t="shared" si="153"/>
        <v>.Processed/</v>
      </c>
      <c r="D1628" s="43" t="str">
        <f t="shared" si="154"/>
        <v>.bam</v>
      </c>
      <c r="E1628" s="43" t="str">
        <f t="shared" si="156"/>
        <v>/data/khanlab/projects/working_DATA/Sample_RMS2091tumor_E_C67A1ANXX/Sample_RMS2091tumor_E_C67A1ANXX.Processed/Sample_RMS2091tumor_E_C67A1ANXX.bam</v>
      </c>
      <c r="F1628" s="43" t="str">
        <f t="shared" si="157"/>
        <v>Sample_RMS2091tumor_E_C67A1ANXX.bam</v>
      </c>
      <c r="G1628" s="97" t="str">
        <f t="shared" si="155"/>
        <v>/data/khanlab/projects/working_DATA/Sample_RMS2091tumor_E_C67A1ANXX/Sample_RMS2091tumor_E_C67A1ANXX.Cufflinks_UCSC/genes.fpkm_tracking</v>
      </c>
      <c r="H1628" s="43"/>
      <c r="I1628" s="43"/>
      <c r="J1628" s="43"/>
      <c r="K1628" s="43"/>
      <c r="L1628" s="43"/>
      <c r="M1628" s="43"/>
      <c r="N1628" s="43"/>
      <c r="O1628" s="43"/>
      <c r="P1628" s="43"/>
      <c r="Q1628" s="43"/>
    </row>
    <row r="1629" spans="1:17" hidden="1">
      <c r="A1629" s="43" t="str">
        <f t="shared" si="152"/>
        <v>/data/khanlab/projects/working_DATA/</v>
      </c>
      <c r="B1629" s="43" t="s">
        <v>853</v>
      </c>
      <c r="C1629" s="43" t="str">
        <f t="shared" si="153"/>
        <v>.Processed/</v>
      </c>
      <c r="D1629" s="43" t="str">
        <f t="shared" si="154"/>
        <v>.bam</v>
      </c>
      <c r="E1629" s="43" t="str">
        <f t="shared" si="156"/>
        <v>/data/khanlab/projects/working_DATA/Sample_RMS2093_D18PDACXX/Sample_RMS2093_D18PDACXX.Processed/Sample_RMS2093_D18PDACXX.bam</v>
      </c>
      <c r="F1629" s="43" t="str">
        <f t="shared" si="157"/>
        <v>Sample_RMS2093_D18PDACXX.bam</v>
      </c>
      <c r="G1629" s="97" t="str">
        <f t="shared" si="155"/>
        <v>/data/khanlab/projects/working_DATA/Sample_RMS2093_D18PDACXX/Sample_RMS2093_D18PDACXX.Cufflinks_UCSC/genes.fpkm_tracking</v>
      </c>
      <c r="H1629" s="43"/>
      <c r="I1629" s="43"/>
      <c r="J1629" s="43"/>
      <c r="K1629" s="43"/>
      <c r="L1629" s="43"/>
      <c r="M1629" s="43"/>
      <c r="N1629" s="43"/>
      <c r="O1629" s="43"/>
      <c r="P1629" s="43"/>
      <c r="Q1629" s="43"/>
    </row>
    <row r="1630" spans="1:17" hidden="1">
      <c r="A1630" s="43" t="str">
        <f t="shared" si="152"/>
        <v>/data/khanlab/projects/working_DATA/</v>
      </c>
      <c r="B1630" s="43" t="s">
        <v>854</v>
      </c>
      <c r="C1630" s="43" t="str">
        <f t="shared" si="153"/>
        <v>.Processed/</v>
      </c>
      <c r="D1630" s="43" t="str">
        <f t="shared" si="154"/>
        <v>.bam</v>
      </c>
      <c r="E1630" s="43" t="str">
        <f t="shared" si="156"/>
        <v>/data/khanlab/projects/working_DATA/Sample_RMS2094_D18PDACXX/Sample_RMS2094_D18PDACXX.Processed/Sample_RMS2094_D18PDACXX.bam</v>
      </c>
      <c r="F1630" s="43" t="str">
        <f t="shared" si="157"/>
        <v>Sample_RMS2094_D18PDACXX.bam</v>
      </c>
      <c r="G1630" s="97" t="str">
        <f t="shared" si="155"/>
        <v>/data/khanlab/projects/working_DATA/Sample_RMS2094_D18PDACXX/Sample_RMS2094_D18PDACXX.Cufflinks_UCSC/genes.fpkm_tracking</v>
      </c>
      <c r="H1630" s="43"/>
      <c r="I1630" s="43"/>
      <c r="J1630" s="43"/>
      <c r="K1630" s="43"/>
      <c r="L1630" s="43"/>
      <c r="M1630" s="43"/>
      <c r="N1630" s="43"/>
      <c r="O1630" s="43"/>
      <c r="P1630" s="43"/>
      <c r="Q1630" s="43"/>
    </row>
    <row r="1631" spans="1:17" hidden="1">
      <c r="A1631" s="43" t="str">
        <f t="shared" si="152"/>
        <v>/data/khanlab/projects/working_DATA/</v>
      </c>
      <c r="B1631" s="43" t="s">
        <v>855</v>
      </c>
      <c r="C1631" s="43" t="str">
        <f t="shared" si="153"/>
        <v>.Processed/</v>
      </c>
      <c r="D1631" s="43" t="str">
        <f t="shared" si="154"/>
        <v>.bam</v>
      </c>
      <c r="E1631" s="43" t="str">
        <f t="shared" si="156"/>
        <v>/data/khanlab/projects/working_DATA/Sample_RMS2096_C16PCACXX/Sample_RMS2096_C16PCACXX.Processed/Sample_RMS2096_C16PCACXX.bam</v>
      </c>
      <c r="F1631" s="43" t="str">
        <f t="shared" si="157"/>
        <v>Sample_RMS2096_C16PCACXX.bam</v>
      </c>
      <c r="G1631" s="97" t="str">
        <f t="shared" si="155"/>
        <v>/data/khanlab/projects/working_DATA/Sample_RMS2096_C16PCACXX/Sample_RMS2096_C16PCACXX.Cufflinks_UCSC/genes.fpkm_tracking</v>
      </c>
      <c r="H1631" s="43"/>
      <c r="I1631" s="43"/>
      <c r="J1631" s="43"/>
      <c r="K1631" s="43"/>
      <c r="L1631" s="43"/>
      <c r="M1631" s="43"/>
      <c r="N1631" s="43"/>
      <c r="O1631" s="43"/>
      <c r="P1631" s="43"/>
      <c r="Q1631" s="43"/>
    </row>
    <row r="1632" spans="1:17" hidden="1">
      <c r="A1632" s="43" t="str">
        <f t="shared" si="152"/>
        <v>/data/khanlab/projects/working_DATA/</v>
      </c>
      <c r="B1632" s="43" t="s">
        <v>2159</v>
      </c>
      <c r="C1632" s="43" t="str">
        <f t="shared" si="153"/>
        <v>.Processed/</v>
      </c>
      <c r="D1632" s="43" t="str">
        <f t="shared" si="154"/>
        <v>.bam</v>
      </c>
      <c r="E1632" s="43" t="str">
        <f t="shared" si="156"/>
        <v>/data/khanlab/projects/working_DATA/Sample_RMS2096blood_E_C2FWPACXX/Sample_RMS2096blood_E_C2FWPACXX.Processed/Sample_RMS2096blood_E_C2FWPACXX.bam</v>
      </c>
      <c r="F1632" s="43" t="str">
        <f t="shared" si="157"/>
        <v>Sample_RMS2096blood_E_C2FWPACXX.bam</v>
      </c>
      <c r="G1632" s="97" t="str">
        <f t="shared" si="155"/>
        <v>/data/khanlab/projects/working_DATA/Sample_RMS2096blood_E_C2FWPACXX/Sample_RMS2096blood_E_C2FWPACXX.Cufflinks_UCSC/genes.fpkm_tracking</v>
      </c>
      <c r="H1632" s="43"/>
      <c r="I1632" s="43"/>
      <c r="J1632" s="43"/>
      <c r="K1632" s="43"/>
      <c r="L1632" s="43"/>
      <c r="M1632" s="43"/>
      <c r="N1632" s="43"/>
      <c r="O1632" s="43"/>
      <c r="P1632" s="43"/>
      <c r="Q1632" s="43"/>
    </row>
    <row r="1633" spans="1:17" hidden="1">
      <c r="A1633" s="43" t="str">
        <f t="shared" si="152"/>
        <v>/data/khanlab/projects/working_DATA/</v>
      </c>
      <c r="B1633" s="43" t="s">
        <v>2160</v>
      </c>
      <c r="C1633" s="43" t="str">
        <f t="shared" si="153"/>
        <v>.Processed/</v>
      </c>
      <c r="D1633" s="43" t="str">
        <f t="shared" si="154"/>
        <v>.bam</v>
      </c>
      <c r="E1633" s="43" t="str">
        <f t="shared" si="156"/>
        <v>/data/khanlab/projects/working_DATA/Sample_RMS2096tumor_E_C2FWPACXX/Sample_RMS2096tumor_E_C2FWPACXX.Processed/Sample_RMS2096tumor_E_C2FWPACXX.bam</v>
      </c>
      <c r="F1633" s="43" t="str">
        <f t="shared" si="157"/>
        <v>Sample_RMS2096tumor_E_C2FWPACXX.bam</v>
      </c>
      <c r="G1633" s="97" t="str">
        <f t="shared" si="155"/>
        <v>/data/khanlab/projects/working_DATA/Sample_RMS2096tumor_E_C2FWPACXX/Sample_RMS2096tumor_E_C2FWPACXX.Cufflinks_UCSC/genes.fpkm_tracking</v>
      </c>
      <c r="H1633" s="43"/>
      <c r="I1633" s="43"/>
      <c r="J1633" s="43"/>
      <c r="K1633" s="43"/>
      <c r="L1633" s="43"/>
      <c r="M1633" s="43"/>
      <c r="N1633" s="43"/>
      <c r="O1633" s="43"/>
      <c r="P1633" s="43"/>
      <c r="Q1633" s="43"/>
    </row>
    <row r="1634" spans="1:17" hidden="1">
      <c r="A1634" s="43" t="str">
        <f t="shared" si="152"/>
        <v>/data/khanlab/projects/working_DATA/</v>
      </c>
      <c r="B1634" s="43" t="s">
        <v>2161</v>
      </c>
      <c r="C1634" s="43" t="str">
        <f t="shared" si="153"/>
        <v>.Processed/</v>
      </c>
      <c r="D1634" s="43" t="str">
        <f t="shared" si="154"/>
        <v>.bam</v>
      </c>
      <c r="E1634" s="43" t="str">
        <f t="shared" si="156"/>
        <v>/data/khanlab/projects/working_DATA/Sample_RMS2097tumor_E_C67A1ANXX/Sample_RMS2097tumor_E_C67A1ANXX.Processed/Sample_RMS2097tumor_E_C67A1ANXX.bam</v>
      </c>
      <c r="F1634" s="43" t="str">
        <f t="shared" si="157"/>
        <v>Sample_RMS2097tumor_E_C67A1ANXX.bam</v>
      </c>
      <c r="G1634" s="97" t="str">
        <f t="shared" si="155"/>
        <v>/data/khanlab/projects/working_DATA/Sample_RMS2097tumor_E_C67A1ANXX/Sample_RMS2097tumor_E_C67A1ANXX.Cufflinks_UCSC/genes.fpkm_tracking</v>
      </c>
      <c r="H1634" s="43"/>
      <c r="I1634" s="43"/>
      <c r="J1634" s="43"/>
      <c r="K1634" s="43"/>
      <c r="L1634" s="43"/>
      <c r="M1634" s="43"/>
      <c r="N1634" s="43"/>
      <c r="O1634" s="43"/>
      <c r="P1634" s="43"/>
      <c r="Q1634" s="43"/>
    </row>
    <row r="1635" spans="1:17" hidden="1">
      <c r="A1635" s="43" t="str">
        <f t="shared" si="152"/>
        <v>/data/khanlab/projects/working_DATA/</v>
      </c>
      <c r="B1635" s="43" t="s">
        <v>2162</v>
      </c>
      <c r="C1635" s="43" t="str">
        <f t="shared" si="153"/>
        <v>.Processed/</v>
      </c>
      <c r="D1635" s="43" t="str">
        <f t="shared" si="154"/>
        <v>.bam</v>
      </c>
      <c r="E1635" s="43" t="str">
        <f t="shared" si="156"/>
        <v>/data/khanlab/projects/working_DATA/Sample_RMS2098tumor_E_C67A1ANXX/Sample_RMS2098tumor_E_C67A1ANXX.Processed/Sample_RMS2098tumor_E_C67A1ANXX.bam</v>
      </c>
      <c r="F1635" s="43" t="str">
        <f t="shared" si="157"/>
        <v>Sample_RMS2098tumor_E_C67A1ANXX.bam</v>
      </c>
      <c r="G1635" s="97" t="str">
        <f t="shared" si="155"/>
        <v>/data/khanlab/projects/working_DATA/Sample_RMS2098tumor_E_C67A1ANXX/Sample_RMS2098tumor_E_C67A1ANXX.Cufflinks_UCSC/genes.fpkm_tracking</v>
      </c>
      <c r="H1635" s="43"/>
      <c r="I1635" s="43"/>
      <c r="J1635" s="43"/>
      <c r="K1635" s="43"/>
      <c r="L1635" s="43"/>
      <c r="M1635" s="43"/>
      <c r="N1635" s="43"/>
      <c r="O1635" s="43"/>
      <c r="P1635" s="43"/>
      <c r="Q1635" s="43"/>
    </row>
    <row r="1636" spans="1:17" hidden="1">
      <c r="A1636" s="43" t="str">
        <f t="shared" si="152"/>
        <v>/data/khanlab/projects/working_DATA/</v>
      </c>
      <c r="B1636" s="43" t="s">
        <v>2163</v>
      </c>
      <c r="C1636" s="43" t="str">
        <f t="shared" si="153"/>
        <v>.Processed/</v>
      </c>
      <c r="D1636" s="43" t="str">
        <f t="shared" si="154"/>
        <v>.bam</v>
      </c>
      <c r="E1636" s="43" t="str">
        <f t="shared" si="156"/>
        <v>/data/khanlab/projects/working_DATA/Sample_RMS2099tumor_E_C67A1ANXX/Sample_RMS2099tumor_E_C67A1ANXX.Processed/Sample_RMS2099tumor_E_C67A1ANXX.bam</v>
      </c>
      <c r="F1636" s="43" t="str">
        <f t="shared" si="157"/>
        <v>Sample_RMS2099tumor_E_C67A1ANXX.bam</v>
      </c>
      <c r="G1636" s="97" t="str">
        <f t="shared" si="155"/>
        <v>/data/khanlab/projects/working_DATA/Sample_RMS2099tumor_E_C67A1ANXX/Sample_RMS2099tumor_E_C67A1ANXX.Cufflinks_UCSC/genes.fpkm_tracking</v>
      </c>
      <c r="H1636" s="43"/>
      <c r="I1636" s="43"/>
      <c r="J1636" s="43"/>
      <c r="K1636" s="43"/>
      <c r="L1636" s="43"/>
      <c r="M1636" s="43"/>
      <c r="N1636" s="43"/>
      <c r="O1636" s="43"/>
      <c r="P1636" s="43"/>
      <c r="Q1636" s="43"/>
    </row>
    <row r="1637" spans="1:17" hidden="1">
      <c r="A1637" s="43" t="str">
        <f t="shared" si="152"/>
        <v>/data/khanlab/projects/working_DATA/</v>
      </c>
      <c r="B1637" s="43" t="s">
        <v>856</v>
      </c>
      <c r="C1637" s="43" t="str">
        <f t="shared" si="153"/>
        <v>.Processed/</v>
      </c>
      <c r="D1637" s="43" t="str">
        <f t="shared" si="154"/>
        <v>.bam</v>
      </c>
      <c r="E1637" s="43" t="str">
        <f t="shared" si="156"/>
        <v>/data/khanlab/projects/working_DATA/Sample_RMS209_2x_D195DACXX/Sample_RMS209_2x_D195DACXX.Processed/Sample_RMS209_2x_D195DACXX.bam</v>
      </c>
      <c r="F1637" s="43" t="str">
        <f t="shared" si="157"/>
        <v>Sample_RMS209_2x_D195DACXX.bam</v>
      </c>
      <c r="G1637" s="97" t="str">
        <f t="shared" si="155"/>
        <v>/data/khanlab/projects/working_DATA/Sample_RMS209_2x_D195DACXX/Sample_RMS209_2x_D195DACXX.Cufflinks_UCSC/genes.fpkm_tracking</v>
      </c>
      <c r="H1637" s="43"/>
      <c r="I1637" s="43"/>
      <c r="J1637" s="43"/>
      <c r="K1637" s="43"/>
      <c r="L1637" s="43"/>
      <c r="M1637" s="43"/>
      <c r="N1637" s="43"/>
      <c r="O1637" s="43"/>
      <c r="P1637" s="43"/>
      <c r="Q1637" s="43"/>
    </row>
    <row r="1638" spans="1:17" hidden="1">
      <c r="A1638" s="43" t="str">
        <f t="shared" si="152"/>
        <v>/data/khanlab/projects/working_DATA/</v>
      </c>
      <c r="B1638" s="43" t="s">
        <v>3612</v>
      </c>
      <c r="C1638" s="43" t="str">
        <f t="shared" si="153"/>
        <v>.Processed/</v>
      </c>
      <c r="D1638" s="43" t="str">
        <f t="shared" si="154"/>
        <v>.bam</v>
      </c>
      <c r="E1638" s="43" t="str">
        <f t="shared" si="156"/>
        <v>/data/khanlab/projects/working_DATA/Sample_RMS209_A_H3FHYAFXX/Sample_RMS209_A_H3FHYAFXX.Processed/Sample_RMS209_A_H3FHYAFXX.bam</v>
      </c>
      <c r="F1638" s="43" t="str">
        <f t="shared" si="157"/>
        <v>Sample_RMS209_A_H3FHYAFXX.bam</v>
      </c>
      <c r="G1638" s="97" t="str">
        <f t="shared" si="155"/>
        <v>/data/khanlab/projects/working_DATA/Sample_RMS209_A_H3FHYAFXX/Sample_RMS209_A_H3FHYAFXX.Cufflinks_UCSC/genes.fpkm_tracking</v>
      </c>
      <c r="H1638" s="43"/>
      <c r="I1638" s="43"/>
      <c r="J1638" s="43"/>
      <c r="K1638" s="43"/>
      <c r="L1638" s="43"/>
      <c r="M1638" s="43"/>
      <c r="N1638" s="43"/>
      <c r="O1638" s="43"/>
      <c r="P1638" s="43"/>
      <c r="Q1638" s="43"/>
    </row>
    <row r="1639" spans="1:17" hidden="1">
      <c r="A1639" s="43" t="str">
        <f t="shared" si="152"/>
        <v>/data/khanlab/projects/working_DATA/</v>
      </c>
      <c r="B1639" s="43" t="s">
        <v>857</v>
      </c>
      <c r="C1639" s="43" t="str">
        <f t="shared" si="153"/>
        <v>.Processed/</v>
      </c>
      <c r="D1639" s="43" t="str">
        <f t="shared" si="154"/>
        <v>.bam</v>
      </c>
      <c r="E1639" s="43" t="str">
        <f t="shared" si="156"/>
        <v>/data/khanlab/projects/working_DATA/Sample_RMS209_D12TBACXX/Sample_RMS209_D12TBACXX.Processed/Sample_RMS209_D12TBACXX.bam</v>
      </c>
      <c r="F1639" s="43" t="str">
        <f t="shared" si="157"/>
        <v>Sample_RMS209_D12TBACXX.bam</v>
      </c>
      <c r="G1639" s="97" t="str">
        <f t="shared" si="155"/>
        <v>/data/khanlab/projects/working_DATA/Sample_RMS209_D12TBACXX/Sample_RMS209_D12TBACXX.Cufflinks_UCSC/genes.fpkm_tracking</v>
      </c>
      <c r="H1639" s="43"/>
      <c r="I1639" s="43"/>
      <c r="J1639" s="43"/>
      <c r="K1639" s="43"/>
      <c r="L1639" s="43"/>
      <c r="M1639" s="43"/>
      <c r="N1639" s="43"/>
      <c r="O1639" s="43"/>
      <c r="P1639" s="43"/>
      <c r="Q1639" s="43"/>
    </row>
    <row r="1640" spans="1:17" hidden="1">
      <c r="A1640" s="43" t="str">
        <f t="shared" si="152"/>
        <v>/data/khanlab/projects/working_DATA/</v>
      </c>
      <c r="B1640" s="43" t="s">
        <v>858</v>
      </c>
      <c r="C1640" s="43" t="str">
        <f t="shared" si="153"/>
        <v>.Processed/</v>
      </c>
      <c r="D1640" s="43" t="str">
        <f t="shared" si="154"/>
        <v>.bam</v>
      </c>
      <c r="E1640" s="43" t="str">
        <f t="shared" si="156"/>
        <v>/data/khanlab/projects/working_DATA/Sample_RMS2103_C14C7ACXX/Sample_RMS2103_C14C7ACXX.Processed/Sample_RMS2103_C14C7ACXX.bam</v>
      </c>
      <c r="F1640" s="43" t="str">
        <f t="shared" si="157"/>
        <v>Sample_RMS2103_C14C7ACXX.bam</v>
      </c>
      <c r="G1640" s="97" t="str">
        <f t="shared" si="155"/>
        <v>/data/khanlab/projects/working_DATA/Sample_RMS2103_C14C7ACXX/Sample_RMS2103_C14C7ACXX.Cufflinks_UCSC/genes.fpkm_tracking</v>
      </c>
      <c r="H1640" s="43"/>
      <c r="I1640" s="43"/>
      <c r="J1640" s="43"/>
      <c r="K1640" s="43"/>
      <c r="L1640" s="43"/>
      <c r="M1640" s="43"/>
      <c r="N1640" s="43"/>
      <c r="O1640" s="43"/>
      <c r="P1640" s="43"/>
      <c r="Q1640" s="43"/>
    </row>
    <row r="1641" spans="1:17" hidden="1">
      <c r="A1641" s="43" t="str">
        <f t="shared" si="152"/>
        <v>/data/khanlab/projects/working_DATA/</v>
      </c>
      <c r="B1641" s="43" t="s">
        <v>2164</v>
      </c>
      <c r="C1641" s="43" t="str">
        <f t="shared" si="153"/>
        <v>.Processed/</v>
      </c>
      <c r="D1641" s="43" t="str">
        <f t="shared" si="154"/>
        <v>.bam</v>
      </c>
      <c r="E1641" s="43" t="str">
        <f t="shared" si="156"/>
        <v>/data/khanlab/projects/working_DATA/Sample_RMS2103blood_E_D2ED5ACXX/Sample_RMS2103blood_E_D2ED5ACXX.Processed/Sample_RMS2103blood_E_D2ED5ACXX.bam</v>
      </c>
      <c r="F1641" s="43" t="str">
        <f t="shared" si="157"/>
        <v>Sample_RMS2103blood_E_D2ED5ACXX.bam</v>
      </c>
      <c r="G1641" s="97" t="str">
        <f t="shared" si="155"/>
        <v>/data/khanlab/projects/working_DATA/Sample_RMS2103blood_E_D2ED5ACXX/Sample_RMS2103blood_E_D2ED5ACXX.Cufflinks_UCSC/genes.fpkm_tracking</v>
      </c>
      <c r="H1641" s="43"/>
      <c r="I1641" s="43"/>
      <c r="J1641" s="43"/>
      <c r="K1641" s="43"/>
      <c r="L1641" s="43"/>
      <c r="M1641" s="43"/>
      <c r="N1641" s="43"/>
      <c r="O1641" s="43"/>
      <c r="P1641" s="43"/>
      <c r="Q1641" s="43"/>
    </row>
    <row r="1642" spans="1:17" hidden="1">
      <c r="A1642" s="43" t="str">
        <f t="shared" si="152"/>
        <v>/data/khanlab/projects/working_DATA/</v>
      </c>
      <c r="B1642" s="43" t="s">
        <v>2165</v>
      </c>
      <c r="C1642" s="43" t="str">
        <f t="shared" si="153"/>
        <v>.Processed/</v>
      </c>
      <c r="D1642" s="43" t="str">
        <f t="shared" si="154"/>
        <v>.bam</v>
      </c>
      <c r="E1642" s="43" t="str">
        <f t="shared" si="156"/>
        <v>/data/khanlab/projects/working_DATA/Sample_RMS2103tumor_E_D2ED5ACXX/Sample_RMS2103tumor_E_D2ED5ACXX.Processed/Sample_RMS2103tumor_E_D2ED5ACXX.bam</v>
      </c>
      <c r="F1642" s="43" t="str">
        <f t="shared" si="157"/>
        <v>Sample_RMS2103tumor_E_D2ED5ACXX.bam</v>
      </c>
      <c r="G1642" s="97" t="str">
        <f t="shared" si="155"/>
        <v>/data/khanlab/projects/working_DATA/Sample_RMS2103tumor_E_D2ED5ACXX/Sample_RMS2103tumor_E_D2ED5ACXX.Cufflinks_UCSC/genes.fpkm_tracking</v>
      </c>
      <c r="H1642" s="43"/>
      <c r="I1642" s="43"/>
      <c r="J1642" s="43"/>
      <c r="K1642" s="43"/>
      <c r="L1642" s="43"/>
      <c r="M1642" s="43"/>
      <c r="N1642" s="43"/>
      <c r="O1642" s="43"/>
      <c r="P1642" s="43"/>
      <c r="Q1642" s="43"/>
    </row>
    <row r="1643" spans="1:17" hidden="1">
      <c r="A1643" s="43" t="str">
        <f t="shared" si="152"/>
        <v>/data/khanlab/projects/working_DATA/</v>
      </c>
      <c r="B1643" s="43" t="s">
        <v>859</v>
      </c>
      <c r="C1643" s="43" t="str">
        <f t="shared" si="153"/>
        <v>.Processed/</v>
      </c>
      <c r="D1643" s="43" t="str">
        <f t="shared" si="154"/>
        <v>.bam</v>
      </c>
      <c r="E1643" s="43" t="str">
        <f t="shared" si="156"/>
        <v>/data/khanlab/projects/working_DATA/Sample_RMS2104_D18PDACXX/Sample_RMS2104_D18PDACXX.Processed/Sample_RMS2104_D18PDACXX.bam</v>
      </c>
      <c r="F1643" s="43" t="str">
        <f t="shared" si="157"/>
        <v>Sample_RMS2104_D18PDACXX.bam</v>
      </c>
      <c r="G1643" s="97" t="str">
        <f t="shared" si="155"/>
        <v>/data/khanlab/projects/working_DATA/Sample_RMS2104_D18PDACXX/Sample_RMS2104_D18PDACXX.Cufflinks_UCSC/genes.fpkm_tracking</v>
      </c>
      <c r="H1643" s="43"/>
      <c r="I1643" s="43"/>
      <c r="J1643" s="43"/>
      <c r="K1643" s="43"/>
      <c r="L1643" s="43"/>
      <c r="M1643" s="43"/>
      <c r="N1643" s="43"/>
      <c r="O1643" s="43"/>
      <c r="P1643" s="43"/>
      <c r="Q1643" s="43"/>
    </row>
    <row r="1644" spans="1:17" hidden="1">
      <c r="A1644" s="43" t="str">
        <f t="shared" si="152"/>
        <v>/data/khanlab/projects/working_DATA/</v>
      </c>
      <c r="B1644" s="43" t="s">
        <v>860</v>
      </c>
      <c r="C1644" s="43" t="str">
        <f t="shared" si="153"/>
        <v>.Processed/</v>
      </c>
      <c r="D1644" s="43" t="str">
        <f t="shared" si="154"/>
        <v>.bam</v>
      </c>
      <c r="E1644" s="43" t="str">
        <f t="shared" si="156"/>
        <v>/data/khanlab/projects/working_DATA/Sample_RMS2105_C14C7ACXX/Sample_RMS2105_C14C7ACXX.Processed/Sample_RMS2105_C14C7ACXX.bam</v>
      </c>
      <c r="F1644" s="43" t="str">
        <f t="shared" si="157"/>
        <v>Sample_RMS2105_C14C7ACXX.bam</v>
      </c>
      <c r="G1644" s="97" t="str">
        <f t="shared" si="155"/>
        <v>/data/khanlab/projects/working_DATA/Sample_RMS2105_C14C7ACXX/Sample_RMS2105_C14C7ACXX.Cufflinks_UCSC/genes.fpkm_tracking</v>
      </c>
      <c r="H1644" s="43"/>
      <c r="I1644" s="43"/>
      <c r="J1644" s="43"/>
      <c r="K1644" s="43"/>
      <c r="L1644" s="43"/>
      <c r="M1644" s="43"/>
      <c r="N1644" s="43"/>
      <c r="O1644" s="43"/>
      <c r="P1644" s="43"/>
      <c r="Q1644" s="43"/>
    </row>
    <row r="1645" spans="1:17" hidden="1">
      <c r="A1645" s="43" t="str">
        <f t="shared" si="152"/>
        <v>/data/khanlab/projects/working_DATA/</v>
      </c>
      <c r="B1645" s="43" t="s">
        <v>861</v>
      </c>
      <c r="C1645" s="43" t="str">
        <f t="shared" si="153"/>
        <v>.Processed/</v>
      </c>
      <c r="D1645" s="43" t="str">
        <f t="shared" si="154"/>
        <v>.bam</v>
      </c>
      <c r="E1645" s="43" t="str">
        <f t="shared" si="156"/>
        <v>/data/khanlab/projects/working_DATA/Sample_RMS2107_C13TEACXX/Sample_RMS2107_C13TEACXX.Processed/Sample_RMS2107_C13TEACXX.bam</v>
      </c>
      <c r="F1645" s="43" t="str">
        <f t="shared" si="157"/>
        <v>Sample_RMS2107_C13TEACXX.bam</v>
      </c>
      <c r="G1645" s="97" t="str">
        <f t="shared" si="155"/>
        <v>/data/khanlab/projects/working_DATA/Sample_RMS2107_C13TEACXX/Sample_RMS2107_C13TEACXX.Cufflinks_UCSC/genes.fpkm_tracking</v>
      </c>
      <c r="H1645" s="43"/>
      <c r="I1645" s="43"/>
      <c r="J1645" s="43"/>
      <c r="K1645" s="43"/>
      <c r="L1645" s="43"/>
      <c r="M1645" s="43"/>
      <c r="N1645" s="43"/>
      <c r="O1645" s="43"/>
      <c r="P1645" s="43"/>
      <c r="Q1645" s="43"/>
    </row>
    <row r="1646" spans="1:17" hidden="1">
      <c r="A1646" s="43" t="str">
        <f t="shared" si="152"/>
        <v>/data/khanlab/projects/working_DATA/</v>
      </c>
      <c r="B1646" s="43" t="s">
        <v>3613</v>
      </c>
      <c r="C1646" s="43" t="str">
        <f t="shared" si="153"/>
        <v>.Processed/</v>
      </c>
      <c r="D1646" s="43" t="str">
        <f t="shared" si="154"/>
        <v>.bam</v>
      </c>
      <c r="E1646" s="43" t="str">
        <f t="shared" si="156"/>
        <v>/data/khanlab/projects/working_DATA/Sample_RMS210_A_H3FHYAFXX/Sample_RMS210_A_H3FHYAFXX.Processed/Sample_RMS210_A_H3FHYAFXX.bam</v>
      </c>
      <c r="F1646" s="43" t="str">
        <f t="shared" si="157"/>
        <v>Sample_RMS210_A_H3FHYAFXX.bam</v>
      </c>
      <c r="G1646" s="97" t="str">
        <f t="shared" si="155"/>
        <v>/data/khanlab/projects/working_DATA/Sample_RMS210_A_H3FHYAFXX/Sample_RMS210_A_H3FHYAFXX.Cufflinks_UCSC/genes.fpkm_tracking</v>
      </c>
      <c r="H1646" s="43"/>
      <c r="I1646" s="43"/>
      <c r="J1646" s="43"/>
      <c r="K1646" s="43"/>
      <c r="L1646" s="43"/>
      <c r="M1646" s="43"/>
      <c r="N1646" s="43"/>
      <c r="O1646" s="43"/>
      <c r="P1646" s="43"/>
      <c r="Q1646" s="43"/>
    </row>
    <row r="1647" spans="1:17" hidden="1">
      <c r="A1647" s="43" t="str">
        <f t="shared" si="152"/>
        <v>/data/khanlab/projects/working_DATA/</v>
      </c>
      <c r="B1647" s="43" t="s">
        <v>862</v>
      </c>
      <c r="C1647" s="43" t="str">
        <f t="shared" si="153"/>
        <v>.Processed/</v>
      </c>
      <c r="D1647" s="43" t="str">
        <f t="shared" si="154"/>
        <v>.bam</v>
      </c>
      <c r="E1647" s="43" t="str">
        <f t="shared" si="156"/>
        <v>/data/khanlab/projects/working_DATA/Sample_RMS210_D139YACXX/Sample_RMS210_D139YACXX.Processed/Sample_RMS210_D139YACXX.bam</v>
      </c>
      <c r="F1647" s="43" t="str">
        <f t="shared" si="157"/>
        <v>Sample_RMS210_D139YACXX.bam</v>
      </c>
      <c r="G1647" s="97" t="str">
        <f t="shared" si="155"/>
        <v>/data/khanlab/projects/working_DATA/Sample_RMS210_D139YACXX/Sample_RMS210_D139YACXX.Cufflinks_UCSC/genes.fpkm_tracking</v>
      </c>
      <c r="H1647" s="43"/>
      <c r="I1647" s="43"/>
      <c r="J1647" s="43"/>
      <c r="K1647" s="43"/>
      <c r="L1647" s="43"/>
      <c r="M1647" s="43"/>
      <c r="N1647" s="43"/>
      <c r="O1647" s="43"/>
      <c r="P1647" s="43"/>
      <c r="Q1647" s="43"/>
    </row>
    <row r="1648" spans="1:17" hidden="1">
      <c r="A1648" s="43" t="str">
        <f t="shared" si="152"/>
        <v>/data/khanlab/projects/working_DATA/</v>
      </c>
      <c r="B1648" s="43" t="s">
        <v>863</v>
      </c>
      <c r="C1648" s="43" t="str">
        <f t="shared" si="153"/>
        <v>.Processed/</v>
      </c>
      <c r="D1648" s="43" t="str">
        <f t="shared" si="154"/>
        <v>.bam</v>
      </c>
      <c r="E1648" s="43" t="str">
        <f t="shared" si="156"/>
        <v>/data/khanlab/projects/working_DATA/Sample_RMS2110_C14C7ACXX/Sample_RMS2110_C14C7ACXX.Processed/Sample_RMS2110_C14C7ACXX.bam</v>
      </c>
      <c r="F1648" s="43" t="str">
        <f t="shared" si="157"/>
        <v>Sample_RMS2110_C14C7ACXX.bam</v>
      </c>
      <c r="G1648" s="97" t="str">
        <f t="shared" si="155"/>
        <v>/data/khanlab/projects/working_DATA/Sample_RMS2110_C14C7ACXX/Sample_RMS2110_C14C7ACXX.Cufflinks_UCSC/genes.fpkm_tracking</v>
      </c>
      <c r="H1648" s="43"/>
      <c r="I1648" s="43"/>
      <c r="J1648" s="43"/>
      <c r="K1648" s="43"/>
      <c r="L1648" s="43"/>
      <c r="M1648" s="43"/>
      <c r="N1648" s="43"/>
      <c r="O1648" s="43"/>
      <c r="P1648" s="43"/>
      <c r="Q1648" s="43"/>
    </row>
    <row r="1649" spans="1:17" hidden="1">
      <c r="A1649" s="43" t="str">
        <f t="shared" si="152"/>
        <v>/data/khanlab/projects/working_DATA/</v>
      </c>
      <c r="B1649" s="43" t="s">
        <v>864</v>
      </c>
      <c r="C1649" s="43" t="str">
        <f t="shared" si="153"/>
        <v>.Processed/</v>
      </c>
      <c r="D1649" s="43" t="str">
        <f t="shared" si="154"/>
        <v>.bam</v>
      </c>
      <c r="E1649" s="43" t="str">
        <f t="shared" si="156"/>
        <v>/data/khanlab/projects/working_DATA/Sample_RMS2111_C14C7ACXX/Sample_RMS2111_C14C7ACXX.Processed/Sample_RMS2111_C14C7ACXX.bam</v>
      </c>
      <c r="F1649" s="43" t="str">
        <f t="shared" si="157"/>
        <v>Sample_RMS2111_C14C7ACXX.bam</v>
      </c>
      <c r="G1649" s="97" t="str">
        <f t="shared" si="155"/>
        <v>/data/khanlab/projects/working_DATA/Sample_RMS2111_C14C7ACXX/Sample_RMS2111_C14C7ACXX.Cufflinks_UCSC/genes.fpkm_tracking</v>
      </c>
      <c r="H1649" s="43"/>
      <c r="I1649" s="43"/>
      <c r="J1649" s="43"/>
      <c r="K1649" s="43"/>
      <c r="L1649" s="43"/>
      <c r="M1649" s="43"/>
      <c r="N1649" s="43"/>
      <c r="O1649" s="43"/>
      <c r="P1649" s="43"/>
      <c r="Q1649" s="43"/>
    </row>
    <row r="1650" spans="1:17" hidden="1">
      <c r="A1650" s="43" t="str">
        <f t="shared" si="152"/>
        <v>/data/khanlab/projects/working_DATA/</v>
      </c>
      <c r="B1650" s="43" t="s">
        <v>865</v>
      </c>
      <c r="C1650" s="43" t="str">
        <f t="shared" si="153"/>
        <v>.Processed/</v>
      </c>
      <c r="D1650" s="43" t="str">
        <f t="shared" si="154"/>
        <v>.bam</v>
      </c>
      <c r="E1650" s="43" t="str">
        <f t="shared" si="156"/>
        <v>/data/khanlab/projects/working_DATA/Sample_RMS2114_C14C7ACXX/Sample_RMS2114_C14C7ACXX.Processed/Sample_RMS2114_C14C7ACXX.bam</v>
      </c>
      <c r="F1650" s="43" t="str">
        <f t="shared" si="157"/>
        <v>Sample_RMS2114_C14C7ACXX.bam</v>
      </c>
      <c r="G1650" s="97" t="str">
        <f t="shared" si="155"/>
        <v>/data/khanlab/projects/working_DATA/Sample_RMS2114_C14C7ACXX/Sample_RMS2114_C14C7ACXX.Cufflinks_UCSC/genes.fpkm_tracking</v>
      </c>
      <c r="H1650" s="43"/>
      <c r="I1650" s="43"/>
      <c r="J1650" s="43"/>
      <c r="K1650" s="43"/>
      <c r="L1650" s="43"/>
      <c r="M1650" s="43"/>
      <c r="N1650" s="43"/>
      <c r="O1650" s="43"/>
      <c r="P1650" s="43"/>
      <c r="Q1650" s="43"/>
    </row>
    <row r="1651" spans="1:17" hidden="1">
      <c r="A1651" s="43" t="str">
        <f t="shared" si="152"/>
        <v>/data/khanlab/projects/working_DATA/</v>
      </c>
      <c r="B1651" s="43" t="s">
        <v>866</v>
      </c>
      <c r="C1651" s="43" t="str">
        <f t="shared" si="153"/>
        <v>.Processed/</v>
      </c>
      <c r="D1651" s="43" t="str">
        <f t="shared" si="154"/>
        <v>.bam</v>
      </c>
      <c r="E1651" s="43" t="str">
        <f t="shared" si="156"/>
        <v>/data/khanlab/projects/working_DATA/Sample_RMS2117_D1C5FACXX/Sample_RMS2117_D1C5FACXX.Processed/Sample_RMS2117_D1C5FACXX.bam</v>
      </c>
      <c r="F1651" s="43" t="str">
        <f t="shared" si="157"/>
        <v>Sample_RMS2117_D1C5FACXX.bam</v>
      </c>
      <c r="G1651" s="97" t="str">
        <f t="shared" si="155"/>
        <v>/data/khanlab/projects/working_DATA/Sample_RMS2117_D1C5FACXX/Sample_RMS2117_D1C5FACXX.Cufflinks_UCSC/genes.fpkm_tracking</v>
      </c>
      <c r="H1651" s="43"/>
      <c r="I1651" s="43"/>
      <c r="J1651" s="43"/>
      <c r="K1651" s="43"/>
      <c r="L1651" s="43"/>
      <c r="M1651" s="43"/>
      <c r="N1651" s="43"/>
      <c r="O1651" s="43"/>
      <c r="P1651" s="43"/>
      <c r="Q1651" s="43"/>
    </row>
    <row r="1652" spans="1:17" hidden="1">
      <c r="A1652" s="43" t="str">
        <f t="shared" si="152"/>
        <v>/data/khanlab/projects/working_DATA/</v>
      </c>
      <c r="B1652" s="43" t="s">
        <v>2166</v>
      </c>
      <c r="C1652" s="43" t="str">
        <f t="shared" si="153"/>
        <v>.Processed/</v>
      </c>
      <c r="D1652" s="43" t="str">
        <f t="shared" si="154"/>
        <v>.bam</v>
      </c>
      <c r="E1652" s="43" t="str">
        <f t="shared" si="156"/>
        <v>/data/khanlab/projects/working_DATA/Sample_RMS2119blood_E_D2ED5ACXX/Sample_RMS2119blood_E_D2ED5ACXX.Processed/Sample_RMS2119blood_E_D2ED5ACXX.bam</v>
      </c>
      <c r="F1652" s="43" t="str">
        <f t="shared" si="157"/>
        <v>Sample_RMS2119blood_E_D2ED5ACXX.bam</v>
      </c>
      <c r="G1652" s="97" t="str">
        <f t="shared" si="155"/>
        <v>/data/khanlab/projects/working_DATA/Sample_RMS2119blood_E_D2ED5ACXX/Sample_RMS2119blood_E_D2ED5ACXX.Cufflinks_UCSC/genes.fpkm_tracking</v>
      </c>
      <c r="H1652" s="43"/>
      <c r="I1652" s="43"/>
      <c r="J1652" s="43"/>
      <c r="K1652" s="43"/>
      <c r="L1652" s="43"/>
      <c r="M1652" s="43"/>
      <c r="N1652" s="43"/>
      <c r="O1652" s="43"/>
      <c r="P1652" s="43"/>
      <c r="Q1652" s="43"/>
    </row>
    <row r="1653" spans="1:17" hidden="1">
      <c r="A1653" s="43" t="str">
        <f t="shared" si="152"/>
        <v>/data/khanlab/projects/working_DATA/</v>
      </c>
      <c r="B1653" s="43" t="s">
        <v>2167</v>
      </c>
      <c r="C1653" s="43" t="str">
        <f t="shared" si="153"/>
        <v>.Processed/</v>
      </c>
      <c r="D1653" s="43" t="str">
        <f t="shared" si="154"/>
        <v>.bam</v>
      </c>
      <c r="E1653" s="43" t="str">
        <f t="shared" si="156"/>
        <v>/data/khanlab/projects/working_DATA/Sample_RMS2119tumor_E_D2ED5ACXX/Sample_RMS2119tumor_E_D2ED5ACXX.Processed/Sample_RMS2119tumor_E_D2ED5ACXX.bam</v>
      </c>
      <c r="F1653" s="43" t="str">
        <f t="shared" si="157"/>
        <v>Sample_RMS2119tumor_E_D2ED5ACXX.bam</v>
      </c>
      <c r="G1653" s="97" t="str">
        <f t="shared" si="155"/>
        <v>/data/khanlab/projects/working_DATA/Sample_RMS2119tumor_E_D2ED5ACXX/Sample_RMS2119tumor_E_D2ED5ACXX.Cufflinks_UCSC/genes.fpkm_tracking</v>
      </c>
      <c r="H1653" s="43"/>
      <c r="I1653" s="43"/>
      <c r="J1653" s="43"/>
      <c r="K1653" s="43"/>
      <c r="L1653" s="43"/>
      <c r="M1653" s="43"/>
      <c r="N1653" s="43"/>
      <c r="O1653" s="43"/>
      <c r="P1653" s="43"/>
      <c r="Q1653" s="43"/>
    </row>
    <row r="1654" spans="1:17">
      <c r="A1654" s="43" t="str">
        <f t="shared" ref="A1654:A1717" si="158">$A$1</f>
        <v>/data/khanlab/projects/working_DATA/</v>
      </c>
      <c r="B1654" s="43" t="s">
        <v>867</v>
      </c>
      <c r="C1654" s="43" t="str">
        <f t="shared" ref="C1654:C1717" si="159">$C$1</f>
        <v>.Processed/</v>
      </c>
      <c r="D1654" s="43" t="str">
        <f t="shared" ref="D1654:D1717" si="160">$D$1</f>
        <v>.bam</v>
      </c>
      <c r="E1654" s="43" t="str">
        <f t="shared" si="156"/>
        <v>/data/khanlab/projects/working_DATA/Sample_RMS2119tumor_T_D1PR6ACXX/Sample_RMS2119tumor_T_D1PR6ACXX.Processed/Sample_RMS2119tumor_T_D1PR6ACXX.bam</v>
      </c>
      <c r="F1654" s="43" t="str">
        <f t="shared" si="157"/>
        <v>Sample_RMS2119tumor_T_D1PR6ACXX.bam</v>
      </c>
      <c r="G1654" s="97" t="str">
        <f t="shared" si="155"/>
        <v>/data/khanlab/projects/working_DATA/Sample_RMS2119tumor_T_D1PR6ACXX/Sample_RMS2119tumor_T_D1PR6ACXX.Cufflinks_UCSC/genes.fpkm_tracking</v>
      </c>
      <c r="H1654" s="43"/>
      <c r="I1654" s="43"/>
      <c r="J1654" s="43"/>
      <c r="K1654" s="43"/>
      <c r="L1654" s="43"/>
      <c r="M1654" s="43"/>
      <c r="N1654" s="43"/>
      <c r="O1654" s="43"/>
      <c r="P1654" s="43"/>
      <c r="Q1654" s="43"/>
    </row>
    <row r="1655" spans="1:17" hidden="1">
      <c r="A1655" s="43" t="str">
        <f t="shared" si="158"/>
        <v>/data/khanlab/projects/working_DATA/</v>
      </c>
      <c r="B1655" s="43" t="s">
        <v>3614</v>
      </c>
      <c r="C1655" s="43" t="str">
        <f t="shared" si="159"/>
        <v>.Processed/</v>
      </c>
      <c r="D1655" s="43" t="str">
        <f t="shared" si="160"/>
        <v>.bam</v>
      </c>
      <c r="E1655" s="43" t="str">
        <f t="shared" si="156"/>
        <v>/data/khanlab/projects/working_DATA/Sample_RMS211_A_H3FHYAFXX/Sample_RMS211_A_H3FHYAFXX.Processed/Sample_RMS211_A_H3FHYAFXX.bam</v>
      </c>
      <c r="F1655" s="43" t="str">
        <f t="shared" si="157"/>
        <v>Sample_RMS211_A_H3FHYAFXX.bam</v>
      </c>
      <c r="G1655" s="97" t="str">
        <f t="shared" si="155"/>
        <v>/data/khanlab/projects/working_DATA/Sample_RMS211_A_H3FHYAFXX/Sample_RMS211_A_H3FHYAFXX.Cufflinks_UCSC/genes.fpkm_tracking</v>
      </c>
      <c r="H1655" s="43"/>
      <c r="I1655" s="43"/>
      <c r="J1655" s="43"/>
      <c r="K1655" s="43"/>
      <c r="L1655" s="43"/>
      <c r="M1655" s="43"/>
      <c r="N1655" s="43"/>
      <c r="O1655" s="43"/>
      <c r="P1655" s="43"/>
      <c r="Q1655" s="43"/>
    </row>
    <row r="1656" spans="1:17" hidden="1">
      <c r="A1656" s="43" t="str">
        <f t="shared" si="158"/>
        <v>/data/khanlab/projects/working_DATA/</v>
      </c>
      <c r="B1656" s="43" t="s">
        <v>868</v>
      </c>
      <c r="C1656" s="43" t="str">
        <f t="shared" si="159"/>
        <v>.Processed/</v>
      </c>
      <c r="D1656" s="43" t="str">
        <f t="shared" si="160"/>
        <v>.bam</v>
      </c>
      <c r="E1656" s="43" t="str">
        <f t="shared" si="156"/>
        <v>/data/khanlab/projects/working_DATA/Sample_RMS211_D139YACXX/Sample_RMS211_D139YACXX.Processed/Sample_RMS211_D139YACXX.bam</v>
      </c>
      <c r="F1656" s="43" t="str">
        <f t="shared" si="157"/>
        <v>Sample_RMS211_D139YACXX.bam</v>
      </c>
      <c r="G1656" s="97" t="str">
        <f t="shared" si="155"/>
        <v>/data/khanlab/projects/working_DATA/Sample_RMS211_D139YACXX/Sample_RMS211_D139YACXX.Cufflinks_UCSC/genes.fpkm_tracking</v>
      </c>
      <c r="H1656" s="43"/>
      <c r="I1656" s="43"/>
      <c r="J1656" s="43"/>
      <c r="K1656" s="43"/>
      <c r="L1656" s="43"/>
      <c r="M1656" s="43"/>
      <c r="N1656" s="43"/>
      <c r="O1656" s="43"/>
      <c r="P1656" s="43"/>
      <c r="Q1656" s="43"/>
    </row>
    <row r="1657" spans="1:17" hidden="1">
      <c r="A1657" s="43" t="str">
        <f t="shared" si="158"/>
        <v>/data/khanlab/projects/working_DATA/</v>
      </c>
      <c r="B1657" s="43" t="s">
        <v>3615</v>
      </c>
      <c r="C1657" s="43" t="str">
        <f t="shared" si="159"/>
        <v>.Processed/</v>
      </c>
      <c r="D1657" s="43" t="str">
        <f t="shared" si="160"/>
        <v>.bam</v>
      </c>
      <c r="E1657" s="43" t="str">
        <f t="shared" si="156"/>
        <v>/data/khanlab/projects/working_DATA/Sample_RMS2120PHL_A_H3FHYAFXX/Sample_RMS2120PHL_A_H3FHYAFXX.Processed/Sample_RMS2120PHL_A_H3FHYAFXX.bam</v>
      </c>
      <c r="F1657" s="43" t="str">
        <f t="shared" si="157"/>
        <v>Sample_RMS2120PHL_A_H3FHYAFXX.bam</v>
      </c>
      <c r="G1657" s="97" t="str">
        <f t="shared" si="155"/>
        <v>/data/khanlab/projects/working_DATA/Sample_RMS2120PHL_A_H3FHYAFXX/Sample_RMS2120PHL_A_H3FHYAFXX.Cufflinks_UCSC/genes.fpkm_tracking</v>
      </c>
      <c r="H1657" s="43"/>
      <c r="I1657" s="43"/>
      <c r="J1657" s="43"/>
      <c r="K1657" s="43"/>
      <c r="L1657" s="43"/>
      <c r="M1657" s="43"/>
      <c r="N1657" s="43"/>
      <c r="O1657" s="43"/>
      <c r="P1657" s="43"/>
      <c r="Q1657" s="43"/>
    </row>
    <row r="1658" spans="1:17" hidden="1">
      <c r="A1658" s="43" t="str">
        <f t="shared" si="158"/>
        <v>/data/khanlab/projects/working_DATA/</v>
      </c>
      <c r="B1658" s="43" t="s">
        <v>3616</v>
      </c>
      <c r="C1658" s="43" t="str">
        <f t="shared" si="159"/>
        <v>.Processed/</v>
      </c>
      <c r="D1658" s="43" t="str">
        <f t="shared" si="160"/>
        <v>.bam</v>
      </c>
      <c r="E1658" s="43" t="str">
        <f t="shared" si="156"/>
        <v>/data/khanlab/projects/working_DATA/Sample_RMS2121PHL_A_H3FHYAFXX/Sample_RMS2121PHL_A_H3FHYAFXX.Processed/Sample_RMS2121PHL_A_H3FHYAFXX.bam</v>
      </c>
      <c r="F1658" s="43" t="str">
        <f t="shared" si="157"/>
        <v>Sample_RMS2121PHL_A_H3FHYAFXX.bam</v>
      </c>
      <c r="G1658" s="97" t="str">
        <f t="shared" si="155"/>
        <v>/data/khanlab/projects/working_DATA/Sample_RMS2121PHL_A_H3FHYAFXX/Sample_RMS2121PHL_A_H3FHYAFXX.Cufflinks_UCSC/genes.fpkm_tracking</v>
      </c>
      <c r="H1658" s="43"/>
      <c r="I1658" s="43"/>
      <c r="J1658" s="43"/>
      <c r="K1658" s="43"/>
      <c r="L1658" s="43"/>
      <c r="M1658" s="43"/>
      <c r="N1658" s="43"/>
      <c r="O1658" s="43"/>
      <c r="P1658" s="43"/>
      <c r="Q1658" s="43"/>
    </row>
    <row r="1659" spans="1:17" hidden="1">
      <c r="A1659" s="43" t="str">
        <f t="shared" si="158"/>
        <v>/data/khanlab/projects/working_DATA/</v>
      </c>
      <c r="B1659" s="43" t="s">
        <v>3617</v>
      </c>
      <c r="C1659" s="43" t="str">
        <f t="shared" si="159"/>
        <v>.Processed/</v>
      </c>
      <c r="D1659" s="43" t="str">
        <f t="shared" si="160"/>
        <v>.bam</v>
      </c>
      <c r="E1659" s="43" t="str">
        <f t="shared" si="156"/>
        <v>/data/khanlab/projects/working_DATA/Sample_RMS2122PHL_A_H3FHYAFXX/Sample_RMS2122PHL_A_H3FHYAFXX.Processed/Sample_RMS2122PHL_A_H3FHYAFXX.bam</v>
      </c>
      <c r="F1659" s="43" t="str">
        <f t="shared" si="157"/>
        <v>Sample_RMS2122PHL_A_H3FHYAFXX.bam</v>
      </c>
      <c r="G1659" s="97" t="str">
        <f t="shared" si="155"/>
        <v>/data/khanlab/projects/working_DATA/Sample_RMS2122PHL_A_H3FHYAFXX/Sample_RMS2122PHL_A_H3FHYAFXX.Cufflinks_UCSC/genes.fpkm_tracking</v>
      </c>
      <c r="H1659" s="43"/>
      <c r="I1659" s="43"/>
      <c r="J1659" s="43"/>
      <c r="K1659" s="43"/>
      <c r="L1659" s="43"/>
      <c r="M1659" s="43"/>
      <c r="N1659" s="43"/>
      <c r="O1659" s="43"/>
      <c r="P1659" s="43"/>
      <c r="Q1659" s="43"/>
    </row>
    <row r="1660" spans="1:17" hidden="1">
      <c r="A1660" s="43" t="str">
        <f t="shared" si="158"/>
        <v>/data/khanlab/projects/working_DATA/</v>
      </c>
      <c r="B1660" s="43" t="s">
        <v>3618</v>
      </c>
      <c r="C1660" s="43" t="str">
        <f t="shared" si="159"/>
        <v>.Processed/</v>
      </c>
      <c r="D1660" s="43" t="str">
        <f t="shared" si="160"/>
        <v>.bam</v>
      </c>
      <c r="E1660" s="43" t="str">
        <f t="shared" si="156"/>
        <v>/data/khanlab/projects/working_DATA/Sample_RMS2123PHL_A_H3FHYAFXX/Sample_RMS2123PHL_A_H3FHYAFXX.Processed/Sample_RMS2123PHL_A_H3FHYAFXX.bam</v>
      </c>
      <c r="F1660" s="43" t="str">
        <f t="shared" si="157"/>
        <v>Sample_RMS2123PHL_A_H3FHYAFXX.bam</v>
      </c>
      <c r="G1660" s="97" t="str">
        <f t="shared" si="155"/>
        <v>/data/khanlab/projects/working_DATA/Sample_RMS2123PHL_A_H3FHYAFXX/Sample_RMS2123PHL_A_H3FHYAFXX.Cufflinks_UCSC/genes.fpkm_tracking</v>
      </c>
      <c r="H1660" s="43"/>
      <c r="I1660" s="43"/>
      <c r="J1660" s="43"/>
      <c r="K1660" s="43"/>
      <c r="L1660" s="43"/>
      <c r="M1660" s="43"/>
      <c r="N1660" s="43"/>
      <c r="O1660" s="43"/>
      <c r="P1660" s="43"/>
      <c r="Q1660" s="43"/>
    </row>
    <row r="1661" spans="1:17" hidden="1">
      <c r="A1661" s="43" t="str">
        <f t="shared" si="158"/>
        <v>/data/khanlab/projects/working_DATA/</v>
      </c>
      <c r="B1661" s="43" t="s">
        <v>3619</v>
      </c>
      <c r="C1661" s="43" t="str">
        <f t="shared" si="159"/>
        <v>.Processed/</v>
      </c>
      <c r="D1661" s="43" t="str">
        <f t="shared" si="160"/>
        <v>.bam</v>
      </c>
      <c r="E1661" s="43" t="str">
        <f t="shared" si="156"/>
        <v>/data/khanlab/projects/working_DATA/Sample_RMS2124PHL_A_H3FHYAFXX/Sample_RMS2124PHL_A_H3FHYAFXX.Processed/Sample_RMS2124PHL_A_H3FHYAFXX.bam</v>
      </c>
      <c r="F1661" s="43" t="str">
        <f t="shared" si="157"/>
        <v>Sample_RMS2124PHL_A_H3FHYAFXX.bam</v>
      </c>
      <c r="G1661" s="97" t="str">
        <f t="shared" si="155"/>
        <v>/data/khanlab/projects/working_DATA/Sample_RMS2124PHL_A_H3FHYAFXX/Sample_RMS2124PHL_A_H3FHYAFXX.Cufflinks_UCSC/genes.fpkm_tracking</v>
      </c>
      <c r="H1661" s="43"/>
      <c r="I1661" s="43"/>
      <c r="J1661" s="43"/>
      <c r="K1661" s="43"/>
      <c r="L1661" s="43"/>
      <c r="M1661" s="43"/>
      <c r="N1661" s="43"/>
      <c r="O1661" s="43"/>
      <c r="P1661" s="43"/>
      <c r="Q1661" s="43"/>
    </row>
    <row r="1662" spans="1:17" hidden="1">
      <c r="A1662" s="43" t="str">
        <f t="shared" si="158"/>
        <v>/data/khanlab/projects/working_DATA/</v>
      </c>
      <c r="B1662" s="43" t="s">
        <v>3620</v>
      </c>
      <c r="C1662" s="43" t="str">
        <f t="shared" si="159"/>
        <v>.Processed/</v>
      </c>
      <c r="D1662" s="43" t="str">
        <f t="shared" si="160"/>
        <v>.bam</v>
      </c>
      <c r="E1662" s="43" t="str">
        <f t="shared" si="156"/>
        <v>/data/khanlab/projects/working_DATA/Sample_RMS2126PHL_A_H3FHYAFXX/Sample_RMS2126PHL_A_H3FHYAFXX.Processed/Sample_RMS2126PHL_A_H3FHYAFXX.bam</v>
      </c>
      <c r="F1662" s="43" t="str">
        <f t="shared" si="157"/>
        <v>Sample_RMS2126PHL_A_H3FHYAFXX.bam</v>
      </c>
      <c r="G1662" s="97" t="str">
        <f t="shared" si="155"/>
        <v>/data/khanlab/projects/working_DATA/Sample_RMS2126PHL_A_H3FHYAFXX/Sample_RMS2126PHL_A_H3FHYAFXX.Cufflinks_UCSC/genes.fpkm_tracking</v>
      </c>
      <c r="H1662" s="43"/>
      <c r="I1662" s="43"/>
      <c r="J1662" s="43"/>
      <c r="K1662" s="43"/>
      <c r="L1662" s="43"/>
      <c r="M1662" s="43"/>
      <c r="N1662" s="43"/>
      <c r="O1662" s="43"/>
      <c r="P1662" s="43"/>
      <c r="Q1662" s="43"/>
    </row>
    <row r="1663" spans="1:17" hidden="1">
      <c r="A1663" s="43" t="str">
        <f t="shared" si="158"/>
        <v>/data/khanlab/projects/working_DATA/</v>
      </c>
      <c r="B1663" s="43" t="s">
        <v>3621</v>
      </c>
      <c r="C1663" s="43" t="str">
        <f t="shared" si="159"/>
        <v>.Processed/</v>
      </c>
      <c r="D1663" s="43" t="str">
        <f t="shared" si="160"/>
        <v>.bam</v>
      </c>
      <c r="E1663" s="43" t="str">
        <f t="shared" si="156"/>
        <v>/data/khanlab/projects/working_DATA/Sample_RMS2127PHL_A_H3FHYAFXX/Sample_RMS2127PHL_A_H3FHYAFXX.Processed/Sample_RMS2127PHL_A_H3FHYAFXX.bam</v>
      </c>
      <c r="F1663" s="43" t="str">
        <f t="shared" si="157"/>
        <v>Sample_RMS2127PHL_A_H3FHYAFXX.bam</v>
      </c>
      <c r="G1663" s="97" t="str">
        <f t="shared" si="155"/>
        <v>/data/khanlab/projects/working_DATA/Sample_RMS2127PHL_A_H3FHYAFXX/Sample_RMS2127PHL_A_H3FHYAFXX.Cufflinks_UCSC/genes.fpkm_tracking</v>
      </c>
      <c r="H1663" s="43"/>
      <c r="I1663" s="43"/>
      <c r="J1663" s="43"/>
      <c r="K1663" s="43"/>
      <c r="L1663" s="43"/>
      <c r="M1663" s="43"/>
      <c r="N1663" s="43"/>
      <c r="O1663" s="43"/>
      <c r="P1663" s="43"/>
      <c r="Q1663" s="43"/>
    </row>
    <row r="1664" spans="1:17" hidden="1">
      <c r="A1664" s="43" t="str">
        <f t="shared" si="158"/>
        <v>/data/khanlab/projects/working_DATA/</v>
      </c>
      <c r="B1664" s="43" t="s">
        <v>3622</v>
      </c>
      <c r="C1664" s="43" t="str">
        <f t="shared" si="159"/>
        <v>.Processed/</v>
      </c>
      <c r="D1664" s="43" t="str">
        <f t="shared" si="160"/>
        <v>.bam</v>
      </c>
      <c r="E1664" s="43" t="str">
        <f t="shared" si="156"/>
        <v>/data/khanlab/projects/working_DATA/Sample_RMS2128PHL_A_H3FHYAFXX/Sample_RMS2128PHL_A_H3FHYAFXX.Processed/Sample_RMS2128PHL_A_H3FHYAFXX.bam</v>
      </c>
      <c r="F1664" s="43" t="str">
        <f t="shared" si="157"/>
        <v>Sample_RMS2128PHL_A_H3FHYAFXX.bam</v>
      </c>
      <c r="G1664" s="97" t="str">
        <f t="shared" si="155"/>
        <v>/data/khanlab/projects/working_DATA/Sample_RMS2128PHL_A_H3FHYAFXX/Sample_RMS2128PHL_A_H3FHYAFXX.Cufflinks_UCSC/genes.fpkm_tracking</v>
      </c>
      <c r="H1664" s="43"/>
      <c r="I1664" s="43"/>
      <c r="J1664" s="43"/>
      <c r="K1664" s="43"/>
      <c r="L1664" s="43"/>
      <c r="M1664" s="43"/>
      <c r="N1664" s="43"/>
      <c r="O1664" s="43"/>
      <c r="P1664" s="43"/>
      <c r="Q1664" s="43"/>
    </row>
    <row r="1665" spans="1:17" hidden="1">
      <c r="A1665" s="43" t="str">
        <f t="shared" si="158"/>
        <v>/data/khanlab/projects/working_DATA/</v>
      </c>
      <c r="B1665" s="43" t="s">
        <v>3623</v>
      </c>
      <c r="C1665" s="43" t="str">
        <f t="shared" si="159"/>
        <v>.Processed/</v>
      </c>
      <c r="D1665" s="43" t="str">
        <f t="shared" si="160"/>
        <v>.bam</v>
      </c>
      <c r="E1665" s="43" t="str">
        <f t="shared" si="156"/>
        <v>/data/khanlab/projects/working_DATA/Sample_RMS2129PHL_A_H3FHYAFXX/Sample_RMS2129PHL_A_H3FHYAFXX.Processed/Sample_RMS2129PHL_A_H3FHYAFXX.bam</v>
      </c>
      <c r="F1665" s="43" t="str">
        <f t="shared" si="157"/>
        <v>Sample_RMS2129PHL_A_H3FHYAFXX.bam</v>
      </c>
      <c r="G1665" s="97" t="str">
        <f t="shared" si="155"/>
        <v>/data/khanlab/projects/working_DATA/Sample_RMS2129PHL_A_H3FHYAFXX/Sample_RMS2129PHL_A_H3FHYAFXX.Cufflinks_UCSC/genes.fpkm_tracking</v>
      </c>
      <c r="H1665" s="43"/>
      <c r="I1665" s="43"/>
      <c r="J1665" s="43"/>
      <c r="K1665" s="43"/>
      <c r="L1665" s="43"/>
      <c r="M1665" s="43"/>
      <c r="N1665" s="43"/>
      <c r="O1665" s="43"/>
      <c r="P1665" s="43"/>
      <c r="Q1665" s="43"/>
    </row>
    <row r="1666" spans="1:17">
      <c r="A1666" s="43" t="str">
        <f t="shared" si="158"/>
        <v>/data/khanlab/projects/working_DATA/</v>
      </c>
      <c r="B1666" s="43" t="s">
        <v>869</v>
      </c>
      <c r="C1666" s="43" t="str">
        <f t="shared" si="159"/>
        <v>.Processed/</v>
      </c>
      <c r="D1666" s="43" t="str">
        <f t="shared" si="160"/>
        <v>.bam</v>
      </c>
      <c r="E1666" s="43" t="str">
        <f t="shared" si="156"/>
        <v>/data/khanlab/projects/working_DATA/Sample_RMS212tumor_T_D21KAACXX/Sample_RMS212tumor_T_D21KAACXX.Processed/Sample_RMS212tumor_T_D21KAACXX.bam</v>
      </c>
      <c r="F1666" s="43" t="str">
        <f t="shared" si="157"/>
        <v>Sample_RMS212tumor_T_D21KAACXX.bam</v>
      </c>
      <c r="G1666" s="97" t="str">
        <f t="shared" ref="G1666:G1729" si="161">CONCATENATE(A1666,B1666,"/",B1666,".Cufflinks_UCSC/genes.fpkm_tracking")</f>
        <v>/data/khanlab/projects/working_DATA/Sample_RMS212tumor_T_D21KAACXX/Sample_RMS212tumor_T_D21KAACXX.Cufflinks_UCSC/genes.fpkm_tracking</v>
      </c>
      <c r="H1666" s="43"/>
      <c r="I1666" s="43"/>
      <c r="J1666" s="43"/>
      <c r="K1666" s="43"/>
      <c r="L1666" s="43"/>
      <c r="M1666" s="43"/>
      <c r="N1666" s="43"/>
      <c r="O1666" s="43"/>
      <c r="P1666" s="43"/>
      <c r="Q1666" s="43"/>
    </row>
    <row r="1667" spans="1:17" hidden="1">
      <c r="A1667" s="43" t="str">
        <f t="shared" si="158"/>
        <v>/data/khanlab/projects/working_DATA/</v>
      </c>
      <c r="B1667" s="43" t="s">
        <v>3624</v>
      </c>
      <c r="C1667" s="43" t="str">
        <f t="shared" si="159"/>
        <v>.Processed/</v>
      </c>
      <c r="D1667" s="43" t="str">
        <f t="shared" si="160"/>
        <v>.bam</v>
      </c>
      <c r="E1667" s="43" t="str">
        <f t="shared" si="156"/>
        <v>/data/khanlab/projects/working_DATA/Sample_RMS2130PHL_A_H3FHYAFXX/Sample_RMS2130PHL_A_H3FHYAFXX.Processed/Sample_RMS2130PHL_A_H3FHYAFXX.bam</v>
      </c>
      <c r="F1667" s="43" t="str">
        <f t="shared" si="157"/>
        <v>Sample_RMS2130PHL_A_H3FHYAFXX.bam</v>
      </c>
      <c r="G1667" s="97" t="str">
        <f t="shared" si="161"/>
        <v>/data/khanlab/projects/working_DATA/Sample_RMS2130PHL_A_H3FHYAFXX/Sample_RMS2130PHL_A_H3FHYAFXX.Cufflinks_UCSC/genes.fpkm_tracking</v>
      </c>
      <c r="H1667" s="43"/>
      <c r="I1667" s="43"/>
      <c r="J1667" s="43"/>
      <c r="K1667" s="43"/>
      <c r="L1667" s="43"/>
      <c r="M1667" s="43"/>
      <c r="N1667" s="43"/>
      <c r="O1667" s="43"/>
      <c r="P1667" s="43"/>
      <c r="Q1667" s="43"/>
    </row>
    <row r="1668" spans="1:17" hidden="1">
      <c r="A1668" s="43" t="str">
        <f t="shared" si="158"/>
        <v>/data/khanlab/projects/working_DATA/</v>
      </c>
      <c r="B1668" s="43" t="s">
        <v>3625</v>
      </c>
      <c r="C1668" s="43" t="str">
        <f t="shared" si="159"/>
        <v>.Processed/</v>
      </c>
      <c r="D1668" s="43" t="str">
        <f t="shared" si="160"/>
        <v>.bam</v>
      </c>
      <c r="E1668" s="43" t="str">
        <f t="shared" si="156"/>
        <v>/data/khanlab/projects/working_DATA/Sample_RMS2131YS_A_H3FHYAFXX/Sample_RMS2131YS_A_H3FHYAFXX.Processed/Sample_RMS2131YS_A_H3FHYAFXX.bam</v>
      </c>
      <c r="F1668" s="43" t="str">
        <f t="shared" si="157"/>
        <v>Sample_RMS2131YS_A_H3FHYAFXX.bam</v>
      </c>
      <c r="G1668" s="97" t="str">
        <f t="shared" si="161"/>
        <v>/data/khanlab/projects/working_DATA/Sample_RMS2131YS_A_H3FHYAFXX/Sample_RMS2131YS_A_H3FHYAFXX.Cufflinks_UCSC/genes.fpkm_tracking</v>
      </c>
      <c r="H1668" s="43"/>
      <c r="I1668" s="43"/>
      <c r="J1668" s="43"/>
      <c r="K1668" s="43"/>
      <c r="L1668" s="43"/>
      <c r="M1668" s="43"/>
      <c r="N1668" s="43"/>
      <c r="O1668" s="43"/>
      <c r="P1668" s="43"/>
      <c r="Q1668" s="43"/>
    </row>
    <row r="1669" spans="1:17" hidden="1">
      <c r="A1669" s="43" t="str">
        <f t="shared" si="158"/>
        <v>/data/khanlab/projects/working_DATA/</v>
      </c>
      <c r="B1669" s="43" t="s">
        <v>3626</v>
      </c>
      <c r="C1669" s="43" t="str">
        <f t="shared" si="159"/>
        <v>.Processed/</v>
      </c>
      <c r="D1669" s="43" t="str">
        <f t="shared" si="160"/>
        <v>.bam</v>
      </c>
      <c r="E1669" s="43" t="str">
        <f t="shared" si="156"/>
        <v>/data/khanlab/projects/working_DATA/Sample_RMS2132YS_A_H3FHYAFXX/Sample_RMS2132YS_A_H3FHYAFXX.Processed/Sample_RMS2132YS_A_H3FHYAFXX.bam</v>
      </c>
      <c r="F1669" s="43" t="str">
        <f t="shared" si="157"/>
        <v>Sample_RMS2132YS_A_H3FHYAFXX.bam</v>
      </c>
      <c r="G1669" s="97" t="str">
        <f t="shared" si="161"/>
        <v>/data/khanlab/projects/working_DATA/Sample_RMS2132YS_A_H3FHYAFXX/Sample_RMS2132YS_A_H3FHYAFXX.Cufflinks_UCSC/genes.fpkm_tracking</v>
      </c>
      <c r="H1669" s="43"/>
      <c r="I1669" s="43"/>
      <c r="J1669" s="43"/>
      <c r="K1669" s="43"/>
      <c r="L1669" s="43"/>
      <c r="M1669" s="43"/>
      <c r="N1669" s="43"/>
      <c r="O1669" s="43"/>
      <c r="P1669" s="43"/>
      <c r="Q1669" s="43"/>
    </row>
    <row r="1670" spans="1:17" hidden="1">
      <c r="A1670" s="43" t="str">
        <f t="shared" si="158"/>
        <v>/data/khanlab/projects/working_DATA/</v>
      </c>
      <c r="B1670" s="43" t="s">
        <v>3627</v>
      </c>
      <c r="C1670" s="43" t="str">
        <f t="shared" si="159"/>
        <v>.Processed/</v>
      </c>
      <c r="D1670" s="43" t="str">
        <f t="shared" si="160"/>
        <v>.bam</v>
      </c>
      <c r="E1670" s="43" t="str">
        <f t="shared" si="156"/>
        <v>/data/khanlab/projects/working_DATA/Sample_RMS2134YS_A_H3FHYAFXX/Sample_RMS2134YS_A_H3FHYAFXX.Processed/Sample_RMS2134YS_A_H3FHYAFXX.bam</v>
      </c>
      <c r="F1670" s="43" t="str">
        <f t="shared" si="157"/>
        <v>Sample_RMS2134YS_A_H3FHYAFXX.bam</v>
      </c>
      <c r="G1670" s="97" t="str">
        <f t="shared" si="161"/>
        <v>/data/khanlab/projects/working_DATA/Sample_RMS2134YS_A_H3FHYAFXX/Sample_RMS2134YS_A_H3FHYAFXX.Cufflinks_UCSC/genes.fpkm_tracking</v>
      </c>
      <c r="H1670" s="43"/>
      <c r="I1670" s="43"/>
      <c r="J1670" s="43"/>
      <c r="K1670" s="43"/>
      <c r="L1670" s="43"/>
      <c r="M1670" s="43"/>
      <c r="N1670" s="43"/>
      <c r="O1670" s="43"/>
      <c r="P1670" s="43"/>
      <c r="Q1670" s="43"/>
    </row>
    <row r="1671" spans="1:17" hidden="1">
      <c r="A1671" s="43" t="str">
        <f t="shared" si="158"/>
        <v>/data/khanlab/projects/working_DATA/</v>
      </c>
      <c r="B1671" s="43" t="s">
        <v>3628</v>
      </c>
      <c r="C1671" s="43" t="str">
        <f t="shared" si="159"/>
        <v>.Processed/</v>
      </c>
      <c r="D1671" s="43" t="str">
        <f t="shared" si="160"/>
        <v>.bam</v>
      </c>
      <c r="E1671" s="43" t="str">
        <f t="shared" si="156"/>
        <v>/data/khanlab/projects/working_DATA/Sample_RMS2135YS_A_H3FHYAFXX/Sample_RMS2135YS_A_H3FHYAFXX.Processed/Sample_RMS2135YS_A_H3FHYAFXX.bam</v>
      </c>
      <c r="F1671" s="43" t="str">
        <f t="shared" si="157"/>
        <v>Sample_RMS2135YS_A_H3FHYAFXX.bam</v>
      </c>
      <c r="G1671" s="97" t="str">
        <f t="shared" si="161"/>
        <v>/data/khanlab/projects/working_DATA/Sample_RMS2135YS_A_H3FHYAFXX/Sample_RMS2135YS_A_H3FHYAFXX.Cufflinks_UCSC/genes.fpkm_tracking</v>
      </c>
      <c r="H1671" s="43"/>
      <c r="I1671" s="43"/>
      <c r="J1671" s="43"/>
      <c r="K1671" s="43"/>
      <c r="L1671" s="43"/>
      <c r="M1671" s="43"/>
      <c r="N1671" s="43"/>
      <c r="O1671" s="43"/>
      <c r="P1671" s="43"/>
      <c r="Q1671" s="43"/>
    </row>
    <row r="1672" spans="1:17" hidden="1">
      <c r="A1672" s="43" t="str">
        <f t="shared" si="158"/>
        <v>/data/khanlab/projects/working_DATA/</v>
      </c>
      <c r="B1672" s="43" t="s">
        <v>3629</v>
      </c>
      <c r="C1672" s="43" t="str">
        <f t="shared" si="159"/>
        <v>.Processed/</v>
      </c>
      <c r="D1672" s="43" t="str">
        <f t="shared" si="160"/>
        <v>.bam</v>
      </c>
      <c r="E1672" s="43" t="str">
        <f t="shared" si="156"/>
        <v>/data/khanlab/projects/working_DATA/Sample_RMS2137PHL_A_H3FHYAFXX/Sample_RMS2137PHL_A_H3FHYAFXX.Processed/Sample_RMS2137PHL_A_H3FHYAFXX.bam</v>
      </c>
      <c r="F1672" s="43" t="str">
        <f t="shared" si="157"/>
        <v>Sample_RMS2137PHL_A_H3FHYAFXX.bam</v>
      </c>
      <c r="G1672" s="97" t="str">
        <f t="shared" si="161"/>
        <v>/data/khanlab/projects/working_DATA/Sample_RMS2137PHL_A_H3FHYAFXX/Sample_RMS2137PHL_A_H3FHYAFXX.Cufflinks_UCSC/genes.fpkm_tracking</v>
      </c>
      <c r="H1672" s="43"/>
      <c r="I1672" s="43"/>
      <c r="J1672" s="43"/>
      <c r="K1672" s="43"/>
      <c r="L1672" s="43"/>
      <c r="M1672" s="43"/>
      <c r="N1672" s="43"/>
      <c r="O1672" s="43"/>
      <c r="P1672" s="43"/>
      <c r="Q1672" s="43"/>
    </row>
    <row r="1673" spans="1:17" hidden="1">
      <c r="A1673" s="43" t="str">
        <f t="shared" si="158"/>
        <v>/data/khanlab/projects/working_DATA/</v>
      </c>
      <c r="B1673" s="43" t="s">
        <v>3630</v>
      </c>
      <c r="C1673" s="43" t="str">
        <f t="shared" si="159"/>
        <v>.Processed/</v>
      </c>
      <c r="D1673" s="43" t="str">
        <f t="shared" si="160"/>
        <v>.bam</v>
      </c>
      <c r="E1673" s="43" t="str">
        <f t="shared" si="156"/>
        <v>/data/khanlab/projects/working_DATA/Sample_RMS2138YS_A_H3FHYAFXX/Sample_RMS2138YS_A_H3FHYAFXX.Processed/Sample_RMS2138YS_A_H3FHYAFXX.bam</v>
      </c>
      <c r="F1673" s="43" t="str">
        <f t="shared" si="157"/>
        <v>Sample_RMS2138YS_A_H3FHYAFXX.bam</v>
      </c>
      <c r="G1673" s="97" t="str">
        <f t="shared" si="161"/>
        <v>/data/khanlab/projects/working_DATA/Sample_RMS2138YS_A_H3FHYAFXX/Sample_RMS2138YS_A_H3FHYAFXX.Cufflinks_UCSC/genes.fpkm_tracking</v>
      </c>
      <c r="H1673" s="43"/>
      <c r="I1673" s="43"/>
      <c r="J1673" s="43"/>
      <c r="K1673" s="43"/>
      <c r="L1673" s="43"/>
      <c r="M1673" s="43"/>
      <c r="N1673" s="43"/>
      <c r="O1673" s="43"/>
      <c r="P1673" s="43"/>
      <c r="Q1673" s="43"/>
    </row>
    <row r="1674" spans="1:17" hidden="1">
      <c r="A1674" s="43" t="str">
        <f t="shared" si="158"/>
        <v>/data/khanlab/projects/working_DATA/</v>
      </c>
      <c r="B1674" s="43" t="s">
        <v>3631</v>
      </c>
      <c r="C1674" s="43" t="str">
        <f t="shared" si="159"/>
        <v>.Processed/</v>
      </c>
      <c r="D1674" s="43" t="str">
        <f t="shared" si="160"/>
        <v>.bam</v>
      </c>
      <c r="E1674" s="43" t="str">
        <f t="shared" si="156"/>
        <v>/data/khanlab/projects/working_DATA/Sample_RMS2139YS_A_H3FHYAFXX/Sample_RMS2139YS_A_H3FHYAFXX.Processed/Sample_RMS2139YS_A_H3FHYAFXX.bam</v>
      </c>
      <c r="F1674" s="43" t="str">
        <f t="shared" si="157"/>
        <v>Sample_RMS2139YS_A_H3FHYAFXX.bam</v>
      </c>
      <c r="G1674" s="97" t="str">
        <f t="shared" si="161"/>
        <v>/data/khanlab/projects/working_DATA/Sample_RMS2139YS_A_H3FHYAFXX/Sample_RMS2139YS_A_H3FHYAFXX.Cufflinks_UCSC/genes.fpkm_tracking</v>
      </c>
      <c r="H1674" s="43"/>
      <c r="I1674" s="43"/>
      <c r="J1674" s="43"/>
      <c r="K1674" s="43"/>
      <c r="L1674" s="43"/>
      <c r="M1674" s="43"/>
      <c r="N1674" s="43"/>
      <c r="O1674" s="43"/>
      <c r="P1674" s="43"/>
      <c r="Q1674" s="43"/>
    </row>
    <row r="1675" spans="1:17" hidden="1">
      <c r="A1675" s="43" t="str">
        <f t="shared" si="158"/>
        <v>/data/khanlab/projects/working_DATA/</v>
      </c>
      <c r="B1675" s="43" t="s">
        <v>3632</v>
      </c>
      <c r="C1675" s="43" t="str">
        <f t="shared" si="159"/>
        <v>.Processed/</v>
      </c>
      <c r="D1675" s="43" t="str">
        <f t="shared" si="160"/>
        <v>.bam</v>
      </c>
      <c r="E1675" s="43" t="str">
        <f t="shared" si="156"/>
        <v>/data/khanlab/projects/working_DATA/Sample_RMS2140PHL_A_H3FHYAFXX/Sample_RMS2140PHL_A_H3FHYAFXX.Processed/Sample_RMS2140PHL_A_H3FHYAFXX.bam</v>
      </c>
      <c r="F1675" s="43" t="str">
        <f t="shared" si="157"/>
        <v>Sample_RMS2140PHL_A_H3FHYAFXX.bam</v>
      </c>
      <c r="G1675" s="97" t="str">
        <f t="shared" si="161"/>
        <v>/data/khanlab/projects/working_DATA/Sample_RMS2140PHL_A_H3FHYAFXX/Sample_RMS2140PHL_A_H3FHYAFXX.Cufflinks_UCSC/genes.fpkm_tracking</v>
      </c>
      <c r="H1675" s="43"/>
      <c r="I1675" s="43"/>
      <c r="J1675" s="43"/>
      <c r="K1675" s="43"/>
      <c r="L1675" s="43"/>
      <c r="M1675" s="43"/>
      <c r="N1675" s="43"/>
      <c r="O1675" s="43"/>
      <c r="P1675" s="43"/>
      <c r="Q1675" s="43"/>
    </row>
    <row r="1676" spans="1:17" hidden="1">
      <c r="A1676" s="43" t="str">
        <f t="shared" si="158"/>
        <v>/data/khanlab/projects/working_DATA/</v>
      </c>
      <c r="B1676" s="43" t="s">
        <v>3633</v>
      </c>
      <c r="C1676" s="43" t="str">
        <f t="shared" si="159"/>
        <v>.Processed/</v>
      </c>
      <c r="D1676" s="43" t="str">
        <f t="shared" si="160"/>
        <v>.bam</v>
      </c>
      <c r="E1676" s="43" t="str">
        <f t="shared" si="156"/>
        <v>/data/khanlab/projects/working_DATA/Sample_RMS2141YS_A_H3FHYAFXX/Sample_RMS2141YS_A_H3FHYAFXX.Processed/Sample_RMS2141YS_A_H3FHYAFXX.bam</v>
      </c>
      <c r="F1676" s="43" t="str">
        <f t="shared" si="157"/>
        <v>Sample_RMS2141YS_A_H3FHYAFXX.bam</v>
      </c>
      <c r="G1676" s="97" t="str">
        <f t="shared" si="161"/>
        <v>/data/khanlab/projects/working_DATA/Sample_RMS2141YS_A_H3FHYAFXX/Sample_RMS2141YS_A_H3FHYAFXX.Cufflinks_UCSC/genes.fpkm_tracking</v>
      </c>
      <c r="H1676" s="43"/>
      <c r="I1676" s="43"/>
      <c r="J1676" s="43"/>
      <c r="K1676" s="43"/>
      <c r="L1676" s="43"/>
      <c r="M1676" s="43"/>
      <c r="N1676" s="43"/>
      <c r="O1676" s="43"/>
      <c r="P1676" s="43"/>
      <c r="Q1676" s="43"/>
    </row>
    <row r="1677" spans="1:17" hidden="1">
      <c r="A1677" s="43" t="str">
        <f t="shared" si="158"/>
        <v>/data/khanlab/projects/working_DATA/</v>
      </c>
      <c r="B1677" s="43" t="s">
        <v>3634</v>
      </c>
      <c r="C1677" s="43" t="str">
        <f t="shared" si="159"/>
        <v>.Processed/</v>
      </c>
      <c r="D1677" s="43" t="str">
        <f t="shared" si="160"/>
        <v>.bam</v>
      </c>
      <c r="E1677" s="43" t="str">
        <f t="shared" si="156"/>
        <v>/data/khanlab/projects/working_DATA/Sample_RMS2142YS_A_H3FHYAFXX/Sample_RMS2142YS_A_H3FHYAFXX.Processed/Sample_RMS2142YS_A_H3FHYAFXX.bam</v>
      </c>
      <c r="F1677" s="43" t="str">
        <f t="shared" si="157"/>
        <v>Sample_RMS2142YS_A_H3FHYAFXX.bam</v>
      </c>
      <c r="G1677" s="97" t="str">
        <f t="shared" si="161"/>
        <v>/data/khanlab/projects/working_DATA/Sample_RMS2142YS_A_H3FHYAFXX/Sample_RMS2142YS_A_H3FHYAFXX.Cufflinks_UCSC/genes.fpkm_tracking</v>
      </c>
      <c r="H1677" s="43"/>
      <c r="I1677" s="43"/>
      <c r="J1677" s="43"/>
      <c r="K1677" s="43"/>
      <c r="L1677" s="43"/>
      <c r="M1677" s="43"/>
      <c r="N1677" s="43"/>
      <c r="O1677" s="43"/>
      <c r="P1677" s="43"/>
      <c r="Q1677" s="43"/>
    </row>
    <row r="1678" spans="1:17" hidden="1">
      <c r="A1678" s="43" t="str">
        <f t="shared" si="158"/>
        <v>/data/khanlab/projects/working_DATA/</v>
      </c>
      <c r="B1678" s="43" t="s">
        <v>3635</v>
      </c>
      <c r="C1678" s="43" t="str">
        <f t="shared" si="159"/>
        <v>.Processed/</v>
      </c>
      <c r="D1678" s="43" t="str">
        <f t="shared" si="160"/>
        <v>.bam</v>
      </c>
      <c r="E1678" s="43" t="str">
        <f t="shared" si="156"/>
        <v>/data/khanlab/projects/working_DATA/Sample_RMS2143YS_A_H3FHYAFXX/Sample_RMS2143YS_A_H3FHYAFXX.Processed/Sample_RMS2143YS_A_H3FHYAFXX.bam</v>
      </c>
      <c r="F1678" s="43" t="str">
        <f t="shared" si="157"/>
        <v>Sample_RMS2143YS_A_H3FHYAFXX.bam</v>
      </c>
      <c r="G1678" s="97" t="str">
        <f t="shared" si="161"/>
        <v>/data/khanlab/projects/working_DATA/Sample_RMS2143YS_A_H3FHYAFXX/Sample_RMS2143YS_A_H3FHYAFXX.Cufflinks_UCSC/genes.fpkm_tracking</v>
      </c>
      <c r="H1678" s="43"/>
      <c r="I1678" s="43"/>
      <c r="J1678" s="43"/>
      <c r="K1678" s="43"/>
      <c r="L1678" s="43"/>
      <c r="M1678" s="43"/>
      <c r="N1678" s="43"/>
      <c r="O1678" s="43"/>
      <c r="P1678" s="43"/>
      <c r="Q1678" s="43"/>
    </row>
    <row r="1679" spans="1:17" hidden="1">
      <c r="A1679" s="43" t="str">
        <f t="shared" si="158"/>
        <v>/data/khanlab/projects/working_DATA/</v>
      </c>
      <c r="B1679" s="43" t="s">
        <v>3636</v>
      </c>
      <c r="C1679" s="43" t="str">
        <f t="shared" si="159"/>
        <v>.Processed/</v>
      </c>
      <c r="D1679" s="43" t="str">
        <f t="shared" si="160"/>
        <v>.bam</v>
      </c>
      <c r="E1679" s="43" t="str">
        <f t="shared" si="156"/>
        <v>/data/khanlab/projects/working_DATA/Sample_RMS2145PHL_A_H3FHYAFXX/Sample_RMS2145PHL_A_H3FHYAFXX.Processed/Sample_RMS2145PHL_A_H3FHYAFXX.bam</v>
      </c>
      <c r="F1679" s="43" t="str">
        <f t="shared" si="157"/>
        <v>Sample_RMS2145PHL_A_H3FHYAFXX.bam</v>
      </c>
      <c r="G1679" s="97" t="str">
        <f t="shared" si="161"/>
        <v>/data/khanlab/projects/working_DATA/Sample_RMS2145PHL_A_H3FHYAFXX/Sample_RMS2145PHL_A_H3FHYAFXX.Cufflinks_UCSC/genes.fpkm_tracking</v>
      </c>
      <c r="H1679" s="43"/>
      <c r="I1679" s="43"/>
      <c r="J1679" s="43"/>
      <c r="K1679" s="43"/>
      <c r="L1679" s="43"/>
      <c r="M1679" s="43"/>
      <c r="N1679" s="43"/>
      <c r="O1679" s="43"/>
      <c r="P1679" s="43"/>
      <c r="Q1679" s="43"/>
    </row>
    <row r="1680" spans="1:17" hidden="1">
      <c r="A1680" s="43" t="str">
        <f t="shared" si="158"/>
        <v>/data/khanlab/projects/working_DATA/</v>
      </c>
      <c r="B1680" s="43" t="s">
        <v>3637</v>
      </c>
      <c r="C1680" s="43" t="str">
        <f t="shared" si="159"/>
        <v>.Processed/</v>
      </c>
      <c r="D1680" s="43" t="str">
        <f t="shared" si="160"/>
        <v>.bam</v>
      </c>
      <c r="E1680" s="43" t="str">
        <f t="shared" si="156"/>
        <v>/data/khanlab/projects/working_DATA/Sample_RMS2148YS_A_H3FHYAFXX/Sample_RMS2148YS_A_H3FHYAFXX.Processed/Sample_RMS2148YS_A_H3FHYAFXX.bam</v>
      </c>
      <c r="F1680" s="43" t="str">
        <f t="shared" si="157"/>
        <v>Sample_RMS2148YS_A_H3FHYAFXX.bam</v>
      </c>
      <c r="G1680" s="97" t="str">
        <f t="shared" si="161"/>
        <v>/data/khanlab/projects/working_DATA/Sample_RMS2148YS_A_H3FHYAFXX/Sample_RMS2148YS_A_H3FHYAFXX.Cufflinks_UCSC/genes.fpkm_tracking</v>
      </c>
      <c r="H1680" s="43"/>
      <c r="I1680" s="43"/>
      <c r="J1680" s="43"/>
      <c r="K1680" s="43"/>
      <c r="L1680" s="43"/>
      <c r="M1680" s="43"/>
      <c r="N1680" s="43"/>
      <c r="O1680" s="43"/>
      <c r="P1680" s="43"/>
      <c r="Q1680" s="43"/>
    </row>
    <row r="1681" spans="1:17" hidden="1">
      <c r="A1681" s="43" t="str">
        <f t="shared" si="158"/>
        <v>/data/khanlab/projects/working_DATA/</v>
      </c>
      <c r="B1681" s="43" t="s">
        <v>3638</v>
      </c>
      <c r="C1681" s="43" t="str">
        <f t="shared" si="159"/>
        <v>.Processed/</v>
      </c>
      <c r="D1681" s="43" t="str">
        <f t="shared" si="160"/>
        <v>.bam</v>
      </c>
      <c r="E1681" s="43" t="str">
        <f t="shared" si="156"/>
        <v>/data/khanlab/projects/working_DATA/Sample_RMS2149YS_A_H3FHYAFXX/Sample_RMS2149YS_A_H3FHYAFXX.Processed/Sample_RMS2149YS_A_H3FHYAFXX.bam</v>
      </c>
      <c r="F1681" s="43" t="str">
        <f t="shared" si="157"/>
        <v>Sample_RMS2149YS_A_H3FHYAFXX.bam</v>
      </c>
      <c r="G1681" s="97" t="str">
        <f t="shared" si="161"/>
        <v>/data/khanlab/projects/working_DATA/Sample_RMS2149YS_A_H3FHYAFXX/Sample_RMS2149YS_A_H3FHYAFXX.Cufflinks_UCSC/genes.fpkm_tracking</v>
      </c>
      <c r="H1681" s="43"/>
      <c r="I1681" s="43"/>
      <c r="J1681" s="43"/>
      <c r="K1681" s="43"/>
      <c r="L1681" s="43"/>
      <c r="M1681" s="43"/>
      <c r="N1681" s="43"/>
      <c r="O1681" s="43"/>
      <c r="P1681" s="43"/>
      <c r="Q1681" s="43"/>
    </row>
    <row r="1682" spans="1:17" hidden="1">
      <c r="A1682" s="43" t="str">
        <f t="shared" si="158"/>
        <v>/data/khanlab/projects/working_DATA/</v>
      </c>
      <c r="B1682" s="43" t="s">
        <v>870</v>
      </c>
      <c r="C1682" s="43" t="str">
        <f t="shared" si="159"/>
        <v>.Processed/</v>
      </c>
      <c r="D1682" s="43" t="str">
        <f t="shared" si="160"/>
        <v>.bam</v>
      </c>
      <c r="E1682" s="43" t="str">
        <f t="shared" ref="E1682:E1745" si="162">CONCATENATE(A1682,B1682,"/",B1682,C1682,B1682,D1682)</f>
        <v>/data/khanlab/projects/working_DATA/Sample_RMS214_D133UACXX/Sample_RMS214_D133UACXX.Processed/Sample_RMS214_D133UACXX.bam</v>
      </c>
      <c r="F1682" s="43" t="str">
        <f t="shared" ref="F1682:F1745" si="163">CONCATENATE(B1682,D1682)</f>
        <v>Sample_RMS214_D133UACXX.bam</v>
      </c>
      <c r="G1682" s="97" t="str">
        <f t="shared" si="161"/>
        <v>/data/khanlab/projects/working_DATA/Sample_RMS214_D133UACXX/Sample_RMS214_D133UACXX.Cufflinks_UCSC/genes.fpkm_tracking</v>
      </c>
      <c r="H1682" s="43"/>
      <c r="I1682" s="43"/>
      <c r="J1682" s="43"/>
      <c r="K1682" s="43"/>
      <c r="L1682" s="43"/>
      <c r="M1682" s="43"/>
      <c r="N1682" s="43"/>
      <c r="O1682" s="43"/>
      <c r="P1682" s="43"/>
      <c r="Q1682" s="43"/>
    </row>
    <row r="1683" spans="1:17" hidden="1">
      <c r="A1683" s="43" t="str">
        <f t="shared" si="158"/>
        <v>/data/khanlab/projects/working_DATA/</v>
      </c>
      <c r="B1683" s="43" t="s">
        <v>871</v>
      </c>
      <c r="C1683" s="43" t="str">
        <f t="shared" si="159"/>
        <v>.Processed/</v>
      </c>
      <c r="D1683" s="43" t="str">
        <f t="shared" si="160"/>
        <v>.bam</v>
      </c>
      <c r="E1683" s="43" t="str">
        <f t="shared" si="162"/>
        <v>/data/khanlab/projects/working_DATA/Sample_RMS216_D133UACXX/Sample_RMS216_D133UACXX.Processed/Sample_RMS216_D133UACXX.bam</v>
      </c>
      <c r="F1683" s="43" t="str">
        <f t="shared" si="163"/>
        <v>Sample_RMS216_D133UACXX.bam</v>
      </c>
      <c r="G1683" s="97" t="str">
        <f t="shared" si="161"/>
        <v>/data/khanlab/projects/working_DATA/Sample_RMS216_D133UACXX/Sample_RMS216_D133UACXX.Cufflinks_UCSC/genes.fpkm_tracking</v>
      </c>
      <c r="H1683" s="43"/>
      <c r="I1683" s="43"/>
      <c r="J1683" s="43"/>
      <c r="K1683" s="43"/>
      <c r="L1683" s="43"/>
      <c r="M1683" s="43"/>
      <c r="N1683" s="43"/>
      <c r="O1683" s="43"/>
      <c r="P1683" s="43"/>
      <c r="Q1683" s="43"/>
    </row>
    <row r="1684" spans="1:17" hidden="1">
      <c r="A1684" s="43" t="str">
        <f t="shared" si="158"/>
        <v>/data/khanlab/projects/working_DATA/</v>
      </c>
      <c r="B1684" s="43" t="s">
        <v>872</v>
      </c>
      <c r="C1684" s="43" t="str">
        <f t="shared" si="159"/>
        <v>.Processed/</v>
      </c>
      <c r="D1684" s="43" t="str">
        <f t="shared" si="160"/>
        <v>.bam</v>
      </c>
      <c r="E1684" s="43" t="str">
        <f t="shared" si="162"/>
        <v>/data/khanlab/projects/working_DATA/Sample_RMS217_D133UACXX/Sample_RMS217_D133UACXX.Processed/Sample_RMS217_D133UACXX.bam</v>
      </c>
      <c r="F1684" s="43" t="str">
        <f t="shared" si="163"/>
        <v>Sample_RMS217_D133UACXX.bam</v>
      </c>
      <c r="G1684" s="97" t="str">
        <f t="shared" si="161"/>
        <v>/data/khanlab/projects/working_DATA/Sample_RMS217_D133UACXX/Sample_RMS217_D133UACXX.Cufflinks_UCSC/genes.fpkm_tracking</v>
      </c>
      <c r="H1684" s="43"/>
      <c r="I1684" s="43"/>
      <c r="J1684" s="43"/>
      <c r="K1684" s="43"/>
      <c r="L1684" s="43"/>
      <c r="M1684" s="43"/>
      <c r="N1684" s="43"/>
      <c r="O1684" s="43"/>
      <c r="P1684" s="43"/>
      <c r="Q1684" s="43"/>
    </row>
    <row r="1685" spans="1:17" hidden="1">
      <c r="A1685" s="43" t="str">
        <f t="shared" si="158"/>
        <v>/data/khanlab/projects/working_DATA/</v>
      </c>
      <c r="B1685" s="43" t="s">
        <v>3639</v>
      </c>
      <c r="C1685" s="43" t="str">
        <f t="shared" si="159"/>
        <v>.Processed/</v>
      </c>
      <c r="D1685" s="43" t="str">
        <f t="shared" si="160"/>
        <v>.bam</v>
      </c>
      <c r="E1685" s="43" t="str">
        <f t="shared" si="162"/>
        <v>/data/khanlab/projects/working_DATA/Sample_RMS218_A_H3FHYAFXX/Sample_RMS218_A_H3FHYAFXX.Processed/Sample_RMS218_A_H3FHYAFXX.bam</v>
      </c>
      <c r="F1685" s="43" t="str">
        <f t="shared" si="163"/>
        <v>Sample_RMS218_A_H3FHYAFXX.bam</v>
      </c>
      <c r="G1685" s="97" t="str">
        <f t="shared" si="161"/>
        <v>/data/khanlab/projects/working_DATA/Sample_RMS218_A_H3FHYAFXX/Sample_RMS218_A_H3FHYAFXX.Cufflinks_UCSC/genes.fpkm_tracking</v>
      </c>
      <c r="H1685" s="43"/>
      <c r="I1685" s="43"/>
      <c r="J1685" s="43"/>
      <c r="K1685" s="43"/>
      <c r="L1685" s="43"/>
      <c r="M1685" s="43"/>
      <c r="N1685" s="43"/>
      <c r="O1685" s="43"/>
      <c r="P1685" s="43"/>
      <c r="Q1685" s="43"/>
    </row>
    <row r="1686" spans="1:17" hidden="1">
      <c r="A1686" s="43" t="str">
        <f t="shared" si="158"/>
        <v>/data/khanlab/projects/working_DATA/</v>
      </c>
      <c r="B1686" s="43" t="s">
        <v>3640</v>
      </c>
      <c r="C1686" s="43" t="str">
        <f t="shared" si="159"/>
        <v>.Processed/</v>
      </c>
      <c r="D1686" s="43" t="str">
        <f t="shared" si="160"/>
        <v>.bam</v>
      </c>
      <c r="E1686" s="43" t="str">
        <f t="shared" si="162"/>
        <v>/data/khanlab/projects/working_DATA/Sample_RMS219_A_H3FHYAFXX/Sample_RMS219_A_H3FHYAFXX.Processed/Sample_RMS219_A_H3FHYAFXX.bam</v>
      </c>
      <c r="F1686" s="43" t="str">
        <f t="shared" si="163"/>
        <v>Sample_RMS219_A_H3FHYAFXX.bam</v>
      </c>
      <c r="G1686" s="97" t="str">
        <f t="shared" si="161"/>
        <v>/data/khanlab/projects/working_DATA/Sample_RMS219_A_H3FHYAFXX/Sample_RMS219_A_H3FHYAFXX.Cufflinks_UCSC/genes.fpkm_tracking</v>
      </c>
      <c r="H1686" s="43"/>
      <c r="I1686" s="43"/>
      <c r="J1686" s="43"/>
      <c r="K1686" s="43"/>
      <c r="L1686" s="43"/>
      <c r="M1686" s="43"/>
      <c r="N1686" s="43"/>
      <c r="O1686" s="43"/>
      <c r="P1686" s="43"/>
      <c r="Q1686" s="43"/>
    </row>
    <row r="1687" spans="1:17" hidden="1">
      <c r="A1687" s="43" t="str">
        <f t="shared" si="158"/>
        <v>/data/khanlab/projects/working_DATA/</v>
      </c>
      <c r="B1687" s="43" t="s">
        <v>3641</v>
      </c>
      <c r="C1687" s="43" t="str">
        <f t="shared" si="159"/>
        <v>.Processed/</v>
      </c>
      <c r="D1687" s="43" t="str">
        <f t="shared" si="160"/>
        <v>.bam</v>
      </c>
      <c r="E1687" s="43" t="str">
        <f t="shared" si="162"/>
        <v>/data/khanlab/projects/working_DATA/Sample_RMS220_A_H3FHYAFXX/Sample_RMS220_A_H3FHYAFXX.Processed/Sample_RMS220_A_H3FHYAFXX.bam</v>
      </c>
      <c r="F1687" s="43" t="str">
        <f t="shared" si="163"/>
        <v>Sample_RMS220_A_H3FHYAFXX.bam</v>
      </c>
      <c r="G1687" s="97" t="str">
        <f t="shared" si="161"/>
        <v>/data/khanlab/projects/working_DATA/Sample_RMS220_A_H3FHYAFXX/Sample_RMS220_A_H3FHYAFXX.Cufflinks_UCSC/genes.fpkm_tracking</v>
      </c>
      <c r="H1687" s="43"/>
      <c r="I1687" s="43"/>
      <c r="J1687" s="43"/>
      <c r="K1687" s="43"/>
      <c r="L1687" s="43"/>
      <c r="M1687" s="43"/>
      <c r="N1687" s="43"/>
      <c r="O1687" s="43"/>
      <c r="P1687" s="43"/>
      <c r="Q1687" s="43"/>
    </row>
    <row r="1688" spans="1:17" hidden="1">
      <c r="A1688" s="43" t="str">
        <f t="shared" si="158"/>
        <v>/data/khanlab/projects/working_DATA/</v>
      </c>
      <c r="B1688" s="43" t="s">
        <v>873</v>
      </c>
      <c r="C1688" s="43" t="str">
        <f t="shared" si="159"/>
        <v>.Processed/</v>
      </c>
      <c r="D1688" s="43" t="str">
        <f t="shared" si="160"/>
        <v>.bam</v>
      </c>
      <c r="E1688" s="43" t="str">
        <f t="shared" si="162"/>
        <v>/data/khanlab/projects/working_DATA/Sample_RMS222_2x_D195DACXX/Sample_RMS222_2x_D195DACXX.Processed/Sample_RMS222_2x_D195DACXX.bam</v>
      </c>
      <c r="F1688" s="43" t="str">
        <f t="shared" si="163"/>
        <v>Sample_RMS222_2x_D195DACXX.bam</v>
      </c>
      <c r="G1688" s="97" t="str">
        <f t="shared" si="161"/>
        <v>/data/khanlab/projects/working_DATA/Sample_RMS222_2x_D195DACXX/Sample_RMS222_2x_D195DACXX.Cufflinks_UCSC/genes.fpkm_tracking</v>
      </c>
      <c r="H1688" s="43"/>
      <c r="I1688" s="43"/>
      <c r="J1688" s="43"/>
      <c r="K1688" s="43"/>
      <c r="L1688" s="43"/>
      <c r="M1688" s="43"/>
      <c r="N1688" s="43"/>
      <c r="O1688" s="43"/>
      <c r="P1688" s="43"/>
      <c r="Q1688" s="43"/>
    </row>
    <row r="1689" spans="1:17" hidden="1">
      <c r="A1689" s="43" t="str">
        <f t="shared" si="158"/>
        <v>/data/khanlab/projects/working_DATA/</v>
      </c>
      <c r="B1689" s="43" t="s">
        <v>3642</v>
      </c>
      <c r="C1689" s="43" t="str">
        <f t="shared" si="159"/>
        <v>.Processed/</v>
      </c>
      <c r="D1689" s="43" t="str">
        <f t="shared" si="160"/>
        <v>.bam</v>
      </c>
      <c r="E1689" s="43" t="str">
        <f t="shared" si="162"/>
        <v>/data/khanlab/projects/working_DATA/Sample_RMS222_A_H3FHYAFXX/Sample_RMS222_A_H3FHYAFXX.Processed/Sample_RMS222_A_H3FHYAFXX.bam</v>
      </c>
      <c r="F1689" s="43" t="str">
        <f t="shared" si="163"/>
        <v>Sample_RMS222_A_H3FHYAFXX.bam</v>
      </c>
      <c r="G1689" s="97" t="str">
        <f t="shared" si="161"/>
        <v>/data/khanlab/projects/working_DATA/Sample_RMS222_A_H3FHYAFXX/Sample_RMS222_A_H3FHYAFXX.Cufflinks_UCSC/genes.fpkm_tracking</v>
      </c>
      <c r="H1689" s="43"/>
      <c r="I1689" s="43"/>
      <c r="J1689" s="43"/>
      <c r="K1689" s="43"/>
      <c r="L1689" s="43"/>
      <c r="M1689" s="43"/>
      <c r="N1689" s="43"/>
      <c r="O1689" s="43"/>
      <c r="P1689" s="43"/>
      <c r="Q1689" s="43"/>
    </row>
    <row r="1690" spans="1:17" hidden="1">
      <c r="A1690" s="43" t="str">
        <f t="shared" si="158"/>
        <v>/data/khanlab/projects/working_DATA/</v>
      </c>
      <c r="B1690" s="43" t="s">
        <v>874</v>
      </c>
      <c r="C1690" s="43" t="str">
        <f t="shared" si="159"/>
        <v>.Processed/</v>
      </c>
      <c r="D1690" s="43" t="str">
        <f t="shared" si="160"/>
        <v>.bam</v>
      </c>
      <c r="E1690" s="43" t="str">
        <f t="shared" si="162"/>
        <v>/data/khanlab/projects/working_DATA/Sample_RMS222_D133UACXX/Sample_RMS222_D133UACXX.Processed/Sample_RMS222_D133UACXX.bam</v>
      </c>
      <c r="F1690" s="43" t="str">
        <f t="shared" si="163"/>
        <v>Sample_RMS222_D133UACXX.bam</v>
      </c>
      <c r="G1690" s="97" t="str">
        <f t="shared" si="161"/>
        <v>/data/khanlab/projects/working_DATA/Sample_RMS222_D133UACXX/Sample_RMS222_D133UACXX.Cufflinks_UCSC/genes.fpkm_tracking</v>
      </c>
      <c r="H1690" s="43"/>
      <c r="I1690" s="43"/>
      <c r="J1690" s="43"/>
      <c r="K1690" s="43"/>
      <c r="L1690" s="43"/>
      <c r="M1690" s="43"/>
      <c r="N1690" s="43"/>
      <c r="O1690" s="43"/>
      <c r="P1690" s="43"/>
      <c r="Q1690" s="43"/>
    </row>
    <row r="1691" spans="1:17">
      <c r="A1691" s="43" t="str">
        <f t="shared" si="158"/>
        <v>/data/khanlab/projects/working_DATA/</v>
      </c>
      <c r="B1691" s="43" t="s">
        <v>875</v>
      </c>
      <c r="C1691" s="43" t="str">
        <f t="shared" si="159"/>
        <v>.Processed/</v>
      </c>
      <c r="D1691" s="43" t="str">
        <f t="shared" si="160"/>
        <v>.bam</v>
      </c>
      <c r="E1691" s="43" t="str">
        <f t="shared" si="162"/>
        <v>/data/khanlab/projects/working_DATA/Sample_RMS222tumor_T_D1D34ACXX/Sample_RMS222tumor_T_D1D34ACXX.Processed/Sample_RMS222tumor_T_D1D34ACXX.bam</v>
      </c>
      <c r="F1691" s="43" t="str">
        <f t="shared" si="163"/>
        <v>Sample_RMS222tumor_T_D1D34ACXX.bam</v>
      </c>
      <c r="G1691" s="97" t="str">
        <f t="shared" si="161"/>
        <v>/data/khanlab/projects/working_DATA/Sample_RMS222tumor_T_D1D34ACXX/Sample_RMS222tumor_T_D1D34ACXX.Cufflinks_UCSC/genes.fpkm_tracking</v>
      </c>
      <c r="H1691" s="43"/>
      <c r="I1691" s="43"/>
      <c r="J1691" s="43"/>
      <c r="K1691" s="43"/>
      <c r="L1691" s="43"/>
      <c r="M1691" s="43"/>
      <c r="N1691" s="43"/>
      <c r="O1691" s="43"/>
      <c r="P1691" s="43"/>
      <c r="Q1691" s="43"/>
    </row>
    <row r="1692" spans="1:17" hidden="1">
      <c r="A1692" s="43" t="str">
        <f t="shared" si="158"/>
        <v>/data/khanlab/projects/working_DATA/</v>
      </c>
      <c r="B1692" s="43" t="s">
        <v>876</v>
      </c>
      <c r="C1692" s="43" t="str">
        <f t="shared" si="159"/>
        <v>.Processed/</v>
      </c>
      <c r="D1692" s="43" t="str">
        <f t="shared" si="160"/>
        <v>.bam</v>
      </c>
      <c r="E1692" s="43" t="str">
        <f t="shared" si="162"/>
        <v>/data/khanlab/projects/working_DATA/Sample_RMS223_D16M1ACXX/Sample_RMS223_D16M1ACXX.Processed/Sample_RMS223_D16M1ACXX.bam</v>
      </c>
      <c r="F1692" s="43" t="str">
        <f t="shared" si="163"/>
        <v>Sample_RMS223_D16M1ACXX.bam</v>
      </c>
      <c r="G1692" s="97" t="str">
        <f t="shared" si="161"/>
        <v>/data/khanlab/projects/working_DATA/Sample_RMS223_D16M1ACXX/Sample_RMS223_D16M1ACXX.Cufflinks_UCSC/genes.fpkm_tracking</v>
      </c>
      <c r="H1692" s="43"/>
      <c r="I1692" s="43"/>
      <c r="J1692" s="43"/>
      <c r="K1692" s="43"/>
      <c r="L1692" s="43"/>
      <c r="M1692" s="43"/>
      <c r="N1692" s="43"/>
      <c r="O1692" s="43"/>
      <c r="P1692" s="43"/>
      <c r="Q1692" s="43"/>
    </row>
    <row r="1693" spans="1:17" hidden="1">
      <c r="A1693" s="43" t="str">
        <f t="shared" si="158"/>
        <v>/data/khanlab/projects/working_DATA/</v>
      </c>
      <c r="B1693" s="43" t="s">
        <v>877</v>
      </c>
      <c r="C1693" s="43" t="str">
        <f t="shared" si="159"/>
        <v>.Processed/</v>
      </c>
      <c r="D1693" s="43" t="str">
        <f t="shared" si="160"/>
        <v>.bam</v>
      </c>
      <c r="E1693" s="43" t="str">
        <f t="shared" si="162"/>
        <v>/data/khanlab/projects/working_DATA/Sample_RMS224_D16M1ACXX/Sample_RMS224_D16M1ACXX.Processed/Sample_RMS224_D16M1ACXX.bam</v>
      </c>
      <c r="F1693" s="43" t="str">
        <f t="shared" si="163"/>
        <v>Sample_RMS224_D16M1ACXX.bam</v>
      </c>
      <c r="G1693" s="97" t="str">
        <f t="shared" si="161"/>
        <v>/data/khanlab/projects/working_DATA/Sample_RMS224_D16M1ACXX/Sample_RMS224_D16M1ACXX.Cufflinks_UCSC/genes.fpkm_tracking</v>
      </c>
      <c r="H1693" s="43"/>
      <c r="I1693" s="43"/>
      <c r="J1693" s="43"/>
      <c r="K1693" s="43"/>
      <c r="L1693" s="43"/>
      <c r="M1693" s="43"/>
      <c r="N1693" s="43"/>
      <c r="O1693" s="43"/>
      <c r="P1693" s="43"/>
      <c r="Q1693" s="43"/>
    </row>
    <row r="1694" spans="1:17" hidden="1">
      <c r="A1694" s="43" t="str">
        <f t="shared" si="158"/>
        <v>/data/khanlab/projects/working_DATA/</v>
      </c>
      <c r="B1694" s="43" t="s">
        <v>878</v>
      </c>
      <c r="C1694" s="43" t="str">
        <f t="shared" si="159"/>
        <v>.Processed/</v>
      </c>
      <c r="D1694" s="43" t="str">
        <f t="shared" si="160"/>
        <v>.bam</v>
      </c>
      <c r="E1694" s="43" t="str">
        <f t="shared" si="162"/>
        <v>/data/khanlab/projects/working_DATA/Sample_RMS225_D16M1ACXX/Sample_RMS225_D16M1ACXX.Processed/Sample_RMS225_D16M1ACXX.bam</v>
      </c>
      <c r="F1694" s="43" t="str">
        <f t="shared" si="163"/>
        <v>Sample_RMS225_D16M1ACXX.bam</v>
      </c>
      <c r="G1694" s="97" t="str">
        <f t="shared" si="161"/>
        <v>/data/khanlab/projects/working_DATA/Sample_RMS225_D16M1ACXX/Sample_RMS225_D16M1ACXX.Cufflinks_UCSC/genes.fpkm_tracking</v>
      </c>
      <c r="H1694" s="43"/>
      <c r="I1694" s="43"/>
      <c r="J1694" s="43"/>
      <c r="K1694" s="43"/>
      <c r="L1694" s="43"/>
      <c r="M1694" s="43"/>
      <c r="N1694" s="43"/>
      <c r="O1694" s="43"/>
      <c r="P1694" s="43"/>
      <c r="Q1694" s="43"/>
    </row>
    <row r="1695" spans="1:17" hidden="1">
      <c r="A1695" s="43" t="str">
        <f t="shared" si="158"/>
        <v>/data/khanlab/projects/working_DATA/</v>
      </c>
      <c r="B1695" s="43" t="s">
        <v>3643</v>
      </c>
      <c r="C1695" s="43" t="str">
        <f t="shared" si="159"/>
        <v>.Processed/</v>
      </c>
      <c r="D1695" s="43" t="str">
        <f t="shared" si="160"/>
        <v>.bam</v>
      </c>
      <c r="E1695" s="43" t="str">
        <f t="shared" si="162"/>
        <v>/data/khanlab/projects/working_DATA/Sample_RMS226_A_H3FHYAFXX/Sample_RMS226_A_H3FHYAFXX.Processed/Sample_RMS226_A_H3FHYAFXX.bam</v>
      </c>
      <c r="F1695" s="43" t="str">
        <f t="shared" si="163"/>
        <v>Sample_RMS226_A_H3FHYAFXX.bam</v>
      </c>
      <c r="G1695" s="97" t="str">
        <f t="shared" si="161"/>
        <v>/data/khanlab/projects/working_DATA/Sample_RMS226_A_H3FHYAFXX/Sample_RMS226_A_H3FHYAFXX.Cufflinks_UCSC/genes.fpkm_tracking</v>
      </c>
      <c r="H1695" s="43"/>
      <c r="I1695" s="43"/>
      <c r="J1695" s="43"/>
      <c r="K1695" s="43"/>
      <c r="L1695" s="43"/>
      <c r="M1695" s="43"/>
      <c r="N1695" s="43"/>
      <c r="O1695" s="43"/>
      <c r="P1695" s="43"/>
      <c r="Q1695" s="43"/>
    </row>
    <row r="1696" spans="1:17" hidden="1">
      <c r="A1696" s="43" t="str">
        <f t="shared" si="158"/>
        <v>/data/khanlab/projects/working_DATA/</v>
      </c>
      <c r="B1696" s="43" t="s">
        <v>879</v>
      </c>
      <c r="C1696" s="43" t="str">
        <f t="shared" si="159"/>
        <v>.Processed/</v>
      </c>
      <c r="D1696" s="43" t="str">
        <f t="shared" si="160"/>
        <v>.bam</v>
      </c>
      <c r="E1696" s="43" t="str">
        <f t="shared" si="162"/>
        <v>/data/khanlab/projects/working_DATA/Sample_RMS226_D18LTACXX/Sample_RMS226_D18LTACXX.Processed/Sample_RMS226_D18LTACXX.bam</v>
      </c>
      <c r="F1696" s="43" t="str">
        <f t="shared" si="163"/>
        <v>Sample_RMS226_D18LTACXX.bam</v>
      </c>
      <c r="G1696" s="97" t="str">
        <f t="shared" si="161"/>
        <v>/data/khanlab/projects/working_DATA/Sample_RMS226_D18LTACXX/Sample_RMS226_D18LTACXX.Cufflinks_UCSC/genes.fpkm_tracking</v>
      </c>
      <c r="H1696" s="43"/>
      <c r="I1696" s="43"/>
      <c r="J1696" s="43"/>
      <c r="K1696" s="43"/>
      <c r="L1696" s="43"/>
      <c r="M1696" s="43"/>
      <c r="N1696" s="43"/>
      <c r="O1696" s="43"/>
      <c r="P1696" s="43"/>
      <c r="Q1696" s="43"/>
    </row>
    <row r="1697" spans="1:17" hidden="1">
      <c r="A1697" s="43" t="str">
        <f t="shared" si="158"/>
        <v>/data/khanlab/projects/working_DATA/</v>
      </c>
      <c r="B1697" s="43" t="s">
        <v>880</v>
      </c>
      <c r="C1697" s="43" t="str">
        <f t="shared" si="159"/>
        <v>.Processed/</v>
      </c>
      <c r="D1697" s="43" t="str">
        <f t="shared" si="160"/>
        <v>.bam</v>
      </c>
      <c r="E1697" s="43" t="str">
        <f t="shared" si="162"/>
        <v>/data/khanlab/projects/working_DATA/Sample_RMS227_D18LTACXX/Sample_RMS227_D18LTACXX.Processed/Sample_RMS227_D18LTACXX.bam</v>
      </c>
      <c r="F1697" s="43" t="str">
        <f t="shared" si="163"/>
        <v>Sample_RMS227_D18LTACXX.bam</v>
      </c>
      <c r="G1697" s="97" t="str">
        <f t="shared" si="161"/>
        <v>/data/khanlab/projects/working_DATA/Sample_RMS227_D18LTACXX/Sample_RMS227_D18LTACXX.Cufflinks_UCSC/genes.fpkm_tracking</v>
      </c>
      <c r="H1697" s="43"/>
      <c r="I1697" s="43"/>
      <c r="J1697" s="43"/>
      <c r="K1697" s="43"/>
      <c r="L1697" s="43"/>
      <c r="M1697" s="43"/>
      <c r="N1697" s="43"/>
      <c r="O1697" s="43"/>
      <c r="P1697" s="43"/>
      <c r="Q1697" s="43"/>
    </row>
    <row r="1698" spans="1:17" hidden="1">
      <c r="A1698" s="43" t="str">
        <f t="shared" si="158"/>
        <v>/data/khanlab/projects/working_DATA/</v>
      </c>
      <c r="B1698" s="43" t="s">
        <v>2168</v>
      </c>
      <c r="C1698" s="43" t="str">
        <f t="shared" si="159"/>
        <v>.Processed/</v>
      </c>
      <c r="D1698" s="43" t="str">
        <f t="shared" si="160"/>
        <v>.bam</v>
      </c>
      <c r="E1698" s="43" t="str">
        <f t="shared" si="162"/>
        <v>/data/khanlab/projects/working_DATA/Sample_RMS228tumor_E_C67A1ANXX/Sample_RMS228tumor_E_C67A1ANXX.Processed/Sample_RMS228tumor_E_C67A1ANXX.bam</v>
      </c>
      <c r="F1698" s="43" t="str">
        <f t="shared" si="163"/>
        <v>Sample_RMS228tumor_E_C67A1ANXX.bam</v>
      </c>
      <c r="G1698" s="97" t="str">
        <f t="shared" si="161"/>
        <v>/data/khanlab/projects/working_DATA/Sample_RMS228tumor_E_C67A1ANXX/Sample_RMS228tumor_E_C67A1ANXX.Cufflinks_UCSC/genes.fpkm_tracking</v>
      </c>
      <c r="H1698" s="43"/>
      <c r="I1698" s="43"/>
      <c r="J1698" s="43"/>
      <c r="K1698" s="43"/>
      <c r="L1698" s="43"/>
      <c r="M1698" s="43"/>
      <c r="N1698" s="43"/>
      <c r="O1698" s="43"/>
      <c r="P1698" s="43"/>
      <c r="Q1698" s="43"/>
    </row>
    <row r="1699" spans="1:17">
      <c r="A1699" s="43" t="str">
        <f t="shared" si="158"/>
        <v>/data/khanlab/projects/working_DATA/</v>
      </c>
      <c r="B1699" s="43" t="s">
        <v>881</v>
      </c>
      <c r="C1699" s="43" t="str">
        <f t="shared" si="159"/>
        <v>.Processed/</v>
      </c>
      <c r="D1699" s="43" t="str">
        <f t="shared" si="160"/>
        <v>.bam</v>
      </c>
      <c r="E1699" s="43" t="str">
        <f t="shared" si="162"/>
        <v>/data/khanlab/projects/working_DATA/Sample_RMS228tumor_T_C222MACXX/Sample_RMS228tumor_T_C222MACXX.Processed/Sample_RMS228tumor_T_C222MACXX.bam</v>
      </c>
      <c r="F1699" s="43" t="str">
        <f t="shared" si="163"/>
        <v>Sample_RMS228tumor_T_C222MACXX.bam</v>
      </c>
      <c r="G1699" s="97" t="str">
        <f t="shared" si="161"/>
        <v>/data/khanlab/projects/working_DATA/Sample_RMS228tumor_T_C222MACXX/Sample_RMS228tumor_T_C222MACXX.Cufflinks_UCSC/genes.fpkm_tracking</v>
      </c>
      <c r="H1699" s="43"/>
      <c r="I1699" s="43"/>
      <c r="J1699" s="43"/>
      <c r="K1699" s="43"/>
      <c r="L1699" s="43"/>
      <c r="M1699" s="43"/>
      <c r="N1699" s="43"/>
      <c r="O1699" s="43"/>
      <c r="P1699" s="43"/>
      <c r="Q1699" s="43"/>
    </row>
    <row r="1700" spans="1:17" hidden="1">
      <c r="A1700" s="43" t="str">
        <f t="shared" si="158"/>
        <v>/data/khanlab/projects/working_DATA/</v>
      </c>
      <c r="B1700" s="43" t="s">
        <v>3644</v>
      </c>
      <c r="C1700" s="43" t="str">
        <f t="shared" si="159"/>
        <v>.Processed/</v>
      </c>
      <c r="D1700" s="43" t="str">
        <f t="shared" si="160"/>
        <v>.bam</v>
      </c>
      <c r="E1700" s="43" t="str">
        <f t="shared" si="162"/>
        <v>/data/khanlab/projects/working_DATA/Sample_RMS229_A_H3FHYAFXX/Sample_RMS229_A_H3FHYAFXX.Processed/Sample_RMS229_A_H3FHYAFXX.bam</v>
      </c>
      <c r="F1700" s="43" t="str">
        <f t="shared" si="163"/>
        <v>Sample_RMS229_A_H3FHYAFXX.bam</v>
      </c>
      <c r="G1700" s="97" t="str">
        <f t="shared" si="161"/>
        <v>/data/khanlab/projects/working_DATA/Sample_RMS229_A_H3FHYAFXX/Sample_RMS229_A_H3FHYAFXX.Cufflinks_UCSC/genes.fpkm_tracking</v>
      </c>
      <c r="H1700" s="43"/>
      <c r="I1700" s="43"/>
      <c r="J1700" s="43"/>
      <c r="K1700" s="43"/>
      <c r="L1700" s="43"/>
      <c r="M1700" s="43"/>
      <c r="N1700" s="43"/>
      <c r="O1700" s="43"/>
      <c r="P1700" s="43"/>
      <c r="Q1700" s="43"/>
    </row>
    <row r="1701" spans="1:17" hidden="1">
      <c r="A1701" s="43" t="str">
        <f t="shared" si="158"/>
        <v>/data/khanlab/projects/working_DATA/</v>
      </c>
      <c r="B1701" s="43" t="s">
        <v>882</v>
      </c>
      <c r="C1701" s="43" t="str">
        <f t="shared" si="159"/>
        <v>.Processed/</v>
      </c>
      <c r="D1701" s="43" t="str">
        <f t="shared" si="160"/>
        <v>.bam</v>
      </c>
      <c r="E1701" s="43" t="str">
        <f t="shared" si="162"/>
        <v>/data/khanlab/projects/working_DATA/Sample_RMS230_D18LTACXX/Sample_RMS230_D18LTACXX.Processed/Sample_RMS230_D18LTACXX.bam</v>
      </c>
      <c r="F1701" s="43" t="str">
        <f t="shared" si="163"/>
        <v>Sample_RMS230_D18LTACXX.bam</v>
      </c>
      <c r="G1701" s="97" t="str">
        <f t="shared" si="161"/>
        <v>/data/khanlab/projects/working_DATA/Sample_RMS230_D18LTACXX/Sample_RMS230_D18LTACXX.Cufflinks_UCSC/genes.fpkm_tracking</v>
      </c>
      <c r="H1701" s="43"/>
      <c r="I1701" s="43"/>
      <c r="J1701" s="43"/>
      <c r="K1701" s="43"/>
      <c r="L1701" s="43"/>
      <c r="M1701" s="43"/>
      <c r="N1701" s="43"/>
      <c r="O1701" s="43"/>
      <c r="P1701" s="43"/>
      <c r="Q1701" s="43"/>
    </row>
    <row r="1702" spans="1:17" hidden="1">
      <c r="A1702" s="43" t="str">
        <f t="shared" si="158"/>
        <v>/data/khanlab/projects/working_DATA/</v>
      </c>
      <c r="B1702" s="43" t="s">
        <v>2169</v>
      </c>
      <c r="C1702" s="43" t="str">
        <f t="shared" si="159"/>
        <v>.Processed/</v>
      </c>
      <c r="D1702" s="43" t="str">
        <f t="shared" si="160"/>
        <v>.bam</v>
      </c>
      <c r="E1702" s="43" t="str">
        <f t="shared" si="162"/>
        <v>/data/khanlab/projects/working_DATA/Sample_RMS230tumor_E_C67A1ANXX/Sample_RMS230tumor_E_C67A1ANXX.Processed/Sample_RMS230tumor_E_C67A1ANXX.bam</v>
      </c>
      <c r="F1702" s="43" t="str">
        <f t="shared" si="163"/>
        <v>Sample_RMS230tumor_E_C67A1ANXX.bam</v>
      </c>
      <c r="G1702" s="97" t="str">
        <f t="shared" si="161"/>
        <v>/data/khanlab/projects/working_DATA/Sample_RMS230tumor_E_C67A1ANXX/Sample_RMS230tumor_E_C67A1ANXX.Cufflinks_UCSC/genes.fpkm_tracking</v>
      </c>
      <c r="H1702" s="43"/>
      <c r="I1702" s="43"/>
      <c r="J1702" s="43"/>
      <c r="K1702" s="43"/>
      <c r="L1702" s="43"/>
      <c r="M1702" s="43"/>
      <c r="N1702" s="43"/>
      <c r="O1702" s="43"/>
      <c r="P1702" s="43"/>
      <c r="Q1702" s="43"/>
    </row>
    <row r="1703" spans="1:17" hidden="1">
      <c r="A1703" s="43" t="str">
        <f t="shared" si="158"/>
        <v>/data/khanlab/projects/working_DATA/</v>
      </c>
      <c r="B1703" s="43" t="s">
        <v>3645</v>
      </c>
      <c r="C1703" s="43" t="str">
        <f t="shared" si="159"/>
        <v>.Processed/</v>
      </c>
      <c r="D1703" s="43" t="str">
        <f t="shared" si="160"/>
        <v>.bam</v>
      </c>
      <c r="E1703" s="43" t="str">
        <f t="shared" si="162"/>
        <v>/data/khanlab/projects/working_DATA/Sample_RMS231_A_H3FHYAFXX/Sample_RMS231_A_H3FHYAFXX.Processed/Sample_RMS231_A_H3FHYAFXX.bam</v>
      </c>
      <c r="F1703" s="43" t="str">
        <f t="shared" si="163"/>
        <v>Sample_RMS231_A_H3FHYAFXX.bam</v>
      </c>
      <c r="G1703" s="97" t="str">
        <f t="shared" si="161"/>
        <v>/data/khanlab/projects/working_DATA/Sample_RMS231_A_H3FHYAFXX/Sample_RMS231_A_H3FHYAFXX.Cufflinks_UCSC/genes.fpkm_tracking</v>
      </c>
      <c r="H1703" s="43"/>
      <c r="I1703" s="43"/>
      <c r="J1703" s="43"/>
      <c r="K1703" s="43"/>
      <c r="L1703" s="43"/>
      <c r="M1703" s="43"/>
      <c r="N1703" s="43"/>
      <c r="O1703" s="43"/>
      <c r="P1703" s="43"/>
      <c r="Q1703" s="43"/>
    </row>
    <row r="1704" spans="1:17" hidden="1">
      <c r="A1704" s="43" t="str">
        <f t="shared" si="158"/>
        <v>/data/khanlab/projects/working_DATA/</v>
      </c>
      <c r="B1704" s="43" t="s">
        <v>883</v>
      </c>
      <c r="C1704" s="43" t="str">
        <f t="shared" si="159"/>
        <v>.Processed/</v>
      </c>
      <c r="D1704" s="43" t="str">
        <f t="shared" si="160"/>
        <v>.bam</v>
      </c>
      <c r="E1704" s="43" t="str">
        <f t="shared" si="162"/>
        <v>/data/khanlab/projects/working_DATA/Sample_RMS231_D18LTACXX/Sample_RMS231_D18LTACXX.Processed/Sample_RMS231_D18LTACXX.bam</v>
      </c>
      <c r="F1704" s="43" t="str">
        <f t="shared" si="163"/>
        <v>Sample_RMS231_D18LTACXX.bam</v>
      </c>
      <c r="G1704" s="97" t="str">
        <f t="shared" si="161"/>
        <v>/data/khanlab/projects/working_DATA/Sample_RMS231_D18LTACXX/Sample_RMS231_D18LTACXX.Cufflinks_UCSC/genes.fpkm_tracking</v>
      </c>
      <c r="H1704" s="43"/>
      <c r="I1704" s="43"/>
      <c r="J1704" s="43"/>
      <c r="K1704" s="43"/>
      <c r="L1704" s="43"/>
      <c r="M1704" s="43"/>
      <c r="N1704" s="43"/>
      <c r="O1704" s="43"/>
      <c r="P1704" s="43"/>
      <c r="Q1704" s="43"/>
    </row>
    <row r="1705" spans="1:17" hidden="1">
      <c r="A1705" s="43" t="str">
        <f t="shared" si="158"/>
        <v>/data/khanlab/projects/working_DATA/</v>
      </c>
      <c r="B1705" s="43" t="s">
        <v>884</v>
      </c>
      <c r="C1705" s="43" t="str">
        <f t="shared" si="159"/>
        <v>.Processed/</v>
      </c>
      <c r="D1705" s="43" t="str">
        <f t="shared" si="160"/>
        <v>.bam</v>
      </c>
      <c r="E1705" s="43" t="str">
        <f t="shared" si="162"/>
        <v>/data/khanlab/projects/working_DATA/Sample_RMS232_D18LTACXX/Sample_RMS232_D18LTACXX.Processed/Sample_RMS232_D18LTACXX.bam</v>
      </c>
      <c r="F1705" s="43" t="str">
        <f t="shared" si="163"/>
        <v>Sample_RMS232_D18LTACXX.bam</v>
      </c>
      <c r="G1705" s="97" t="str">
        <f t="shared" si="161"/>
        <v>/data/khanlab/projects/working_DATA/Sample_RMS232_D18LTACXX/Sample_RMS232_D18LTACXX.Cufflinks_UCSC/genes.fpkm_tracking</v>
      </c>
      <c r="H1705" s="43"/>
      <c r="I1705" s="43"/>
      <c r="J1705" s="43"/>
      <c r="K1705" s="43"/>
      <c r="L1705" s="43"/>
      <c r="M1705" s="43"/>
      <c r="N1705" s="43"/>
      <c r="O1705" s="43"/>
      <c r="P1705" s="43"/>
      <c r="Q1705" s="43"/>
    </row>
    <row r="1706" spans="1:17" hidden="1">
      <c r="A1706" s="43" t="str">
        <f t="shared" si="158"/>
        <v>/data/khanlab/projects/working_DATA/</v>
      </c>
      <c r="B1706" s="43" t="s">
        <v>3646</v>
      </c>
      <c r="C1706" s="43" t="str">
        <f t="shared" si="159"/>
        <v>.Processed/</v>
      </c>
      <c r="D1706" s="43" t="str">
        <f t="shared" si="160"/>
        <v>.bam</v>
      </c>
      <c r="E1706" s="43" t="str">
        <f t="shared" si="162"/>
        <v>/data/khanlab/projects/working_DATA/Sample_RMS234_A_H3FHYAFXX/Sample_RMS234_A_H3FHYAFXX.Processed/Sample_RMS234_A_H3FHYAFXX.bam</v>
      </c>
      <c r="F1706" s="43" t="str">
        <f t="shared" si="163"/>
        <v>Sample_RMS234_A_H3FHYAFXX.bam</v>
      </c>
      <c r="G1706" s="97" t="str">
        <f t="shared" si="161"/>
        <v>/data/khanlab/projects/working_DATA/Sample_RMS234_A_H3FHYAFXX/Sample_RMS234_A_H3FHYAFXX.Cufflinks_UCSC/genes.fpkm_tracking</v>
      </c>
      <c r="H1706" s="43"/>
      <c r="I1706" s="43"/>
      <c r="J1706" s="43"/>
      <c r="K1706" s="43"/>
      <c r="L1706" s="43"/>
      <c r="M1706" s="43"/>
      <c r="N1706" s="43"/>
      <c r="O1706" s="43"/>
      <c r="P1706" s="43"/>
      <c r="Q1706" s="43"/>
    </row>
    <row r="1707" spans="1:17" hidden="1">
      <c r="A1707" s="43" t="str">
        <f t="shared" si="158"/>
        <v>/data/khanlab/projects/working_DATA/</v>
      </c>
      <c r="B1707" s="43" t="s">
        <v>885</v>
      </c>
      <c r="C1707" s="43" t="str">
        <f t="shared" si="159"/>
        <v>.Processed/</v>
      </c>
      <c r="D1707" s="43" t="str">
        <f t="shared" si="160"/>
        <v>.bam</v>
      </c>
      <c r="E1707" s="43" t="str">
        <f t="shared" si="162"/>
        <v>/data/khanlab/projects/working_DATA/Sample_RMS235_D18LTACXX/Sample_RMS235_D18LTACXX.Processed/Sample_RMS235_D18LTACXX.bam</v>
      </c>
      <c r="F1707" s="43" t="str">
        <f t="shared" si="163"/>
        <v>Sample_RMS235_D18LTACXX.bam</v>
      </c>
      <c r="G1707" s="97" t="str">
        <f t="shared" si="161"/>
        <v>/data/khanlab/projects/working_DATA/Sample_RMS235_D18LTACXX/Sample_RMS235_D18LTACXX.Cufflinks_UCSC/genes.fpkm_tracking</v>
      </c>
      <c r="H1707" s="43"/>
      <c r="I1707" s="43"/>
      <c r="J1707" s="43"/>
      <c r="K1707" s="43"/>
      <c r="L1707" s="43"/>
      <c r="M1707" s="43"/>
      <c r="N1707" s="43"/>
      <c r="O1707" s="43"/>
      <c r="P1707" s="43"/>
      <c r="Q1707" s="43"/>
    </row>
    <row r="1708" spans="1:17" hidden="1">
      <c r="A1708" s="43" t="str">
        <f t="shared" si="158"/>
        <v>/data/khanlab/projects/working_DATA/</v>
      </c>
      <c r="B1708" s="43" t="s">
        <v>3647</v>
      </c>
      <c r="C1708" s="43" t="str">
        <f t="shared" si="159"/>
        <v>.Processed/</v>
      </c>
      <c r="D1708" s="43" t="str">
        <f t="shared" si="160"/>
        <v>.bam</v>
      </c>
      <c r="E1708" s="43" t="str">
        <f t="shared" si="162"/>
        <v>/data/khanlab/projects/working_DATA/Sample_RMS238_A_H3FHYAFXX/Sample_RMS238_A_H3FHYAFXX.Processed/Sample_RMS238_A_H3FHYAFXX.bam</v>
      </c>
      <c r="F1708" s="43" t="str">
        <f t="shared" si="163"/>
        <v>Sample_RMS238_A_H3FHYAFXX.bam</v>
      </c>
      <c r="G1708" s="97" t="str">
        <f t="shared" si="161"/>
        <v>/data/khanlab/projects/working_DATA/Sample_RMS238_A_H3FHYAFXX/Sample_RMS238_A_H3FHYAFXX.Cufflinks_UCSC/genes.fpkm_tracking</v>
      </c>
      <c r="H1708" s="43"/>
      <c r="I1708" s="43"/>
      <c r="J1708" s="43"/>
      <c r="K1708" s="43"/>
      <c r="L1708" s="43"/>
      <c r="M1708" s="43"/>
      <c r="N1708" s="43"/>
      <c r="O1708" s="43"/>
      <c r="P1708" s="43"/>
      <c r="Q1708" s="43"/>
    </row>
    <row r="1709" spans="1:17" hidden="1">
      <c r="A1709" s="43" t="str">
        <f t="shared" si="158"/>
        <v>/data/khanlab/projects/working_DATA/</v>
      </c>
      <c r="B1709" s="43" t="s">
        <v>886</v>
      </c>
      <c r="C1709" s="43" t="str">
        <f t="shared" si="159"/>
        <v>.Processed/</v>
      </c>
      <c r="D1709" s="43" t="str">
        <f t="shared" si="160"/>
        <v>.bam</v>
      </c>
      <c r="E1709" s="43" t="str">
        <f t="shared" si="162"/>
        <v>/data/khanlab/projects/working_DATA/Sample_RMS238_D18MPACXX/Sample_RMS238_D18MPACXX.Processed/Sample_RMS238_D18MPACXX.bam</v>
      </c>
      <c r="F1709" s="43" t="str">
        <f t="shared" si="163"/>
        <v>Sample_RMS238_D18MPACXX.bam</v>
      </c>
      <c r="G1709" s="97" t="str">
        <f t="shared" si="161"/>
        <v>/data/khanlab/projects/working_DATA/Sample_RMS238_D18MPACXX/Sample_RMS238_D18MPACXX.Cufflinks_UCSC/genes.fpkm_tracking</v>
      </c>
      <c r="H1709" s="43"/>
      <c r="I1709" s="43"/>
      <c r="J1709" s="43"/>
      <c r="K1709" s="43"/>
      <c r="L1709" s="43"/>
      <c r="M1709" s="43"/>
      <c r="N1709" s="43"/>
      <c r="O1709" s="43"/>
      <c r="P1709" s="43"/>
      <c r="Q1709" s="43"/>
    </row>
    <row r="1710" spans="1:17" hidden="1">
      <c r="A1710" s="43" t="str">
        <f t="shared" si="158"/>
        <v>/data/khanlab/projects/working_DATA/</v>
      </c>
      <c r="B1710" s="43" t="s">
        <v>887</v>
      </c>
      <c r="C1710" s="43" t="str">
        <f t="shared" si="159"/>
        <v>.Processed/</v>
      </c>
      <c r="D1710" s="43" t="str">
        <f t="shared" si="160"/>
        <v>.bam</v>
      </c>
      <c r="E1710" s="43" t="str">
        <f t="shared" si="162"/>
        <v>/data/khanlab/projects/working_DATA/Sample_RMS239_D18MPACXX/Sample_RMS239_D18MPACXX.Processed/Sample_RMS239_D18MPACXX.bam</v>
      </c>
      <c r="F1710" s="43" t="str">
        <f t="shared" si="163"/>
        <v>Sample_RMS239_D18MPACXX.bam</v>
      </c>
      <c r="G1710" s="97" t="str">
        <f t="shared" si="161"/>
        <v>/data/khanlab/projects/working_DATA/Sample_RMS239_D18MPACXX/Sample_RMS239_D18MPACXX.Cufflinks_UCSC/genes.fpkm_tracking</v>
      </c>
      <c r="H1710" s="43"/>
      <c r="I1710" s="43"/>
      <c r="J1710" s="43"/>
      <c r="K1710" s="43"/>
      <c r="L1710" s="43"/>
      <c r="M1710" s="43"/>
      <c r="N1710" s="43"/>
      <c r="O1710" s="43"/>
      <c r="P1710" s="43"/>
      <c r="Q1710" s="43"/>
    </row>
    <row r="1711" spans="1:17" hidden="1">
      <c r="A1711" s="43" t="str">
        <f t="shared" si="158"/>
        <v>/data/khanlab/projects/working_DATA/</v>
      </c>
      <c r="B1711" s="43" t="s">
        <v>888</v>
      </c>
      <c r="C1711" s="43" t="str">
        <f t="shared" si="159"/>
        <v>.Processed/</v>
      </c>
      <c r="D1711" s="43" t="str">
        <f t="shared" si="160"/>
        <v>.bam</v>
      </c>
      <c r="E1711" s="43" t="str">
        <f t="shared" si="162"/>
        <v>/data/khanlab/projects/working_DATA/Sample_RMS240_D18MPACXX/Sample_RMS240_D18MPACXX.Processed/Sample_RMS240_D18MPACXX.bam</v>
      </c>
      <c r="F1711" s="43" t="str">
        <f t="shared" si="163"/>
        <v>Sample_RMS240_D18MPACXX.bam</v>
      </c>
      <c r="G1711" s="97" t="str">
        <f t="shared" si="161"/>
        <v>/data/khanlab/projects/working_DATA/Sample_RMS240_D18MPACXX/Sample_RMS240_D18MPACXX.Cufflinks_UCSC/genes.fpkm_tracking</v>
      </c>
      <c r="H1711" s="43"/>
      <c r="I1711" s="43"/>
      <c r="J1711" s="43"/>
      <c r="K1711" s="43"/>
      <c r="L1711" s="43"/>
      <c r="M1711" s="43"/>
      <c r="N1711" s="43"/>
      <c r="O1711" s="43"/>
      <c r="P1711" s="43"/>
      <c r="Q1711" s="43"/>
    </row>
    <row r="1712" spans="1:17">
      <c r="A1712" s="43" t="str">
        <f t="shared" si="158"/>
        <v>/data/khanlab/projects/working_DATA/</v>
      </c>
      <c r="B1712" s="43" t="s">
        <v>889</v>
      </c>
      <c r="C1712" s="43" t="str">
        <f t="shared" si="159"/>
        <v>.Processed/</v>
      </c>
      <c r="D1712" s="43" t="str">
        <f t="shared" si="160"/>
        <v>.bam</v>
      </c>
      <c r="E1712" s="43" t="str">
        <f t="shared" si="162"/>
        <v>/data/khanlab/projects/working_DATA/Sample_RMS240tumor_T_D1C5FACXX/Sample_RMS240tumor_T_D1C5FACXX.Processed/Sample_RMS240tumor_T_D1C5FACXX.bam</v>
      </c>
      <c r="F1712" s="43" t="str">
        <f t="shared" si="163"/>
        <v>Sample_RMS240tumor_T_D1C5FACXX.bam</v>
      </c>
      <c r="G1712" s="97" t="str">
        <f t="shared" si="161"/>
        <v>/data/khanlab/projects/working_DATA/Sample_RMS240tumor_T_D1C5FACXX/Sample_RMS240tumor_T_D1C5FACXX.Cufflinks_UCSC/genes.fpkm_tracking</v>
      </c>
      <c r="H1712" s="43"/>
      <c r="I1712" s="43"/>
      <c r="J1712" s="43"/>
      <c r="K1712" s="43"/>
      <c r="L1712" s="43"/>
      <c r="M1712" s="43"/>
      <c r="N1712" s="43"/>
      <c r="O1712" s="43"/>
      <c r="P1712" s="43"/>
      <c r="Q1712" s="43"/>
    </row>
    <row r="1713" spans="1:17" hidden="1">
      <c r="A1713" s="43" t="str">
        <f t="shared" si="158"/>
        <v>/data/khanlab/projects/working_DATA/</v>
      </c>
      <c r="B1713" s="43" t="s">
        <v>3648</v>
      </c>
      <c r="C1713" s="43" t="str">
        <f t="shared" si="159"/>
        <v>.Processed/</v>
      </c>
      <c r="D1713" s="43" t="str">
        <f t="shared" si="160"/>
        <v>.bam</v>
      </c>
      <c r="E1713" s="43" t="str">
        <f t="shared" si="162"/>
        <v>/data/khanlab/projects/working_DATA/Sample_RMS241_A_H3FHYAFXX/Sample_RMS241_A_H3FHYAFXX.Processed/Sample_RMS241_A_H3FHYAFXX.bam</v>
      </c>
      <c r="F1713" s="43" t="str">
        <f t="shared" si="163"/>
        <v>Sample_RMS241_A_H3FHYAFXX.bam</v>
      </c>
      <c r="G1713" s="97" t="str">
        <f t="shared" si="161"/>
        <v>/data/khanlab/projects/working_DATA/Sample_RMS241_A_H3FHYAFXX/Sample_RMS241_A_H3FHYAFXX.Cufflinks_UCSC/genes.fpkm_tracking</v>
      </c>
      <c r="H1713" s="43"/>
      <c r="I1713" s="43"/>
      <c r="J1713" s="43"/>
      <c r="K1713" s="43"/>
      <c r="L1713" s="43"/>
      <c r="M1713" s="43"/>
      <c r="N1713" s="43"/>
      <c r="O1713" s="43"/>
      <c r="P1713" s="43"/>
      <c r="Q1713" s="43"/>
    </row>
    <row r="1714" spans="1:17" hidden="1">
      <c r="A1714" s="43" t="str">
        <f t="shared" si="158"/>
        <v>/data/khanlab/projects/working_DATA/</v>
      </c>
      <c r="B1714" s="43" t="s">
        <v>890</v>
      </c>
      <c r="C1714" s="43" t="str">
        <f t="shared" si="159"/>
        <v>.Processed/</v>
      </c>
      <c r="D1714" s="43" t="str">
        <f t="shared" si="160"/>
        <v>.bam</v>
      </c>
      <c r="E1714" s="43" t="str">
        <f t="shared" si="162"/>
        <v>/data/khanlab/projects/working_DATA/Sample_RMS242_D18MPACXX/Sample_RMS242_D18MPACXX.Processed/Sample_RMS242_D18MPACXX.bam</v>
      </c>
      <c r="F1714" s="43" t="str">
        <f t="shared" si="163"/>
        <v>Sample_RMS242_D18MPACXX.bam</v>
      </c>
      <c r="G1714" s="97" t="str">
        <f t="shared" si="161"/>
        <v>/data/khanlab/projects/working_DATA/Sample_RMS242_D18MPACXX/Sample_RMS242_D18MPACXX.Cufflinks_UCSC/genes.fpkm_tracking</v>
      </c>
      <c r="H1714" s="43"/>
      <c r="I1714" s="43"/>
      <c r="J1714" s="43"/>
      <c r="K1714" s="43"/>
      <c r="L1714" s="43"/>
      <c r="M1714" s="43"/>
      <c r="N1714" s="43"/>
      <c r="O1714" s="43"/>
      <c r="P1714" s="43"/>
      <c r="Q1714" s="43"/>
    </row>
    <row r="1715" spans="1:17" hidden="1">
      <c r="A1715" s="43" t="str">
        <f t="shared" si="158"/>
        <v>/data/khanlab/projects/working_DATA/</v>
      </c>
      <c r="B1715" s="43" t="s">
        <v>2170</v>
      </c>
      <c r="C1715" s="43" t="str">
        <f t="shared" si="159"/>
        <v>.Processed/</v>
      </c>
      <c r="D1715" s="43" t="str">
        <f t="shared" si="160"/>
        <v>.bam</v>
      </c>
      <c r="E1715" s="43" t="str">
        <f t="shared" si="162"/>
        <v>/data/khanlab/projects/working_DATA/Sample_RMS242tumor_E_C67A1ANXX/Sample_RMS242tumor_E_C67A1ANXX.Processed/Sample_RMS242tumor_E_C67A1ANXX.bam</v>
      </c>
      <c r="F1715" s="43" t="str">
        <f t="shared" si="163"/>
        <v>Sample_RMS242tumor_E_C67A1ANXX.bam</v>
      </c>
      <c r="G1715" s="97" t="str">
        <f t="shared" si="161"/>
        <v>/data/khanlab/projects/working_DATA/Sample_RMS242tumor_E_C67A1ANXX/Sample_RMS242tumor_E_C67A1ANXX.Cufflinks_UCSC/genes.fpkm_tracking</v>
      </c>
      <c r="H1715" s="43"/>
      <c r="I1715" s="43"/>
      <c r="J1715" s="43"/>
      <c r="K1715" s="43"/>
      <c r="L1715" s="43"/>
      <c r="M1715" s="43"/>
      <c r="N1715" s="43"/>
      <c r="O1715" s="43"/>
      <c r="P1715" s="43"/>
      <c r="Q1715" s="43"/>
    </row>
    <row r="1716" spans="1:17" hidden="1">
      <c r="A1716" s="43" t="str">
        <f t="shared" si="158"/>
        <v>/data/khanlab/projects/working_DATA/</v>
      </c>
      <c r="B1716" s="43" t="s">
        <v>3649</v>
      </c>
      <c r="C1716" s="43" t="str">
        <f t="shared" si="159"/>
        <v>.Processed/</v>
      </c>
      <c r="D1716" s="43" t="str">
        <f t="shared" si="160"/>
        <v>.bam</v>
      </c>
      <c r="E1716" s="43" t="str">
        <f t="shared" si="162"/>
        <v>/data/khanlab/projects/working_DATA/Sample_RMS244_A_H3FHYAFXX/Sample_RMS244_A_H3FHYAFXX.Processed/Sample_RMS244_A_H3FHYAFXX.bam</v>
      </c>
      <c r="F1716" s="43" t="str">
        <f t="shared" si="163"/>
        <v>Sample_RMS244_A_H3FHYAFXX.bam</v>
      </c>
      <c r="G1716" s="97" t="str">
        <f t="shared" si="161"/>
        <v>/data/khanlab/projects/working_DATA/Sample_RMS244_A_H3FHYAFXX/Sample_RMS244_A_H3FHYAFXX.Cufflinks_UCSC/genes.fpkm_tracking</v>
      </c>
      <c r="H1716" s="43"/>
      <c r="I1716" s="43"/>
      <c r="J1716" s="43"/>
      <c r="K1716" s="43"/>
      <c r="L1716" s="43"/>
      <c r="M1716" s="43"/>
      <c r="N1716" s="43"/>
      <c r="O1716" s="43"/>
      <c r="P1716" s="43"/>
      <c r="Q1716" s="43"/>
    </row>
    <row r="1717" spans="1:17" hidden="1">
      <c r="A1717" s="43" t="str">
        <f t="shared" si="158"/>
        <v>/data/khanlab/projects/working_DATA/</v>
      </c>
      <c r="B1717" s="43" t="s">
        <v>891</v>
      </c>
      <c r="C1717" s="43" t="str">
        <f t="shared" si="159"/>
        <v>.Processed/</v>
      </c>
      <c r="D1717" s="43" t="str">
        <f t="shared" si="160"/>
        <v>.bam</v>
      </c>
      <c r="E1717" s="43" t="str">
        <f t="shared" si="162"/>
        <v>/data/khanlab/projects/working_DATA/Sample_RMS244_D18MPACXX/Sample_RMS244_D18MPACXX.Processed/Sample_RMS244_D18MPACXX.bam</v>
      </c>
      <c r="F1717" s="43" t="str">
        <f t="shared" si="163"/>
        <v>Sample_RMS244_D18MPACXX.bam</v>
      </c>
      <c r="G1717" s="97" t="str">
        <f t="shared" si="161"/>
        <v>/data/khanlab/projects/working_DATA/Sample_RMS244_D18MPACXX/Sample_RMS244_D18MPACXX.Cufflinks_UCSC/genes.fpkm_tracking</v>
      </c>
      <c r="H1717" s="43"/>
      <c r="I1717" s="43"/>
      <c r="J1717" s="43"/>
      <c r="K1717" s="43"/>
      <c r="L1717" s="43"/>
      <c r="M1717" s="43"/>
      <c r="N1717" s="43"/>
      <c r="O1717" s="43"/>
      <c r="P1717" s="43"/>
      <c r="Q1717" s="43"/>
    </row>
    <row r="1718" spans="1:17" hidden="1">
      <c r="A1718" s="43" t="str">
        <f t="shared" ref="A1718:A1781" si="164">$A$1</f>
        <v>/data/khanlab/projects/working_DATA/</v>
      </c>
      <c r="B1718" s="43" t="s">
        <v>3650</v>
      </c>
      <c r="C1718" s="43" t="str">
        <f t="shared" ref="C1718:C1781" si="165">$C$1</f>
        <v>.Processed/</v>
      </c>
      <c r="D1718" s="43" t="str">
        <f t="shared" ref="D1718:D1781" si="166">$D$1</f>
        <v>.bam</v>
      </c>
      <c r="E1718" s="43" t="str">
        <f t="shared" si="162"/>
        <v>/data/khanlab/projects/working_DATA/Sample_RMS245_A_H3FHYAFXX/Sample_RMS245_A_H3FHYAFXX.Processed/Sample_RMS245_A_H3FHYAFXX.bam</v>
      </c>
      <c r="F1718" s="43" t="str">
        <f t="shared" si="163"/>
        <v>Sample_RMS245_A_H3FHYAFXX.bam</v>
      </c>
      <c r="G1718" s="97" t="str">
        <f t="shared" si="161"/>
        <v>/data/khanlab/projects/working_DATA/Sample_RMS245_A_H3FHYAFXX/Sample_RMS245_A_H3FHYAFXX.Cufflinks_UCSC/genes.fpkm_tracking</v>
      </c>
      <c r="H1718" s="43"/>
      <c r="I1718" s="43"/>
      <c r="J1718" s="43"/>
      <c r="K1718" s="43"/>
      <c r="L1718" s="43"/>
      <c r="M1718" s="43"/>
      <c r="N1718" s="43"/>
      <c r="O1718" s="43"/>
      <c r="P1718" s="43"/>
      <c r="Q1718" s="43"/>
    </row>
    <row r="1719" spans="1:17" hidden="1">
      <c r="A1719" s="43" t="str">
        <f t="shared" si="164"/>
        <v>/data/khanlab/projects/working_DATA/</v>
      </c>
      <c r="B1719" s="43" t="s">
        <v>892</v>
      </c>
      <c r="C1719" s="43" t="str">
        <f t="shared" si="165"/>
        <v>.Processed/</v>
      </c>
      <c r="D1719" s="43" t="str">
        <f t="shared" si="166"/>
        <v>.bam</v>
      </c>
      <c r="E1719" s="43" t="str">
        <f t="shared" si="162"/>
        <v>/data/khanlab/projects/working_DATA/Sample_RMS246_D18MPACXX/Sample_RMS246_D18MPACXX.Processed/Sample_RMS246_D18MPACXX.bam</v>
      </c>
      <c r="F1719" s="43" t="str">
        <f t="shared" si="163"/>
        <v>Sample_RMS246_D18MPACXX.bam</v>
      </c>
      <c r="G1719" s="97" t="str">
        <f t="shared" si="161"/>
        <v>/data/khanlab/projects/working_DATA/Sample_RMS246_D18MPACXX/Sample_RMS246_D18MPACXX.Cufflinks_UCSC/genes.fpkm_tracking</v>
      </c>
      <c r="H1719" s="43"/>
      <c r="I1719" s="43"/>
      <c r="J1719" s="43"/>
      <c r="K1719" s="43"/>
      <c r="L1719" s="43"/>
      <c r="M1719" s="43"/>
      <c r="N1719" s="43"/>
      <c r="O1719" s="43"/>
      <c r="P1719" s="43"/>
      <c r="Q1719" s="43"/>
    </row>
    <row r="1720" spans="1:17" hidden="1">
      <c r="A1720" s="43" t="str">
        <f t="shared" si="164"/>
        <v>/data/khanlab/projects/working_DATA/</v>
      </c>
      <c r="B1720" s="43" t="s">
        <v>893</v>
      </c>
      <c r="C1720" s="43" t="str">
        <f t="shared" si="165"/>
        <v>.Processed/</v>
      </c>
      <c r="D1720" s="43" t="str">
        <f t="shared" si="166"/>
        <v>.bam</v>
      </c>
      <c r="E1720" s="43" t="str">
        <f t="shared" si="162"/>
        <v>/data/khanlab/projects/working_DATA/Sample_RMS247_C14C7ACXX/Sample_RMS247_C14C7ACXX.Processed/Sample_RMS247_C14C7ACXX.bam</v>
      </c>
      <c r="F1720" s="43" t="str">
        <f t="shared" si="163"/>
        <v>Sample_RMS247_C14C7ACXX.bam</v>
      </c>
      <c r="G1720" s="97" t="str">
        <f t="shared" si="161"/>
        <v>/data/khanlab/projects/working_DATA/Sample_RMS247_C14C7ACXX/Sample_RMS247_C14C7ACXX.Cufflinks_UCSC/genes.fpkm_tracking</v>
      </c>
      <c r="H1720" s="43"/>
      <c r="I1720" s="43"/>
      <c r="J1720" s="43"/>
      <c r="K1720" s="43"/>
      <c r="L1720" s="43"/>
      <c r="M1720" s="43"/>
      <c r="N1720" s="43"/>
      <c r="O1720" s="43"/>
      <c r="P1720" s="43"/>
      <c r="Q1720" s="43"/>
    </row>
    <row r="1721" spans="1:17" hidden="1">
      <c r="A1721" s="43" t="str">
        <f t="shared" si="164"/>
        <v>/data/khanlab/projects/working_DATA/</v>
      </c>
      <c r="B1721" s="43" t="s">
        <v>3651</v>
      </c>
      <c r="C1721" s="43" t="str">
        <f t="shared" si="165"/>
        <v>.Processed/</v>
      </c>
      <c r="D1721" s="43" t="str">
        <f t="shared" si="166"/>
        <v>.bam</v>
      </c>
      <c r="E1721" s="43" t="str">
        <f t="shared" si="162"/>
        <v>/data/khanlab/projects/working_DATA/Sample_RMS248_A_H3FHYAFXX/Sample_RMS248_A_H3FHYAFXX.Processed/Sample_RMS248_A_H3FHYAFXX.bam</v>
      </c>
      <c r="F1721" s="43" t="str">
        <f t="shared" si="163"/>
        <v>Sample_RMS248_A_H3FHYAFXX.bam</v>
      </c>
      <c r="G1721" s="97" t="str">
        <f t="shared" si="161"/>
        <v>/data/khanlab/projects/working_DATA/Sample_RMS248_A_H3FHYAFXX/Sample_RMS248_A_H3FHYAFXX.Cufflinks_UCSC/genes.fpkm_tracking</v>
      </c>
      <c r="H1721" s="43"/>
      <c r="I1721" s="43"/>
      <c r="J1721" s="43"/>
      <c r="K1721" s="43"/>
      <c r="L1721" s="43"/>
      <c r="M1721" s="43"/>
      <c r="N1721" s="43"/>
      <c r="O1721" s="43"/>
      <c r="P1721" s="43"/>
      <c r="Q1721" s="43"/>
    </row>
    <row r="1722" spans="1:17" hidden="1">
      <c r="A1722" s="43" t="str">
        <f t="shared" si="164"/>
        <v>/data/khanlab/projects/working_DATA/</v>
      </c>
      <c r="B1722" s="43" t="s">
        <v>894</v>
      </c>
      <c r="C1722" s="43" t="str">
        <f t="shared" si="165"/>
        <v>.Processed/</v>
      </c>
      <c r="D1722" s="43" t="str">
        <f t="shared" si="166"/>
        <v>.bam</v>
      </c>
      <c r="E1722" s="43" t="str">
        <f t="shared" si="162"/>
        <v>/data/khanlab/projects/working_DATA/Sample_RMS248_C14C7ACXX/Sample_RMS248_C14C7ACXX.Processed/Sample_RMS248_C14C7ACXX.bam</v>
      </c>
      <c r="F1722" s="43" t="str">
        <f t="shared" si="163"/>
        <v>Sample_RMS248_C14C7ACXX.bam</v>
      </c>
      <c r="G1722" s="97" t="str">
        <f t="shared" si="161"/>
        <v>/data/khanlab/projects/working_DATA/Sample_RMS248_C14C7ACXX/Sample_RMS248_C14C7ACXX.Cufflinks_UCSC/genes.fpkm_tracking</v>
      </c>
      <c r="H1722" s="43"/>
      <c r="I1722" s="43"/>
      <c r="J1722" s="43"/>
      <c r="K1722" s="43"/>
      <c r="L1722" s="43"/>
      <c r="M1722" s="43"/>
      <c r="N1722" s="43"/>
      <c r="O1722" s="43"/>
      <c r="P1722" s="43"/>
      <c r="Q1722" s="43"/>
    </row>
    <row r="1723" spans="1:17" hidden="1">
      <c r="A1723" s="43" t="str">
        <f t="shared" si="164"/>
        <v>/data/khanlab/projects/working_DATA/</v>
      </c>
      <c r="B1723" s="43" t="s">
        <v>2171</v>
      </c>
      <c r="C1723" s="43" t="str">
        <f t="shared" si="165"/>
        <v>.Processed/</v>
      </c>
      <c r="D1723" s="43" t="str">
        <f t="shared" si="166"/>
        <v>.bam</v>
      </c>
      <c r="E1723" s="43" t="str">
        <f t="shared" si="162"/>
        <v>/data/khanlab/projects/working_DATA/Sample_RMS559seq_E_C624DANXX/Sample_RMS559seq_E_C624DANXX.Processed/Sample_RMS559seq_E_C624DANXX.bam</v>
      </c>
      <c r="F1723" s="43" t="str">
        <f t="shared" si="163"/>
        <v>Sample_RMS559seq_E_C624DANXX.bam</v>
      </c>
      <c r="G1723" s="97" t="str">
        <f t="shared" si="161"/>
        <v>/data/khanlab/projects/working_DATA/Sample_RMS559seq_E_C624DANXX/Sample_RMS559seq_E_C624DANXX.Cufflinks_UCSC/genes.fpkm_tracking</v>
      </c>
      <c r="H1723" s="43"/>
      <c r="I1723" s="43"/>
      <c r="J1723" s="43"/>
      <c r="K1723" s="43"/>
      <c r="L1723" s="43"/>
      <c r="M1723" s="43"/>
      <c r="N1723" s="43"/>
      <c r="O1723" s="43"/>
      <c r="P1723" s="43"/>
      <c r="Q1723" s="43"/>
    </row>
    <row r="1724" spans="1:17" hidden="1">
      <c r="A1724" s="43" t="str">
        <f t="shared" si="164"/>
        <v>/data/khanlab/projects/working_DATA/</v>
      </c>
      <c r="B1724" s="43" t="s">
        <v>2172</v>
      </c>
      <c r="C1724" s="43" t="str">
        <f t="shared" si="165"/>
        <v>.Processed/</v>
      </c>
      <c r="D1724" s="43" t="str">
        <f t="shared" si="166"/>
        <v>.bam</v>
      </c>
      <c r="E1724" s="43" t="str">
        <f t="shared" si="162"/>
        <v>/data/khanlab/projects/working_DATA/Sample_RMS559seq_E_khan04_20120815_PE/Sample_RMS559seq_E_khan04_20120815_PE.Processed/Sample_RMS559seq_E_khan04_20120815_PE.bam</v>
      </c>
      <c r="F1724" s="43" t="str">
        <f t="shared" si="163"/>
        <v>Sample_RMS559seq_E_khan04_20120815_PE.bam</v>
      </c>
      <c r="G1724" s="97" t="str">
        <f t="shared" si="161"/>
        <v>/data/khanlab/projects/working_DATA/Sample_RMS559seq_E_khan04_20120815_PE/Sample_RMS559seq_E_khan04_20120815_PE.Cufflinks_UCSC/genes.fpkm_tracking</v>
      </c>
      <c r="H1724" s="43"/>
      <c r="I1724" s="43"/>
      <c r="J1724" s="43"/>
      <c r="K1724" s="43"/>
      <c r="L1724" s="43"/>
      <c r="M1724" s="43"/>
      <c r="N1724" s="43"/>
      <c r="O1724" s="43"/>
      <c r="P1724" s="43"/>
      <c r="Q1724" s="43"/>
    </row>
    <row r="1725" spans="1:17">
      <c r="A1725" s="43" t="str">
        <f t="shared" si="164"/>
        <v>/data/khanlab/projects/working_DATA/</v>
      </c>
      <c r="B1725" s="43" t="s">
        <v>895</v>
      </c>
      <c r="C1725" s="43" t="str">
        <f t="shared" si="165"/>
        <v>.Processed/</v>
      </c>
      <c r="D1725" s="43" t="str">
        <f t="shared" si="166"/>
        <v>.bam</v>
      </c>
      <c r="E1725" s="43" t="str">
        <f t="shared" si="162"/>
        <v>/data/khanlab/projects/working_DATA/Sample_RMS559seq_T_D26GWACXX/Sample_RMS559seq_T_D26GWACXX.Processed/Sample_RMS559seq_T_D26GWACXX.bam</v>
      </c>
      <c r="F1725" s="43" t="str">
        <f t="shared" si="163"/>
        <v>Sample_RMS559seq_T_D26GWACXX.bam</v>
      </c>
      <c r="G1725" s="97" t="str">
        <f t="shared" si="161"/>
        <v>/data/khanlab/projects/working_DATA/Sample_RMS559seq_T_D26GWACXX/Sample_RMS559seq_T_D26GWACXX.Cufflinks_UCSC/genes.fpkm_tracking</v>
      </c>
      <c r="H1725" s="43"/>
      <c r="I1725" s="43"/>
      <c r="J1725" s="43"/>
      <c r="K1725" s="43"/>
      <c r="L1725" s="43"/>
      <c r="M1725" s="43"/>
      <c r="N1725" s="43"/>
      <c r="O1725" s="43"/>
      <c r="P1725" s="43"/>
      <c r="Q1725" s="43"/>
    </row>
    <row r="1726" spans="1:17" hidden="1">
      <c r="A1726" s="43" t="str">
        <f t="shared" si="164"/>
        <v>/data/khanlab/projects/working_DATA/</v>
      </c>
      <c r="B1726" s="43" t="s">
        <v>2173</v>
      </c>
      <c r="C1726" s="43" t="str">
        <f t="shared" si="165"/>
        <v>.Processed/</v>
      </c>
      <c r="D1726" s="43" t="str">
        <f t="shared" si="166"/>
        <v>.bam</v>
      </c>
      <c r="E1726" s="43" t="str">
        <f t="shared" si="162"/>
        <v>/data/khanlab/projects/working_DATA/Sample_RMSYMUK_E_C628WANXX/Sample_RMSYMUK_E_C628WANXX.Processed/Sample_RMSYMUK_E_C628WANXX.bam</v>
      </c>
      <c r="F1726" s="43" t="str">
        <f t="shared" si="163"/>
        <v>Sample_RMSYMUK_E_C628WANXX.bam</v>
      </c>
      <c r="G1726" s="97" t="str">
        <f t="shared" si="161"/>
        <v>/data/khanlab/projects/working_DATA/Sample_RMSYMUK_E_C628WANXX/Sample_RMSYMUK_E_C628WANXX.Cufflinks_UCSC/genes.fpkm_tracking</v>
      </c>
      <c r="H1726" s="43"/>
      <c r="I1726" s="43"/>
      <c r="J1726" s="43"/>
      <c r="K1726" s="43"/>
      <c r="L1726" s="43"/>
      <c r="M1726" s="43"/>
      <c r="N1726" s="43"/>
      <c r="O1726" s="43"/>
      <c r="P1726" s="43"/>
      <c r="Q1726" s="43"/>
    </row>
    <row r="1727" spans="1:17">
      <c r="A1727" s="43" t="str">
        <f t="shared" si="164"/>
        <v>/data/khanlab/projects/working_DATA/</v>
      </c>
      <c r="B1727" s="43" t="s">
        <v>2174</v>
      </c>
      <c r="C1727" s="43" t="str">
        <f t="shared" si="165"/>
        <v>.Processed/</v>
      </c>
      <c r="D1727" s="43" t="str">
        <f t="shared" si="166"/>
        <v>.bam</v>
      </c>
      <c r="E1727" s="43" t="str">
        <f t="shared" si="162"/>
        <v>/data/khanlab/projects/working_DATA/Sample_RMSYMUK_T_C628WANXX/Sample_RMSYMUK_T_C628WANXX.Processed/Sample_RMSYMUK_T_C628WANXX.bam</v>
      </c>
      <c r="F1727" s="43" t="str">
        <f t="shared" si="163"/>
        <v>Sample_RMSYMUK_T_C628WANXX.bam</v>
      </c>
      <c r="G1727" s="97" t="str">
        <f t="shared" si="161"/>
        <v>/data/khanlab/projects/working_DATA/Sample_RMSYMUK_T_C628WANXX/Sample_RMSYMUK_T_C628WANXX.Cufflinks_UCSC/genes.fpkm_tracking</v>
      </c>
      <c r="H1727" s="43"/>
      <c r="I1727" s="43"/>
      <c r="J1727" s="43"/>
      <c r="K1727" s="43"/>
      <c r="L1727" s="43"/>
      <c r="M1727" s="43"/>
      <c r="N1727" s="43"/>
      <c r="O1727" s="43"/>
      <c r="P1727" s="43"/>
      <c r="Q1727" s="43"/>
    </row>
    <row r="1728" spans="1:17" hidden="1">
      <c r="A1728" s="43" t="str">
        <f t="shared" si="164"/>
        <v>/data/khanlab/projects/working_DATA/</v>
      </c>
      <c r="B1728" s="43" t="s">
        <v>2175</v>
      </c>
      <c r="C1728" s="43" t="str">
        <f t="shared" si="165"/>
        <v>.Processed/</v>
      </c>
      <c r="D1728" s="43" t="str">
        <f t="shared" si="166"/>
        <v>.bam</v>
      </c>
      <c r="E1728" s="43" t="str">
        <f t="shared" si="162"/>
        <v>/data/khanlab/projects/working_DATA/Sample_RMZRC2UBol_E_C2YY9ACXX/Sample_RMZRC2UBol_E_C2YY9ACXX.Processed/Sample_RMZRC2UBol_E_C2YY9ACXX.bam</v>
      </c>
      <c r="F1728" s="43" t="str">
        <f t="shared" si="163"/>
        <v>Sample_RMZRC2UBol_E_C2YY9ACXX.bam</v>
      </c>
      <c r="G1728" s="97" t="str">
        <f t="shared" si="161"/>
        <v>/data/khanlab/projects/working_DATA/Sample_RMZRC2UBol_E_C2YY9ACXX/Sample_RMZRC2UBol_E_C2YY9ACXX.Cufflinks_UCSC/genes.fpkm_tracking</v>
      </c>
      <c r="H1728" s="43"/>
      <c r="I1728" s="43"/>
      <c r="J1728" s="43"/>
      <c r="K1728" s="43"/>
      <c r="L1728" s="43"/>
      <c r="M1728" s="43"/>
      <c r="N1728" s="43"/>
      <c r="O1728" s="43"/>
      <c r="P1728" s="43"/>
      <c r="Q1728" s="43"/>
    </row>
    <row r="1729" spans="1:17">
      <c r="A1729" s="43" t="str">
        <f t="shared" si="164"/>
        <v>/data/khanlab/projects/working_DATA/</v>
      </c>
      <c r="B1729" s="43" t="s">
        <v>896</v>
      </c>
      <c r="C1729" s="43" t="str">
        <f t="shared" si="165"/>
        <v>.Processed/</v>
      </c>
      <c r="D1729" s="43" t="str">
        <f t="shared" si="166"/>
        <v>.bam</v>
      </c>
      <c r="E1729" s="43" t="str">
        <f t="shared" si="162"/>
        <v>/data/khanlab/projects/working_DATA/Sample_RMZRC2_T_C28D2ACXX/Sample_RMZRC2_T_C28D2ACXX.Processed/Sample_RMZRC2_T_C28D2ACXX.bam</v>
      </c>
      <c r="F1729" s="43" t="str">
        <f t="shared" si="163"/>
        <v>Sample_RMZRC2_T_C28D2ACXX.bam</v>
      </c>
      <c r="G1729" s="97" t="str">
        <f t="shared" si="161"/>
        <v>/data/khanlab/projects/working_DATA/Sample_RMZRC2_T_C28D2ACXX/Sample_RMZRC2_T_C28D2ACXX.Cufflinks_UCSC/genes.fpkm_tracking</v>
      </c>
      <c r="H1729" s="43"/>
      <c r="I1729" s="43"/>
      <c r="J1729" s="43"/>
      <c r="K1729" s="43"/>
      <c r="L1729" s="43"/>
      <c r="M1729" s="43"/>
      <c r="N1729" s="43"/>
      <c r="O1729" s="43"/>
      <c r="P1729" s="43"/>
      <c r="Q1729" s="43"/>
    </row>
    <row r="1730" spans="1:17" hidden="1">
      <c r="A1730" s="43" t="str">
        <f t="shared" si="164"/>
        <v>/data/khanlab/projects/working_DATA/</v>
      </c>
      <c r="B1730" s="43" t="s">
        <v>2176</v>
      </c>
      <c r="C1730" s="43" t="str">
        <f t="shared" si="165"/>
        <v>.Processed/</v>
      </c>
      <c r="D1730" s="43" t="str">
        <f t="shared" si="166"/>
        <v>.bam</v>
      </c>
      <c r="E1730" s="43" t="str">
        <f t="shared" si="162"/>
        <v>/data/khanlab/projects/working_DATA/Sample_RTK001blood_E_C2B24ACXX/Sample_RTK001blood_E_C2B24ACXX.Processed/Sample_RTK001blood_E_C2B24ACXX.bam</v>
      </c>
      <c r="F1730" s="43" t="str">
        <f t="shared" si="163"/>
        <v>Sample_RTK001blood_E_C2B24ACXX.bam</v>
      </c>
      <c r="G1730" s="97" t="str">
        <f t="shared" ref="G1730:G1793" si="167">CONCATENATE(A1730,B1730,"/",B1730,".Cufflinks_UCSC/genes.fpkm_tracking")</f>
        <v>/data/khanlab/projects/working_DATA/Sample_RTK001blood_E_C2B24ACXX/Sample_RTK001blood_E_C2B24ACXX.Cufflinks_UCSC/genes.fpkm_tracking</v>
      </c>
      <c r="H1730" s="43"/>
      <c r="I1730" s="43"/>
      <c r="J1730" s="43"/>
      <c r="K1730" s="43"/>
      <c r="L1730" s="43"/>
      <c r="M1730" s="43"/>
      <c r="N1730" s="43"/>
      <c r="O1730" s="43"/>
      <c r="P1730" s="43"/>
      <c r="Q1730" s="43"/>
    </row>
    <row r="1731" spans="1:17" hidden="1">
      <c r="A1731" s="43" t="str">
        <f t="shared" si="164"/>
        <v>/data/khanlab/projects/working_DATA/</v>
      </c>
      <c r="B1731" s="43" t="s">
        <v>2177</v>
      </c>
      <c r="C1731" s="43" t="str">
        <f t="shared" si="165"/>
        <v>.Processed/</v>
      </c>
      <c r="D1731" s="43" t="str">
        <f t="shared" si="166"/>
        <v>.bam</v>
      </c>
      <c r="E1731" s="43" t="str">
        <f t="shared" si="162"/>
        <v>/data/khanlab/projects/working_DATA/Sample_RTK001tumor_E_C2B24ACXX/Sample_RTK001tumor_E_C2B24ACXX.Processed/Sample_RTK001tumor_E_C2B24ACXX.bam</v>
      </c>
      <c r="F1731" s="43" t="str">
        <f t="shared" si="163"/>
        <v>Sample_RTK001tumor_E_C2B24ACXX.bam</v>
      </c>
      <c r="G1731" s="97" t="str">
        <f t="shared" si="167"/>
        <v>/data/khanlab/projects/working_DATA/Sample_RTK001tumor_E_C2B24ACXX/Sample_RTK001tumor_E_C2B24ACXX.Cufflinks_UCSC/genes.fpkm_tracking</v>
      </c>
      <c r="H1731" s="43"/>
      <c r="I1731" s="43"/>
      <c r="J1731" s="43"/>
      <c r="K1731" s="43"/>
      <c r="L1731" s="43"/>
      <c r="M1731" s="43"/>
      <c r="N1731" s="43"/>
      <c r="O1731" s="43"/>
      <c r="P1731" s="43"/>
      <c r="Q1731" s="43"/>
    </row>
    <row r="1732" spans="1:17">
      <c r="A1732" s="43" t="str">
        <f t="shared" si="164"/>
        <v>/data/khanlab/projects/working_DATA/</v>
      </c>
      <c r="B1732" s="43" t="s">
        <v>897</v>
      </c>
      <c r="C1732" s="43" t="str">
        <f t="shared" si="165"/>
        <v>.Processed/</v>
      </c>
      <c r="D1732" s="43" t="str">
        <f t="shared" si="166"/>
        <v>.bam</v>
      </c>
      <c r="E1732" s="43" t="str">
        <f t="shared" si="162"/>
        <v>/data/khanlab/projects/working_DATA/Sample_RTK001tumor_T_D21H2ACXX/Sample_RTK001tumor_T_D21H2ACXX.Processed/Sample_RTK001tumor_T_D21H2ACXX.bam</v>
      </c>
      <c r="F1732" s="43" t="str">
        <f t="shared" si="163"/>
        <v>Sample_RTK001tumor_T_D21H2ACXX.bam</v>
      </c>
      <c r="G1732" s="97" t="str">
        <f t="shared" si="167"/>
        <v>/data/khanlab/projects/working_DATA/Sample_RTK001tumor_T_D21H2ACXX/Sample_RTK001tumor_T_D21H2ACXX.Cufflinks_UCSC/genes.fpkm_tracking</v>
      </c>
      <c r="H1732" s="43"/>
      <c r="I1732" s="43"/>
      <c r="J1732" s="43"/>
      <c r="K1732" s="43"/>
      <c r="L1732" s="43"/>
      <c r="M1732" s="43"/>
      <c r="N1732" s="43"/>
      <c r="O1732" s="43"/>
      <c r="P1732" s="43"/>
      <c r="Q1732" s="43"/>
    </row>
    <row r="1733" spans="1:17" hidden="1">
      <c r="A1733" s="43" t="str">
        <f t="shared" si="164"/>
        <v>/data/khanlab/projects/working_DATA/</v>
      </c>
      <c r="B1733" s="43" t="s">
        <v>2178</v>
      </c>
      <c r="C1733" s="43" t="str">
        <f t="shared" si="165"/>
        <v>.Processed/</v>
      </c>
      <c r="D1733" s="43" t="str">
        <f t="shared" si="166"/>
        <v>.bam</v>
      </c>
      <c r="E1733" s="43" t="str">
        <f t="shared" si="162"/>
        <v>/data/khanlab/projects/working_DATA/Sample_RUCH2UK_E_C624DANXX/Sample_RUCH2UK_E_C624DANXX.Processed/Sample_RUCH2UK_E_C624DANXX.bam</v>
      </c>
      <c r="F1733" s="43" t="str">
        <f t="shared" si="163"/>
        <v>Sample_RUCH2UK_E_C624DANXX.bam</v>
      </c>
      <c r="G1733" s="97" t="str">
        <f t="shared" si="167"/>
        <v>/data/khanlab/projects/working_DATA/Sample_RUCH2UK_E_C624DANXX/Sample_RUCH2UK_E_C624DANXX.Cufflinks_UCSC/genes.fpkm_tracking</v>
      </c>
      <c r="H1733" s="43"/>
      <c r="I1733" s="43"/>
      <c r="J1733" s="43"/>
      <c r="K1733" s="43"/>
      <c r="L1733" s="43"/>
      <c r="M1733" s="43"/>
      <c r="N1733" s="43"/>
      <c r="O1733" s="43"/>
      <c r="P1733" s="43"/>
      <c r="Q1733" s="43"/>
    </row>
    <row r="1734" spans="1:17">
      <c r="A1734" s="43" t="str">
        <f t="shared" si="164"/>
        <v>/data/khanlab/projects/working_DATA/</v>
      </c>
      <c r="B1734" s="43" t="s">
        <v>2179</v>
      </c>
      <c r="C1734" s="43" t="str">
        <f t="shared" si="165"/>
        <v>.Processed/</v>
      </c>
      <c r="D1734" s="43" t="str">
        <f t="shared" si="166"/>
        <v>.bam</v>
      </c>
      <c r="E1734" s="43" t="str">
        <f t="shared" si="162"/>
        <v>/data/khanlab/projects/working_DATA/Sample_RUCH2UK_T_C628WANXX/Sample_RUCH2UK_T_C628WANXX.Processed/Sample_RUCH2UK_T_C628WANXX.bam</v>
      </c>
      <c r="F1734" s="43" t="str">
        <f t="shared" si="163"/>
        <v>Sample_RUCH2UK_T_C628WANXX.bam</v>
      </c>
      <c r="G1734" s="97" t="str">
        <f t="shared" si="167"/>
        <v>/data/khanlab/projects/working_DATA/Sample_RUCH2UK_T_C628WANXX/Sample_RUCH2UK_T_C628WANXX.Cufflinks_UCSC/genes.fpkm_tracking</v>
      </c>
      <c r="H1734" s="43"/>
      <c r="I1734" s="43"/>
      <c r="J1734" s="43"/>
      <c r="K1734" s="43"/>
      <c r="L1734" s="43"/>
      <c r="M1734" s="43"/>
      <c r="N1734" s="43"/>
      <c r="O1734" s="43"/>
      <c r="P1734" s="43"/>
      <c r="Q1734" s="43"/>
    </row>
    <row r="1735" spans="1:17" hidden="1">
      <c r="A1735" s="43" t="str">
        <f t="shared" si="164"/>
        <v>/data/khanlab/projects/working_DATA/</v>
      </c>
      <c r="B1735" s="43" t="s">
        <v>2180</v>
      </c>
      <c r="C1735" s="43" t="str">
        <f t="shared" si="165"/>
        <v>.Processed/</v>
      </c>
      <c r="D1735" s="43" t="str">
        <f t="shared" si="166"/>
        <v>.bam</v>
      </c>
      <c r="E1735" s="43" t="str">
        <f t="shared" si="162"/>
        <v>/data/khanlab/projects/working_DATA/Sample_RUCH3UK_E_C624DANXX/Sample_RUCH3UK_E_C624DANXX.Processed/Sample_RUCH3UK_E_C624DANXX.bam</v>
      </c>
      <c r="F1735" s="43" t="str">
        <f t="shared" si="163"/>
        <v>Sample_RUCH3UK_E_C624DANXX.bam</v>
      </c>
      <c r="G1735" s="97" t="str">
        <f t="shared" si="167"/>
        <v>/data/khanlab/projects/working_DATA/Sample_RUCH3UK_E_C624DANXX/Sample_RUCH3UK_E_C624DANXX.Cufflinks_UCSC/genes.fpkm_tracking</v>
      </c>
      <c r="H1735" s="43"/>
      <c r="I1735" s="43"/>
      <c r="J1735" s="43"/>
      <c r="K1735" s="43"/>
      <c r="L1735" s="43"/>
      <c r="M1735" s="43"/>
      <c r="N1735" s="43"/>
      <c r="O1735" s="43"/>
      <c r="P1735" s="43"/>
      <c r="Q1735" s="43"/>
    </row>
    <row r="1736" spans="1:17">
      <c r="A1736" s="43" t="str">
        <f t="shared" si="164"/>
        <v>/data/khanlab/projects/working_DATA/</v>
      </c>
      <c r="B1736" s="43" t="s">
        <v>2181</v>
      </c>
      <c r="C1736" s="43" t="str">
        <f t="shared" si="165"/>
        <v>.Processed/</v>
      </c>
      <c r="D1736" s="43" t="str">
        <f t="shared" si="166"/>
        <v>.bam</v>
      </c>
      <c r="E1736" s="43" t="str">
        <f t="shared" si="162"/>
        <v>/data/khanlab/projects/working_DATA/Sample_RUCH3UK_T_C628WANXX/Sample_RUCH3UK_T_C628WANXX.Processed/Sample_RUCH3UK_T_C628WANXX.bam</v>
      </c>
      <c r="F1736" s="43" t="str">
        <f t="shared" si="163"/>
        <v>Sample_RUCH3UK_T_C628WANXX.bam</v>
      </c>
      <c r="G1736" s="97" t="str">
        <f t="shared" si="167"/>
        <v>/data/khanlab/projects/working_DATA/Sample_RUCH3UK_T_C628WANXX/Sample_RUCH3UK_T_C628WANXX.Cufflinks_UCSC/genes.fpkm_tracking</v>
      </c>
      <c r="H1736" s="43"/>
      <c r="I1736" s="43"/>
      <c r="J1736" s="43"/>
      <c r="K1736" s="43"/>
      <c r="L1736" s="43"/>
      <c r="M1736" s="43"/>
      <c r="N1736" s="43"/>
      <c r="O1736" s="43"/>
      <c r="P1736" s="43"/>
      <c r="Q1736" s="43"/>
    </row>
    <row r="1737" spans="1:17" hidden="1">
      <c r="A1737" s="43" t="str">
        <f t="shared" si="164"/>
        <v>/data/khanlab/projects/working_DATA/</v>
      </c>
      <c r="B1737" s="43" t="s">
        <v>2182</v>
      </c>
      <c r="C1737" s="43" t="str">
        <f t="shared" si="165"/>
        <v>.Processed/</v>
      </c>
      <c r="D1737" s="43" t="str">
        <f t="shared" si="166"/>
        <v>.bam</v>
      </c>
      <c r="E1737" s="43" t="str">
        <f t="shared" si="162"/>
        <v>/data/khanlab/projects/working_DATA/Sample_Rh18dtp_E_C34P6ACXX/Sample_Rh18dtp_E_C34P6ACXX.Processed/Sample_Rh18dtp_E_C34P6ACXX.bam</v>
      </c>
      <c r="F1737" s="43" t="str">
        <f t="shared" si="163"/>
        <v>Sample_Rh18dtp_E_C34P6ACXX.bam</v>
      </c>
      <c r="G1737" s="97" t="str">
        <f t="shared" si="167"/>
        <v>/data/khanlab/projects/working_DATA/Sample_Rh18dtp_E_C34P6ACXX/Sample_Rh18dtp_E_C34P6ACXX.Cufflinks_UCSC/genes.fpkm_tracking</v>
      </c>
      <c r="H1737" s="43"/>
      <c r="I1737" s="43"/>
      <c r="J1737" s="43"/>
      <c r="K1737" s="43"/>
      <c r="L1737" s="43"/>
      <c r="M1737" s="43"/>
      <c r="N1737" s="43"/>
      <c r="O1737" s="43"/>
      <c r="P1737" s="43"/>
      <c r="Q1737" s="43"/>
    </row>
    <row r="1738" spans="1:17">
      <c r="A1738" s="43" t="str">
        <f t="shared" si="164"/>
        <v>/data/khanlab/projects/working_DATA/</v>
      </c>
      <c r="B1738" s="43" t="s">
        <v>898</v>
      </c>
      <c r="C1738" s="43" t="str">
        <f t="shared" si="165"/>
        <v>.Processed/</v>
      </c>
      <c r="D1738" s="43" t="str">
        <f t="shared" si="166"/>
        <v>.bam</v>
      </c>
      <c r="E1738" s="43" t="str">
        <f t="shared" si="162"/>
        <v>/data/khanlab/projects/working_DATA/Sample_Rh18dtp_T_D2ED5ACXX/Sample_Rh18dtp_T_D2ED5ACXX.Processed/Sample_Rh18dtp_T_D2ED5ACXX.bam</v>
      </c>
      <c r="F1738" s="43" t="str">
        <f t="shared" si="163"/>
        <v>Sample_Rh18dtp_T_D2ED5ACXX.bam</v>
      </c>
      <c r="G1738" s="97" t="str">
        <f t="shared" si="167"/>
        <v>/data/khanlab/projects/working_DATA/Sample_Rh18dtp_T_D2ED5ACXX/Sample_Rh18dtp_T_D2ED5ACXX.Cufflinks_UCSC/genes.fpkm_tracking</v>
      </c>
      <c r="H1738" s="43"/>
      <c r="I1738" s="43"/>
      <c r="J1738" s="43"/>
      <c r="K1738" s="43"/>
      <c r="L1738" s="43"/>
      <c r="M1738" s="43"/>
      <c r="N1738" s="43"/>
      <c r="O1738" s="43"/>
      <c r="P1738" s="43"/>
      <c r="Q1738" s="43"/>
    </row>
    <row r="1739" spans="1:17" hidden="1">
      <c r="A1739" s="43" t="str">
        <f t="shared" si="164"/>
        <v>/data/khanlab/projects/working_DATA/</v>
      </c>
      <c r="B1739" s="43" t="s">
        <v>2183</v>
      </c>
      <c r="C1739" s="43" t="str">
        <f t="shared" si="165"/>
        <v>.Processed/</v>
      </c>
      <c r="D1739" s="43" t="str">
        <f t="shared" si="166"/>
        <v>.bam</v>
      </c>
      <c r="E1739" s="43" t="str">
        <f t="shared" si="162"/>
        <v>/data/khanlab/projects/working_DATA/Sample_Rh28dtp_E_C34P6ACXX/Sample_Rh28dtp_E_C34P6ACXX.Processed/Sample_Rh28dtp_E_C34P6ACXX.bam</v>
      </c>
      <c r="F1739" s="43" t="str">
        <f t="shared" si="163"/>
        <v>Sample_Rh28dtp_E_C34P6ACXX.bam</v>
      </c>
      <c r="G1739" s="97" t="str">
        <f t="shared" si="167"/>
        <v>/data/khanlab/projects/working_DATA/Sample_Rh28dtp_E_C34P6ACXX/Sample_Rh28dtp_E_C34P6ACXX.Cufflinks_UCSC/genes.fpkm_tracking</v>
      </c>
      <c r="H1739" s="43"/>
      <c r="I1739" s="43"/>
      <c r="J1739" s="43"/>
      <c r="K1739" s="43"/>
      <c r="L1739" s="43"/>
      <c r="M1739" s="43"/>
      <c r="N1739" s="43"/>
      <c r="O1739" s="43"/>
      <c r="P1739" s="43"/>
      <c r="Q1739" s="43"/>
    </row>
    <row r="1740" spans="1:17">
      <c r="A1740" s="43" t="str">
        <f t="shared" si="164"/>
        <v>/data/khanlab/projects/working_DATA/</v>
      </c>
      <c r="B1740" s="43" t="s">
        <v>899</v>
      </c>
      <c r="C1740" s="43" t="str">
        <f t="shared" si="165"/>
        <v>.Processed/</v>
      </c>
      <c r="D1740" s="43" t="str">
        <f t="shared" si="166"/>
        <v>.bam</v>
      </c>
      <c r="E1740" s="43" t="str">
        <f t="shared" si="162"/>
        <v>/data/khanlab/projects/working_DATA/Sample_Rh28dtp_T_D2ED5ACXX/Sample_Rh28dtp_T_D2ED5ACXX.Processed/Sample_Rh28dtp_T_D2ED5ACXX.bam</v>
      </c>
      <c r="F1740" s="43" t="str">
        <f t="shared" si="163"/>
        <v>Sample_Rh28dtp_T_D2ED5ACXX.bam</v>
      </c>
      <c r="G1740" s="97" t="str">
        <f t="shared" si="167"/>
        <v>/data/khanlab/projects/working_DATA/Sample_Rh28dtp_T_D2ED5ACXX/Sample_Rh28dtp_T_D2ED5ACXX.Cufflinks_UCSC/genes.fpkm_tracking</v>
      </c>
      <c r="H1740" s="43"/>
      <c r="I1740" s="43"/>
      <c r="J1740" s="43"/>
      <c r="K1740" s="43"/>
      <c r="L1740" s="43"/>
      <c r="M1740" s="43"/>
      <c r="N1740" s="43"/>
      <c r="O1740" s="43"/>
      <c r="P1740" s="43"/>
      <c r="Q1740" s="43"/>
    </row>
    <row r="1741" spans="1:17" hidden="1">
      <c r="A1741" s="43" t="str">
        <f t="shared" si="164"/>
        <v>/data/khanlab/projects/working_DATA/</v>
      </c>
      <c r="B1741" s="43" t="s">
        <v>2184</v>
      </c>
      <c r="C1741" s="43" t="str">
        <f t="shared" si="165"/>
        <v>.Processed/</v>
      </c>
      <c r="D1741" s="43" t="str">
        <f t="shared" si="166"/>
        <v>.bam</v>
      </c>
      <c r="E1741" s="43" t="str">
        <f t="shared" si="162"/>
        <v>/data/khanlab/projects/working_DATA/Sample_Rh3020120524_E_D2CE3ACXX/Sample_Rh3020120524_E_D2CE3ACXX.Processed/Sample_Rh3020120524_E_D2CE3ACXX.bam</v>
      </c>
      <c r="F1741" s="43" t="str">
        <f t="shared" si="163"/>
        <v>Sample_Rh3020120524_E_D2CE3ACXX.bam</v>
      </c>
      <c r="G1741" s="97" t="str">
        <f t="shared" si="167"/>
        <v>/data/khanlab/projects/working_DATA/Sample_Rh3020120524_E_D2CE3ACXX/Sample_Rh3020120524_E_D2CE3ACXX.Cufflinks_UCSC/genes.fpkm_tracking</v>
      </c>
      <c r="H1741" s="43"/>
      <c r="I1741" s="43"/>
      <c r="J1741" s="43"/>
      <c r="K1741" s="43"/>
      <c r="L1741" s="43"/>
      <c r="M1741" s="43"/>
      <c r="N1741" s="43"/>
      <c r="O1741" s="43"/>
      <c r="P1741" s="43"/>
      <c r="Q1741" s="43"/>
    </row>
    <row r="1742" spans="1:17" hidden="1">
      <c r="A1742" s="43" t="str">
        <f t="shared" si="164"/>
        <v>/data/khanlab/projects/working_DATA/</v>
      </c>
      <c r="B1742" s="43" t="s">
        <v>2185</v>
      </c>
      <c r="C1742" s="43" t="str">
        <f t="shared" si="165"/>
        <v>.Processed/</v>
      </c>
      <c r="D1742" s="43" t="str">
        <f t="shared" si="166"/>
        <v>.bam</v>
      </c>
      <c r="E1742" s="43" t="str">
        <f t="shared" si="162"/>
        <v>/data/khanlab/projects/working_DATA/Sample_Rh30_E_khan03_20100325_2/Sample_Rh30_E_khan03_20100325_2.Processed/Sample_Rh30_E_khan03_20100325_2.bam</v>
      </c>
      <c r="F1742" s="43" t="str">
        <f t="shared" si="163"/>
        <v>Sample_Rh30_E_khan03_20100325_2.bam</v>
      </c>
      <c r="G1742" s="97" t="str">
        <f t="shared" si="167"/>
        <v>/data/khanlab/projects/working_DATA/Sample_Rh30_E_khan03_20100325_2/Sample_Rh30_E_khan03_20100325_2.Cufflinks_UCSC/genes.fpkm_tracking</v>
      </c>
      <c r="H1742" s="43"/>
      <c r="I1742" s="43"/>
      <c r="J1742" s="43"/>
      <c r="K1742" s="43"/>
      <c r="L1742" s="43"/>
      <c r="M1742" s="43"/>
      <c r="N1742" s="43"/>
      <c r="O1742" s="43"/>
      <c r="P1742" s="43"/>
      <c r="Q1742" s="43"/>
    </row>
    <row r="1743" spans="1:17" hidden="1">
      <c r="A1743" s="43" t="str">
        <f t="shared" si="164"/>
        <v>/data/khanlab/projects/working_DATA/</v>
      </c>
      <c r="B1743" s="43" t="s">
        <v>2186</v>
      </c>
      <c r="C1743" s="43" t="str">
        <f t="shared" si="165"/>
        <v>.Processed/</v>
      </c>
      <c r="D1743" s="43" t="str">
        <f t="shared" si="166"/>
        <v>.bam</v>
      </c>
      <c r="E1743" s="43" t="str">
        <f t="shared" si="162"/>
        <v>/data/khanlab/projects/working_DATA/Sample_Rh30dtp_E_C34P6ACXX/Sample_Rh30dtp_E_C34P6ACXX.Processed/Sample_Rh30dtp_E_C34P6ACXX.bam</v>
      </c>
      <c r="F1743" s="43" t="str">
        <f t="shared" si="163"/>
        <v>Sample_Rh30dtp_E_C34P6ACXX.bam</v>
      </c>
      <c r="G1743" s="97" t="str">
        <f t="shared" si="167"/>
        <v>/data/khanlab/projects/working_DATA/Sample_Rh30dtp_E_C34P6ACXX/Sample_Rh30dtp_E_C34P6ACXX.Cufflinks_UCSC/genes.fpkm_tracking</v>
      </c>
      <c r="H1743" s="43"/>
      <c r="I1743" s="43"/>
      <c r="J1743" s="43"/>
      <c r="K1743" s="43"/>
      <c r="L1743" s="43"/>
      <c r="M1743" s="43"/>
      <c r="N1743" s="43"/>
      <c r="O1743" s="43"/>
      <c r="P1743" s="43"/>
      <c r="Q1743" s="43"/>
    </row>
    <row r="1744" spans="1:17">
      <c r="A1744" s="43" t="str">
        <f t="shared" si="164"/>
        <v>/data/khanlab/projects/working_DATA/</v>
      </c>
      <c r="B1744" s="43" t="s">
        <v>900</v>
      </c>
      <c r="C1744" s="43" t="str">
        <f t="shared" si="165"/>
        <v>.Processed/</v>
      </c>
      <c r="D1744" s="43" t="str">
        <f t="shared" si="166"/>
        <v>.bam</v>
      </c>
      <c r="E1744" s="43" t="str">
        <f t="shared" si="162"/>
        <v>/data/khanlab/projects/working_DATA/Sample_Rh30dtp_T_D2ED5ACXX/Sample_Rh30dtp_T_D2ED5ACXX.Processed/Sample_Rh30dtp_T_D2ED5ACXX.bam</v>
      </c>
      <c r="F1744" s="43" t="str">
        <f t="shared" si="163"/>
        <v>Sample_Rh30dtp_T_D2ED5ACXX.bam</v>
      </c>
      <c r="G1744" s="97" t="str">
        <f t="shared" si="167"/>
        <v>/data/khanlab/projects/working_DATA/Sample_Rh30dtp_T_D2ED5ACXX/Sample_Rh30dtp_T_D2ED5ACXX.Cufflinks_UCSC/genes.fpkm_tracking</v>
      </c>
      <c r="H1744" s="43"/>
      <c r="I1744" s="43"/>
      <c r="J1744" s="43"/>
      <c r="K1744" s="43"/>
      <c r="L1744" s="43"/>
      <c r="M1744" s="43"/>
      <c r="N1744" s="43"/>
      <c r="O1744" s="43"/>
      <c r="P1744" s="43"/>
      <c r="Q1744" s="43"/>
    </row>
    <row r="1745" spans="1:17">
      <c r="A1745" s="43" t="str">
        <f t="shared" si="164"/>
        <v>/data/khanlab/projects/working_DATA/</v>
      </c>
      <c r="B1745" s="43" t="s">
        <v>901</v>
      </c>
      <c r="C1745" s="43" t="str">
        <f t="shared" si="165"/>
        <v>.Processed/</v>
      </c>
      <c r="D1745" s="43" t="str">
        <f t="shared" si="166"/>
        <v>.bam</v>
      </c>
      <c r="E1745" s="43" t="str">
        <f t="shared" si="162"/>
        <v>/data/khanlab/projects/working_DATA/Sample_Rh30p3f24dox_T_C3JV2ACXX/Sample_Rh30p3f24dox_T_C3JV2ACXX.Processed/Sample_Rh30p3f24dox_T_C3JV2ACXX.bam</v>
      </c>
      <c r="F1745" s="43" t="str">
        <f t="shared" si="163"/>
        <v>Sample_Rh30p3f24dox_T_C3JV2ACXX.bam</v>
      </c>
      <c r="G1745" s="97" t="str">
        <f t="shared" si="167"/>
        <v>/data/khanlab/projects/working_DATA/Sample_Rh30p3f24dox_T_C3JV2ACXX/Sample_Rh30p3f24dox_T_C3JV2ACXX.Cufflinks_UCSC/genes.fpkm_tracking</v>
      </c>
      <c r="H1745" s="43"/>
      <c r="I1745" s="43"/>
      <c r="J1745" s="43"/>
      <c r="K1745" s="43"/>
      <c r="L1745" s="43"/>
      <c r="M1745" s="43"/>
      <c r="N1745" s="43"/>
      <c r="O1745" s="43"/>
      <c r="P1745" s="43"/>
      <c r="Q1745" s="43"/>
    </row>
    <row r="1746" spans="1:17">
      <c r="A1746" s="43" t="str">
        <f t="shared" si="164"/>
        <v>/data/khanlab/projects/working_DATA/</v>
      </c>
      <c r="B1746" s="43" t="s">
        <v>902</v>
      </c>
      <c r="C1746" s="43" t="str">
        <f t="shared" si="165"/>
        <v>.Processed/</v>
      </c>
      <c r="D1746" s="43" t="str">
        <f t="shared" si="166"/>
        <v>.bam</v>
      </c>
      <c r="E1746" s="43" t="str">
        <f t="shared" ref="E1746:E1809" si="168">CONCATENATE(A1746,B1746,"/",B1746,C1746,B1746,D1746)</f>
        <v>/data/khanlab/projects/working_DATA/Sample_Rh30sc24dox_T_C3JV2ACXX/Sample_Rh30sc24dox_T_C3JV2ACXX.Processed/Sample_Rh30sc24dox_T_C3JV2ACXX.bam</v>
      </c>
      <c r="F1746" s="43" t="str">
        <f t="shared" ref="F1746:F1809" si="169">CONCATENATE(B1746,D1746)</f>
        <v>Sample_Rh30sc24dox_T_C3JV2ACXX.bam</v>
      </c>
      <c r="G1746" s="97" t="str">
        <f t="shared" si="167"/>
        <v>/data/khanlab/projects/working_DATA/Sample_Rh30sc24dox_T_C3JV2ACXX/Sample_Rh30sc24dox_T_C3JV2ACXX.Cufflinks_UCSC/genes.fpkm_tracking</v>
      </c>
      <c r="H1746" s="43"/>
      <c r="I1746" s="43"/>
      <c r="J1746" s="43"/>
      <c r="K1746" s="43"/>
      <c r="L1746" s="43"/>
      <c r="M1746" s="43"/>
      <c r="N1746" s="43"/>
      <c r="O1746" s="43"/>
      <c r="P1746" s="43"/>
      <c r="Q1746" s="43"/>
    </row>
    <row r="1747" spans="1:17" hidden="1">
      <c r="A1747" s="43" t="str">
        <f t="shared" si="164"/>
        <v>/data/khanlab/projects/working_DATA/</v>
      </c>
      <c r="B1747" s="43" t="s">
        <v>2187</v>
      </c>
      <c r="C1747" s="43" t="str">
        <f t="shared" si="165"/>
        <v>.Processed/</v>
      </c>
      <c r="D1747" s="43" t="str">
        <f t="shared" si="166"/>
        <v>.bam</v>
      </c>
      <c r="E1747" s="43" t="str">
        <f t="shared" si="168"/>
        <v>/data/khanlab/projects/working_DATA/Sample_Rh36dtp_E_C34P6ACXX/Sample_Rh36dtp_E_C34P6ACXX.Processed/Sample_Rh36dtp_E_C34P6ACXX.bam</v>
      </c>
      <c r="F1747" s="43" t="str">
        <f t="shared" si="169"/>
        <v>Sample_Rh36dtp_E_C34P6ACXX.bam</v>
      </c>
      <c r="G1747" s="97" t="str">
        <f t="shared" si="167"/>
        <v>/data/khanlab/projects/working_DATA/Sample_Rh36dtp_E_C34P6ACXX/Sample_Rh36dtp_E_C34P6ACXX.Cufflinks_UCSC/genes.fpkm_tracking</v>
      </c>
      <c r="H1747" s="43"/>
      <c r="I1747" s="43"/>
      <c r="J1747" s="43"/>
      <c r="K1747" s="43"/>
      <c r="L1747" s="43"/>
      <c r="M1747" s="43"/>
      <c r="N1747" s="43"/>
      <c r="O1747" s="43"/>
      <c r="P1747" s="43"/>
      <c r="Q1747" s="43"/>
    </row>
    <row r="1748" spans="1:17">
      <c r="A1748" s="43" t="str">
        <f t="shared" si="164"/>
        <v>/data/khanlab/projects/working_DATA/</v>
      </c>
      <c r="B1748" s="43" t="s">
        <v>903</v>
      </c>
      <c r="C1748" s="43" t="str">
        <f t="shared" si="165"/>
        <v>.Processed/</v>
      </c>
      <c r="D1748" s="43" t="str">
        <f t="shared" si="166"/>
        <v>.bam</v>
      </c>
      <c r="E1748" s="43" t="str">
        <f t="shared" si="168"/>
        <v>/data/khanlab/projects/working_DATA/Sample_Rh36dtp_T_C2D5DACXX/Sample_Rh36dtp_T_C2D5DACXX.Processed/Sample_Rh36dtp_T_C2D5DACXX.bam</v>
      </c>
      <c r="F1748" s="43" t="str">
        <f t="shared" si="169"/>
        <v>Sample_Rh36dtp_T_C2D5DACXX.bam</v>
      </c>
      <c r="G1748" s="97" t="str">
        <f t="shared" si="167"/>
        <v>/data/khanlab/projects/working_DATA/Sample_Rh36dtp_T_C2D5DACXX/Sample_Rh36dtp_T_C2D5DACXX.Cufflinks_UCSC/genes.fpkm_tracking</v>
      </c>
      <c r="H1748" s="43"/>
      <c r="I1748" s="43"/>
      <c r="J1748" s="43"/>
      <c r="K1748" s="43"/>
      <c r="L1748" s="43"/>
      <c r="M1748" s="43"/>
      <c r="N1748" s="43"/>
      <c r="O1748" s="43"/>
      <c r="P1748" s="43"/>
      <c r="Q1748" s="43"/>
    </row>
    <row r="1749" spans="1:17" hidden="1">
      <c r="A1749" s="43" t="str">
        <f t="shared" si="164"/>
        <v>/data/khanlab/projects/working_DATA/</v>
      </c>
      <c r="B1749" s="43" t="s">
        <v>2188</v>
      </c>
      <c r="C1749" s="43" t="str">
        <f t="shared" si="165"/>
        <v>.Processed/</v>
      </c>
      <c r="D1749" s="43" t="str">
        <f t="shared" si="166"/>
        <v>.bam</v>
      </c>
      <c r="E1749" s="43" t="str">
        <f t="shared" si="168"/>
        <v>/data/khanlab/projects/working_DATA/Sample_Rh41dtp_E_C34P6ACXX/Sample_Rh41dtp_E_C34P6ACXX.Processed/Sample_Rh41dtp_E_C34P6ACXX.bam</v>
      </c>
      <c r="F1749" s="43" t="str">
        <f t="shared" si="169"/>
        <v>Sample_Rh41dtp_E_C34P6ACXX.bam</v>
      </c>
      <c r="G1749" s="97" t="str">
        <f t="shared" si="167"/>
        <v>/data/khanlab/projects/working_DATA/Sample_Rh41dtp_E_C34P6ACXX/Sample_Rh41dtp_E_C34P6ACXX.Cufflinks_UCSC/genes.fpkm_tracking</v>
      </c>
      <c r="H1749" s="43"/>
      <c r="I1749" s="43"/>
      <c r="J1749" s="43"/>
      <c r="K1749" s="43"/>
      <c r="L1749" s="43"/>
      <c r="M1749" s="43"/>
      <c r="N1749" s="43"/>
      <c r="O1749" s="43"/>
      <c r="P1749" s="43"/>
      <c r="Q1749" s="43"/>
    </row>
    <row r="1750" spans="1:17">
      <c r="A1750" s="43" t="str">
        <f t="shared" si="164"/>
        <v>/data/khanlab/projects/working_DATA/</v>
      </c>
      <c r="B1750" s="43" t="s">
        <v>904</v>
      </c>
      <c r="C1750" s="43" t="str">
        <f t="shared" si="165"/>
        <v>.Processed/</v>
      </c>
      <c r="D1750" s="43" t="str">
        <f t="shared" si="166"/>
        <v>.bam</v>
      </c>
      <c r="E1750" s="43" t="str">
        <f t="shared" si="168"/>
        <v>/data/khanlab/projects/working_DATA/Sample_Rh41dtp_T_C2D5DACXX/Sample_Rh41dtp_T_C2D5DACXX.Processed/Sample_Rh41dtp_T_C2D5DACXX.bam</v>
      </c>
      <c r="F1750" s="43" t="str">
        <f t="shared" si="169"/>
        <v>Sample_Rh41dtp_T_C2D5DACXX.bam</v>
      </c>
      <c r="G1750" s="97" t="str">
        <f t="shared" si="167"/>
        <v>/data/khanlab/projects/working_DATA/Sample_Rh41dtp_T_C2D5DACXX/Sample_Rh41dtp_T_C2D5DACXX.Cufflinks_UCSC/genes.fpkm_tracking</v>
      </c>
      <c r="H1750" s="43"/>
      <c r="I1750" s="43"/>
      <c r="J1750" s="43"/>
      <c r="K1750" s="43"/>
      <c r="L1750" s="43"/>
      <c r="M1750" s="43"/>
      <c r="N1750" s="43"/>
      <c r="O1750" s="43"/>
      <c r="P1750" s="43"/>
      <c r="Q1750" s="43"/>
    </row>
    <row r="1751" spans="1:17">
      <c r="A1751" s="43" t="str">
        <f t="shared" si="164"/>
        <v>/data/khanlab/projects/working_DATA/</v>
      </c>
      <c r="B1751" s="43" t="s">
        <v>905</v>
      </c>
      <c r="C1751" s="43" t="str">
        <f t="shared" si="165"/>
        <v>.Processed/</v>
      </c>
      <c r="D1751" s="43" t="str">
        <f t="shared" si="166"/>
        <v>.bam</v>
      </c>
      <c r="E1751" s="43" t="str">
        <f t="shared" si="168"/>
        <v>/data/khanlab/projects/working_DATA/Sample_Rh4p3f24dox_T_C3JV2ACXX/Sample_Rh4p3f24dox_T_C3JV2ACXX.Processed/Sample_Rh4p3f24dox_T_C3JV2ACXX.bam</v>
      </c>
      <c r="F1751" s="43" t="str">
        <f t="shared" si="169"/>
        <v>Sample_Rh4p3f24dox_T_C3JV2ACXX.bam</v>
      </c>
      <c r="G1751" s="97" t="str">
        <f t="shared" si="167"/>
        <v>/data/khanlab/projects/working_DATA/Sample_Rh4p3f24dox_T_C3JV2ACXX/Sample_Rh4p3f24dox_T_C3JV2ACXX.Cufflinks_UCSC/genes.fpkm_tracking</v>
      </c>
      <c r="H1751" s="43"/>
      <c r="I1751" s="43"/>
      <c r="J1751" s="43"/>
      <c r="K1751" s="43"/>
      <c r="L1751" s="43"/>
      <c r="M1751" s="43"/>
      <c r="N1751" s="43"/>
      <c r="O1751" s="43"/>
      <c r="P1751" s="43"/>
      <c r="Q1751" s="43"/>
    </row>
    <row r="1752" spans="1:17">
      <c r="A1752" s="43" t="str">
        <f t="shared" si="164"/>
        <v>/data/khanlab/projects/working_DATA/</v>
      </c>
      <c r="B1752" s="43" t="s">
        <v>906</v>
      </c>
      <c r="C1752" s="43" t="str">
        <f t="shared" si="165"/>
        <v>.Processed/</v>
      </c>
      <c r="D1752" s="43" t="str">
        <f t="shared" si="166"/>
        <v>.bam</v>
      </c>
      <c r="E1752" s="43" t="str">
        <f t="shared" si="168"/>
        <v>/data/khanlab/projects/working_DATA/Sample_Rh4sc24dox_T_C3JV2ACXX/Sample_Rh4sc24dox_T_C3JV2ACXX.Processed/Sample_Rh4sc24dox_T_C3JV2ACXX.bam</v>
      </c>
      <c r="F1752" s="43" t="str">
        <f t="shared" si="169"/>
        <v>Sample_Rh4sc24dox_T_C3JV2ACXX.bam</v>
      </c>
      <c r="G1752" s="97" t="str">
        <f t="shared" si="167"/>
        <v>/data/khanlab/projects/working_DATA/Sample_Rh4sc24dox_T_C3JV2ACXX/Sample_Rh4sc24dox_T_C3JV2ACXX.Cufflinks_UCSC/genes.fpkm_tracking</v>
      </c>
      <c r="H1752" s="43"/>
      <c r="I1752" s="43"/>
      <c r="J1752" s="43"/>
      <c r="K1752" s="43"/>
      <c r="L1752" s="43"/>
      <c r="M1752" s="43"/>
      <c r="N1752" s="43"/>
      <c r="O1752" s="43"/>
      <c r="P1752" s="43"/>
      <c r="Q1752" s="43"/>
    </row>
    <row r="1753" spans="1:17" hidden="1">
      <c r="A1753" s="43" t="str">
        <f t="shared" si="164"/>
        <v>/data/khanlab/projects/working_DATA/</v>
      </c>
      <c r="B1753" s="43" t="s">
        <v>2189</v>
      </c>
      <c r="C1753" s="43" t="str">
        <f t="shared" si="165"/>
        <v>.Processed/</v>
      </c>
      <c r="D1753" s="43" t="str">
        <f t="shared" si="166"/>
        <v>.bam</v>
      </c>
      <c r="E1753" s="43" t="str">
        <f t="shared" si="168"/>
        <v>/data/khanlab/projects/working_DATA/Sample_SAOS2dtp_E_C34P6ACXX/Sample_SAOS2dtp_E_C34P6ACXX.Processed/Sample_SAOS2dtp_E_C34P6ACXX.bam</v>
      </c>
      <c r="F1753" s="43" t="str">
        <f t="shared" si="169"/>
        <v>Sample_SAOS2dtp_E_C34P6ACXX.bam</v>
      </c>
      <c r="G1753" s="97" t="str">
        <f t="shared" si="167"/>
        <v>/data/khanlab/projects/working_DATA/Sample_SAOS2dtp_E_C34P6ACXX/Sample_SAOS2dtp_E_C34P6ACXX.Cufflinks_UCSC/genes.fpkm_tracking</v>
      </c>
      <c r="H1753" s="43"/>
      <c r="I1753" s="43"/>
      <c r="J1753" s="43"/>
      <c r="K1753" s="43"/>
      <c r="L1753" s="43"/>
      <c r="M1753" s="43"/>
      <c r="N1753" s="43"/>
      <c r="O1753" s="43"/>
      <c r="P1753" s="43"/>
      <c r="Q1753" s="43"/>
    </row>
    <row r="1754" spans="1:17">
      <c r="A1754" s="43" t="str">
        <f t="shared" si="164"/>
        <v>/data/khanlab/projects/working_DATA/</v>
      </c>
      <c r="B1754" s="43" t="s">
        <v>907</v>
      </c>
      <c r="C1754" s="43" t="str">
        <f t="shared" si="165"/>
        <v>.Processed/</v>
      </c>
      <c r="D1754" s="43" t="str">
        <f t="shared" si="166"/>
        <v>.bam</v>
      </c>
      <c r="E1754" s="43" t="str">
        <f t="shared" si="168"/>
        <v>/data/khanlab/projects/working_DATA/Sample_SAOS2dtp_T_C2D5DACXX/Sample_SAOS2dtp_T_C2D5DACXX.Processed/Sample_SAOS2dtp_T_C2D5DACXX.bam</v>
      </c>
      <c r="F1754" s="43" t="str">
        <f t="shared" si="169"/>
        <v>Sample_SAOS2dtp_T_C2D5DACXX.bam</v>
      </c>
      <c r="G1754" s="97" t="str">
        <f t="shared" si="167"/>
        <v>/data/khanlab/projects/working_DATA/Sample_SAOS2dtp_T_C2D5DACXX/Sample_SAOS2dtp_T_C2D5DACXX.Cufflinks_UCSC/genes.fpkm_tracking</v>
      </c>
      <c r="H1754" s="43"/>
      <c r="I1754" s="43"/>
      <c r="J1754" s="43"/>
      <c r="K1754" s="43"/>
      <c r="L1754" s="43"/>
      <c r="M1754" s="43"/>
      <c r="N1754" s="43"/>
      <c r="O1754" s="43"/>
      <c r="P1754" s="43"/>
      <c r="Q1754" s="43"/>
    </row>
    <row r="1755" spans="1:17" hidden="1">
      <c r="A1755" s="43" t="str">
        <f t="shared" si="164"/>
        <v>/data/khanlab/projects/working_DATA/</v>
      </c>
      <c r="B1755" s="43" t="s">
        <v>2190</v>
      </c>
      <c r="C1755" s="43" t="str">
        <f t="shared" si="165"/>
        <v>.Processed/</v>
      </c>
      <c r="D1755" s="43" t="str">
        <f t="shared" si="166"/>
        <v>.bam</v>
      </c>
      <c r="E1755" s="43" t="str">
        <f t="shared" si="168"/>
        <v>/data/khanlab/projects/working_DATA/Sample_SCMCUK_E_C624DANXX/Sample_SCMCUK_E_C624DANXX.Processed/Sample_SCMCUK_E_C624DANXX.bam</v>
      </c>
      <c r="F1755" s="43" t="str">
        <f t="shared" si="169"/>
        <v>Sample_SCMCUK_E_C624DANXX.bam</v>
      </c>
      <c r="G1755" s="97" t="str">
        <f t="shared" si="167"/>
        <v>/data/khanlab/projects/working_DATA/Sample_SCMCUK_E_C624DANXX/Sample_SCMCUK_E_C624DANXX.Cufflinks_UCSC/genes.fpkm_tracking</v>
      </c>
      <c r="H1755" s="43"/>
      <c r="I1755" s="43"/>
      <c r="J1755" s="43"/>
      <c r="K1755" s="43"/>
      <c r="L1755" s="43"/>
      <c r="M1755" s="43"/>
      <c r="N1755" s="43"/>
      <c r="O1755" s="43"/>
      <c r="P1755" s="43"/>
      <c r="Q1755" s="43"/>
    </row>
    <row r="1756" spans="1:17">
      <c r="A1756" s="43" t="str">
        <f t="shared" si="164"/>
        <v>/data/khanlab/projects/working_DATA/</v>
      </c>
      <c r="B1756" s="43" t="s">
        <v>2191</v>
      </c>
      <c r="C1756" s="43" t="str">
        <f t="shared" si="165"/>
        <v>.Processed/</v>
      </c>
      <c r="D1756" s="43" t="str">
        <f t="shared" si="166"/>
        <v>.bam</v>
      </c>
      <c r="E1756" s="43" t="str">
        <f t="shared" si="168"/>
        <v>/data/khanlab/projects/working_DATA/Sample_SCMCUK_T_C628WANXX/Sample_SCMCUK_T_C628WANXX.Processed/Sample_SCMCUK_T_C628WANXX.bam</v>
      </c>
      <c r="F1756" s="43" t="str">
        <f t="shared" si="169"/>
        <v>Sample_SCMCUK_T_C628WANXX.bam</v>
      </c>
      <c r="G1756" s="97" t="str">
        <f t="shared" si="167"/>
        <v>/data/khanlab/projects/working_DATA/Sample_SCMCUK_T_C628WANXX/Sample_SCMCUK_T_C628WANXX.Cufflinks_UCSC/genes.fpkm_tracking</v>
      </c>
      <c r="H1756" s="43"/>
      <c r="I1756" s="43"/>
      <c r="J1756" s="43"/>
      <c r="K1756" s="43"/>
      <c r="L1756" s="43"/>
      <c r="M1756" s="43"/>
      <c r="N1756" s="43"/>
      <c r="O1756" s="43"/>
      <c r="P1756" s="43"/>
      <c r="Q1756" s="43"/>
    </row>
    <row r="1757" spans="1:17">
      <c r="A1757" s="43" t="str">
        <f t="shared" si="164"/>
        <v>/data/khanlab/projects/working_DATA/</v>
      </c>
      <c r="B1757" s="43" t="s">
        <v>908</v>
      </c>
      <c r="C1757" s="43" t="str">
        <f t="shared" si="165"/>
        <v>.Processed/</v>
      </c>
      <c r="D1757" s="43" t="str">
        <f t="shared" si="166"/>
        <v>.bam</v>
      </c>
      <c r="E1757" s="43" t="str">
        <f t="shared" si="168"/>
        <v>/data/khanlab/projects/working_DATA/Sample_SHSY5Yseq_T_C259NACXX/Sample_SHSY5Yseq_T_C259NACXX.Processed/Sample_SHSY5Yseq_T_C259NACXX.bam</v>
      </c>
      <c r="F1757" s="43" t="str">
        <f t="shared" si="169"/>
        <v>Sample_SHSY5Yseq_T_C259NACXX.bam</v>
      </c>
      <c r="G1757" s="97" t="str">
        <f t="shared" si="167"/>
        <v>/data/khanlab/projects/working_DATA/Sample_SHSY5Yseq_T_C259NACXX/Sample_SHSY5Yseq_T_C259NACXX.Cufflinks_UCSC/genes.fpkm_tracking</v>
      </c>
      <c r="H1757" s="43"/>
      <c r="I1757" s="43"/>
      <c r="J1757" s="43"/>
      <c r="K1757" s="43"/>
      <c r="L1757" s="43"/>
      <c r="M1757" s="43"/>
      <c r="N1757" s="43"/>
      <c r="O1757" s="43"/>
      <c r="P1757" s="43"/>
      <c r="Q1757" s="43"/>
    </row>
    <row r="1758" spans="1:17" hidden="1">
      <c r="A1758" s="43" t="str">
        <f t="shared" si="164"/>
        <v>/data/khanlab/projects/working_DATA/</v>
      </c>
      <c r="B1758" s="43" t="s">
        <v>2192</v>
      </c>
      <c r="C1758" s="43" t="str">
        <f t="shared" si="165"/>
        <v>.Processed/</v>
      </c>
      <c r="D1758" s="43" t="str">
        <f t="shared" si="166"/>
        <v>.bam</v>
      </c>
      <c r="E1758" s="43" t="str">
        <f t="shared" si="168"/>
        <v>/data/khanlab/projects/working_DATA/Sample_SJSA1dtp_E_C34P6ACXX/Sample_SJSA1dtp_E_C34P6ACXX.Processed/Sample_SJSA1dtp_E_C34P6ACXX.bam</v>
      </c>
      <c r="F1758" s="43" t="str">
        <f t="shared" si="169"/>
        <v>Sample_SJSA1dtp_E_C34P6ACXX.bam</v>
      </c>
      <c r="G1758" s="97" t="str">
        <f t="shared" si="167"/>
        <v>/data/khanlab/projects/working_DATA/Sample_SJSA1dtp_E_C34P6ACXX/Sample_SJSA1dtp_E_C34P6ACXX.Cufflinks_UCSC/genes.fpkm_tracking</v>
      </c>
      <c r="H1758" s="43"/>
      <c r="I1758" s="43"/>
      <c r="J1758" s="43"/>
      <c r="K1758" s="43"/>
      <c r="L1758" s="43"/>
      <c r="M1758" s="43"/>
      <c r="N1758" s="43"/>
      <c r="O1758" s="43"/>
      <c r="P1758" s="43"/>
      <c r="Q1758" s="43"/>
    </row>
    <row r="1759" spans="1:17">
      <c r="A1759" s="43" t="str">
        <f t="shared" si="164"/>
        <v>/data/khanlab/projects/working_DATA/</v>
      </c>
      <c r="B1759" s="43" t="s">
        <v>909</v>
      </c>
      <c r="C1759" s="43" t="str">
        <f t="shared" si="165"/>
        <v>.Processed/</v>
      </c>
      <c r="D1759" s="43" t="str">
        <f t="shared" si="166"/>
        <v>.bam</v>
      </c>
      <c r="E1759" s="43" t="str">
        <f t="shared" si="168"/>
        <v>/data/khanlab/projects/working_DATA/Sample_SJSA1dtp_T_C2D5DACXX/Sample_SJSA1dtp_T_C2D5DACXX.Processed/Sample_SJSA1dtp_T_C2D5DACXX.bam</v>
      </c>
      <c r="F1759" s="43" t="str">
        <f t="shared" si="169"/>
        <v>Sample_SJSA1dtp_T_C2D5DACXX.bam</v>
      </c>
      <c r="G1759" s="97" t="str">
        <f t="shared" si="167"/>
        <v>/data/khanlab/projects/working_DATA/Sample_SJSA1dtp_T_C2D5DACXX/Sample_SJSA1dtp_T_C2D5DACXX.Cufflinks_UCSC/genes.fpkm_tracking</v>
      </c>
      <c r="H1759" s="43"/>
      <c r="I1759" s="43"/>
      <c r="J1759" s="43"/>
      <c r="K1759" s="43"/>
      <c r="L1759" s="43"/>
      <c r="M1759" s="43"/>
      <c r="N1759" s="43"/>
      <c r="O1759" s="43"/>
      <c r="P1759" s="43"/>
      <c r="Q1759" s="43"/>
    </row>
    <row r="1760" spans="1:17" hidden="1">
      <c r="A1760" s="43" t="str">
        <f t="shared" si="164"/>
        <v>/data/khanlab/projects/working_DATA/</v>
      </c>
      <c r="B1760" s="43" t="s">
        <v>2193</v>
      </c>
      <c r="C1760" s="43" t="str">
        <f t="shared" si="165"/>
        <v>.Processed/</v>
      </c>
      <c r="D1760" s="43" t="str">
        <f t="shared" si="166"/>
        <v>.bam</v>
      </c>
      <c r="E1760" s="43" t="str">
        <f t="shared" si="168"/>
        <v>/data/khanlab/projects/working_DATA/Sample_SKES1dtp_E_C34P6ACXX/Sample_SKES1dtp_E_C34P6ACXX.Processed/Sample_SKES1dtp_E_C34P6ACXX.bam</v>
      </c>
      <c r="F1760" s="43" t="str">
        <f t="shared" si="169"/>
        <v>Sample_SKES1dtp_E_C34P6ACXX.bam</v>
      </c>
      <c r="G1760" s="97" t="str">
        <f t="shared" si="167"/>
        <v>/data/khanlab/projects/working_DATA/Sample_SKES1dtp_E_C34P6ACXX/Sample_SKES1dtp_E_C34P6ACXX.Cufflinks_UCSC/genes.fpkm_tracking</v>
      </c>
      <c r="H1760" s="43"/>
      <c r="I1760" s="43"/>
      <c r="J1760" s="43"/>
      <c r="K1760" s="43"/>
      <c r="L1760" s="43"/>
      <c r="M1760" s="43"/>
      <c r="N1760" s="43"/>
      <c r="O1760" s="43"/>
      <c r="P1760" s="43"/>
      <c r="Q1760" s="43"/>
    </row>
    <row r="1761" spans="1:17">
      <c r="A1761" s="43" t="str">
        <f t="shared" si="164"/>
        <v>/data/khanlab/projects/working_DATA/</v>
      </c>
      <c r="B1761" s="43" t="s">
        <v>910</v>
      </c>
      <c r="C1761" s="43" t="str">
        <f t="shared" si="165"/>
        <v>.Processed/</v>
      </c>
      <c r="D1761" s="43" t="str">
        <f t="shared" si="166"/>
        <v>.bam</v>
      </c>
      <c r="E1761" s="43" t="str">
        <f t="shared" si="168"/>
        <v>/data/khanlab/projects/working_DATA/Sample_SKES1dtp_T_C2D5DACXX/Sample_SKES1dtp_T_C2D5DACXX.Processed/Sample_SKES1dtp_T_C2D5DACXX.bam</v>
      </c>
      <c r="F1761" s="43" t="str">
        <f t="shared" si="169"/>
        <v>Sample_SKES1dtp_T_C2D5DACXX.bam</v>
      </c>
      <c r="G1761" s="97" t="str">
        <f t="shared" si="167"/>
        <v>/data/khanlab/projects/working_DATA/Sample_SKES1dtp_T_C2D5DACXX/Sample_SKES1dtp_T_C2D5DACXX.Cufflinks_UCSC/genes.fpkm_tracking</v>
      </c>
      <c r="H1761" s="43"/>
      <c r="I1761" s="43"/>
      <c r="J1761" s="43"/>
      <c r="K1761" s="43"/>
      <c r="L1761" s="43"/>
      <c r="M1761" s="43"/>
      <c r="N1761" s="43"/>
      <c r="O1761" s="43"/>
      <c r="P1761" s="43"/>
      <c r="Q1761" s="43"/>
    </row>
    <row r="1762" spans="1:17">
      <c r="A1762" s="43" t="str">
        <f t="shared" si="164"/>
        <v>/data/khanlab/projects/working_DATA/</v>
      </c>
      <c r="B1762" s="43" t="s">
        <v>2194</v>
      </c>
      <c r="C1762" s="43" t="str">
        <f t="shared" si="165"/>
        <v>.Processed/</v>
      </c>
      <c r="D1762" s="43" t="str">
        <f t="shared" si="166"/>
        <v>.bam</v>
      </c>
      <c r="E1762" s="43" t="str">
        <f t="shared" si="168"/>
        <v>/data/khanlab/projects/working_DATA/Sample_SKES1seqAc_T_C676DANXX/Sample_SKES1seqAc_T_C676DANXX.Processed/Sample_SKES1seqAc_T_C676DANXX.bam</v>
      </c>
      <c r="F1762" s="43" t="str">
        <f t="shared" si="169"/>
        <v>Sample_SKES1seqAc_T_C676DANXX.bam</v>
      </c>
      <c r="G1762" s="97" t="str">
        <f t="shared" si="167"/>
        <v>/data/khanlab/projects/working_DATA/Sample_SKES1seqAc_T_C676DANXX/Sample_SKES1seqAc_T_C676DANXX.Cufflinks_UCSC/genes.fpkm_tracking</v>
      </c>
      <c r="H1762" s="43"/>
      <c r="I1762" s="43"/>
      <c r="J1762" s="43"/>
      <c r="K1762" s="43"/>
      <c r="L1762" s="43"/>
      <c r="M1762" s="43"/>
      <c r="N1762" s="43"/>
      <c r="O1762" s="43"/>
      <c r="P1762" s="43"/>
      <c r="Q1762" s="43"/>
    </row>
    <row r="1763" spans="1:17" hidden="1">
      <c r="A1763" s="43" t="str">
        <f t="shared" si="164"/>
        <v>/data/khanlab/projects/working_DATA/</v>
      </c>
      <c r="B1763" s="43" t="s">
        <v>2195</v>
      </c>
      <c r="C1763" s="43" t="str">
        <f t="shared" si="165"/>
        <v>.Processed/</v>
      </c>
      <c r="D1763" s="43" t="str">
        <f t="shared" si="166"/>
        <v>.bam</v>
      </c>
      <c r="E1763" s="43" t="str">
        <f t="shared" si="168"/>
        <v>/data/khanlab/projects/working_DATA/Sample_SKES1seq_E_D2CE3ACXX/Sample_SKES1seq_E_D2CE3ACXX.Processed/Sample_SKES1seq_E_D2CE3ACXX.bam</v>
      </c>
      <c r="F1763" s="43" t="str">
        <f t="shared" si="169"/>
        <v>Sample_SKES1seq_E_D2CE3ACXX.bam</v>
      </c>
      <c r="G1763" s="97" t="str">
        <f t="shared" si="167"/>
        <v>/data/khanlab/projects/working_DATA/Sample_SKES1seq_E_D2CE3ACXX/Sample_SKES1seq_E_D2CE3ACXX.Cufflinks_UCSC/genes.fpkm_tracking</v>
      </c>
      <c r="H1763" s="43"/>
      <c r="I1763" s="43"/>
      <c r="J1763" s="43"/>
      <c r="K1763" s="43"/>
      <c r="L1763" s="43"/>
      <c r="M1763" s="43"/>
      <c r="N1763" s="43"/>
      <c r="O1763" s="43"/>
      <c r="P1763" s="43"/>
      <c r="Q1763" s="43"/>
    </row>
    <row r="1764" spans="1:17">
      <c r="A1764" s="43" t="str">
        <f t="shared" si="164"/>
        <v>/data/khanlab/projects/working_DATA/</v>
      </c>
      <c r="B1764" s="43" t="s">
        <v>911</v>
      </c>
      <c r="C1764" s="43" t="str">
        <f t="shared" si="165"/>
        <v>.Processed/</v>
      </c>
      <c r="D1764" s="43" t="str">
        <f t="shared" si="166"/>
        <v>.bam</v>
      </c>
      <c r="E1764" s="43" t="str">
        <f t="shared" si="168"/>
        <v>/data/khanlab/projects/working_DATA/Sample_SKES1seq_T_D26RRACXX/Sample_SKES1seq_T_D26RRACXX.Processed/Sample_SKES1seq_T_D26RRACXX.bam</v>
      </c>
      <c r="F1764" s="43" t="str">
        <f t="shared" si="169"/>
        <v>Sample_SKES1seq_T_D26RRACXX.bam</v>
      </c>
      <c r="G1764" s="97" t="str">
        <f t="shared" si="167"/>
        <v>/data/khanlab/projects/working_DATA/Sample_SKES1seq_T_D26RRACXX/Sample_SKES1seq_T_D26RRACXX.Cufflinks_UCSC/genes.fpkm_tracking</v>
      </c>
      <c r="H1764" s="43"/>
      <c r="I1764" s="43"/>
      <c r="J1764" s="43"/>
      <c r="K1764" s="43"/>
      <c r="L1764" s="43"/>
      <c r="M1764" s="43"/>
      <c r="N1764" s="43"/>
      <c r="O1764" s="43"/>
      <c r="P1764" s="43"/>
      <c r="Q1764" s="43"/>
    </row>
    <row r="1765" spans="1:17" hidden="1">
      <c r="A1765" s="43" t="str">
        <f t="shared" si="164"/>
        <v>/data/khanlab/projects/working_DATA/</v>
      </c>
      <c r="B1765" s="43" t="s">
        <v>2196</v>
      </c>
      <c r="C1765" s="43" t="str">
        <f t="shared" si="165"/>
        <v>.Processed/</v>
      </c>
      <c r="D1765" s="43" t="str">
        <f t="shared" si="166"/>
        <v>.bam</v>
      </c>
      <c r="E1765" s="43" t="str">
        <f t="shared" si="168"/>
        <v>/data/khanlab/projects/working_DATA/Sample_SKLMS1dtp_E_C34P6ACXX/Sample_SKLMS1dtp_E_C34P6ACXX.Processed/Sample_SKLMS1dtp_E_C34P6ACXX.bam</v>
      </c>
      <c r="F1765" s="43" t="str">
        <f t="shared" si="169"/>
        <v>Sample_SKLMS1dtp_E_C34P6ACXX.bam</v>
      </c>
      <c r="G1765" s="97" t="str">
        <f t="shared" si="167"/>
        <v>/data/khanlab/projects/working_DATA/Sample_SKLMS1dtp_E_C34P6ACXX/Sample_SKLMS1dtp_E_C34P6ACXX.Cufflinks_UCSC/genes.fpkm_tracking</v>
      </c>
      <c r="H1765" s="43"/>
      <c r="I1765" s="43"/>
      <c r="J1765" s="43"/>
      <c r="K1765" s="43"/>
      <c r="L1765" s="43"/>
      <c r="M1765" s="43"/>
      <c r="N1765" s="43"/>
      <c r="O1765" s="43"/>
      <c r="P1765" s="43"/>
      <c r="Q1765" s="43"/>
    </row>
    <row r="1766" spans="1:17">
      <c r="A1766" s="43" t="str">
        <f t="shared" si="164"/>
        <v>/data/khanlab/projects/working_DATA/</v>
      </c>
      <c r="B1766" s="43" t="s">
        <v>912</v>
      </c>
      <c r="C1766" s="43" t="str">
        <f t="shared" si="165"/>
        <v>.Processed/</v>
      </c>
      <c r="D1766" s="43" t="str">
        <f t="shared" si="166"/>
        <v>.bam</v>
      </c>
      <c r="E1766" s="43" t="str">
        <f t="shared" si="168"/>
        <v>/data/khanlab/projects/working_DATA/Sample_SKLMS1dtp_T_C2D5DACXX/Sample_SKLMS1dtp_T_C2D5DACXX.Processed/Sample_SKLMS1dtp_T_C2D5DACXX.bam</v>
      </c>
      <c r="F1766" s="43" t="str">
        <f t="shared" si="169"/>
        <v>Sample_SKLMS1dtp_T_C2D5DACXX.bam</v>
      </c>
      <c r="G1766" s="97" t="str">
        <f t="shared" si="167"/>
        <v>/data/khanlab/projects/working_DATA/Sample_SKLMS1dtp_T_C2D5DACXX/Sample_SKLMS1dtp_T_C2D5DACXX.Cufflinks_UCSC/genes.fpkm_tracking</v>
      </c>
      <c r="H1766" s="43"/>
      <c r="I1766" s="43"/>
      <c r="J1766" s="43"/>
      <c r="K1766" s="43"/>
      <c r="L1766" s="43"/>
      <c r="M1766" s="43"/>
      <c r="N1766" s="43"/>
      <c r="O1766" s="43"/>
      <c r="P1766" s="43"/>
      <c r="Q1766" s="43"/>
    </row>
    <row r="1767" spans="1:17">
      <c r="A1767" s="43" t="str">
        <f t="shared" si="164"/>
        <v>/data/khanlab/projects/working_DATA/</v>
      </c>
      <c r="B1767" s="43" t="s">
        <v>913</v>
      </c>
      <c r="C1767" s="43" t="str">
        <f t="shared" si="165"/>
        <v>.Processed/</v>
      </c>
      <c r="D1767" s="43" t="str">
        <f t="shared" si="166"/>
        <v>.bam</v>
      </c>
      <c r="E1767" s="43" t="str">
        <f t="shared" si="168"/>
        <v>/data/khanlab/projects/working_DATA/Sample_SKNASTGENseq_T_D26GWACXX/Sample_SKNASTGENseq_T_D26GWACXX.Processed/Sample_SKNASTGENseq_T_D26GWACXX.bam</v>
      </c>
      <c r="F1767" s="43" t="str">
        <f t="shared" si="169"/>
        <v>Sample_SKNASTGENseq_T_D26GWACXX.bam</v>
      </c>
      <c r="G1767" s="97" t="str">
        <f t="shared" si="167"/>
        <v>/data/khanlab/projects/working_DATA/Sample_SKNASTGENseq_T_D26GWACXX/Sample_SKNASTGENseq_T_D26GWACXX.Cufflinks_UCSC/genes.fpkm_tracking</v>
      </c>
      <c r="H1767" s="43"/>
      <c r="I1767" s="43"/>
      <c r="J1767" s="43"/>
      <c r="K1767" s="43"/>
      <c r="L1767" s="43"/>
      <c r="M1767" s="43"/>
      <c r="N1767" s="43"/>
      <c r="O1767" s="43"/>
      <c r="P1767" s="43"/>
      <c r="Q1767" s="43"/>
    </row>
    <row r="1768" spans="1:17">
      <c r="A1768" s="43" t="str">
        <f t="shared" si="164"/>
        <v>/data/khanlab/projects/working_DATA/</v>
      </c>
      <c r="B1768" s="43" t="s">
        <v>2197</v>
      </c>
      <c r="C1768" s="43" t="str">
        <f t="shared" si="165"/>
        <v>.Processed/</v>
      </c>
      <c r="D1768" s="43" t="str">
        <f t="shared" si="166"/>
        <v>.bam</v>
      </c>
      <c r="E1768" s="43" t="str">
        <f t="shared" si="168"/>
        <v>/data/khanlab/projects/working_DATA/Sample_SKNAS_Barasertib_3uM_6h_T_H2VL3BGXX/Sample_SKNAS_Barasertib_3uM_6h_T_H2VL3BGXX.Processed/Sample_SKNAS_Barasertib_3uM_6h_T_H2VL3BGXX.bam</v>
      </c>
      <c r="F1768" s="43" t="str">
        <f t="shared" si="169"/>
        <v>Sample_SKNAS_Barasertib_3uM_6h_T_H2VL3BGXX.bam</v>
      </c>
      <c r="G1768" s="97" t="str">
        <f t="shared" si="167"/>
        <v>/data/khanlab/projects/working_DATA/Sample_SKNAS_Barasertib_3uM_6h_T_H2VL3BGXX/Sample_SKNAS_Barasertib_3uM_6h_T_H2VL3BGXX.Cufflinks_UCSC/genes.fpkm_tracking</v>
      </c>
      <c r="H1768" s="43"/>
      <c r="I1768" s="43"/>
      <c r="J1768" s="43"/>
      <c r="K1768" s="43"/>
      <c r="L1768" s="43"/>
      <c r="M1768" s="43"/>
      <c r="N1768" s="43"/>
      <c r="O1768" s="43"/>
      <c r="P1768" s="43"/>
      <c r="Q1768" s="43"/>
    </row>
    <row r="1769" spans="1:17">
      <c r="A1769" s="43" t="str">
        <f t="shared" si="164"/>
        <v>/data/khanlab/projects/working_DATA/</v>
      </c>
      <c r="B1769" s="43" t="s">
        <v>2198</v>
      </c>
      <c r="C1769" s="43" t="str">
        <f t="shared" si="165"/>
        <v>.Processed/</v>
      </c>
      <c r="D1769" s="43" t="str">
        <f t="shared" si="166"/>
        <v>.bam</v>
      </c>
      <c r="E1769" s="43" t="str">
        <f t="shared" si="168"/>
        <v>/data/khanlab/projects/working_DATA/Sample_SKNAS_DMSO_01Pct_6h_T_H2VL3BGXX/Sample_SKNAS_DMSO_01Pct_6h_T_H2VL3BGXX.Processed/Sample_SKNAS_DMSO_01Pct_6h_T_H2VL3BGXX.bam</v>
      </c>
      <c r="F1769" s="43" t="str">
        <f t="shared" si="169"/>
        <v>Sample_SKNAS_DMSO_01Pct_6h_T_H2VL3BGXX.bam</v>
      </c>
      <c r="G1769" s="97" t="str">
        <f t="shared" si="167"/>
        <v>/data/khanlab/projects/working_DATA/Sample_SKNAS_DMSO_01Pct_6h_T_H2VL3BGXX/Sample_SKNAS_DMSO_01Pct_6h_T_H2VL3BGXX.Cufflinks_UCSC/genes.fpkm_tracking</v>
      </c>
      <c r="H1769" s="43"/>
      <c r="I1769" s="43"/>
      <c r="J1769" s="43"/>
      <c r="K1769" s="43"/>
      <c r="L1769" s="43"/>
      <c r="M1769" s="43"/>
      <c r="N1769" s="43"/>
      <c r="O1769" s="43"/>
      <c r="P1769" s="43"/>
      <c r="Q1769" s="43"/>
    </row>
    <row r="1770" spans="1:17">
      <c r="A1770" s="43" t="str">
        <f t="shared" si="164"/>
        <v>/data/khanlab/projects/working_DATA/</v>
      </c>
      <c r="B1770" s="43" t="s">
        <v>914</v>
      </c>
      <c r="C1770" s="43" t="str">
        <f t="shared" si="165"/>
        <v>.Processed/</v>
      </c>
      <c r="D1770" s="43" t="str">
        <f t="shared" si="166"/>
        <v>.bam</v>
      </c>
      <c r="E1770" s="43" t="str">
        <f t="shared" si="168"/>
        <v>/data/khanlab/projects/working_DATA/Sample_SKNAS_High2_T_D1T6TACXX/Sample_SKNAS_High2_T_D1T6TACXX.Processed/Sample_SKNAS_High2_T_D1T6TACXX.bam</v>
      </c>
      <c r="F1770" s="43" t="str">
        <f t="shared" si="169"/>
        <v>Sample_SKNAS_High2_T_D1T6TACXX.bam</v>
      </c>
      <c r="G1770" s="97" t="str">
        <f t="shared" si="167"/>
        <v>/data/khanlab/projects/working_DATA/Sample_SKNAS_High2_T_D1T6TACXX/Sample_SKNAS_High2_T_D1T6TACXX.Cufflinks_UCSC/genes.fpkm_tracking</v>
      </c>
      <c r="H1770" s="43"/>
      <c r="I1770" s="43"/>
      <c r="J1770" s="43"/>
      <c r="K1770" s="43"/>
      <c r="L1770" s="43"/>
      <c r="M1770" s="43"/>
      <c r="N1770" s="43"/>
      <c r="O1770" s="43"/>
      <c r="P1770" s="43"/>
      <c r="Q1770" s="43"/>
    </row>
    <row r="1771" spans="1:17">
      <c r="A1771" s="43" t="str">
        <f t="shared" si="164"/>
        <v>/data/khanlab/projects/working_DATA/</v>
      </c>
      <c r="B1771" s="43" t="s">
        <v>915</v>
      </c>
      <c r="C1771" s="43" t="str">
        <f t="shared" si="165"/>
        <v>.Processed/</v>
      </c>
      <c r="D1771" s="43" t="str">
        <f t="shared" si="166"/>
        <v>.bam</v>
      </c>
      <c r="E1771" s="43" t="str">
        <f t="shared" si="168"/>
        <v>/data/khanlab/projects/working_DATA/Sample_SKNAS_No1_T_D1T6TACXX/Sample_SKNAS_No1_T_D1T6TACXX.Processed/Sample_SKNAS_No1_T_D1T6TACXX.bam</v>
      </c>
      <c r="F1771" s="43" t="str">
        <f t="shared" si="169"/>
        <v>Sample_SKNAS_No1_T_D1T6TACXX.bam</v>
      </c>
      <c r="G1771" s="97" t="str">
        <f t="shared" si="167"/>
        <v>/data/khanlab/projects/working_DATA/Sample_SKNAS_No1_T_D1T6TACXX/Sample_SKNAS_No1_T_D1T6TACXX.Cufflinks_UCSC/genes.fpkm_tracking</v>
      </c>
      <c r="H1771" s="43"/>
      <c r="I1771" s="43"/>
      <c r="J1771" s="43"/>
      <c r="K1771" s="43"/>
      <c r="L1771" s="43"/>
      <c r="M1771" s="43"/>
      <c r="N1771" s="43"/>
      <c r="O1771" s="43"/>
      <c r="P1771" s="43"/>
      <c r="Q1771" s="43"/>
    </row>
    <row r="1772" spans="1:17">
      <c r="A1772" s="43" t="str">
        <f t="shared" si="164"/>
        <v>/data/khanlab/projects/working_DATA/</v>
      </c>
      <c r="B1772" s="43" t="s">
        <v>2199</v>
      </c>
      <c r="C1772" s="43" t="str">
        <f t="shared" si="165"/>
        <v>.Processed/</v>
      </c>
      <c r="D1772" s="43" t="str">
        <f t="shared" si="166"/>
        <v>.bam</v>
      </c>
      <c r="E1772" s="43" t="str">
        <f t="shared" si="168"/>
        <v>/data/khanlab/projects/working_DATA/Sample_SKNBE2_Barasertib_10uM_6h_T_H2VL3BGXX/Sample_SKNBE2_Barasertib_10uM_6h_T_H2VL3BGXX.Processed/Sample_SKNBE2_Barasertib_10uM_6h_T_H2VL3BGXX.bam</v>
      </c>
      <c r="F1772" s="43" t="str">
        <f t="shared" si="169"/>
        <v>Sample_SKNBE2_Barasertib_10uM_6h_T_H2VL3BGXX.bam</v>
      </c>
      <c r="G1772" s="97" t="str">
        <f t="shared" si="167"/>
        <v>/data/khanlab/projects/working_DATA/Sample_SKNBE2_Barasertib_10uM_6h_T_H2VL3BGXX/Sample_SKNBE2_Barasertib_10uM_6h_T_H2VL3BGXX.Cufflinks_UCSC/genes.fpkm_tracking</v>
      </c>
      <c r="H1772" s="43"/>
      <c r="I1772" s="43"/>
      <c r="J1772" s="43"/>
      <c r="K1772" s="43"/>
      <c r="L1772" s="43"/>
      <c r="M1772" s="43"/>
      <c r="N1772" s="43"/>
      <c r="O1772" s="43"/>
      <c r="P1772" s="43"/>
      <c r="Q1772" s="43"/>
    </row>
    <row r="1773" spans="1:17">
      <c r="A1773" s="43" t="str">
        <f t="shared" si="164"/>
        <v>/data/khanlab/projects/working_DATA/</v>
      </c>
      <c r="B1773" s="43" t="s">
        <v>2200</v>
      </c>
      <c r="C1773" s="43" t="str">
        <f t="shared" si="165"/>
        <v>.Processed/</v>
      </c>
      <c r="D1773" s="43" t="str">
        <f t="shared" si="166"/>
        <v>.bam</v>
      </c>
      <c r="E1773" s="43" t="str">
        <f t="shared" si="168"/>
        <v>/data/khanlab/projects/working_DATA/Sample_SKNBE2_DMSO_01Pct_6h_T_H2VL3BGXX/Sample_SKNBE2_DMSO_01Pct_6h_T_H2VL3BGXX.Processed/Sample_SKNBE2_DMSO_01Pct_6h_T_H2VL3BGXX.bam</v>
      </c>
      <c r="F1773" s="43" t="str">
        <f t="shared" si="169"/>
        <v>Sample_SKNBE2_DMSO_01Pct_6h_T_H2VL3BGXX.bam</v>
      </c>
      <c r="G1773" s="97" t="str">
        <f t="shared" si="167"/>
        <v>/data/khanlab/projects/working_DATA/Sample_SKNBE2_DMSO_01Pct_6h_T_H2VL3BGXX/Sample_SKNBE2_DMSO_01Pct_6h_T_H2VL3BGXX.Cufflinks_UCSC/genes.fpkm_tracking</v>
      </c>
      <c r="H1773" s="43"/>
      <c r="I1773" s="43"/>
      <c r="J1773" s="43"/>
      <c r="K1773" s="43"/>
      <c r="L1773" s="43"/>
      <c r="M1773" s="43"/>
      <c r="N1773" s="43"/>
      <c r="O1773" s="43"/>
      <c r="P1773" s="43"/>
      <c r="Q1773" s="43"/>
    </row>
    <row r="1774" spans="1:17" hidden="1">
      <c r="A1774" s="43" t="str">
        <f t="shared" si="164"/>
        <v>/data/khanlab/projects/working_DATA/</v>
      </c>
      <c r="B1774" s="43" t="s">
        <v>2201</v>
      </c>
      <c r="C1774" s="43" t="str">
        <f t="shared" si="165"/>
        <v>.Processed/</v>
      </c>
      <c r="D1774" s="43" t="str">
        <f t="shared" si="166"/>
        <v>.bam</v>
      </c>
      <c r="E1774" s="43" t="str">
        <f t="shared" si="168"/>
        <v>/data/khanlab/projects/working_DATA/Sample_SKNBE2seq_E_khan04_20111123_PE_2/Sample_SKNBE2seq_E_khan04_20111123_PE_2.Processed/Sample_SKNBE2seq_E_khan04_20111123_PE_2.bam</v>
      </c>
      <c r="F1774" s="43" t="str">
        <f t="shared" si="169"/>
        <v>Sample_SKNBE2seq_E_khan04_20111123_PE_2.bam</v>
      </c>
      <c r="G1774" s="97" t="str">
        <f t="shared" si="167"/>
        <v>/data/khanlab/projects/working_DATA/Sample_SKNBE2seq_E_khan04_20111123_PE_2/Sample_SKNBE2seq_E_khan04_20111123_PE_2.Cufflinks_UCSC/genes.fpkm_tracking</v>
      </c>
      <c r="H1774" s="43"/>
      <c r="I1774" s="43"/>
      <c r="J1774" s="43"/>
      <c r="K1774" s="43"/>
      <c r="L1774" s="43"/>
      <c r="M1774" s="43"/>
      <c r="N1774" s="43"/>
      <c r="O1774" s="43"/>
      <c r="P1774" s="43"/>
      <c r="Q1774" s="43"/>
    </row>
    <row r="1775" spans="1:17">
      <c r="A1775" s="43" t="str">
        <f t="shared" si="164"/>
        <v>/data/khanlab/projects/working_DATA/</v>
      </c>
      <c r="B1775" s="43" t="s">
        <v>916</v>
      </c>
      <c r="C1775" s="43" t="str">
        <f t="shared" si="165"/>
        <v>.Processed/</v>
      </c>
      <c r="D1775" s="43" t="str">
        <f t="shared" si="166"/>
        <v>.bam</v>
      </c>
      <c r="E1775" s="43" t="str">
        <f t="shared" si="168"/>
        <v>/data/khanlab/projects/working_DATA/Sample_SKNBE2seq_T_C259NACXX/Sample_SKNBE2seq_T_C259NACXX.Processed/Sample_SKNBE2seq_T_C259NACXX.bam</v>
      </c>
      <c r="F1775" s="43" t="str">
        <f t="shared" si="169"/>
        <v>Sample_SKNBE2seq_T_C259NACXX.bam</v>
      </c>
      <c r="G1775" s="97" t="str">
        <f t="shared" si="167"/>
        <v>/data/khanlab/projects/working_DATA/Sample_SKNBE2seq_T_C259NACXX/Sample_SKNBE2seq_T_C259NACXX.Cufflinks_UCSC/genes.fpkm_tracking</v>
      </c>
      <c r="H1775" s="43"/>
      <c r="I1775" s="43"/>
      <c r="J1775" s="43"/>
      <c r="K1775" s="43"/>
      <c r="L1775" s="43"/>
      <c r="M1775" s="43"/>
      <c r="N1775" s="43"/>
      <c r="O1775" s="43"/>
      <c r="P1775" s="43"/>
      <c r="Q1775" s="43"/>
    </row>
    <row r="1776" spans="1:17" hidden="1">
      <c r="A1776" s="43" t="str">
        <f t="shared" si="164"/>
        <v>/data/khanlab/projects/working_DATA/</v>
      </c>
      <c r="B1776" s="43" t="s">
        <v>2202</v>
      </c>
      <c r="C1776" s="43" t="str">
        <f t="shared" si="165"/>
        <v>.Processed/</v>
      </c>
      <c r="D1776" s="43" t="str">
        <f t="shared" si="166"/>
        <v>.bam</v>
      </c>
      <c r="E1776" s="43" t="str">
        <f t="shared" si="168"/>
        <v>/data/khanlab/projects/working_DATA/Sample_SKNDZseq_E_khan06_20111201_PE_2/Sample_SKNDZseq_E_khan06_20111201_PE_2.Processed/Sample_SKNDZseq_E_khan06_20111201_PE_2.bam</v>
      </c>
      <c r="F1776" s="43" t="str">
        <f t="shared" si="169"/>
        <v>Sample_SKNDZseq_E_khan06_20111201_PE_2.bam</v>
      </c>
      <c r="G1776" s="97" t="str">
        <f t="shared" si="167"/>
        <v>/data/khanlab/projects/working_DATA/Sample_SKNDZseq_E_khan06_20111201_PE_2/Sample_SKNDZseq_E_khan06_20111201_PE_2.Cufflinks_UCSC/genes.fpkm_tracking</v>
      </c>
      <c r="H1776" s="43"/>
      <c r="I1776" s="43"/>
      <c r="J1776" s="43"/>
      <c r="K1776" s="43"/>
      <c r="L1776" s="43"/>
      <c r="M1776" s="43"/>
      <c r="N1776" s="43"/>
      <c r="O1776" s="43"/>
      <c r="P1776" s="43"/>
      <c r="Q1776" s="43"/>
    </row>
    <row r="1777" spans="1:17">
      <c r="A1777" s="43" t="str">
        <f t="shared" si="164"/>
        <v>/data/khanlab/projects/working_DATA/</v>
      </c>
      <c r="B1777" s="43" t="s">
        <v>917</v>
      </c>
      <c r="C1777" s="43" t="str">
        <f t="shared" si="165"/>
        <v>.Processed/</v>
      </c>
      <c r="D1777" s="43" t="str">
        <f t="shared" si="166"/>
        <v>.bam</v>
      </c>
      <c r="E1777" s="43" t="str">
        <f t="shared" si="168"/>
        <v>/data/khanlab/projects/working_DATA/Sample_SKNDZseq_T_C259NACXX/Sample_SKNDZseq_T_C259NACXX.Processed/Sample_SKNDZseq_T_C259NACXX.bam</v>
      </c>
      <c r="F1777" s="43" t="str">
        <f t="shared" si="169"/>
        <v>Sample_SKNDZseq_T_C259NACXX.bam</v>
      </c>
      <c r="G1777" s="97" t="str">
        <f t="shared" si="167"/>
        <v>/data/khanlab/projects/working_DATA/Sample_SKNDZseq_T_C259NACXX/Sample_SKNDZseq_T_C259NACXX.Cufflinks_UCSC/genes.fpkm_tracking</v>
      </c>
      <c r="H1777" s="43"/>
      <c r="I1777" s="43"/>
      <c r="J1777" s="43"/>
      <c r="K1777" s="43"/>
      <c r="L1777" s="43"/>
      <c r="M1777" s="43"/>
      <c r="N1777" s="43"/>
      <c r="O1777" s="43"/>
      <c r="P1777" s="43"/>
      <c r="Q1777" s="43"/>
    </row>
    <row r="1778" spans="1:17" hidden="1">
      <c r="A1778" s="43" t="str">
        <f t="shared" si="164"/>
        <v>/data/khanlab/projects/working_DATA/</v>
      </c>
      <c r="B1778" s="43" t="s">
        <v>2203</v>
      </c>
      <c r="C1778" s="43" t="str">
        <f t="shared" si="165"/>
        <v>.Processed/</v>
      </c>
      <c r="D1778" s="43" t="str">
        <f t="shared" si="166"/>
        <v>.bam</v>
      </c>
      <c r="E1778" s="43" t="str">
        <f t="shared" si="168"/>
        <v>/data/khanlab/projects/working_DATA/Sample_SKNEP1ucsf_E_C2YY9ACXX/Sample_SKNEP1ucsf_E_C2YY9ACXX.Processed/Sample_SKNEP1ucsf_E_C2YY9ACXX.bam</v>
      </c>
      <c r="F1778" s="43" t="str">
        <f t="shared" si="169"/>
        <v>Sample_SKNEP1ucsf_E_C2YY9ACXX.bam</v>
      </c>
      <c r="G1778" s="97" t="str">
        <f t="shared" si="167"/>
        <v>/data/khanlab/projects/working_DATA/Sample_SKNEP1ucsf_E_C2YY9ACXX/Sample_SKNEP1ucsf_E_C2YY9ACXX.Cufflinks_UCSC/genes.fpkm_tracking</v>
      </c>
      <c r="H1778" s="43"/>
      <c r="I1778" s="43"/>
      <c r="J1778" s="43"/>
      <c r="K1778" s="43"/>
      <c r="L1778" s="43"/>
      <c r="M1778" s="43"/>
      <c r="N1778" s="43"/>
      <c r="O1778" s="43"/>
      <c r="P1778" s="43"/>
      <c r="Q1778" s="43"/>
    </row>
    <row r="1779" spans="1:17">
      <c r="A1779" s="43" t="str">
        <f t="shared" si="164"/>
        <v>/data/khanlab/projects/working_DATA/</v>
      </c>
      <c r="B1779" s="43" t="s">
        <v>918</v>
      </c>
      <c r="C1779" s="43" t="str">
        <f t="shared" si="165"/>
        <v>.Processed/</v>
      </c>
      <c r="D1779" s="43" t="str">
        <f t="shared" si="166"/>
        <v>.bam</v>
      </c>
      <c r="E1779" s="43" t="str">
        <f t="shared" si="168"/>
        <v>/data/khanlab/projects/working_DATA/Sample_SKNEP1ucsf_T_C28D2ACXX/Sample_SKNEP1ucsf_T_C28D2ACXX.Processed/Sample_SKNEP1ucsf_T_C28D2ACXX.bam</v>
      </c>
      <c r="F1779" s="43" t="str">
        <f t="shared" si="169"/>
        <v>Sample_SKNEP1ucsf_T_C28D2ACXX.bam</v>
      </c>
      <c r="G1779" s="97" t="str">
        <f t="shared" si="167"/>
        <v>/data/khanlab/projects/working_DATA/Sample_SKNEP1ucsf_T_C28D2ACXX/Sample_SKNEP1ucsf_T_C28D2ACXX.Cufflinks_UCSC/genes.fpkm_tracking</v>
      </c>
      <c r="H1779" s="43"/>
      <c r="I1779" s="43"/>
      <c r="J1779" s="43"/>
      <c r="K1779" s="43"/>
      <c r="L1779" s="43"/>
      <c r="M1779" s="43"/>
      <c r="N1779" s="43"/>
      <c r="O1779" s="43"/>
      <c r="P1779" s="43"/>
      <c r="Q1779" s="43"/>
    </row>
    <row r="1780" spans="1:17" hidden="1">
      <c r="A1780" s="43" t="str">
        <f t="shared" si="164"/>
        <v>/data/khanlab/projects/working_DATA/</v>
      </c>
      <c r="B1780" s="43" t="s">
        <v>2204</v>
      </c>
      <c r="C1780" s="43" t="str">
        <f t="shared" si="165"/>
        <v>.Processed/</v>
      </c>
      <c r="D1780" s="43" t="str">
        <f t="shared" si="166"/>
        <v>.bam</v>
      </c>
      <c r="E1780" s="43" t="str">
        <f t="shared" si="168"/>
        <v>/data/khanlab/projects/working_DATA/Sample_SKNFIseq_E_khan03_20111208_PE_2/Sample_SKNFIseq_E_khan03_20111208_PE_2.Processed/Sample_SKNFIseq_E_khan03_20111208_PE_2.bam</v>
      </c>
      <c r="F1780" s="43" t="str">
        <f t="shared" si="169"/>
        <v>Sample_SKNFIseq_E_khan03_20111208_PE_2.bam</v>
      </c>
      <c r="G1780" s="97" t="str">
        <f t="shared" si="167"/>
        <v>/data/khanlab/projects/working_DATA/Sample_SKNFIseq_E_khan03_20111208_PE_2/Sample_SKNFIseq_E_khan03_20111208_PE_2.Cufflinks_UCSC/genes.fpkm_tracking</v>
      </c>
      <c r="H1780" s="43"/>
      <c r="I1780" s="43"/>
      <c r="J1780" s="43"/>
      <c r="K1780" s="43"/>
      <c r="L1780" s="43"/>
      <c r="M1780" s="43"/>
      <c r="N1780" s="43"/>
      <c r="O1780" s="43"/>
      <c r="P1780" s="43"/>
      <c r="Q1780" s="43"/>
    </row>
    <row r="1781" spans="1:17">
      <c r="A1781" s="43" t="str">
        <f t="shared" si="164"/>
        <v>/data/khanlab/projects/working_DATA/</v>
      </c>
      <c r="B1781" s="43" t="s">
        <v>919</v>
      </c>
      <c r="C1781" s="43" t="str">
        <f t="shared" si="165"/>
        <v>.Processed/</v>
      </c>
      <c r="D1781" s="43" t="str">
        <f t="shared" si="166"/>
        <v>.bam</v>
      </c>
      <c r="E1781" s="43" t="str">
        <f t="shared" si="168"/>
        <v>/data/khanlab/projects/working_DATA/Sample_SKNFIseq_T_C259NACXX/Sample_SKNFIseq_T_C259NACXX.Processed/Sample_SKNFIseq_T_C259NACXX.bam</v>
      </c>
      <c r="F1781" s="43" t="str">
        <f t="shared" si="169"/>
        <v>Sample_SKNFIseq_T_C259NACXX.bam</v>
      </c>
      <c r="G1781" s="97" t="str">
        <f t="shared" si="167"/>
        <v>/data/khanlab/projects/working_DATA/Sample_SKNFIseq_T_C259NACXX/Sample_SKNFIseq_T_C259NACXX.Cufflinks_UCSC/genes.fpkm_tracking</v>
      </c>
      <c r="H1781" s="43"/>
      <c r="I1781" s="43"/>
      <c r="J1781" s="43"/>
      <c r="K1781" s="43"/>
      <c r="L1781" s="43"/>
      <c r="M1781" s="43"/>
      <c r="N1781" s="43"/>
      <c r="O1781" s="43"/>
      <c r="P1781" s="43"/>
      <c r="Q1781" s="43"/>
    </row>
    <row r="1782" spans="1:17" hidden="1">
      <c r="A1782" s="43" t="str">
        <f t="shared" ref="A1782:A1845" si="170">$A$1</f>
        <v>/data/khanlab/projects/working_DATA/</v>
      </c>
      <c r="B1782" s="43" t="s">
        <v>2205</v>
      </c>
      <c r="C1782" s="43" t="str">
        <f t="shared" ref="C1782:C1845" si="171">$C$1</f>
        <v>.Processed/</v>
      </c>
      <c r="D1782" s="43" t="str">
        <f t="shared" ref="D1782:D1845" si="172">$D$1</f>
        <v>.bam</v>
      </c>
      <c r="E1782" s="43" t="str">
        <f t="shared" si="168"/>
        <v>/data/khanlab/projects/working_DATA/Sample_SKNLOseq_E_C2B24ACXX/Sample_SKNLOseq_E_C2B24ACXX.Processed/Sample_SKNLOseq_E_C2B24ACXX.bam</v>
      </c>
      <c r="F1782" s="43" t="str">
        <f t="shared" si="169"/>
        <v>Sample_SKNLOseq_E_C2B24ACXX.bam</v>
      </c>
      <c r="G1782" s="97" t="str">
        <f t="shared" si="167"/>
        <v>/data/khanlab/projects/working_DATA/Sample_SKNLOseq_E_C2B24ACXX/Sample_SKNLOseq_E_C2B24ACXX.Cufflinks_UCSC/genes.fpkm_tracking</v>
      </c>
      <c r="H1782" s="43"/>
      <c r="I1782" s="43"/>
      <c r="J1782" s="43"/>
      <c r="K1782" s="43"/>
      <c r="L1782" s="43"/>
      <c r="M1782" s="43"/>
      <c r="N1782" s="43"/>
      <c r="O1782" s="43"/>
      <c r="P1782" s="43"/>
      <c r="Q1782" s="43"/>
    </row>
    <row r="1783" spans="1:17">
      <c r="A1783" s="43" t="str">
        <f t="shared" si="170"/>
        <v>/data/khanlab/projects/working_DATA/</v>
      </c>
      <c r="B1783" s="43" t="s">
        <v>920</v>
      </c>
      <c r="C1783" s="43" t="str">
        <f t="shared" si="171"/>
        <v>.Processed/</v>
      </c>
      <c r="D1783" s="43" t="str">
        <f t="shared" si="172"/>
        <v>.bam</v>
      </c>
      <c r="E1783" s="43" t="str">
        <f t="shared" si="168"/>
        <v>/data/khanlab/projects/working_DATA/Sample_SKNLOseq_T_D2AHCACXX/Sample_SKNLOseq_T_D2AHCACXX.Processed/Sample_SKNLOseq_T_D2AHCACXX.bam</v>
      </c>
      <c r="F1783" s="43" t="str">
        <f t="shared" si="169"/>
        <v>Sample_SKNLOseq_T_D2AHCACXX.bam</v>
      </c>
      <c r="G1783" s="97" t="str">
        <f t="shared" si="167"/>
        <v>/data/khanlab/projects/working_DATA/Sample_SKNLOseq_T_D2AHCACXX/Sample_SKNLOseq_T_D2AHCACXX.Cufflinks_UCSC/genes.fpkm_tracking</v>
      </c>
      <c r="H1783" s="43"/>
      <c r="I1783" s="43"/>
      <c r="J1783" s="43"/>
      <c r="K1783" s="43"/>
      <c r="L1783" s="43"/>
      <c r="M1783" s="43"/>
      <c r="N1783" s="43"/>
      <c r="O1783" s="43"/>
      <c r="P1783" s="43"/>
      <c r="Q1783" s="43"/>
    </row>
    <row r="1784" spans="1:17" hidden="1">
      <c r="A1784" s="43" t="str">
        <f t="shared" si="170"/>
        <v>/data/khanlab/projects/working_DATA/</v>
      </c>
      <c r="B1784" s="43" t="s">
        <v>2206</v>
      </c>
      <c r="C1784" s="43" t="str">
        <f t="shared" si="171"/>
        <v>.Processed/</v>
      </c>
      <c r="D1784" s="43" t="str">
        <f t="shared" si="172"/>
        <v>.bam</v>
      </c>
      <c r="E1784" s="43" t="str">
        <f t="shared" si="168"/>
        <v>/data/khanlab/projects/working_DATA/Sample_SKNMCdtp_E_C2FWPACXX/Sample_SKNMCdtp_E_C2FWPACXX.Processed/Sample_SKNMCdtp_E_C2FWPACXX.bam</v>
      </c>
      <c r="F1784" s="43" t="str">
        <f t="shared" si="169"/>
        <v>Sample_SKNMCdtp_E_C2FWPACXX.bam</v>
      </c>
      <c r="G1784" s="97" t="str">
        <f t="shared" si="167"/>
        <v>/data/khanlab/projects/working_DATA/Sample_SKNMCdtp_E_C2FWPACXX/Sample_SKNMCdtp_E_C2FWPACXX.Cufflinks_UCSC/genes.fpkm_tracking</v>
      </c>
      <c r="H1784" s="43"/>
      <c r="I1784" s="43"/>
      <c r="J1784" s="43"/>
      <c r="K1784" s="43"/>
      <c r="L1784" s="43"/>
      <c r="M1784" s="43"/>
      <c r="N1784" s="43"/>
      <c r="O1784" s="43"/>
      <c r="P1784" s="43"/>
      <c r="Q1784" s="43"/>
    </row>
    <row r="1785" spans="1:17">
      <c r="A1785" s="43" t="str">
        <f t="shared" si="170"/>
        <v>/data/khanlab/projects/working_DATA/</v>
      </c>
      <c r="B1785" s="43" t="s">
        <v>921</v>
      </c>
      <c r="C1785" s="43" t="str">
        <f t="shared" si="171"/>
        <v>.Processed/</v>
      </c>
      <c r="D1785" s="43" t="str">
        <f t="shared" si="172"/>
        <v>.bam</v>
      </c>
      <c r="E1785" s="43" t="str">
        <f t="shared" si="168"/>
        <v>/data/khanlab/projects/working_DATA/Sample_SKNMCdtp_T_C2D5DACXX/Sample_SKNMCdtp_T_C2D5DACXX.Processed/Sample_SKNMCdtp_T_C2D5DACXX.bam</v>
      </c>
      <c r="F1785" s="43" t="str">
        <f t="shared" si="169"/>
        <v>Sample_SKNMCdtp_T_C2D5DACXX.bam</v>
      </c>
      <c r="G1785" s="97" t="str">
        <f t="shared" si="167"/>
        <v>/data/khanlab/projects/working_DATA/Sample_SKNMCdtp_T_C2D5DACXX/Sample_SKNMCdtp_T_C2D5DACXX.Cufflinks_UCSC/genes.fpkm_tracking</v>
      </c>
      <c r="H1785" s="43"/>
      <c r="I1785" s="43"/>
      <c r="J1785" s="43"/>
      <c r="K1785" s="43"/>
      <c r="L1785" s="43"/>
      <c r="M1785" s="43"/>
      <c r="N1785" s="43"/>
      <c r="O1785" s="43"/>
      <c r="P1785" s="43"/>
      <c r="Q1785" s="43"/>
    </row>
    <row r="1786" spans="1:17" hidden="1">
      <c r="A1786" s="43" t="str">
        <f t="shared" si="170"/>
        <v>/data/khanlab/projects/working_DATA/</v>
      </c>
      <c r="B1786" s="43" t="s">
        <v>2207</v>
      </c>
      <c r="C1786" s="43" t="str">
        <f t="shared" si="171"/>
        <v>.Processed/</v>
      </c>
      <c r="D1786" s="43" t="str">
        <f t="shared" si="172"/>
        <v>.bam</v>
      </c>
      <c r="E1786" s="43" t="str">
        <f t="shared" si="168"/>
        <v>/data/khanlab/projects/working_DATA/Sample_SKNMCseq_E_D2CE3ACXX/Sample_SKNMCseq_E_D2CE3ACXX.Processed/Sample_SKNMCseq_E_D2CE3ACXX.bam</v>
      </c>
      <c r="F1786" s="43" t="str">
        <f t="shared" si="169"/>
        <v>Sample_SKNMCseq_E_D2CE3ACXX.bam</v>
      </c>
      <c r="G1786" s="97" t="str">
        <f t="shared" si="167"/>
        <v>/data/khanlab/projects/working_DATA/Sample_SKNMCseq_E_D2CE3ACXX/Sample_SKNMCseq_E_D2CE3ACXX.Cufflinks_UCSC/genes.fpkm_tracking</v>
      </c>
      <c r="H1786" s="43"/>
      <c r="I1786" s="43"/>
      <c r="J1786" s="43"/>
      <c r="K1786" s="43"/>
      <c r="L1786" s="43"/>
      <c r="M1786" s="43"/>
      <c r="N1786" s="43"/>
      <c r="O1786" s="43"/>
      <c r="P1786" s="43"/>
      <c r="Q1786" s="43"/>
    </row>
    <row r="1787" spans="1:17">
      <c r="A1787" s="43" t="str">
        <f t="shared" si="170"/>
        <v>/data/khanlab/projects/working_DATA/</v>
      </c>
      <c r="B1787" s="43" t="s">
        <v>922</v>
      </c>
      <c r="C1787" s="43" t="str">
        <f t="shared" si="171"/>
        <v>.Processed/</v>
      </c>
      <c r="D1787" s="43" t="str">
        <f t="shared" si="172"/>
        <v>.bam</v>
      </c>
      <c r="E1787" s="43" t="str">
        <f t="shared" si="168"/>
        <v>/data/khanlab/projects/working_DATA/Sample_SKNMCseq_T_D2AHCACXX/Sample_SKNMCseq_T_D2AHCACXX.Processed/Sample_SKNMCseq_T_D2AHCACXX.bam</v>
      </c>
      <c r="F1787" s="43" t="str">
        <f t="shared" si="169"/>
        <v>Sample_SKNMCseq_T_D2AHCACXX.bam</v>
      </c>
      <c r="G1787" s="97" t="str">
        <f t="shared" si="167"/>
        <v>/data/khanlab/projects/working_DATA/Sample_SKNMCseq_T_D2AHCACXX/Sample_SKNMCseq_T_D2AHCACXX.Cufflinks_UCSC/genes.fpkm_tracking</v>
      </c>
      <c r="H1787" s="43"/>
      <c r="I1787" s="43"/>
      <c r="J1787" s="43"/>
      <c r="K1787" s="43"/>
      <c r="L1787" s="43"/>
      <c r="M1787" s="43"/>
      <c r="N1787" s="43"/>
      <c r="O1787" s="43"/>
      <c r="P1787" s="43"/>
      <c r="Q1787" s="43"/>
    </row>
    <row r="1788" spans="1:17" hidden="1">
      <c r="A1788" s="43" t="str">
        <f t="shared" si="170"/>
        <v>/data/khanlab/projects/working_DATA/</v>
      </c>
      <c r="B1788" s="43" t="s">
        <v>2208</v>
      </c>
      <c r="C1788" s="43" t="str">
        <f t="shared" si="171"/>
        <v>.Processed/</v>
      </c>
      <c r="D1788" s="43" t="str">
        <f t="shared" si="172"/>
        <v>.bam</v>
      </c>
      <c r="E1788" s="43" t="str">
        <f t="shared" si="168"/>
        <v>/data/khanlab/projects/working_DATA/Sample_SKNSHseq_E_khan03_20111208_PE/Sample_SKNSHseq_E_khan03_20111208_PE.Processed/Sample_SKNSHseq_E_khan03_20111208_PE.bam</v>
      </c>
      <c r="F1788" s="43" t="str">
        <f t="shared" si="169"/>
        <v>Sample_SKNSHseq_E_khan03_20111208_PE.bam</v>
      </c>
      <c r="G1788" s="97" t="str">
        <f t="shared" si="167"/>
        <v>/data/khanlab/projects/working_DATA/Sample_SKNSHseq_E_khan03_20111208_PE/Sample_SKNSHseq_E_khan03_20111208_PE.Cufflinks_UCSC/genes.fpkm_tracking</v>
      </c>
      <c r="H1788" s="43"/>
      <c r="I1788" s="43"/>
      <c r="J1788" s="43"/>
      <c r="K1788" s="43"/>
      <c r="L1788" s="43"/>
      <c r="M1788" s="43"/>
      <c r="N1788" s="43"/>
      <c r="O1788" s="43"/>
      <c r="P1788" s="43"/>
      <c r="Q1788" s="43"/>
    </row>
    <row r="1789" spans="1:17">
      <c r="A1789" s="43" t="str">
        <f t="shared" si="170"/>
        <v>/data/khanlab/projects/working_DATA/</v>
      </c>
      <c r="B1789" s="43" t="s">
        <v>923</v>
      </c>
      <c r="C1789" s="43" t="str">
        <f t="shared" si="171"/>
        <v>.Processed/</v>
      </c>
      <c r="D1789" s="43" t="str">
        <f t="shared" si="172"/>
        <v>.bam</v>
      </c>
      <c r="E1789" s="43" t="str">
        <f t="shared" si="168"/>
        <v>/data/khanlab/projects/working_DATA/Sample_SKNSHseq_T_C259NACXX/Sample_SKNSHseq_T_C259NACXX.Processed/Sample_SKNSHseq_T_C259NACXX.bam</v>
      </c>
      <c r="F1789" s="43" t="str">
        <f t="shared" si="169"/>
        <v>Sample_SKNSHseq_T_C259NACXX.bam</v>
      </c>
      <c r="G1789" s="97" t="str">
        <f t="shared" si="167"/>
        <v>/data/khanlab/projects/working_DATA/Sample_SKNSHseq_T_C259NACXX/Sample_SKNSHseq_T_C259NACXX.Cufflinks_UCSC/genes.fpkm_tracking</v>
      </c>
      <c r="H1789" s="43"/>
      <c r="I1789" s="43"/>
      <c r="J1789" s="43"/>
      <c r="K1789" s="43"/>
      <c r="L1789" s="43"/>
      <c r="M1789" s="43"/>
      <c r="N1789" s="43"/>
      <c r="O1789" s="43"/>
      <c r="P1789" s="43"/>
      <c r="Q1789" s="43"/>
    </row>
    <row r="1790" spans="1:17" hidden="1">
      <c r="A1790" s="43" t="str">
        <f t="shared" si="170"/>
        <v>/data/khanlab/projects/working_DATA/</v>
      </c>
      <c r="B1790" s="43" t="s">
        <v>2209</v>
      </c>
      <c r="C1790" s="43" t="str">
        <f t="shared" si="171"/>
        <v>.Processed/</v>
      </c>
      <c r="D1790" s="43" t="str">
        <f t="shared" si="172"/>
        <v>.bam</v>
      </c>
      <c r="E1790" s="43" t="str">
        <f t="shared" si="168"/>
        <v>/data/khanlab/projects/working_DATA/Sample_SKPNETLiucsf_E_C2YY9ACXX/Sample_SKPNETLiucsf_E_C2YY9ACXX.Processed/Sample_SKPNETLiucsf_E_C2YY9ACXX.bam</v>
      </c>
      <c r="F1790" s="43" t="str">
        <f t="shared" si="169"/>
        <v>Sample_SKPNETLiucsf_E_C2YY9ACXX.bam</v>
      </c>
      <c r="G1790" s="97" t="str">
        <f t="shared" si="167"/>
        <v>/data/khanlab/projects/working_DATA/Sample_SKPNETLiucsf_E_C2YY9ACXX/Sample_SKPNETLiucsf_E_C2YY9ACXX.Cufflinks_UCSC/genes.fpkm_tracking</v>
      </c>
      <c r="H1790" s="43"/>
      <c r="I1790" s="43"/>
      <c r="J1790" s="43"/>
      <c r="K1790" s="43"/>
      <c r="L1790" s="43"/>
      <c r="M1790" s="43"/>
      <c r="N1790" s="43"/>
      <c r="O1790" s="43"/>
      <c r="P1790" s="43"/>
      <c r="Q1790" s="43"/>
    </row>
    <row r="1791" spans="1:17">
      <c r="A1791" s="43" t="str">
        <f t="shared" si="170"/>
        <v>/data/khanlab/projects/working_DATA/</v>
      </c>
      <c r="B1791" s="43" t="s">
        <v>924</v>
      </c>
      <c r="C1791" s="43" t="str">
        <f t="shared" si="171"/>
        <v>.Processed/</v>
      </c>
      <c r="D1791" s="43" t="str">
        <f t="shared" si="172"/>
        <v>.bam</v>
      </c>
      <c r="E1791" s="43" t="str">
        <f t="shared" si="168"/>
        <v>/data/khanlab/projects/working_DATA/Sample_SKPNETLiucsf_T_C2YY9ACXX/Sample_SKPNETLiucsf_T_C2YY9ACXX.Processed/Sample_SKPNETLiucsf_T_C2YY9ACXX.bam</v>
      </c>
      <c r="F1791" s="43" t="str">
        <f t="shared" si="169"/>
        <v>Sample_SKPNETLiucsf_T_C2YY9ACXX.bam</v>
      </c>
      <c r="G1791" s="97" t="str">
        <f t="shared" si="167"/>
        <v>/data/khanlab/projects/working_DATA/Sample_SKPNETLiucsf_T_C2YY9ACXX/Sample_SKPNETLiucsf_T_C2YY9ACXX.Cufflinks_UCSC/genes.fpkm_tracking</v>
      </c>
      <c r="H1791" s="43"/>
      <c r="I1791" s="43"/>
      <c r="J1791" s="43"/>
      <c r="K1791" s="43"/>
      <c r="L1791" s="43"/>
      <c r="M1791" s="43"/>
      <c r="N1791" s="43"/>
      <c r="O1791" s="43"/>
      <c r="P1791" s="43"/>
      <c r="Q1791" s="43"/>
    </row>
    <row r="1792" spans="1:17" hidden="1">
      <c r="A1792" s="43" t="str">
        <f t="shared" si="170"/>
        <v>/data/khanlab/projects/working_DATA/</v>
      </c>
      <c r="B1792" s="43" t="s">
        <v>2210</v>
      </c>
      <c r="C1792" s="43" t="str">
        <f t="shared" si="171"/>
        <v>.Processed/</v>
      </c>
      <c r="D1792" s="43" t="str">
        <f t="shared" si="172"/>
        <v>.bam</v>
      </c>
      <c r="E1792" s="43" t="str">
        <f t="shared" si="168"/>
        <v>/data/khanlab/projects/working_DATA/Sample_SKUT1Bdtp_E_C2FWPACXX/Sample_SKUT1Bdtp_E_C2FWPACXX.Processed/Sample_SKUT1Bdtp_E_C2FWPACXX.bam</v>
      </c>
      <c r="F1792" s="43" t="str">
        <f t="shared" si="169"/>
        <v>Sample_SKUT1Bdtp_E_C2FWPACXX.bam</v>
      </c>
      <c r="G1792" s="97" t="str">
        <f t="shared" si="167"/>
        <v>/data/khanlab/projects/working_DATA/Sample_SKUT1Bdtp_E_C2FWPACXX/Sample_SKUT1Bdtp_E_C2FWPACXX.Cufflinks_UCSC/genes.fpkm_tracking</v>
      </c>
      <c r="H1792" s="43"/>
      <c r="I1792" s="43"/>
      <c r="J1792" s="43"/>
      <c r="K1792" s="43"/>
      <c r="L1792" s="43"/>
      <c r="M1792" s="43"/>
      <c r="N1792" s="43"/>
      <c r="O1792" s="43"/>
      <c r="P1792" s="43"/>
      <c r="Q1792" s="43"/>
    </row>
    <row r="1793" spans="1:17">
      <c r="A1793" s="43" t="str">
        <f t="shared" si="170"/>
        <v>/data/khanlab/projects/working_DATA/</v>
      </c>
      <c r="B1793" s="43" t="s">
        <v>925</v>
      </c>
      <c r="C1793" s="43" t="str">
        <f t="shared" si="171"/>
        <v>.Processed/</v>
      </c>
      <c r="D1793" s="43" t="str">
        <f t="shared" si="172"/>
        <v>.bam</v>
      </c>
      <c r="E1793" s="43" t="str">
        <f t="shared" si="168"/>
        <v>/data/khanlab/projects/working_DATA/Sample_SKUT1Bdtp_T_C2D5DACXX/Sample_SKUT1Bdtp_T_C2D5DACXX.Processed/Sample_SKUT1Bdtp_T_C2D5DACXX.bam</v>
      </c>
      <c r="F1793" s="43" t="str">
        <f t="shared" si="169"/>
        <v>Sample_SKUT1Bdtp_T_C2D5DACXX.bam</v>
      </c>
      <c r="G1793" s="97" t="str">
        <f t="shared" si="167"/>
        <v>/data/khanlab/projects/working_DATA/Sample_SKUT1Bdtp_T_C2D5DACXX/Sample_SKUT1Bdtp_T_C2D5DACXX.Cufflinks_UCSC/genes.fpkm_tracking</v>
      </c>
      <c r="H1793" s="43"/>
      <c r="I1793" s="43"/>
      <c r="J1793" s="43"/>
      <c r="K1793" s="43"/>
      <c r="L1793" s="43"/>
      <c r="M1793" s="43"/>
      <c r="N1793" s="43"/>
      <c r="O1793" s="43"/>
      <c r="P1793" s="43"/>
      <c r="Q1793" s="43"/>
    </row>
    <row r="1794" spans="1:17" hidden="1">
      <c r="A1794" s="43" t="str">
        <f t="shared" si="170"/>
        <v>/data/khanlab/projects/working_DATA/</v>
      </c>
      <c r="B1794" s="43" t="s">
        <v>2211</v>
      </c>
      <c r="C1794" s="43" t="str">
        <f t="shared" si="171"/>
        <v>.Processed/</v>
      </c>
      <c r="D1794" s="43" t="str">
        <f t="shared" si="172"/>
        <v>.bam</v>
      </c>
      <c r="E1794" s="43" t="str">
        <f t="shared" si="168"/>
        <v>/data/khanlab/projects/working_DATA/Sample_SKUT1dtp_E_C2FWPACXX/Sample_SKUT1dtp_E_C2FWPACXX.Processed/Sample_SKUT1dtp_E_C2FWPACXX.bam</v>
      </c>
      <c r="F1794" s="43" t="str">
        <f t="shared" si="169"/>
        <v>Sample_SKUT1dtp_E_C2FWPACXX.bam</v>
      </c>
      <c r="G1794" s="97" t="str">
        <f t="shared" ref="G1794:G1857" si="173">CONCATENATE(A1794,B1794,"/",B1794,".Cufflinks_UCSC/genes.fpkm_tracking")</f>
        <v>/data/khanlab/projects/working_DATA/Sample_SKUT1dtp_E_C2FWPACXX/Sample_SKUT1dtp_E_C2FWPACXX.Cufflinks_UCSC/genes.fpkm_tracking</v>
      </c>
      <c r="H1794" s="43"/>
      <c r="I1794" s="43"/>
      <c r="J1794" s="43"/>
      <c r="K1794" s="43"/>
      <c r="L1794" s="43"/>
      <c r="M1794" s="43"/>
      <c r="N1794" s="43"/>
      <c r="O1794" s="43"/>
      <c r="P1794" s="43"/>
      <c r="Q1794" s="43"/>
    </row>
    <row r="1795" spans="1:17">
      <c r="A1795" s="43" t="str">
        <f t="shared" si="170"/>
        <v>/data/khanlab/projects/working_DATA/</v>
      </c>
      <c r="B1795" s="43" t="s">
        <v>926</v>
      </c>
      <c r="C1795" s="43" t="str">
        <f t="shared" si="171"/>
        <v>.Processed/</v>
      </c>
      <c r="D1795" s="43" t="str">
        <f t="shared" si="172"/>
        <v>.bam</v>
      </c>
      <c r="E1795" s="43" t="str">
        <f t="shared" si="168"/>
        <v>/data/khanlab/projects/working_DATA/Sample_SKUT1dtp_T_C2D5DACXX/Sample_SKUT1dtp_T_C2D5DACXX.Processed/Sample_SKUT1dtp_T_C2D5DACXX.bam</v>
      </c>
      <c r="F1795" s="43" t="str">
        <f t="shared" si="169"/>
        <v>Sample_SKUT1dtp_T_C2D5DACXX.bam</v>
      </c>
      <c r="G1795" s="97" t="str">
        <f t="shared" si="173"/>
        <v>/data/khanlab/projects/working_DATA/Sample_SKUT1dtp_T_C2D5DACXX/Sample_SKUT1dtp_T_C2D5DACXX.Cufflinks_UCSC/genes.fpkm_tracking</v>
      </c>
      <c r="H1795" s="43"/>
      <c r="I1795" s="43"/>
      <c r="J1795" s="43"/>
      <c r="K1795" s="43"/>
      <c r="L1795" s="43"/>
      <c r="M1795" s="43"/>
      <c r="N1795" s="43"/>
      <c r="O1795" s="43"/>
      <c r="P1795" s="43"/>
      <c r="Q1795" s="43"/>
    </row>
    <row r="1796" spans="1:17" hidden="1">
      <c r="A1796" s="43" t="str">
        <f t="shared" si="170"/>
        <v>/data/khanlab/projects/working_DATA/</v>
      </c>
      <c r="B1796" s="43" t="s">
        <v>2212</v>
      </c>
      <c r="C1796" s="43" t="str">
        <f t="shared" si="171"/>
        <v>.Processed/</v>
      </c>
      <c r="D1796" s="43" t="str">
        <f t="shared" si="172"/>
        <v>.bam</v>
      </c>
      <c r="E1796" s="43" t="str">
        <f t="shared" si="168"/>
        <v>/data/khanlab/projects/working_DATA/Sample_SS001tumor_E_C28D2ACXX/Sample_SS001tumor_E_C28D2ACXX.Processed/Sample_SS001tumor_E_C28D2ACXX.bam</v>
      </c>
      <c r="F1796" s="43" t="str">
        <f t="shared" si="169"/>
        <v>Sample_SS001tumor_E_C28D2ACXX.bam</v>
      </c>
      <c r="G1796" s="97" t="str">
        <f t="shared" si="173"/>
        <v>/data/khanlab/projects/working_DATA/Sample_SS001tumor_E_C28D2ACXX/Sample_SS001tumor_E_C28D2ACXX.Cufflinks_UCSC/genes.fpkm_tracking</v>
      </c>
      <c r="H1796" s="43"/>
      <c r="I1796" s="43"/>
      <c r="J1796" s="43"/>
      <c r="K1796" s="43"/>
      <c r="L1796" s="43"/>
      <c r="M1796" s="43"/>
      <c r="N1796" s="43"/>
      <c r="O1796" s="43"/>
      <c r="P1796" s="43"/>
      <c r="Q1796" s="43"/>
    </row>
    <row r="1797" spans="1:17">
      <c r="A1797" s="43" t="str">
        <f t="shared" si="170"/>
        <v>/data/khanlab/projects/working_DATA/</v>
      </c>
      <c r="B1797" s="43" t="s">
        <v>927</v>
      </c>
      <c r="C1797" s="43" t="str">
        <f t="shared" si="171"/>
        <v>.Processed/</v>
      </c>
      <c r="D1797" s="43" t="str">
        <f t="shared" si="172"/>
        <v>.bam</v>
      </c>
      <c r="E1797" s="43" t="str">
        <f t="shared" si="168"/>
        <v>/data/khanlab/projects/working_DATA/Sample_SS001tumor_T_C1PMAACXX/Sample_SS001tumor_T_C1PMAACXX.Processed/Sample_SS001tumor_T_C1PMAACXX.bam</v>
      </c>
      <c r="F1797" s="43" t="str">
        <f t="shared" si="169"/>
        <v>Sample_SS001tumor_T_C1PMAACXX.bam</v>
      </c>
      <c r="G1797" s="97" t="str">
        <f t="shared" si="173"/>
        <v>/data/khanlab/projects/working_DATA/Sample_SS001tumor_T_C1PMAACXX/Sample_SS001tumor_T_C1PMAACXX.Cufflinks_UCSC/genes.fpkm_tracking</v>
      </c>
      <c r="H1797" s="43"/>
      <c r="I1797" s="43"/>
      <c r="J1797" s="43"/>
      <c r="K1797" s="43"/>
      <c r="L1797" s="43"/>
      <c r="M1797" s="43"/>
      <c r="N1797" s="43"/>
      <c r="O1797" s="43"/>
      <c r="P1797" s="43"/>
      <c r="Q1797" s="43"/>
    </row>
    <row r="1798" spans="1:17" hidden="1">
      <c r="A1798" s="43" t="str">
        <f t="shared" si="170"/>
        <v>/data/khanlab/projects/working_DATA/</v>
      </c>
      <c r="B1798" s="43" t="s">
        <v>2213</v>
      </c>
      <c r="C1798" s="43" t="str">
        <f t="shared" si="171"/>
        <v>.Processed/</v>
      </c>
      <c r="D1798" s="43" t="str">
        <f t="shared" si="172"/>
        <v>.bam</v>
      </c>
      <c r="E1798" s="43" t="str">
        <f t="shared" si="168"/>
        <v>/data/khanlab/projects/working_DATA/Sample_SS002_E_khan05_20111209_PE_2/Sample_SS002_E_khan05_20111209_PE_2.Processed/Sample_SS002_E_khan05_20111209_PE_2.bam</v>
      </c>
      <c r="F1798" s="43" t="str">
        <f t="shared" si="169"/>
        <v>Sample_SS002_E_khan05_20111209_PE_2.bam</v>
      </c>
      <c r="G1798" s="97" t="str">
        <f t="shared" si="173"/>
        <v>/data/khanlab/projects/working_DATA/Sample_SS002_E_khan05_20111209_PE_2/Sample_SS002_E_khan05_20111209_PE_2.Cufflinks_UCSC/genes.fpkm_tracking</v>
      </c>
      <c r="H1798" s="43"/>
      <c r="I1798" s="43"/>
      <c r="J1798" s="43"/>
      <c r="K1798" s="43"/>
      <c r="L1798" s="43"/>
      <c r="M1798" s="43"/>
      <c r="N1798" s="43"/>
      <c r="O1798" s="43"/>
      <c r="P1798" s="43"/>
      <c r="Q1798" s="43"/>
    </row>
    <row r="1799" spans="1:17">
      <c r="A1799" s="43" t="str">
        <f t="shared" si="170"/>
        <v>/data/khanlab/projects/working_DATA/</v>
      </c>
      <c r="B1799" s="43" t="s">
        <v>928</v>
      </c>
      <c r="C1799" s="43" t="str">
        <f t="shared" si="171"/>
        <v>.Processed/</v>
      </c>
      <c r="D1799" s="43" t="str">
        <f t="shared" si="172"/>
        <v>.bam</v>
      </c>
      <c r="E1799" s="43" t="str">
        <f t="shared" si="168"/>
        <v>/data/khanlab/projects/working_DATA/Sample_SS002tumor_T_C1PMAACXX/Sample_SS002tumor_T_C1PMAACXX.Processed/Sample_SS002tumor_T_C1PMAACXX.bam</v>
      </c>
      <c r="F1799" s="43" t="str">
        <f t="shared" si="169"/>
        <v>Sample_SS002tumor_T_C1PMAACXX.bam</v>
      </c>
      <c r="G1799" s="97" t="str">
        <f t="shared" si="173"/>
        <v>/data/khanlab/projects/working_DATA/Sample_SS002tumor_T_C1PMAACXX/Sample_SS002tumor_T_C1PMAACXX.Cufflinks_UCSC/genes.fpkm_tracking</v>
      </c>
      <c r="H1799" s="43"/>
      <c r="I1799" s="43"/>
      <c r="J1799" s="43"/>
      <c r="K1799" s="43"/>
      <c r="L1799" s="43"/>
      <c r="M1799" s="43"/>
      <c r="N1799" s="43"/>
      <c r="O1799" s="43"/>
      <c r="P1799" s="43"/>
      <c r="Q1799" s="43"/>
    </row>
    <row r="1800" spans="1:17" hidden="1">
      <c r="A1800" s="43" t="str">
        <f t="shared" si="170"/>
        <v>/data/khanlab/projects/working_DATA/</v>
      </c>
      <c r="B1800" s="43" t="s">
        <v>2214</v>
      </c>
      <c r="C1800" s="43" t="str">
        <f t="shared" si="171"/>
        <v>.Processed/</v>
      </c>
      <c r="D1800" s="43" t="str">
        <f t="shared" si="172"/>
        <v>.bam</v>
      </c>
      <c r="E1800" s="43" t="str">
        <f t="shared" si="168"/>
        <v>/data/khanlab/projects/working_DATA/Sample_SS003_E_khan05_20111209_PE_2/Sample_SS003_E_khan05_20111209_PE_2.Processed/Sample_SS003_E_khan05_20111209_PE_2.bam</v>
      </c>
      <c r="F1800" s="43" t="str">
        <f t="shared" si="169"/>
        <v>Sample_SS003_E_khan05_20111209_PE_2.bam</v>
      </c>
      <c r="G1800" s="97" t="str">
        <f t="shared" si="173"/>
        <v>/data/khanlab/projects/working_DATA/Sample_SS003_E_khan05_20111209_PE_2/Sample_SS003_E_khan05_20111209_PE_2.Cufflinks_UCSC/genes.fpkm_tracking</v>
      </c>
      <c r="H1800" s="43"/>
      <c r="I1800" s="43"/>
      <c r="J1800" s="43"/>
      <c r="K1800" s="43"/>
      <c r="L1800" s="43"/>
      <c r="M1800" s="43"/>
      <c r="N1800" s="43"/>
      <c r="O1800" s="43"/>
      <c r="P1800" s="43"/>
      <c r="Q1800" s="43"/>
    </row>
    <row r="1801" spans="1:17">
      <c r="A1801" s="43" t="str">
        <f t="shared" si="170"/>
        <v>/data/khanlab/projects/working_DATA/</v>
      </c>
      <c r="B1801" s="43" t="s">
        <v>929</v>
      </c>
      <c r="C1801" s="43" t="str">
        <f t="shared" si="171"/>
        <v>.Processed/</v>
      </c>
      <c r="D1801" s="43" t="str">
        <f t="shared" si="172"/>
        <v>.bam</v>
      </c>
      <c r="E1801" s="43" t="str">
        <f t="shared" si="168"/>
        <v>/data/khanlab/projects/working_DATA/Sample_SS003tumor_T_C1PMAACXX/Sample_SS003tumor_T_C1PMAACXX.Processed/Sample_SS003tumor_T_C1PMAACXX.bam</v>
      </c>
      <c r="F1801" s="43" t="str">
        <f t="shared" si="169"/>
        <v>Sample_SS003tumor_T_C1PMAACXX.bam</v>
      </c>
      <c r="G1801" s="97" t="str">
        <f t="shared" si="173"/>
        <v>/data/khanlab/projects/working_DATA/Sample_SS003tumor_T_C1PMAACXX/Sample_SS003tumor_T_C1PMAACXX.Cufflinks_UCSC/genes.fpkm_tracking</v>
      </c>
      <c r="H1801" s="43"/>
      <c r="I1801" s="43"/>
      <c r="J1801" s="43"/>
      <c r="K1801" s="43"/>
      <c r="L1801" s="43"/>
      <c r="M1801" s="43"/>
      <c r="N1801" s="43"/>
      <c r="O1801" s="43"/>
      <c r="P1801" s="43"/>
      <c r="Q1801" s="43"/>
    </row>
    <row r="1802" spans="1:17" hidden="1">
      <c r="A1802" s="43" t="str">
        <f t="shared" si="170"/>
        <v>/data/khanlab/projects/working_DATA/</v>
      </c>
      <c r="B1802" s="43" t="s">
        <v>2215</v>
      </c>
      <c r="C1802" s="43" t="str">
        <f t="shared" si="171"/>
        <v>.Processed/</v>
      </c>
      <c r="D1802" s="43" t="str">
        <f t="shared" si="172"/>
        <v>.bam</v>
      </c>
      <c r="E1802" s="43" t="str">
        <f t="shared" si="168"/>
        <v>/data/khanlab/projects/working_DATA/Sample_SS004_E_khan03_20120302_PE/Sample_SS004_E_khan03_20120302_PE.Processed/Sample_SS004_E_khan03_20120302_PE.bam</v>
      </c>
      <c r="F1802" s="43" t="str">
        <f t="shared" si="169"/>
        <v>Sample_SS004_E_khan03_20120302_PE.bam</v>
      </c>
      <c r="G1802" s="97" t="str">
        <f t="shared" si="173"/>
        <v>/data/khanlab/projects/working_DATA/Sample_SS004_E_khan03_20120302_PE/Sample_SS004_E_khan03_20120302_PE.Cufflinks_UCSC/genes.fpkm_tracking</v>
      </c>
      <c r="H1802" s="43"/>
      <c r="I1802" s="43"/>
      <c r="J1802" s="43"/>
      <c r="K1802" s="43"/>
      <c r="L1802" s="43"/>
      <c r="M1802" s="43"/>
      <c r="N1802" s="43"/>
      <c r="O1802" s="43"/>
      <c r="P1802" s="43"/>
      <c r="Q1802" s="43"/>
    </row>
    <row r="1803" spans="1:17">
      <c r="A1803" s="43" t="str">
        <f t="shared" si="170"/>
        <v>/data/khanlab/projects/working_DATA/</v>
      </c>
      <c r="B1803" s="43" t="s">
        <v>930</v>
      </c>
      <c r="C1803" s="43" t="str">
        <f t="shared" si="171"/>
        <v>.Processed/</v>
      </c>
      <c r="D1803" s="43" t="str">
        <f t="shared" si="172"/>
        <v>.bam</v>
      </c>
      <c r="E1803" s="43" t="str">
        <f t="shared" si="168"/>
        <v>/data/khanlab/projects/working_DATA/Sample_SS004tumor_T_C1PMAACXX/Sample_SS004tumor_T_C1PMAACXX.Processed/Sample_SS004tumor_T_C1PMAACXX.bam</v>
      </c>
      <c r="F1803" s="43" t="str">
        <f t="shared" si="169"/>
        <v>Sample_SS004tumor_T_C1PMAACXX.bam</v>
      </c>
      <c r="G1803" s="97" t="str">
        <f t="shared" si="173"/>
        <v>/data/khanlab/projects/working_DATA/Sample_SS004tumor_T_C1PMAACXX/Sample_SS004tumor_T_C1PMAACXX.Cufflinks_UCSC/genes.fpkm_tracking</v>
      </c>
      <c r="H1803" s="43"/>
      <c r="I1803" s="43"/>
      <c r="J1803" s="43"/>
      <c r="K1803" s="43"/>
      <c r="L1803" s="43"/>
      <c r="M1803" s="43"/>
      <c r="N1803" s="43"/>
      <c r="O1803" s="43"/>
      <c r="P1803" s="43"/>
      <c r="Q1803" s="43"/>
    </row>
    <row r="1804" spans="1:17" hidden="1">
      <c r="A1804" s="43" t="str">
        <f t="shared" si="170"/>
        <v>/data/khanlab/projects/working_DATA/</v>
      </c>
      <c r="B1804" s="43" t="s">
        <v>2216</v>
      </c>
      <c r="C1804" s="43" t="str">
        <f t="shared" si="171"/>
        <v>.Processed/</v>
      </c>
      <c r="D1804" s="43" t="str">
        <f t="shared" si="172"/>
        <v>.bam</v>
      </c>
      <c r="E1804" s="43" t="str">
        <f t="shared" si="168"/>
        <v>/data/khanlab/projects/working_DATA/Sample_SS005_E_khan03_20120302_PE/Sample_SS005_E_khan03_20120302_PE.Processed/Sample_SS005_E_khan03_20120302_PE.bam</v>
      </c>
      <c r="F1804" s="43" t="str">
        <f t="shared" si="169"/>
        <v>Sample_SS005_E_khan03_20120302_PE.bam</v>
      </c>
      <c r="G1804" s="97" t="str">
        <f t="shared" si="173"/>
        <v>/data/khanlab/projects/working_DATA/Sample_SS005_E_khan03_20120302_PE/Sample_SS005_E_khan03_20120302_PE.Cufflinks_UCSC/genes.fpkm_tracking</v>
      </c>
      <c r="H1804" s="43"/>
      <c r="I1804" s="43"/>
      <c r="J1804" s="43"/>
      <c r="K1804" s="43"/>
      <c r="L1804" s="43"/>
      <c r="M1804" s="43"/>
      <c r="N1804" s="43"/>
      <c r="O1804" s="43"/>
      <c r="P1804" s="43"/>
      <c r="Q1804" s="43"/>
    </row>
    <row r="1805" spans="1:17">
      <c r="A1805" s="43" t="str">
        <f t="shared" si="170"/>
        <v>/data/khanlab/projects/working_DATA/</v>
      </c>
      <c r="B1805" s="43" t="s">
        <v>931</v>
      </c>
      <c r="C1805" s="43" t="str">
        <f t="shared" si="171"/>
        <v>.Processed/</v>
      </c>
      <c r="D1805" s="43" t="str">
        <f t="shared" si="172"/>
        <v>.bam</v>
      </c>
      <c r="E1805" s="43" t="str">
        <f t="shared" si="168"/>
        <v>/data/khanlab/projects/working_DATA/Sample_SS005tumor_T_C1PMAACXX/Sample_SS005tumor_T_C1PMAACXX.Processed/Sample_SS005tumor_T_C1PMAACXX.bam</v>
      </c>
      <c r="F1805" s="43" t="str">
        <f t="shared" si="169"/>
        <v>Sample_SS005tumor_T_C1PMAACXX.bam</v>
      </c>
      <c r="G1805" s="97" t="str">
        <f t="shared" si="173"/>
        <v>/data/khanlab/projects/working_DATA/Sample_SS005tumor_T_C1PMAACXX/Sample_SS005tumor_T_C1PMAACXX.Cufflinks_UCSC/genes.fpkm_tracking</v>
      </c>
      <c r="H1805" s="43"/>
      <c r="I1805" s="43"/>
      <c r="J1805" s="43"/>
      <c r="K1805" s="43"/>
      <c r="L1805" s="43"/>
      <c r="M1805" s="43"/>
      <c r="N1805" s="43"/>
      <c r="O1805" s="43"/>
      <c r="P1805" s="43"/>
      <c r="Q1805" s="43"/>
    </row>
    <row r="1806" spans="1:17" hidden="1">
      <c r="A1806" s="43" t="str">
        <f t="shared" si="170"/>
        <v>/data/khanlab/projects/working_DATA/</v>
      </c>
      <c r="B1806" s="43" t="s">
        <v>2217</v>
      </c>
      <c r="C1806" s="43" t="str">
        <f t="shared" si="171"/>
        <v>.Processed/</v>
      </c>
      <c r="D1806" s="43" t="str">
        <f t="shared" si="172"/>
        <v>.bam</v>
      </c>
      <c r="E1806" s="43" t="str">
        <f t="shared" si="168"/>
        <v>/data/khanlab/projects/working_DATA/Sample_SS006_E_khan03_20120302_PE_2/Sample_SS006_E_khan03_20120302_PE_2.Processed/Sample_SS006_E_khan03_20120302_PE_2.bam</v>
      </c>
      <c r="F1806" s="43" t="str">
        <f t="shared" si="169"/>
        <v>Sample_SS006_E_khan03_20120302_PE_2.bam</v>
      </c>
      <c r="G1806" s="97" t="str">
        <f t="shared" si="173"/>
        <v>/data/khanlab/projects/working_DATA/Sample_SS006_E_khan03_20120302_PE_2/Sample_SS006_E_khan03_20120302_PE_2.Cufflinks_UCSC/genes.fpkm_tracking</v>
      </c>
      <c r="H1806" s="43"/>
      <c r="I1806" s="43"/>
      <c r="J1806" s="43"/>
      <c r="K1806" s="43"/>
      <c r="L1806" s="43"/>
      <c r="M1806" s="43"/>
      <c r="N1806" s="43"/>
      <c r="O1806" s="43"/>
      <c r="P1806" s="43"/>
      <c r="Q1806" s="43"/>
    </row>
    <row r="1807" spans="1:17">
      <c r="A1807" s="43" t="str">
        <f t="shared" si="170"/>
        <v>/data/khanlab/projects/working_DATA/</v>
      </c>
      <c r="B1807" s="43" t="s">
        <v>932</v>
      </c>
      <c r="C1807" s="43" t="str">
        <f t="shared" si="171"/>
        <v>.Processed/</v>
      </c>
      <c r="D1807" s="43" t="str">
        <f t="shared" si="172"/>
        <v>.bam</v>
      </c>
      <c r="E1807" s="43" t="str">
        <f t="shared" si="168"/>
        <v>/data/khanlab/projects/working_DATA/Sample_SS006tumor_T_C1PMAACXX/Sample_SS006tumor_T_C1PMAACXX.Processed/Sample_SS006tumor_T_C1PMAACXX.bam</v>
      </c>
      <c r="F1807" s="43" t="str">
        <f t="shared" si="169"/>
        <v>Sample_SS006tumor_T_C1PMAACXX.bam</v>
      </c>
      <c r="G1807" s="97" t="str">
        <f t="shared" si="173"/>
        <v>/data/khanlab/projects/working_DATA/Sample_SS006tumor_T_C1PMAACXX/Sample_SS006tumor_T_C1PMAACXX.Cufflinks_UCSC/genes.fpkm_tracking</v>
      </c>
      <c r="H1807" s="43"/>
      <c r="I1807" s="43"/>
      <c r="J1807" s="43"/>
      <c r="K1807" s="43"/>
      <c r="L1807" s="43"/>
      <c r="M1807" s="43"/>
      <c r="N1807" s="43"/>
      <c r="O1807" s="43"/>
      <c r="P1807" s="43"/>
      <c r="Q1807" s="43"/>
    </row>
    <row r="1808" spans="1:17" hidden="1">
      <c r="A1808" s="43" t="str">
        <f t="shared" si="170"/>
        <v>/data/khanlab/projects/working_DATA/</v>
      </c>
      <c r="B1808" s="43" t="s">
        <v>2218</v>
      </c>
      <c r="C1808" s="43" t="str">
        <f t="shared" si="171"/>
        <v>.Processed/</v>
      </c>
      <c r="D1808" s="43" t="str">
        <f t="shared" si="172"/>
        <v>.bam</v>
      </c>
      <c r="E1808" s="43" t="str">
        <f t="shared" si="168"/>
        <v>/data/khanlab/projects/working_DATA/Sample_SS007_E_khan03_20120302_PE_2/Sample_SS007_E_khan03_20120302_PE_2.Processed/Sample_SS007_E_khan03_20120302_PE_2.bam</v>
      </c>
      <c r="F1808" s="43" t="str">
        <f t="shared" si="169"/>
        <v>Sample_SS007_E_khan03_20120302_PE_2.bam</v>
      </c>
      <c r="G1808" s="97" t="str">
        <f t="shared" si="173"/>
        <v>/data/khanlab/projects/working_DATA/Sample_SS007_E_khan03_20120302_PE_2/Sample_SS007_E_khan03_20120302_PE_2.Cufflinks_UCSC/genes.fpkm_tracking</v>
      </c>
      <c r="H1808" s="43"/>
      <c r="I1808" s="43"/>
      <c r="J1808" s="43"/>
      <c r="K1808" s="43"/>
      <c r="L1808" s="43"/>
      <c r="M1808" s="43"/>
      <c r="N1808" s="43"/>
      <c r="O1808" s="43"/>
      <c r="P1808" s="43"/>
      <c r="Q1808" s="43"/>
    </row>
    <row r="1809" spans="1:17">
      <c r="A1809" s="43" t="str">
        <f t="shared" si="170"/>
        <v>/data/khanlab/projects/working_DATA/</v>
      </c>
      <c r="B1809" s="43" t="s">
        <v>933</v>
      </c>
      <c r="C1809" s="43" t="str">
        <f t="shared" si="171"/>
        <v>.Processed/</v>
      </c>
      <c r="D1809" s="43" t="str">
        <f t="shared" si="172"/>
        <v>.bam</v>
      </c>
      <c r="E1809" s="43" t="str">
        <f t="shared" si="168"/>
        <v>/data/khanlab/projects/working_DATA/Sample_SS007tumor_T_C1PMAACXX/Sample_SS007tumor_T_C1PMAACXX.Processed/Sample_SS007tumor_T_C1PMAACXX.bam</v>
      </c>
      <c r="F1809" s="43" t="str">
        <f t="shared" si="169"/>
        <v>Sample_SS007tumor_T_C1PMAACXX.bam</v>
      </c>
      <c r="G1809" s="97" t="str">
        <f t="shared" si="173"/>
        <v>/data/khanlab/projects/working_DATA/Sample_SS007tumor_T_C1PMAACXX/Sample_SS007tumor_T_C1PMAACXX.Cufflinks_UCSC/genes.fpkm_tracking</v>
      </c>
      <c r="H1809" s="43"/>
      <c r="I1809" s="43"/>
      <c r="J1809" s="43"/>
      <c r="K1809" s="43"/>
      <c r="L1809" s="43"/>
      <c r="M1809" s="43"/>
      <c r="N1809" s="43"/>
      <c r="O1809" s="43"/>
      <c r="P1809" s="43"/>
      <c r="Q1809" s="43"/>
    </row>
    <row r="1810" spans="1:17" hidden="1">
      <c r="A1810" s="43" t="str">
        <f t="shared" si="170"/>
        <v>/data/khanlab/projects/working_DATA/</v>
      </c>
      <c r="B1810" s="43" t="s">
        <v>2219</v>
      </c>
      <c r="C1810" s="43" t="str">
        <f t="shared" si="171"/>
        <v>.Processed/</v>
      </c>
      <c r="D1810" s="43" t="str">
        <f t="shared" si="172"/>
        <v>.bam</v>
      </c>
      <c r="E1810" s="43" t="str">
        <f t="shared" ref="E1810:E1873" si="174">CONCATENATE(A1810,B1810,"/",B1810,C1810,B1810,D1810)</f>
        <v>/data/khanlab/projects/working_DATA/Sample_SS008_E_khan04_20111219_PE/Sample_SS008_E_khan04_20111219_PE.Processed/Sample_SS008_E_khan04_20111219_PE.bam</v>
      </c>
      <c r="F1810" s="43" t="str">
        <f t="shared" ref="F1810:F1873" si="175">CONCATENATE(B1810,D1810)</f>
        <v>Sample_SS008_E_khan04_20111219_PE.bam</v>
      </c>
      <c r="G1810" s="97" t="str">
        <f t="shared" si="173"/>
        <v>/data/khanlab/projects/working_DATA/Sample_SS008_E_khan04_20111219_PE/Sample_SS008_E_khan04_20111219_PE.Cufflinks_UCSC/genes.fpkm_tracking</v>
      </c>
      <c r="H1810" s="43"/>
      <c r="I1810" s="43"/>
      <c r="J1810" s="43"/>
      <c r="K1810" s="43"/>
      <c r="L1810" s="43"/>
      <c r="M1810" s="43"/>
      <c r="N1810" s="43"/>
      <c r="O1810" s="43"/>
      <c r="P1810" s="43"/>
      <c r="Q1810" s="43"/>
    </row>
    <row r="1811" spans="1:17">
      <c r="A1811" s="43" t="str">
        <f t="shared" si="170"/>
        <v>/data/khanlab/projects/working_DATA/</v>
      </c>
      <c r="B1811" s="43" t="s">
        <v>934</v>
      </c>
      <c r="C1811" s="43" t="str">
        <f t="shared" si="171"/>
        <v>.Processed/</v>
      </c>
      <c r="D1811" s="43" t="str">
        <f t="shared" si="172"/>
        <v>.bam</v>
      </c>
      <c r="E1811" s="43" t="str">
        <f t="shared" si="174"/>
        <v>/data/khanlab/projects/working_DATA/Sample_SS008tumor_T_C1PMAACXX/Sample_SS008tumor_T_C1PMAACXX.Processed/Sample_SS008tumor_T_C1PMAACXX.bam</v>
      </c>
      <c r="F1811" s="43" t="str">
        <f t="shared" si="175"/>
        <v>Sample_SS008tumor_T_C1PMAACXX.bam</v>
      </c>
      <c r="G1811" s="97" t="str">
        <f t="shared" si="173"/>
        <v>/data/khanlab/projects/working_DATA/Sample_SS008tumor_T_C1PMAACXX/Sample_SS008tumor_T_C1PMAACXX.Cufflinks_UCSC/genes.fpkm_tracking</v>
      </c>
      <c r="H1811" s="43"/>
      <c r="I1811" s="43"/>
      <c r="J1811" s="43"/>
      <c r="K1811" s="43"/>
      <c r="L1811" s="43"/>
      <c r="M1811" s="43"/>
      <c r="N1811" s="43"/>
      <c r="O1811" s="43"/>
      <c r="P1811" s="43"/>
      <c r="Q1811" s="43"/>
    </row>
    <row r="1812" spans="1:17" hidden="1">
      <c r="A1812" s="43" t="str">
        <f t="shared" si="170"/>
        <v>/data/khanlab/projects/working_DATA/</v>
      </c>
      <c r="B1812" s="43" t="s">
        <v>2220</v>
      </c>
      <c r="C1812" s="43" t="str">
        <f t="shared" si="171"/>
        <v>.Processed/</v>
      </c>
      <c r="D1812" s="43" t="str">
        <f t="shared" si="172"/>
        <v>.bam</v>
      </c>
      <c r="E1812" s="43" t="str">
        <f t="shared" si="174"/>
        <v>/data/khanlab/projects/working_DATA/Sample_SS009tumor_E_C2U4MACXX/Sample_SS009tumor_E_C2U4MACXX.Processed/Sample_SS009tumor_E_C2U4MACXX.bam</v>
      </c>
      <c r="F1812" s="43" t="str">
        <f t="shared" si="175"/>
        <v>Sample_SS009tumor_E_C2U4MACXX.bam</v>
      </c>
      <c r="G1812" s="97" t="str">
        <f t="shared" si="173"/>
        <v>/data/khanlab/projects/working_DATA/Sample_SS009tumor_E_C2U4MACXX/Sample_SS009tumor_E_C2U4MACXX.Cufflinks_UCSC/genes.fpkm_tracking</v>
      </c>
      <c r="H1812" s="43"/>
      <c r="I1812" s="43"/>
      <c r="J1812" s="43"/>
      <c r="K1812" s="43"/>
      <c r="L1812" s="43"/>
      <c r="M1812" s="43"/>
      <c r="N1812" s="43"/>
      <c r="O1812" s="43"/>
      <c r="P1812" s="43"/>
      <c r="Q1812" s="43"/>
    </row>
    <row r="1813" spans="1:17">
      <c r="A1813" s="43" t="str">
        <f t="shared" si="170"/>
        <v>/data/khanlab/projects/working_DATA/</v>
      </c>
      <c r="B1813" s="43" t="s">
        <v>935</v>
      </c>
      <c r="C1813" s="43" t="str">
        <f t="shared" si="171"/>
        <v>.Processed/</v>
      </c>
      <c r="D1813" s="43" t="str">
        <f t="shared" si="172"/>
        <v>.bam</v>
      </c>
      <c r="E1813" s="43" t="str">
        <f t="shared" si="174"/>
        <v>/data/khanlab/projects/working_DATA/Sample_SS009tumor_T_C1PMAACXX/Sample_SS009tumor_T_C1PMAACXX.Processed/Sample_SS009tumor_T_C1PMAACXX.bam</v>
      </c>
      <c r="F1813" s="43" t="str">
        <f t="shared" si="175"/>
        <v>Sample_SS009tumor_T_C1PMAACXX.bam</v>
      </c>
      <c r="G1813" s="97" t="str">
        <f t="shared" si="173"/>
        <v>/data/khanlab/projects/working_DATA/Sample_SS009tumor_T_C1PMAACXX/Sample_SS009tumor_T_C1PMAACXX.Cufflinks_UCSC/genes.fpkm_tracking</v>
      </c>
      <c r="H1813" s="43"/>
      <c r="I1813" s="43"/>
      <c r="J1813" s="43"/>
      <c r="K1813" s="43"/>
      <c r="L1813" s="43"/>
      <c r="M1813" s="43"/>
      <c r="N1813" s="43"/>
      <c r="O1813" s="43"/>
      <c r="P1813" s="43"/>
      <c r="Q1813" s="43"/>
    </row>
    <row r="1814" spans="1:17" hidden="1">
      <c r="A1814" s="43" t="str">
        <f t="shared" si="170"/>
        <v>/data/khanlab/projects/working_DATA/</v>
      </c>
      <c r="B1814" s="43" t="s">
        <v>2221</v>
      </c>
      <c r="C1814" s="43" t="str">
        <f t="shared" si="171"/>
        <v>.Processed/</v>
      </c>
      <c r="D1814" s="43" t="str">
        <f t="shared" si="172"/>
        <v>.bam</v>
      </c>
      <c r="E1814" s="43" t="str">
        <f t="shared" si="174"/>
        <v>/data/khanlab/projects/working_DATA/Sample_SS010_E_khan04_20111219_PE/Sample_SS010_E_khan04_20111219_PE.Processed/Sample_SS010_E_khan04_20111219_PE.bam</v>
      </c>
      <c r="F1814" s="43" t="str">
        <f t="shared" si="175"/>
        <v>Sample_SS010_E_khan04_20111219_PE.bam</v>
      </c>
      <c r="G1814" s="97" t="str">
        <f t="shared" si="173"/>
        <v>/data/khanlab/projects/working_DATA/Sample_SS010_E_khan04_20111219_PE/Sample_SS010_E_khan04_20111219_PE.Cufflinks_UCSC/genes.fpkm_tracking</v>
      </c>
      <c r="H1814" s="43"/>
      <c r="I1814" s="43"/>
      <c r="J1814" s="43"/>
      <c r="K1814" s="43"/>
      <c r="L1814" s="43"/>
      <c r="M1814" s="43"/>
      <c r="N1814" s="43"/>
      <c r="O1814" s="43"/>
      <c r="P1814" s="43"/>
      <c r="Q1814" s="43"/>
    </row>
    <row r="1815" spans="1:17">
      <c r="A1815" s="43" t="str">
        <f t="shared" si="170"/>
        <v>/data/khanlab/projects/working_DATA/</v>
      </c>
      <c r="B1815" s="43" t="s">
        <v>936</v>
      </c>
      <c r="C1815" s="43" t="str">
        <f t="shared" si="171"/>
        <v>.Processed/</v>
      </c>
      <c r="D1815" s="43" t="str">
        <f t="shared" si="172"/>
        <v>.bam</v>
      </c>
      <c r="E1815" s="43" t="str">
        <f t="shared" si="174"/>
        <v>/data/khanlab/projects/working_DATA/Sample_SS010tumor_T_C1PMAACXX/Sample_SS010tumor_T_C1PMAACXX.Processed/Sample_SS010tumor_T_C1PMAACXX.bam</v>
      </c>
      <c r="F1815" s="43" t="str">
        <f t="shared" si="175"/>
        <v>Sample_SS010tumor_T_C1PMAACXX.bam</v>
      </c>
      <c r="G1815" s="97" t="str">
        <f t="shared" si="173"/>
        <v>/data/khanlab/projects/working_DATA/Sample_SS010tumor_T_C1PMAACXX/Sample_SS010tumor_T_C1PMAACXX.Cufflinks_UCSC/genes.fpkm_tracking</v>
      </c>
      <c r="H1815" s="43"/>
      <c r="I1815" s="43"/>
      <c r="J1815" s="43"/>
      <c r="K1815" s="43"/>
      <c r="L1815" s="43"/>
      <c r="M1815" s="43"/>
      <c r="N1815" s="43"/>
      <c r="O1815" s="43"/>
      <c r="P1815" s="43"/>
      <c r="Q1815" s="43"/>
    </row>
    <row r="1816" spans="1:17" hidden="1">
      <c r="A1816" s="43" t="str">
        <f t="shared" si="170"/>
        <v>/data/khanlab/projects/working_DATA/</v>
      </c>
      <c r="B1816" s="43" t="s">
        <v>2222</v>
      </c>
      <c r="C1816" s="43" t="str">
        <f t="shared" si="171"/>
        <v>.Processed/</v>
      </c>
      <c r="D1816" s="43" t="str">
        <f t="shared" si="172"/>
        <v>.bam</v>
      </c>
      <c r="E1816" s="43" t="str">
        <f t="shared" si="174"/>
        <v>/data/khanlab/projects/working_DATA/Sample_SS011_E_khan04_20111219_PE_2/Sample_SS011_E_khan04_20111219_PE_2.Processed/Sample_SS011_E_khan04_20111219_PE_2.bam</v>
      </c>
      <c r="F1816" s="43" t="str">
        <f t="shared" si="175"/>
        <v>Sample_SS011_E_khan04_20111219_PE_2.bam</v>
      </c>
      <c r="G1816" s="97" t="str">
        <f t="shared" si="173"/>
        <v>/data/khanlab/projects/working_DATA/Sample_SS011_E_khan04_20111219_PE_2/Sample_SS011_E_khan04_20111219_PE_2.Cufflinks_UCSC/genes.fpkm_tracking</v>
      </c>
      <c r="H1816" s="43"/>
      <c r="I1816" s="43"/>
      <c r="J1816" s="43"/>
      <c r="K1816" s="43"/>
      <c r="L1816" s="43"/>
      <c r="M1816" s="43"/>
      <c r="N1816" s="43"/>
      <c r="O1816" s="43"/>
      <c r="P1816" s="43"/>
      <c r="Q1816" s="43"/>
    </row>
    <row r="1817" spans="1:17">
      <c r="A1817" s="43" t="str">
        <f t="shared" si="170"/>
        <v>/data/khanlab/projects/working_DATA/</v>
      </c>
      <c r="B1817" s="43" t="s">
        <v>937</v>
      </c>
      <c r="C1817" s="43" t="str">
        <f t="shared" si="171"/>
        <v>.Processed/</v>
      </c>
      <c r="D1817" s="43" t="str">
        <f t="shared" si="172"/>
        <v>.bam</v>
      </c>
      <c r="E1817" s="43" t="str">
        <f t="shared" si="174"/>
        <v>/data/khanlab/projects/working_DATA/Sample_SS011tumor_T_C1PMAACXX/Sample_SS011tumor_T_C1PMAACXX.Processed/Sample_SS011tumor_T_C1PMAACXX.bam</v>
      </c>
      <c r="F1817" s="43" t="str">
        <f t="shared" si="175"/>
        <v>Sample_SS011tumor_T_C1PMAACXX.bam</v>
      </c>
      <c r="G1817" s="97" t="str">
        <f t="shared" si="173"/>
        <v>/data/khanlab/projects/working_DATA/Sample_SS011tumor_T_C1PMAACXX/Sample_SS011tumor_T_C1PMAACXX.Cufflinks_UCSC/genes.fpkm_tracking</v>
      </c>
      <c r="H1817" s="43"/>
      <c r="I1817" s="43"/>
      <c r="J1817" s="43"/>
      <c r="K1817" s="43"/>
      <c r="L1817" s="43"/>
      <c r="M1817" s="43"/>
      <c r="N1817" s="43"/>
      <c r="O1817" s="43"/>
      <c r="P1817" s="43"/>
      <c r="Q1817" s="43"/>
    </row>
    <row r="1818" spans="1:17" hidden="1">
      <c r="A1818" s="43" t="str">
        <f t="shared" si="170"/>
        <v>/data/khanlab/projects/working_DATA/</v>
      </c>
      <c r="B1818" s="43" t="s">
        <v>2223</v>
      </c>
      <c r="C1818" s="43" t="str">
        <f t="shared" si="171"/>
        <v>.Processed/</v>
      </c>
      <c r="D1818" s="43" t="str">
        <f t="shared" si="172"/>
        <v>.bam</v>
      </c>
      <c r="E1818" s="43" t="str">
        <f t="shared" si="174"/>
        <v>/data/khanlab/projects/working_DATA/Sample_SS012_E_khan04_20111219_PE_2/Sample_SS012_E_khan04_20111219_PE_2.Processed/Sample_SS012_E_khan04_20111219_PE_2.bam</v>
      </c>
      <c r="F1818" s="43" t="str">
        <f t="shared" si="175"/>
        <v>Sample_SS012_E_khan04_20111219_PE_2.bam</v>
      </c>
      <c r="G1818" s="97" t="str">
        <f t="shared" si="173"/>
        <v>/data/khanlab/projects/working_DATA/Sample_SS012_E_khan04_20111219_PE_2/Sample_SS012_E_khan04_20111219_PE_2.Cufflinks_UCSC/genes.fpkm_tracking</v>
      </c>
      <c r="H1818" s="43"/>
      <c r="I1818" s="43"/>
      <c r="J1818" s="43"/>
      <c r="K1818" s="43"/>
      <c r="L1818" s="43"/>
      <c r="M1818" s="43"/>
      <c r="N1818" s="43"/>
      <c r="O1818" s="43"/>
      <c r="P1818" s="43"/>
      <c r="Q1818" s="43"/>
    </row>
    <row r="1819" spans="1:17">
      <c r="A1819" s="43" t="str">
        <f t="shared" si="170"/>
        <v>/data/khanlab/projects/working_DATA/</v>
      </c>
      <c r="B1819" s="43" t="s">
        <v>938</v>
      </c>
      <c r="C1819" s="43" t="str">
        <f t="shared" si="171"/>
        <v>.Processed/</v>
      </c>
      <c r="D1819" s="43" t="str">
        <f t="shared" si="172"/>
        <v>.bam</v>
      </c>
      <c r="E1819" s="43" t="str">
        <f t="shared" si="174"/>
        <v>/data/khanlab/projects/working_DATA/Sample_SS012tumor_T_C1PMAACXX/Sample_SS012tumor_T_C1PMAACXX.Processed/Sample_SS012tumor_T_C1PMAACXX.bam</v>
      </c>
      <c r="F1819" s="43" t="str">
        <f t="shared" si="175"/>
        <v>Sample_SS012tumor_T_C1PMAACXX.bam</v>
      </c>
      <c r="G1819" s="97" t="str">
        <f t="shared" si="173"/>
        <v>/data/khanlab/projects/working_DATA/Sample_SS012tumor_T_C1PMAACXX/Sample_SS012tumor_T_C1PMAACXX.Cufflinks_UCSC/genes.fpkm_tracking</v>
      </c>
      <c r="H1819" s="43"/>
      <c r="I1819" s="43"/>
      <c r="J1819" s="43"/>
      <c r="K1819" s="43"/>
      <c r="L1819" s="43"/>
      <c r="M1819" s="43"/>
      <c r="N1819" s="43"/>
      <c r="O1819" s="43"/>
      <c r="P1819" s="43"/>
      <c r="Q1819" s="43"/>
    </row>
    <row r="1820" spans="1:17" hidden="1">
      <c r="A1820" s="43" t="str">
        <f t="shared" si="170"/>
        <v>/data/khanlab/projects/working_DATA/</v>
      </c>
      <c r="B1820" s="43" t="s">
        <v>2224</v>
      </c>
      <c r="C1820" s="43" t="str">
        <f t="shared" si="171"/>
        <v>.Processed/</v>
      </c>
      <c r="D1820" s="43" t="str">
        <f t="shared" si="172"/>
        <v>.bam</v>
      </c>
      <c r="E1820" s="43" t="str">
        <f t="shared" si="174"/>
        <v>/data/khanlab/projects/working_DATA/Sample_SS013_E_khan06_20111222_PE/Sample_SS013_E_khan06_20111222_PE.Processed/Sample_SS013_E_khan06_20111222_PE.bam</v>
      </c>
      <c r="F1820" s="43" t="str">
        <f t="shared" si="175"/>
        <v>Sample_SS013_E_khan06_20111222_PE.bam</v>
      </c>
      <c r="G1820" s="97" t="str">
        <f t="shared" si="173"/>
        <v>/data/khanlab/projects/working_DATA/Sample_SS013_E_khan06_20111222_PE/Sample_SS013_E_khan06_20111222_PE.Cufflinks_UCSC/genes.fpkm_tracking</v>
      </c>
      <c r="H1820" s="43"/>
      <c r="I1820" s="43"/>
      <c r="J1820" s="43"/>
      <c r="K1820" s="43"/>
      <c r="L1820" s="43"/>
      <c r="M1820" s="43"/>
      <c r="N1820" s="43"/>
      <c r="O1820" s="43"/>
      <c r="P1820" s="43"/>
      <c r="Q1820" s="43"/>
    </row>
    <row r="1821" spans="1:17">
      <c r="A1821" s="43" t="str">
        <f t="shared" si="170"/>
        <v>/data/khanlab/projects/working_DATA/</v>
      </c>
      <c r="B1821" s="43" t="s">
        <v>939</v>
      </c>
      <c r="C1821" s="43" t="str">
        <f t="shared" si="171"/>
        <v>.Processed/</v>
      </c>
      <c r="D1821" s="43" t="str">
        <f t="shared" si="172"/>
        <v>.bam</v>
      </c>
      <c r="E1821" s="43" t="str">
        <f t="shared" si="174"/>
        <v>/data/khanlab/projects/working_DATA/Sample_SS013tumor_T_D1UE8ACXX/Sample_SS013tumor_T_D1UE8ACXX.Processed/Sample_SS013tumor_T_D1UE8ACXX.bam</v>
      </c>
      <c r="F1821" s="43" t="str">
        <f t="shared" si="175"/>
        <v>Sample_SS013tumor_T_D1UE8ACXX.bam</v>
      </c>
      <c r="G1821" s="97" t="str">
        <f t="shared" si="173"/>
        <v>/data/khanlab/projects/working_DATA/Sample_SS013tumor_T_D1UE8ACXX/Sample_SS013tumor_T_D1UE8ACXX.Cufflinks_UCSC/genes.fpkm_tracking</v>
      </c>
      <c r="H1821" s="43"/>
      <c r="I1821" s="43"/>
      <c r="J1821" s="43"/>
      <c r="K1821" s="43"/>
      <c r="L1821" s="43"/>
      <c r="M1821" s="43"/>
      <c r="N1821" s="43"/>
      <c r="O1821" s="43"/>
      <c r="P1821" s="43"/>
      <c r="Q1821" s="43"/>
    </row>
    <row r="1822" spans="1:17" hidden="1">
      <c r="A1822" s="43" t="str">
        <f t="shared" si="170"/>
        <v>/data/khanlab/projects/working_DATA/</v>
      </c>
      <c r="B1822" s="43" t="s">
        <v>2225</v>
      </c>
      <c r="C1822" s="43" t="str">
        <f t="shared" si="171"/>
        <v>.Processed/</v>
      </c>
      <c r="D1822" s="43" t="str">
        <f t="shared" si="172"/>
        <v>.bam</v>
      </c>
      <c r="E1822" s="43" t="str">
        <f t="shared" si="174"/>
        <v>/data/khanlab/projects/working_DATA/Sample_SS014_E_khan06_20111222_PE/Sample_SS014_E_khan06_20111222_PE.Processed/Sample_SS014_E_khan06_20111222_PE.bam</v>
      </c>
      <c r="F1822" s="43" t="str">
        <f t="shared" si="175"/>
        <v>Sample_SS014_E_khan06_20111222_PE.bam</v>
      </c>
      <c r="G1822" s="97" t="str">
        <f t="shared" si="173"/>
        <v>/data/khanlab/projects/working_DATA/Sample_SS014_E_khan06_20111222_PE/Sample_SS014_E_khan06_20111222_PE.Cufflinks_UCSC/genes.fpkm_tracking</v>
      </c>
      <c r="H1822" s="43"/>
      <c r="I1822" s="43"/>
      <c r="J1822" s="43"/>
      <c r="K1822" s="43"/>
      <c r="L1822" s="43"/>
      <c r="M1822" s="43"/>
      <c r="N1822" s="43"/>
      <c r="O1822" s="43"/>
      <c r="P1822" s="43"/>
      <c r="Q1822" s="43"/>
    </row>
    <row r="1823" spans="1:17">
      <c r="A1823" s="43" t="str">
        <f t="shared" si="170"/>
        <v>/data/khanlab/projects/working_DATA/</v>
      </c>
      <c r="B1823" s="43" t="s">
        <v>940</v>
      </c>
      <c r="C1823" s="43" t="str">
        <f t="shared" si="171"/>
        <v>.Processed/</v>
      </c>
      <c r="D1823" s="43" t="str">
        <f t="shared" si="172"/>
        <v>.bam</v>
      </c>
      <c r="E1823" s="43" t="str">
        <f t="shared" si="174"/>
        <v>/data/khanlab/projects/working_DATA/Sample_SS014tumor_T_D1UE8ACXX/Sample_SS014tumor_T_D1UE8ACXX.Processed/Sample_SS014tumor_T_D1UE8ACXX.bam</v>
      </c>
      <c r="F1823" s="43" t="str">
        <f t="shared" si="175"/>
        <v>Sample_SS014tumor_T_D1UE8ACXX.bam</v>
      </c>
      <c r="G1823" s="97" t="str">
        <f t="shared" si="173"/>
        <v>/data/khanlab/projects/working_DATA/Sample_SS014tumor_T_D1UE8ACXX/Sample_SS014tumor_T_D1UE8ACXX.Cufflinks_UCSC/genes.fpkm_tracking</v>
      </c>
      <c r="H1823" s="43"/>
      <c r="I1823" s="43"/>
      <c r="J1823" s="43"/>
      <c r="K1823" s="43"/>
      <c r="L1823" s="43"/>
      <c r="M1823" s="43"/>
      <c r="N1823" s="43"/>
      <c r="O1823" s="43"/>
      <c r="P1823" s="43"/>
      <c r="Q1823" s="43"/>
    </row>
    <row r="1824" spans="1:17" hidden="1">
      <c r="A1824" s="43" t="str">
        <f t="shared" si="170"/>
        <v>/data/khanlab/projects/working_DATA/</v>
      </c>
      <c r="B1824" s="43" t="s">
        <v>2226</v>
      </c>
      <c r="C1824" s="43" t="str">
        <f t="shared" si="171"/>
        <v>.Processed/</v>
      </c>
      <c r="D1824" s="43" t="str">
        <f t="shared" si="172"/>
        <v>.bam</v>
      </c>
      <c r="E1824" s="43" t="str">
        <f t="shared" si="174"/>
        <v>/data/khanlab/projects/working_DATA/Sample_SS015_E_khan06_20111222_PE_2/Sample_SS015_E_khan06_20111222_PE_2.Processed/Sample_SS015_E_khan06_20111222_PE_2.bam</v>
      </c>
      <c r="F1824" s="43" t="str">
        <f t="shared" si="175"/>
        <v>Sample_SS015_E_khan06_20111222_PE_2.bam</v>
      </c>
      <c r="G1824" s="97" t="str">
        <f t="shared" si="173"/>
        <v>/data/khanlab/projects/working_DATA/Sample_SS015_E_khan06_20111222_PE_2/Sample_SS015_E_khan06_20111222_PE_2.Cufflinks_UCSC/genes.fpkm_tracking</v>
      </c>
      <c r="H1824" s="43"/>
      <c r="I1824" s="43"/>
      <c r="J1824" s="43"/>
      <c r="K1824" s="43"/>
      <c r="L1824" s="43"/>
      <c r="M1824" s="43"/>
      <c r="N1824" s="43"/>
      <c r="O1824" s="43"/>
      <c r="P1824" s="43"/>
      <c r="Q1824" s="43"/>
    </row>
    <row r="1825" spans="1:17">
      <c r="A1825" s="43" t="str">
        <f t="shared" si="170"/>
        <v>/data/khanlab/projects/working_DATA/</v>
      </c>
      <c r="B1825" s="43" t="s">
        <v>941</v>
      </c>
      <c r="C1825" s="43" t="str">
        <f t="shared" si="171"/>
        <v>.Processed/</v>
      </c>
      <c r="D1825" s="43" t="str">
        <f t="shared" si="172"/>
        <v>.bam</v>
      </c>
      <c r="E1825" s="43" t="str">
        <f t="shared" si="174"/>
        <v>/data/khanlab/projects/working_DATA/Sample_SS015tumor_T_D1UE8ACXX/Sample_SS015tumor_T_D1UE8ACXX.Processed/Sample_SS015tumor_T_D1UE8ACXX.bam</v>
      </c>
      <c r="F1825" s="43" t="str">
        <f t="shared" si="175"/>
        <v>Sample_SS015tumor_T_D1UE8ACXX.bam</v>
      </c>
      <c r="G1825" s="97" t="str">
        <f t="shared" si="173"/>
        <v>/data/khanlab/projects/working_DATA/Sample_SS015tumor_T_D1UE8ACXX/Sample_SS015tumor_T_D1UE8ACXX.Cufflinks_UCSC/genes.fpkm_tracking</v>
      </c>
      <c r="H1825" s="43"/>
      <c r="I1825" s="43"/>
      <c r="J1825" s="43"/>
      <c r="K1825" s="43"/>
      <c r="L1825" s="43"/>
      <c r="M1825" s="43"/>
      <c r="N1825" s="43"/>
      <c r="O1825" s="43"/>
      <c r="P1825" s="43"/>
      <c r="Q1825" s="43"/>
    </row>
    <row r="1826" spans="1:17" hidden="1">
      <c r="A1826" s="43" t="str">
        <f t="shared" si="170"/>
        <v>/data/khanlab/projects/working_DATA/</v>
      </c>
      <c r="B1826" s="43" t="s">
        <v>2227</v>
      </c>
      <c r="C1826" s="43" t="str">
        <f t="shared" si="171"/>
        <v>.Processed/</v>
      </c>
      <c r="D1826" s="43" t="str">
        <f t="shared" si="172"/>
        <v>.bam</v>
      </c>
      <c r="E1826" s="43" t="str">
        <f t="shared" si="174"/>
        <v>/data/khanlab/projects/working_DATA/Sample_SS016_E_khan06_20111222_PE_2/Sample_SS016_E_khan06_20111222_PE_2.Processed/Sample_SS016_E_khan06_20111222_PE_2.bam</v>
      </c>
      <c r="F1826" s="43" t="str">
        <f t="shared" si="175"/>
        <v>Sample_SS016_E_khan06_20111222_PE_2.bam</v>
      </c>
      <c r="G1826" s="97" t="str">
        <f t="shared" si="173"/>
        <v>/data/khanlab/projects/working_DATA/Sample_SS016_E_khan06_20111222_PE_2/Sample_SS016_E_khan06_20111222_PE_2.Cufflinks_UCSC/genes.fpkm_tracking</v>
      </c>
      <c r="H1826" s="43"/>
      <c r="I1826" s="43"/>
      <c r="J1826" s="43"/>
      <c r="K1826" s="43"/>
      <c r="L1826" s="43"/>
      <c r="M1826" s="43"/>
      <c r="N1826" s="43"/>
      <c r="O1826" s="43"/>
      <c r="P1826" s="43"/>
      <c r="Q1826" s="43"/>
    </row>
    <row r="1827" spans="1:17">
      <c r="A1827" s="43" t="str">
        <f t="shared" si="170"/>
        <v>/data/khanlab/projects/working_DATA/</v>
      </c>
      <c r="B1827" s="43" t="s">
        <v>942</v>
      </c>
      <c r="C1827" s="43" t="str">
        <f t="shared" si="171"/>
        <v>.Processed/</v>
      </c>
      <c r="D1827" s="43" t="str">
        <f t="shared" si="172"/>
        <v>.bam</v>
      </c>
      <c r="E1827" s="43" t="str">
        <f t="shared" si="174"/>
        <v>/data/khanlab/projects/working_DATA/Sample_SS016tumor_T_D1UE8ACXX/Sample_SS016tumor_T_D1UE8ACXX.Processed/Sample_SS016tumor_T_D1UE8ACXX.bam</v>
      </c>
      <c r="F1827" s="43" t="str">
        <f t="shared" si="175"/>
        <v>Sample_SS016tumor_T_D1UE8ACXX.bam</v>
      </c>
      <c r="G1827" s="97" t="str">
        <f t="shared" si="173"/>
        <v>/data/khanlab/projects/working_DATA/Sample_SS016tumor_T_D1UE8ACXX/Sample_SS016tumor_T_D1UE8ACXX.Cufflinks_UCSC/genes.fpkm_tracking</v>
      </c>
      <c r="H1827" s="43"/>
      <c r="I1827" s="43"/>
      <c r="J1827" s="43"/>
      <c r="K1827" s="43"/>
      <c r="L1827" s="43"/>
      <c r="M1827" s="43"/>
      <c r="N1827" s="43"/>
      <c r="O1827" s="43"/>
      <c r="P1827" s="43"/>
      <c r="Q1827" s="43"/>
    </row>
    <row r="1828" spans="1:17">
      <c r="A1828" s="43" t="str">
        <f t="shared" si="170"/>
        <v>/data/khanlab/projects/working_DATA/</v>
      </c>
      <c r="B1828" s="43" t="s">
        <v>943</v>
      </c>
      <c r="C1828" s="43" t="str">
        <f t="shared" si="171"/>
        <v>.Processed/</v>
      </c>
      <c r="D1828" s="43" t="str">
        <f t="shared" si="172"/>
        <v>.bam</v>
      </c>
      <c r="E1828" s="43" t="str">
        <f t="shared" si="174"/>
        <v>/data/khanlab/projects/working_DATA/Sample_SS017tumor_T_D1UE8ACXX/Sample_SS017tumor_T_D1UE8ACXX.Processed/Sample_SS017tumor_T_D1UE8ACXX.bam</v>
      </c>
      <c r="F1828" s="43" t="str">
        <f t="shared" si="175"/>
        <v>Sample_SS017tumor_T_D1UE8ACXX.bam</v>
      </c>
      <c r="G1828" s="97" t="str">
        <f t="shared" si="173"/>
        <v>/data/khanlab/projects/working_DATA/Sample_SS017tumor_T_D1UE8ACXX/Sample_SS017tumor_T_D1UE8ACXX.Cufflinks_UCSC/genes.fpkm_tracking</v>
      </c>
      <c r="H1828" s="43"/>
      <c r="I1828" s="43"/>
      <c r="J1828" s="43"/>
      <c r="K1828" s="43"/>
      <c r="L1828" s="43"/>
      <c r="M1828" s="43"/>
      <c r="N1828" s="43"/>
      <c r="O1828" s="43"/>
      <c r="P1828" s="43"/>
      <c r="Q1828" s="43"/>
    </row>
    <row r="1829" spans="1:17" hidden="1">
      <c r="A1829" s="43" t="str">
        <f t="shared" si="170"/>
        <v>/data/khanlab/projects/working_DATA/</v>
      </c>
      <c r="B1829" s="43" t="s">
        <v>2228</v>
      </c>
      <c r="C1829" s="43" t="str">
        <f t="shared" si="171"/>
        <v>.Processed/</v>
      </c>
      <c r="D1829" s="43" t="str">
        <f t="shared" si="172"/>
        <v>.bam</v>
      </c>
      <c r="E1829" s="43" t="str">
        <f t="shared" si="174"/>
        <v>/data/khanlab/projects/working_DATA/Sample_SS018_E_khan02_20120112_PE_2/Sample_SS018_E_khan02_20120112_PE_2.Processed/Sample_SS018_E_khan02_20120112_PE_2.bam</v>
      </c>
      <c r="F1829" s="43" t="str">
        <f t="shared" si="175"/>
        <v>Sample_SS018_E_khan02_20120112_PE_2.bam</v>
      </c>
      <c r="G1829" s="97" t="str">
        <f t="shared" si="173"/>
        <v>/data/khanlab/projects/working_DATA/Sample_SS018_E_khan02_20120112_PE_2/Sample_SS018_E_khan02_20120112_PE_2.Cufflinks_UCSC/genes.fpkm_tracking</v>
      </c>
      <c r="H1829" s="43"/>
      <c r="I1829" s="43"/>
      <c r="J1829" s="43"/>
      <c r="K1829" s="43"/>
      <c r="L1829" s="43"/>
      <c r="M1829" s="43"/>
      <c r="N1829" s="43"/>
      <c r="O1829" s="43"/>
      <c r="P1829" s="43"/>
      <c r="Q1829" s="43"/>
    </row>
    <row r="1830" spans="1:17">
      <c r="A1830" s="43" t="str">
        <f t="shared" si="170"/>
        <v>/data/khanlab/projects/working_DATA/</v>
      </c>
      <c r="B1830" s="43" t="s">
        <v>944</v>
      </c>
      <c r="C1830" s="43" t="str">
        <f t="shared" si="171"/>
        <v>.Processed/</v>
      </c>
      <c r="D1830" s="43" t="str">
        <f t="shared" si="172"/>
        <v>.bam</v>
      </c>
      <c r="E1830" s="43" t="str">
        <f t="shared" si="174"/>
        <v>/data/khanlab/projects/working_DATA/Sample_SS018tumor_T_D1UE8ACXX/Sample_SS018tumor_T_D1UE8ACXX.Processed/Sample_SS018tumor_T_D1UE8ACXX.bam</v>
      </c>
      <c r="F1830" s="43" t="str">
        <f t="shared" si="175"/>
        <v>Sample_SS018tumor_T_D1UE8ACXX.bam</v>
      </c>
      <c r="G1830" s="97" t="str">
        <f t="shared" si="173"/>
        <v>/data/khanlab/projects/working_DATA/Sample_SS018tumor_T_D1UE8ACXX/Sample_SS018tumor_T_D1UE8ACXX.Cufflinks_UCSC/genes.fpkm_tracking</v>
      </c>
      <c r="H1830" s="43"/>
      <c r="I1830" s="43"/>
      <c r="J1830" s="43"/>
      <c r="K1830" s="43"/>
      <c r="L1830" s="43"/>
      <c r="M1830" s="43"/>
      <c r="N1830" s="43"/>
      <c r="O1830" s="43"/>
      <c r="P1830" s="43"/>
      <c r="Q1830" s="43"/>
    </row>
    <row r="1831" spans="1:17" hidden="1">
      <c r="A1831" s="43" t="str">
        <f t="shared" si="170"/>
        <v>/data/khanlab/projects/working_DATA/</v>
      </c>
      <c r="B1831" s="43" t="s">
        <v>2229</v>
      </c>
      <c r="C1831" s="43" t="str">
        <f t="shared" si="171"/>
        <v>.Processed/</v>
      </c>
      <c r="D1831" s="43" t="str">
        <f t="shared" si="172"/>
        <v>.bam</v>
      </c>
      <c r="E1831" s="43" t="str">
        <f t="shared" si="174"/>
        <v>/data/khanlab/projects/working_DATA/Sample_SS019_E_khan04_20120118_PE/Sample_SS019_E_khan04_20120118_PE.Processed/Sample_SS019_E_khan04_20120118_PE.bam</v>
      </c>
      <c r="F1831" s="43" t="str">
        <f t="shared" si="175"/>
        <v>Sample_SS019_E_khan04_20120118_PE.bam</v>
      </c>
      <c r="G1831" s="97" t="str">
        <f t="shared" si="173"/>
        <v>/data/khanlab/projects/working_DATA/Sample_SS019_E_khan04_20120118_PE/Sample_SS019_E_khan04_20120118_PE.Cufflinks_UCSC/genes.fpkm_tracking</v>
      </c>
      <c r="H1831" s="43"/>
      <c r="I1831" s="43"/>
      <c r="J1831" s="43"/>
      <c r="K1831" s="43"/>
      <c r="L1831" s="43"/>
      <c r="M1831" s="43"/>
      <c r="N1831" s="43"/>
      <c r="O1831" s="43"/>
      <c r="P1831" s="43"/>
      <c r="Q1831" s="43"/>
    </row>
    <row r="1832" spans="1:17">
      <c r="A1832" s="43" t="str">
        <f t="shared" si="170"/>
        <v>/data/khanlab/projects/working_DATA/</v>
      </c>
      <c r="B1832" s="43" t="s">
        <v>945</v>
      </c>
      <c r="C1832" s="43" t="str">
        <f t="shared" si="171"/>
        <v>.Processed/</v>
      </c>
      <c r="D1832" s="43" t="str">
        <f t="shared" si="172"/>
        <v>.bam</v>
      </c>
      <c r="E1832" s="43" t="str">
        <f t="shared" si="174"/>
        <v>/data/khanlab/projects/working_DATA/Sample_SS019tumor_T_D1UE8ACXX/Sample_SS019tumor_T_D1UE8ACXX.Processed/Sample_SS019tumor_T_D1UE8ACXX.bam</v>
      </c>
      <c r="F1832" s="43" t="str">
        <f t="shared" si="175"/>
        <v>Sample_SS019tumor_T_D1UE8ACXX.bam</v>
      </c>
      <c r="G1832" s="97" t="str">
        <f t="shared" si="173"/>
        <v>/data/khanlab/projects/working_DATA/Sample_SS019tumor_T_D1UE8ACXX/Sample_SS019tumor_T_D1UE8ACXX.Cufflinks_UCSC/genes.fpkm_tracking</v>
      </c>
      <c r="H1832" s="43"/>
      <c r="I1832" s="43"/>
      <c r="J1832" s="43"/>
      <c r="K1832" s="43"/>
      <c r="L1832" s="43"/>
      <c r="M1832" s="43"/>
      <c r="N1832" s="43"/>
      <c r="O1832" s="43"/>
      <c r="P1832" s="43"/>
      <c r="Q1832" s="43"/>
    </row>
    <row r="1833" spans="1:17" hidden="1">
      <c r="A1833" s="43" t="str">
        <f t="shared" si="170"/>
        <v>/data/khanlab/projects/working_DATA/</v>
      </c>
      <c r="B1833" s="43" t="s">
        <v>2230</v>
      </c>
      <c r="C1833" s="43" t="str">
        <f t="shared" si="171"/>
        <v>.Processed/</v>
      </c>
      <c r="D1833" s="43" t="str">
        <f t="shared" si="172"/>
        <v>.bam</v>
      </c>
      <c r="E1833" s="43" t="str">
        <f t="shared" si="174"/>
        <v>/data/khanlab/projects/working_DATA/Sample_SS020_E_khan04_20120118_PE/Sample_SS020_E_khan04_20120118_PE.Processed/Sample_SS020_E_khan04_20120118_PE.bam</v>
      </c>
      <c r="F1833" s="43" t="str">
        <f t="shared" si="175"/>
        <v>Sample_SS020_E_khan04_20120118_PE.bam</v>
      </c>
      <c r="G1833" s="97" t="str">
        <f t="shared" si="173"/>
        <v>/data/khanlab/projects/working_DATA/Sample_SS020_E_khan04_20120118_PE/Sample_SS020_E_khan04_20120118_PE.Cufflinks_UCSC/genes.fpkm_tracking</v>
      </c>
      <c r="H1833" s="43"/>
      <c r="I1833" s="43"/>
      <c r="J1833" s="43"/>
      <c r="K1833" s="43"/>
      <c r="L1833" s="43"/>
      <c r="M1833" s="43"/>
      <c r="N1833" s="43"/>
      <c r="O1833" s="43"/>
      <c r="P1833" s="43"/>
      <c r="Q1833" s="43"/>
    </row>
    <row r="1834" spans="1:17">
      <c r="A1834" s="43" t="str">
        <f t="shared" si="170"/>
        <v>/data/khanlab/projects/working_DATA/</v>
      </c>
      <c r="B1834" s="43" t="s">
        <v>946</v>
      </c>
      <c r="C1834" s="43" t="str">
        <f t="shared" si="171"/>
        <v>.Processed/</v>
      </c>
      <c r="D1834" s="43" t="str">
        <f t="shared" si="172"/>
        <v>.bam</v>
      </c>
      <c r="E1834" s="43" t="str">
        <f t="shared" si="174"/>
        <v>/data/khanlab/projects/working_DATA/Sample_SS020tumor_T_D1UE8ACXX/Sample_SS020tumor_T_D1UE8ACXX.Processed/Sample_SS020tumor_T_D1UE8ACXX.bam</v>
      </c>
      <c r="F1834" s="43" t="str">
        <f t="shared" si="175"/>
        <v>Sample_SS020tumor_T_D1UE8ACXX.bam</v>
      </c>
      <c r="G1834" s="97" t="str">
        <f t="shared" si="173"/>
        <v>/data/khanlab/projects/working_DATA/Sample_SS020tumor_T_D1UE8ACXX/Sample_SS020tumor_T_D1UE8ACXX.Cufflinks_UCSC/genes.fpkm_tracking</v>
      </c>
      <c r="H1834" s="43"/>
      <c r="I1834" s="43"/>
      <c r="J1834" s="43"/>
      <c r="K1834" s="43"/>
      <c r="L1834" s="43"/>
      <c r="M1834" s="43"/>
      <c r="N1834" s="43"/>
      <c r="O1834" s="43"/>
      <c r="P1834" s="43"/>
      <c r="Q1834" s="43"/>
    </row>
    <row r="1835" spans="1:17" hidden="1">
      <c r="A1835" s="43" t="str">
        <f t="shared" si="170"/>
        <v>/data/khanlab/projects/working_DATA/</v>
      </c>
      <c r="B1835" s="43" t="s">
        <v>2231</v>
      </c>
      <c r="C1835" s="43" t="str">
        <f t="shared" si="171"/>
        <v>.Processed/</v>
      </c>
      <c r="D1835" s="43" t="str">
        <f t="shared" si="172"/>
        <v>.bam</v>
      </c>
      <c r="E1835" s="43" t="str">
        <f t="shared" si="174"/>
        <v>/data/khanlab/projects/working_DATA/Sample_SS021_E_khan04_20120118_PE_2/Sample_SS021_E_khan04_20120118_PE_2.Processed/Sample_SS021_E_khan04_20120118_PE_2.bam</v>
      </c>
      <c r="F1835" s="43" t="str">
        <f t="shared" si="175"/>
        <v>Sample_SS021_E_khan04_20120118_PE_2.bam</v>
      </c>
      <c r="G1835" s="97" t="str">
        <f t="shared" si="173"/>
        <v>/data/khanlab/projects/working_DATA/Sample_SS021_E_khan04_20120118_PE_2/Sample_SS021_E_khan04_20120118_PE_2.Cufflinks_UCSC/genes.fpkm_tracking</v>
      </c>
      <c r="H1835" s="43"/>
      <c r="I1835" s="43"/>
      <c r="J1835" s="43"/>
      <c r="K1835" s="43"/>
      <c r="L1835" s="43"/>
      <c r="M1835" s="43"/>
      <c r="N1835" s="43"/>
      <c r="O1835" s="43"/>
      <c r="P1835" s="43"/>
      <c r="Q1835" s="43"/>
    </row>
    <row r="1836" spans="1:17">
      <c r="A1836" s="43" t="str">
        <f t="shared" si="170"/>
        <v>/data/khanlab/projects/working_DATA/</v>
      </c>
      <c r="B1836" s="43" t="s">
        <v>947</v>
      </c>
      <c r="C1836" s="43" t="str">
        <f t="shared" si="171"/>
        <v>.Processed/</v>
      </c>
      <c r="D1836" s="43" t="str">
        <f t="shared" si="172"/>
        <v>.bam</v>
      </c>
      <c r="E1836" s="43" t="str">
        <f t="shared" si="174"/>
        <v>/data/khanlab/projects/working_DATA/Sample_SS021tumor_T_D1UE8ACXX/Sample_SS021tumor_T_D1UE8ACXX.Processed/Sample_SS021tumor_T_D1UE8ACXX.bam</v>
      </c>
      <c r="F1836" s="43" t="str">
        <f t="shared" si="175"/>
        <v>Sample_SS021tumor_T_D1UE8ACXX.bam</v>
      </c>
      <c r="G1836" s="97" t="str">
        <f t="shared" si="173"/>
        <v>/data/khanlab/projects/working_DATA/Sample_SS021tumor_T_D1UE8ACXX/Sample_SS021tumor_T_D1UE8ACXX.Cufflinks_UCSC/genes.fpkm_tracking</v>
      </c>
      <c r="H1836" s="43"/>
      <c r="I1836" s="43"/>
      <c r="J1836" s="43"/>
      <c r="K1836" s="43"/>
      <c r="L1836" s="43"/>
      <c r="M1836" s="43"/>
      <c r="N1836" s="43"/>
      <c r="O1836" s="43"/>
      <c r="P1836" s="43"/>
      <c r="Q1836" s="43"/>
    </row>
    <row r="1837" spans="1:17" hidden="1">
      <c r="A1837" s="43" t="str">
        <f t="shared" si="170"/>
        <v>/data/khanlab/projects/working_DATA/</v>
      </c>
      <c r="B1837" s="43" t="s">
        <v>2232</v>
      </c>
      <c r="C1837" s="43" t="str">
        <f t="shared" si="171"/>
        <v>.Processed/</v>
      </c>
      <c r="D1837" s="43" t="str">
        <f t="shared" si="172"/>
        <v>.bam</v>
      </c>
      <c r="E1837" s="43" t="str">
        <f t="shared" si="174"/>
        <v>/data/khanlab/projects/working_DATA/Sample_SS022tumor_E_C2U4MACXX/Sample_SS022tumor_E_C2U4MACXX.Processed/Sample_SS022tumor_E_C2U4MACXX.bam</v>
      </c>
      <c r="F1837" s="43" t="str">
        <f t="shared" si="175"/>
        <v>Sample_SS022tumor_E_C2U4MACXX.bam</v>
      </c>
      <c r="G1837" s="97" t="str">
        <f t="shared" si="173"/>
        <v>/data/khanlab/projects/working_DATA/Sample_SS022tumor_E_C2U4MACXX/Sample_SS022tumor_E_C2U4MACXX.Cufflinks_UCSC/genes.fpkm_tracking</v>
      </c>
      <c r="H1837" s="43"/>
      <c r="I1837" s="43"/>
      <c r="J1837" s="43"/>
      <c r="K1837" s="43"/>
      <c r="L1837" s="43"/>
      <c r="M1837" s="43"/>
      <c r="N1837" s="43"/>
      <c r="O1837" s="43"/>
      <c r="P1837" s="43"/>
      <c r="Q1837" s="43"/>
    </row>
    <row r="1838" spans="1:17" hidden="1">
      <c r="A1838" s="43" t="str">
        <f t="shared" si="170"/>
        <v>/data/khanlab/projects/working_DATA/</v>
      </c>
      <c r="B1838" s="43" t="s">
        <v>2233</v>
      </c>
      <c r="C1838" s="43" t="str">
        <f t="shared" si="171"/>
        <v>.Processed/</v>
      </c>
      <c r="D1838" s="43" t="str">
        <f t="shared" si="172"/>
        <v>.bam</v>
      </c>
      <c r="E1838" s="43" t="str">
        <f t="shared" si="174"/>
        <v>/data/khanlab/projects/working_DATA/Sample_ST8814dtp_E_C2FWPACXX/Sample_ST8814dtp_E_C2FWPACXX.Processed/Sample_ST8814dtp_E_C2FWPACXX.bam</v>
      </c>
      <c r="F1838" s="43" t="str">
        <f t="shared" si="175"/>
        <v>Sample_ST8814dtp_E_C2FWPACXX.bam</v>
      </c>
      <c r="G1838" s="97" t="str">
        <f t="shared" si="173"/>
        <v>/data/khanlab/projects/working_DATA/Sample_ST8814dtp_E_C2FWPACXX/Sample_ST8814dtp_E_C2FWPACXX.Cufflinks_UCSC/genes.fpkm_tracking</v>
      </c>
      <c r="H1838" s="43"/>
      <c r="I1838" s="43"/>
      <c r="J1838" s="43"/>
      <c r="K1838" s="43"/>
      <c r="L1838" s="43"/>
      <c r="M1838" s="43"/>
      <c r="N1838" s="43"/>
      <c r="O1838" s="43"/>
      <c r="P1838" s="43"/>
      <c r="Q1838" s="43"/>
    </row>
    <row r="1839" spans="1:17">
      <c r="A1839" s="43" t="str">
        <f t="shared" si="170"/>
        <v>/data/khanlab/projects/working_DATA/</v>
      </c>
      <c r="B1839" s="43" t="s">
        <v>948</v>
      </c>
      <c r="C1839" s="43" t="str">
        <f t="shared" si="171"/>
        <v>.Processed/</v>
      </c>
      <c r="D1839" s="43" t="str">
        <f t="shared" si="172"/>
        <v>.bam</v>
      </c>
      <c r="E1839" s="43" t="str">
        <f t="shared" si="174"/>
        <v>/data/khanlab/projects/working_DATA/Sample_ST8814dtp_T_C2D5DACXX/Sample_ST8814dtp_T_C2D5DACXX.Processed/Sample_ST8814dtp_T_C2D5DACXX.bam</v>
      </c>
      <c r="F1839" s="43" t="str">
        <f t="shared" si="175"/>
        <v>Sample_ST8814dtp_T_C2D5DACXX.bam</v>
      </c>
      <c r="G1839" s="97" t="str">
        <f t="shared" si="173"/>
        <v>/data/khanlab/projects/working_DATA/Sample_ST8814dtp_T_C2D5DACXX/Sample_ST8814dtp_T_C2D5DACXX.Cufflinks_UCSC/genes.fpkm_tracking</v>
      </c>
      <c r="H1839" s="43"/>
      <c r="I1839" s="43"/>
      <c r="J1839" s="43"/>
      <c r="K1839" s="43"/>
      <c r="L1839" s="43"/>
      <c r="M1839" s="43"/>
      <c r="N1839" s="43"/>
      <c r="O1839" s="43"/>
      <c r="P1839" s="43"/>
      <c r="Q1839" s="43"/>
    </row>
    <row r="1840" spans="1:17" hidden="1">
      <c r="A1840" s="43" t="str">
        <f t="shared" si="170"/>
        <v>/data/khanlab/projects/working_DATA/</v>
      </c>
      <c r="B1840" s="43" t="s">
        <v>2234</v>
      </c>
      <c r="C1840" s="43" t="str">
        <f t="shared" si="171"/>
        <v>.Processed/</v>
      </c>
      <c r="D1840" s="43" t="str">
        <f t="shared" si="172"/>
        <v>.bam</v>
      </c>
      <c r="E1840" s="43" t="str">
        <f t="shared" si="174"/>
        <v>/data/khanlab/projects/working_DATA/Sample_SW1353dtp_E_C2FWPACXX/Sample_SW1353dtp_E_C2FWPACXX.Processed/Sample_SW1353dtp_E_C2FWPACXX.bam</v>
      </c>
      <c r="F1840" s="43" t="str">
        <f t="shared" si="175"/>
        <v>Sample_SW1353dtp_E_C2FWPACXX.bam</v>
      </c>
      <c r="G1840" s="97" t="str">
        <f t="shared" si="173"/>
        <v>/data/khanlab/projects/working_DATA/Sample_SW1353dtp_E_C2FWPACXX/Sample_SW1353dtp_E_C2FWPACXX.Cufflinks_UCSC/genes.fpkm_tracking</v>
      </c>
      <c r="H1840" s="43"/>
      <c r="I1840" s="43"/>
      <c r="J1840" s="43"/>
      <c r="K1840" s="43"/>
      <c r="L1840" s="43"/>
      <c r="M1840" s="43"/>
      <c r="N1840" s="43"/>
      <c r="O1840" s="43"/>
      <c r="P1840" s="43"/>
      <c r="Q1840" s="43"/>
    </row>
    <row r="1841" spans="1:17">
      <c r="A1841" s="43" t="str">
        <f t="shared" si="170"/>
        <v>/data/khanlab/projects/working_DATA/</v>
      </c>
      <c r="B1841" s="43" t="s">
        <v>949</v>
      </c>
      <c r="C1841" s="43" t="str">
        <f t="shared" si="171"/>
        <v>.Processed/</v>
      </c>
      <c r="D1841" s="43" t="str">
        <f t="shared" si="172"/>
        <v>.bam</v>
      </c>
      <c r="E1841" s="43" t="str">
        <f t="shared" si="174"/>
        <v>/data/khanlab/projects/working_DATA/Sample_SW1353dtp_T_C2D5DACXX/Sample_SW1353dtp_T_C2D5DACXX.Processed/Sample_SW1353dtp_T_C2D5DACXX.bam</v>
      </c>
      <c r="F1841" s="43" t="str">
        <f t="shared" si="175"/>
        <v>Sample_SW1353dtp_T_C2D5DACXX.bam</v>
      </c>
      <c r="G1841" s="97" t="str">
        <f t="shared" si="173"/>
        <v>/data/khanlab/projects/working_DATA/Sample_SW1353dtp_T_C2D5DACXX/Sample_SW1353dtp_T_C2D5DACXX.Cufflinks_UCSC/genes.fpkm_tracking</v>
      </c>
      <c r="H1841" s="43"/>
      <c r="I1841" s="43"/>
      <c r="J1841" s="43"/>
      <c r="K1841" s="43"/>
      <c r="L1841" s="43"/>
      <c r="M1841" s="43"/>
      <c r="N1841" s="43"/>
      <c r="O1841" s="43"/>
      <c r="P1841" s="43"/>
      <c r="Q1841" s="43"/>
    </row>
    <row r="1842" spans="1:17" hidden="1">
      <c r="A1842" s="43" t="str">
        <f t="shared" si="170"/>
        <v>/data/khanlab/projects/working_DATA/</v>
      </c>
      <c r="B1842" s="43" t="s">
        <v>2235</v>
      </c>
      <c r="C1842" s="43" t="str">
        <f t="shared" si="171"/>
        <v>.Processed/</v>
      </c>
      <c r="D1842" s="43" t="str">
        <f t="shared" si="172"/>
        <v>.bam</v>
      </c>
      <c r="E1842" s="43" t="str">
        <f t="shared" si="174"/>
        <v>/data/khanlab/projects/working_DATA/Sample_SW684dtp_E_C2FWPACXX/Sample_SW684dtp_E_C2FWPACXX.Processed/Sample_SW684dtp_E_C2FWPACXX.bam</v>
      </c>
      <c r="F1842" s="43" t="str">
        <f t="shared" si="175"/>
        <v>Sample_SW684dtp_E_C2FWPACXX.bam</v>
      </c>
      <c r="G1842" s="97" t="str">
        <f t="shared" si="173"/>
        <v>/data/khanlab/projects/working_DATA/Sample_SW684dtp_E_C2FWPACXX/Sample_SW684dtp_E_C2FWPACXX.Cufflinks_UCSC/genes.fpkm_tracking</v>
      </c>
      <c r="H1842" s="43"/>
      <c r="I1842" s="43"/>
      <c r="J1842" s="43"/>
      <c r="K1842" s="43"/>
      <c r="L1842" s="43"/>
      <c r="M1842" s="43"/>
      <c r="N1842" s="43"/>
      <c r="O1842" s="43"/>
      <c r="P1842" s="43"/>
      <c r="Q1842" s="43"/>
    </row>
    <row r="1843" spans="1:17">
      <c r="A1843" s="43" t="str">
        <f t="shared" si="170"/>
        <v>/data/khanlab/projects/working_DATA/</v>
      </c>
      <c r="B1843" s="43" t="s">
        <v>950</v>
      </c>
      <c r="C1843" s="43" t="str">
        <f t="shared" si="171"/>
        <v>.Processed/</v>
      </c>
      <c r="D1843" s="43" t="str">
        <f t="shared" si="172"/>
        <v>.bam</v>
      </c>
      <c r="E1843" s="43" t="str">
        <f t="shared" si="174"/>
        <v>/data/khanlab/projects/working_DATA/Sample_SW684dtp_T_C2D5DACXX/Sample_SW684dtp_T_C2D5DACXX.Processed/Sample_SW684dtp_T_C2D5DACXX.bam</v>
      </c>
      <c r="F1843" s="43" t="str">
        <f t="shared" si="175"/>
        <v>Sample_SW684dtp_T_C2D5DACXX.bam</v>
      </c>
      <c r="G1843" s="97" t="str">
        <f t="shared" si="173"/>
        <v>/data/khanlab/projects/working_DATA/Sample_SW684dtp_T_C2D5DACXX/Sample_SW684dtp_T_C2D5DACXX.Cufflinks_UCSC/genes.fpkm_tracking</v>
      </c>
      <c r="H1843" s="43"/>
      <c r="I1843" s="43"/>
      <c r="J1843" s="43"/>
      <c r="K1843" s="43"/>
      <c r="L1843" s="43"/>
      <c r="M1843" s="43"/>
      <c r="N1843" s="43"/>
      <c r="O1843" s="43"/>
      <c r="P1843" s="43"/>
      <c r="Q1843" s="43"/>
    </row>
    <row r="1844" spans="1:17" hidden="1">
      <c r="A1844" s="43" t="str">
        <f t="shared" si="170"/>
        <v>/data/khanlab/projects/working_DATA/</v>
      </c>
      <c r="B1844" s="43" t="s">
        <v>2236</v>
      </c>
      <c r="C1844" s="43" t="str">
        <f t="shared" si="171"/>
        <v>.Processed/</v>
      </c>
      <c r="D1844" s="43" t="str">
        <f t="shared" si="172"/>
        <v>.bam</v>
      </c>
      <c r="E1844" s="43" t="str">
        <f t="shared" si="174"/>
        <v>/data/khanlab/projects/working_DATA/Sample_SW982dtp_E_C2FWPACXX/Sample_SW982dtp_E_C2FWPACXX.Processed/Sample_SW982dtp_E_C2FWPACXX.bam</v>
      </c>
      <c r="F1844" s="43" t="str">
        <f t="shared" si="175"/>
        <v>Sample_SW982dtp_E_C2FWPACXX.bam</v>
      </c>
      <c r="G1844" s="97" t="str">
        <f t="shared" si="173"/>
        <v>/data/khanlab/projects/working_DATA/Sample_SW982dtp_E_C2FWPACXX/Sample_SW982dtp_E_C2FWPACXX.Cufflinks_UCSC/genes.fpkm_tracking</v>
      </c>
      <c r="H1844" s="43"/>
      <c r="I1844" s="43"/>
      <c r="J1844" s="43"/>
      <c r="K1844" s="43"/>
      <c r="L1844" s="43"/>
      <c r="M1844" s="43"/>
      <c r="N1844" s="43"/>
      <c r="O1844" s="43"/>
      <c r="P1844" s="43"/>
      <c r="Q1844" s="43"/>
    </row>
    <row r="1845" spans="1:17">
      <c r="A1845" s="43" t="str">
        <f t="shared" si="170"/>
        <v>/data/khanlab/projects/working_DATA/</v>
      </c>
      <c r="B1845" s="43" t="s">
        <v>951</v>
      </c>
      <c r="C1845" s="43" t="str">
        <f t="shared" si="171"/>
        <v>.Processed/</v>
      </c>
      <c r="D1845" s="43" t="str">
        <f t="shared" si="172"/>
        <v>.bam</v>
      </c>
      <c r="E1845" s="43" t="str">
        <f t="shared" si="174"/>
        <v>/data/khanlab/projects/working_DATA/Sample_SW982dtp_T_C2D5DACXX/Sample_SW982dtp_T_C2D5DACXX.Processed/Sample_SW982dtp_T_C2D5DACXX.bam</v>
      </c>
      <c r="F1845" s="43" t="str">
        <f t="shared" si="175"/>
        <v>Sample_SW982dtp_T_C2D5DACXX.bam</v>
      </c>
      <c r="G1845" s="97" t="str">
        <f t="shared" si="173"/>
        <v>/data/khanlab/projects/working_DATA/Sample_SW982dtp_T_C2D5DACXX/Sample_SW982dtp_T_C2D5DACXX.Cufflinks_UCSC/genes.fpkm_tracking</v>
      </c>
      <c r="H1845" s="43"/>
      <c r="I1845" s="43"/>
      <c r="J1845" s="43"/>
      <c r="K1845" s="43"/>
      <c r="L1845" s="43"/>
      <c r="M1845" s="43"/>
      <c r="N1845" s="43"/>
      <c r="O1845" s="43"/>
      <c r="P1845" s="43"/>
      <c r="Q1845" s="43"/>
    </row>
    <row r="1846" spans="1:17">
      <c r="A1846" s="43" t="str">
        <f t="shared" ref="A1846:A1909" si="176">$A$1</f>
        <v>/data/khanlab/projects/working_DATA/</v>
      </c>
      <c r="B1846" s="43" t="s">
        <v>2237</v>
      </c>
      <c r="C1846" s="43" t="str">
        <f t="shared" ref="C1846:C1909" si="177">$C$1</f>
        <v>.Processed/</v>
      </c>
      <c r="D1846" s="43" t="str">
        <f t="shared" ref="D1846:D1909" si="178">$D$1</f>
        <v>.bam</v>
      </c>
      <c r="E1846" s="43" t="str">
        <f t="shared" si="174"/>
        <v>/data/khanlab/projects/working_DATA/Sample_SY5Y_Barasertib_10uM_6h_T_H2VL3BGXX/Sample_SY5Y_Barasertib_10uM_6h_T_H2VL3BGXX.Processed/Sample_SY5Y_Barasertib_10uM_6h_T_H2VL3BGXX.bam</v>
      </c>
      <c r="F1846" s="43" t="str">
        <f t="shared" si="175"/>
        <v>Sample_SY5Y_Barasertib_10uM_6h_T_H2VL3BGXX.bam</v>
      </c>
      <c r="G1846" s="97" t="str">
        <f t="shared" si="173"/>
        <v>/data/khanlab/projects/working_DATA/Sample_SY5Y_Barasertib_10uM_6h_T_H2VL3BGXX/Sample_SY5Y_Barasertib_10uM_6h_T_H2VL3BGXX.Cufflinks_UCSC/genes.fpkm_tracking</v>
      </c>
      <c r="H1846" s="43"/>
      <c r="I1846" s="43"/>
      <c r="J1846" s="43"/>
      <c r="K1846" s="43"/>
      <c r="L1846" s="43"/>
      <c r="M1846" s="43"/>
      <c r="N1846" s="43"/>
      <c r="O1846" s="43"/>
      <c r="P1846" s="43"/>
      <c r="Q1846" s="43"/>
    </row>
    <row r="1847" spans="1:17">
      <c r="A1847" s="43" t="str">
        <f t="shared" si="176"/>
        <v>/data/khanlab/projects/working_DATA/</v>
      </c>
      <c r="B1847" s="43" t="s">
        <v>2238</v>
      </c>
      <c r="C1847" s="43" t="str">
        <f t="shared" si="177"/>
        <v>.Processed/</v>
      </c>
      <c r="D1847" s="43" t="str">
        <f t="shared" si="178"/>
        <v>.bam</v>
      </c>
      <c r="E1847" s="43" t="str">
        <f t="shared" si="174"/>
        <v>/data/khanlab/projects/working_DATA/Sample_SY5Y_DMSO_01Pct_6h_T_H2VL3BGXX/Sample_SY5Y_DMSO_01Pct_6h_T_H2VL3BGXX.Processed/Sample_SY5Y_DMSO_01Pct_6h_T_H2VL3BGXX.bam</v>
      </c>
      <c r="F1847" s="43" t="str">
        <f t="shared" si="175"/>
        <v>Sample_SY5Y_DMSO_01Pct_6h_T_H2VL3BGXX.bam</v>
      </c>
      <c r="G1847" s="97" t="str">
        <f t="shared" si="173"/>
        <v>/data/khanlab/projects/working_DATA/Sample_SY5Y_DMSO_01Pct_6h_T_H2VL3BGXX/Sample_SY5Y_DMSO_01Pct_6h_T_H2VL3BGXX.Cufflinks_UCSC/genes.fpkm_tracking</v>
      </c>
      <c r="H1847" s="43"/>
      <c r="I1847" s="43"/>
      <c r="J1847" s="43"/>
      <c r="K1847" s="43"/>
      <c r="L1847" s="43"/>
      <c r="M1847" s="43"/>
      <c r="N1847" s="43"/>
      <c r="O1847" s="43"/>
      <c r="P1847" s="43"/>
      <c r="Q1847" s="43"/>
    </row>
    <row r="1848" spans="1:17" hidden="1">
      <c r="A1848" s="43" t="str">
        <f t="shared" si="176"/>
        <v>/data/khanlab/projects/working_DATA/</v>
      </c>
      <c r="B1848" s="43" t="s">
        <v>2239</v>
      </c>
      <c r="C1848" s="43" t="str">
        <f t="shared" si="177"/>
        <v>.Processed/</v>
      </c>
      <c r="D1848" s="43" t="str">
        <f t="shared" si="178"/>
        <v>.bam</v>
      </c>
      <c r="E1848" s="43" t="str">
        <f t="shared" si="174"/>
        <v>/data/khanlab/projects/working_DATA/Sample_SY5Yseq_E_khan04_20111123_PE/Sample_SY5Yseq_E_khan04_20111123_PE.Processed/Sample_SY5Yseq_E_khan04_20111123_PE.bam</v>
      </c>
      <c r="F1848" s="43" t="str">
        <f t="shared" si="175"/>
        <v>Sample_SY5Yseq_E_khan04_20111123_PE.bam</v>
      </c>
      <c r="G1848" s="97" t="str">
        <f t="shared" si="173"/>
        <v>/data/khanlab/projects/working_DATA/Sample_SY5Yseq_E_khan04_20111123_PE/Sample_SY5Yseq_E_khan04_20111123_PE.Cufflinks_UCSC/genes.fpkm_tracking</v>
      </c>
      <c r="H1848" s="43"/>
      <c r="I1848" s="43"/>
      <c r="J1848" s="43"/>
      <c r="K1848" s="43"/>
      <c r="L1848" s="43"/>
      <c r="M1848" s="43"/>
      <c r="N1848" s="43"/>
      <c r="O1848" s="43"/>
      <c r="P1848" s="43"/>
      <c r="Q1848" s="43"/>
    </row>
    <row r="1849" spans="1:17" hidden="1">
      <c r="A1849" s="43" t="str">
        <f t="shared" si="176"/>
        <v>/data/khanlab/projects/working_DATA/</v>
      </c>
      <c r="B1849" s="43" t="s">
        <v>2240</v>
      </c>
      <c r="C1849" s="43" t="str">
        <f t="shared" si="177"/>
        <v>.Processed/</v>
      </c>
      <c r="D1849" s="43" t="str">
        <f t="shared" si="178"/>
        <v>.bam</v>
      </c>
      <c r="E1849" s="43" t="str">
        <f t="shared" si="174"/>
        <v>/data/khanlab/projects/working_DATA/Sample_SYO1dtp_E_C2FWPACXX/Sample_SYO1dtp_E_C2FWPACXX.Processed/Sample_SYO1dtp_E_C2FWPACXX.bam</v>
      </c>
      <c r="F1849" s="43" t="str">
        <f t="shared" si="175"/>
        <v>Sample_SYO1dtp_E_C2FWPACXX.bam</v>
      </c>
      <c r="G1849" s="97" t="str">
        <f t="shared" si="173"/>
        <v>/data/khanlab/projects/working_DATA/Sample_SYO1dtp_E_C2FWPACXX/Sample_SYO1dtp_E_C2FWPACXX.Cufflinks_UCSC/genes.fpkm_tracking</v>
      </c>
      <c r="H1849" s="43"/>
      <c r="I1849" s="43"/>
      <c r="J1849" s="43"/>
      <c r="K1849" s="43"/>
      <c r="L1849" s="43"/>
      <c r="M1849" s="43"/>
      <c r="N1849" s="43"/>
      <c r="O1849" s="43"/>
      <c r="P1849" s="43"/>
      <c r="Q1849" s="43"/>
    </row>
    <row r="1850" spans="1:17">
      <c r="A1850" s="43" t="str">
        <f t="shared" si="176"/>
        <v>/data/khanlab/projects/working_DATA/</v>
      </c>
      <c r="B1850" s="43" t="s">
        <v>952</v>
      </c>
      <c r="C1850" s="43" t="str">
        <f t="shared" si="177"/>
        <v>.Processed/</v>
      </c>
      <c r="D1850" s="43" t="str">
        <f t="shared" si="178"/>
        <v>.bam</v>
      </c>
      <c r="E1850" s="43" t="str">
        <f t="shared" si="174"/>
        <v>/data/khanlab/projects/working_DATA/Sample_SYO1dtp_T_C2D5DACXX/Sample_SYO1dtp_T_C2D5DACXX.Processed/Sample_SYO1dtp_T_C2D5DACXX.bam</v>
      </c>
      <c r="F1850" s="43" t="str">
        <f t="shared" si="175"/>
        <v>Sample_SYO1dtp_T_C2D5DACXX.bam</v>
      </c>
      <c r="G1850" s="97" t="str">
        <f t="shared" si="173"/>
        <v>/data/khanlab/projects/working_DATA/Sample_SYO1dtp_T_C2D5DACXX/Sample_SYO1dtp_T_C2D5DACXX.Cufflinks_UCSC/genes.fpkm_tracking</v>
      </c>
      <c r="H1850" s="43"/>
      <c r="I1850" s="43"/>
      <c r="J1850" s="43"/>
      <c r="K1850" s="43"/>
      <c r="L1850" s="43"/>
      <c r="M1850" s="43"/>
      <c r="N1850" s="43"/>
      <c r="O1850" s="43"/>
      <c r="P1850" s="43"/>
      <c r="Q1850" s="43"/>
    </row>
    <row r="1851" spans="1:17" hidden="1">
      <c r="A1851" s="43" t="str">
        <f t="shared" si="176"/>
        <v>/data/khanlab/projects/working_DATA/</v>
      </c>
      <c r="B1851" s="43" t="s">
        <v>2241</v>
      </c>
      <c r="C1851" s="43" t="str">
        <f t="shared" si="177"/>
        <v>.Processed/</v>
      </c>
      <c r="D1851" s="43" t="str">
        <f t="shared" si="178"/>
        <v>.bam</v>
      </c>
      <c r="E1851" s="43" t="str">
        <f t="shared" si="174"/>
        <v>/data/khanlab/projects/working_DATA/Sample_SkMCdtp_E_C2V74ACXX/Sample_SkMCdtp_E_C2V74ACXX.Processed/Sample_SkMCdtp_E_C2V74ACXX.bam</v>
      </c>
      <c r="F1851" s="43" t="str">
        <f t="shared" si="175"/>
        <v>Sample_SkMCdtp_E_C2V74ACXX.bam</v>
      </c>
      <c r="G1851" s="97" t="str">
        <f t="shared" si="173"/>
        <v>/data/khanlab/projects/working_DATA/Sample_SkMCdtp_E_C2V74ACXX/Sample_SkMCdtp_E_C2V74ACXX.Cufflinks_UCSC/genes.fpkm_tracking</v>
      </c>
      <c r="H1851" s="43"/>
      <c r="I1851" s="43"/>
      <c r="J1851" s="43"/>
      <c r="K1851" s="43"/>
      <c r="L1851" s="43"/>
      <c r="M1851" s="43"/>
      <c r="N1851" s="43"/>
      <c r="O1851" s="43"/>
      <c r="P1851" s="43"/>
      <c r="Q1851" s="43"/>
    </row>
    <row r="1852" spans="1:17">
      <c r="A1852" s="43" t="str">
        <f t="shared" si="176"/>
        <v>/data/khanlab/projects/working_DATA/</v>
      </c>
      <c r="B1852" s="43" t="s">
        <v>953</v>
      </c>
      <c r="C1852" s="43" t="str">
        <f t="shared" si="177"/>
        <v>.Processed/</v>
      </c>
      <c r="D1852" s="43" t="str">
        <f t="shared" si="178"/>
        <v>.bam</v>
      </c>
      <c r="E1852" s="43" t="str">
        <f t="shared" si="174"/>
        <v>/data/khanlab/projects/working_DATA/Sample_SkMCdtp_T_C290CACXX/Sample_SkMCdtp_T_C290CACXX.Processed/Sample_SkMCdtp_T_C290CACXX.bam</v>
      </c>
      <c r="F1852" s="43" t="str">
        <f t="shared" si="175"/>
        <v>Sample_SkMCdtp_T_C290CACXX.bam</v>
      </c>
      <c r="G1852" s="97" t="str">
        <f t="shared" si="173"/>
        <v>/data/khanlab/projects/working_DATA/Sample_SkMCdtp_T_C290CACXX/Sample_SkMCdtp_T_C290CACXX.Cufflinks_UCSC/genes.fpkm_tracking</v>
      </c>
      <c r="H1852" s="43"/>
      <c r="I1852" s="43"/>
      <c r="J1852" s="43"/>
      <c r="K1852" s="43"/>
      <c r="L1852" s="43"/>
      <c r="M1852" s="43"/>
      <c r="N1852" s="43"/>
      <c r="O1852" s="43"/>
      <c r="P1852" s="43"/>
      <c r="Q1852" s="43"/>
    </row>
    <row r="1853" spans="1:17" hidden="1">
      <c r="A1853" s="43" t="str">
        <f t="shared" si="176"/>
        <v>/data/khanlab/projects/working_DATA/</v>
      </c>
      <c r="B1853" s="43" t="s">
        <v>2242</v>
      </c>
      <c r="C1853" s="43" t="str">
        <f t="shared" si="177"/>
        <v>.Processed/</v>
      </c>
      <c r="D1853" s="43" t="str">
        <f t="shared" si="178"/>
        <v>.bam</v>
      </c>
      <c r="E1853" s="43" t="str">
        <f t="shared" si="174"/>
        <v>/data/khanlab/projects/working_DATA/Sample_T9195UK_E_C628WANXX/Sample_T9195UK_E_C628WANXX.Processed/Sample_T9195UK_E_C628WANXX.bam</v>
      </c>
      <c r="F1853" s="43" t="str">
        <f t="shared" si="175"/>
        <v>Sample_T9195UK_E_C628WANXX.bam</v>
      </c>
      <c r="G1853" s="97" t="str">
        <f t="shared" si="173"/>
        <v>/data/khanlab/projects/working_DATA/Sample_T9195UK_E_C628WANXX/Sample_T9195UK_E_C628WANXX.Cufflinks_UCSC/genes.fpkm_tracking</v>
      </c>
      <c r="H1853" s="43"/>
      <c r="I1853" s="43"/>
      <c r="J1853" s="43"/>
      <c r="K1853" s="43"/>
      <c r="L1853" s="43"/>
      <c r="M1853" s="43"/>
      <c r="N1853" s="43"/>
      <c r="O1853" s="43"/>
      <c r="P1853" s="43"/>
      <c r="Q1853" s="43"/>
    </row>
    <row r="1854" spans="1:17">
      <c r="A1854" s="43" t="str">
        <f t="shared" si="176"/>
        <v>/data/khanlab/projects/working_DATA/</v>
      </c>
      <c r="B1854" s="43" t="s">
        <v>2243</v>
      </c>
      <c r="C1854" s="43" t="str">
        <f t="shared" si="177"/>
        <v>.Processed/</v>
      </c>
      <c r="D1854" s="43" t="str">
        <f t="shared" si="178"/>
        <v>.bam</v>
      </c>
      <c r="E1854" s="43" t="str">
        <f t="shared" si="174"/>
        <v>/data/khanlab/projects/working_DATA/Sample_T9195UK_T_C628WANXX/Sample_T9195UK_T_C628WANXX.Processed/Sample_T9195UK_T_C628WANXX.bam</v>
      </c>
      <c r="F1854" s="43" t="str">
        <f t="shared" si="175"/>
        <v>Sample_T9195UK_T_C628WANXX.bam</v>
      </c>
      <c r="G1854" s="97" t="str">
        <f t="shared" si="173"/>
        <v>/data/khanlab/projects/working_DATA/Sample_T9195UK_T_C628WANXX/Sample_T9195UK_T_C628WANXX.Cufflinks_UCSC/genes.fpkm_tracking</v>
      </c>
      <c r="H1854" s="43"/>
      <c r="I1854" s="43"/>
      <c r="J1854" s="43"/>
      <c r="K1854" s="43"/>
      <c r="L1854" s="43"/>
      <c r="M1854" s="43"/>
      <c r="N1854" s="43"/>
      <c r="O1854" s="43"/>
      <c r="P1854" s="43"/>
      <c r="Q1854" s="43"/>
    </row>
    <row r="1855" spans="1:17" hidden="1">
      <c r="A1855" s="43" t="str">
        <f t="shared" si="176"/>
        <v>/data/khanlab/projects/working_DATA/</v>
      </c>
      <c r="B1855" s="43" t="s">
        <v>2244</v>
      </c>
      <c r="C1855" s="43" t="str">
        <f t="shared" si="177"/>
        <v>.Processed/</v>
      </c>
      <c r="D1855" s="43" t="str">
        <f t="shared" si="178"/>
        <v>.bam</v>
      </c>
      <c r="E1855" s="43" t="str">
        <f t="shared" si="174"/>
        <v>/data/khanlab/projects/working_DATA/Sample_TC106seq_E_C2B24ACXX/Sample_TC106seq_E_C2B24ACXX.Processed/Sample_TC106seq_E_C2B24ACXX.bam</v>
      </c>
      <c r="F1855" s="43" t="str">
        <f t="shared" si="175"/>
        <v>Sample_TC106seq_E_C2B24ACXX.bam</v>
      </c>
      <c r="G1855" s="97" t="str">
        <f t="shared" si="173"/>
        <v>/data/khanlab/projects/working_DATA/Sample_TC106seq_E_C2B24ACXX/Sample_TC106seq_E_C2B24ACXX.Cufflinks_UCSC/genes.fpkm_tracking</v>
      </c>
      <c r="H1855" s="43"/>
      <c r="I1855" s="43"/>
      <c r="J1855" s="43"/>
      <c r="K1855" s="43"/>
      <c r="L1855" s="43"/>
      <c r="M1855" s="43"/>
      <c r="N1855" s="43"/>
      <c r="O1855" s="43"/>
      <c r="P1855" s="43"/>
      <c r="Q1855" s="43"/>
    </row>
    <row r="1856" spans="1:17">
      <c r="A1856" s="43" t="str">
        <f t="shared" si="176"/>
        <v>/data/khanlab/projects/working_DATA/</v>
      </c>
      <c r="B1856" s="43" t="s">
        <v>954</v>
      </c>
      <c r="C1856" s="43" t="str">
        <f t="shared" si="177"/>
        <v>.Processed/</v>
      </c>
      <c r="D1856" s="43" t="str">
        <f t="shared" si="178"/>
        <v>.bam</v>
      </c>
      <c r="E1856" s="43" t="str">
        <f t="shared" si="174"/>
        <v>/data/khanlab/projects/working_DATA/Sample_TC106seq_T_D2AHCACXX/Sample_TC106seq_T_D2AHCACXX.Processed/Sample_TC106seq_T_D2AHCACXX.bam</v>
      </c>
      <c r="F1856" s="43" t="str">
        <f t="shared" si="175"/>
        <v>Sample_TC106seq_T_D2AHCACXX.bam</v>
      </c>
      <c r="G1856" s="97" t="str">
        <f t="shared" si="173"/>
        <v>/data/khanlab/projects/working_DATA/Sample_TC106seq_T_D2AHCACXX/Sample_TC106seq_T_D2AHCACXX.Cufflinks_UCSC/genes.fpkm_tracking</v>
      </c>
      <c r="H1856" s="43"/>
      <c r="I1856" s="43"/>
      <c r="J1856" s="43"/>
      <c r="K1856" s="43"/>
      <c r="L1856" s="43"/>
      <c r="M1856" s="43"/>
      <c r="N1856" s="43"/>
      <c r="O1856" s="43"/>
      <c r="P1856" s="43"/>
      <c r="Q1856" s="43"/>
    </row>
    <row r="1857" spans="1:17" hidden="1">
      <c r="A1857" s="43" t="str">
        <f t="shared" si="176"/>
        <v>/data/khanlab/projects/working_DATA/</v>
      </c>
      <c r="B1857" s="43" t="s">
        <v>2245</v>
      </c>
      <c r="C1857" s="43" t="str">
        <f t="shared" si="177"/>
        <v>.Processed/</v>
      </c>
      <c r="D1857" s="43" t="str">
        <f t="shared" si="178"/>
        <v>.bam</v>
      </c>
      <c r="E1857" s="43" t="str">
        <f t="shared" si="174"/>
        <v>/data/khanlab/projects/working_DATA/Sample_TC138seq_E_C2B24ACXX/Sample_TC138seq_E_C2B24ACXX.Processed/Sample_TC138seq_E_C2B24ACXX.bam</v>
      </c>
      <c r="F1857" s="43" t="str">
        <f t="shared" si="175"/>
        <v>Sample_TC138seq_E_C2B24ACXX.bam</v>
      </c>
      <c r="G1857" s="97" t="str">
        <f t="shared" si="173"/>
        <v>/data/khanlab/projects/working_DATA/Sample_TC138seq_E_C2B24ACXX/Sample_TC138seq_E_C2B24ACXX.Cufflinks_UCSC/genes.fpkm_tracking</v>
      </c>
      <c r="H1857" s="43"/>
      <c r="I1857" s="43"/>
      <c r="J1857" s="43"/>
      <c r="K1857" s="43"/>
      <c r="L1857" s="43"/>
      <c r="M1857" s="43"/>
      <c r="N1857" s="43"/>
      <c r="O1857" s="43"/>
      <c r="P1857" s="43"/>
      <c r="Q1857" s="43"/>
    </row>
    <row r="1858" spans="1:17">
      <c r="A1858" s="43" t="str">
        <f t="shared" si="176"/>
        <v>/data/khanlab/projects/working_DATA/</v>
      </c>
      <c r="B1858" s="43" t="s">
        <v>955</v>
      </c>
      <c r="C1858" s="43" t="str">
        <f t="shared" si="177"/>
        <v>.Processed/</v>
      </c>
      <c r="D1858" s="43" t="str">
        <f t="shared" si="178"/>
        <v>.bam</v>
      </c>
      <c r="E1858" s="43" t="str">
        <f t="shared" si="174"/>
        <v>/data/khanlab/projects/working_DATA/Sample_TC138seq_T_C28PUACXX/Sample_TC138seq_T_C28PUACXX.Processed/Sample_TC138seq_T_C28PUACXX.bam</v>
      </c>
      <c r="F1858" s="43" t="str">
        <f t="shared" si="175"/>
        <v>Sample_TC138seq_T_C28PUACXX.bam</v>
      </c>
      <c r="G1858" s="97" t="str">
        <f t="shared" ref="G1858:G1921" si="179">CONCATENATE(A1858,B1858,"/",B1858,".Cufflinks_UCSC/genes.fpkm_tracking")</f>
        <v>/data/khanlab/projects/working_DATA/Sample_TC138seq_T_C28PUACXX/Sample_TC138seq_T_C28PUACXX.Cufflinks_UCSC/genes.fpkm_tracking</v>
      </c>
      <c r="H1858" s="43"/>
      <c r="I1858" s="43"/>
      <c r="J1858" s="43"/>
      <c r="K1858" s="43"/>
      <c r="L1858" s="43"/>
      <c r="M1858" s="43"/>
      <c r="N1858" s="43"/>
      <c r="O1858" s="43"/>
      <c r="P1858" s="43"/>
      <c r="Q1858" s="43"/>
    </row>
    <row r="1859" spans="1:17" hidden="1">
      <c r="A1859" s="43" t="str">
        <f t="shared" si="176"/>
        <v>/data/khanlab/projects/working_DATA/</v>
      </c>
      <c r="B1859" s="43" t="s">
        <v>2246</v>
      </c>
      <c r="C1859" s="43" t="str">
        <f t="shared" si="177"/>
        <v>.Processed/</v>
      </c>
      <c r="D1859" s="43" t="str">
        <f t="shared" si="178"/>
        <v>.bam</v>
      </c>
      <c r="E1859" s="43" t="str">
        <f t="shared" si="174"/>
        <v>/data/khanlab/projects/working_DATA/Sample_TC167seq_E_C2B24ACXX/Sample_TC167seq_E_C2B24ACXX.Processed/Sample_TC167seq_E_C2B24ACXX.bam</v>
      </c>
      <c r="F1859" s="43" t="str">
        <f t="shared" si="175"/>
        <v>Sample_TC167seq_E_C2B24ACXX.bam</v>
      </c>
      <c r="G1859" s="97" t="str">
        <f t="shared" si="179"/>
        <v>/data/khanlab/projects/working_DATA/Sample_TC167seq_E_C2B24ACXX/Sample_TC167seq_E_C2B24ACXX.Cufflinks_UCSC/genes.fpkm_tracking</v>
      </c>
      <c r="H1859" s="43"/>
      <c r="I1859" s="43"/>
      <c r="J1859" s="43"/>
      <c r="K1859" s="43"/>
      <c r="L1859" s="43"/>
      <c r="M1859" s="43"/>
      <c r="N1859" s="43"/>
      <c r="O1859" s="43"/>
      <c r="P1859" s="43"/>
      <c r="Q1859" s="43"/>
    </row>
    <row r="1860" spans="1:17">
      <c r="A1860" s="43" t="str">
        <f t="shared" si="176"/>
        <v>/data/khanlab/projects/working_DATA/</v>
      </c>
      <c r="B1860" s="43" t="s">
        <v>956</v>
      </c>
      <c r="C1860" s="43" t="str">
        <f t="shared" si="177"/>
        <v>.Processed/</v>
      </c>
      <c r="D1860" s="43" t="str">
        <f t="shared" si="178"/>
        <v>.bam</v>
      </c>
      <c r="E1860" s="43" t="str">
        <f t="shared" si="174"/>
        <v>/data/khanlab/projects/working_DATA/Sample_TC167seq_T_D2AHCACXX/Sample_TC167seq_T_D2AHCACXX.Processed/Sample_TC167seq_T_D2AHCACXX.bam</v>
      </c>
      <c r="F1860" s="43" t="str">
        <f t="shared" si="175"/>
        <v>Sample_TC167seq_T_D2AHCACXX.bam</v>
      </c>
      <c r="G1860" s="97" t="str">
        <f t="shared" si="179"/>
        <v>/data/khanlab/projects/working_DATA/Sample_TC167seq_T_D2AHCACXX/Sample_TC167seq_T_D2AHCACXX.Cufflinks_UCSC/genes.fpkm_tracking</v>
      </c>
      <c r="H1860" s="43"/>
      <c r="I1860" s="43"/>
      <c r="J1860" s="43"/>
      <c r="K1860" s="43"/>
      <c r="L1860" s="43"/>
      <c r="M1860" s="43"/>
      <c r="N1860" s="43"/>
      <c r="O1860" s="43"/>
      <c r="P1860" s="43"/>
      <c r="Q1860" s="43"/>
    </row>
    <row r="1861" spans="1:17" hidden="1">
      <c r="A1861" s="43" t="str">
        <f t="shared" si="176"/>
        <v>/data/khanlab/projects/working_DATA/</v>
      </c>
      <c r="B1861" s="43" t="s">
        <v>2247</v>
      </c>
      <c r="C1861" s="43" t="str">
        <f t="shared" si="177"/>
        <v>.Processed/</v>
      </c>
      <c r="D1861" s="43" t="str">
        <f t="shared" si="178"/>
        <v>.bam</v>
      </c>
      <c r="E1861" s="43" t="str">
        <f t="shared" si="174"/>
        <v>/data/khanlab/projects/working_DATA/Sample_TC177seq_E_D2CE3ACXX/Sample_TC177seq_E_D2CE3ACXX.Processed/Sample_TC177seq_E_D2CE3ACXX.bam</v>
      </c>
      <c r="F1861" s="43" t="str">
        <f t="shared" si="175"/>
        <v>Sample_TC177seq_E_D2CE3ACXX.bam</v>
      </c>
      <c r="G1861" s="97" t="str">
        <f t="shared" si="179"/>
        <v>/data/khanlab/projects/working_DATA/Sample_TC177seq_E_D2CE3ACXX/Sample_TC177seq_E_D2CE3ACXX.Cufflinks_UCSC/genes.fpkm_tracking</v>
      </c>
      <c r="H1861" s="43"/>
      <c r="I1861" s="43"/>
      <c r="J1861" s="43"/>
      <c r="K1861" s="43"/>
      <c r="L1861" s="43"/>
      <c r="M1861" s="43"/>
      <c r="N1861" s="43"/>
      <c r="O1861" s="43"/>
      <c r="P1861" s="43"/>
      <c r="Q1861" s="43"/>
    </row>
    <row r="1862" spans="1:17">
      <c r="A1862" s="43" t="str">
        <f t="shared" si="176"/>
        <v>/data/khanlab/projects/working_DATA/</v>
      </c>
      <c r="B1862" s="43" t="s">
        <v>957</v>
      </c>
      <c r="C1862" s="43" t="str">
        <f t="shared" si="177"/>
        <v>.Processed/</v>
      </c>
      <c r="D1862" s="43" t="str">
        <f t="shared" si="178"/>
        <v>.bam</v>
      </c>
      <c r="E1862" s="43" t="str">
        <f t="shared" si="174"/>
        <v>/data/khanlab/projects/working_DATA/Sample_TC177seq_T_D2AHCACXX/Sample_TC177seq_T_D2AHCACXX.Processed/Sample_TC177seq_T_D2AHCACXX.bam</v>
      </c>
      <c r="F1862" s="43" t="str">
        <f t="shared" si="175"/>
        <v>Sample_TC177seq_T_D2AHCACXX.bam</v>
      </c>
      <c r="G1862" s="97" t="str">
        <f t="shared" si="179"/>
        <v>/data/khanlab/projects/working_DATA/Sample_TC177seq_T_D2AHCACXX/Sample_TC177seq_T_D2AHCACXX.Cufflinks_UCSC/genes.fpkm_tracking</v>
      </c>
      <c r="H1862" s="43"/>
      <c r="I1862" s="43"/>
      <c r="J1862" s="43"/>
      <c r="K1862" s="43"/>
      <c r="L1862" s="43"/>
      <c r="M1862" s="43"/>
      <c r="N1862" s="43"/>
      <c r="O1862" s="43"/>
      <c r="P1862" s="43"/>
      <c r="Q1862" s="43"/>
    </row>
    <row r="1863" spans="1:17" hidden="1">
      <c r="A1863" s="43" t="str">
        <f t="shared" si="176"/>
        <v>/data/khanlab/projects/working_DATA/</v>
      </c>
      <c r="B1863" s="43" t="s">
        <v>2248</v>
      </c>
      <c r="C1863" s="43" t="str">
        <f t="shared" si="177"/>
        <v>.Processed/</v>
      </c>
      <c r="D1863" s="43" t="str">
        <f t="shared" si="178"/>
        <v>.bam</v>
      </c>
      <c r="E1863" s="43" t="str">
        <f t="shared" si="174"/>
        <v>/data/khanlab/projects/working_DATA/Sample_TC215seq_E_D2CE3ACXX/Sample_TC215seq_E_D2CE3ACXX.Processed/Sample_TC215seq_E_D2CE3ACXX.bam</v>
      </c>
      <c r="F1863" s="43" t="str">
        <f t="shared" si="175"/>
        <v>Sample_TC215seq_E_D2CE3ACXX.bam</v>
      </c>
      <c r="G1863" s="97" t="str">
        <f t="shared" si="179"/>
        <v>/data/khanlab/projects/working_DATA/Sample_TC215seq_E_D2CE3ACXX/Sample_TC215seq_E_D2CE3ACXX.Cufflinks_UCSC/genes.fpkm_tracking</v>
      </c>
      <c r="H1863" s="43"/>
      <c r="I1863" s="43"/>
      <c r="J1863" s="43"/>
      <c r="K1863" s="43"/>
      <c r="L1863" s="43"/>
      <c r="M1863" s="43"/>
      <c r="N1863" s="43"/>
      <c r="O1863" s="43"/>
      <c r="P1863" s="43"/>
      <c r="Q1863" s="43"/>
    </row>
    <row r="1864" spans="1:17">
      <c r="A1864" s="43" t="str">
        <f t="shared" si="176"/>
        <v>/data/khanlab/projects/working_DATA/</v>
      </c>
      <c r="B1864" s="43" t="s">
        <v>958</v>
      </c>
      <c r="C1864" s="43" t="str">
        <f t="shared" si="177"/>
        <v>.Processed/</v>
      </c>
      <c r="D1864" s="43" t="str">
        <f t="shared" si="178"/>
        <v>.bam</v>
      </c>
      <c r="E1864" s="43" t="str">
        <f t="shared" si="174"/>
        <v>/data/khanlab/projects/working_DATA/Sample_TC215seq_T_D26RRACXX/Sample_TC215seq_T_D26RRACXX.Processed/Sample_TC215seq_T_D26RRACXX.bam</v>
      </c>
      <c r="F1864" s="43" t="str">
        <f t="shared" si="175"/>
        <v>Sample_TC215seq_T_D26RRACXX.bam</v>
      </c>
      <c r="G1864" s="97" t="str">
        <f t="shared" si="179"/>
        <v>/data/khanlab/projects/working_DATA/Sample_TC215seq_T_D26RRACXX/Sample_TC215seq_T_D26RRACXX.Cufflinks_UCSC/genes.fpkm_tracking</v>
      </c>
      <c r="H1864" s="43"/>
      <c r="I1864" s="43"/>
      <c r="J1864" s="43"/>
      <c r="K1864" s="43"/>
      <c r="L1864" s="43"/>
      <c r="M1864" s="43"/>
      <c r="N1864" s="43"/>
      <c r="O1864" s="43"/>
      <c r="P1864" s="43"/>
      <c r="Q1864" s="43"/>
    </row>
    <row r="1865" spans="1:17" hidden="1">
      <c r="A1865" s="43" t="str">
        <f t="shared" si="176"/>
        <v>/data/khanlab/projects/working_DATA/</v>
      </c>
      <c r="B1865" s="43" t="s">
        <v>2249</v>
      </c>
      <c r="C1865" s="43" t="str">
        <f t="shared" si="177"/>
        <v>.Processed/</v>
      </c>
      <c r="D1865" s="43" t="str">
        <f t="shared" si="178"/>
        <v>.bam</v>
      </c>
      <c r="E1865" s="43" t="str">
        <f t="shared" si="174"/>
        <v>/data/khanlab/projects/working_DATA/Sample_TC233seq_E_D2CE3ACXX/Sample_TC233seq_E_D2CE3ACXX.Processed/Sample_TC233seq_E_D2CE3ACXX.bam</v>
      </c>
      <c r="F1865" s="43" t="str">
        <f t="shared" si="175"/>
        <v>Sample_TC233seq_E_D2CE3ACXX.bam</v>
      </c>
      <c r="G1865" s="97" t="str">
        <f t="shared" si="179"/>
        <v>/data/khanlab/projects/working_DATA/Sample_TC233seq_E_D2CE3ACXX/Sample_TC233seq_E_D2CE3ACXX.Cufflinks_UCSC/genes.fpkm_tracking</v>
      </c>
      <c r="H1865" s="43"/>
      <c r="I1865" s="43"/>
      <c r="J1865" s="43"/>
      <c r="K1865" s="43"/>
      <c r="L1865" s="43"/>
      <c r="M1865" s="43"/>
      <c r="N1865" s="43"/>
      <c r="O1865" s="43"/>
      <c r="P1865" s="43"/>
      <c r="Q1865" s="43"/>
    </row>
    <row r="1866" spans="1:17">
      <c r="A1866" s="43" t="str">
        <f t="shared" si="176"/>
        <v>/data/khanlab/projects/working_DATA/</v>
      </c>
      <c r="B1866" s="43" t="s">
        <v>959</v>
      </c>
      <c r="C1866" s="43" t="str">
        <f t="shared" si="177"/>
        <v>.Processed/</v>
      </c>
      <c r="D1866" s="43" t="str">
        <f t="shared" si="178"/>
        <v>.bam</v>
      </c>
      <c r="E1866" s="43" t="str">
        <f t="shared" si="174"/>
        <v>/data/khanlab/projects/working_DATA/Sample_TC233seq_T_D2AHCACXX/Sample_TC233seq_T_D2AHCACXX.Processed/Sample_TC233seq_T_D2AHCACXX.bam</v>
      </c>
      <c r="F1866" s="43" t="str">
        <f t="shared" si="175"/>
        <v>Sample_TC233seq_T_D2AHCACXX.bam</v>
      </c>
      <c r="G1866" s="97" t="str">
        <f t="shared" si="179"/>
        <v>/data/khanlab/projects/working_DATA/Sample_TC233seq_T_D2AHCACXX/Sample_TC233seq_T_D2AHCACXX.Cufflinks_UCSC/genes.fpkm_tracking</v>
      </c>
      <c r="H1866" s="43"/>
      <c r="I1866" s="43"/>
      <c r="J1866" s="43"/>
      <c r="K1866" s="43"/>
      <c r="L1866" s="43"/>
      <c r="M1866" s="43"/>
      <c r="N1866" s="43"/>
      <c r="O1866" s="43"/>
      <c r="P1866" s="43"/>
      <c r="Q1866" s="43"/>
    </row>
    <row r="1867" spans="1:17" hidden="1">
      <c r="A1867" s="43" t="str">
        <f t="shared" si="176"/>
        <v>/data/khanlab/projects/working_DATA/</v>
      </c>
      <c r="B1867" s="43" t="s">
        <v>2250</v>
      </c>
      <c r="C1867" s="43" t="str">
        <f t="shared" si="177"/>
        <v>.Processed/</v>
      </c>
      <c r="D1867" s="43" t="str">
        <f t="shared" si="178"/>
        <v>.bam</v>
      </c>
      <c r="E1867" s="43" t="str">
        <f t="shared" si="174"/>
        <v>/data/khanlab/projects/working_DATA/Sample_TC240ucsf_E_C2YY9ACXX/Sample_TC240ucsf_E_C2YY9ACXX.Processed/Sample_TC240ucsf_E_C2YY9ACXX.bam</v>
      </c>
      <c r="F1867" s="43" t="str">
        <f t="shared" si="175"/>
        <v>Sample_TC240ucsf_E_C2YY9ACXX.bam</v>
      </c>
      <c r="G1867" s="97" t="str">
        <f t="shared" si="179"/>
        <v>/data/khanlab/projects/working_DATA/Sample_TC240ucsf_E_C2YY9ACXX/Sample_TC240ucsf_E_C2YY9ACXX.Cufflinks_UCSC/genes.fpkm_tracking</v>
      </c>
      <c r="H1867" s="43"/>
      <c r="I1867" s="43"/>
      <c r="J1867" s="43"/>
      <c r="K1867" s="43"/>
      <c r="L1867" s="43"/>
      <c r="M1867" s="43"/>
      <c r="N1867" s="43"/>
      <c r="O1867" s="43"/>
      <c r="P1867" s="43"/>
      <c r="Q1867" s="43"/>
    </row>
    <row r="1868" spans="1:17">
      <c r="A1868" s="43" t="str">
        <f t="shared" si="176"/>
        <v>/data/khanlab/projects/working_DATA/</v>
      </c>
      <c r="B1868" s="43" t="s">
        <v>960</v>
      </c>
      <c r="C1868" s="43" t="str">
        <f t="shared" si="177"/>
        <v>.Processed/</v>
      </c>
      <c r="D1868" s="43" t="str">
        <f t="shared" si="178"/>
        <v>.bam</v>
      </c>
      <c r="E1868" s="43" t="str">
        <f t="shared" si="174"/>
        <v>/data/khanlab/projects/working_DATA/Sample_TC240ucsf_T_C28D2ACXX/Sample_TC240ucsf_T_C28D2ACXX.Processed/Sample_TC240ucsf_T_C28D2ACXX.bam</v>
      </c>
      <c r="F1868" s="43" t="str">
        <f t="shared" si="175"/>
        <v>Sample_TC240ucsf_T_C28D2ACXX.bam</v>
      </c>
      <c r="G1868" s="97" t="str">
        <f t="shared" si="179"/>
        <v>/data/khanlab/projects/working_DATA/Sample_TC240ucsf_T_C28D2ACXX/Sample_TC240ucsf_T_C28D2ACXX.Cufflinks_UCSC/genes.fpkm_tracking</v>
      </c>
      <c r="H1868" s="43"/>
      <c r="I1868" s="43"/>
      <c r="J1868" s="43"/>
      <c r="K1868" s="43"/>
      <c r="L1868" s="43"/>
      <c r="M1868" s="43"/>
      <c r="N1868" s="43"/>
      <c r="O1868" s="43"/>
      <c r="P1868" s="43"/>
      <c r="Q1868" s="43"/>
    </row>
    <row r="1869" spans="1:17" hidden="1">
      <c r="A1869" s="43" t="str">
        <f t="shared" si="176"/>
        <v>/data/khanlab/projects/working_DATA/</v>
      </c>
      <c r="B1869" s="43" t="s">
        <v>2251</v>
      </c>
      <c r="C1869" s="43" t="str">
        <f t="shared" si="177"/>
        <v>.Processed/</v>
      </c>
      <c r="D1869" s="43" t="str">
        <f t="shared" si="178"/>
        <v>.bam</v>
      </c>
      <c r="E1869" s="43" t="str">
        <f t="shared" si="174"/>
        <v>/data/khanlab/projects/working_DATA/Sample_TC244seq_E_D2CE3ACXX/Sample_TC244seq_E_D2CE3ACXX.Processed/Sample_TC244seq_E_D2CE3ACXX.bam</v>
      </c>
      <c r="F1869" s="43" t="str">
        <f t="shared" si="175"/>
        <v>Sample_TC244seq_E_D2CE3ACXX.bam</v>
      </c>
      <c r="G1869" s="97" t="str">
        <f t="shared" si="179"/>
        <v>/data/khanlab/projects/working_DATA/Sample_TC244seq_E_D2CE3ACXX/Sample_TC244seq_E_D2CE3ACXX.Cufflinks_UCSC/genes.fpkm_tracking</v>
      </c>
      <c r="H1869" s="43"/>
      <c r="I1869" s="43"/>
      <c r="J1869" s="43"/>
      <c r="K1869" s="43"/>
      <c r="L1869" s="43"/>
      <c r="M1869" s="43"/>
      <c r="N1869" s="43"/>
      <c r="O1869" s="43"/>
      <c r="P1869" s="43"/>
      <c r="Q1869" s="43"/>
    </row>
    <row r="1870" spans="1:17">
      <c r="A1870" s="43" t="str">
        <f t="shared" si="176"/>
        <v>/data/khanlab/projects/working_DATA/</v>
      </c>
      <c r="B1870" s="43" t="s">
        <v>961</v>
      </c>
      <c r="C1870" s="43" t="str">
        <f t="shared" si="177"/>
        <v>.Processed/</v>
      </c>
      <c r="D1870" s="43" t="str">
        <f t="shared" si="178"/>
        <v>.bam</v>
      </c>
      <c r="E1870" s="43" t="str">
        <f t="shared" si="174"/>
        <v>/data/khanlab/projects/working_DATA/Sample_TC244seq_T_D26RRACXX/Sample_TC244seq_T_D26RRACXX.Processed/Sample_TC244seq_T_D26RRACXX.bam</v>
      </c>
      <c r="F1870" s="43" t="str">
        <f t="shared" si="175"/>
        <v>Sample_TC244seq_T_D26RRACXX.bam</v>
      </c>
      <c r="G1870" s="97" t="str">
        <f t="shared" si="179"/>
        <v>/data/khanlab/projects/working_DATA/Sample_TC244seq_T_D26RRACXX/Sample_TC244seq_T_D26RRACXX.Cufflinks_UCSC/genes.fpkm_tracking</v>
      </c>
      <c r="H1870" s="43"/>
      <c r="I1870" s="43"/>
      <c r="J1870" s="43"/>
      <c r="K1870" s="43"/>
      <c r="L1870" s="43"/>
      <c r="M1870" s="43"/>
      <c r="N1870" s="43"/>
      <c r="O1870" s="43"/>
      <c r="P1870" s="43"/>
      <c r="Q1870" s="43"/>
    </row>
    <row r="1871" spans="1:17" hidden="1">
      <c r="A1871" s="43" t="str">
        <f t="shared" si="176"/>
        <v>/data/khanlab/projects/working_DATA/</v>
      </c>
      <c r="B1871" s="43" t="s">
        <v>2252</v>
      </c>
      <c r="C1871" s="43" t="str">
        <f t="shared" si="177"/>
        <v>.Processed/</v>
      </c>
      <c r="D1871" s="43" t="str">
        <f t="shared" si="178"/>
        <v>.bam</v>
      </c>
      <c r="E1871" s="43" t="str">
        <f t="shared" si="174"/>
        <v>/data/khanlab/projects/working_DATA/Sample_TC248seq_E_D2CE3ACXX/Sample_TC248seq_E_D2CE3ACXX.Processed/Sample_TC248seq_E_D2CE3ACXX.bam</v>
      </c>
      <c r="F1871" s="43" t="str">
        <f t="shared" si="175"/>
        <v>Sample_TC248seq_E_D2CE3ACXX.bam</v>
      </c>
      <c r="G1871" s="97" t="str">
        <f t="shared" si="179"/>
        <v>/data/khanlab/projects/working_DATA/Sample_TC248seq_E_D2CE3ACXX/Sample_TC248seq_E_D2CE3ACXX.Cufflinks_UCSC/genes.fpkm_tracking</v>
      </c>
      <c r="H1871" s="43"/>
      <c r="I1871" s="43"/>
      <c r="J1871" s="43"/>
      <c r="K1871" s="43"/>
      <c r="L1871" s="43"/>
      <c r="M1871" s="43"/>
      <c r="N1871" s="43"/>
      <c r="O1871" s="43"/>
      <c r="P1871" s="43"/>
      <c r="Q1871" s="43"/>
    </row>
    <row r="1872" spans="1:17">
      <c r="A1872" s="43" t="str">
        <f t="shared" si="176"/>
        <v>/data/khanlab/projects/working_DATA/</v>
      </c>
      <c r="B1872" s="43" t="s">
        <v>962</v>
      </c>
      <c r="C1872" s="43" t="str">
        <f t="shared" si="177"/>
        <v>.Processed/</v>
      </c>
      <c r="D1872" s="43" t="str">
        <f t="shared" si="178"/>
        <v>.bam</v>
      </c>
      <c r="E1872" s="43" t="str">
        <f t="shared" si="174"/>
        <v>/data/khanlab/projects/working_DATA/Sample_TC248seq_T_D2AHCACXX/Sample_TC248seq_T_D2AHCACXX.Processed/Sample_TC248seq_T_D2AHCACXX.bam</v>
      </c>
      <c r="F1872" s="43" t="str">
        <f t="shared" si="175"/>
        <v>Sample_TC248seq_T_D2AHCACXX.bam</v>
      </c>
      <c r="G1872" s="97" t="str">
        <f t="shared" si="179"/>
        <v>/data/khanlab/projects/working_DATA/Sample_TC248seq_T_D2AHCACXX/Sample_TC248seq_T_D2AHCACXX.Cufflinks_UCSC/genes.fpkm_tracking</v>
      </c>
      <c r="H1872" s="43"/>
      <c r="I1872" s="43"/>
      <c r="J1872" s="43"/>
      <c r="K1872" s="43"/>
      <c r="L1872" s="43"/>
      <c r="M1872" s="43"/>
      <c r="N1872" s="43"/>
      <c r="O1872" s="43"/>
      <c r="P1872" s="43"/>
      <c r="Q1872" s="43"/>
    </row>
    <row r="1873" spans="1:17" hidden="1">
      <c r="A1873" s="43" t="str">
        <f t="shared" si="176"/>
        <v>/data/khanlab/projects/working_DATA/</v>
      </c>
      <c r="B1873" s="43" t="s">
        <v>2253</v>
      </c>
      <c r="C1873" s="43" t="str">
        <f t="shared" si="177"/>
        <v>.Processed/</v>
      </c>
      <c r="D1873" s="43" t="str">
        <f t="shared" si="178"/>
        <v>.bam</v>
      </c>
      <c r="E1873" s="43" t="str">
        <f t="shared" si="174"/>
        <v>/data/khanlab/projects/working_DATA/Sample_TC249seq_E_C291CACXX/Sample_TC249seq_E_C291CACXX.Processed/Sample_TC249seq_E_C291CACXX.bam</v>
      </c>
      <c r="F1873" s="43" t="str">
        <f t="shared" si="175"/>
        <v>Sample_TC249seq_E_C291CACXX.bam</v>
      </c>
      <c r="G1873" s="97" t="str">
        <f t="shared" si="179"/>
        <v>/data/khanlab/projects/working_DATA/Sample_TC249seq_E_C291CACXX/Sample_TC249seq_E_C291CACXX.Cufflinks_UCSC/genes.fpkm_tracking</v>
      </c>
      <c r="H1873" s="43"/>
      <c r="I1873" s="43"/>
      <c r="J1873" s="43"/>
      <c r="K1873" s="43"/>
      <c r="L1873" s="43"/>
      <c r="M1873" s="43"/>
      <c r="N1873" s="43"/>
      <c r="O1873" s="43"/>
      <c r="P1873" s="43"/>
      <c r="Q1873" s="43"/>
    </row>
    <row r="1874" spans="1:17" hidden="1">
      <c r="A1874" s="43" t="str">
        <f t="shared" si="176"/>
        <v>/data/khanlab/projects/working_DATA/</v>
      </c>
      <c r="B1874" s="43" t="s">
        <v>2254</v>
      </c>
      <c r="C1874" s="43" t="str">
        <f t="shared" si="177"/>
        <v>.Processed/</v>
      </c>
      <c r="D1874" s="43" t="str">
        <f t="shared" si="178"/>
        <v>.bam</v>
      </c>
      <c r="E1874" s="43" t="str">
        <f t="shared" ref="E1874:E1937" si="180">CONCATENATE(A1874,B1874,"/",B1874,C1874,B1874,D1874)</f>
        <v>/data/khanlab/projects/working_DATA/Sample_TC253seq_E_C2B24ACXX/Sample_TC253seq_E_C2B24ACXX.Processed/Sample_TC253seq_E_C2B24ACXX.bam</v>
      </c>
      <c r="F1874" s="43" t="str">
        <f t="shared" ref="F1874:F1937" si="181">CONCATENATE(B1874,D1874)</f>
        <v>Sample_TC253seq_E_C2B24ACXX.bam</v>
      </c>
      <c r="G1874" s="97" t="str">
        <f t="shared" si="179"/>
        <v>/data/khanlab/projects/working_DATA/Sample_TC253seq_E_C2B24ACXX/Sample_TC253seq_E_C2B24ACXX.Cufflinks_UCSC/genes.fpkm_tracking</v>
      </c>
      <c r="H1874" s="43"/>
      <c r="I1874" s="43"/>
      <c r="J1874" s="43"/>
      <c r="K1874" s="43"/>
      <c r="L1874" s="43"/>
      <c r="M1874" s="43"/>
      <c r="N1874" s="43"/>
      <c r="O1874" s="43"/>
      <c r="P1874" s="43"/>
      <c r="Q1874" s="43"/>
    </row>
    <row r="1875" spans="1:17">
      <c r="A1875" s="43" t="str">
        <f t="shared" si="176"/>
        <v>/data/khanlab/projects/working_DATA/</v>
      </c>
      <c r="B1875" s="43" t="s">
        <v>963</v>
      </c>
      <c r="C1875" s="43" t="str">
        <f t="shared" si="177"/>
        <v>.Processed/</v>
      </c>
      <c r="D1875" s="43" t="str">
        <f t="shared" si="178"/>
        <v>.bam</v>
      </c>
      <c r="E1875" s="43" t="str">
        <f t="shared" si="180"/>
        <v>/data/khanlab/projects/working_DATA/Sample_TC253seq_T_C28PUACXX/Sample_TC253seq_T_C28PUACXX.Processed/Sample_TC253seq_T_C28PUACXX.bam</v>
      </c>
      <c r="F1875" s="43" t="str">
        <f t="shared" si="181"/>
        <v>Sample_TC253seq_T_C28PUACXX.bam</v>
      </c>
      <c r="G1875" s="97" t="str">
        <f t="shared" si="179"/>
        <v>/data/khanlab/projects/working_DATA/Sample_TC253seq_T_C28PUACXX/Sample_TC253seq_T_C28PUACXX.Cufflinks_UCSC/genes.fpkm_tracking</v>
      </c>
      <c r="H1875" s="43"/>
      <c r="I1875" s="43"/>
      <c r="J1875" s="43"/>
      <c r="K1875" s="43"/>
      <c r="L1875" s="43"/>
      <c r="M1875" s="43"/>
      <c r="N1875" s="43"/>
      <c r="O1875" s="43"/>
      <c r="P1875" s="43"/>
      <c r="Q1875" s="43"/>
    </row>
    <row r="1876" spans="1:17">
      <c r="A1876" s="43" t="str">
        <f t="shared" si="176"/>
        <v>/data/khanlab/projects/working_DATA/</v>
      </c>
      <c r="B1876" s="43" t="s">
        <v>3652</v>
      </c>
      <c r="C1876" s="43" t="str">
        <f t="shared" si="177"/>
        <v>.Processed/</v>
      </c>
      <c r="D1876" s="43" t="str">
        <f t="shared" si="178"/>
        <v>.bam</v>
      </c>
      <c r="E1876" s="43" t="str">
        <f t="shared" si="180"/>
        <v>/data/khanlab/projects/working_DATA/Sample_TC32_Luc_RX_T_C6FECANXX/Sample_TC32_Luc_RX_T_C6FECANXX.Processed/Sample_TC32_Luc_RX_T_C6FECANXX.bam</v>
      </c>
      <c r="F1876" s="43" t="str">
        <f t="shared" si="181"/>
        <v>Sample_TC32_Luc_RX_T_C6FECANXX.bam</v>
      </c>
      <c r="G1876" s="97" t="str">
        <f t="shared" si="179"/>
        <v>/data/khanlab/projects/working_DATA/Sample_TC32_Luc_RX_T_C6FECANXX/Sample_TC32_Luc_RX_T_C6FECANXX.Cufflinks_UCSC/genes.fpkm_tracking</v>
      </c>
      <c r="H1876" s="43"/>
      <c r="I1876" s="43"/>
      <c r="J1876" s="43"/>
      <c r="K1876" s="43"/>
      <c r="L1876" s="43"/>
      <c r="M1876" s="43"/>
      <c r="N1876" s="43"/>
      <c r="O1876" s="43"/>
      <c r="P1876" s="43"/>
      <c r="Q1876" s="43"/>
    </row>
    <row r="1877" spans="1:17">
      <c r="A1877" s="43" t="str">
        <f t="shared" si="176"/>
        <v>/data/khanlab/projects/working_DATA/</v>
      </c>
      <c r="B1877" s="43" t="s">
        <v>3653</v>
      </c>
      <c r="C1877" s="43" t="str">
        <f t="shared" si="177"/>
        <v>.Processed/</v>
      </c>
      <c r="D1877" s="43" t="str">
        <f t="shared" si="178"/>
        <v>.bam</v>
      </c>
      <c r="E1877" s="43" t="str">
        <f t="shared" si="180"/>
        <v>/data/khanlab/projects/working_DATA/Sample_TC32_Luc_T_C6FECANXX/Sample_TC32_Luc_T_C6FECANXX.Processed/Sample_TC32_Luc_T_C6FECANXX.bam</v>
      </c>
      <c r="F1877" s="43" t="str">
        <f t="shared" si="181"/>
        <v>Sample_TC32_Luc_T_C6FECANXX.bam</v>
      </c>
      <c r="G1877" s="97" t="str">
        <f t="shared" si="179"/>
        <v>/data/khanlab/projects/working_DATA/Sample_TC32_Luc_T_C6FECANXX/Sample_TC32_Luc_T_C6FECANXX.Cufflinks_UCSC/genes.fpkm_tracking</v>
      </c>
      <c r="H1877" s="43"/>
      <c r="I1877" s="43"/>
      <c r="J1877" s="43"/>
      <c r="K1877" s="43"/>
      <c r="L1877" s="43"/>
      <c r="M1877" s="43"/>
      <c r="N1877" s="43"/>
      <c r="O1877" s="43"/>
      <c r="P1877" s="43"/>
      <c r="Q1877" s="43"/>
    </row>
    <row r="1878" spans="1:17">
      <c r="A1878" s="43" t="str">
        <f t="shared" si="176"/>
        <v>/data/khanlab/projects/working_DATA/</v>
      </c>
      <c r="B1878" s="43" t="s">
        <v>3654</v>
      </c>
      <c r="C1878" s="43" t="str">
        <f t="shared" si="177"/>
        <v>.Processed/</v>
      </c>
      <c r="D1878" s="43" t="str">
        <f t="shared" si="178"/>
        <v>.bam</v>
      </c>
      <c r="E1878" s="43" t="str">
        <f t="shared" si="180"/>
        <v>/data/khanlab/projects/working_DATA/Sample_TC32_Parent_T_C6FECANXX/Sample_TC32_Parent_T_C6FECANXX.Processed/Sample_TC32_Parent_T_C6FECANXX.bam</v>
      </c>
      <c r="F1878" s="43" t="str">
        <f t="shared" si="181"/>
        <v>Sample_TC32_Parent_T_C6FECANXX.bam</v>
      </c>
      <c r="G1878" s="97" t="str">
        <f t="shared" si="179"/>
        <v>/data/khanlab/projects/working_DATA/Sample_TC32_Parent_T_C6FECANXX/Sample_TC32_Parent_T_C6FECANXX.Cufflinks_UCSC/genes.fpkm_tracking</v>
      </c>
      <c r="H1878" s="43"/>
      <c r="I1878" s="43"/>
      <c r="J1878" s="43"/>
      <c r="K1878" s="43"/>
      <c r="L1878" s="43"/>
      <c r="M1878" s="43"/>
      <c r="N1878" s="43"/>
      <c r="O1878" s="43"/>
      <c r="P1878" s="43"/>
      <c r="Q1878" s="43"/>
    </row>
    <row r="1879" spans="1:17">
      <c r="A1879" s="43" t="str">
        <f t="shared" si="176"/>
        <v>/data/khanlab/projects/working_DATA/</v>
      </c>
      <c r="B1879" s="43" t="s">
        <v>3655</v>
      </c>
      <c r="C1879" s="43" t="str">
        <f t="shared" si="177"/>
        <v>.Processed/</v>
      </c>
      <c r="D1879" s="43" t="str">
        <f t="shared" si="178"/>
        <v>.bam</v>
      </c>
      <c r="E1879" s="43" t="str">
        <f t="shared" si="180"/>
        <v>/data/khanlab/projects/working_DATA/Sample_TC32_RX3_T_C6FECANXX/Sample_TC32_RX3_T_C6FECANXX.Processed/Sample_TC32_RX3_T_C6FECANXX.bam</v>
      </c>
      <c r="F1879" s="43" t="str">
        <f t="shared" si="181"/>
        <v>Sample_TC32_RX3_T_C6FECANXX.bam</v>
      </c>
      <c r="G1879" s="97" t="str">
        <f t="shared" si="179"/>
        <v>/data/khanlab/projects/working_DATA/Sample_TC32_RX3_T_C6FECANXX/Sample_TC32_RX3_T_C6FECANXX.Cufflinks_UCSC/genes.fpkm_tracking</v>
      </c>
      <c r="H1879" s="43"/>
      <c r="I1879" s="43"/>
      <c r="J1879" s="43"/>
      <c r="K1879" s="43"/>
      <c r="L1879" s="43"/>
      <c r="M1879" s="43"/>
      <c r="N1879" s="43"/>
      <c r="O1879" s="43"/>
      <c r="P1879" s="43"/>
      <c r="Q1879" s="43"/>
    </row>
    <row r="1880" spans="1:17">
      <c r="A1880" s="43" t="str">
        <f t="shared" si="176"/>
        <v>/data/khanlab/projects/working_DATA/</v>
      </c>
      <c r="B1880" s="43" t="s">
        <v>3656</v>
      </c>
      <c r="C1880" s="43" t="str">
        <f t="shared" si="177"/>
        <v>.Processed/</v>
      </c>
      <c r="D1880" s="43" t="str">
        <f t="shared" si="178"/>
        <v>.bam</v>
      </c>
      <c r="E1880" s="43" t="str">
        <f t="shared" si="180"/>
        <v>/data/khanlab/projects/working_DATA/Sample_TC32_RX5_T_C6FECANXX/Sample_TC32_RX5_T_C6FECANXX.Processed/Sample_TC32_RX5_T_C6FECANXX.bam</v>
      </c>
      <c r="F1880" s="43" t="str">
        <f t="shared" si="181"/>
        <v>Sample_TC32_RX5_T_C6FECANXX.bam</v>
      </c>
      <c r="G1880" s="97" t="str">
        <f t="shared" si="179"/>
        <v>/data/khanlab/projects/working_DATA/Sample_TC32_RX5_T_C6FECANXX/Sample_TC32_RX5_T_C6FECANXX.Cufflinks_UCSC/genes.fpkm_tracking</v>
      </c>
      <c r="H1880" s="43"/>
      <c r="I1880" s="43"/>
      <c r="J1880" s="43"/>
      <c r="K1880" s="43"/>
      <c r="L1880" s="43"/>
      <c r="M1880" s="43"/>
      <c r="N1880" s="43"/>
      <c r="O1880" s="43"/>
      <c r="P1880" s="43"/>
      <c r="Q1880" s="43"/>
    </row>
    <row r="1881" spans="1:17" hidden="1">
      <c r="A1881" s="43" t="str">
        <f t="shared" si="176"/>
        <v>/data/khanlab/projects/working_DATA/</v>
      </c>
      <c r="B1881" s="43" t="s">
        <v>2255</v>
      </c>
      <c r="C1881" s="43" t="str">
        <f t="shared" si="177"/>
        <v>.Processed/</v>
      </c>
      <c r="D1881" s="43" t="str">
        <f t="shared" si="178"/>
        <v>.bam</v>
      </c>
      <c r="E1881" s="43" t="str">
        <f t="shared" si="180"/>
        <v>/data/khanlab/projects/working_DATA/Sample_TC32dtp_E_C2FWPACXX/Sample_TC32dtp_E_C2FWPACXX.Processed/Sample_TC32dtp_E_C2FWPACXX.bam</v>
      </c>
      <c r="F1881" s="43" t="str">
        <f t="shared" si="181"/>
        <v>Sample_TC32dtp_E_C2FWPACXX.bam</v>
      </c>
      <c r="G1881" s="97" t="str">
        <f t="shared" si="179"/>
        <v>/data/khanlab/projects/working_DATA/Sample_TC32dtp_E_C2FWPACXX/Sample_TC32dtp_E_C2FWPACXX.Cufflinks_UCSC/genes.fpkm_tracking</v>
      </c>
      <c r="H1881" s="43"/>
      <c r="I1881" s="43"/>
      <c r="J1881" s="43"/>
      <c r="K1881" s="43"/>
      <c r="L1881" s="43"/>
      <c r="M1881" s="43"/>
      <c r="N1881" s="43"/>
      <c r="O1881" s="43"/>
      <c r="P1881" s="43"/>
      <c r="Q1881" s="43"/>
    </row>
    <row r="1882" spans="1:17">
      <c r="A1882" s="43" t="str">
        <f t="shared" si="176"/>
        <v>/data/khanlab/projects/working_DATA/</v>
      </c>
      <c r="B1882" s="43" t="s">
        <v>964</v>
      </c>
      <c r="C1882" s="43" t="str">
        <f t="shared" si="177"/>
        <v>.Processed/</v>
      </c>
      <c r="D1882" s="43" t="str">
        <f t="shared" si="178"/>
        <v>.bam</v>
      </c>
      <c r="E1882" s="43" t="str">
        <f t="shared" si="180"/>
        <v>/data/khanlab/projects/working_DATA/Sample_TC32dtp_T_C2D5DACXX/Sample_TC32dtp_T_C2D5DACXX.Processed/Sample_TC32dtp_T_C2D5DACXX.bam</v>
      </c>
      <c r="F1882" s="43" t="str">
        <f t="shared" si="181"/>
        <v>Sample_TC32dtp_T_C2D5DACXX.bam</v>
      </c>
      <c r="G1882" s="97" t="str">
        <f t="shared" si="179"/>
        <v>/data/khanlab/projects/working_DATA/Sample_TC32dtp_T_C2D5DACXX/Sample_TC32dtp_T_C2D5DACXX.Cufflinks_UCSC/genes.fpkm_tracking</v>
      </c>
      <c r="H1882" s="43"/>
      <c r="I1882" s="43"/>
      <c r="J1882" s="43"/>
      <c r="K1882" s="43"/>
      <c r="L1882" s="43"/>
      <c r="M1882" s="43"/>
      <c r="N1882" s="43"/>
      <c r="O1882" s="43"/>
      <c r="P1882" s="43"/>
      <c r="Q1882" s="43"/>
    </row>
    <row r="1883" spans="1:17" hidden="1">
      <c r="A1883" s="43" t="str">
        <f t="shared" si="176"/>
        <v>/data/khanlab/projects/working_DATA/</v>
      </c>
      <c r="B1883" s="43" t="s">
        <v>2256</v>
      </c>
      <c r="C1883" s="43" t="str">
        <f t="shared" si="177"/>
        <v>.Processed/</v>
      </c>
      <c r="D1883" s="43" t="str">
        <f t="shared" si="178"/>
        <v>.bam</v>
      </c>
      <c r="E1883" s="43" t="str">
        <f t="shared" si="180"/>
        <v>/data/khanlab/projects/working_DATA/Sample_TC32seq_E_D2CE3ACXX/Sample_TC32seq_E_D2CE3ACXX.Processed/Sample_TC32seq_E_D2CE3ACXX.bam</v>
      </c>
      <c r="F1883" s="43" t="str">
        <f t="shared" si="181"/>
        <v>Sample_TC32seq_E_D2CE3ACXX.bam</v>
      </c>
      <c r="G1883" s="97" t="str">
        <f t="shared" si="179"/>
        <v>/data/khanlab/projects/working_DATA/Sample_TC32seq_E_D2CE3ACXX/Sample_TC32seq_E_D2CE3ACXX.Cufflinks_UCSC/genes.fpkm_tracking</v>
      </c>
      <c r="H1883" s="43"/>
      <c r="I1883" s="43"/>
      <c r="J1883" s="43"/>
      <c r="K1883" s="43"/>
      <c r="L1883" s="43"/>
      <c r="M1883" s="43"/>
      <c r="N1883" s="43"/>
      <c r="O1883" s="43"/>
      <c r="P1883" s="43"/>
      <c r="Q1883" s="43"/>
    </row>
    <row r="1884" spans="1:17">
      <c r="A1884" s="43" t="str">
        <f t="shared" si="176"/>
        <v>/data/khanlab/projects/working_DATA/</v>
      </c>
      <c r="B1884" s="43" t="s">
        <v>965</v>
      </c>
      <c r="C1884" s="43" t="str">
        <f t="shared" si="177"/>
        <v>.Processed/</v>
      </c>
      <c r="D1884" s="43" t="str">
        <f t="shared" si="178"/>
        <v>.bam</v>
      </c>
      <c r="E1884" s="43" t="str">
        <f t="shared" si="180"/>
        <v>/data/khanlab/projects/working_DATA/Sample_TC32seq_T_D26RRACXX/Sample_TC32seq_T_D26RRACXX.Processed/Sample_TC32seq_T_D26RRACXX.bam</v>
      </c>
      <c r="F1884" s="43" t="str">
        <f t="shared" si="181"/>
        <v>Sample_TC32seq_T_D26RRACXX.bam</v>
      </c>
      <c r="G1884" s="97" t="str">
        <f t="shared" si="179"/>
        <v>/data/khanlab/projects/working_DATA/Sample_TC32seq_T_D26RRACXX/Sample_TC32seq_T_D26RRACXX.Cufflinks_UCSC/genes.fpkm_tracking</v>
      </c>
      <c r="H1884" s="43"/>
      <c r="I1884" s="43"/>
      <c r="J1884" s="43"/>
      <c r="K1884" s="43"/>
      <c r="L1884" s="43"/>
      <c r="M1884" s="43"/>
      <c r="N1884" s="43"/>
      <c r="O1884" s="43"/>
      <c r="P1884" s="43"/>
      <c r="Q1884" s="43"/>
    </row>
    <row r="1885" spans="1:17" hidden="1">
      <c r="A1885" s="43" t="str">
        <f t="shared" si="176"/>
        <v>/data/khanlab/projects/working_DATA/</v>
      </c>
      <c r="B1885" s="43" t="s">
        <v>2257</v>
      </c>
      <c r="C1885" s="43" t="str">
        <f t="shared" si="177"/>
        <v>.Processed/</v>
      </c>
      <c r="D1885" s="43" t="str">
        <f t="shared" si="178"/>
        <v>.bam</v>
      </c>
      <c r="E1885" s="43" t="str">
        <f t="shared" si="180"/>
        <v>/data/khanlab/projects/working_DATA/Sample_TC487seq_E_D2CE3ACXX/Sample_TC487seq_E_D2CE3ACXX.Processed/Sample_TC487seq_E_D2CE3ACXX.bam</v>
      </c>
      <c r="F1885" s="43" t="str">
        <f t="shared" si="181"/>
        <v>Sample_TC487seq_E_D2CE3ACXX.bam</v>
      </c>
      <c r="G1885" s="97" t="str">
        <f t="shared" si="179"/>
        <v>/data/khanlab/projects/working_DATA/Sample_TC487seq_E_D2CE3ACXX/Sample_TC487seq_E_D2CE3ACXX.Cufflinks_UCSC/genes.fpkm_tracking</v>
      </c>
      <c r="H1885" s="43"/>
      <c r="I1885" s="43"/>
      <c r="J1885" s="43"/>
      <c r="K1885" s="43"/>
      <c r="L1885" s="43"/>
      <c r="M1885" s="43"/>
      <c r="N1885" s="43"/>
      <c r="O1885" s="43"/>
      <c r="P1885" s="43"/>
      <c r="Q1885" s="43"/>
    </row>
    <row r="1886" spans="1:17">
      <c r="A1886" s="43" t="str">
        <f t="shared" si="176"/>
        <v>/data/khanlab/projects/working_DATA/</v>
      </c>
      <c r="B1886" s="43" t="s">
        <v>966</v>
      </c>
      <c r="C1886" s="43" t="str">
        <f t="shared" si="177"/>
        <v>.Processed/</v>
      </c>
      <c r="D1886" s="43" t="str">
        <f t="shared" si="178"/>
        <v>.bam</v>
      </c>
      <c r="E1886" s="43" t="str">
        <f t="shared" si="180"/>
        <v>/data/khanlab/projects/working_DATA/Sample_TC487seq_T_D2AHCACXX/Sample_TC487seq_T_D2AHCACXX.Processed/Sample_TC487seq_T_D2AHCACXX.bam</v>
      </c>
      <c r="F1886" s="43" t="str">
        <f t="shared" si="181"/>
        <v>Sample_TC487seq_T_D2AHCACXX.bam</v>
      </c>
      <c r="G1886" s="97" t="str">
        <f t="shared" si="179"/>
        <v>/data/khanlab/projects/working_DATA/Sample_TC487seq_T_D2AHCACXX/Sample_TC487seq_T_D2AHCACXX.Cufflinks_UCSC/genes.fpkm_tracking</v>
      </c>
      <c r="H1886" s="43"/>
      <c r="I1886" s="43"/>
      <c r="J1886" s="43"/>
      <c r="K1886" s="43"/>
      <c r="L1886" s="43"/>
      <c r="M1886" s="43"/>
      <c r="N1886" s="43"/>
      <c r="O1886" s="43"/>
      <c r="P1886" s="43"/>
      <c r="Q1886" s="43"/>
    </row>
    <row r="1887" spans="1:17" hidden="1">
      <c r="A1887" s="43" t="str">
        <f t="shared" si="176"/>
        <v>/data/khanlab/projects/working_DATA/</v>
      </c>
      <c r="B1887" s="43" t="s">
        <v>2258</v>
      </c>
      <c r="C1887" s="43" t="str">
        <f t="shared" si="177"/>
        <v>.Processed/</v>
      </c>
      <c r="D1887" s="43" t="str">
        <f t="shared" si="178"/>
        <v>.bam</v>
      </c>
      <c r="E1887" s="43" t="str">
        <f t="shared" si="180"/>
        <v>/data/khanlab/projects/working_DATA/Sample_TC4Cseq_E_D2CE3ACXX/Sample_TC4Cseq_E_D2CE3ACXX.Processed/Sample_TC4Cseq_E_D2CE3ACXX.bam</v>
      </c>
      <c r="F1887" s="43" t="str">
        <f t="shared" si="181"/>
        <v>Sample_TC4Cseq_E_D2CE3ACXX.bam</v>
      </c>
      <c r="G1887" s="97" t="str">
        <f t="shared" si="179"/>
        <v>/data/khanlab/projects/working_DATA/Sample_TC4Cseq_E_D2CE3ACXX/Sample_TC4Cseq_E_D2CE3ACXX.Cufflinks_UCSC/genes.fpkm_tracking</v>
      </c>
      <c r="H1887" s="43"/>
      <c r="I1887" s="43"/>
      <c r="J1887" s="43"/>
      <c r="K1887" s="43"/>
      <c r="L1887" s="43"/>
      <c r="M1887" s="43"/>
      <c r="N1887" s="43"/>
      <c r="O1887" s="43"/>
      <c r="P1887" s="43"/>
      <c r="Q1887" s="43"/>
    </row>
    <row r="1888" spans="1:17">
      <c r="A1888" s="43" t="str">
        <f t="shared" si="176"/>
        <v>/data/khanlab/projects/working_DATA/</v>
      </c>
      <c r="B1888" s="43" t="s">
        <v>967</v>
      </c>
      <c r="C1888" s="43" t="str">
        <f t="shared" si="177"/>
        <v>.Processed/</v>
      </c>
      <c r="D1888" s="43" t="str">
        <f t="shared" si="178"/>
        <v>.bam</v>
      </c>
      <c r="E1888" s="43" t="str">
        <f t="shared" si="180"/>
        <v>/data/khanlab/projects/working_DATA/Sample_TC4Cseq_T_D26RRACXX/Sample_TC4Cseq_T_D26RRACXX.Processed/Sample_TC4Cseq_T_D26RRACXX.bam</v>
      </c>
      <c r="F1888" s="43" t="str">
        <f t="shared" si="181"/>
        <v>Sample_TC4Cseq_T_D26RRACXX.bam</v>
      </c>
      <c r="G1888" s="97" t="str">
        <f t="shared" si="179"/>
        <v>/data/khanlab/projects/working_DATA/Sample_TC4Cseq_T_D26RRACXX/Sample_TC4Cseq_T_D26RRACXX.Cufflinks_UCSC/genes.fpkm_tracking</v>
      </c>
      <c r="H1888" s="43"/>
      <c r="I1888" s="43"/>
      <c r="J1888" s="43"/>
      <c r="K1888" s="43"/>
      <c r="L1888" s="43"/>
      <c r="M1888" s="43"/>
      <c r="N1888" s="43"/>
      <c r="O1888" s="43"/>
      <c r="P1888" s="43"/>
      <c r="Q1888" s="43"/>
    </row>
    <row r="1889" spans="1:17" hidden="1">
      <c r="A1889" s="43" t="str">
        <f t="shared" si="176"/>
        <v>/data/khanlab/projects/working_DATA/</v>
      </c>
      <c r="B1889" s="43" t="s">
        <v>2259</v>
      </c>
      <c r="C1889" s="43" t="str">
        <f t="shared" si="177"/>
        <v>.Processed/</v>
      </c>
      <c r="D1889" s="43" t="str">
        <f t="shared" si="178"/>
        <v>.bam</v>
      </c>
      <c r="E1889" s="43" t="str">
        <f t="shared" si="180"/>
        <v>/data/khanlab/projects/working_DATA/Sample_TC71dtp_E_C2FWPACXX/Sample_TC71dtp_E_C2FWPACXX.Processed/Sample_TC71dtp_E_C2FWPACXX.bam</v>
      </c>
      <c r="F1889" s="43" t="str">
        <f t="shared" si="181"/>
        <v>Sample_TC71dtp_E_C2FWPACXX.bam</v>
      </c>
      <c r="G1889" s="97" t="str">
        <f t="shared" si="179"/>
        <v>/data/khanlab/projects/working_DATA/Sample_TC71dtp_E_C2FWPACXX/Sample_TC71dtp_E_C2FWPACXX.Cufflinks_UCSC/genes.fpkm_tracking</v>
      </c>
      <c r="H1889" s="43"/>
      <c r="I1889" s="43"/>
      <c r="J1889" s="43"/>
      <c r="K1889" s="43"/>
      <c r="L1889" s="43"/>
      <c r="M1889" s="43"/>
      <c r="N1889" s="43"/>
      <c r="O1889" s="43"/>
      <c r="P1889" s="43"/>
      <c r="Q1889" s="43"/>
    </row>
    <row r="1890" spans="1:17">
      <c r="A1890" s="43" t="str">
        <f t="shared" si="176"/>
        <v>/data/khanlab/projects/working_DATA/</v>
      </c>
      <c r="B1890" s="43" t="s">
        <v>968</v>
      </c>
      <c r="C1890" s="43" t="str">
        <f t="shared" si="177"/>
        <v>.Processed/</v>
      </c>
      <c r="D1890" s="43" t="str">
        <f t="shared" si="178"/>
        <v>.bam</v>
      </c>
      <c r="E1890" s="43" t="str">
        <f t="shared" si="180"/>
        <v>/data/khanlab/projects/working_DATA/Sample_TC71dtp_T_C290CACXX/Sample_TC71dtp_T_C290CACXX.Processed/Sample_TC71dtp_T_C290CACXX.bam</v>
      </c>
      <c r="F1890" s="43" t="str">
        <f t="shared" si="181"/>
        <v>Sample_TC71dtp_T_C290CACXX.bam</v>
      </c>
      <c r="G1890" s="97" t="str">
        <f t="shared" si="179"/>
        <v>/data/khanlab/projects/working_DATA/Sample_TC71dtp_T_C290CACXX/Sample_TC71dtp_T_C290CACXX.Cufflinks_UCSC/genes.fpkm_tracking</v>
      </c>
      <c r="H1890" s="43"/>
      <c r="I1890" s="43"/>
      <c r="J1890" s="43"/>
      <c r="K1890" s="43"/>
      <c r="L1890" s="43"/>
      <c r="M1890" s="43"/>
      <c r="N1890" s="43"/>
      <c r="O1890" s="43"/>
      <c r="P1890" s="43"/>
      <c r="Q1890" s="43"/>
    </row>
    <row r="1891" spans="1:17" hidden="1">
      <c r="A1891" s="43" t="str">
        <f t="shared" si="176"/>
        <v>/data/khanlab/projects/working_DATA/</v>
      </c>
      <c r="B1891" s="43" t="s">
        <v>2260</v>
      </c>
      <c r="C1891" s="43" t="str">
        <f t="shared" si="177"/>
        <v>.Processed/</v>
      </c>
      <c r="D1891" s="43" t="str">
        <f t="shared" si="178"/>
        <v>.bam</v>
      </c>
      <c r="E1891" s="43" t="str">
        <f t="shared" si="180"/>
        <v>/data/khanlab/projects/working_DATA/Sample_TE617TUK_E_C624DANXX/Sample_TE617TUK_E_C624DANXX.Processed/Sample_TE617TUK_E_C624DANXX.bam</v>
      </c>
      <c r="F1891" s="43" t="str">
        <f t="shared" si="181"/>
        <v>Sample_TE617TUK_E_C624DANXX.bam</v>
      </c>
      <c r="G1891" s="97" t="str">
        <f t="shared" si="179"/>
        <v>/data/khanlab/projects/working_DATA/Sample_TE617TUK_E_C624DANXX/Sample_TE617TUK_E_C624DANXX.Cufflinks_UCSC/genes.fpkm_tracking</v>
      </c>
      <c r="H1891" s="43"/>
      <c r="I1891" s="43"/>
      <c r="J1891" s="43"/>
      <c r="K1891" s="43"/>
      <c r="L1891" s="43"/>
      <c r="M1891" s="43"/>
      <c r="N1891" s="43"/>
      <c r="O1891" s="43"/>
      <c r="P1891" s="43"/>
      <c r="Q1891" s="43"/>
    </row>
    <row r="1892" spans="1:17">
      <c r="A1892" s="43" t="str">
        <f t="shared" si="176"/>
        <v>/data/khanlab/projects/working_DATA/</v>
      </c>
      <c r="B1892" s="43" t="s">
        <v>2261</v>
      </c>
      <c r="C1892" s="43" t="str">
        <f t="shared" si="177"/>
        <v>.Processed/</v>
      </c>
      <c r="D1892" s="43" t="str">
        <f t="shared" si="178"/>
        <v>.bam</v>
      </c>
      <c r="E1892" s="43" t="str">
        <f t="shared" si="180"/>
        <v>/data/khanlab/projects/working_DATA/Sample_TE617TUK_T_C628WANXX/Sample_TE617TUK_T_C628WANXX.Processed/Sample_TE617TUK_T_C628WANXX.bam</v>
      </c>
      <c r="F1892" s="43" t="str">
        <f t="shared" si="181"/>
        <v>Sample_TE617TUK_T_C628WANXX.bam</v>
      </c>
      <c r="G1892" s="97" t="str">
        <f t="shared" si="179"/>
        <v>/data/khanlab/projects/working_DATA/Sample_TE617TUK_T_C628WANXX/Sample_TE617TUK_T_C628WANXX.Cufflinks_UCSC/genes.fpkm_tracking</v>
      </c>
      <c r="H1892" s="43"/>
      <c r="I1892" s="43"/>
      <c r="J1892" s="43"/>
      <c r="K1892" s="43"/>
      <c r="L1892" s="43"/>
      <c r="M1892" s="43"/>
      <c r="N1892" s="43"/>
      <c r="O1892" s="43"/>
      <c r="P1892" s="43"/>
      <c r="Q1892" s="43"/>
    </row>
    <row r="1893" spans="1:17">
      <c r="A1893" s="43" t="str">
        <f t="shared" si="176"/>
        <v>/data/khanlab/projects/working_DATA/</v>
      </c>
      <c r="B1893" s="43" t="s">
        <v>969</v>
      </c>
      <c r="C1893" s="43" t="str">
        <f t="shared" si="177"/>
        <v>.Processed/</v>
      </c>
      <c r="D1893" s="43" t="str">
        <f t="shared" si="178"/>
        <v>.bam</v>
      </c>
      <c r="E1893" s="43" t="str">
        <f t="shared" si="180"/>
        <v>/data/khanlab/projects/working_DATA/Sample_TTC442Seq_T_D21KAACXX/Sample_TTC442Seq_T_D21KAACXX.Processed/Sample_TTC442Seq_T_D21KAACXX.bam</v>
      </c>
      <c r="F1893" s="43" t="str">
        <f t="shared" si="181"/>
        <v>Sample_TTC442Seq_T_D21KAACXX.bam</v>
      </c>
      <c r="G1893" s="97" t="str">
        <f t="shared" si="179"/>
        <v>/data/khanlab/projects/working_DATA/Sample_TTC442Seq_T_D21KAACXX/Sample_TTC442Seq_T_D21KAACXX.Cufflinks_UCSC/genes.fpkm_tracking</v>
      </c>
      <c r="H1893" s="43"/>
      <c r="I1893" s="43"/>
      <c r="J1893" s="43"/>
      <c r="K1893" s="43"/>
      <c r="L1893" s="43"/>
      <c r="M1893" s="43"/>
      <c r="N1893" s="43"/>
      <c r="O1893" s="43"/>
      <c r="P1893" s="43"/>
      <c r="Q1893" s="43"/>
    </row>
    <row r="1894" spans="1:17" hidden="1">
      <c r="A1894" s="43" t="str">
        <f t="shared" si="176"/>
        <v>/data/khanlab/projects/working_DATA/</v>
      </c>
      <c r="B1894" s="43" t="s">
        <v>2262</v>
      </c>
      <c r="C1894" s="43" t="str">
        <f t="shared" si="177"/>
        <v>.Processed/</v>
      </c>
      <c r="D1894" s="43" t="str">
        <f t="shared" si="178"/>
        <v>.bam</v>
      </c>
      <c r="E1894" s="43" t="str">
        <f t="shared" si="180"/>
        <v>/data/khanlab/projects/working_DATA/Sample_TTC442p25seq_E_C4P65ANXX/Sample_TTC442p25seq_E_C4P65ANXX.Processed/Sample_TTC442p25seq_E_C4P65ANXX.bam</v>
      </c>
      <c r="F1894" s="43" t="str">
        <f t="shared" si="181"/>
        <v>Sample_TTC442p25seq_E_C4P65ANXX.bam</v>
      </c>
      <c r="G1894" s="97" t="str">
        <f t="shared" si="179"/>
        <v>/data/khanlab/projects/working_DATA/Sample_TTC442p25seq_E_C4P65ANXX/Sample_TTC442p25seq_E_C4P65ANXX.Cufflinks_UCSC/genes.fpkm_tracking</v>
      </c>
      <c r="H1894" s="43"/>
      <c r="I1894" s="43"/>
      <c r="J1894" s="43"/>
      <c r="K1894" s="43"/>
      <c r="L1894" s="43"/>
      <c r="M1894" s="43"/>
      <c r="N1894" s="43"/>
      <c r="O1894" s="43"/>
      <c r="P1894" s="43"/>
      <c r="Q1894" s="43"/>
    </row>
    <row r="1895" spans="1:17" hidden="1">
      <c r="A1895" s="43" t="str">
        <f t="shared" si="176"/>
        <v>/data/khanlab/projects/working_DATA/</v>
      </c>
      <c r="B1895" s="43" t="s">
        <v>2263</v>
      </c>
      <c r="C1895" s="43" t="str">
        <f t="shared" si="177"/>
        <v>.Processed/</v>
      </c>
      <c r="D1895" s="43" t="str">
        <f t="shared" si="178"/>
        <v>.bam</v>
      </c>
      <c r="E1895" s="43" t="str">
        <f t="shared" si="180"/>
        <v>/data/khanlab/projects/working_DATA/Sample_TTC442p25seq_E_khan06_20111028_PE/Sample_TTC442p25seq_E_khan06_20111028_PE.Processed/Sample_TTC442p25seq_E_khan06_20111028_PE.bam</v>
      </c>
      <c r="F1895" s="43" t="str">
        <f t="shared" si="181"/>
        <v>Sample_TTC442p25seq_E_khan06_20111028_PE.bam</v>
      </c>
      <c r="G1895" s="97" t="str">
        <f t="shared" si="179"/>
        <v>/data/khanlab/projects/working_DATA/Sample_TTC442p25seq_E_khan06_20111028_PE/Sample_TTC442p25seq_E_khan06_20111028_PE.Cufflinks_UCSC/genes.fpkm_tracking</v>
      </c>
      <c r="H1895" s="43"/>
      <c r="I1895" s="43"/>
      <c r="J1895" s="43"/>
      <c r="K1895" s="43"/>
      <c r="L1895" s="43"/>
      <c r="M1895" s="43"/>
      <c r="N1895" s="43"/>
      <c r="O1895" s="43"/>
      <c r="P1895" s="43"/>
      <c r="Q1895" s="43"/>
    </row>
    <row r="1896" spans="1:17" hidden="1">
      <c r="A1896" s="43" t="str">
        <f t="shared" si="176"/>
        <v>/data/khanlab/projects/working_DATA/</v>
      </c>
      <c r="B1896" s="43" t="s">
        <v>2264</v>
      </c>
      <c r="C1896" s="43" t="str">
        <f t="shared" si="177"/>
        <v>.Processed/</v>
      </c>
      <c r="D1896" s="43" t="str">
        <f t="shared" si="178"/>
        <v>.bam</v>
      </c>
      <c r="E1896" s="43" t="str">
        <f t="shared" si="180"/>
        <v>/data/khanlab/projects/working_DATA/Sample_TTC466seq_E_D2CE3ACXX/Sample_TTC466seq_E_D2CE3ACXX.Processed/Sample_TTC466seq_E_D2CE3ACXX.bam</v>
      </c>
      <c r="F1896" s="43" t="str">
        <f t="shared" si="181"/>
        <v>Sample_TTC466seq_E_D2CE3ACXX.bam</v>
      </c>
      <c r="G1896" s="97" t="str">
        <f t="shared" si="179"/>
        <v>/data/khanlab/projects/working_DATA/Sample_TTC466seq_E_D2CE3ACXX/Sample_TTC466seq_E_D2CE3ACXX.Cufflinks_UCSC/genes.fpkm_tracking</v>
      </c>
      <c r="H1896" s="43"/>
      <c r="I1896" s="43"/>
      <c r="J1896" s="43"/>
      <c r="K1896" s="43"/>
      <c r="L1896" s="43"/>
      <c r="M1896" s="43"/>
      <c r="N1896" s="43"/>
      <c r="O1896" s="43"/>
      <c r="P1896" s="43"/>
      <c r="Q1896" s="43"/>
    </row>
    <row r="1897" spans="1:17">
      <c r="A1897" s="43" t="str">
        <f t="shared" si="176"/>
        <v>/data/khanlab/projects/working_DATA/</v>
      </c>
      <c r="B1897" s="43" t="s">
        <v>970</v>
      </c>
      <c r="C1897" s="43" t="str">
        <f t="shared" si="177"/>
        <v>.Processed/</v>
      </c>
      <c r="D1897" s="43" t="str">
        <f t="shared" si="178"/>
        <v>.bam</v>
      </c>
      <c r="E1897" s="43" t="str">
        <f t="shared" si="180"/>
        <v>/data/khanlab/projects/working_DATA/Sample_TTC466seq_T_D26RRACXX/Sample_TTC466seq_T_D26RRACXX.Processed/Sample_TTC466seq_T_D26RRACXX.bam</v>
      </c>
      <c r="F1897" s="43" t="str">
        <f t="shared" si="181"/>
        <v>Sample_TTC466seq_T_D26RRACXX.bam</v>
      </c>
      <c r="G1897" s="97" t="str">
        <f t="shared" si="179"/>
        <v>/data/khanlab/projects/working_DATA/Sample_TTC466seq_T_D26RRACXX/Sample_TTC466seq_T_D26RRACXX.Cufflinks_UCSC/genes.fpkm_tracking</v>
      </c>
      <c r="H1897" s="43"/>
      <c r="I1897" s="43"/>
      <c r="J1897" s="43"/>
      <c r="K1897" s="43"/>
      <c r="L1897" s="43"/>
      <c r="M1897" s="43"/>
      <c r="N1897" s="43"/>
      <c r="O1897" s="43"/>
      <c r="P1897" s="43"/>
      <c r="Q1897" s="43"/>
    </row>
    <row r="1898" spans="1:17" hidden="1">
      <c r="A1898" s="43" t="str">
        <f t="shared" si="176"/>
        <v>/data/khanlab/projects/working_DATA/</v>
      </c>
      <c r="B1898" s="43" t="s">
        <v>2265</v>
      </c>
      <c r="C1898" s="43" t="str">
        <f t="shared" si="177"/>
        <v>.Processed/</v>
      </c>
      <c r="D1898" s="43" t="str">
        <f t="shared" si="178"/>
        <v>.bam</v>
      </c>
      <c r="E1898" s="43" t="str">
        <f t="shared" si="180"/>
        <v>/data/khanlab/projects/working_DATA/Sample_TTC475seq_E_C2B24ACXX/Sample_TTC475seq_E_C2B24ACXX.Processed/Sample_TTC475seq_E_C2B24ACXX.bam</v>
      </c>
      <c r="F1898" s="43" t="str">
        <f t="shared" si="181"/>
        <v>Sample_TTC475seq_E_C2B24ACXX.bam</v>
      </c>
      <c r="G1898" s="97" t="str">
        <f t="shared" si="179"/>
        <v>/data/khanlab/projects/working_DATA/Sample_TTC475seq_E_C2B24ACXX/Sample_TTC475seq_E_C2B24ACXX.Cufflinks_UCSC/genes.fpkm_tracking</v>
      </c>
      <c r="H1898" s="43"/>
      <c r="I1898" s="43"/>
      <c r="J1898" s="43"/>
      <c r="K1898" s="43"/>
      <c r="L1898" s="43"/>
      <c r="M1898" s="43"/>
      <c r="N1898" s="43"/>
      <c r="O1898" s="43"/>
      <c r="P1898" s="43"/>
      <c r="Q1898" s="43"/>
    </row>
    <row r="1899" spans="1:17">
      <c r="A1899" s="43" t="str">
        <f t="shared" si="176"/>
        <v>/data/khanlab/projects/working_DATA/</v>
      </c>
      <c r="B1899" s="43" t="s">
        <v>971</v>
      </c>
      <c r="C1899" s="43" t="str">
        <f t="shared" si="177"/>
        <v>.Processed/</v>
      </c>
      <c r="D1899" s="43" t="str">
        <f t="shared" si="178"/>
        <v>.bam</v>
      </c>
      <c r="E1899" s="43" t="str">
        <f t="shared" si="180"/>
        <v>/data/khanlab/projects/working_DATA/Sample_TTC475seq_T_D2AHCACXX/Sample_TTC475seq_T_D2AHCACXX.Processed/Sample_TTC475seq_T_D2AHCACXX.bam</v>
      </c>
      <c r="F1899" s="43" t="str">
        <f t="shared" si="181"/>
        <v>Sample_TTC475seq_T_D2AHCACXX.bam</v>
      </c>
      <c r="G1899" s="97" t="str">
        <f t="shared" si="179"/>
        <v>/data/khanlab/projects/working_DATA/Sample_TTC475seq_T_D2AHCACXX/Sample_TTC475seq_T_D2AHCACXX.Cufflinks_UCSC/genes.fpkm_tracking</v>
      </c>
      <c r="H1899" s="43"/>
      <c r="I1899" s="43"/>
      <c r="J1899" s="43"/>
      <c r="K1899" s="43"/>
      <c r="L1899" s="43"/>
      <c r="M1899" s="43"/>
      <c r="N1899" s="43"/>
      <c r="O1899" s="43"/>
      <c r="P1899" s="43"/>
      <c r="Q1899" s="43"/>
    </row>
    <row r="1900" spans="1:17" hidden="1">
      <c r="A1900" s="43" t="str">
        <f t="shared" si="176"/>
        <v>/data/khanlab/projects/working_DATA/</v>
      </c>
      <c r="B1900" s="43" t="s">
        <v>2266</v>
      </c>
      <c r="C1900" s="43" t="str">
        <f t="shared" si="177"/>
        <v>.Processed/</v>
      </c>
      <c r="D1900" s="43" t="str">
        <f t="shared" si="178"/>
        <v>.bam</v>
      </c>
      <c r="E1900" s="43" t="str">
        <f t="shared" si="180"/>
        <v>/data/khanlab/projects/working_DATA/Sample_TTC516seq_E_C624DANXX/Sample_TTC516seq_E_C624DANXX.Processed/Sample_TTC516seq_E_C624DANXX.bam</v>
      </c>
      <c r="F1900" s="43" t="str">
        <f t="shared" si="181"/>
        <v>Sample_TTC516seq_E_C624DANXX.bam</v>
      </c>
      <c r="G1900" s="97" t="str">
        <f t="shared" si="179"/>
        <v>/data/khanlab/projects/working_DATA/Sample_TTC516seq_E_C624DANXX/Sample_TTC516seq_E_C624DANXX.Cufflinks_UCSC/genes.fpkm_tracking</v>
      </c>
      <c r="H1900" s="43"/>
      <c r="I1900" s="43"/>
      <c r="J1900" s="43"/>
      <c r="K1900" s="43"/>
      <c r="L1900" s="43"/>
      <c r="M1900" s="43"/>
      <c r="N1900" s="43"/>
      <c r="O1900" s="43"/>
      <c r="P1900" s="43"/>
      <c r="Q1900" s="43"/>
    </row>
    <row r="1901" spans="1:17" hidden="1">
      <c r="A1901" s="43" t="str">
        <f t="shared" si="176"/>
        <v>/data/khanlab/projects/working_DATA/</v>
      </c>
      <c r="B1901" s="43" t="s">
        <v>2267</v>
      </c>
      <c r="C1901" s="43" t="str">
        <f t="shared" si="177"/>
        <v>.Processed/</v>
      </c>
      <c r="D1901" s="43" t="str">
        <f t="shared" si="178"/>
        <v>.bam</v>
      </c>
      <c r="E1901" s="43" t="str">
        <f t="shared" si="180"/>
        <v>/data/khanlab/projects/working_DATA/Sample_TTC516seq_E_khan02_20111117_PE_2/Sample_TTC516seq_E_khan02_20111117_PE_2.Processed/Sample_TTC516seq_E_khan02_20111117_PE_2.bam</v>
      </c>
      <c r="F1901" s="43" t="str">
        <f t="shared" si="181"/>
        <v>Sample_TTC516seq_E_khan02_20111117_PE_2.bam</v>
      </c>
      <c r="G1901" s="97" t="str">
        <f t="shared" si="179"/>
        <v>/data/khanlab/projects/working_DATA/Sample_TTC516seq_E_khan02_20111117_PE_2/Sample_TTC516seq_E_khan02_20111117_PE_2.Cufflinks_UCSC/genes.fpkm_tracking</v>
      </c>
      <c r="H1901" s="43"/>
      <c r="I1901" s="43"/>
      <c r="J1901" s="43"/>
      <c r="K1901" s="43"/>
      <c r="L1901" s="43"/>
      <c r="M1901" s="43"/>
      <c r="N1901" s="43"/>
      <c r="O1901" s="43"/>
      <c r="P1901" s="43"/>
      <c r="Q1901" s="43"/>
    </row>
    <row r="1902" spans="1:17">
      <c r="A1902" s="43" t="str">
        <f t="shared" si="176"/>
        <v>/data/khanlab/projects/working_DATA/</v>
      </c>
      <c r="B1902" s="43" t="s">
        <v>972</v>
      </c>
      <c r="C1902" s="43" t="str">
        <f t="shared" si="177"/>
        <v>.Processed/</v>
      </c>
      <c r="D1902" s="43" t="str">
        <f t="shared" si="178"/>
        <v>.bam</v>
      </c>
      <c r="E1902" s="43" t="str">
        <f t="shared" si="180"/>
        <v>/data/khanlab/projects/working_DATA/Sample_TTC516seq_T_D26GWACXX/Sample_TTC516seq_T_D26GWACXX.Processed/Sample_TTC516seq_T_D26GWACXX.bam</v>
      </c>
      <c r="F1902" s="43" t="str">
        <f t="shared" si="181"/>
        <v>Sample_TTC516seq_T_D26GWACXX.bam</v>
      </c>
      <c r="G1902" s="97" t="str">
        <f t="shared" si="179"/>
        <v>/data/khanlab/projects/working_DATA/Sample_TTC516seq_T_D26GWACXX/Sample_TTC516seq_T_D26GWACXX.Cufflinks_UCSC/genes.fpkm_tracking</v>
      </c>
      <c r="H1902" s="43"/>
      <c r="I1902" s="43"/>
      <c r="J1902" s="43"/>
      <c r="K1902" s="43"/>
      <c r="L1902" s="43"/>
      <c r="M1902" s="43"/>
      <c r="N1902" s="43"/>
      <c r="O1902" s="43"/>
      <c r="P1902" s="43"/>
      <c r="Q1902" s="43"/>
    </row>
    <row r="1903" spans="1:17" hidden="1">
      <c r="A1903" s="43" t="str">
        <f t="shared" si="176"/>
        <v>/data/khanlab/projects/working_DATA/</v>
      </c>
      <c r="B1903" s="43" t="s">
        <v>2268</v>
      </c>
      <c r="C1903" s="43" t="str">
        <f t="shared" si="177"/>
        <v>.Processed/</v>
      </c>
      <c r="D1903" s="43" t="str">
        <f t="shared" si="178"/>
        <v>.bam</v>
      </c>
      <c r="E1903" s="43" t="str">
        <f t="shared" si="180"/>
        <v>/data/khanlab/projects/working_DATA/Sample_TTC547seq_E_C2B24ACXX/Sample_TTC547seq_E_C2B24ACXX.Processed/Sample_TTC547seq_E_C2B24ACXX.bam</v>
      </c>
      <c r="F1903" s="43" t="str">
        <f t="shared" si="181"/>
        <v>Sample_TTC547seq_E_C2B24ACXX.bam</v>
      </c>
      <c r="G1903" s="97" t="str">
        <f t="shared" si="179"/>
        <v>/data/khanlab/projects/working_DATA/Sample_TTC547seq_E_C2B24ACXX/Sample_TTC547seq_E_C2B24ACXX.Cufflinks_UCSC/genes.fpkm_tracking</v>
      </c>
      <c r="H1903" s="43"/>
      <c r="I1903" s="43"/>
      <c r="J1903" s="43"/>
      <c r="K1903" s="43"/>
      <c r="L1903" s="43"/>
      <c r="M1903" s="43"/>
      <c r="N1903" s="43"/>
      <c r="O1903" s="43"/>
      <c r="P1903" s="43"/>
      <c r="Q1903" s="43"/>
    </row>
    <row r="1904" spans="1:17">
      <c r="A1904" s="43" t="str">
        <f t="shared" si="176"/>
        <v>/data/khanlab/projects/working_DATA/</v>
      </c>
      <c r="B1904" s="43" t="s">
        <v>973</v>
      </c>
      <c r="C1904" s="43" t="str">
        <f t="shared" si="177"/>
        <v>.Processed/</v>
      </c>
      <c r="D1904" s="43" t="str">
        <f t="shared" si="178"/>
        <v>.bam</v>
      </c>
      <c r="E1904" s="43" t="str">
        <f t="shared" si="180"/>
        <v>/data/khanlab/projects/working_DATA/Sample_TTC547seq_T_C28PUACXX/Sample_TTC547seq_T_C28PUACXX.Processed/Sample_TTC547seq_T_C28PUACXX.bam</v>
      </c>
      <c r="F1904" s="43" t="str">
        <f t="shared" si="181"/>
        <v>Sample_TTC547seq_T_C28PUACXX.bam</v>
      </c>
      <c r="G1904" s="97" t="str">
        <f t="shared" si="179"/>
        <v>/data/khanlab/projects/working_DATA/Sample_TTC547seq_T_C28PUACXX/Sample_TTC547seq_T_C28PUACXX.Cufflinks_UCSC/genes.fpkm_tracking</v>
      </c>
      <c r="H1904" s="43"/>
      <c r="I1904" s="43"/>
      <c r="J1904" s="43"/>
      <c r="K1904" s="43"/>
      <c r="L1904" s="43"/>
      <c r="M1904" s="43"/>
      <c r="N1904" s="43"/>
      <c r="O1904" s="43"/>
      <c r="P1904" s="43"/>
      <c r="Q1904" s="43"/>
    </row>
    <row r="1905" spans="1:17" hidden="1">
      <c r="A1905" s="43" t="str">
        <f t="shared" si="176"/>
        <v>/data/khanlab/projects/working_DATA/</v>
      </c>
      <c r="B1905" s="43" t="s">
        <v>2269</v>
      </c>
      <c r="C1905" s="43" t="str">
        <f t="shared" si="177"/>
        <v>.Processed/</v>
      </c>
      <c r="D1905" s="43" t="str">
        <f t="shared" si="178"/>
        <v>.bam</v>
      </c>
      <c r="E1905" s="43" t="str">
        <f t="shared" si="180"/>
        <v>/data/khanlab/projects/working_DATA/Sample_Teratoma001blood_E_C2B24ACXX/Sample_Teratoma001blood_E_C2B24ACXX.Processed/Sample_Teratoma001blood_E_C2B24ACXX.bam</v>
      </c>
      <c r="F1905" s="43" t="str">
        <f t="shared" si="181"/>
        <v>Sample_Teratoma001blood_E_C2B24ACXX.bam</v>
      </c>
      <c r="G1905" s="97" t="str">
        <f t="shared" si="179"/>
        <v>/data/khanlab/projects/working_DATA/Sample_Teratoma001blood_E_C2B24ACXX/Sample_Teratoma001blood_E_C2B24ACXX.Cufflinks_UCSC/genes.fpkm_tracking</v>
      </c>
      <c r="H1905" s="43"/>
      <c r="I1905" s="43"/>
      <c r="J1905" s="43"/>
      <c r="K1905" s="43"/>
      <c r="L1905" s="43"/>
      <c r="M1905" s="43"/>
      <c r="N1905" s="43"/>
      <c r="O1905" s="43"/>
      <c r="P1905" s="43"/>
      <c r="Q1905" s="43"/>
    </row>
    <row r="1906" spans="1:17" hidden="1">
      <c r="A1906" s="43" t="str">
        <f t="shared" si="176"/>
        <v>/data/khanlab/projects/working_DATA/</v>
      </c>
      <c r="B1906" s="43" t="s">
        <v>2270</v>
      </c>
      <c r="C1906" s="43" t="str">
        <f t="shared" si="177"/>
        <v>.Processed/</v>
      </c>
      <c r="D1906" s="43" t="str">
        <f t="shared" si="178"/>
        <v>.bam</v>
      </c>
      <c r="E1906" s="43" t="str">
        <f t="shared" si="180"/>
        <v>/data/khanlab/projects/working_DATA/Sample_Teratoma001tumor_E_C2B24ACXX/Sample_Teratoma001tumor_E_C2B24ACXX.Processed/Sample_Teratoma001tumor_E_C2B24ACXX.bam</v>
      </c>
      <c r="F1906" s="43" t="str">
        <f t="shared" si="181"/>
        <v>Sample_Teratoma001tumor_E_C2B24ACXX.bam</v>
      </c>
      <c r="G1906" s="97" t="str">
        <f t="shared" si="179"/>
        <v>/data/khanlab/projects/working_DATA/Sample_Teratoma001tumor_E_C2B24ACXX/Sample_Teratoma001tumor_E_C2B24ACXX.Cufflinks_UCSC/genes.fpkm_tracking</v>
      </c>
      <c r="H1906" s="43"/>
      <c r="I1906" s="43"/>
      <c r="J1906" s="43"/>
      <c r="K1906" s="43"/>
      <c r="L1906" s="43"/>
      <c r="M1906" s="43"/>
      <c r="N1906" s="43"/>
      <c r="O1906" s="43"/>
      <c r="P1906" s="43"/>
      <c r="Q1906" s="43"/>
    </row>
    <row r="1907" spans="1:17">
      <c r="A1907" s="43" t="str">
        <f t="shared" si="176"/>
        <v>/data/khanlab/projects/working_DATA/</v>
      </c>
      <c r="B1907" s="43" t="s">
        <v>974</v>
      </c>
      <c r="C1907" s="43" t="str">
        <f t="shared" si="177"/>
        <v>.Processed/</v>
      </c>
      <c r="D1907" s="43" t="str">
        <f t="shared" si="178"/>
        <v>.bam</v>
      </c>
      <c r="E1907" s="43" t="str">
        <f t="shared" si="180"/>
        <v>/data/khanlab/projects/working_DATA/Sample_Teratoma001tumor_T_D21H2ACXX/Sample_Teratoma001tumor_T_D21H2ACXX.Processed/Sample_Teratoma001tumor_T_D21H2ACXX.bam</v>
      </c>
      <c r="F1907" s="43" t="str">
        <f t="shared" si="181"/>
        <v>Sample_Teratoma001tumor_T_D21H2ACXX.bam</v>
      </c>
      <c r="G1907" s="97" t="str">
        <f t="shared" si="179"/>
        <v>/data/khanlab/projects/working_DATA/Sample_Teratoma001tumor_T_D21H2ACXX/Sample_Teratoma001tumor_T_D21H2ACXX.Cufflinks_UCSC/genes.fpkm_tracking</v>
      </c>
      <c r="H1907" s="43"/>
      <c r="I1907" s="43"/>
      <c r="J1907" s="43"/>
      <c r="K1907" s="43"/>
      <c r="L1907" s="43"/>
      <c r="M1907" s="43"/>
      <c r="N1907" s="43"/>
      <c r="O1907" s="43"/>
      <c r="P1907" s="43"/>
      <c r="Q1907" s="43"/>
    </row>
    <row r="1908" spans="1:17" hidden="1">
      <c r="A1908" s="43" t="str">
        <f t="shared" si="176"/>
        <v>/data/khanlab/projects/working_DATA/</v>
      </c>
      <c r="B1908" s="43" t="s">
        <v>2271</v>
      </c>
      <c r="C1908" s="43" t="str">
        <f t="shared" si="177"/>
        <v>.Processed/</v>
      </c>
      <c r="D1908" s="43" t="str">
        <f t="shared" si="178"/>
        <v>.bam</v>
      </c>
      <c r="E1908" s="43" t="str">
        <f t="shared" si="180"/>
        <v>/data/khanlab/projects/working_DATA/Sample_Teratoma002blood_E_C2B24ACXX/Sample_Teratoma002blood_E_C2B24ACXX.Processed/Sample_Teratoma002blood_E_C2B24ACXX.bam</v>
      </c>
      <c r="F1908" s="43" t="str">
        <f t="shared" si="181"/>
        <v>Sample_Teratoma002blood_E_C2B24ACXX.bam</v>
      </c>
      <c r="G1908" s="97" t="str">
        <f t="shared" si="179"/>
        <v>/data/khanlab/projects/working_DATA/Sample_Teratoma002blood_E_C2B24ACXX/Sample_Teratoma002blood_E_C2B24ACXX.Cufflinks_UCSC/genes.fpkm_tracking</v>
      </c>
      <c r="H1908" s="43"/>
      <c r="I1908" s="43"/>
      <c r="J1908" s="43"/>
      <c r="K1908" s="43"/>
      <c r="L1908" s="43"/>
      <c r="M1908" s="43"/>
      <c r="N1908" s="43"/>
      <c r="O1908" s="43"/>
      <c r="P1908" s="43"/>
      <c r="Q1908" s="43"/>
    </row>
    <row r="1909" spans="1:17" hidden="1">
      <c r="A1909" s="43" t="str">
        <f t="shared" si="176"/>
        <v>/data/khanlab/projects/working_DATA/</v>
      </c>
      <c r="B1909" s="43" t="s">
        <v>2272</v>
      </c>
      <c r="C1909" s="43" t="str">
        <f t="shared" si="177"/>
        <v>.Processed/</v>
      </c>
      <c r="D1909" s="43" t="str">
        <f t="shared" si="178"/>
        <v>.bam</v>
      </c>
      <c r="E1909" s="43" t="str">
        <f t="shared" si="180"/>
        <v>/data/khanlab/projects/working_DATA/Sample_Teratoma002tumor_E_C2B24ACXX/Sample_Teratoma002tumor_E_C2B24ACXX.Processed/Sample_Teratoma002tumor_E_C2B24ACXX.bam</v>
      </c>
      <c r="F1909" s="43" t="str">
        <f t="shared" si="181"/>
        <v>Sample_Teratoma002tumor_E_C2B24ACXX.bam</v>
      </c>
      <c r="G1909" s="97" t="str">
        <f t="shared" si="179"/>
        <v>/data/khanlab/projects/working_DATA/Sample_Teratoma002tumor_E_C2B24ACXX/Sample_Teratoma002tumor_E_C2B24ACXX.Cufflinks_UCSC/genes.fpkm_tracking</v>
      </c>
      <c r="H1909" s="43"/>
      <c r="I1909" s="43"/>
      <c r="J1909" s="43"/>
      <c r="K1909" s="43"/>
      <c r="L1909" s="43"/>
      <c r="M1909" s="43"/>
      <c r="N1909" s="43"/>
      <c r="O1909" s="43"/>
      <c r="P1909" s="43"/>
      <c r="Q1909" s="43"/>
    </row>
    <row r="1910" spans="1:17">
      <c r="A1910" s="43" t="str">
        <f t="shared" ref="A1910:A1973" si="182">$A$1</f>
        <v>/data/khanlab/projects/working_DATA/</v>
      </c>
      <c r="B1910" s="43" t="s">
        <v>975</v>
      </c>
      <c r="C1910" s="43" t="str">
        <f t="shared" ref="C1910:C1973" si="183">$C$1</f>
        <v>.Processed/</v>
      </c>
      <c r="D1910" s="43" t="str">
        <f t="shared" ref="D1910:D1973" si="184">$D$1</f>
        <v>.bam</v>
      </c>
      <c r="E1910" s="43" t="str">
        <f t="shared" si="180"/>
        <v>/data/khanlab/projects/working_DATA/Sample_Teratoma002tumor_T_D21H2ACXX/Sample_Teratoma002tumor_T_D21H2ACXX.Processed/Sample_Teratoma002tumor_T_D21H2ACXX.bam</v>
      </c>
      <c r="F1910" s="43" t="str">
        <f t="shared" si="181"/>
        <v>Sample_Teratoma002tumor_T_D21H2ACXX.bam</v>
      </c>
      <c r="G1910" s="97" t="str">
        <f t="shared" si="179"/>
        <v>/data/khanlab/projects/working_DATA/Sample_Teratoma002tumor_T_D21H2ACXX/Sample_Teratoma002tumor_T_D21H2ACXX.Cufflinks_UCSC/genes.fpkm_tracking</v>
      </c>
      <c r="H1910" s="43"/>
      <c r="I1910" s="43"/>
      <c r="J1910" s="43"/>
      <c r="K1910" s="43"/>
      <c r="L1910" s="43"/>
      <c r="M1910" s="43"/>
      <c r="N1910" s="43"/>
      <c r="O1910" s="43"/>
      <c r="P1910" s="43"/>
      <c r="Q1910" s="43"/>
    </row>
    <row r="1911" spans="1:17" hidden="1">
      <c r="A1911" s="43" t="str">
        <f t="shared" si="182"/>
        <v>/data/khanlab/projects/working_DATA/</v>
      </c>
      <c r="B1911" s="43" t="s">
        <v>2273</v>
      </c>
      <c r="C1911" s="43" t="str">
        <f t="shared" si="183"/>
        <v>.Processed/</v>
      </c>
      <c r="D1911" s="43" t="str">
        <f t="shared" si="184"/>
        <v>.bam</v>
      </c>
      <c r="E1911" s="43" t="str">
        <f t="shared" si="180"/>
        <v>/data/khanlab/projects/working_DATA/Sample_Teratoma003blood_E_C2B2NACXX/Sample_Teratoma003blood_E_C2B2NACXX.Processed/Sample_Teratoma003blood_E_C2B2NACXX.bam</v>
      </c>
      <c r="F1911" s="43" t="str">
        <f t="shared" si="181"/>
        <v>Sample_Teratoma003blood_E_C2B2NACXX.bam</v>
      </c>
      <c r="G1911" s="97" t="str">
        <f t="shared" si="179"/>
        <v>/data/khanlab/projects/working_DATA/Sample_Teratoma003blood_E_C2B2NACXX/Sample_Teratoma003blood_E_C2B2NACXX.Cufflinks_UCSC/genes.fpkm_tracking</v>
      </c>
      <c r="H1911" s="43"/>
      <c r="I1911" s="43"/>
      <c r="J1911" s="43"/>
      <c r="K1911" s="43"/>
      <c r="L1911" s="43"/>
      <c r="M1911" s="43"/>
      <c r="N1911" s="43"/>
      <c r="O1911" s="43"/>
      <c r="P1911" s="43"/>
      <c r="Q1911" s="43"/>
    </row>
    <row r="1912" spans="1:17" hidden="1">
      <c r="A1912" s="43" t="str">
        <f t="shared" si="182"/>
        <v>/data/khanlab/projects/working_DATA/</v>
      </c>
      <c r="B1912" s="43" t="s">
        <v>2274</v>
      </c>
      <c r="C1912" s="43" t="str">
        <f t="shared" si="183"/>
        <v>.Processed/</v>
      </c>
      <c r="D1912" s="43" t="str">
        <f t="shared" si="184"/>
        <v>.bam</v>
      </c>
      <c r="E1912" s="43" t="str">
        <f t="shared" si="180"/>
        <v>/data/khanlab/projects/working_DATA/Sample_Teratoma003tumor_E_C2B2NACXX/Sample_Teratoma003tumor_E_C2B2NACXX.Processed/Sample_Teratoma003tumor_E_C2B2NACXX.bam</v>
      </c>
      <c r="F1912" s="43" t="str">
        <f t="shared" si="181"/>
        <v>Sample_Teratoma003tumor_E_C2B2NACXX.bam</v>
      </c>
      <c r="G1912" s="97" t="str">
        <f t="shared" si="179"/>
        <v>/data/khanlab/projects/working_DATA/Sample_Teratoma003tumor_E_C2B2NACXX/Sample_Teratoma003tumor_E_C2B2NACXX.Cufflinks_UCSC/genes.fpkm_tracking</v>
      </c>
      <c r="H1912" s="43"/>
      <c r="I1912" s="43"/>
      <c r="J1912" s="43"/>
      <c r="K1912" s="43"/>
      <c r="L1912" s="43"/>
      <c r="M1912" s="43"/>
      <c r="N1912" s="43"/>
      <c r="O1912" s="43"/>
      <c r="P1912" s="43"/>
      <c r="Q1912" s="43"/>
    </row>
    <row r="1913" spans="1:17">
      <c r="A1913" s="43" t="str">
        <f t="shared" si="182"/>
        <v>/data/khanlab/projects/working_DATA/</v>
      </c>
      <c r="B1913" s="43" t="s">
        <v>976</v>
      </c>
      <c r="C1913" s="43" t="str">
        <f t="shared" si="183"/>
        <v>.Processed/</v>
      </c>
      <c r="D1913" s="43" t="str">
        <f t="shared" si="184"/>
        <v>.bam</v>
      </c>
      <c r="E1913" s="43" t="str">
        <f t="shared" si="180"/>
        <v>/data/khanlab/projects/working_DATA/Sample_Teratoma003tumor_T_D2259ACXX/Sample_Teratoma003tumor_T_D2259ACXX.Processed/Sample_Teratoma003tumor_T_D2259ACXX.bam</v>
      </c>
      <c r="F1913" s="43" t="str">
        <f t="shared" si="181"/>
        <v>Sample_Teratoma003tumor_T_D2259ACXX.bam</v>
      </c>
      <c r="G1913" s="97" t="str">
        <f t="shared" si="179"/>
        <v>/data/khanlab/projects/working_DATA/Sample_Teratoma003tumor_T_D2259ACXX/Sample_Teratoma003tumor_T_D2259ACXX.Cufflinks_UCSC/genes.fpkm_tracking</v>
      </c>
      <c r="H1913" s="43"/>
      <c r="I1913" s="43"/>
      <c r="J1913" s="43"/>
      <c r="K1913" s="43"/>
      <c r="L1913" s="43"/>
      <c r="M1913" s="43"/>
      <c r="N1913" s="43"/>
      <c r="O1913" s="43"/>
      <c r="P1913" s="43"/>
      <c r="Q1913" s="43"/>
    </row>
    <row r="1914" spans="1:17" hidden="1">
      <c r="A1914" s="43" t="str">
        <f t="shared" si="182"/>
        <v>/data/khanlab/projects/working_DATA/</v>
      </c>
      <c r="B1914" s="43" t="s">
        <v>2275</v>
      </c>
      <c r="C1914" s="43" t="str">
        <f t="shared" si="183"/>
        <v>.Processed/</v>
      </c>
      <c r="D1914" s="43" t="str">
        <f t="shared" si="184"/>
        <v>.bam</v>
      </c>
      <c r="E1914" s="43" t="str">
        <f t="shared" si="180"/>
        <v>/data/khanlab/projects/working_DATA/Sample_Teratoma004blood_E_C2B24ACXX/Sample_Teratoma004blood_E_C2B24ACXX.Processed/Sample_Teratoma004blood_E_C2B24ACXX.bam</v>
      </c>
      <c r="F1914" s="43" t="str">
        <f t="shared" si="181"/>
        <v>Sample_Teratoma004blood_E_C2B24ACXX.bam</v>
      </c>
      <c r="G1914" s="97" t="str">
        <f t="shared" si="179"/>
        <v>/data/khanlab/projects/working_DATA/Sample_Teratoma004blood_E_C2B24ACXX/Sample_Teratoma004blood_E_C2B24ACXX.Cufflinks_UCSC/genes.fpkm_tracking</v>
      </c>
      <c r="H1914" s="43"/>
      <c r="I1914" s="43"/>
      <c r="J1914" s="43"/>
      <c r="K1914" s="43"/>
      <c r="L1914" s="43"/>
      <c r="M1914" s="43"/>
      <c r="N1914" s="43"/>
      <c r="O1914" s="43"/>
      <c r="P1914" s="43"/>
      <c r="Q1914" s="43"/>
    </row>
    <row r="1915" spans="1:17" hidden="1">
      <c r="A1915" s="43" t="str">
        <f t="shared" si="182"/>
        <v>/data/khanlab/projects/working_DATA/</v>
      </c>
      <c r="B1915" s="43" t="s">
        <v>2276</v>
      </c>
      <c r="C1915" s="43" t="str">
        <f t="shared" si="183"/>
        <v>.Processed/</v>
      </c>
      <c r="D1915" s="43" t="str">
        <f t="shared" si="184"/>
        <v>.bam</v>
      </c>
      <c r="E1915" s="43" t="str">
        <f t="shared" si="180"/>
        <v>/data/khanlab/projects/working_DATA/Sample_Teratoma004tumor_E_C2B24ACXX/Sample_Teratoma004tumor_E_C2B24ACXX.Processed/Sample_Teratoma004tumor_E_C2B24ACXX.bam</v>
      </c>
      <c r="F1915" s="43" t="str">
        <f t="shared" si="181"/>
        <v>Sample_Teratoma004tumor_E_C2B24ACXX.bam</v>
      </c>
      <c r="G1915" s="97" t="str">
        <f t="shared" si="179"/>
        <v>/data/khanlab/projects/working_DATA/Sample_Teratoma004tumor_E_C2B24ACXX/Sample_Teratoma004tumor_E_C2B24ACXX.Cufflinks_UCSC/genes.fpkm_tracking</v>
      </c>
      <c r="H1915" s="43"/>
      <c r="I1915" s="43"/>
      <c r="J1915" s="43"/>
      <c r="K1915" s="43"/>
      <c r="L1915" s="43"/>
      <c r="M1915" s="43"/>
      <c r="N1915" s="43"/>
      <c r="O1915" s="43"/>
      <c r="P1915" s="43"/>
      <c r="Q1915" s="43"/>
    </row>
    <row r="1916" spans="1:17">
      <c r="A1916" s="43" t="str">
        <f t="shared" si="182"/>
        <v>/data/khanlab/projects/working_DATA/</v>
      </c>
      <c r="B1916" s="43" t="s">
        <v>977</v>
      </c>
      <c r="C1916" s="43" t="str">
        <f t="shared" si="183"/>
        <v>.Processed/</v>
      </c>
      <c r="D1916" s="43" t="str">
        <f t="shared" si="184"/>
        <v>.bam</v>
      </c>
      <c r="E1916" s="43" t="str">
        <f t="shared" si="180"/>
        <v>/data/khanlab/projects/working_DATA/Sample_Teratoma004tumor_T_D2259ACXX/Sample_Teratoma004tumor_T_D2259ACXX.Processed/Sample_Teratoma004tumor_T_D2259ACXX.bam</v>
      </c>
      <c r="F1916" s="43" t="str">
        <f t="shared" si="181"/>
        <v>Sample_Teratoma004tumor_T_D2259ACXX.bam</v>
      </c>
      <c r="G1916" s="97" t="str">
        <f t="shared" si="179"/>
        <v>/data/khanlab/projects/working_DATA/Sample_Teratoma004tumor_T_D2259ACXX/Sample_Teratoma004tumor_T_D2259ACXX.Cufflinks_UCSC/genes.fpkm_tracking</v>
      </c>
      <c r="H1916" s="43"/>
      <c r="I1916" s="43"/>
      <c r="J1916" s="43"/>
      <c r="K1916" s="43"/>
      <c r="L1916" s="43"/>
      <c r="M1916" s="43"/>
      <c r="N1916" s="43"/>
      <c r="O1916" s="43"/>
      <c r="P1916" s="43"/>
      <c r="Q1916" s="43"/>
    </row>
    <row r="1917" spans="1:17" hidden="1">
      <c r="A1917" s="43" t="str">
        <f t="shared" si="182"/>
        <v>/data/khanlab/projects/working_DATA/</v>
      </c>
      <c r="B1917" s="43" t="s">
        <v>2277</v>
      </c>
      <c r="C1917" s="43" t="str">
        <f t="shared" si="183"/>
        <v>.Processed/</v>
      </c>
      <c r="D1917" s="43" t="str">
        <f t="shared" si="184"/>
        <v>.bam</v>
      </c>
      <c r="E1917" s="43" t="str">
        <f t="shared" si="180"/>
        <v>/data/khanlab/projects/working_DATA/Sample_U2OSdtp_E_C2FWPACXX/Sample_U2OSdtp_E_C2FWPACXX.Processed/Sample_U2OSdtp_E_C2FWPACXX.bam</v>
      </c>
      <c r="F1917" s="43" t="str">
        <f t="shared" si="181"/>
        <v>Sample_U2OSdtp_E_C2FWPACXX.bam</v>
      </c>
      <c r="G1917" s="97" t="str">
        <f t="shared" si="179"/>
        <v>/data/khanlab/projects/working_DATA/Sample_U2OSdtp_E_C2FWPACXX/Sample_U2OSdtp_E_C2FWPACXX.Cufflinks_UCSC/genes.fpkm_tracking</v>
      </c>
      <c r="H1917" s="43"/>
      <c r="I1917" s="43"/>
      <c r="J1917" s="43"/>
      <c r="K1917" s="43"/>
      <c r="L1917" s="43"/>
      <c r="M1917" s="43"/>
      <c r="N1917" s="43"/>
      <c r="O1917" s="43"/>
      <c r="P1917" s="43"/>
      <c r="Q1917" s="43"/>
    </row>
    <row r="1918" spans="1:17">
      <c r="A1918" s="43" t="str">
        <f t="shared" si="182"/>
        <v>/data/khanlab/projects/working_DATA/</v>
      </c>
      <c r="B1918" s="43" t="s">
        <v>978</v>
      </c>
      <c r="C1918" s="43" t="str">
        <f t="shared" si="183"/>
        <v>.Processed/</v>
      </c>
      <c r="D1918" s="43" t="str">
        <f t="shared" si="184"/>
        <v>.bam</v>
      </c>
      <c r="E1918" s="43" t="str">
        <f t="shared" si="180"/>
        <v>/data/khanlab/projects/working_DATA/Sample_U2OSdtp_T_C290CACXX/Sample_U2OSdtp_T_C290CACXX.Processed/Sample_U2OSdtp_T_C290CACXX.bam</v>
      </c>
      <c r="F1918" s="43" t="str">
        <f t="shared" si="181"/>
        <v>Sample_U2OSdtp_T_C290CACXX.bam</v>
      </c>
      <c r="G1918" s="97" t="str">
        <f t="shared" si="179"/>
        <v>/data/khanlab/projects/working_DATA/Sample_U2OSdtp_T_C290CACXX/Sample_U2OSdtp_T_C290CACXX.Cufflinks_UCSC/genes.fpkm_tracking</v>
      </c>
      <c r="H1918" s="43"/>
      <c r="I1918" s="43"/>
      <c r="J1918" s="43"/>
      <c r="K1918" s="43"/>
      <c r="L1918" s="43"/>
      <c r="M1918" s="43"/>
      <c r="N1918" s="43"/>
      <c r="O1918" s="43"/>
      <c r="P1918" s="43"/>
      <c r="Q1918" s="43"/>
    </row>
    <row r="1919" spans="1:17" hidden="1">
      <c r="A1919" s="43" t="str">
        <f t="shared" si="182"/>
        <v>/data/khanlab/projects/working_DATA/</v>
      </c>
      <c r="B1919" s="43" t="s">
        <v>2278</v>
      </c>
      <c r="C1919" s="43" t="str">
        <f t="shared" si="183"/>
        <v>.Processed/</v>
      </c>
      <c r="D1919" s="43" t="str">
        <f t="shared" si="184"/>
        <v>.bam</v>
      </c>
      <c r="E1919" s="43" t="str">
        <f t="shared" si="180"/>
        <v>/data/khanlab/projects/working_DATA/Sample_UDS001blood_E_D2ED5ACXX/Sample_UDS001blood_E_D2ED5ACXX.Processed/Sample_UDS001blood_E_D2ED5ACXX.bam</v>
      </c>
      <c r="F1919" s="43" t="str">
        <f t="shared" si="181"/>
        <v>Sample_UDS001blood_E_D2ED5ACXX.bam</v>
      </c>
      <c r="G1919" s="97" t="str">
        <f t="shared" si="179"/>
        <v>/data/khanlab/projects/working_DATA/Sample_UDS001blood_E_D2ED5ACXX/Sample_UDS001blood_E_D2ED5ACXX.Cufflinks_UCSC/genes.fpkm_tracking</v>
      </c>
      <c r="H1919" s="43"/>
      <c r="I1919" s="43"/>
      <c r="J1919" s="43"/>
      <c r="K1919" s="43"/>
      <c r="L1919" s="43"/>
      <c r="M1919" s="43"/>
      <c r="N1919" s="43"/>
      <c r="O1919" s="43"/>
      <c r="P1919" s="43"/>
      <c r="Q1919" s="43"/>
    </row>
    <row r="1920" spans="1:17" hidden="1">
      <c r="A1920" s="43" t="str">
        <f t="shared" si="182"/>
        <v>/data/khanlab/projects/working_DATA/</v>
      </c>
      <c r="B1920" s="43" t="s">
        <v>2279</v>
      </c>
      <c r="C1920" s="43" t="str">
        <f t="shared" si="183"/>
        <v>.Processed/</v>
      </c>
      <c r="D1920" s="43" t="str">
        <f t="shared" si="184"/>
        <v>.bam</v>
      </c>
      <c r="E1920" s="43" t="str">
        <f t="shared" si="180"/>
        <v>/data/khanlab/projects/working_DATA/Sample_UDS001tumor_E_D2ED5ACXX/Sample_UDS001tumor_E_D2ED5ACXX.Processed/Sample_UDS001tumor_E_D2ED5ACXX.bam</v>
      </c>
      <c r="F1920" s="43" t="str">
        <f t="shared" si="181"/>
        <v>Sample_UDS001tumor_E_D2ED5ACXX.bam</v>
      </c>
      <c r="G1920" s="97" t="str">
        <f t="shared" si="179"/>
        <v>/data/khanlab/projects/working_DATA/Sample_UDS001tumor_E_D2ED5ACXX/Sample_UDS001tumor_E_D2ED5ACXX.Cufflinks_UCSC/genes.fpkm_tracking</v>
      </c>
      <c r="H1920" s="43"/>
      <c r="I1920" s="43"/>
      <c r="J1920" s="43"/>
      <c r="K1920" s="43"/>
      <c r="L1920" s="43"/>
      <c r="M1920" s="43"/>
      <c r="N1920" s="43"/>
      <c r="O1920" s="43"/>
      <c r="P1920" s="43"/>
      <c r="Q1920" s="43"/>
    </row>
    <row r="1921" spans="1:17" hidden="1">
      <c r="A1921" s="43" t="str">
        <f t="shared" si="182"/>
        <v>/data/khanlab/projects/working_DATA/</v>
      </c>
      <c r="B1921" s="43" t="s">
        <v>2280</v>
      </c>
      <c r="C1921" s="43" t="str">
        <f t="shared" si="183"/>
        <v>.Processed/</v>
      </c>
      <c r="D1921" s="43" t="str">
        <f t="shared" si="184"/>
        <v>.bam</v>
      </c>
      <c r="E1921" s="43" t="str">
        <f t="shared" si="180"/>
        <v>/data/khanlab/projects/working_DATA/Sample_UDS002blood_E_D2ED5ACXX/Sample_UDS002blood_E_D2ED5ACXX.Processed/Sample_UDS002blood_E_D2ED5ACXX.bam</v>
      </c>
      <c r="F1921" s="43" t="str">
        <f t="shared" si="181"/>
        <v>Sample_UDS002blood_E_D2ED5ACXX.bam</v>
      </c>
      <c r="G1921" s="97" t="str">
        <f t="shared" si="179"/>
        <v>/data/khanlab/projects/working_DATA/Sample_UDS002blood_E_D2ED5ACXX/Sample_UDS002blood_E_D2ED5ACXX.Cufflinks_UCSC/genes.fpkm_tracking</v>
      </c>
      <c r="H1921" s="43"/>
      <c r="I1921" s="43"/>
      <c r="J1921" s="43"/>
      <c r="K1921" s="43"/>
      <c r="L1921" s="43"/>
      <c r="M1921" s="43"/>
      <c r="N1921" s="43"/>
      <c r="O1921" s="43"/>
      <c r="P1921" s="43"/>
      <c r="Q1921" s="43"/>
    </row>
    <row r="1922" spans="1:17" hidden="1">
      <c r="A1922" s="43" t="str">
        <f t="shared" si="182"/>
        <v>/data/khanlab/projects/working_DATA/</v>
      </c>
      <c r="B1922" s="43" t="s">
        <v>2281</v>
      </c>
      <c r="C1922" s="43" t="str">
        <f t="shared" si="183"/>
        <v>.Processed/</v>
      </c>
      <c r="D1922" s="43" t="str">
        <f t="shared" si="184"/>
        <v>.bam</v>
      </c>
      <c r="E1922" s="43" t="str">
        <f t="shared" si="180"/>
        <v>/data/khanlab/projects/working_DATA/Sample_UDS002tumor_E_D2ED5ACXX/Sample_UDS002tumor_E_D2ED5ACXX.Processed/Sample_UDS002tumor_E_D2ED5ACXX.bam</v>
      </c>
      <c r="F1922" s="43" t="str">
        <f t="shared" si="181"/>
        <v>Sample_UDS002tumor_E_D2ED5ACXX.bam</v>
      </c>
      <c r="G1922" s="97" t="str">
        <f t="shared" ref="G1922:G1985" si="185">CONCATENATE(A1922,B1922,"/",B1922,".Cufflinks_UCSC/genes.fpkm_tracking")</f>
        <v>/data/khanlab/projects/working_DATA/Sample_UDS002tumor_E_D2ED5ACXX/Sample_UDS002tumor_E_D2ED5ACXX.Cufflinks_UCSC/genes.fpkm_tracking</v>
      </c>
      <c r="H1922" s="43"/>
      <c r="I1922" s="43"/>
      <c r="J1922" s="43"/>
      <c r="K1922" s="43"/>
      <c r="L1922" s="43"/>
      <c r="M1922" s="43"/>
      <c r="N1922" s="43"/>
      <c r="O1922" s="43"/>
      <c r="P1922" s="43"/>
      <c r="Q1922" s="43"/>
    </row>
    <row r="1923" spans="1:17">
      <c r="A1923" s="43" t="str">
        <f t="shared" si="182"/>
        <v>/data/khanlab/projects/working_DATA/</v>
      </c>
      <c r="B1923" s="43" t="s">
        <v>979</v>
      </c>
      <c r="C1923" s="43" t="str">
        <f t="shared" si="183"/>
        <v>.Processed/</v>
      </c>
      <c r="D1923" s="43" t="str">
        <f t="shared" si="184"/>
        <v>.bam</v>
      </c>
      <c r="E1923" s="43" t="str">
        <f t="shared" si="180"/>
        <v>/data/khanlab/projects/working_DATA/Sample_UDS002tumor_T_D2259ACXX/Sample_UDS002tumor_T_D2259ACXX.Processed/Sample_UDS002tumor_T_D2259ACXX.bam</v>
      </c>
      <c r="F1923" s="43" t="str">
        <f t="shared" si="181"/>
        <v>Sample_UDS002tumor_T_D2259ACXX.bam</v>
      </c>
      <c r="G1923" s="97" t="str">
        <f t="shared" si="185"/>
        <v>/data/khanlab/projects/working_DATA/Sample_UDS002tumor_T_D2259ACXX/Sample_UDS002tumor_T_D2259ACXX.Cufflinks_UCSC/genes.fpkm_tracking</v>
      </c>
      <c r="H1923" s="43"/>
      <c r="I1923" s="43"/>
      <c r="J1923" s="43"/>
      <c r="K1923" s="43"/>
      <c r="L1923" s="43"/>
      <c r="M1923" s="43"/>
      <c r="N1923" s="43"/>
      <c r="O1923" s="43"/>
      <c r="P1923" s="43"/>
      <c r="Q1923" s="43"/>
    </row>
    <row r="1924" spans="1:17" hidden="1">
      <c r="A1924" s="43" t="str">
        <f t="shared" si="182"/>
        <v>/data/khanlab/projects/working_DATA/</v>
      </c>
      <c r="B1924" s="43" t="s">
        <v>2282</v>
      </c>
      <c r="C1924" s="43" t="str">
        <f t="shared" si="183"/>
        <v>.Processed/</v>
      </c>
      <c r="D1924" s="43" t="str">
        <f t="shared" si="184"/>
        <v>.bam</v>
      </c>
      <c r="E1924" s="43" t="str">
        <f t="shared" si="180"/>
        <v>/data/khanlab/projects/working_DATA/Sample_UDS003blood_E_C2FWPACXX/Sample_UDS003blood_E_C2FWPACXX.Processed/Sample_UDS003blood_E_C2FWPACXX.bam</v>
      </c>
      <c r="F1924" s="43" t="str">
        <f t="shared" si="181"/>
        <v>Sample_UDS003blood_E_C2FWPACXX.bam</v>
      </c>
      <c r="G1924" s="97" t="str">
        <f t="shared" si="185"/>
        <v>/data/khanlab/projects/working_DATA/Sample_UDS003blood_E_C2FWPACXX/Sample_UDS003blood_E_C2FWPACXX.Cufflinks_UCSC/genes.fpkm_tracking</v>
      </c>
      <c r="H1924" s="43"/>
      <c r="I1924" s="43"/>
      <c r="J1924" s="43"/>
      <c r="K1924" s="43"/>
      <c r="L1924" s="43"/>
      <c r="M1924" s="43"/>
      <c r="N1924" s="43"/>
      <c r="O1924" s="43"/>
      <c r="P1924" s="43"/>
      <c r="Q1924" s="43"/>
    </row>
    <row r="1925" spans="1:17" hidden="1">
      <c r="A1925" s="43" t="str">
        <f t="shared" si="182"/>
        <v>/data/khanlab/projects/working_DATA/</v>
      </c>
      <c r="B1925" s="43" t="s">
        <v>2283</v>
      </c>
      <c r="C1925" s="43" t="str">
        <f t="shared" si="183"/>
        <v>.Processed/</v>
      </c>
      <c r="D1925" s="43" t="str">
        <f t="shared" si="184"/>
        <v>.bam</v>
      </c>
      <c r="E1925" s="43" t="str">
        <f t="shared" si="180"/>
        <v>/data/khanlab/projects/working_DATA/Sample_UDS003tumor_E_C2FWPACXX/Sample_UDS003tumor_E_C2FWPACXX.Processed/Sample_UDS003tumor_E_C2FWPACXX.bam</v>
      </c>
      <c r="F1925" s="43" t="str">
        <f t="shared" si="181"/>
        <v>Sample_UDS003tumor_E_C2FWPACXX.bam</v>
      </c>
      <c r="G1925" s="97" t="str">
        <f t="shared" si="185"/>
        <v>/data/khanlab/projects/working_DATA/Sample_UDS003tumor_E_C2FWPACXX/Sample_UDS003tumor_E_C2FWPACXX.Cufflinks_UCSC/genes.fpkm_tracking</v>
      </c>
      <c r="H1925" s="43"/>
      <c r="I1925" s="43"/>
      <c r="J1925" s="43"/>
      <c r="K1925" s="43"/>
      <c r="L1925" s="43"/>
      <c r="M1925" s="43"/>
      <c r="N1925" s="43"/>
      <c r="O1925" s="43"/>
      <c r="P1925" s="43"/>
      <c r="Q1925" s="43"/>
    </row>
    <row r="1926" spans="1:17">
      <c r="A1926" s="43" t="str">
        <f t="shared" si="182"/>
        <v>/data/khanlab/projects/working_DATA/</v>
      </c>
      <c r="B1926" s="43" t="s">
        <v>980</v>
      </c>
      <c r="C1926" s="43" t="str">
        <f t="shared" si="183"/>
        <v>.Processed/</v>
      </c>
      <c r="D1926" s="43" t="str">
        <f t="shared" si="184"/>
        <v>.bam</v>
      </c>
      <c r="E1926" s="43" t="str">
        <f t="shared" si="180"/>
        <v>/data/khanlab/projects/working_DATA/Sample_UDS003tumor_T_D2259ACXX/Sample_UDS003tumor_T_D2259ACXX.Processed/Sample_UDS003tumor_T_D2259ACXX.bam</v>
      </c>
      <c r="F1926" s="43" t="str">
        <f t="shared" si="181"/>
        <v>Sample_UDS003tumor_T_D2259ACXX.bam</v>
      </c>
      <c r="G1926" s="97" t="str">
        <f t="shared" si="185"/>
        <v>/data/khanlab/projects/working_DATA/Sample_UDS003tumor_T_D2259ACXX/Sample_UDS003tumor_T_D2259ACXX.Cufflinks_UCSC/genes.fpkm_tracking</v>
      </c>
      <c r="H1926" s="43"/>
      <c r="I1926" s="43"/>
      <c r="J1926" s="43"/>
      <c r="K1926" s="43"/>
      <c r="L1926" s="43"/>
      <c r="M1926" s="43"/>
      <c r="N1926" s="43"/>
      <c r="O1926" s="43"/>
      <c r="P1926" s="43"/>
      <c r="Q1926" s="43"/>
    </row>
    <row r="1927" spans="1:17" hidden="1">
      <c r="A1927" s="43" t="str">
        <f t="shared" si="182"/>
        <v>/data/khanlab/projects/working_DATA/</v>
      </c>
      <c r="B1927" s="43" t="s">
        <v>2284</v>
      </c>
      <c r="C1927" s="43" t="str">
        <f t="shared" si="183"/>
        <v>.Processed/</v>
      </c>
      <c r="D1927" s="43" t="str">
        <f t="shared" si="184"/>
        <v>.bam</v>
      </c>
      <c r="E1927" s="43" t="str">
        <f t="shared" si="180"/>
        <v>/data/khanlab/projects/working_DATA/Sample_UDS004blood_E_C2FWPACXX/Sample_UDS004blood_E_C2FWPACXX.Processed/Sample_UDS004blood_E_C2FWPACXX.bam</v>
      </c>
      <c r="F1927" s="43" t="str">
        <f t="shared" si="181"/>
        <v>Sample_UDS004blood_E_C2FWPACXX.bam</v>
      </c>
      <c r="G1927" s="97" t="str">
        <f t="shared" si="185"/>
        <v>/data/khanlab/projects/working_DATA/Sample_UDS004blood_E_C2FWPACXX/Sample_UDS004blood_E_C2FWPACXX.Cufflinks_UCSC/genes.fpkm_tracking</v>
      </c>
      <c r="H1927" s="43"/>
      <c r="I1927" s="43"/>
      <c r="J1927" s="43"/>
      <c r="K1927" s="43"/>
      <c r="L1927" s="43"/>
      <c r="M1927" s="43"/>
      <c r="N1927" s="43"/>
      <c r="O1927" s="43"/>
      <c r="P1927" s="43"/>
      <c r="Q1927" s="43"/>
    </row>
    <row r="1928" spans="1:17" hidden="1">
      <c r="A1928" s="43" t="str">
        <f t="shared" si="182"/>
        <v>/data/khanlab/projects/working_DATA/</v>
      </c>
      <c r="B1928" s="43" t="s">
        <v>2285</v>
      </c>
      <c r="C1928" s="43" t="str">
        <f t="shared" si="183"/>
        <v>.Processed/</v>
      </c>
      <c r="D1928" s="43" t="str">
        <f t="shared" si="184"/>
        <v>.bam</v>
      </c>
      <c r="E1928" s="43" t="str">
        <f t="shared" si="180"/>
        <v>/data/khanlab/projects/working_DATA/Sample_UDS004tumor_E_C2FWPACXX/Sample_UDS004tumor_E_C2FWPACXX.Processed/Sample_UDS004tumor_E_C2FWPACXX.bam</v>
      </c>
      <c r="F1928" s="43" t="str">
        <f t="shared" si="181"/>
        <v>Sample_UDS004tumor_E_C2FWPACXX.bam</v>
      </c>
      <c r="G1928" s="97" t="str">
        <f t="shared" si="185"/>
        <v>/data/khanlab/projects/working_DATA/Sample_UDS004tumor_E_C2FWPACXX/Sample_UDS004tumor_E_C2FWPACXX.Cufflinks_UCSC/genes.fpkm_tracking</v>
      </c>
      <c r="H1928" s="43"/>
      <c r="I1928" s="43"/>
      <c r="J1928" s="43"/>
      <c r="K1928" s="43"/>
      <c r="L1928" s="43"/>
      <c r="M1928" s="43"/>
      <c r="N1928" s="43"/>
      <c r="O1928" s="43"/>
      <c r="P1928" s="43"/>
      <c r="Q1928" s="43"/>
    </row>
    <row r="1929" spans="1:17">
      <c r="A1929" s="43" t="str">
        <f t="shared" si="182"/>
        <v>/data/khanlab/projects/working_DATA/</v>
      </c>
      <c r="B1929" s="43" t="s">
        <v>981</v>
      </c>
      <c r="C1929" s="43" t="str">
        <f t="shared" si="183"/>
        <v>.Processed/</v>
      </c>
      <c r="D1929" s="43" t="str">
        <f t="shared" si="184"/>
        <v>.bam</v>
      </c>
      <c r="E1929" s="43" t="str">
        <f t="shared" si="180"/>
        <v>/data/khanlab/projects/working_DATA/Sample_UDS004tumor_T_D2259ACXX/Sample_UDS004tumor_T_D2259ACXX.Processed/Sample_UDS004tumor_T_D2259ACXX.bam</v>
      </c>
      <c r="F1929" s="43" t="str">
        <f t="shared" si="181"/>
        <v>Sample_UDS004tumor_T_D2259ACXX.bam</v>
      </c>
      <c r="G1929" s="97" t="str">
        <f t="shared" si="185"/>
        <v>/data/khanlab/projects/working_DATA/Sample_UDS004tumor_T_D2259ACXX/Sample_UDS004tumor_T_D2259ACXX.Cufflinks_UCSC/genes.fpkm_tracking</v>
      </c>
      <c r="H1929" s="43"/>
      <c r="I1929" s="43"/>
      <c r="J1929" s="43"/>
      <c r="K1929" s="43"/>
      <c r="L1929" s="43"/>
      <c r="M1929" s="43"/>
      <c r="N1929" s="43"/>
      <c r="O1929" s="43"/>
      <c r="P1929" s="43"/>
      <c r="Q1929" s="43"/>
    </row>
    <row r="1930" spans="1:17" hidden="1">
      <c r="A1930" s="43" t="str">
        <f t="shared" si="182"/>
        <v>/data/khanlab/projects/working_DATA/</v>
      </c>
      <c r="B1930" s="43" t="s">
        <v>2286</v>
      </c>
      <c r="C1930" s="43" t="str">
        <f t="shared" si="183"/>
        <v>.Processed/</v>
      </c>
      <c r="D1930" s="43" t="str">
        <f t="shared" si="184"/>
        <v>.bam</v>
      </c>
      <c r="E1930" s="43" t="str">
        <f t="shared" si="180"/>
        <v>/data/khanlab/projects/working_DATA/Sample_UDS005blood_E_C2FWPACXX/Sample_UDS005blood_E_C2FWPACXX.Processed/Sample_UDS005blood_E_C2FWPACXX.bam</v>
      </c>
      <c r="F1930" s="43" t="str">
        <f t="shared" si="181"/>
        <v>Sample_UDS005blood_E_C2FWPACXX.bam</v>
      </c>
      <c r="G1930" s="97" t="str">
        <f t="shared" si="185"/>
        <v>/data/khanlab/projects/working_DATA/Sample_UDS005blood_E_C2FWPACXX/Sample_UDS005blood_E_C2FWPACXX.Cufflinks_UCSC/genes.fpkm_tracking</v>
      </c>
      <c r="H1930" s="43"/>
      <c r="I1930" s="43"/>
      <c r="J1930" s="43"/>
      <c r="K1930" s="43"/>
      <c r="L1930" s="43"/>
      <c r="M1930" s="43"/>
      <c r="N1930" s="43"/>
      <c r="O1930" s="43"/>
      <c r="P1930" s="43"/>
      <c r="Q1930" s="43"/>
    </row>
    <row r="1931" spans="1:17" hidden="1">
      <c r="A1931" s="43" t="str">
        <f t="shared" si="182"/>
        <v>/data/khanlab/projects/working_DATA/</v>
      </c>
      <c r="B1931" s="43" t="s">
        <v>2287</v>
      </c>
      <c r="C1931" s="43" t="str">
        <f t="shared" si="183"/>
        <v>.Processed/</v>
      </c>
      <c r="D1931" s="43" t="str">
        <f t="shared" si="184"/>
        <v>.bam</v>
      </c>
      <c r="E1931" s="43" t="str">
        <f t="shared" si="180"/>
        <v>/data/khanlab/projects/working_DATA/Sample_UDS005tumor_E_C2FWPACXX/Sample_UDS005tumor_E_C2FWPACXX.Processed/Sample_UDS005tumor_E_C2FWPACXX.bam</v>
      </c>
      <c r="F1931" s="43" t="str">
        <f t="shared" si="181"/>
        <v>Sample_UDS005tumor_E_C2FWPACXX.bam</v>
      </c>
      <c r="G1931" s="97" t="str">
        <f t="shared" si="185"/>
        <v>/data/khanlab/projects/working_DATA/Sample_UDS005tumor_E_C2FWPACXX/Sample_UDS005tumor_E_C2FWPACXX.Cufflinks_UCSC/genes.fpkm_tracking</v>
      </c>
      <c r="H1931" s="43"/>
      <c r="I1931" s="43"/>
      <c r="J1931" s="43"/>
      <c r="K1931" s="43"/>
      <c r="L1931" s="43"/>
      <c r="M1931" s="43"/>
      <c r="N1931" s="43"/>
      <c r="O1931" s="43"/>
      <c r="P1931" s="43"/>
      <c r="Q1931" s="43"/>
    </row>
    <row r="1932" spans="1:17">
      <c r="A1932" s="43" t="str">
        <f t="shared" si="182"/>
        <v>/data/khanlab/projects/working_DATA/</v>
      </c>
      <c r="B1932" s="43" t="s">
        <v>982</v>
      </c>
      <c r="C1932" s="43" t="str">
        <f t="shared" si="183"/>
        <v>.Processed/</v>
      </c>
      <c r="D1932" s="43" t="str">
        <f t="shared" si="184"/>
        <v>.bam</v>
      </c>
      <c r="E1932" s="43" t="str">
        <f t="shared" si="180"/>
        <v>/data/khanlab/projects/working_DATA/Sample_UDS005tumor_T_D2259ACXX/Sample_UDS005tumor_T_D2259ACXX.Processed/Sample_UDS005tumor_T_D2259ACXX.bam</v>
      </c>
      <c r="F1932" s="43" t="str">
        <f t="shared" si="181"/>
        <v>Sample_UDS005tumor_T_D2259ACXX.bam</v>
      </c>
      <c r="G1932" s="97" t="str">
        <f t="shared" si="185"/>
        <v>/data/khanlab/projects/working_DATA/Sample_UDS005tumor_T_D2259ACXX/Sample_UDS005tumor_T_D2259ACXX.Cufflinks_UCSC/genes.fpkm_tracking</v>
      </c>
      <c r="H1932" s="43"/>
      <c r="I1932" s="43"/>
      <c r="J1932" s="43"/>
      <c r="K1932" s="43"/>
      <c r="L1932" s="43"/>
      <c r="M1932" s="43"/>
      <c r="N1932" s="43"/>
      <c r="O1932" s="43"/>
      <c r="P1932" s="43"/>
      <c r="Q1932" s="43"/>
    </row>
    <row r="1933" spans="1:17" hidden="1">
      <c r="A1933" s="43" t="str">
        <f t="shared" si="182"/>
        <v>/data/khanlab/projects/working_DATA/</v>
      </c>
      <c r="B1933" s="43" t="s">
        <v>2288</v>
      </c>
      <c r="C1933" s="43" t="str">
        <f t="shared" si="183"/>
        <v>.Processed/</v>
      </c>
      <c r="D1933" s="43" t="str">
        <f t="shared" si="184"/>
        <v>.bam</v>
      </c>
      <c r="E1933" s="43" t="str">
        <f t="shared" si="180"/>
        <v>/data/khanlab/projects/working_DATA/Sample_VAESBJdtp_E_C2FWPACXX/Sample_VAESBJdtp_E_C2FWPACXX.Processed/Sample_VAESBJdtp_E_C2FWPACXX.bam</v>
      </c>
      <c r="F1933" s="43" t="str">
        <f t="shared" si="181"/>
        <v>Sample_VAESBJdtp_E_C2FWPACXX.bam</v>
      </c>
      <c r="G1933" s="97" t="str">
        <f t="shared" si="185"/>
        <v>/data/khanlab/projects/working_DATA/Sample_VAESBJdtp_E_C2FWPACXX/Sample_VAESBJdtp_E_C2FWPACXX.Cufflinks_UCSC/genes.fpkm_tracking</v>
      </c>
      <c r="H1933" s="43"/>
      <c r="I1933" s="43"/>
      <c r="J1933" s="43"/>
      <c r="K1933" s="43"/>
      <c r="L1933" s="43"/>
      <c r="M1933" s="43"/>
      <c r="N1933" s="43"/>
      <c r="O1933" s="43"/>
      <c r="P1933" s="43"/>
      <c r="Q1933" s="43"/>
    </row>
    <row r="1934" spans="1:17">
      <c r="A1934" s="43" t="str">
        <f t="shared" si="182"/>
        <v>/data/khanlab/projects/working_DATA/</v>
      </c>
      <c r="B1934" s="43" t="s">
        <v>983</v>
      </c>
      <c r="C1934" s="43" t="str">
        <f t="shared" si="183"/>
        <v>.Processed/</v>
      </c>
      <c r="D1934" s="43" t="str">
        <f t="shared" si="184"/>
        <v>.bam</v>
      </c>
      <c r="E1934" s="43" t="str">
        <f t="shared" si="180"/>
        <v>/data/khanlab/projects/working_DATA/Sample_VAESBJdtp_T_C290CACXX/Sample_VAESBJdtp_T_C290CACXX.Processed/Sample_VAESBJdtp_T_C290CACXX.bam</v>
      </c>
      <c r="F1934" s="43" t="str">
        <f t="shared" si="181"/>
        <v>Sample_VAESBJdtp_T_C290CACXX.bam</v>
      </c>
      <c r="G1934" s="97" t="str">
        <f t="shared" si="185"/>
        <v>/data/khanlab/projects/working_DATA/Sample_VAESBJdtp_T_C290CACXX/Sample_VAESBJdtp_T_C290CACXX.Cufflinks_UCSC/genes.fpkm_tracking</v>
      </c>
      <c r="H1934" s="43"/>
      <c r="I1934" s="43"/>
      <c r="J1934" s="43"/>
      <c r="K1934" s="43"/>
      <c r="L1934" s="43"/>
      <c r="M1934" s="43"/>
      <c r="N1934" s="43"/>
      <c r="O1934" s="43"/>
      <c r="P1934" s="43"/>
      <c r="Q1934" s="43"/>
    </row>
    <row r="1935" spans="1:17">
      <c r="A1935" s="43" t="str">
        <f t="shared" si="182"/>
        <v>/data/khanlab/projects/working_DATA/</v>
      </c>
      <c r="B1935" s="43" t="s">
        <v>984</v>
      </c>
      <c r="C1935" s="43" t="str">
        <f t="shared" si="183"/>
        <v>.Processed/</v>
      </c>
      <c r="D1935" s="43" t="str">
        <f t="shared" si="184"/>
        <v>.bam</v>
      </c>
      <c r="E1935" s="43" t="str">
        <f t="shared" si="180"/>
        <v>/data/khanlab/projects/working_DATA/Sample_WT101tumor_T_C3WB4ACXX/Sample_WT101tumor_T_C3WB4ACXX.Processed/Sample_WT101tumor_T_C3WB4ACXX.bam</v>
      </c>
      <c r="F1935" s="43" t="str">
        <f t="shared" si="181"/>
        <v>Sample_WT101tumor_T_C3WB4ACXX.bam</v>
      </c>
      <c r="G1935" s="97" t="str">
        <f t="shared" si="185"/>
        <v>/data/khanlab/projects/working_DATA/Sample_WT101tumor_T_C3WB4ACXX/Sample_WT101tumor_T_C3WB4ACXX.Cufflinks_UCSC/genes.fpkm_tracking</v>
      </c>
      <c r="H1935" s="43"/>
      <c r="I1935" s="43"/>
      <c r="J1935" s="43"/>
      <c r="K1935" s="43"/>
      <c r="L1935" s="43"/>
      <c r="M1935" s="43"/>
      <c r="N1935" s="43"/>
      <c r="O1935" s="43"/>
      <c r="P1935" s="43"/>
      <c r="Q1935" s="43"/>
    </row>
    <row r="1936" spans="1:17">
      <c r="A1936" s="43" t="str">
        <f t="shared" si="182"/>
        <v>/data/khanlab/projects/working_DATA/</v>
      </c>
      <c r="B1936" s="43" t="s">
        <v>985</v>
      </c>
      <c r="C1936" s="43" t="str">
        <f t="shared" si="183"/>
        <v>.Processed/</v>
      </c>
      <c r="D1936" s="43" t="str">
        <f t="shared" si="184"/>
        <v>.bam</v>
      </c>
      <c r="E1936" s="43" t="str">
        <f t="shared" si="180"/>
        <v>/data/khanlab/projects/working_DATA/Sample_WT102tumor_T_C3WB4ACXX/Sample_WT102tumor_T_C3WB4ACXX.Processed/Sample_WT102tumor_T_C3WB4ACXX.bam</v>
      </c>
      <c r="F1936" s="43" t="str">
        <f t="shared" si="181"/>
        <v>Sample_WT102tumor_T_C3WB4ACXX.bam</v>
      </c>
      <c r="G1936" s="97" t="str">
        <f t="shared" si="185"/>
        <v>/data/khanlab/projects/working_DATA/Sample_WT102tumor_T_C3WB4ACXX/Sample_WT102tumor_T_C3WB4ACXX.Cufflinks_UCSC/genes.fpkm_tracking</v>
      </c>
      <c r="H1936" s="43"/>
      <c r="I1936" s="43"/>
      <c r="J1936" s="43"/>
      <c r="K1936" s="43"/>
      <c r="L1936" s="43"/>
      <c r="M1936" s="43"/>
      <c r="N1936" s="43"/>
      <c r="O1936" s="43"/>
      <c r="P1936" s="43"/>
      <c r="Q1936" s="43"/>
    </row>
    <row r="1937" spans="1:17">
      <c r="A1937" s="43" t="str">
        <f t="shared" si="182"/>
        <v>/data/khanlab/projects/working_DATA/</v>
      </c>
      <c r="B1937" s="43" t="s">
        <v>986</v>
      </c>
      <c r="C1937" s="43" t="str">
        <f t="shared" si="183"/>
        <v>.Processed/</v>
      </c>
      <c r="D1937" s="43" t="str">
        <f t="shared" si="184"/>
        <v>.bam</v>
      </c>
      <c r="E1937" s="43" t="str">
        <f t="shared" si="180"/>
        <v>/data/khanlab/projects/working_DATA/Sample_WT105tumor_T_C3WB4ACXX/Sample_WT105tumor_T_C3WB4ACXX.Processed/Sample_WT105tumor_T_C3WB4ACXX.bam</v>
      </c>
      <c r="F1937" s="43" t="str">
        <f t="shared" si="181"/>
        <v>Sample_WT105tumor_T_C3WB4ACXX.bam</v>
      </c>
      <c r="G1937" s="97" t="str">
        <f t="shared" si="185"/>
        <v>/data/khanlab/projects/working_DATA/Sample_WT105tumor_T_C3WB4ACXX/Sample_WT105tumor_T_C3WB4ACXX.Cufflinks_UCSC/genes.fpkm_tracking</v>
      </c>
      <c r="H1937" s="43"/>
      <c r="I1937" s="43"/>
      <c r="J1937" s="43"/>
      <c r="K1937" s="43"/>
      <c r="L1937" s="43"/>
      <c r="M1937" s="43"/>
      <c r="N1937" s="43"/>
      <c r="O1937" s="43"/>
      <c r="P1937" s="43"/>
      <c r="Q1937" s="43"/>
    </row>
    <row r="1938" spans="1:17">
      <c r="A1938" s="43" t="str">
        <f t="shared" si="182"/>
        <v>/data/khanlab/projects/working_DATA/</v>
      </c>
      <c r="B1938" s="43" t="s">
        <v>987</v>
      </c>
      <c r="C1938" s="43" t="str">
        <f t="shared" si="183"/>
        <v>.Processed/</v>
      </c>
      <c r="D1938" s="43" t="str">
        <f t="shared" si="184"/>
        <v>.bam</v>
      </c>
      <c r="E1938" s="43" t="str">
        <f t="shared" ref="E1938:E1994" si="186">CONCATENATE(A1938,B1938,"/",B1938,C1938,B1938,D1938)</f>
        <v>/data/khanlab/projects/working_DATA/Sample_WT106tumor_T_C3WB4ACXX/Sample_WT106tumor_T_C3WB4ACXX.Processed/Sample_WT106tumor_T_C3WB4ACXX.bam</v>
      </c>
      <c r="F1938" s="43" t="str">
        <f t="shared" ref="F1938:F1994" si="187">CONCATENATE(B1938,D1938)</f>
        <v>Sample_WT106tumor_T_C3WB4ACXX.bam</v>
      </c>
      <c r="G1938" s="97" t="str">
        <f t="shared" si="185"/>
        <v>/data/khanlab/projects/working_DATA/Sample_WT106tumor_T_C3WB4ACXX/Sample_WT106tumor_T_C3WB4ACXX.Cufflinks_UCSC/genes.fpkm_tracking</v>
      </c>
      <c r="H1938" s="43"/>
      <c r="I1938" s="43"/>
      <c r="J1938" s="43"/>
      <c r="K1938" s="43"/>
      <c r="L1938" s="43"/>
      <c r="M1938" s="43"/>
      <c r="N1938" s="43"/>
      <c r="O1938" s="43"/>
      <c r="P1938" s="43"/>
      <c r="Q1938" s="43"/>
    </row>
    <row r="1939" spans="1:17">
      <c r="A1939" s="43" t="str">
        <f t="shared" si="182"/>
        <v>/data/khanlab/projects/working_DATA/</v>
      </c>
      <c r="B1939" s="43" t="s">
        <v>988</v>
      </c>
      <c r="C1939" s="43" t="str">
        <f t="shared" si="183"/>
        <v>.Processed/</v>
      </c>
      <c r="D1939" s="43" t="str">
        <f t="shared" si="184"/>
        <v>.bam</v>
      </c>
      <c r="E1939" s="43" t="str">
        <f t="shared" si="186"/>
        <v>/data/khanlab/projects/working_DATA/Sample_WT107tumor_T_C3WB4ACXX/Sample_WT107tumor_T_C3WB4ACXX.Processed/Sample_WT107tumor_T_C3WB4ACXX.bam</v>
      </c>
      <c r="F1939" s="43" t="str">
        <f t="shared" si="187"/>
        <v>Sample_WT107tumor_T_C3WB4ACXX.bam</v>
      </c>
      <c r="G1939" s="97" t="str">
        <f t="shared" si="185"/>
        <v>/data/khanlab/projects/working_DATA/Sample_WT107tumor_T_C3WB4ACXX/Sample_WT107tumor_T_C3WB4ACXX.Cufflinks_UCSC/genes.fpkm_tracking</v>
      </c>
      <c r="H1939" s="43"/>
      <c r="I1939" s="43"/>
      <c r="J1939" s="43"/>
      <c r="K1939" s="43"/>
      <c r="L1939" s="43"/>
      <c r="M1939" s="43"/>
      <c r="N1939" s="43"/>
      <c r="O1939" s="43"/>
      <c r="P1939" s="43"/>
      <c r="Q1939" s="43"/>
    </row>
    <row r="1940" spans="1:17">
      <c r="A1940" s="43" t="str">
        <f t="shared" si="182"/>
        <v>/data/khanlab/projects/working_DATA/</v>
      </c>
      <c r="B1940" s="43" t="s">
        <v>989</v>
      </c>
      <c r="C1940" s="43" t="str">
        <f t="shared" si="183"/>
        <v>.Processed/</v>
      </c>
      <c r="D1940" s="43" t="str">
        <f t="shared" si="184"/>
        <v>.bam</v>
      </c>
      <c r="E1940" s="43" t="str">
        <f t="shared" si="186"/>
        <v>/data/khanlab/projects/working_DATA/Sample_WT109tumor_T_C3WB4ACXX/Sample_WT109tumor_T_C3WB4ACXX.Processed/Sample_WT109tumor_T_C3WB4ACXX.bam</v>
      </c>
      <c r="F1940" s="43" t="str">
        <f t="shared" si="187"/>
        <v>Sample_WT109tumor_T_C3WB4ACXX.bam</v>
      </c>
      <c r="G1940" s="97" t="str">
        <f t="shared" si="185"/>
        <v>/data/khanlab/projects/working_DATA/Sample_WT109tumor_T_C3WB4ACXX/Sample_WT109tumor_T_C3WB4ACXX.Cufflinks_UCSC/genes.fpkm_tracking</v>
      </c>
      <c r="H1940" s="43"/>
      <c r="I1940" s="43"/>
      <c r="J1940" s="43"/>
      <c r="K1940" s="43"/>
      <c r="L1940" s="43"/>
      <c r="M1940" s="43"/>
      <c r="N1940" s="43"/>
      <c r="O1940" s="43"/>
      <c r="P1940" s="43"/>
      <c r="Q1940" s="43"/>
    </row>
    <row r="1941" spans="1:17">
      <c r="A1941" s="43" t="str">
        <f t="shared" si="182"/>
        <v>/data/khanlab/projects/working_DATA/</v>
      </c>
      <c r="B1941" s="43" t="s">
        <v>990</v>
      </c>
      <c r="C1941" s="43" t="str">
        <f t="shared" si="183"/>
        <v>.Processed/</v>
      </c>
      <c r="D1941" s="43" t="str">
        <f t="shared" si="184"/>
        <v>.bam</v>
      </c>
      <c r="E1941" s="43" t="str">
        <f t="shared" si="186"/>
        <v>/data/khanlab/projects/working_DATA/Sample_WT110tumor_T_C3WB4ACXX/Sample_WT110tumor_T_C3WB4ACXX.Processed/Sample_WT110tumor_T_C3WB4ACXX.bam</v>
      </c>
      <c r="F1941" s="43" t="str">
        <f t="shared" si="187"/>
        <v>Sample_WT110tumor_T_C3WB4ACXX.bam</v>
      </c>
      <c r="G1941" s="97" t="str">
        <f t="shared" si="185"/>
        <v>/data/khanlab/projects/working_DATA/Sample_WT110tumor_T_C3WB4ACXX/Sample_WT110tumor_T_C3WB4ACXX.Cufflinks_UCSC/genes.fpkm_tracking</v>
      </c>
      <c r="H1941" s="43"/>
      <c r="I1941" s="43"/>
      <c r="J1941" s="43"/>
      <c r="K1941" s="43"/>
      <c r="L1941" s="43"/>
      <c r="M1941" s="43"/>
      <c r="N1941" s="43"/>
      <c r="O1941" s="43"/>
      <c r="P1941" s="43"/>
      <c r="Q1941" s="43"/>
    </row>
    <row r="1942" spans="1:17">
      <c r="A1942" s="43" t="str">
        <f t="shared" si="182"/>
        <v>/data/khanlab/projects/working_DATA/</v>
      </c>
      <c r="B1942" s="43" t="s">
        <v>991</v>
      </c>
      <c r="C1942" s="43" t="str">
        <f t="shared" si="183"/>
        <v>.Processed/</v>
      </c>
      <c r="D1942" s="43" t="str">
        <f t="shared" si="184"/>
        <v>.bam</v>
      </c>
      <c r="E1942" s="43" t="str">
        <f t="shared" si="186"/>
        <v>/data/khanlab/projects/working_DATA/Sample_WT111tumor_T_C3WB4ACXX/Sample_WT111tumor_T_C3WB4ACXX.Processed/Sample_WT111tumor_T_C3WB4ACXX.bam</v>
      </c>
      <c r="F1942" s="43" t="str">
        <f t="shared" si="187"/>
        <v>Sample_WT111tumor_T_C3WB4ACXX.bam</v>
      </c>
      <c r="G1942" s="97" t="str">
        <f t="shared" si="185"/>
        <v>/data/khanlab/projects/working_DATA/Sample_WT111tumor_T_C3WB4ACXX/Sample_WT111tumor_T_C3WB4ACXX.Cufflinks_UCSC/genes.fpkm_tracking</v>
      </c>
      <c r="H1942" s="43"/>
      <c r="I1942" s="43"/>
      <c r="J1942" s="43"/>
      <c r="K1942" s="43"/>
      <c r="L1942" s="43"/>
      <c r="M1942" s="43"/>
      <c r="N1942" s="43"/>
      <c r="O1942" s="43"/>
      <c r="P1942" s="43"/>
      <c r="Q1942" s="43"/>
    </row>
    <row r="1943" spans="1:17">
      <c r="A1943" s="43" t="str">
        <f t="shared" si="182"/>
        <v>/data/khanlab/projects/working_DATA/</v>
      </c>
      <c r="B1943" s="43" t="s">
        <v>992</v>
      </c>
      <c r="C1943" s="43" t="str">
        <f t="shared" si="183"/>
        <v>.Processed/</v>
      </c>
      <c r="D1943" s="43" t="str">
        <f t="shared" si="184"/>
        <v>.bam</v>
      </c>
      <c r="E1943" s="43" t="str">
        <f t="shared" si="186"/>
        <v>/data/khanlab/projects/working_DATA/Sample_WT112tumor_T_C3WB4ACXX/Sample_WT112tumor_T_C3WB4ACXX.Processed/Sample_WT112tumor_T_C3WB4ACXX.bam</v>
      </c>
      <c r="F1943" s="43" t="str">
        <f t="shared" si="187"/>
        <v>Sample_WT112tumor_T_C3WB4ACXX.bam</v>
      </c>
      <c r="G1943" s="97" t="str">
        <f t="shared" si="185"/>
        <v>/data/khanlab/projects/working_DATA/Sample_WT112tumor_T_C3WB4ACXX/Sample_WT112tumor_T_C3WB4ACXX.Cufflinks_UCSC/genes.fpkm_tracking</v>
      </c>
      <c r="H1943" s="43"/>
      <c r="I1943" s="43"/>
      <c r="J1943" s="43"/>
      <c r="K1943" s="43"/>
      <c r="L1943" s="43"/>
      <c r="M1943" s="43"/>
      <c r="N1943" s="43"/>
      <c r="O1943" s="43"/>
      <c r="P1943" s="43"/>
      <c r="Q1943" s="43"/>
    </row>
    <row r="1944" spans="1:17">
      <c r="A1944" s="43" t="str">
        <f t="shared" si="182"/>
        <v>/data/khanlab/projects/working_DATA/</v>
      </c>
      <c r="B1944" s="43" t="s">
        <v>993</v>
      </c>
      <c r="C1944" s="43" t="str">
        <f t="shared" si="183"/>
        <v>.Processed/</v>
      </c>
      <c r="D1944" s="43" t="str">
        <f t="shared" si="184"/>
        <v>.bam</v>
      </c>
      <c r="E1944" s="43" t="str">
        <f t="shared" si="186"/>
        <v>/data/khanlab/projects/working_DATA/Sample_WT113tumor_T_C3WB4ACXX/Sample_WT113tumor_T_C3WB4ACXX.Processed/Sample_WT113tumor_T_C3WB4ACXX.bam</v>
      </c>
      <c r="F1944" s="43" t="str">
        <f t="shared" si="187"/>
        <v>Sample_WT113tumor_T_C3WB4ACXX.bam</v>
      </c>
      <c r="G1944" s="97" t="str">
        <f t="shared" si="185"/>
        <v>/data/khanlab/projects/working_DATA/Sample_WT113tumor_T_C3WB4ACXX/Sample_WT113tumor_T_C3WB4ACXX.Cufflinks_UCSC/genes.fpkm_tracking</v>
      </c>
      <c r="H1944" s="43"/>
      <c r="I1944" s="43"/>
      <c r="J1944" s="43"/>
      <c r="K1944" s="43"/>
      <c r="L1944" s="43"/>
      <c r="M1944" s="43"/>
      <c r="N1944" s="43"/>
      <c r="O1944" s="43"/>
      <c r="P1944" s="43"/>
      <c r="Q1944" s="43"/>
    </row>
    <row r="1945" spans="1:17">
      <c r="A1945" s="43" t="str">
        <f t="shared" si="182"/>
        <v>/data/khanlab/projects/working_DATA/</v>
      </c>
      <c r="B1945" s="43" t="s">
        <v>994</v>
      </c>
      <c r="C1945" s="43" t="str">
        <f t="shared" si="183"/>
        <v>.Processed/</v>
      </c>
      <c r="D1945" s="43" t="str">
        <f t="shared" si="184"/>
        <v>.bam</v>
      </c>
      <c r="E1945" s="43" t="str">
        <f t="shared" si="186"/>
        <v>/data/khanlab/projects/working_DATA/Sample_WT115tumor_T_C3WB4ACXX/Sample_WT115tumor_T_C3WB4ACXX.Processed/Sample_WT115tumor_T_C3WB4ACXX.bam</v>
      </c>
      <c r="F1945" s="43" t="str">
        <f t="shared" si="187"/>
        <v>Sample_WT115tumor_T_C3WB4ACXX.bam</v>
      </c>
      <c r="G1945" s="97" t="str">
        <f t="shared" si="185"/>
        <v>/data/khanlab/projects/working_DATA/Sample_WT115tumor_T_C3WB4ACXX/Sample_WT115tumor_T_C3WB4ACXX.Cufflinks_UCSC/genes.fpkm_tracking</v>
      </c>
      <c r="H1945" s="43"/>
      <c r="I1945" s="43"/>
      <c r="J1945" s="43"/>
      <c r="K1945" s="43"/>
      <c r="L1945" s="43"/>
      <c r="M1945" s="43"/>
      <c r="N1945" s="43"/>
      <c r="O1945" s="43"/>
      <c r="P1945" s="43"/>
      <c r="Q1945" s="43"/>
    </row>
    <row r="1946" spans="1:17">
      <c r="A1946" s="43" t="str">
        <f t="shared" si="182"/>
        <v>/data/khanlab/projects/working_DATA/</v>
      </c>
      <c r="B1946" s="43" t="s">
        <v>995</v>
      </c>
      <c r="C1946" s="43" t="str">
        <f t="shared" si="183"/>
        <v>.Processed/</v>
      </c>
      <c r="D1946" s="43" t="str">
        <f t="shared" si="184"/>
        <v>.bam</v>
      </c>
      <c r="E1946" s="43" t="str">
        <f t="shared" si="186"/>
        <v>/data/khanlab/projects/working_DATA/Sample_WT116tumor_T_C3WB4ACXX/Sample_WT116tumor_T_C3WB4ACXX.Processed/Sample_WT116tumor_T_C3WB4ACXX.bam</v>
      </c>
      <c r="F1946" s="43" t="str">
        <f t="shared" si="187"/>
        <v>Sample_WT116tumor_T_C3WB4ACXX.bam</v>
      </c>
      <c r="G1946" s="97" t="str">
        <f t="shared" si="185"/>
        <v>/data/khanlab/projects/working_DATA/Sample_WT116tumor_T_C3WB4ACXX/Sample_WT116tumor_T_C3WB4ACXX.Cufflinks_UCSC/genes.fpkm_tracking</v>
      </c>
      <c r="H1946" s="43"/>
      <c r="I1946" s="43"/>
      <c r="J1946" s="43"/>
      <c r="K1946" s="43"/>
      <c r="L1946" s="43"/>
      <c r="M1946" s="43"/>
      <c r="N1946" s="43"/>
      <c r="O1946" s="43"/>
      <c r="P1946" s="43"/>
      <c r="Q1946" s="43"/>
    </row>
    <row r="1947" spans="1:17">
      <c r="A1947" s="43" t="str">
        <f t="shared" si="182"/>
        <v>/data/khanlab/projects/working_DATA/</v>
      </c>
      <c r="B1947" s="43" t="s">
        <v>996</v>
      </c>
      <c r="C1947" s="43" t="str">
        <f t="shared" si="183"/>
        <v>.Processed/</v>
      </c>
      <c r="D1947" s="43" t="str">
        <f t="shared" si="184"/>
        <v>.bam</v>
      </c>
      <c r="E1947" s="43" t="str">
        <f t="shared" si="186"/>
        <v>/data/khanlab/projects/working_DATA/Sample_WT117tumor_T_C3WB4ACXX/Sample_WT117tumor_T_C3WB4ACXX.Processed/Sample_WT117tumor_T_C3WB4ACXX.bam</v>
      </c>
      <c r="F1947" s="43" t="str">
        <f t="shared" si="187"/>
        <v>Sample_WT117tumor_T_C3WB4ACXX.bam</v>
      </c>
      <c r="G1947" s="97" t="str">
        <f t="shared" si="185"/>
        <v>/data/khanlab/projects/working_DATA/Sample_WT117tumor_T_C3WB4ACXX/Sample_WT117tumor_T_C3WB4ACXX.Cufflinks_UCSC/genes.fpkm_tracking</v>
      </c>
      <c r="H1947" s="43"/>
      <c r="I1947" s="43"/>
      <c r="J1947" s="43"/>
      <c r="K1947" s="43"/>
      <c r="L1947" s="43"/>
      <c r="M1947" s="43"/>
      <c r="N1947" s="43"/>
      <c r="O1947" s="43"/>
      <c r="P1947" s="43"/>
      <c r="Q1947" s="43"/>
    </row>
    <row r="1948" spans="1:17">
      <c r="A1948" s="43" t="str">
        <f t="shared" si="182"/>
        <v>/data/khanlab/projects/working_DATA/</v>
      </c>
      <c r="B1948" s="43" t="s">
        <v>997</v>
      </c>
      <c r="C1948" s="43" t="str">
        <f t="shared" si="183"/>
        <v>.Processed/</v>
      </c>
      <c r="D1948" s="43" t="str">
        <f t="shared" si="184"/>
        <v>.bam</v>
      </c>
      <c r="E1948" s="43" t="str">
        <f t="shared" si="186"/>
        <v>/data/khanlab/projects/working_DATA/Sample_WT118tumor_T_C3WB4ACXX/Sample_WT118tumor_T_C3WB4ACXX.Processed/Sample_WT118tumor_T_C3WB4ACXX.bam</v>
      </c>
      <c r="F1948" s="43" t="str">
        <f t="shared" si="187"/>
        <v>Sample_WT118tumor_T_C3WB4ACXX.bam</v>
      </c>
      <c r="G1948" s="97" t="str">
        <f t="shared" si="185"/>
        <v>/data/khanlab/projects/working_DATA/Sample_WT118tumor_T_C3WB4ACXX/Sample_WT118tumor_T_C3WB4ACXX.Cufflinks_UCSC/genes.fpkm_tracking</v>
      </c>
      <c r="H1948" s="43"/>
      <c r="I1948" s="43"/>
      <c r="J1948" s="43"/>
      <c r="K1948" s="43"/>
      <c r="L1948" s="43"/>
      <c r="M1948" s="43"/>
      <c r="N1948" s="43"/>
      <c r="O1948" s="43"/>
      <c r="P1948" s="43"/>
      <c r="Q1948" s="43"/>
    </row>
    <row r="1949" spans="1:17">
      <c r="A1949" s="43" t="str">
        <f t="shared" si="182"/>
        <v>/data/khanlab/projects/working_DATA/</v>
      </c>
      <c r="B1949" s="43" t="s">
        <v>998</v>
      </c>
      <c r="C1949" s="43" t="str">
        <f t="shared" si="183"/>
        <v>.Processed/</v>
      </c>
      <c r="D1949" s="43" t="str">
        <f t="shared" si="184"/>
        <v>.bam</v>
      </c>
      <c r="E1949" s="43" t="str">
        <f t="shared" si="186"/>
        <v>/data/khanlab/projects/working_DATA/Sample_WT119tumor_T_C3WB4ACXX/Sample_WT119tumor_T_C3WB4ACXX.Processed/Sample_WT119tumor_T_C3WB4ACXX.bam</v>
      </c>
      <c r="F1949" s="43" t="str">
        <f t="shared" si="187"/>
        <v>Sample_WT119tumor_T_C3WB4ACXX.bam</v>
      </c>
      <c r="G1949" s="97" t="str">
        <f t="shared" si="185"/>
        <v>/data/khanlab/projects/working_DATA/Sample_WT119tumor_T_C3WB4ACXX/Sample_WT119tumor_T_C3WB4ACXX.Cufflinks_UCSC/genes.fpkm_tracking</v>
      </c>
      <c r="H1949" s="43"/>
      <c r="I1949" s="43"/>
      <c r="J1949" s="43"/>
      <c r="K1949" s="43"/>
      <c r="L1949" s="43"/>
      <c r="M1949" s="43"/>
      <c r="N1949" s="43"/>
      <c r="O1949" s="43"/>
      <c r="P1949" s="43"/>
      <c r="Q1949" s="43"/>
    </row>
    <row r="1950" spans="1:17">
      <c r="A1950" s="43" t="str">
        <f t="shared" si="182"/>
        <v>/data/khanlab/projects/working_DATA/</v>
      </c>
      <c r="B1950" s="43" t="s">
        <v>999</v>
      </c>
      <c r="C1950" s="43" t="str">
        <f t="shared" si="183"/>
        <v>.Processed/</v>
      </c>
      <c r="D1950" s="43" t="str">
        <f t="shared" si="184"/>
        <v>.bam</v>
      </c>
      <c r="E1950" s="43" t="str">
        <f t="shared" si="186"/>
        <v>/data/khanlab/projects/working_DATA/Sample_WT120tumor_T_C3WB4ACXX/Sample_WT120tumor_T_C3WB4ACXX.Processed/Sample_WT120tumor_T_C3WB4ACXX.bam</v>
      </c>
      <c r="F1950" s="43" t="str">
        <f t="shared" si="187"/>
        <v>Sample_WT120tumor_T_C3WB4ACXX.bam</v>
      </c>
      <c r="G1950" s="97" t="str">
        <f t="shared" si="185"/>
        <v>/data/khanlab/projects/working_DATA/Sample_WT120tumor_T_C3WB4ACXX/Sample_WT120tumor_T_C3WB4ACXX.Cufflinks_UCSC/genes.fpkm_tracking</v>
      </c>
      <c r="H1950" s="43"/>
      <c r="I1950" s="43"/>
      <c r="J1950" s="43"/>
      <c r="K1950" s="43"/>
      <c r="L1950" s="43"/>
      <c r="M1950" s="43"/>
      <c r="N1950" s="43"/>
      <c r="O1950" s="43"/>
      <c r="P1950" s="43"/>
      <c r="Q1950" s="43"/>
    </row>
    <row r="1951" spans="1:17">
      <c r="A1951" s="43" t="str">
        <f t="shared" si="182"/>
        <v>/data/khanlab/projects/working_DATA/</v>
      </c>
      <c r="B1951" s="43" t="s">
        <v>1000</v>
      </c>
      <c r="C1951" s="43" t="str">
        <f t="shared" si="183"/>
        <v>.Processed/</v>
      </c>
      <c r="D1951" s="43" t="str">
        <f t="shared" si="184"/>
        <v>.bam</v>
      </c>
      <c r="E1951" s="43" t="str">
        <f t="shared" si="186"/>
        <v>/data/khanlab/projects/working_DATA/Sample_WT121tumor_T_C3WB4ACXX/Sample_WT121tumor_T_C3WB4ACXX.Processed/Sample_WT121tumor_T_C3WB4ACXX.bam</v>
      </c>
      <c r="F1951" s="43" t="str">
        <f t="shared" si="187"/>
        <v>Sample_WT121tumor_T_C3WB4ACXX.bam</v>
      </c>
      <c r="G1951" s="97" t="str">
        <f t="shared" si="185"/>
        <v>/data/khanlab/projects/working_DATA/Sample_WT121tumor_T_C3WB4ACXX/Sample_WT121tumor_T_C3WB4ACXX.Cufflinks_UCSC/genes.fpkm_tracking</v>
      </c>
      <c r="H1951" s="43"/>
      <c r="I1951" s="43"/>
      <c r="J1951" s="43"/>
      <c r="K1951" s="43"/>
      <c r="L1951" s="43"/>
      <c r="M1951" s="43"/>
      <c r="N1951" s="43"/>
      <c r="O1951" s="43"/>
      <c r="P1951" s="43"/>
      <c r="Q1951" s="43"/>
    </row>
    <row r="1952" spans="1:17">
      <c r="A1952" s="43" t="str">
        <f t="shared" si="182"/>
        <v>/data/khanlab/projects/working_DATA/</v>
      </c>
      <c r="B1952" s="43" t="s">
        <v>1001</v>
      </c>
      <c r="C1952" s="43" t="str">
        <f t="shared" si="183"/>
        <v>.Processed/</v>
      </c>
      <c r="D1952" s="43" t="str">
        <f t="shared" si="184"/>
        <v>.bam</v>
      </c>
      <c r="E1952" s="43" t="str">
        <f t="shared" si="186"/>
        <v>/data/khanlab/projects/working_DATA/Sample_WT122tumor_T_C3WB4ACXX/Sample_WT122tumor_T_C3WB4ACXX.Processed/Sample_WT122tumor_T_C3WB4ACXX.bam</v>
      </c>
      <c r="F1952" s="43" t="str">
        <f t="shared" si="187"/>
        <v>Sample_WT122tumor_T_C3WB4ACXX.bam</v>
      </c>
      <c r="G1952" s="97" t="str">
        <f t="shared" si="185"/>
        <v>/data/khanlab/projects/working_DATA/Sample_WT122tumor_T_C3WB4ACXX/Sample_WT122tumor_T_C3WB4ACXX.Cufflinks_UCSC/genes.fpkm_tracking</v>
      </c>
      <c r="H1952" s="43"/>
      <c r="I1952" s="43"/>
      <c r="J1952" s="43"/>
      <c r="K1952" s="43"/>
      <c r="L1952" s="43"/>
      <c r="M1952" s="43"/>
      <c r="N1952" s="43"/>
      <c r="O1952" s="43"/>
      <c r="P1952" s="43"/>
      <c r="Q1952" s="43"/>
    </row>
    <row r="1953" spans="1:17">
      <c r="A1953" s="43" t="str">
        <f t="shared" si="182"/>
        <v>/data/khanlab/projects/working_DATA/</v>
      </c>
      <c r="B1953" s="43" t="s">
        <v>1002</v>
      </c>
      <c r="C1953" s="43" t="str">
        <f t="shared" si="183"/>
        <v>.Processed/</v>
      </c>
      <c r="D1953" s="43" t="str">
        <f t="shared" si="184"/>
        <v>.bam</v>
      </c>
      <c r="E1953" s="43" t="str">
        <f t="shared" si="186"/>
        <v>/data/khanlab/projects/working_DATA/Sample_WT123tumor_T_C3WB4ACXX/Sample_WT123tumor_T_C3WB4ACXX.Processed/Sample_WT123tumor_T_C3WB4ACXX.bam</v>
      </c>
      <c r="F1953" s="43" t="str">
        <f t="shared" si="187"/>
        <v>Sample_WT123tumor_T_C3WB4ACXX.bam</v>
      </c>
      <c r="G1953" s="97" t="str">
        <f t="shared" si="185"/>
        <v>/data/khanlab/projects/working_DATA/Sample_WT123tumor_T_C3WB4ACXX/Sample_WT123tumor_T_C3WB4ACXX.Cufflinks_UCSC/genes.fpkm_tracking</v>
      </c>
      <c r="H1953" s="43"/>
      <c r="I1953" s="43"/>
      <c r="J1953" s="43"/>
      <c r="K1953" s="43"/>
      <c r="L1953" s="43"/>
      <c r="M1953" s="43"/>
      <c r="N1953" s="43"/>
      <c r="O1953" s="43"/>
      <c r="P1953" s="43"/>
      <c r="Q1953" s="43"/>
    </row>
    <row r="1954" spans="1:17">
      <c r="A1954" s="43" t="str">
        <f t="shared" si="182"/>
        <v>/data/khanlab/projects/working_DATA/</v>
      </c>
      <c r="B1954" s="43" t="s">
        <v>1003</v>
      </c>
      <c r="C1954" s="43" t="str">
        <f t="shared" si="183"/>
        <v>.Processed/</v>
      </c>
      <c r="D1954" s="43" t="str">
        <f t="shared" si="184"/>
        <v>.bam</v>
      </c>
      <c r="E1954" s="43" t="str">
        <f t="shared" si="186"/>
        <v>/data/khanlab/projects/working_DATA/Sample_WT124tumor_T_C3WB4ACXX/Sample_WT124tumor_T_C3WB4ACXX.Processed/Sample_WT124tumor_T_C3WB4ACXX.bam</v>
      </c>
      <c r="F1954" s="43" t="str">
        <f t="shared" si="187"/>
        <v>Sample_WT124tumor_T_C3WB4ACXX.bam</v>
      </c>
      <c r="G1954" s="97" t="str">
        <f t="shared" si="185"/>
        <v>/data/khanlab/projects/working_DATA/Sample_WT124tumor_T_C3WB4ACXX/Sample_WT124tumor_T_C3WB4ACXX.Cufflinks_UCSC/genes.fpkm_tracking</v>
      </c>
      <c r="H1954" s="43"/>
      <c r="I1954" s="43"/>
      <c r="J1954" s="43"/>
      <c r="K1954" s="43"/>
      <c r="L1954" s="43"/>
      <c r="M1954" s="43"/>
      <c r="N1954" s="43"/>
      <c r="O1954" s="43"/>
      <c r="P1954" s="43"/>
      <c r="Q1954" s="43"/>
    </row>
    <row r="1955" spans="1:17">
      <c r="A1955" s="43" t="str">
        <f t="shared" si="182"/>
        <v>/data/khanlab/projects/working_DATA/</v>
      </c>
      <c r="B1955" s="43" t="s">
        <v>1004</v>
      </c>
      <c r="C1955" s="43" t="str">
        <f t="shared" si="183"/>
        <v>.Processed/</v>
      </c>
      <c r="D1955" s="43" t="str">
        <f t="shared" si="184"/>
        <v>.bam</v>
      </c>
      <c r="E1955" s="43" t="str">
        <f t="shared" si="186"/>
        <v>/data/khanlab/projects/working_DATA/Sample_WT125tumor_T_C3WB4ACXX/Sample_WT125tumor_T_C3WB4ACXX.Processed/Sample_WT125tumor_T_C3WB4ACXX.bam</v>
      </c>
      <c r="F1955" s="43" t="str">
        <f t="shared" si="187"/>
        <v>Sample_WT125tumor_T_C3WB4ACXX.bam</v>
      </c>
      <c r="G1955" s="97" t="str">
        <f t="shared" si="185"/>
        <v>/data/khanlab/projects/working_DATA/Sample_WT125tumor_T_C3WB4ACXX/Sample_WT125tumor_T_C3WB4ACXX.Cufflinks_UCSC/genes.fpkm_tracking</v>
      </c>
      <c r="H1955" s="43"/>
      <c r="I1955" s="43"/>
      <c r="J1955" s="43"/>
      <c r="K1955" s="43"/>
      <c r="L1955" s="43"/>
      <c r="M1955" s="43"/>
      <c r="N1955" s="43"/>
      <c r="O1955" s="43"/>
      <c r="P1955" s="43"/>
      <c r="Q1955" s="43"/>
    </row>
    <row r="1956" spans="1:17">
      <c r="A1956" s="43" t="str">
        <f t="shared" si="182"/>
        <v>/data/khanlab/projects/working_DATA/</v>
      </c>
      <c r="B1956" s="43" t="s">
        <v>1005</v>
      </c>
      <c r="C1956" s="43" t="str">
        <f t="shared" si="183"/>
        <v>.Processed/</v>
      </c>
      <c r="D1956" s="43" t="str">
        <f t="shared" si="184"/>
        <v>.bam</v>
      </c>
      <c r="E1956" s="43" t="str">
        <f t="shared" si="186"/>
        <v>/data/khanlab/projects/working_DATA/Sample_WT126tumor_T_C3WB4ACXX/Sample_WT126tumor_T_C3WB4ACXX.Processed/Sample_WT126tumor_T_C3WB4ACXX.bam</v>
      </c>
      <c r="F1956" s="43" t="str">
        <f t="shared" si="187"/>
        <v>Sample_WT126tumor_T_C3WB4ACXX.bam</v>
      </c>
      <c r="G1956" s="97" t="str">
        <f t="shared" si="185"/>
        <v>/data/khanlab/projects/working_DATA/Sample_WT126tumor_T_C3WB4ACXX/Sample_WT126tumor_T_C3WB4ACXX.Cufflinks_UCSC/genes.fpkm_tracking</v>
      </c>
      <c r="H1956" s="43"/>
      <c r="I1956" s="43"/>
      <c r="J1956" s="43"/>
      <c r="K1956" s="43"/>
      <c r="L1956" s="43"/>
      <c r="M1956" s="43"/>
      <c r="N1956" s="43"/>
      <c r="O1956" s="43"/>
      <c r="P1956" s="43"/>
      <c r="Q1956" s="43"/>
    </row>
    <row r="1957" spans="1:17">
      <c r="A1957" s="43" t="str">
        <f t="shared" si="182"/>
        <v>/data/khanlab/projects/working_DATA/</v>
      </c>
      <c r="B1957" s="43" t="s">
        <v>1006</v>
      </c>
      <c r="C1957" s="43" t="str">
        <f t="shared" si="183"/>
        <v>.Processed/</v>
      </c>
      <c r="D1957" s="43" t="str">
        <f t="shared" si="184"/>
        <v>.bam</v>
      </c>
      <c r="E1957" s="43" t="str">
        <f t="shared" si="186"/>
        <v>/data/khanlab/projects/working_DATA/Sample_WT127tumor_T_C3WB4ACXX/Sample_WT127tumor_T_C3WB4ACXX.Processed/Sample_WT127tumor_T_C3WB4ACXX.bam</v>
      </c>
      <c r="F1957" s="43" t="str">
        <f t="shared" si="187"/>
        <v>Sample_WT127tumor_T_C3WB4ACXX.bam</v>
      </c>
      <c r="G1957" s="97" t="str">
        <f t="shared" si="185"/>
        <v>/data/khanlab/projects/working_DATA/Sample_WT127tumor_T_C3WB4ACXX/Sample_WT127tumor_T_C3WB4ACXX.Cufflinks_UCSC/genes.fpkm_tracking</v>
      </c>
      <c r="H1957" s="43"/>
      <c r="I1957" s="43"/>
      <c r="J1957" s="43"/>
      <c r="K1957" s="43"/>
      <c r="L1957" s="43"/>
      <c r="M1957" s="43"/>
      <c r="N1957" s="43"/>
      <c r="O1957" s="43"/>
      <c r="P1957" s="43"/>
      <c r="Q1957" s="43"/>
    </row>
    <row r="1958" spans="1:17">
      <c r="A1958" s="43" t="str">
        <f t="shared" si="182"/>
        <v>/data/khanlab/projects/working_DATA/</v>
      </c>
      <c r="B1958" s="43" t="s">
        <v>1007</v>
      </c>
      <c r="C1958" s="43" t="str">
        <f t="shared" si="183"/>
        <v>.Processed/</v>
      </c>
      <c r="D1958" s="43" t="str">
        <f t="shared" si="184"/>
        <v>.bam</v>
      </c>
      <c r="E1958" s="43" t="str">
        <f t="shared" si="186"/>
        <v>/data/khanlab/projects/working_DATA/Sample_WT128tumor_T_C3WB4ACXX/Sample_WT128tumor_T_C3WB4ACXX.Processed/Sample_WT128tumor_T_C3WB4ACXX.bam</v>
      </c>
      <c r="F1958" s="43" t="str">
        <f t="shared" si="187"/>
        <v>Sample_WT128tumor_T_C3WB4ACXX.bam</v>
      </c>
      <c r="G1958" s="97" t="str">
        <f t="shared" si="185"/>
        <v>/data/khanlab/projects/working_DATA/Sample_WT128tumor_T_C3WB4ACXX/Sample_WT128tumor_T_C3WB4ACXX.Cufflinks_UCSC/genes.fpkm_tracking</v>
      </c>
      <c r="H1958" s="43"/>
      <c r="I1958" s="43"/>
      <c r="J1958" s="43"/>
      <c r="K1958" s="43"/>
      <c r="L1958" s="43"/>
      <c r="M1958" s="43"/>
      <c r="N1958" s="43"/>
      <c r="O1958" s="43"/>
      <c r="P1958" s="43"/>
      <c r="Q1958" s="43"/>
    </row>
    <row r="1959" spans="1:17">
      <c r="A1959" s="43" t="str">
        <f t="shared" si="182"/>
        <v>/data/khanlab/projects/working_DATA/</v>
      </c>
      <c r="B1959" s="43" t="s">
        <v>1008</v>
      </c>
      <c r="C1959" s="43" t="str">
        <f t="shared" si="183"/>
        <v>.Processed/</v>
      </c>
      <c r="D1959" s="43" t="str">
        <f t="shared" si="184"/>
        <v>.bam</v>
      </c>
      <c r="E1959" s="43" t="str">
        <f t="shared" si="186"/>
        <v>/data/khanlab/projects/working_DATA/Sample_WT129tumor_T_C3WB4ACXX/Sample_WT129tumor_T_C3WB4ACXX.Processed/Sample_WT129tumor_T_C3WB4ACXX.bam</v>
      </c>
      <c r="F1959" s="43" t="str">
        <f t="shared" si="187"/>
        <v>Sample_WT129tumor_T_C3WB4ACXX.bam</v>
      </c>
      <c r="G1959" s="97" t="str">
        <f t="shared" si="185"/>
        <v>/data/khanlab/projects/working_DATA/Sample_WT129tumor_T_C3WB4ACXX/Sample_WT129tumor_T_C3WB4ACXX.Cufflinks_UCSC/genes.fpkm_tracking</v>
      </c>
      <c r="H1959" s="43"/>
      <c r="I1959" s="43"/>
      <c r="J1959" s="43"/>
      <c r="K1959" s="43"/>
      <c r="L1959" s="43"/>
      <c r="M1959" s="43"/>
      <c r="N1959" s="43"/>
      <c r="O1959" s="43"/>
      <c r="P1959" s="43"/>
      <c r="Q1959" s="43"/>
    </row>
    <row r="1960" spans="1:17">
      <c r="A1960" s="43" t="str">
        <f t="shared" si="182"/>
        <v>/data/khanlab/projects/working_DATA/</v>
      </c>
      <c r="B1960" s="43" t="s">
        <v>1009</v>
      </c>
      <c r="C1960" s="43" t="str">
        <f t="shared" si="183"/>
        <v>.Processed/</v>
      </c>
      <c r="D1960" s="43" t="str">
        <f t="shared" si="184"/>
        <v>.bam</v>
      </c>
      <c r="E1960" s="43" t="str">
        <f t="shared" si="186"/>
        <v>/data/khanlab/projects/working_DATA/Sample_WT130tumor_T_C3WB4ACXX/Sample_WT130tumor_T_C3WB4ACXX.Processed/Sample_WT130tumor_T_C3WB4ACXX.bam</v>
      </c>
      <c r="F1960" s="43" t="str">
        <f t="shared" si="187"/>
        <v>Sample_WT130tumor_T_C3WB4ACXX.bam</v>
      </c>
      <c r="G1960" s="97" t="str">
        <f t="shared" si="185"/>
        <v>/data/khanlab/projects/working_DATA/Sample_WT130tumor_T_C3WB4ACXX/Sample_WT130tumor_T_C3WB4ACXX.Cufflinks_UCSC/genes.fpkm_tracking</v>
      </c>
      <c r="H1960" s="43"/>
      <c r="I1960" s="43"/>
      <c r="J1960" s="43"/>
      <c r="K1960" s="43"/>
      <c r="L1960" s="43"/>
      <c r="M1960" s="43"/>
      <c r="N1960" s="43"/>
      <c r="O1960" s="43"/>
      <c r="P1960" s="43"/>
      <c r="Q1960" s="43"/>
    </row>
    <row r="1961" spans="1:17">
      <c r="A1961" s="43" t="str">
        <f t="shared" si="182"/>
        <v>/data/khanlab/projects/working_DATA/</v>
      </c>
      <c r="B1961" s="43" t="s">
        <v>1010</v>
      </c>
      <c r="C1961" s="43" t="str">
        <f t="shared" si="183"/>
        <v>.Processed/</v>
      </c>
      <c r="D1961" s="43" t="str">
        <f t="shared" si="184"/>
        <v>.bam</v>
      </c>
      <c r="E1961" s="43" t="str">
        <f t="shared" si="186"/>
        <v>/data/khanlab/projects/working_DATA/Sample_Y26RFFPE_T_C34P6ACXX/Sample_Y26RFFPE_T_C34P6ACXX.Processed/Sample_Y26RFFPE_T_C34P6ACXX.bam</v>
      </c>
      <c r="F1961" s="43" t="str">
        <f t="shared" si="187"/>
        <v>Sample_Y26RFFPE_T_C34P6ACXX.bam</v>
      </c>
      <c r="G1961" s="97" t="str">
        <f t="shared" si="185"/>
        <v>/data/khanlab/projects/working_DATA/Sample_Y26RFFPE_T_C34P6ACXX/Sample_Y26RFFPE_T_C34P6ACXX.Cufflinks_UCSC/genes.fpkm_tracking</v>
      </c>
      <c r="H1961" s="43"/>
      <c r="I1961" s="43"/>
      <c r="J1961" s="43"/>
      <c r="K1961" s="43"/>
      <c r="L1961" s="43"/>
      <c r="M1961" s="43"/>
      <c r="N1961" s="43"/>
      <c r="O1961" s="43"/>
      <c r="P1961" s="43"/>
      <c r="Q1961" s="43"/>
    </row>
    <row r="1962" spans="1:17" hidden="1">
      <c r="A1962" s="43" t="str">
        <f t="shared" si="182"/>
        <v>/data/khanlab/projects/working_DATA/</v>
      </c>
      <c r="B1962" s="43" t="s">
        <v>2289</v>
      </c>
      <c r="C1962" s="43" t="str">
        <f t="shared" si="183"/>
        <v>.Processed/</v>
      </c>
      <c r="D1962" s="43" t="str">
        <f t="shared" si="184"/>
        <v>.bam</v>
      </c>
      <c r="E1962" s="43" t="str">
        <f t="shared" si="186"/>
        <v>/data/khanlab/projects/working_DATA/Sample_YST001blood_E_C2FWPACXX/Sample_YST001blood_E_C2FWPACXX.Processed/Sample_YST001blood_E_C2FWPACXX.bam</v>
      </c>
      <c r="F1962" s="43" t="str">
        <f t="shared" si="187"/>
        <v>Sample_YST001blood_E_C2FWPACXX.bam</v>
      </c>
      <c r="G1962" s="97" t="str">
        <f t="shared" si="185"/>
        <v>/data/khanlab/projects/working_DATA/Sample_YST001blood_E_C2FWPACXX/Sample_YST001blood_E_C2FWPACXX.Cufflinks_UCSC/genes.fpkm_tracking</v>
      </c>
      <c r="H1962" s="43"/>
      <c r="I1962" s="43"/>
      <c r="J1962" s="43"/>
      <c r="K1962" s="43"/>
      <c r="L1962" s="43"/>
      <c r="M1962" s="43"/>
      <c r="N1962" s="43"/>
      <c r="O1962" s="43"/>
      <c r="P1962" s="43"/>
      <c r="Q1962" s="43"/>
    </row>
    <row r="1963" spans="1:17" hidden="1">
      <c r="A1963" s="43" t="str">
        <f t="shared" si="182"/>
        <v>/data/khanlab/projects/working_DATA/</v>
      </c>
      <c r="B1963" s="43" t="s">
        <v>2290</v>
      </c>
      <c r="C1963" s="43" t="str">
        <f t="shared" si="183"/>
        <v>.Processed/</v>
      </c>
      <c r="D1963" s="43" t="str">
        <f t="shared" si="184"/>
        <v>.bam</v>
      </c>
      <c r="E1963" s="43" t="str">
        <f t="shared" si="186"/>
        <v>/data/khanlab/projects/working_DATA/Sample_YST001tumor_E_C2FWPACXX/Sample_YST001tumor_E_C2FWPACXX.Processed/Sample_YST001tumor_E_C2FWPACXX.bam</v>
      </c>
      <c r="F1963" s="43" t="str">
        <f t="shared" si="187"/>
        <v>Sample_YST001tumor_E_C2FWPACXX.bam</v>
      </c>
      <c r="G1963" s="97" t="str">
        <f t="shared" si="185"/>
        <v>/data/khanlab/projects/working_DATA/Sample_YST001tumor_E_C2FWPACXX/Sample_YST001tumor_E_C2FWPACXX.Cufflinks_UCSC/genes.fpkm_tracking</v>
      </c>
      <c r="H1963" s="43"/>
      <c r="I1963" s="43"/>
      <c r="J1963" s="43"/>
      <c r="K1963" s="43"/>
      <c r="L1963" s="43"/>
      <c r="M1963" s="43"/>
      <c r="N1963" s="43"/>
      <c r="O1963" s="43"/>
      <c r="P1963" s="43"/>
      <c r="Q1963" s="43"/>
    </row>
    <row r="1964" spans="1:17">
      <c r="A1964" s="43" t="str">
        <f t="shared" si="182"/>
        <v>/data/khanlab/projects/working_DATA/</v>
      </c>
      <c r="B1964" s="43" t="s">
        <v>1011</v>
      </c>
      <c r="C1964" s="43" t="str">
        <f t="shared" si="183"/>
        <v>.Processed/</v>
      </c>
      <c r="D1964" s="43" t="str">
        <f t="shared" si="184"/>
        <v>.bam</v>
      </c>
      <c r="E1964" s="43" t="str">
        <f t="shared" si="186"/>
        <v>/data/khanlab/projects/working_DATA/Sample_YST001tumor_T_D2259ACXX/Sample_YST001tumor_T_D2259ACXX.Processed/Sample_YST001tumor_T_D2259ACXX.bam</v>
      </c>
      <c r="F1964" s="43" t="str">
        <f t="shared" si="187"/>
        <v>Sample_YST001tumor_T_D2259ACXX.bam</v>
      </c>
      <c r="G1964" s="97" t="str">
        <f t="shared" si="185"/>
        <v>/data/khanlab/projects/working_DATA/Sample_YST001tumor_T_D2259ACXX/Sample_YST001tumor_T_D2259ACXX.Cufflinks_UCSC/genes.fpkm_tracking</v>
      </c>
      <c r="H1964" s="43"/>
      <c r="I1964" s="43"/>
      <c r="J1964" s="43"/>
      <c r="K1964" s="43"/>
      <c r="L1964" s="43"/>
      <c r="M1964" s="43"/>
      <c r="N1964" s="43"/>
      <c r="O1964" s="43"/>
      <c r="P1964" s="43"/>
      <c r="Q1964" s="43"/>
    </row>
    <row r="1965" spans="1:17" hidden="1">
      <c r="A1965" s="43" t="str">
        <f t="shared" si="182"/>
        <v>/data/khanlab/projects/working_DATA/</v>
      </c>
      <c r="B1965" s="43" t="s">
        <v>2291</v>
      </c>
      <c r="C1965" s="43" t="str">
        <f t="shared" si="183"/>
        <v>.Processed/</v>
      </c>
      <c r="D1965" s="43" t="str">
        <f t="shared" si="184"/>
        <v>.bam</v>
      </c>
      <c r="E1965" s="43" t="str">
        <f t="shared" si="186"/>
        <v>/data/khanlab/projects/working_DATA/Sample_YST002blood_E_C2FWPACXX/Sample_YST002blood_E_C2FWPACXX.Processed/Sample_YST002blood_E_C2FWPACXX.bam</v>
      </c>
      <c r="F1965" s="43" t="str">
        <f t="shared" si="187"/>
        <v>Sample_YST002blood_E_C2FWPACXX.bam</v>
      </c>
      <c r="G1965" s="97" t="str">
        <f t="shared" si="185"/>
        <v>/data/khanlab/projects/working_DATA/Sample_YST002blood_E_C2FWPACXX/Sample_YST002blood_E_C2FWPACXX.Cufflinks_UCSC/genes.fpkm_tracking</v>
      </c>
      <c r="H1965" s="43"/>
      <c r="I1965" s="43"/>
      <c r="J1965" s="43"/>
      <c r="K1965" s="43"/>
      <c r="L1965" s="43"/>
      <c r="M1965" s="43"/>
      <c r="N1965" s="43"/>
      <c r="O1965" s="43"/>
      <c r="P1965" s="43"/>
      <c r="Q1965" s="43"/>
    </row>
    <row r="1966" spans="1:17" hidden="1">
      <c r="A1966" s="43" t="str">
        <f t="shared" si="182"/>
        <v>/data/khanlab/projects/working_DATA/</v>
      </c>
      <c r="B1966" s="43" t="s">
        <v>2292</v>
      </c>
      <c r="C1966" s="43" t="str">
        <f t="shared" si="183"/>
        <v>.Processed/</v>
      </c>
      <c r="D1966" s="43" t="str">
        <f t="shared" si="184"/>
        <v>.bam</v>
      </c>
      <c r="E1966" s="43" t="str">
        <f t="shared" si="186"/>
        <v>/data/khanlab/projects/working_DATA/Sample_YST002tumor_E_C2FWPACXX/Sample_YST002tumor_E_C2FWPACXX.Processed/Sample_YST002tumor_E_C2FWPACXX.bam</v>
      </c>
      <c r="F1966" s="43" t="str">
        <f t="shared" si="187"/>
        <v>Sample_YST002tumor_E_C2FWPACXX.bam</v>
      </c>
      <c r="G1966" s="97" t="str">
        <f t="shared" si="185"/>
        <v>/data/khanlab/projects/working_DATA/Sample_YST002tumor_E_C2FWPACXX/Sample_YST002tumor_E_C2FWPACXX.Cufflinks_UCSC/genes.fpkm_tracking</v>
      </c>
      <c r="H1966" s="43"/>
      <c r="I1966" s="43"/>
      <c r="J1966" s="43"/>
      <c r="K1966" s="43"/>
      <c r="L1966" s="43"/>
      <c r="M1966" s="43"/>
      <c r="N1966" s="43"/>
      <c r="O1966" s="43"/>
      <c r="P1966" s="43"/>
      <c r="Q1966" s="43"/>
    </row>
    <row r="1967" spans="1:17">
      <c r="A1967" s="43" t="str">
        <f t="shared" si="182"/>
        <v>/data/khanlab/projects/working_DATA/</v>
      </c>
      <c r="B1967" s="43" t="s">
        <v>1012</v>
      </c>
      <c r="C1967" s="43" t="str">
        <f t="shared" si="183"/>
        <v>.Processed/</v>
      </c>
      <c r="D1967" s="43" t="str">
        <f t="shared" si="184"/>
        <v>.bam</v>
      </c>
      <c r="E1967" s="43" t="str">
        <f t="shared" si="186"/>
        <v>/data/khanlab/projects/working_DATA/Sample_YST002tumor_T_D2259ACXX/Sample_YST002tumor_T_D2259ACXX.Processed/Sample_YST002tumor_T_D2259ACXX.bam</v>
      </c>
      <c r="F1967" s="43" t="str">
        <f t="shared" si="187"/>
        <v>Sample_YST002tumor_T_D2259ACXX.bam</v>
      </c>
      <c r="G1967" s="97" t="str">
        <f t="shared" si="185"/>
        <v>/data/khanlab/projects/working_DATA/Sample_YST002tumor_T_D2259ACXX/Sample_YST002tumor_T_D2259ACXX.Cufflinks_UCSC/genes.fpkm_tracking</v>
      </c>
      <c r="H1967" s="43"/>
      <c r="I1967" s="43"/>
      <c r="J1967" s="43"/>
      <c r="K1967" s="43"/>
      <c r="L1967" s="43"/>
      <c r="M1967" s="43"/>
      <c r="N1967" s="43"/>
      <c r="O1967" s="43"/>
      <c r="P1967" s="43"/>
      <c r="Q1967" s="43"/>
    </row>
    <row r="1968" spans="1:17" hidden="1">
      <c r="A1968" s="43" t="str">
        <f t="shared" si="182"/>
        <v>/data/khanlab/projects/working_DATA/</v>
      </c>
      <c r="B1968" s="43" t="s">
        <v>2293</v>
      </c>
      <c r="C1968" s="43" t="str">
        <f t="shared" si="183"/>
        <v>.Processed/</v>
      </c>
      <c r="D1968" s="43" t="str">
        <f t="shared" si="184"/>
        <v>.bam</v>
      </c>
      <c r="E1968" s="43" t="str">
        <f t="shared" si="186"/>
        <v>/data/khanlab/projects/working_DATA/Sample_YST003blood_E_C2FWPACXX/Sample_YST003blood_E_C2FWPACXX.Processed/Sample_YST003blood_E_C2FWPACXX.bam</v>
      </c>
      <c r="F1968" s="43" t="str">
        <f t="shared" si="187"/>
        <v>Sample_YST003blood_E_C2FWPACXX.bam</v>
      </c>
      <c r="G1968" s="97" t="str">
        <f t="shared" si="185"/>
        <v>/data/khanlab/projects/working_DATA/Sample_YST003blood_E_C2FWPACXX/Sample_YST003blood_E_C2FWPACXX.Cufflinks_UCSC/genes.fpkm_tracking</v>
      </c>
      <c r="H1968" s="43"/>
      <c r="I1968" s="43"/>
      <c r="J1968" s="43"/>
      <c r="K1968" s="43"/>
      <c r="L1968" s="43"/>
      <c r="M1968" s="43"/>
      <c r="N1968" s="43"/>
      <c r="O1968" s="43"/>
      <c r="P1968" s="43"/>
      <c r="Q1968" s="43"/>
    </row>
    <row r="1969" spans="1:17" hidden="1">
      <c r="A1969" s="43" t="str">
        <f t="shared" si="182"/>
        <v>/data/khanlab/projects/working_DATA/</v>
      </c>
      <c r="B1969" s="43" t="s">
        <v>2294</v>
      </c>
      <c r="C1969" s="43" t="str">
        <f t="shared" si="183"/>
        <v>.Processed/</v>
      </c>
      <c r="D1969" s="43" t="str">
        <f t="shared" si="184"/>
        <v>.bam</v>
      </c>
      <c r="E1969" s="43" t="str">
        <f t="shared" si="186"/>
        <v>/data/khanlab/projects/working_DATA/Sample_YST003tumor_E_C2FWPACXX/Sample_YST003tumor_E_C2FWPACXX.Processed/Sample_YST003tumor_E_C2FWPACXX.bam</v>
      </c>
      <c r="F1969" s="43" t="str">
        <f t="shared" si="187"/>
        <v>Sample_YST003tumor_E_C2FWPACXX.bam</v>
      </c>
      <c r="G1969" s="97" t="str">
        <f t="shared" si="185"/>
        <v>/data/khanlab/projects/working_DATA/Sample_YST003tumor_E_C2FWPACXX/Sample_YST003tumor_E_C2FWPACXX.Cufflinks_UCSC/genes.fpkm_tracking</v>
      </c>
      <c r="H1969" s="43"/>
      <c r="I1969" s="43"/>
      <c r="J1969" s="43"/>
      <c r="K1969" s="43"/>
      <c r="L1969" s="43"/>
      <c r="M1969" s="43"/>
      <c r="N1969" s="43"/>
      <c r="O1969" s="43"/>
      <c r="P1969" s="43"/>
      <c r="Q1969" s="43"/>
    </row>
    <row r="1970" spans="1:17">
      <c r="A1970" s="43" t="str">
        <f t="shared" si="182"/>
        <v>/data/khanlab/projects/working_DATA/</v>
      </c>
      <c r="B1970" s="43" t="s">
        <v>1013</v>
      </c>
      <c r="C1970" s="43" t="str">
        <f t="shared" si="183"/>
        <v>.Processed/</v>
      </c>
      <c r="D1970" s="43" t="str">
        <f t="shared" si="184"/>
        <v>.bam</v>
      </c>
      <c r="E1970" s="43" t="str">
        <f t="shared" si="186"/>
        <v>/data/khanlab/projects/working_DATA/Sample_YST003tumor_T_D1T6TACXX/Sample_YST003tumor_T_D1T6TACXX.Processed/Sample_YST003tumor_T_D1T6TACXX.bam</v>
      </c>
      <c r="F1970" s="43" t="str">
        <f t="shared" si="187"/>
        <v>Sample_YST003tumor_T_D1T6TACXX.bam</v>
      </c>
      <c r="G1970" s="97" t="str">
        <f t="shared" si="185"/>
        <v>/data/khanlab/projects/working_DATA/Sample_YST003tumor_T_D1T6TACXX/Sample_YST003tumor_T_D1T6TACXX.Cufflinks_UCSC/genes.fpkm_tracking</v>
      </c>
      <c r="H1970" s="43"/>
      <c r="I1970" s="43"/>
      <c r="J1970" s="43"/>
      <c r="K1970" s="43"/>
      <c r="L1970" s="43"/>
      <c r="M1970" s="43"/>
      <c r="N1970" s="43"/>
      <c r="O1970" s="43"/>
      <c r="P1970" s="43"/>
      <c r="Q1970" s="43"/>
    </row>
    <row r="1971" spans="1:17" hidden="1">
      <c r="A1971" s="43" t="str">
        <f t="shared" si="182"/>
        <v>/data/khanlab/projects/working_DATA/</v>
      </c>
      <c r="B1971" s="43" t="s">
        <v>2295</v>
      </c>
      <c r="C1971" s="43" t="str">
        <f t="shared" si="183"/>
        <v>.Processed/</v>
      </c>
      <c r="D1971" s="43" t="str">
        <f t="shared" si="184"/>
        <v>.bam</v>
      </c>
      <c r="E1971" s="43" t="str">
        <f t="shared" si="186"/>
        <v>/data/khanlab/projects/working_DATA/Sample_YST004blood_E_C2FWPACXX/Sample_YST004blood_E_C2FWPACXX.Processed/Sample_YST004blood_E_C2FWPACXX.bam</v>
      </c>
      <c r="F1971" s="43" t="str">
        <f t="shared" si="187"/>
        <v>Sample_YST004blood_E_C2FWPACXX.bam</v>
      </c>
      <c r="G1971" s="97" t="str">
        <f t="shared" si="185"/>
        <v>/data/khanlab/projects/working_DATA/Sample_YST004blood_E_C2FWPACXX/Sample_YST004blood_E_C2FWPACXX.Cufflinks_UCSC/genes.fpkm_tracking</v>
      </c>
      <c r="H1971" s="43"/>
      <c r="I1971" s="43"/>
      <c r="J1971" s="43"/>
      <c r="K1971" s="43"/>
      <c r="L1971" s="43"/>
      <c r="M1971" s="43"/>
      <c r="N1971" s="43"/>
      <c r="O1971" s="43"/>
      <c r="P1971" s="43"/>
      <c r="Q1971" s="43"/>
    </row>
    <row r="1972" spans="1:17" hidden="1">
      <c r="A1972" s="43" t="str">
        <f t="shared" si="182"/>
        <v>/data/khanlab/projects/working_DATA/</v>
      </c>
      <c r="B1972" s="43" t="s">
        <v>2296</v>
      </c>
      <c r="C1972" s="43" t="str">
        <f t="shared" si="183"/>
        <v>.Processed/</v>
      </c>
      <c r="D1972" s="43" t="str">
        <f t="shared" si="184"/>
        <v>.bam</v>
      </c>
      <c r="E1972" s="43" t="str">
        <f t="shared" si="186"/>
        <v>/data/khanlab/projects/working_DATA/Sample_YST004tumor_E_C2FWPACXX/Sample_YST004tumor_E_C2FWPACXX.Processed/Sample_YST004tumor_E_C2FWPACXX.bam</v>
      </c>
      <c r="F1972" s="43" t="str">
        <f t="shared" si="187"/>
        <v>Sample_YST004tumor_E_C2FWPACXX.bam</v>
      </c>
      <c r="G1972" s="97" t="str">
        <f t="shared" si="185"/>
        <v>/data/khanlab/projects/working_DATA/Sample_YST004tumor_E_C2FWPACXX/Sample_YST004tumor_E_C2FWPACXX.Cufflinks_UCSC/genes.fpkm_tracking</v>
      </c>
      <c r="H1972" s="43"/>
      <c r="I1972" s="43"/>
      <c r="J1972" s="43"/>
      <c r="K1972" s="43"/>
      <c r="L1972" s="43"/>
      <c r="M1972" s="43"/>
      <c r="N1972" s="43"/>
      <c r="O1972" s="43"/>
      <c r="P1972" s="43"/>
      <c r="Q1972" s="43"/>
    </row>
    <row r="1973" spans="1:17">
      <c r="A1973" s="43" t="str">
        <f t="shared" si="182"/>
        <v>/data/khanlab/projects/working_DATA/</v>
      </c>
      <c r="B1973" s="43" t="s">
        <v>1014</v>
      </c>
      <c r="C1973" s="43" t="str">
        <f t="shared" si="183"/>
        <v>.Processed/</v>
      </c>
      <c r="D1973" s="43" t="str">
        <f t="shared" si="184"/>
        <v>.bam</v>
      </c>
      <c r="E1973" s="43" t="str">
        <f t="shared" si="186"/>
        <v>/data/khanlab/projects/working_DATA/Sample_YST004tumor_T_D1T6TACXX/Sample_YST004tumor_T_D1T6TACXX.Processed/Sample_YST004tumor_T_D1T6TACXX.bam</v>
      </c>
      <c r="F1973" s="43" t="str">
        <f t="shared" si="187"/>
        <v>Sample_YST004tumor_T_D1T6TACXX.bam</v>
      </c>
      <c r="G1973" s="97" t="str">
        <f t="shared" si="185"/>
        <v>/data/khanlab/projects/working_DATA/Sample_YST004tumor_T_D1T6TACXX/Sample_YST004tumor_T_D1T6TACXX.Cufflinks_UCSC/genes.fpkm_tracking</v>
      </c>
      <c r="H1973" s="43"/>
      <c r="I1973" s="43"/>
      <c r="J1973" s="43"/>
      <c r="K1973" s="43"/>
      <c r="L1973" s="43"/>
      <c r="M1973" s="43"/>
      <c r="N1973" s="43"/>
      <c r="O1973" s="43"/>
      <c r="P1973" s="43"/>
      <c r="Q1973" s="43"/>
    </row>
    <row r="1974" spans="1:17" hidden="1">
      <c r="A1974" s="43" t="str">
        <f t="shared" ref="A1974:A2037" si="188">$A$1</f>
        <v>/data/khanlab/projects/working_DATA/</v>
      </c>
      <c r="B1974" s="43" t="s">
        <v>2297</v>
      </c>
      <c r="C1974" s="43" t="str">
        <f t="shared" ref="C1974:C2037" si="189">$C$1</f>
        <v>.Processed/</v>
      </c>
      <c r="D1974" s="43" t="str">
        <f t="shared" ref="D1974:D2037" si="190">$D$1</f>
        <v>.bam</v>
      </c>
      <c r="E1974" s="43" t="str">
        <f t="shared" si="186"/>
        <v>/data/khanlab/projects/working_DATA/Sample_YST005blood_E_C2FWPACXX/Sample_YST005blood_E_C2FWPACXX.Processed/Sample_YST005blood_E_C2FWPACXX.bam</v>
      </c>
      <c r="F1974" s="43" t="str">
        <f t="shared" si="187"/>
        <v>Sample_YST005blood_E_C2FWPACXX.bam</v>
      </c>
      <c r="G1974" s="97" t="str">
        <f t="shared" si="185"/>
        <v>/data/khanlab/projects/working_DATA/Sample_YST005blood_E_C2FWPACXX/Sample_YST005blood_E_C2FWPACXX.Cufflinks_UCSC/genes.fpkm_tracking</v>
      </c>
      <c r="H1974" s="43"/>
      <c r="I1974" s="43"/>
      <c r="J1974" s="43"/>
      <c r="K1974" s="43"/>
      <c r="L1974" s="43"/>
      <c r="M1974" s="43"/>
      <c r="N1974" s="43"/>
      <c r="O1974" s="43"/>
      <c r="P1974" s="43"/>
      <c r="Q1974" s="43"/>
    </row>
    <row r="1975" spans="1:17" hidden="1">
      <c r="A1975" s="43" t="str">
        <f t="shared" si="188"/>
        <v>/data/khanlab/projects/working_DATA/</v>
      </c>
      <c r="B1975" s="43" t="s">
        <v>2298</v>
      </c>
      <c r="C1975" s="43" t="str">
        <f t="shared" si="189"/>
        <v>.Processed/</v>
      </c>
      <c r="D1975" s="43" t="str">
        <f t="shared" si="190"/>
        <v>.bam</v>
      </c>
      <c r="E1975" s="43" t="str">
        <f t="shared" si="186"/>
        <v>/data/khanlab/projects/working_DATA/Sample_YST005tumor_E_C2FWPACXX/Sample_YST005tumor_E_C2FWPACXX.Processed/Sample_YST005tumor_E_C2FWPACXX.bam</v>
      </c>
      <c r="F1975" s="43" t="str">
        <f t="shared" si="187"/>
        <v>Sample_YST005tumor_E_C2FWPACXX.bam</v>
      </c>
      <c r="G1975" s="97" t="str">
        <f t="shared" si="185"/>
        <v>/data/khanlab/projects/working_DATA/Sample_YST005tumor_E_C2FWPACXX/Sample_YST005tumor_E_C2FWPACXX.Cufflinks_UCSC/genes.fpkm_tracking</v>
      </c>
      <c r="H1975" s="43"/>
      <c r="I1975" s="43"/>
      <c r="J1975" s="43"/>
      <c r="K1975" s="43"/>
      <c r="L1975" s="43"/>
      <c r="M1975" s="43"/>
      <c r="N1975" s="43"/>
      <c r="O1975" s="43"/>
      <c r="P1975" s="43"/>
      <c r="Q1975" s="43"/>
    </row>
    <row r="1976" spans="1:17" hidden="1">
      <c r="A1976" s="43" t="str">
        <f t="shared" si="188"/>
        <v>/data/khanlab/projects/working_DATA/</v>
      </c>
      <c r="B1976" s="43" t="s">
        <v>2299</v>
      </c>
      <c r="C1976" s="43" t="str">
        <f t="shared" si="189"/>
        <v>.Processed/</v>
      </c>
      <c r="D1976" s="43" t="str">
        <f t="shared" si="190"/>
        <v>.bam</v>
      </c>
      <c r="E1976" s="43" t="str">
        <f t="shared" si="186"/>
        <v>/data/khanlab/projects/working_DATA/Sample_YST006blood_E_C2FWPACXX/Sample_YST006blood_E_C2FWPACXX.Processed/Sample_YST006blood_E_C2FWPACXX.bam</v>
      </c>
      <c r="F1976" s="43" t="str">
        <f t="shared" si="187"/>
        <v>Sample_YST006blood_E_C2FWPACXX.bam</v>
      </c>
      <c r="G1976" s="97" t="str">
        <f t="shared" si="185"/>
        <v>/data/khanlab/projects/working_DATA/Sample_YST006blood_E_C2FWPACXX/Sample_YST006blood_E_C2FWPACXX.Cufflinks_UCSC/genes.fpkm_tracking</v>
      </c>
      <c r="H1976" s="43"/>
      <c r="I1976" s="43"/>
      <c r="J1976" s="43"/>
      <c r="K1976" s="43"/>
      <c r="L1976" s="43"/>
      <c r="M1976" s="43"/>
      <c r="N1976" s="43"/>
      <c r="O1976" s="43"/>
      <c r="P1976" s="43"/>
      <c r="Q1976" s="43"/>
    </row>
    <row r="1977" spans="1:17" hidden="1">
      <c r="A1977" s="43" t="str">
        <f t="shared" si="188"/>
        <v>/data/khanlab/projects/working_DATA/</v>
      </c>
      <c r="B1977" s="43" t="s">
        <v>2300</v>
      </c>
      <c r="C1977" s="43" t="str">
        <f t="shared" si="189"/>
        <v>.Processed/</v>
      </c>
      <c r="D1977" s="43" t="str">
        <f t="shared" si="190"/>
        <v>.bam</v>
      </c>
      <c r="E1977" s="43" t="str">
        <f t="shared" si="186"/>
        <v>/data/khanlab/projects/working_DATA/Sample_YST006tumor_E_C2FWPACXX/Sample_YST006tumor_E_C2FWPACXX.Processed/Sample_YST006tumor_E_C2FWPACXX.bam</v>
      </c>
      <c r="F1977" s="43" t="str">
        <f t="shared" si="187"/>
        <v>Sample_YST006tumor_E_C2FWPACXX.bam</v>
      </c>
      <c r="G1977" s="97" t="str">
        <f t="shared" si="185"/>
        <v>/data/khanlab/projects/working_DATA/Sample_YST006tumor_E_C2FWPACXX/Sample_YST006tumor_E_C2FWPACXX.Cufflinks_UCSC/genes.fpkm_tracking</v>
      </c>
      <c r="H1977" s="43"/>
      <c r="I1977" s="43"/>
      <c r="J1977" s="43"/>
      <c r="K1977" s="43"/>
      <c r="L1977" s="43"/>
      <c r="M1977" s="43"/>
      <c r="N1977" s="43"/>
      <c r="O1977" s="43"/>
      <c r="P1977" s="43"/>
      <c r="Q1977" s="43"/>
    </row>
    <row r="1978" spans="1:17">
      <c r="A1978" s="43" t="str">
        <f t="shared" si="188"/>
        <v>/data/khanlab/projects/working_DATA/</v>
      </c>
      <c r="B1978" s="43" t="s">
        <v>1015</v>
      </c>
      <c r="C1978" s="43" t="str">
        <f t="shared" si="189"/>
        <v>.Processed/</v>
      </c>
      <c r="D1978" s="43" t="str">
        <f t="shared" si="190"/>
        <v>.bam</v>
      </c>
      <c r="E1978" s="43" t="str">
        <f t="shared" si="186"/>
        <v>/data/khanlab/projects/working_DATA/Sample_YST006tumor_T_D1T6TACXX/Sample_YST006tumor_T_D1T6TACXX.Processed/Sample_YST006tumor_T_D1T6TACXX.bam</v>
      </c>
      <c r="F1978" s="43" t="str">
        <f t="shared" si="187"/>
        <v>Sample_YST006tumor_T_D1T6TACXX.bam</v>
      </c>
      <c r="G1978" s="97" t="str">
        <f t="shared" si="185"/>
        <v>/data/khanlab/projects/working_DATA/Sample_YST006tumor_T_D1T6TACXX/Sample_YST006tumor_T_D1T6TACXX.Cufflinks_UCSC/genes.fpkm_tracking</v>
      </c>
      <c r="H1978" s="43"/>
      <c r="I1978" s="43"/>
      <c r="J1978" s="43"/>
      <c r="K1978" s="43"/>
      <c r="L1978" s="43"/>
      <c r="M1978" s="43"/>
      <c r="N1978" s="43"/>
      <c r="O1978" s="43"/>
      <c r="P1978" s="43"/>
      <c r="Q1978" s="43"/>
    </row>
    <row r="1979" spans="1:17">
      <c r="A1979" s="43" t="str">
        <f t="shared" si="188"/>
        <v>/data/khanlab/projects/working_DATA/</v>
      </c>
      <c r="B1979" s="43" t="s">
        <v>1016</v>
      </c>
      <c r="C1979" s="43" t="str">
        <f t="shared" si="189"/>
        <v>.Processed/</v>
      </c>
      <c r="D1979" s="43" t="str">
        <f t="shared" si="190"/>
        <v>.bam</v>
      </c>
      <c r="E1979" s="43" t="str">
        <f t="shared" si="186"/>
        <v>/data/khanlab/projects/working_DATA/Sample_YamatoshCtrl0h_T_H144EBGXX/Sample_YamatoshCtrl0h_T_H144EBGXX.Processed/Sample_YamatoshCtrl0h_T_H144EBGXX.bam</v>
      </c>
      <c r="F1979" s="43" t="str">
        <f t="shared" si="187"/>
        <v>Sample_YamatoshCtrl0h_T_H144EBGXX.bam</v>
      </c>
      <c r="G1979" s="97" t="str">
        <f t="shared" si="185"/>
        <v>/data/khanlab/projects/working_DATA/Sample_YamatoshCtrl0h_T_H144EBGXX/Sample_YamatoshCtrl0h_T_H144EBGXX.Cufflinks_UCSC/genes.fpkm_tracking</v>
      </c>
      <c r="H1979" s="43"/>
      <c r="I1979" s="43"/>
      <c r="J1979" s="43"/>
      <c r="K1979" s="43"/>
      <c r="L1979" s="43"/>
      <c r="M1979" s="43"/>
      <c r="N1979" s="43"/>
      <c r="O1979" s="43"/>
      <c r="P1979" s="43"/>
      <c r="Q1979" s="43"/>
    </row>
    <row r="1980" spans="1:17">
      <c r="A1980" s="43" t="str">
        <f t="shared" si="188"/>
        <v>/data/khanlab/projects/working_DATA/</v>
      </c>
      <c r="B1980" s="43" t="s">
        <v>1017</v>
      </c>
      <c r="C1980" s="43" t="str">
        <f t="shared" si="189"/>
        <v>.Processed/</v>
      </c>
      <c r="D1980" s="43" t="str">
        <f t="shared" si="190"/>
        <v>.bam</v>
      </c>
      <c r="E1980" s="43" t="str">
        <f t="shared" si="186"/>
        <v>/data/khanlab/projects/working_DATA/Sample_YamatoshCtrl96h_T_H144EBGXX/Sample_YamatoshCtrl96h_T_H144EBGXX.Processed/Sample_YamatoshCtrl96h_T_H144EBGXX.bam</v>
      </c>
      <c r="F1980" s="43" t="str">
        <f t="shared" si="187"/>
        <v>Sample_YamatoshCtrl96h_T_H144EBGXX.bam</v>
      </c>
      <c r="G1980" s="97" t="str">
        <f t="shared" si="185"/>
        <v>/data/khanlab/projects/working_DATA/Sample_YamatoshCtrl96h_T_H144EBGXX/Sample_YamatoshCtrl96h_T_H144EBGXX.Cufflinks_UCSC/genes.fpkm_tracking</v>
      </c>
      <c r="H1980" s="43"/>
      <c r="I1980" s="43"/>
      <c r="J1980" s="43"/>
      <c r="K1980" s="43"/>
      <c r="L1980" s="43"/>
      <c r="M1980" s="43"/>
      <c r="N1980" s="43"/>
      <c r="O1980" s="43"/>
      <c r="P1980" s="43"/>
      <c r="Q1980" s="43"/>
    </row>
    <row r="1981" spans="1:17">
      <c r="A1981" s="43" t="str">
        <f t="shared" si="188"/>
        <v>/data/khanlab/projects/working_DATA/</v>
      </c>
      <c r="B1981" s="43" t="s">
        <v>2301</v>
      </c>
      <c r="C1981" s="43" t="str">
        <f t="shared" si="189"/>
        <v>.Processed/</v>
      </c>
      <c r="D1981" s="43" t="str">
        <f t="shared" si="190"/>
        <v>.bam</v>
      </c>
      <c r="E1981" s="43" t="str">
        <f t="shared" si="186"/>
        <v>/data/khanlab/projects/working_DATA/Sample_YamatoshSYTSSX0h_T_H144EBGXX/Sample_YamatoshSYTSSX0h_T_H144EBGXX.Processed/Sample_YamatoshSYTSSX0h_T_H144EBGXX.bam</v>
      </c>
      <c r="F1981" s="43" t="str">
        <f t="shared" si="187"/>
        <v>Sample_YamatoshSYTSSX0h_T_H144EBGXX.bam</v>
      </c>
      <c r="G1981" s="97" t="str">
        <f t="shared" si="185"/>
        <v>/data/khanlab/projects/working_DATA/Sample_YamatoshSYTSSX0h_T_H144EBGXX/Sample_YamatoshSYTSSX0h_T_H144EBGXX.Cufflinks_UCSC/genes.fpkm_tracking</v>
      </c>
      <c r="H1981" s="43"/>
      <c r="I1981" s="43"/>
      <c r="J1981" s="43"/>
      <c r="K1981" s="43"/>
      <c r="L1981" s="43"/>
      <c r="M1981" s="43"/>
      <c r="N1981" s="43"/>
      <c r="O1981" s="43"/>
      <c r="P1981" s="43"/>
      <c r="Q1981" s="43"/>
    </row>
    <row r="1982" spans="1:17">
      <c r="A1982" s="43" t="str">
        <f t="shared" si="188"/>
        <v>/data/khanlab/projects/working_DATA/</v>
      </c>
      <c r="B1982" s="43" t="s">
        <v>2302</v>
      </c>
      <c r="C1982" s="43" t="str">
        <f t="shared" si="189"/>
        <v>.Processed/</v>
      </c>
      <c r="D1982" s="43" t="str">
        <f t="shared" si="190"/>
        <v>.bam</v>
      </c>
      <c r="E1982" s="43" t="str">
        <f t="shared" si="186"/>
        <v>/data/khanlab/projects/working_DATA/Sample_YamatoshSYTSSX96h_T_H144EBGXX/Sample_YamatoshSYTSSX96h_T_H144EBGXX.Processed/Sample_YamatoshSYTSSX96h_T_H144EBGXX.bam</v>
      </c>
      <c r="F1982" s="43" t="str">
        <f t="shared" si="187"/>
        <v>Sample_YamatoshSYTSSX96h_T_H144EBGXX.bam</v>
      </c>
      <c r="G1982" s="97" t="str">
        <f t="shared" si="185"/>
        <v>/data/khanlab/projects/working_DATA/Sample_YamatoshSYTSSX96h_T_H144EBGXX/Sample_YamatoshSYTSSX96h_T_H144EBGXX.Cufflinks_UCSC/genes.fpkm_tracking</v>
      </c>
      <c r="H1982" s="43"/>
      <c r="I1982" s="43"/>
      <c r="J1982" s="43"/>
      <c r="K1982" s="43"/>
      <c r="L1982" s="43"/>
      <c r="M1982" s="43"/>
      <c r="N1982" s="43"/>
      <c r="O1982" s="43"/>
      <c r="P1982" s="43"/>
      <c r="Q1982" s="43"/>
    </row>
    <row r="1983" spans="1:17" hidden="1">
      <c r="A1983" s="43" t="str">
        <f t="shared" si="188"/>
        <v>/data/khanlab/projects/working_DATA/</v>
      </c>
      <c r="B1983" s="43" t="s">
        <v>2303</v>
      </c>
      <c r="C1983" s="43" t="str">
        <f t="shared" si="189"/>
        <v>.Processed/</v>
      </c>
      <c r="D1983" s="43" t="str">
        <f t="shared" si="190"/>
        <v>.bam</v>
      </c>
      <c r="E1983" s="43" t="str">
        <f t="shared" si="186"/>
        <v>/data/khanlab/projects/working_DATA/Sample_bNCI0012WGA_E_khan04_20110210_PE_2/Sample_bNCI0012WGA_E_khan04_20110210_PE_2.Processed/Sample_bNCI0012WGA_E_khan04_20110210_PE_2.bam</v>
      </c>
      <c r="F1983" s="43" t="str">
        <f t="shared" si="187"/>
        <v>Sample_bNCI0012WGA_E_khan04_20110210_PE_2.bam</v>
      </c>
      <c r="G1983" s="97" t="str">
        <f t="shared" si="185"/>
        <v>/data/khanlab/projects/working_DATA/Sample_bNCI0012WGA_E_khan04_20110210_PE_2/Sample_bNCI0012WGA_E_khan04_20110210_PE_2.Cufflinks_UCSC/genes.fpkm_tracking</v>
      </c>
      <c r="H1983" s="43"/>
      <c r="I1983" s="43"/>
      <c r="J1983" s="43"/>
      <c r="K1983" s="43"/>
      <c r="L1983" s="43"/>
      <c r="M1983" s="43"/>
      <c r="N1983" s="43"/>
      <c r="O1983" s="43"/>
      <c r="P1983" s="43"/>
      <c r="Q1983" s="43"/>
    </row>
    <row r="1984" spans="1:17" hidden="1">
      <c r="A1984" s="43" t="str">
        <f t="shared" si="188"/>
        <v>/data/khanlab/projects/working_DATA/</v>
      </c>
      <c r="B1984" s="43" t="s">
        <v>2304</v>
      </c>
      <c r="C1984" s="43" t="str">
        <f t="shared" si="189"/>
        <v>.Processed/</v>
      </c>
      <c r="D1984" s="43" t="str">
        <f t="shared" si="190"/>
        <v>.bam</v>
      </c>
      <c r="E1984" s="43" t="str">
        <f t="shared" si="186"/>
        <v>/data/khanlab/projects/working_DATA/Sample_bNCI100_E_khan02_20110921_PE/Sample_bNCI100_E_khan02_20110921_PE.Processed/Sample_bNCI100_E_khan02_20110921_PE.bam</v>
      </c>
      <c r="F1984" s="43" t="str">
        <f t="shared" si="187"/>
        <v>Sample_bNCI100_E_khan02_20110921_PE.bam</v>
      </c>
      <c r="G1984" s="97" t="str">
        <f t="shared" si="185"/>
        <v>/data/khanlab/projects/working_DATA/Sample_bNCI100_E_khan02_20110921_PE/Sample_bNCI100_E_khan02_20110921_PE.Cufflinks_UCSC/genes.fpkm_tracking</v>
      </c>
      <c r="H1984" s="43"/>
      <c r="I1984" s="43"/>
      <c r="J1984" s="43"/>
      <c r="K1984" s="43"/>
      <c r="L1984" s="43"/>
      <c r="M1984" s="43"/>
      <c r="N1984" s="43"/>
      <c r="O1984" s="43"/>
      <c r="P1984" s="43"/>
      <c r="Q1984" s="43"/>
    </row>
    <row r="1985" spans="1:18" hidden="1">
      <c r="A1985" s="43" t="str">
        <f t="shared" si="188"/>
        <v>/data/khanlab/projects/working_DATA/</v>
      </c>
      <c r="B1985" s="43" t="s">
        <v>2305</v>
      </c>
      <c r="C1985" s="43" t="str">
        <f t="shared" si="189"/>
        <v>.Processed/</v>
      </c>
      <c r="D1985" s="43" t="str">
        <f t="shared" si="190"/>
        <v>.bam</v>
      </c>
      <c r="E1985" s="43" t="str">
        <f t="shared" si="186"/>
        <v>/data/khanlab/projects/working_DATA/Sample_bNCI102_E_khan05_20111111_PE/Sample_bNCI102_E_khan05_20111111_PE.Processed/Sample_bNCI102_E_khan05_20111111_PE.bam</v>
      </c>
      <c r="F1985" s="43" t="str">
        <f t="shared" si="187"/>
        <v>Sample_bNCI102_E_khan05_20111111_PE.bam</v>
      </c>
      <c r="G1985" s="97" t="str">
        <f t="shared" si="185"/>
        <v>/data/khanlab/projects/working_DATA/Sample_bNCI102_E_khan05_20111111_PE/Sample_bNCI102_E_khan05_20111111_PE.Cufflinks_UCSC/genes.fpkm_tracking</v>
      </c>
      <c r="H1985" s="43"/>
      <c r="I1985" s="43"/>
      <c r="J1985" s="43"/>
      <c r="K1985" s="43"/>
      <c r="L1985" s="43"/>
      <c r="M1985" s="43"/>
      <c r="N1985" s="43"/>
      <c r="O1985" s="43"/>
      <c r="P1985" s="43"/>
      <c r="Q1985" s="43"/>
    </row>
    <row r="1986" spans="1:18" hidden="1">
      <c r="A1986" s="43" t="str">
        <f t="shared" si="188"/>
        <v>/data/khanlab/projects/working_DATA/</v>
      </c>
      <c r="B1986" s="43" t="s">
        <v>2306</v>
      </c>
      <c r="C1986" s="43" t="str">
        <f t="shared" si="189"/>
        <v>.Processed/</v>
      </c>
      <c r="D1986" s="43" t="str">
        <f t="shared" si="190"/>
        <v>.bam</v>
      </c>
      <c r="E1986" s="43" t="str">
        <f t="shared" si="186"/>
        <v>/data/khanlab/projects/working_DATA/Sample_bNCI10_E_khan04_20100623/Sample_bNCI10_E_khan04_20100623.Processed/Sample_bNCI10_E_khan04_20100623.bam</v>
      </c>
      <c r="F1986" s="43" t="str">
        <f t="shared" si="187"/>
        <v>Sample_bNCI10_E_khan04_20100623.bam</v>
      </c>
      <c r="G1986" s="97" t="str">
        <f t="shared" ref="G1986:G2030" si="191">CONCATENATE(A1986,B1986,"/",B1986,".Cufflinks_UCSC/genes.fpkm_tracking")</f>
        <v>/data/khanlab/projects/working_DATA/Sample_bNCI10_E_khan04_20100623/Sample_bNCI10_E_khan04_20100623.Cufflinks_UCSC/genes.fpkm_tracking</v>
      </c>
      <c r="H1986" s="43"/>
      <c r="I1986" s="43"/>
      <c r="J1986" s="43"/>
      <c r="K1986" s="43"/>
      <c r="L1986" s="43"/>
      <c r="M1986" s="43"/>
      <c r="N1986" s="43"/>
      <c r="O1986" s="43"/>
      <c r="P1986" s="43"/>
      <c r="Q1986" s="43"/>
    </row>
    <row r="1987" spans="1:18" hidden="1">
      <c r="A1987" s="43" t="str">
        <f t="shared" si="188"/>
        <v>/data/khanlab/projects/working_DATA/</v>
      </c>
      <c r="B1987" s="43" t="s">
        <v>2307</v>
      </c>
      <c r="C1987" s="43" t="str">
        <f t="shared" si="189"/>
        <v>.Processed/</v>
      </c>
      <c r="D1987" s="43" t="str">
        <f t="shared" si="190"/>
        <v>.bam</v>
      </c>
      <c r="E1987" s="43" t="str">
        <f t="shared" si="186"/>
        <v>/data/khanlab/projects/working_DATA/Sample_bNCI11_E_khan04_20100623_2/Sample_bNCI11_E_khan04_20100623_2.Processed/Sample_bNCI11_E_khan04_20100623_2.bam</v>
      </c>
      <c r="F1987" s="43" t="str">
        <f t="shared" si="187"/>
        <v>Sample_bNCI11_E_khan04_20100623_2.bam</v>
      </c>
      <c r="G1987" s="97" t="str">
        <f t="shared" si="191"/>
        <v>/data/khanlab/projects/working_DATA/Sample_bNCI11_E_khan04_20100623_2/Sample_bNCI11_E_khan04_20100623_2.Cufflinks_UCSC/genes.fpkm_tracking</v>
      </c>
      <c r="H1987" s="43"/>
      <c r="I1987" s="43"/>
      <c r="J1987" s="43"/>
      <c r="K1987" s="43"/>
      <c r="L1987" s="43"/>
      <c r="M1987" s="43"/>
      <c r="N1987" s="43"/>
      <c r="O1987" s="43"/>
      <c r="P1987" s="43"/>
      <c r="Q1987" s="43"/>
    </row>
    <row r="1988" spans="1:18" hidden="1">
      <c r="A1988" s="43" t="str">
        <f t="shared" si="188"/>
        <v>/data/khanlab/projects/working_DATA/</v>
      </c>
      <c r="B1988" s="43" t="s">
        <v>2308</v>
      </c>
      <c r="C1988" s="43" t="str">
        <f t="shared" si="189"/>
        <v>.Processed/</v>
      </c>
      <c r="D1988" s="43" t="str">
        <f t="shared" si="190"/>
        <v>.bam</v>
      </c>
      <c r="E1988" s="43" t="str">
        <f t="shared" si="186"/>
        <v>/data/khanlab/projects/working_DATA/Sample_bNCI13_E_khan05_20100713_PE_2/Sample_bNCI13_E_khan05_20100713_PE_2.Processed/Sample_bNCI13_E_khan05_20100713_PE_2.bam</v>
      </c>
      <c r="F1988" s="43" t="str">
        <f t="shared" si="187"/>
        <v>Sample_bNCI13_E_khan05_20100713_PE_2.bam</v>
      </c>
      <c r="G1988" s="97" t="str">
        <f t="shared" si="191"/>
        <v>/data/khanlab/projects/working_DATA/Sample_bNCI13_E_khan05_20100713_PE_2/Sample_bNCI13_E_khan05_20100713_PE_2.Cufflinks_UCSC/genes.fpkm_tracking</v>
      </c>
      <c r="H1988" s="43"/>
      <c r="I1988" s="43"/>
      <c r="J1988" s="43"/>
      <c r="K1988" s="43"/>
      <c r="L1988" s="43"/>
      <c r="M1988" s="43"/>
      <c r="N1988" s="43"/>
      <c r="O1988" s="43"/>
      <c r="P1988" s="43"/>
      <c r="Q1988" s="43"/>
    </row>
    <row r="1989" spans="1:18" hidden="1">
      <c r="A1989" s="43" t="str">
        <f t="shared" si="188"/>
        <v>/data/khanlab/projects/working_DATA/</v>
      </c>
      <c r="B1989" s="43" t="s">
        <v>2309</v>
      </c>
      <c r="C1989" s="43" t="str">
        <f t="shared" si="189"/>
        <v>.Processed/</v>
      </c>
      <c r="D1989" s="43" t="str">
        <f t="shared" si="190"/>
        <v>.bam</v>
      </c>
      <c r="E1989" s="43" t="str">
        <f t="shared" si="186"/>
        <v>/data/khanlab/projects/working_DATA/Sample_bNCI14_E_khan06_20100702_PE_2/Sample_bNCI14_E_khan06_20100702_PE_2.Processed/Sample_bNCI14_E_khan06_20100702_PE_2.bam</v>
      </c>
      <c r="F1989" s="43" t="str">
        <f t="shared" si="187"/>
        <v>Sample_bNCI14_E_khan06_20100702_PE_2.bam</v>
      </c>
      <c r="G1989" s="97" t="str">
        <f t="shared" si="191"/>
        <v>/data/khanlab/projects/working_DATA/Sample_bNCI14_E_khan06_20100702_PE_2/Sample_bNCI14_E_khan06_20100702_PE_2.Cufflinks_UCSC/genes.fpkm_tracking</v>
      </c>
      <c r="H1989" s="43"/>
      <c r="I1989" s="43"/>
      <c r="J1989" s="43"/>
      <c r="K1989" s="43"/>
      <c r="L1989" s="43"/>
      <c r="M1989" s="43"/>
      <c r="N1989" s="43"/>
      <c r="O1989" s="43"/>
      <c r="P1989" s="43"/>
      <c r="Q1989" s="43"/>
    </row>
    <row r="1990" spans="1:18" hidden="1">
      <c r="A1990" s="43" t="str">
        <f t="shared" si="188"/>
        <v>/data/khanlab/projects/working_DATA/</v>
      </c>
      <c r="B1990" s="43" t="s">
        <v>2310</v>
      </c>
      <c r="C1990" s="43" t="str">
        <f t="shared" si="189"/>
        <v>.Processed/</v>
      </c>
      <c r="D1990" s="43" t="str">
        <f t="shared" si="190"/>
        <v>.bam</v>
      </c>
      <c r="E1990" s="43" t="str">
        <f t="shared" si="186"/>
        <v>/data/khanlab/projects/working_DATA/Sample_bNCI15_E_khan06_20100702_PE/Sample_bNCI15_E_khan06_20100702_PE.Processed/Sample_bNCI15_E_khan06_20100702_PE.bam</v>
      </c>
      <c r="F1990" s="43" t="str">
        <f t="shared" si="187"/>
        <v>Sample_bNCI15_E_khan06_20100702_PE.bam</v>
      </c>
      <c r="G1990" s="97" t="str">
        <f t="shared" si="191"/>
        <v>/data/khanlab/projects/working_DATA/Sample_bNCI15_E_khan06_20100702_PE/Sample_bNCI15_E_khan06_20100702_PE.Cufflinks_UCSC/genes.fpkm_tracking</v>
      </c>
      <c r="H1990" s="43"/>
      <c r="I1990" s="43"/>
      <c r="J1990" s="43"/>
      <c r="K1990" s="43"/>
      <c r="L1990" s="43"/>
      <c r="M1990" s="43"/>
      <c r="N1990" s="43"/>
      <c r="O1990" s="43"/>
      <c r="P1990" s="43"/>
      <c r="Q1990" s="43"/>
    </row>
    <row r="1991" spans="1:18" hidden="1">
      <c r="A1991" s="43" t="str">
        <f t="shared" si="188"/>
        <v>/data/khanlab/projects/working_DATA/</v>
      </c>
      <c r="B1991" s="43" t="s">
        <v>2311</v>
      </c>
      <c r="C1991" s="43" t="str">
        <f t="shared" si="189"/>
        <v>.Processed/</v>
      </c>
      <c r="D1991" s="43" t="str">
        <f t="shared" si="190"/>
        <v>.bam</v>
      </c>
      <c r="E1991" s="43" t="str">
        <f t="shared" si="186"/>
        <v>/data/khanlab/projects/working_DATA/Sample_bNCI16_E_khan05_20100803_PE/Sample_bNCI16_E_khan05_20100803_PE.Processed/Sample_bNCI16_E_khan05_20100803_PE.bam</v>
      </c>
      <c r="F1991" s="43" t="str">
        <f t="shared" si="187"/>
        <v>Sample_bNCI16_E_khan05_20100803_PE.bam</v>
      </c>
      <c r="G1991" s="97" t="str">
        <f t="shared" si="191"/>
        <v>/data/khanlab/projects/working_DATA/Sample_bNCI16_E_khan05_20100803_PE/Sample_bNCI16_E_khan05_20100803_PE.Cufflinks_UCSC/genes.fpkm_tracking</v>
      </c>
      <c r="H1991" s="43"/>
      <c r="I1991" s="43"/>
      <c r="J1991" s="43"/>
      <c r="K1991" s="43"/>
      <c r="L1991" s="43"/>
      <c r="M1991" s="43"/>
      <c r="N1991" s="43"/>
      <c r="O1991" s="43"/>
      <c r="P1991" s="43"/>
      <c r="Q1991" s="43"/>
    </row>
    <row r="1992" spans="1:18" hidden="1">
      <c r="A1992" s="43" t="str">
        <f t="shared" si="188"/>
        <v>/data/khanlab/projects/working_DATA/</v>
      </c>
      <c r="B1992" s="43" t="s">
        <v>2312</v>
      </c>
      <c r="C1992" s="43" t="str">
        <f t="shared" si="189"/>
        <v>.Processed/</v>
      </c>
      <c r="D1992" s="43" t="str">
        <f t="shared" si="190"/>
        <v>.bam</v>
      </c>
      <c r="E1992" s="43" t="str">
        <f t="shared" si="186"/>
        <v>/data/khanlab/projects/working_DATA/Sample_bNCI17_E_khan04_20100806_PE/Sample_bNCI17_E_khan04_20100806_PE.Processed/Sample_bNCI17_E_khan04_20100806_PE.bam</v>
      </c>
      <c r="F1992" s="43" t="str">
        <f t="shared" si="187"/>
        <v>Sample_bNCI17_E_khan04_20100806_PE.bam</v>
      </c>
      <c r="G1992" s="97" t="str">
        <f t="shared" si="191"/>
        <v>/data/khanlab/projects/working_DATA/Sample_bNCI17_E_khan04_20100806_PE/Sample_bNCI17_E_khan04_20100806_PE.Cufflinks_UCSC/genes.fpkm_tracking</v>
      </c>
      <c r="H1992" s="43"/>
      <c r="I1992" s="43"/>
      <c r="J1992" s="43"/>
      <c r="K1992" s="43"/>
      <c r="L1992" s="43"/>
      <c r="M1992" s="43"/>
      <c r="N1992" s="43"/>
      <c r="O1992" s="43"/>
      <c r="P1992" s="43"/>
      <c r="Q1992" s="43"/>
    </row>
    <row r="1993" spans="1:18" hidden="1">
      <c r="A1993" s="43" t="str">
        <f t="shared" si="188"/>
        <v>/data/khanlab/projects/working_DATA/</v>
      </c>
      <c r="B1993" s="43" t="s">
        <v>2313</v>
      </c>
      <c r="C1993" s="43" t="str">
        <f t="shared" si="189"/>
        <v>.Processed/</v>
      </c>
      <c r="D1993" s="43" t="str">
        <f t="shared" si="190"/>
        <v>.bam</v>
      </c>
      <c r="E1993" s="43" t="str">
        <f t="shared" si="186"/>
        <v>/data/khanlab/projects/working_DATA/Sample_bNCI19_E_khan04_20100806_PE_2/Sample_bNCI19_E_khan04_20100806_PE_2.Processed/Sample_bNCI19_E_khan04_20100806_PE_2.bam</v>
      </c>
      <c r="F1993" s="43" t="str">
        <f t="shared" si="187"/>
        <v>Sample_bNCI19_E_khan04_20100806_PE_2.bam</v>
      </c>
      <c r="G1993" s="97" t="str">
        <f t="shared" si="191"/>
        <v>/data/khanlab/projects/working_DATA/Sample_bNCI19_E_khan04_20100806_PE_2/Sample_bNCI19_E_khan04_20100806_PE_2.Cufflinks_UCSC/genes.fpkm_tracking</v>
      </c>
      <c r="H1993" s="43"/>
      <c r="I1993" s="43"/>
      <c r="J1993" s="43"/>
      <c r="K1993" s="43"/>
      <c r="L1993" s="43"/>
      <c r="M1993" s="43"/>
      <c r="N1993" s="43"/>
      <c r="O1993" s="43"/>
      <c r="P1993" s="43"/>
      <c r="Q1993" s="43"/>
    </row>
    <row r="1994" spans="1:18" hidden="1">
      <c r="A1994" s="43" t="str">
        <f t="shared" si="188"/>
        <v>/data/khanlab/projects/working_DATA/</v>
      </c>
      <c r="B1994" s="43" t="s">
        <v>2314</v>
      </c>
      <c r="C1994" s="43" t="str">
        <f t="shared" si="189"/>
        <v>.Processed/</v>
      </c>
      <c r="D1994" s="43" t="str">
        <f t="shared" si="190"/>
        <v>.bam</v>
      </c>
      <c r="E1994" s="43" t="str">
        <f t="shared" si="186"/>
        <v>/data/khanlab/projects/working_DATA/Sample_bNCI37_E_khan03_20110511_PE/Sample_bNCI37_E_khan03_20110511_PE.Processed/Sample_bNCI37_E_khan03_20110511_PE.bam</v>
      </c>
      <c r="F1994" s="43" t="str">
        <f t="shared" si="187"/>
        <v>Sample_bNCI37_E_khan03_20110511_PE.bam</v>
      </c>
      <c r="G1994" s="97" t="str">
        <f t="shared" si="191"/>
        <v>/data/khanlab/projects/working_DATA/Sample_bNCI37_E_khan03_20110511_PE/Sample_bNCI37_E_khan03_20110511_PE.Cufflinks_UCSC/genes.fpkm_tracking</v>
      </c>
      <c r="H1994" s="43"/>
      <c r="I1994" s="43"/>
      <c r="J1994" s="43"/>
      <c r="K1994" s="43"/>
      <c r="L1994" s="43"/>
      <c r="M1994" s="43"/>
      <c r="N1994" s="43"/>
      <c r="O1994" s="43"/>
      <c r="P1994" s="43"/>
      <c r="Q1994" s="43"/>
    </row>
    <row r="1995" spans="1:18" hidden="1">
      <c r="A1995" s="68" t="str">
        <f t="shared" si="188"/>
        <v>/data/khanlab/projects/working_DATA/</v>
      </c>
      <c r="B1995" t="s">
        <v>2315</v>
      </c>
      <c r="C1995" s="68" t="str">
        <f t="shared" si="189"/>
        <v>.Processed/</v>
      </c>
      <c r="D1995" s="68" t="str">
        <f t="shared" si="190"/>
        <v>.bam</v>
      </c>
      <c r="E1995" s="68" t="str">
        <f t="shared" ref="E1995:E2030" si="192">CONCATENATE(A1995,B1995,"/",B1995,C1995,B1995,D1995)</f>
        <v>/data/khanlab/projects/working_DATA/Sample_bNCI40_E_khan03_20110527_PE/Sample_bNCI40_E_khan03_20110527_PE.Processed/Sample_bNCI40_E_khan03_20110527_PE.bam</v>
      </c>
      <c r="F1995" s="68" t="str">
        <f t="shared" ref="F1995:F2030" si="193">CONCATENATE(B1995,D1995)</f>
        <v>Sample_bNCI40_E_khan03_20110527_PE.bam</v>
      </c>
      <c r="G1995" s="97" t="str">
        <f t="shared" si="191"/>
        <v>/data/khanlab/projects/working_DATA/Sample_bNCI40_E_khan03_20110527_PE/Sample_bNCI40_E_khan03_20110527_PE.Cufflinks_UCSC/genes.fpkm_tracking</v>
      </c>
      <c r="H1995" s="68"/>
      <c r="I1995" s="68"/>
      <c r="J1995" s="68"/>
      <c r="K1995" s="68"/>
      <c r="L1995" s="68"/>
      <c r="M1995" s="68"/>
      <c r="N1995" s="68"/>
      <c r="O1995" s="68"/>
      <c r="P1995" s="68"/>
      <c r="Q1995" s="68"/>
      <c r="R1995" s="68"/>
    </row>
    <row r="1996" spans="1:18" hidden="1">
      <c r="A1996" s="68" t="str">
        <f t="shared" si="188"/>
        <v>/data/khanlab/projects/working_DATA/</v>
      </c>
      <c r="B1996" t="s">
        <v>2316</v>
      </c>
      <c r="C1996" s="68" t="str">
        <f t="shared" si="189"/>
        <v>.Processed/</v>
      </c>
      <c r="D1996" s="68" t="str">
        <f t="shared" si="190"/>
        <v>.bam</v>
      </c>
      <c r="E1996" s="68" t="str">
        <f t="shared" si="192"/>
        <v>/data/khanlab/projects/working_DATA/Sample_bNCI42_E_khan04_20110930_PE_2/Sample_bNCI42_E_khan04_20110930_PE_2.Processed/Sample_bNCI42_E_khan04_20110930_PE_2.bam</v>
      </c>
      <c r="F1996" s="68" t="str">
        <f t="shared" si="193"/>
        <v>Sample_bNCI42_E_khan04_20110930_PE_2.bam</v>
      </c>
      <c r="G1996" s="97" t="str">
        <f t="shared" si="191"/>
        <v>/data/khanlab/projects/working_DATA/Sample_bNCI42_E_khan04_20110930_PE_2/Sample_bNCI42_E_khan04_20110930_PE_2.Cufflinks_UCSC/genes.fpkm_tracking</v>
      </c>
      <c r="H1996" s="68"/>
      <c r="I1996" s="68"/>
      <c r="J1996" s="68"/>
      <c r="K1996" s="68"/>
      <c r="L1996" s="68"/>
      <c r="M1996" s="68"/>
      <c r="N1996" s="68"/>
      <c r="O1996" s="68"/>
      <c r="P1996" s="68"/>
      <c r="Q1996" s="68"/>
      <c r="R1996" s="68"/>
    </row>
    <row r="1997" spans="1:18" hidden="1">
      <c r="A1997" s="68" t="str">
        <f t="shared" si="188"/>
        <v>/data/khanlab/projects/working_DATA/</v>
      </c>
      <c r="B1997" t="s">
        <v>2317</v>
      </c>
      <c r="C1997" s="68" t="str">
        <f t="shared" si="189"/>
        <v>.Processed/</v>
      </c>
      <c r="D1997" s="68" t="str">
        <f t="shared" si="190"/>
        <v>.bam</v>
      </c>
      <c r="E1997" s="68" t="str">
        <f t="shared" si="192"/>
        <v>/data/khanlab/projects/working_DATA/Sample_bNCI43_E_khan05_20110513_PE_2/Sample_bNCI43_E_khan05_20110513_PE_2.Processed/Sample_bNCI43_E_khan05_20110513_PE_2.bam</v>
      </c>
      <c r="F1997" s="68" t="str">
        <f t="shared" si="193"/>
        <v>Sample_bNCI43_E_khan05_20110513_PE_2.bam</v>
      </c>
      <c r="G1997" s="97" t="str">
        <f t="shared" si="191"/>
        <v>/data/khanlab/projects/working_DATA/Sample_bNCI43_E_khan05_20110513_PE_2/Sample_bNCI43_E_khan05_20110513_PE_2.Cufflinks_UCSC/genes.fpkm_tracking</v>
      </c>
      <c r="H1997" s="68"/>
      <c r="I1997" s="68"/>
      <c r="J1997" s="68"/>
      <c r="K1997" s="68"/>
      <c r="L1997" s="68"/>
      <c r="M1997" s="68"/>
      <c r="N1997" s="68"/>
      <c r="O1997" s="68"/>
      <c r="P1997" s="68"/>
      <c r="Q1997" s="68"/>
      <c r="R1997" s="68"/>
    </row>
    <row r="1998" spans="1:18" hidden="1">
      <c r="A1998" s="68" t="str">
        <f t="shared" si="188"/>
        <v>/data/khanlab/projects/working_DATA/</v>
      </c>
      <c r="B1998" t="s">
        <v>2318</v>
      </c>
      <c r="C1998" s="68" t="str">
        <f t="shared" si="189"/>
        <v>.Processed/</v>
      </c>
      <c r="D1998" s="68" t="str">
        <f t="shared" si="190"/>
        <v>.bam</v>
      </c>
      <c r="E1998" s="68" t="str">
        <f t="shared" si="192"/>
        <v>/data/khanlab/projects/working_DATA/Sample_bNCI47_E_khan04_20110520_PE/Sample_bNCI47_E_khan04_20110520_PE.Processed/Sample_bNCI47_E_khan04_20110520_PE.bam</v>
      </c>
      <c r="F1998" s="68" t="str">
        <f t="shared" si="193"/>
        <v>Sample_bNCI47_E_khan04_20110520_PE.bam</v>
      </c>
      <c r="G1998" s="97" t="str">
        <f t="shared" si="191"/>
        <v>/data/khanlab/projects/working_DATA/Sample_bNCI47_E_khan04_20110520_PE/Sample_bNCI47_E_khan04_20110520_PE.Cufflinks_UCSC/genes.fpkm_tracking</v>
      </c>
      <c r="H1998" s="68"/>
      <c r="I1998" s="68"/>
      <c r="J1998" s="68"/>
      <c r="K1998" s="68"/>
      <c r="L1998" s="68"/>
      <c r="M1998" s="68"/>
      <c r="N1998" s="68"/>
      <c r="O1998" s="68"/>
      <c r="P1998" s="68"/>
      <c r="Q1998" s="68"/>
      <c r="R1998" s="68"/>
    </row>
    <row r="1999" spans="1:18" hidden="1">
      <c r="A1999" s="68" t="str">
        <f t="shared" si="188"/>
        <v>/data/khanlab/projects/working_DATA/</v>
      </c>
      <c r="B1999" t="s">
        <v>2319</v>
      </c>
      <c r="C1999" s="68" t="str">
        <f t="shared" si="189"/>
        <v>.Processed/</v>
      </c>
      <c r="D1999" s="68" t="str">
        <f t="shared" si="190"/>
        <v>.bam</v>
      </c>
      <c r="E1999" s="68" t="str">
        <f t="shared" si="192"/>
        <v>/data/khanlab/projects/working_DATA/Sample_bNCI70_E_khan03_20110622_PE/Sample_bNCI70_E_khan03_20110622_PE.Processed/Sample_bNCI70_E_khan03_20110622_PE.bam</v>
      </c>
      <c r="F1999" s="68" t="str">
        <f t="shared" si="193"/>
        <v>Sample_bNCI70_E_khan03_20110622_PE.bam</v>
      </c>
      <c r="G1999" s="97" t="str">
        <f t="shared" si="191"/>
        <v>/data/khanlab/projects/working_DATA/Sample_bNCI70_E_khan03_20110622_PE/Sample_bNCI70_E_khan03_20110622_PE.Cufflinks_UCSC/genes.fpkm_tracking</v>
      </c>
      <c r="H1999" s="68"/>
      <c r="I1999" s="68"/>
      <c r="J1999" s="68"/>
      <c r="K1999" s="68"/>
      <c r="L1999" s="68"/>
      <c r="M1999" s="68"/>
      <c r="N1999" s="68"/>
      <c r="O1999" s="68"/>
      <c r="P1999" s="68"/>
      <c r="Q1999" s="68"/>
      <c r="R1999" s="68"/>
    </row>
    <row r="2000" spans="1:18" hidden="1">
      <c r="A2000" s="68" t="str">
        <f t="shared" si="188"/>
        <v>/data/khanlab/projects/working_DATA/</v>
      </c>
      <c r="B2000" t="s">
        <v>2320</v>
      </c>
      <c r="C2000" s="68" t="str">
        <f t="shared" si="189"/>
        <v>.Processed/</v>
      </c>
      <c r="D2000" s="68" t="str">
        <f t="shared" si="190"/>
        <v>.bam</v>
      </c>
      <c r="E2000" s="68" t="str">
        <f t="shared" si="192"/>
        <v>/data/khanlab/projects/working_DATA/Sample_bNCI71_E_khan04_20110520_PE_2/Sample_bNCI71_E_khan04_20110520_PE_2.Processed/Sample_bNCI71_E_khan04_20110520_PE_2.bam</v>
      </c>
      <c r="F2000" s="68" t="str">
        <f t="shared" si="193"/>
        <v>Sample_bNCI71_E_khan04_20110520_PE_2.bam</v>
      </c>
      <c r="G2000" s="97" t="str">
        <f t="shared" si="191"/>
        <v>/data/khanlab/projects/working_DATA/Sample_bNCI71_E_khan04_20110520_PE_2/Sample_bNCI71_E_khan04_20110520_PE_2.Cufflinks_UCSC/genes.fpkm_tracking</v>
      </c>
      <c r="H2000" s="68"/>
      <c r="I2000" s="68"/>
      <c r="J2000" s="68"/>
      <c r="K2000" s="68"/>
      <c r="L2000" s="68"/>
      <c r="M2000" s="68"/>
      <c r="N2000" s="68"/>
      <c r="O2000" s="68"/>
      <c r="P2000" s="68"/>
      <c r="Q2000" s="68"/>
      <c r="R2000" s="68"/>
    </row>
    <row r="2001" spans="1:18" hidden="1">
      <c r="A2001" s="68" t="str">
        <f t="shared" si="188"/>
        <v>/data/khanlab/projects/working_DATA/</v>
      </c>
      <c r="B2001" t="s">
        <v>2321</v>
      </c>
      <c r="C2001" s="68" t="str">
        <f t="shared" si="189"/>
        <v>.Processed/</v>
      </c>
      <c r="D2001" s="68" t="str">
        <f t="shared" si="190"/>
        <v>.bam</v>
      </c>
      <c r="E2001" s="68" t="str">
        <f t="shared" si="192"/>
        <v>/data/khanlab/projects/working_DATA/Sample_bNCI72_E_khan06_20110527_PE/Sample_bNCI72_E_khan06_20110527_PE.Processed/Sample_bNCI72_E_khan06_20110527_PE.bam</v>
      </c>
      <c r="F2001" s="68" t="str">
        <f t="shared" si="193"/>
        <v>Sample_bNCI72_E_khan06_20110527_PE.bam</v>
      </c>
      <c r="G2001" s="97" t="str">
        <f t="shared" si="191"/>
        <v>/data/khanlab/projects/working_DATA/Sample_bNCI72_E_khan06_20110527_PE/Sample_bNCI72_E_khan06_20110527_PE.Cufflinks_UCSC/genes.fpkm_tracking</v>
      </c>
      <c r="H2001" s="68"/>
      <c r="I2001" s="68"/>
      <c r="J2001" s="68"/>
      <c r="K2001" s="68"/>
      <c r="L2001" s="68"/>
      <c r="M2001" s="68"/>
      <c r="N2001" s="68"/>
      <c r="O2001" s="68"/>
      <c r="P2001" s="68"/>
      <c r="Q2001" s="68"/>
      <c r="R2001" s="68"/>
    </row>
    <row r="2002" spans="1:18" hidden="1">
      <c r="A2002" s="68" t="str">
        <f t="shared" si="188"/>
        <v>/data/khanlab/projects/working_DATA/</v>
      </c>
      <c r="B2002" t="s">
        <v>2322</v>
      </c>
      <c r="C2002" s="68" t="str">
        <f t="shared" si="189"/>
        <v>.Processed/</v>
      </c>
      <c r="D2002" s="68" t="str">
        <f t="shared" si="190"/>
        <v>.bam</v>
      </c>
      <c r="E2002" s="68" t="str">
        <f t="shared" si="192"/>
        <v>/data/khanlab/projects/working_DATA/Sample_bNCI74_E_khan01_20110527_PE/Sample_bNCI74_E_khan01_20110527_PE.Processed/Sample_bNCI74_E_khan01_20110527_PE.bam</v>
      </c>
      <c r="F2002" s="68" t="str">
        <f t="shared" si="193"/>
        <v>Sample_bNCI74_E_khan01_20110527_PE.bam</v>
      </c>
      <c r="G2002" s="97" t="str">
        <f t="shared" si="191"/>
        <v>/data/khanlab/projects/working_DATA/Sample_bNCI74_E_khan01_20110527_PE/Sample_bNCI74_E_khan01_20110527_PE.Cufflinks_UCSC/genes.fpkm_tracking</v>
      </c>
      <c r="H2002" s="68"/>
      <c r="I2002" s="68"/>
      <c r="J2002" s="68"/>
      <c r="K2002" s="68"/>
      <c r="L2002" s="68"/>
      <c r="M2002" s="68"/>
      <c r="N2002" s="68"/>
      <c r="O2002" s="68"/>
      <c r="P2002" s="68"/>
      <c r="Q2002" s="68"/>
      <c r="R2002" s="68"/>
    </row>
    <row r="2003" spans="1:18" hidden="1">
      <c r="A2003" s="68" t="str">
        <f t="shared" si="188"/>
        <v>/data/khanlab/projects/working_DATA/</v>
      </c>
      <c r="B2003" t="s">
        <v>2323</v>
      </c>
      <c r="C2003" s="68" t="str">
        <f t="shared" si="189"/>
        <v>.Processed/</v>
      </c>
      <c r="D2003" s="68" t="str">
        <f t="shared" si="190"/>
        <v>.bam</v>
      </c>
      <c r="E2003" s="68" t="str">
        <f t="shared" si="192"/>
        <v>/data/khanlab/projects/working_DATA/Sample_bNCI75_E_khan03_20111110_PE/Sample_bNCI75_E_khan03_20111110_PE.Processed/Sample_bNCI75_E_khan03_20111110_PE.bam</v>
      </c>
      <c r="F2003" s="68" t="str">
        <f t="shared" si="193"/>
        <v>Sample_bNCI75_E_khan03_20111110_PE.bam</v>
      </c>
      <c r="G2003" s="97" t="str">
        <f t="shared" si="191"/>
        <v>/data/khanlab/projects/working_DATA/Sample_bNCI75_E_khan03_20111110_PE/Sample_bNCI75_E_khan03_20111110_PE.Cufflinks_UCSC/genes.fpkm_tracking</v>
      </c>
      <c r="H2003" s="68"/>
      <c r="I2003" s="68"/>
      <c r="J2003" s="68"/>
      <c r="K2003" s="68"/>
      <c r="L2003" s="68"/>
      <c r="M2003" s="68"/>
      <c r="N2003" s="68"/>
      <c r="O2003" s="68"/>
      <c r="P2003" s="68"/>
      <c r="Q2003" s="68"/>
      <c r="R2003" s="68"/>
    </row>
    <row r="2004" spans="1:18" hidden="1">
      <c r="A2004" s="68" t="str">
        <f t="shared" si="188"/>
        <v>/data/khanlab/projects/working_DATA/</v>
      </c>
      <c r="B2004" t="s">
        <v>2324</v>
      </c>
      <c r="C2004" s="68" t="str">
        <f t="shared" si="189"/>
        <v>.Processed/</v>
      </c>
      <c r="D2004" s="68" t="str">
        <f t="shared" si="190"/>
        <v>.bam</v>
      </c>
      <c r="E2004" s="68" t="str">
        <f t="shared" si="192"/>
        <v>/data/khanlab/projects/working_DATA/Sample_bNCI78_E_khan03_20111110_PE_2/Sample_bNCI78_E_khan03_20111110_PE_2.Processed/Sample_bNCI78_E_khan03_20111110_PE_2.bam</v>
      </c>
      <c r="F2004" s="68" t="str">
        <f t="shared" si="193"/>
        <v>Sample_bNCI78_E_khan03_20111110_PE_2.bam</v>
      </c>
      <c r="G2004" s="97" t="str">
        <f t="shared" si="191"/>
        <v>/data/khanlab/projects/working_DATA/Sample_bNCI78_E_khan03_20111110_PE_2/Sample_bNCI78_E_khan03_20111110_PE_2.Cufflinks_UCSC/genes.fpkm_tracking</v>
      </c>
      <c r="H2004" s="68"/>
      <c r="I2004" s="68"/>
      <c r="J2004" s="68"/>
      <c r="K2004" s="68"/>
      <c r="L2004" s="68"/>
      <c r="M2004" s="68"/>
      <c r="N2004" s="68"/>
      <c r="O2004" s="68"/>
      <c r="P2004" s="68"/>
      <c r="Q2004" s="68"/>
      <c r="R2004" s="68"/>
    </row>
    <row r="2005" spans="1:18" hidden="1">
      <c r="A2005" s="68" t="str">
        <f t="shared" si="188"/>
        <v>/data/khanlab/projects/working_DATA/</v>
      </c>
      <c r="B2005" t="s">
        <v>2325</v>
      </c>
      <c r="C2005" s="68" t="str">
        <f t="shared" si="189"/>
        <v>.Processed/</v>
      </c>
      <c r="D2005" s="68" t="str">
        <f t="shared" si="190"/>
        <v>.bam</v>
      </c>
      <c r="E2005" s="68" t="str">
        <f t="shared" si="192"/>
        <v>/data/khanlab/projects/working_DATA/Sample_bNCI94_E_khan06_20111004_PE_2/Sample_bNCI94_E_khan06_20111004_PE_2.Processed/Sample_bNCI94_E_khan06_20111004_PE_2.bam</v>
      </c>
      <c r="F2005" s="68" t="str">
        <f t="shared" si="193"/>
        <v>Sample_bNCI94_E_khan06_20111004_PE_2.bam</v>
      </c>
      <c r="G2005" s="97" t="str">
        <f t="shared" si="191"/>
        <v>/data/khanlab/projects/working_DATA/Sample_bNCI94_E_khan06_20111004_PE_2/Sample_bNCI94_E_khan06_20111004_PE_2.Cufflinks_UCSC/genes.fpkm_tracking</v>
      </c>
      <c r="H2005" s="68"/>
      <c r="I2005" s="68"/>
      <c r="J2005" s="68"/>
      <c r="K2005" s="68"/>
      <c r="L2005" s="68"/>
      <c r="M2005" s="68"/>
      <c r="N2005" s="68"/>
      <c r="O2005" s="68"/>
      <c r="P2005" s="68"/>
      <c r="Q2005" s="68"/>
      <c r="R2005" s="68"/>
    </row>
    <row r="2006" spans="1:18" hidden="1">
      <c r="A2006" s="68" t="str">
        <f t="shared" si="188"/>
        <v>/data/khanlab/projects/working_DATA/</v>
      </c>
      <c r="B2006" t="s">
        <v>2326</v>
      </c>
      <c r="C2006" s="68" t="str">
        <f t="shared" si="189"/>
        <v>.Processed/</v>
      </c>
      <c r="D2006" s="68" t="str">
        <f t="shared" si="190"/>
        <v>.bam</v>
      </c>
      <c r="E2006" s="68" t="str">
        <f t="shared" si="192"/>
        <v>/data/khanlab/projects/working_DATA/Sample_bNCI95_E_khan06_20111004_PE_2/Sample_bNCI95_E_khan06_20111004_PE_2.Processed/Sample_bNCI95_E_khan06_20111004_PE_2.bam</v>
      </c>
      <c r="F2006" s="68" t="str">
        <f t="shared" si="193"/>
        <v>Sample_bNCI95_E_khan06_20111004_PE_2.bam</v>
      </c>
      <c r="G2006" s="97" t="str">
        <f t="shared" si="191"/>
        <v>/data/khanlab/projects/working_DATA/Sample_bNCI95_E_khan06_20111004_PE_2/Sample_bNCI95_E_khan06_20111004_PE_2.Cufflinks_UCSC/genes.fpkm_tracking</v>
      </c>
      <c r="H2006" s="68"/>
      <c r="I2006" s="68"/>
      <c r="J2006" s="68"/>
      <c r="K2006" s="68"/>
      <c r="L2006" s="68"/>
      <c r="M2006" s="68"/>
      <c r="N2006" s="68"/>
      <c r="O2006" s="68"/>
      <c r="P2006" s="68"/>
      <c r="Q2006" s="68"/>
      <c r="R2006" s="68"/>
    </row>
    <row r="2007" spans="1:18">
      <c r="A2007" s="68" t="str">
        <f t="shared" si="188"/>
        <v>/data/khanlab/projects/working_DATA/</v>
      </c>
      <c r="B2007" t="s">
        <v>1018</v>
      </c>
      <c r="C2007" s="68" t="str">
        <f t="shared" si="189"/>
        <v>.Processed/</v>
      </c>
      <c r="D2007" s="68" t="str">
        <f t="shared" si="190"/>
        <v>.bam</v>
      </c>
      <c r="E2007" s="68" t="str">
        <f t="shared" si="192"/>
        <v>/data/khanlab/projects/working_DATA/Sample_hMSCdtp_T_C290CACXX/Sample_hMSCdtp_T_C290CACXX.Processed/Sample_hMSCdtp_T_C290CACXX.bam</v>
      </c>
      <c r="F2007" s="68" t="str">
        <f t="shared" si="193"/>
        <v>Sample_hMSCdtp_T_C290CACXX.bam</v>
      </c>
      <c r="G2007" s="97" t="str">
        <f t="shared" si="191"/>
        <v>/data/khanlab/projects/working_DATA/Sample_hMSCdtp_T_C290CACXX/Sample_hMSCdtp_T_C290CACXX.Cufflinks_UCSC/genes.fpkm_tracking</v>
      </c>
      <c r="H2007" s="68"/>
      <c r="I2007" s="68"/>
      <c r="J2007" s="68"/>
      <c r="K2007" s="68"/>
      <c r="L2007" s="68"/>
      <c r="M2007" s="68"/>
      <c r="N2007" s="68"/>
      <c r="O2007" s="68"/>
      <c r="P2007" s="68"/>
      <c r="Q2007" s="68"/>
      <c r="R2007" s="68"/>
    </row>
    <row r="2008" spans="1:18" hidden="1">
      <c r="A2008" s="68" t="str">
        <f t="shared" si="188"/>
        <v>/data/khanlab/projects/working_DATA/</v>
      </c>
      <c r="B2008" t="s">
        <v>2327</v>
      </c>
      <c r="C2008" s="68" t="str">
        <f t="shared" si="189"/>
        <v>.Processed/</v>
      </c>
      <c r="D2008" s="68" t="str">
        <f t="shared" si="190"/>
        <v>.bam</v>
      </c>
      <c r="E2008" s="68" t="str">
        <f t="shared" si="192"/>
        <v>/data/khanlab/projects/working_DATA/Sample_tNCI0012WGA_E_khan04_20110210_PE_2/Sample_tNCI0012WGA_E_khan04_20110210_PE_2.Processed/Sample_tNCI0012WGA_E_khan04_20110210_PE_2.bam</v>
      </c>
      <c r="F2008" s="68" t="str">
        <f t="shared" si="193"/>
        <v>Sample_tNCI0012WGA_E_khan04_20110210_PE_2.bam</v>
      </c>
      <c r="G2008" s="97" t="str">
        <f t="shared" si="191"/>
        <v>/data/khanlab/projects/working_DATA/Sample_tNCI0012WGA_E_khan04_20110210_PE_2/Sample_tNCI0012WGA_E_khan04_20110210_PE_2.Cufflinks_UCSC/genes.fpkm_tracking</v>
      </c>
      <c r="H2008" s="68"/>
      <c r="I2008" s="68"/>
      <c r="J2008" s="68"/>
      <c r="K2008" s="68"/>
      <c r="L2008" s="68"/>
      <c r="M2008" s="68"/>
      <c r="N2008" s="68"/>
      <c r="O2008" s="68"/>
      <c r="P2008" s="68"/>
      <c r="Q2008" s="68"/>
      <c r="R2008" s="68"/>
    </row>
    <row r="2009" spans="1:18" hidden="1">
      <c r="A2009" s="68" t="str">
        <f t="shared" si="188"/>
        <v>/data/khanlab/projects/working_DATA/</v>
      </c>
      <c r="B2009" t="s">
        <v>2328</v>
      </c>
      <c r="C2009" s="68" t="str">
        <f t="shared" si="189"/>
        <v>.Processed/</v>
      </c>
      <c r="D2009" s="68" t="str">
        <f t="shared" si="190"/>
        <v>.bam</v>
      </c>
      <c r="E2009" s="68" t="str">
        <f t="shared" si="192"/>
        <v>/data/khanlab/projects/working_DATA/Sample_tNCI0017bm_E_khan06_20110916_PE/Sample_tNCI0017bm_E_khan06_20110916_PE.Processed/Sample_tNCI0017bm_E_khan06_20110916_PE.bam</v>
      </c>
      <c r="F2009" s="68" t="str">
        <f t="shared" si="193"/>
        <v>Sample_tNCI0017bm_E_khan06_20110916_PE.bam</v>
      </c>
      <c r="G2009" s="97" t="str">
        <f t="shared" si="191"/>
        <v>/data/khanlab/projects/working_DATA/Sample_tNCI0017bm_E_khan06_20110916_PE/Sample_tNCI0017bm_E_khan06_20110916_PE.Cufflinks_UCSC/genes.fpkm_tracking</v>
      </c>
      <c r="H2009" s="68"/>
      <c r="I2009" s="68"/>
      <c r="J2009" s="68"/>
      <c r="K2009" s="68"/>
      <c r="L2009" s="68"/>
      <c r="M2009" s="68"/>
      <c r="N2009" s="68"/>
      <c r="O2009" s="68"/>
      <c r="P2009" s="68"/>
      <c r="Q2009" s="68"/>
      <c r="R2009" s="68"/>
    </row>
    <row r="2010" spans="1:18" hidden="1">
      <c r="A2010" s="68" t="str">
        <f t="shared" si="188"/>
        <v>/data/khanlab/projects/working_DATA/</v>
      </c>
      <c r="B2010" t="s">
        <v>2329</v>
      </c>
      <c r="C2010" s="68" t="str">
        <f t="shared" si="189"/>
        <v>.Processed/</v>
      </c>
      <c r="D2010" s="68" t="str">
        <f t="shared" si="190"/>
        <v>.bam</v>
      </c>
      <c r="E2010" s="68" t="str">
        <f t="shared" si="192"/>
        <v>/data/khanlab/projects/working_DATA/Sample_tNCI0017tumor2_E_khan06_20110916_PE/Sample_tNCI0017tumor2_E_khan06_20110916_PE.Processed/Sample_tNCI0017tumor2_E_khan06_20110916_PE.bam</v>
      </c>
      <c r="F2010" s="68" t="str">
        <f t="shared" si="193"/>
        <v>Sample_tNCI0017tumor2_E_khan06_20110916_PE.bam</v>
      </c>
      <c r="G2010" s="97" t="str">
        <f t="shared" si="191"/>
        <v>/data/khanlab/projects/working_DATA/Sample_tNCI0017tumor2_E_khan06_20110916_PE/Sample_tNCI0017tumor2_E_khan06_20110916_PE.Cufflinks_UCSC/genes.fpkm_tracking</v>
      </c>
      <c r="H2010" s="68"/>
      <c r="I2010" s="68"/>
      <c r="J2010" s="68"/>
      <c r="K2010" s="68"/>
      <c r="L2010" s="68"/>
      <c r="M2010" s="68"/>
      <c r="N2010" s="68"/>
      <c r="O2010" s="68"/>
      <c r="P2010" s="68"/>
      <c r="Q2010" s="68"/>
      <c r="R2010" s="68"/>
    </row>
    <row r="2011" spans="1:18" hidden="1">
      <c r="A2011" s="68" t="str">
        <f t="shared" si="188"/>
        <v>/data/khanlab/projects/working_DATA/</v>
      </c>
      <c r="B2011" t="s">
        <v>2330</v>
      </c>
      <c r="C2011" s="68" t="str">
        <f t="shared" si="189"/>
        <v>.Processed/</v>
      </c>
      <c r="D2011" s="68" t="str">
        <f t="shared" si="190"/>
        <v>.bam</v>
      </c>
      <c r="E2011" s="68" t="str">
        <f t="shared" si="192"/>
        <v>/data/khanlab/projects/working_DATA/Sample_tNCI100bm_E_khan02_20110921_PE/Sample_tNCI100bm_E_khan02_20110921_PE.Processed/Sample_tNCI100bm_E_khan02_20110921_PE.bam</v>
      </c>
      <c r="F2011" s="68" t="str">
        <f t="shared" si="193"/>
        <v>Sample_tNCI100bm_E_khan02_20110921_PE.bam</v>
      </c>
      <c r="G2011" s="97" t="str">
        <f t="shared" si="191"/>
        <v>/data/khanlab/projects/working_DATA/Sample_tNCI100bm_E_khan02_20110921_PE/Sample_tNCI100bm_E_khan02_20110921_PE.Cufflinks_UCSC/genes.fpkm_tracking</v>
      </c>
      <c r="H2011" s="68"/>
      <c r="I2011" s="68"/>
      <c r="J2011" s="68"/>
      <c r="K2011" s="68"/>
      <c r="L2011" s="68"/>
      <c r="M2011" s="68"/>
      <c r="N2011" s="68"/>
      <c r="O2011" s="68"/>
      <c r="P2011" s="68"/>
      <c r="Q2011" s="68"/>
      <c r="R2011" s="68"/>
    </row>
    <row r="2012" spans="1:18" hidden="1">
      <c r="A2012" s="68" t="str">
        <f t="shared" si="188"/>
        <v>/data/khanlab/projects/working_DATA/</v>
      </c>
      <c r="B2012" t="s">
        <v>2331</v>
      </c>
      <c r="C2012" s="68" t="str">
        <f t="shared" si="189"/>
        <v>.Processed/</v>
      </c>
      <c r="D2012" s="68" t="str">
        <f t="shared" si="190"/>
        <v>.bam</v>
      </c>
      <c r="E2012" s="68" t="str">
        <f t="shared" si="192"/>
        <v>/data/khanlab/projects/working_DATA/Sample_tNCI102_E_khan05_20111111_PE/Sample_tNCI102_E_khan05_20111111_PE.Processed/Sample_tNCI102_E_khan05_20111111_PE.bam</v>
      </c>
      <c r="F2012" s="68" t="str">
        <f t="shared" si="193"/>
        <v>Sample_tNCI102_E_khan05_20111111_PE.bam</v>
      </c>
      <c r="G2012" s="97" t="str">
        <f t="shared" si="191"/>
        <v>/data/khanlab/projects/working_DATA/Sample_tNCI102_E_khan05_20111111_PE/Sample_tNCI102_E_khan05_20111111_PE.Cufflinks_UCSC/genes.fpkm_tracking</v>
      </c>
      <c r="H2012" s="68"/>
      <c r="I2012" s="68"/>
      <c r="J2012" s="68"/>
      <c r="K2012" s="68"/>
      <c r="L2012" s="68"/>
      <c r="M2012" s="68"/>
      <c r="N2012" s="68"/>
      <c r="O2012" s="68"/>
      <c r="P2012" s="68"/>
      <c r="Q2012" s="68"/>
      <c r="R2012" s="68"/>
    </row>
    <row r="2013" spans="1:18" hidden="1">
      <c r="A2013" s="68" t="str">
        <f t="shared" si="188"/>
        <v>/data/khanlab/projects/working_DATA/</v>
      </c>
      <c r="B2013" t="s">
        <v>2332</v>
      </c>
      <c r="C2013" s="68" t="str">
        <f t="shared" si="189"/>
        <v>.Processed/</v>
      </c>
      <c r="D2013" s="68" t="str">
        <f t="shared" si="190"/>
        <v>.bam</v>
      </c>
      <c r="E2013" s="68" t="str">
        <f t="shared" si="192"/>
        <v>/data/khanlab/projects/working_DATA/Sample_tNCI10_E_khan04_20100623/Sample_tNCI10_E_khan04_20100623.Processed/Sample_tNCI10_E_khan04_20100623.bam</v>
      </c>
      <c r="F2013" s="68" t="str">
        <f t="shared" si="193"/>
        <v>Sample_tNCI10_E_khan04_20100623.bam</v>
      </c>
      <c r="G2013" s="97" t="str">
        <f t="shared" si="191"/>
        <v>/data/khanlab/projects/working_DATA/Sample_tNCI10_E_khan04_20100623/Sample_tNCI10_E_khan04_20100623.Cufflinks_UCSC/genes.fpkm_tracking</v>
      </c>
      <c r="H2013" s="68"/>
      <c r="I2013" s="68"/>
      <c r="J2013" s="68"/>
      <c r="K2013" s="68"/>
      <c r="L2013" s="68"/>
      <c r="M2013" s="68"/>
      <c r="N2013" s="68"/>
      <c r="O2013" s="68"/>
      <c r="P2013" s="68"/>
      <c r="Q2013" s="68"/>
      <c r="R2013" s="68"/>
    </row>
    <row r="2014" spans="1:18" hidden="1">
      <c r="A2014" s="68" t="str">
        <f t="shared" si="188"/>
        <v>/data/khanlab/projects/working_DATA/</v>
      </c>
      <c r="B2014" t="s">
        <v>2333</v>
      </c>
      <c r="C2014" s="68" t="str">
        <f t="shared" si="189"/>
        <v>.Processed/</v>
      </c>
      <c r="D2014" s="68" t="str">
        <f t="shared" si="190"/>
        <v>.bam</v>
      </c>
      <c r="E2014" s="68" t="str">
        <f t="shared" si="192"/>
        <v>/data/khanlab/projects/working_DATA/Sample_tNCI11_E_khan04_20100623_2/Sample_tNCI11_E_khan04_20100623_2.Processed/Sample_tNCI11_E_khan04_20100623_2.bam</v>
      </c>
      <c r="F2014" s="68" t="str">
        <f t="shared" si="193"/>
        <v>Sample_tNCI11_E_khan04_20100623_2.bam</v>
      </c>
      <c r="G2014" s="97" t="str">
        <f t="shared" si="191"/>
        <v>/data/khanlab/projects/working_DATA/Sample_tNCI11_E_khan04_20100623_2/Sample_tNCI11_E_khan04_20100623_2.Cufflinks_UCSC/genes.fpkm_tracking</v>
      </c>
      <c r="H2014" s="68"/>
      <c r="I2014" s="68"/>
      <c r="J2014" s="68"/>
      <c r="K2014" s="68"/>
      <c r="L2014" s="68"/>
      <c r="M2014" s="68"/>
      <c r="N2014" s="68"/>
      <c r="O2014" s="68"/>
      <c r="P2014" s="68"/>
      <c r="Q2014" s="68"/>
      <c r="R2014" s="68"/>
    </row>
    <row r="2015" spans="1:18" hidden="1">
      <c r="A2015" s="68" t="str">
        <f t="shared" si="188"/>
        <v>/data/khanlab/projects/working_DATA/</v>
      </c>
      <c r="B2015" t="s">
        <v>2334</v>
      </c>
      <c r="C2015" s="68" t="str">
        <f t="shared" si="189"/>
        <v>.Processed/</v>
      </c>
      <c r="D2015" s="68" t="str">
        <f t="shared" si="190"/>
        <v>.bam</v>
      </c>
      <c r="E2015" s="68" t="str">
        <f t="shared" si="192"/>
        <v>/data/khanlab/projects/working_DATA/Sample_tNCI13_E_khan05_20100713_PE_2/Sample_tNCI13_E_khan05_20100713_PE_2.Processed/Sample_tNCI13_E_khan05_20100713_PE_2.bam</v>
      </c>
      <c r="F2015" s="68" t="str">
        <f t="shared" si="193"/>
        <v>Sample_tNCI13_E_khan05_20100713_PE_2.bam</v>
      </c>
      <c r="G2015" s="97" t="str">
        <f t="shared" si="191"/>
        <v>/data/khanlab/projects/working_DATA/Sample_tNCI13_E_khan05_20100713_PE_2/Sample_tNCI13_E_khan05_20100713_PE_2.Cufflinks_UCSC/genes.fpkm_tracking</v>
      </c>
      <c r="H2015" s="68"/>
      <c r="I2015" s="68"/>
      <c r="J2015" s="68"/>
      <c r="K2015" s="68"/>
      <c r="L2015" s="68"/>
      <c r="M2015" s="68"/>
      <c r="N2015" s="68"/>
      <c r="O2015" s="68"/>
      <c r="P2015" s="68"/>
      <c r="Q2015" s="68"/>
      <c r="R2015" s="68"/>
    </row>
    <row r="2016" spans="1:18" hidden="1">
      <c r="A2016" s="68" t="str">
        <f t="shared" si="188"/>
        <v>/data/khanlab/projects/working_DATA/</v>
      </c>
      <c r="B2016" t="s">
        <v>2335</v>
      </c>
      <c r="C2016" s="68" t="str">
        <f t="shared" si="189"/>
        <v>.Processed/</v>
      </c>
      <c r="D2016" s="68" t="str">
        <f t="shared" si="190"/>
        <v>.bam</v>
      </c>
      <c r="E2016" s="68" t="str">
        <f t="shared" si="192"/>
        <v>/data/khanlab/projects/working_DATA/Sample_tNCI14_E_khan03_20111014_PE/Sample_tNCI14_E_khan03_20111014_PE.Processed/Sample_tNCI14_E_khan03_20111014_PE.bam</v>
      </c>
      <c r="F2016" s="68" t="str">
        <f t="shared" si="193"/>
        <v>Sample_tNCI14_E_khan03_20111014_PE.bam</v>
      </c>
      <c r="G2016" s="97" t="str">
        <f t="shared" si="191"/>
        <v>/data/khanlab/projects/working_DATA/Sample_tNCI14_E_khan03_20111014_PE/Sample_tNCI14_E_khan03_20111014_PE.Cufflinks_UCSC/genes.fpkm_tracking</v>
      </c>
      <c r="H2016" s="68"/>
      <c r="I2016" s="68"/>
      <c r="J2016" s="68"/>
      <c r="K2016" s="68"/>
      <c r="L2016" s="68"/>
      <c r="M2016" s="68"/>
      <c r="N2016" s="68"/>
      <c r="O2016" s="68"/>
      <c r="P2016" s="68"/>
      <c r="Q2016" s="68"/>
      <c r="R2016" s="68"/>
    </row>
    <row r="2017" spans="1:18" hidden="1">
      <c r="A2017" s="68" t="str">
        <f t="shared" si="188"/>
        <v>/data/khanlab/projects/working_DATA/</v>
      </c>
      <c r="B2017" t="s">
        <v>2336</v>
      </c>
      <c r="C2017" s="68" t="str">
        <f t="shared" si="189"/>
        <v>.Processed/</v>
      </c>
      <c r="D2017" s="68" t="str">
        <f t="shared" si="190"/>
        <v>.bam</v>
      </c>
      <c r="E2017" s="68" t="str">
        <f t="shared" si="192"/>
        <v>/data/khanlab/projects/working_DATA/Sample_tNCI15_E_khan06_20100702_PE/Sample_tNCI15_E_khan06_20100702_PE.Processed/Sample_tNCI15_E_khan06_20100702_PE.bam</v>
      </c>
      <c r="F2017" s="68" t="str">
        <f t="shared" si="193"/>
        <v>Sample_tNCI15_E_khan06_20100702_PE.bam</v>
      </c>
      <c r="G2017" s="97" t="str">
        <f t="shared" si="191"/>
        <v>/data/khanlab/projects/working_DATA/Sample_tNCI15_E_khan06_20100702_PE/Sample_tNCI15_E_khan06_20100702_PE.Cufflinks_UCSC/genes.fpkm_tracking</v>
      </c>
      <c r="H2017" s="68"/>
      <c r="I2017" s="68"/>
      <c r="J2017" s="68"/>
      <c r="K2017" s="68"/>
      <c r="L2017" s="68"/>
      <c r="M2017" s="68"/>
      <c r="N2017" s="68"/>
      <c r="O2017" s="68"/>
      <c r="P2017" s="68"/>
      <c r="Q2017" s="68"/>
      <c r="R2017" s="68"/>
    </row>
    <row r="2018" spans="1:18" hidden="1">
      <c r="A2018" s="68" t="str">
        <f t="shared" si="188"/>
        <v>/data/khanlab/projects/working_DATA/</v>
      </c>
      <c r="B2018" t="s">
        <v>2337</v>
      </c>
      <c r="C2018" s="68" t="str">
        <f t="shared" si="189"/>
        <v>.Processed/</v>
      </c>
      <c r="D2018" s="68" t="str">
        <f t="shared" si="190"/>
        <v>.bam</v>
      </c>
      <c r="E2018" s="68" t="str">
        <f t="shared" si="192"/>
        <v>/data/khanlab/projects/working_DATA/Sample_tNCI17_E_khan04_20100806_PE/Sample_tNCI17_E_khan04_20100806_PE.Processed/Sample_tNCI17_E_khan04_20100806_PE.bam</v>
      </c>
      <c r="F2018" s="68" t="str">
        <f t="shared" si="193"/>
        <v>Sample_tNCI17_E_khan04_20100806_PE.bam</v>
      </c>
      <c r="G2018" s="97" t="str">
        <f t="shared" si="191"/>
        <v>/data/khanlab/projects/working_DATA/Sample_tNCI17_E_khan04_20100806_PE/Sample_tNCI17_E_khan04_20100806_PE.Cufflinks_UCSC/genes.fpkm_tracking</v>
      </c>
      <c r="H2018" s="68"/>
      <c r="I2018" s="68"/>
      <c r="J2018" s="68"/>
      <c r="K2018" s="68"/>
      <c r="L2018" s="68"/>
      <c r="M2018" s="68"/>
      <c r="N2018" s="68"/>
      <c r="O2018" s="68"/>
      <c r="P2018" s="68"/>
      <c r="Q2018" s="68"/>
      <c r="R2018" s="68"/>
    </row>
    <row r="2019" spans="1:18" hidden="1">
      <c r="A2019" s="68" t="str">
        <f t="shared" si="188"/>
        <v>/data/khanlab/projects/working_DATA/</v>
      </c>
      <c r="B2019" t="s">
        <v>2338</v>
      </c>
      <c r="C2019" s="68" t="str">
        <f t="shared" si="189"/>
        <v>.Processed/</v>
      </c>
      <c r="D2019" s="68" t="str">
        <f t="shared" si="190"/>
        <v>.bam</v>
      </c>
      <c r="E2019" s="68" t="str">
        <f t="shared" si="192"/>
        <v>/data/khanlab/projects/working_DATA/Sample_tNCI19_E_khan04_20100806_PE_2/Sample_tNCI19_E_khan04_20100806_PE_2.Processed/Sample_tNCI19_E_khan04_20100806_PE_2.bam</v>
      </c>
      <c r="F2019" s="68" t="str">
        <f t="shared" si="193"/>
        <v>Sample_tNCI19_E_khan04_20100806_PE_2.bam</v>
      </c>
      <c r="G2019" s="97" t="str">
        <f t="shared" si="191"/>
        <v>/data/khanlab/projects/working_DATA/Sample_tNCI19_E_khan04_20100806_PE_2/Sample_tNCI19_E_khan04_20100806_PE_2.Cufflinks_UCSC/genes.fpkm_tracking</v>
      </c>
      <c r="H2019" s="68"/>
      <c r="I2019" s="68"/>
      <c r="J2019" s="68"/>
      <c r="K2019" s="68"/>
      <c r="L2019" s="68"/>
      <c r="M2019" s="68"/>
      <c r="N2019" s="68"/>
      <c r="O2019" s="68"/>
      <c r="P2019" s="68"/>
      <c r="Q2019" s="68"/>
      <c r="R2019" s="68"/>
    </row>
    <row r="2020" spans="1:18" hidden="1">
      <c r="A2020" s="68" t="str">
        <f t="shared" si="188"/>
        <v>/data/khanlab/projects/working_DATA/</v>
      </c>
      <c r="B2020" t="s">
        <v>2339</v>
      </c>
      <c r="C2020" s="68" t="str">
        <f t="shared" si="189"/>
        <v>.Processed/</v>
      </c>
      <c r="D2020" s="68" t="str">
        <f t="shared" si="190"/>
        <v>.bam</v>
      </c>
      <c r="E2020" s="68" t="str">
        <f t="shared" si="192"/>
        <v>/data/khanlab/projects/working_DATA/Sample_tNCI37_E_khan03_20110511_PE/Sample_tNCI37_E_khan03_20110511_PE.Processed/Sample_tNCI37_E_khan03_20110511_PE.bam</v>
      </c>
      <c r="F2020" s="68" t="str">
        <f t="shared" si="193"/>
        <v>Sample_tNCI37_E_khan03_20110511_PE.bam</v>
      </c>
      <c r="G2020" s="97" t="str">
        <f t="shared" si="191"/>
        <v>/data/khanlab/projects/working_DATA/Sample_tNCI37_E_khan03_20110511_PE/Sample_tNCI37_E_khan03_20110511_PE.Cufflinks_UCSC/genes.fpkm_tracking</v>
      </c>
      <c r="H2020" s="68"/>
      <c r="I2020" s="68"/>
      <c r="J2020" s="68"/>
      <c r="K2020" s="68"/>
      <c r="L2020" s="68"/>
      <c r="M2020" s="68"/>
      <c r="N2020" s="68"/>
      <c r="O2020" s="68"/>
      <c r="P2020" s="68"/>
      <c r="Q2020" s="68"/>
      <c r="R2020" s="68"/>
    </row>
    <row r="2021" spans="1:18" hidden="1">
      <c r="A2021" s="68" t="str">
        <f t="shared" si="188"/>
        <v>/data/khanlab/projects/working_DATA/</v>
      </c>
      <c r="B2021" t="s">
        <v>2340</v>
      </c>
      <c r="C2021" s="68" t="str">
        <f t="shared" si="189"/>
        <v>.Processed/</v>
      </c>
      <c r="D2021" s="68" t="str">
        <f t="shared" si="190"/>
        <v>.bam</v>
      </c>
      <c r="E2021" s="68" t="str">
        <f t="shared" si="192"/>
        <v>/data/khanlab/projects/working_DATA/Sample_tNCI40_E_khan03_20110527_PE/Sample_tNCI40_E_khan03_20110527_PE.Processed/Sample_tNCI40_E_khan03_20110527_PE.bam</v>
      </c>
      <c r="F2021" s="68" t="str">
        <f t="shared" si="193"/>
        <v>Sample_tNCI40_E_khan03_20110527_PE.bam</v>
      </c>
      <c r="G2021" s="97" t="str">
        <f t="shared" si="191"/>
        <v>/data/khanlab/projects/working_DATA/Sample_tNCI40_E_khan03_20110527_PE/Sample_tNCI40_E_khan03_20110527_PE.Cufflinks_UCSC/genes.fpkm_tracking</v>
      </c>
      <c r="H2021" s="68"/>
      <c r="I2021" s="68"/>
      <c r="J2021" s="68"/>
      <c r="K2021" s="68"/>
      <c r="L2021" s="68"/>
      <c r="M2021" s="68"/>
      <c r="N2021" s="68"/>
      <c r="O2021" s="68"/>
      <c r="P2021" s="68"/>
      <c r="Q2021" s="68"/>
      <c r="R2021" s="68"/>
    </row>
    <row r="2022" spans="1:18" hidden="1">
      <c r="A2022" s="68" t="str">
        <f t="shared" si="188"/>
        <v>/data/khanlab/projects/working_DATA/</v>
      </c>
      <c r="B2022" t="s">
        <v>2341</v>
      </c>
      <c r="C2022" s="68" t="str">
        <f t="shared" si="189"/>
        <v>.Processed/</v>
      </c>
      <c r="D2022" s="68" t="str">
        <f t="shared" si="190"/>
        <v>.bam</v>
      </c>
      <c r="E2022" s="68" t="str">
        <f t="shared" si="192"/>
        <v>/data/khanlab/projects/working_DATA/Sample_tNCI43_E_khan05_20110513_PE_2/Sample_tNCI43_E_khan05_20110513_PE_2.Processed/Sample_tNCI43_E_khan05_20110513_PE_2.bam</v>
      </c>
      <c r="F2022" s="68" t="str">
        <f t="shared" si="193"/>
        <v>Sample_tNCI43_E_khan05_20110513_PE_2.bam</v>
      </c>
      <c r="G2022" s="97" t="str">
        <f t="shared" si="191"/>
        <v>/data/khanlab/projects/working_DATA/Sample_tNCI43_E_khan05_20110513_PE_2/Sample_tNCI43_E_khan05_20110513_PE_2.Cufflinks_UCSC/genes.fpkm_tracking</v>
      </c>
      <c r="H2022" s="68"/>
      <c r="I2022" s="68"/>
      <c r="J2022" s="68"/>
      <c r="K2022" s="68"/>
      <c r="L2022" s="68"/>
      <c r="M2022" s="68"/>
      <c r="N2022" s="68"/>
      <c r="O2022" s="68"/>
      <c r="P2022" s="68"/>
      <c r="Q2022" s="68"/>
      <c r="R2022" s="68"/>
    </row>
    <row r="2023" spans="1:18" hidden="1">
      <c r="A2023" s="68" t="str">
        <f t="shared" si="188"/>
        <v>/data/khanlab/projects/working_DATA/</v>
      </c>
      <c r="B2023" t="s">
        <v>2342</v>
      </c>
      <c r="C2023" s="68" t="str">
        <f t="shared" si="189"/>
        <v>.Processed/</v>
      </c>
      <c r="D2023" s="68" t="str">
        <f t="shared" si="190"/>
        <v>.bam</v>
      </c>
      <c r="E2023" s="68" t="str">
        <f t="shared" si="192"/>
        <v>/data/khanlab/projects/working_DATA/Sample_tNCI47_E_khan04_20110520_PE/Sample_tNCI47_E_khan04_20110520_PE.Processed/Sample_tNCI47_E_khan04_20110520_PE.bam</v>
      </c>
      <c r="F2023" s="68" t="str">
        <f t="shared" si="193"/>
        <v>Sample_tNCI47_E_khan04_20110520_PE.bam</v>
      </c>
      <c r="G2023" s="97" t="str">
        <f t="shared" si="191"/>
        <v>/data/khanlab/projects/working_DATA/Sample_tNCI47_E_khan04_20110520_PE/Sample_tNCI47_E_khan04_20110520_PE.Cufflinks_UCSC/genes.fpkm_tracking</v>
      </c>
      <c r="H2023" s="68"/>
      <c r="I2023" s="68"/>
      <c r="J2023" s="68"/>
      <c r="K2023" s="68"/>
      <c r="L2023" s="68"/>
      <c r="M2023" s="68"/>
      <c r="N2023" s="68"/>
      <c r="O2023" s="68"/>
      <c r="P2023" s="68"/>
      <c r="Q2023" s="68"/>
      <c r="R2023" s="68"/>
    </row>
    <row r="2024" spans="1:18" hidden="1">
      <c r="A2024" s="68" t="str">
        <f t="shared" si="188"/>
        <v>/data/khanlab/projects/working_DATA/</v>
      </c>
      <c r="B2024" t="s">
        <v>2343</v>
      </c>
      <c r="C2024" s="68" t="str">
        <f t="shared" si="189"/>
        <v>.Processed/</v>
      </c>
      <c r="D2024" s="68" t="str">
        <f t="shared" si="190"/>
        <v>.bam</v>
      </c>
      <c r="E2024" s="68" t="str">
        <f t="shared" si="192"/>
        <v>/data/khanlab/projects/working_DATA/Sample_tNCI70_E_khan03_20110622_PE/Sample_tNCI70_E_khan03_20110622_PE.Processed/Sample_tNCI70_E_khan03_20110622_PE.bam</v>
      </c>
      <c r="F2024" s="68" t="str">
        <f t="shared" si="193"/>
        <v>Sample_tNCI70_E_khan03_20110622_PE.bam</v>
      </c>
      <c r="G2024" s="97" t="str">
        <f t="shared" si="191"/>
        <v>/data/khanlab/projects/working_DATA/Sample_tNCI70_E_khan03_20110622_PE/Sample_tNCI70_E_khan03_20110622_PE.Cufflinks_UCSC/genes.fpkm_tracking</v>
      </c>
      <c r="H2024" s="68"/>
      <c r="I2024" s="68"/>
      <c r="J2024" s="68"/>
      <c r="K2024" s="68"/>
      <c r="L2024" s="68"/>
      <c r="M2024" s="68"/>
      <c r="N2024" s="68"/>
      <c r="O2024" s="68"/>
      <c r="P2024" s="68"/>
      <c r="Q2024" s="68"/>
      <c r="R2024" s="68"/>
    </row>
    <row r="2025" spans="1:18" hidden="1">
      <c r="A2025" s="68" t="str">
        <f t="shared" si="188"/>
        <v>/data/khanlab/projects/working_DATA/</v>
      </c>
      <c r="B2025" t="s">
        <v>2344</v>
      </c>
      <c r="C2025" s="68" t="str">
        <f t="shared" si="189"/>
        <v>.Processed/</v>
      </c>
      <c r="D2025" s="68" t="str">
        <f t="shared" si="190"/>
        <v>.bam</v>
      </c>
      <c r="E2025" s="68" t="str">
        <f t="shared" si="192"/>
        <v>/data/khanlab/projects/working_DATA/Sample_tNCI71_E_khan04_20110520_PE_2/Sample_tNCI71_E_khan04_20110520_PE_2.Processed/Sample_tNCI71_E_khan04_20110520_PE_2.bam</v>
      </c>
      <c r="F2025" s="68" t="str">
        <f t="shared" si="193"/>
        <v>Sample_tNCI71_E_khan04_20110520_PE_2.bam</v>
      </c>
      <c r="G2025" s="97" t="str">
        <f t="shared" si="191"/>
        <v>/data/khanlab/projects/working_DATA/Sample_tNCI71_E_khan04_20110520_PE_2/Sample_tNCI71_E_khan04_20110520_PE_2.Cufflinks_UCSC/genes.fpkm_tracking</v>
      </c>
      <c r="H2025" s="68"/>
      <c r="I2025" s="68"/>
      <c r="J2025" s="68"/>
      <c r="K2025" s="68"/>
      <c r="L2025" s="68"/>
      <c r="M2025" s="68"/>
      <c r="N2025" s="68"/>
      <c r="O2025" s="68"/>
      <c r="P2025" s="68"/>
      <c r="Q2025" s="68"/>
      <c r="R2025" s="68"/>
    </row>
    <row r="2026" spans="1:18" hidden="1">
      <c r="A2026" s="68" t="str">
        <f t="shared" si="188"/>
        <v>/data/khanlab/projects/working_DATA/</v>
      </c>
      <c r="B2026" t="s">
        <v>2345</v>
      </c>
      <c r="C2026" s="68" t="str">
        <f t="shared" si="189"/>
        <v>.Processed/</v>
      </c>
      <c r="D2026" s="68" t="str">
        <f t="shared" si="190"/>
        <v>.bam</v>
      </c>
      <c r="E2026" s="68" t="str">
        <f t="shared" si="192"/>
        <v>/data/khanlab/projects/working_DATA/Sample_tNCI72_E_khan06_20110527_PE/Sample_tNCI72_E_khan06_20110527_PE.Processed/Sample_tNCI72_E_khan06_20110527_PE.bam</v>
      </c>
      <c r="F2026" s="68" t="str">
        <f t="shared" si="193"/>
        <v>Sample_tNCI72_E_khan06_20110527_PE.bam</v>
      </c>
      <c r="G2026" s="97" t="str">
        <f t="shared" si="191"/>
        <v>/data/khanlab/projects/working_DATA/Sample_tNCI72_E_khan06_20110527_PE/Sample_tNCI72_E_khan06_20110527_PE.Cufflinks_UCSC/genes.fpkm_tracking</v>
      </c>
      <c r="H2026" s="68"/>
      <c r="I2026" s="68"/>
      <c r="J2026" s="68"/>
      <c r="K2026" s="68"/>
      <c r="L2026" s="68"/>
      <c r="M2026" s="68"/>
      <c r="N2026" s="68"/>
      <c r="O2026" s="68"/>
      <c r="P2026" s="68"/>
      <c r="Q2026" s="68"/>
      <c r="R2026" s="68"/>
    </row>
    <row r="2027" spans="1:18" hidden="1">
      <c r="A2027" s="68" t="str">
        <f t="shared" si="188"/>
        <v>/data/khanlab/projects/working_DATA/</v>
      </c>
      <c r="B2027" t="s">
        <v>2346</v>
      </c>
      <c r="C2027" s="68" t="str">
        <f t="shared" si="189"/>
        <v>.Processed/</v>
      </c>
      <c r="D2027" s="68" t="str">
        <f t="shared" si="190"/>
        <v>.bam</v>
      </c>
      <c r="E2027" s="68" t="str">
        <f t="shared" si="192"/>
        <v>/data/khanlab/projects/working_DATA/Sample_tNCI74_E_khan01_20110527_PE/Sample_tNCI74_E_khan01_20110527_PE.Processed/Sample_tNCI74_E_khan01_20110527_PE.bam</v>
      </c>
      <c r="F2027" s="68" t="str">
        <f t="shared" si="193"/>
        <v>Sample_tNCI74_E_khan01_20110527_PE.bam</v>
      </c>
      <c r="G2027" s="97" t="str">
        <f t="shared" si="191"/>
        <v>/data/khanlab/projects/working_DATA/Sample_tNCI74_E_khan01_20110527_PE/Sample_tNCI74_E_khan01_20110527_PE.Cufflinks_UCSC/genes.fpkm_tracking</v>
      </c>
      <c r="H2027" s="68"/>
      <c r="I2027" s="68"/>
      <c r="J2027" s="68"/>
      <c r="K2027" s="68"/>
      <c r="L2027" s="68"/>
      <c r="M2027" s="68"/>
      <c r="N2027" s="68"/>
      <c r="O2027" s="68"/>
      <c r="P2027" s="68"/>
      <c r="Q2027" s="68"/>
      <c r="R2027" s="68"/>
    </row>
    <row r="2028" spans="1:18" hidden="1">
      <c r="A2028" s="68" t="str">
        <f t="shared" si="188"/>
        <v>/data/khanlab/projects/working_DATA/</v>
      </c>
      <c r="B2028" t="s">
        <v>2347</v>
      </c>
      <c r="C2028" s="68" t="str">
        <f t="shared" si="189"/>
        <v>.Processed/</v>
      </c>
      <c r="D2028" s="68" t="str">
        <f t="shared" si="190"/>
        <v>.bam</v>
      </c>
      <c r="E2028" s="68" t="str">
        <f t="shared" si="192"/>
        <v>/data/khanlab/projects/working_DATA/Sample_tNCI75_E_khan03_20111110_PE/Sample_tNCI75_E_khan03_20111110_PE.Processed/Sample_tNCI75_E_khan03_20111110_PE.bam</v>
      </c>
      <c r="F2028" s="68" t="str">
        <f t="shared" si="193"/>
        <v>Sample_tNCI75_E_khan03_20111110_PE.bam</v>
      </c>
      <c r="G2028" s="97" t="str">
        <f t="shared" si="191"/>
        <v>/data/khanlab/projects/working_DATA/Sample_tNCI75_E_khan03_20111110_PE/Sample_tNCI75_E_khan03_20111110_PE.Cufflinks_UCSC/genes.fpkm_tracking</v>
      </c>
      <c r="H2028" s="68"/>
      <c r="I2028" s="68"/>
      <c r="J2028" s="68"/>
      <c r="K2028" s="68"/>
      <c r="L2028" s="68"/>
      <c r="M2028" s="68"/>
      <c r="N2028" s="68"/>
      <c r="O2028" s="68"/>
      <c r="P2028" s="68"/>
      <c r="Q2028" s="68"/>
      <c r="R2028" s="68"/>
    </row>
    <row r="2029" spans="1:18" hidden="1">
      <c r="A2029" s="68" t="str">
        <f t="shared" si="188"/>
        <v>/data/khanlab/projects/working_DATA/</v>
      </c>
      <c r="B2029" t="s">
        <v>2348</v>
      </c>
      <c r="C2029" s="68" t="str">
        <f t="shared" si="189"/>
        <v>.Processed/</v>
      </c>
      <c r="D2029" s="68" t="str">
        <f t="shared" si="190"/>
        <v>.bam</v>
      </c>
      <c r="E2029" s="68" t="str">
        <f t="shared" si="192"/>
        <v>/data/khanlab/projects/working_DATA/Sample_tNCI78_E_khan03_20111110_PE_2/Sample_tNCI78_E_khan03_20111110_PE_2.Processed/Sample_tNCI78_E_khan03_20111110_PE_2.bam</v>
      </c>
      <c r="F2029" s="68" t="str">
        <f t="shared" si="193"/>
        <v>Sample_tNCI78_E_khan03_20111110_PE_2.bam</v>
      </c>
      <c r="G2029" s="97" t="str">
        <f t="shared" si="191"/>
        <v>/data/khanlab/projects/working_DATA/Sample_tNCI78_E_khan03_20111110_PE_2/Sample_tNCI78_E_khan03_20111110_PE_2.Cufflinks_UCSC/genes.fpkm_tracking</v>
      </c>
      <c r="H2029" s="68"/>
      <c r="I2029" s="68"/>
      <c r="J2029" s="68"/>
      <c r="K2029" s="68"/>
      <c r="L2029" s="68"/>
      <c r="M2029" s="68"/>
      <c r="N2029" s="68"/>
      <c r="O2029" s="68"/>
      <c r="P2029" s="68"/>
      <c r="Q2029" s="68"/>
      <c r="R2029" s="68"/>
    </row>
    <row r="2030" spans="1:18" hidden="1">
      <c r="A2030" s="68" t="str">
        <f t="shared" si="188"/>
        <v>/data/khanlab/projects/working_DATA/</v>
      </c>
      <c r="B2030" t="s">
        <v>2349</v>
      </c>
      <c r="C2030" s="68" t="str">
        <f t="shared" si="189"/>
        <v>.Processed/</v>
      </c>
      <c r="D2030" s="68" t="str">
        <f t="shared" si="190"/>
        <v>.bam</v>
      </c>
      <c r="E2030" s="68" t="str">
        <f t="shared" si="192"/>
        <v>/data/khanlab/projects/working_DATA/Sample_tNCI97_E_khan03_20111014_PE/Sample_tNCI97_E_khan03_20111014_PE.Processed/Sample_tNCI97_E_khan03_20111014_PE.bam</v>
      </c>
      <c r="F2030" s="68" t="str">
        <f t="shared" si="193"/>
        <v>Sample_tNCI97_E_khan03_20111014_PE.bam</v>
      </c>
      <c r="G2030" s="97" t="str">
        <f t="shared" si="191"/>
        <v>/data/khanlab/projects/working_DATA/Sample_tNCI97_E_khan03_20111014_PE/Sample_tNCI97_E_khan03_20111014_PE.Cufflinks_UCSC/genes.fpkm_tracking</v>
      </c>
      <c r="H2030" s="68"/>
      <c r="I2030" s="68"/>
      <c r="J2030" s="68"/>
      <c r="K2030" s="68"/>
      <c r="L2030" s="68"/>
      <c r="M2030" s="68"/>
      <c r="N2030" s="68"/>
      <c r="O2030" s="68"/>
      <c r="P2030" s="68"/>
      <c r="Q2030" s="68"/>
      <c r="R2030" s="68"/>
    </row>
    <row r="2031" spans="1:18">
      <c r="A2031" s="129" t="str">
        <f t="shared" si="188"/>
        <v>/data/khanlab/projects/working_DATA/</v>
      </c>
      <c r="B2031" s="129" t="s">
        <v>3969</v>
      </c>
      <c r="C2031" s="129" t="str">
        <f t="shared" si="189"/>
        <v>.Processed/</v>
      </c>
      <c r="D2031" s="129" t="str">
        <f t="shared" si="190"/>
        <v>.bam</v>
      </c>
      <c r="E2031" s="129" t="str">
        <f t="shared" ref="E2031:E2041" si="194">CONCATENATE(A2031,B2031,"/",B2031,C2031,B2031,D2031)</f>
        <v>/data/khanlab/projects/working_DATA/Sample_Rh4_dmso_6h_rz_T_H3YCHBGXX/Sample_Rh4_dmso_6h_rz_T_H3YCHBGXX.Processed/Sample_Rh4_dmso_6h_rz_T_H3YCHBGXX.bam</v>
      </c>
      <c r="F2031" s="129" t="str">
        <f t="shared" ref="F2031:F2036" si="195">CONCATENATE(B2031,D2031)</f>
        <v>Sample_Rh4_dmso_6h_rz_T_H3YCHBGXX.bam</v>
      </c>
      <c r="G2031" s="129" t="str">
        <f>CONCATENATE(A2031,B2031,"/",B2031,".Cufflinks_UCSC/genes.fpkm_tracking")</f>
        <v>/data/khanlab/projects/working_DATA/Sample_Rh4_dmso_6h_rz_T_H3YCHBGXX/Sample_Rh4_dmso_6h_rz_T_H3YCHBGXX.Cufflinks_UCSC/genes.fpkm_tracking</v>
      </c>
    </row>
    <row r="2032" spans="1:18">
      <c r="A2032" s="129" t="str">
        <f t="shared" si="188"/>
        <v>/data/khanlab/projects/working_DATA/</v>
      </c>
      <c r="B2032" s="129" t="s">
        <v>3967</v>
      </c>
      <c r="C2032" s="129" t="str">
        <f t="shared" si="189"/>
        <v>.Processed/</v>
      </c>
      <c r="D2032" s="129" t="str">
        <f t="shared" si="190"/>
        <v>.bam</v>
      </c>
      <c r="E2032" s="129" t="str">
        <f t="shared" si="194"/>
        <v>/data/khanlab/projects/working_DATA/Sample_Rh4_jq1_6h_rz_T_H3YCHBGXX/Sample_Rh4_jq1_6h_rz_T_H3YCHBGXX.Processed/Sample_Rh4_jq1_6h_rz_T_H3YCHBGXX.bam</v>
      </c>
      <c r="F2032" s="129" t="str">
        <f t="shared" si="195"/>
        <v>Sample_Rh4_jq1_6h_rz_T_H3YCHBGXX.bam</v>
      </c>
      <c r="G2032" s="129" t="str">
        <f>CONCATENATE(A2032,B2032,"/",B2032,".Cufflinks_UCSC/genes.fpkm_tracking")</f>
        <v>/data/khanlab/projects/working_DATA/Sample_Rh4_jq1_6h_rz_T_H3YCHBGXX/Sample_Rh4_jq1_6h_rz_T_H3YCHBGXX.Cufflinks_UCSC/genes.fpkm_tracking</v>
      </c>
    </row>
    <row r="2033" spans="1:7">
      <c r="A2033" s="129" t="str">
        <f t="shared" si="188"/>
        <v>/data/khanlab/projects/working_DATA/</v>
      </c>
      <c r="B2033" s="129" t="s">
        <v>3975</v>
      </c>
      <c r="C2033" s="129" t="str">
        <f t="shared" si="189"/>
        <v>.Processed/</v>
      </c>
      <c r="D2033" s="129" t="str">
        <f t="shared" si="190"/>
        <v>.bam</v>
      </c>
      <c r="E2033" s="129" t="str">
        <f t="shared" si="194"/>
        <v>/data/khanlab/projects/working_DATA/Sample_Rh4p3f48dox_T_H3YCHBGXX/Sample_Rh4p3f48dox_T_H3YCHBGXX.Processed/Sample_Rh4p3f48dox_T_H3YCHBGXX.bam</v>
      </c>
      <c r="F2033" s="129" t="str">
        <f t="shared" si="195"/>
        <v>Sample_Rh4p3f48dox_T_H3YCHBGXX.bam</v>
      </c>
      <c r="G2033" s="129" t="str">
        <f>CONCATENATE(A2033,B2033,"/")</f>
        <v>/data/khanlab/projects/working_DATA/Sample_Rh4p3f48dox_T_H3YCHBGXX/</v>
      </c>
    </row>
    <row r="2034" spans="1:7">
      <c r="A2034" s="129" t="str">
        <f t="shared" si="188"/>
        <v>/data/khanlab/projects/working_DATA/</v>
      </c>
      <c r="B2034" s="129" t="s">
        <v>3977</v>
      </c>
      <c r="C2034" s="129" t="str">
        <f t="shared" si="189"/>
        <v>.Processed/</v>
      </c>
      <c r="D2034" s="129" t="str">
        <f t="shared" si="190"/>
        <v>.bam</v>
      </c>
      <c r="E2034" s="129" t="str">
        <f t="shared" si="194"/>
        <v>/data/khanlab/projects/working_DATA/Sample_Rh4sc48dox_T_H3YCHBGXX/Sample_Rh4sc48dox_T_H3YCHBGXX.Processed/Sample_Rh4sc48dox_T_H3YCHBGXX.bam</v>
      </c>
      <c r="F2034" s="129" t="str">
        <f t="shared" si="195"/>
        <v>Sample_Rh4sc48dox_T_H3YCHBGXX.bam</v>
      </c>
      <c r="G2034" s="188" t="str">
        <f t="shared" ref="G2034:G2040" si="196">CONCATENATE(A2034,B2034,"/")</f>
        <v>/data/khanlab/projects/working_DATA/Sample_Rh4sc48dox_T_H3YCHBGXX/</v>
      </c>
    </row>
    <row r="2035" spans="1:7">
      <c r="A2035" s="151" t="str">
        <f t="shared" si="188"/>
        <v>/data/khanlab/projects/working_DATA/</v>
      </c>
      <c r="B2035" s="151" t="s">
        <v>4182</v>
      </c>
      <c r="C2035" s="151" t="str">
        <f t="shared" si="189"/>
        <v>.Processed/</v>
      </c>
      <c r="D2035" s="151" t="str">
        <f t="shared" si="190"/>
        <v>.bam</v>
      </c>
      <c r="E2035" s="151" t="str">
        <f t="shared" si="194"/>
        <v>/data/khanlab/projects/working_DATA/Sample_CTR_DMSO_48h_T_H3YCHBGXX/Sample_CTR_DMSO_48h_T_H3YCHBGXX.Processed/Sample_CTR_DMSO_48h_T_H3YCHBGXX.bam</v>
      </c>
      <c r="F2035" s="151" t="str">
        <f t="shared" si="195"/>
        <v>Sample_CTR_DMSO_48h_T_H3YCHBGXX.bam</v>
      </c>
      <c r="G2035" s="188" t="str">
        <f t="shared" si="196"/>
        <v>/data/khanlab/projects/working_DATA/Sample_CTR_DMSO_48h_T_H3YCHBGXX/</v>
      </c>
    </row>
    <row r="2036" spans="1:7">
      <c r="A2036" s="151" t="str">
        <f t="shared" si="188"/>
        <v>/data/khanlab/projects/working_DATA/</v>
      </c>
      <c r="B2036" s="151" t="s">
        <v>4183</v>
      </c>
      <c r="C2036" s="151" t="str">
        <f t="shared" si="189"/>
        <v>.Processed/</v>
      </c>
      <c r="D2036" s="151" t="str">
        <f t="shared" si="190"/>
        <v>.bam</v>
      </c>
      <c r="E2036" s="151" t="str">
        <f t="shared" si="194"/>
        <v>/data/khanlab/projects/working_DATA/Sample_CTR_Tram_48h_T_H3YCHBGXX/Sample_CTR_Tram_48h_T_H3YCHBGXX.Processed/Sample_CTR_Tram_48h_T_H3YCHBGXX.bam</v>
      </c>
      <c r="F2036" s="151" t="str">
        <f t="shared" si="195"/>
        <v>Sample_CTR_Tram_48h_T_H3YCHBGXX.bam</v>
      </c>
      <c r="G2036" s="188" t="str">
        <f t="shared" si="196"/>
        <v>/data/khanlab/projects/working_DATA/Sample_CTR_Tram_48h_T_H3YCHBGXX/</v>
      </c>
    </row>
    <row r="2037" spans="1:7">
      <c r="A2037" s="188" t="str">
        <f t="shared" si="188"/>
        <v>/data/khanlab/projects/working_DATA/</v>
      </c>
      <c r="B2037" s="62" t="s">
        <v>143</v>
      </c>
      <c r="C2037" s="188" t="str">
        <f t="shared" si="189"/>
        <v>.Processed/</v>
      </c>
      <c r="D2037" s="188" t="str">
        <f t="shared" si="190"/>
        <v>.bam</v>
      </c>
      <c r="E2037" s="188" t="str">
        <f t="shared" si="194"/>
        <v>/data/khanlab/projects/working_DATA/Sample_CTRSeq_T_D21KAACXX/Sample_CTRSeq_T_D21KAACXX.Processed/Sample_CTRSeq_T_D21KAACXX.bam</v>
      </c>
      <c r="G2037" s="188" t="str">
        <f>CONCATENATE(A2037,B2037,"/")</f>
        <v>/data/khanlab/projects/working_DATA/Sample_CTRSeq_T_D21KAACXX/</v>
      </c>
    </row>
    <row r="2038" spans="1:7">
      <c r="A2038" s="188" t="str">
        <f>$A$1</f>
        <v>/data/khanlab/projects/working_DATA/</v>
      </c>
      <c r="B2038" s="62" t="s">
        <v>753</v>
      </c>
      <c r="C2038" s="188" t="str">
        <f>$C$1</f>
        <v>.Processed/</v>
      </c>
      <c r="D2038" s="188" t="str">
        <f>$D$1</f>
        <v>.bam</v>
      </c>
      <c r="E2038" s="188" t="str">
        <f t="shared" si="194"/>
        <v>/data/khanlab/projects/working_DATA/Sample_RDSeq_T_D21KAACXX/Sample_RDSeq_T_D21KAACXX.Processed/Sample_RDSeq_T_D21KAACXX.bam</v>
      </c>
      <c r="G2038" s="188" t="str">
        <f t="shared" si="196"/>
        <v>/data/khanlab/projects/working_DATA/Sample_RDSeq_T_D21KAACXX/</v>
      </c>
    </row>
    <row r="2039" spans="1:7">
      <c r="A2039" s="188" t="str">
        <f>$A$1</f>
        <v>/data/khanlab/projects/working_DATA/</v>
      </c>
      <c r="B2039" s="62" t="s">
        <v>793</v>
      </c>
      <c r="C2039" s="188" t="str">
        <f>$C$1</f>
        <v>.Processed/</v>
      </c>
      <c r="D2039" s="188" t="str">
        <f>$D$1</f>
        <v>.bam</v>
      </c>
      <c r="E2039" s="188" t="str">
        <f t="shared" si="194"/>
        <v>/data/khanlab/projects/working_DATA/Sample_RH5Seq_T_D21KAACXX/Sample_RH5Seq_T_D21KAACXX.Processed/Sample_RH5Seq_T_D21KAACXX.bam</v>
      </c>
      <c r="G2039" s="188" t="str">
        <f t="shared" si="196"/>
        <v>/data/khanlab/projects/working_DATA/Sample_RH5Seq_T_D21KAACXX/</v>
      </c>
    </row>
    <row r="2040" spans="1:7">
      <c r="A2040" s="188" t="str">
        <f>$A$1</f>
        <v>/data/khanlab/projects/working_DATA/</v>
      </c>
      <c r="B2040" s="63" t="s">
        <v>2191</v>
      </c>
      <c r="C2040" s="188" t="str">
        <f>$C$1</f>
        <v>.Processed/</v>
      </c>
      <c r="D2040" s="188" t="str">
        <f>$D$1</f>
        <v>.bam</v>
      </c>
      <c r="E2040" s="188" t="str">
        <f t="shared" si="194"/>
        <v>/data/khanlab/projects/working_DATA/Sample_SCMCUK_T_C628WANXX/Sample_SCMCUK_T_C628WANXX.Processed/Sample_SCMCUK_T_C628WANXX.bam</v>
      </c>
      <c r="G2040" s="188" t="str">
        <f t="shared" si="196"/>
        <v>/data/khanlab/projects/working_DATA/Sample_SCMCUK_T_C628WANXX/</v>
      </c>
    </row>
    <row r="2041" spans="1:7" hidden="1">
      <c r="C2041" s="188" t="str">
        <f>$C$1</f>
        <v>.Processed/</v>
      </c>
      <c r="D2041" s="188" t="str">
        <f>$D$1</f>
        <v>.bam</v>
      </c>
      <c r="E2041" s="188" t="str">
        <f t="shared" si="194"/>
        <v>/.Processed/.bam</v>
      </c>
    </row>
  </sheetData>
  <autoFilter ref="A1:G2041" xr:uid="{00000000-0009-0000-0000-00001C000000}">
    <filterColumn colId="1">
      <filters>
        <filter val="Sample_6647seq_T_D2AHCACXX"/>
        <filter val="Sample_7556UK_T_C628WANXX"/>
        <filter val="Sample_921_T_C676DANXX"/>
        <filter val="Sample_A204dtp_T_C28HYACXX"/>
        <filter val="Sample_A23FFPE_T_C34P6ACXX"/>
        <filter val="Sample_A673dtp_T_C28HYACXX"/>
        <filter val="Sample_A673seq_T_D26GWACXX"/>
        <filter val="Sample_A673seqAc_T_C676DANXX"/>
        <filter val="Sample_ACA001tumor_T_D1UE8ACXX"/>
        <filter val="Sample_ACC001tumor_T_D21H2ACXX"/>
        <filter val="Sample_ACC002tumor_T_D21H2ACXX"/>
        <filter val="Sample_ASboth_T_H19ETBGXX"/>
        <filter val="Sample_AScon2_T_H19ETBGXX"/>
        <filter val="Sample_ASP14Con_T_C3D6WACXX"/>
        <filter val="Sample_ASP14Dox_T_C3D6WACXX"/>
        <filter val="Sample_ASPS001tumor_T_D1PR6ACXX"/>
        <filter val="Sample_ASPS002tumor_T_D1PR6ACXX"/>
        <filter val="Sample_ASPS003tumor_T_D1UALACXX"/>
        <filter val="Sample_ASPS004tumor_T_D1UALACXX"/>
        <filter val="Sample_ASPS005tumor_T_D1UALACXX"/>
        <filter val="Sample_ASPS007tumor_T_D1UALACXX"/>
        <filter val="Sample_ASPS008tumor_T_D1UALACXX"/>
        <filter val="Sample_ASPS009tumor_T_D1UALACXX"/>
        <filter val="Sample_ASPS010tumor_T_D1UALACXX"/>
        <filter val="Sample_ASPS012tumor_T_D1UALACXX"/>
        <filter val="Sample_ASPS013tumor_T_D1UALACXX"/>
        <filter val="Sample_ASPS014tumor_T_D1UALACXX"/>
        <filter val="Sample_ASPS015tumor_T_C1PMAACXX"/>
        <filter val="Sample_ASPS017tumor_T_C1PMAACXX"/>
        <filter val="Sample_ASPS018tumor_T_C1PMAACXX"/>
        <filter val="Sample_ASPS019tumor_T_C1PMAACXX"/>
        <filter val="Sample_ASPS1dtp_T_C28HYACXX"/>
        <filter val="Sample_ASPS4c159_T_D2ED5ACXX"/>
        <filter val="Sample_BIRCHSeq_T_D21KAACXX"/>
        <filter val="Sample_CCA_T_C28D2ACXX"/>
        <filter val="Sample_CCS001tumor_T_D21H2ACXX"/>
        <filter val="Sample_CCSK002tumor_T_C2D7YACXX"/>
        <filter val="Sample_CCSK003tumor_T_C2D7YACXX"/>
        <filter val="Sample_CCSK004tumor_T_C2D7YACXX"/>
        <filter val="Sample_CCSK005tumor_T_C2D7YACXX"/>
        <filter val="Sample_CCSK006tumor_T_C2D7YACXX"/>
        <filter val="Sample_CCSK007tumor_T_C2D7YACXX"/>
        <filter val="Sample_CCSK008tumor_T_C2D7YACXX"/>
        <filter val="Sample_CCSK009tumor_T_C2D7YACXX"/>
        <filter val="Sample_CCSK010tumor_T_C2D7YACXX"/>
        <filter val="Sample_CCSK011tumor_T_C2D7YACXX"/>
        <filter val="Sample_CCSK012tumor_T_C2D7YACXX"/>
        <filter val="Sample_CCSK013tumor_T_C2D7YACXX"/>
        <filter val="Sample_CCSK014tumor_T_C2D7YACXX"/>
        <filter val="Sample_CHA59dtp_T_D26RRACXX"/>
        <filter val="Sample_CHLA10dtp_T_D26RRACXX"/>
        <filter val="Sample_CHLA258dtp_T_D26RRACXX"/>
        <filter val="Sample_CHLA258seq_T_D2AHCACXX"/>
        <filter val="Sample_CHLA25dtp_T_D26RRACXX"/>
        <filter val="Sample_CHLA25seq_T_D2AHCACXX"/>
        <filter val="Sample_CHLA32dtp_T_D26RRACXX"/>
        <filter val="Sample_CHLA352seq_T_D2AHCACXX"/>
        <filter val="Sample_CHLA9dtp_T_D26RRACXX"/>
        <filter val="Sample_CHP100dtp_T_D26RRACXX"/>
        <filter val="Sample_CHP100Lseq_T_D2AHCACXX"/>
        <filter val="Sample_CHP134seq_T_C259NACXX"/>
        <filter val="Sample_COGE352dtp_T_D26RRACXX"/>
        <filter val="Sample_CPC001tumor_T_D21H2ACXX"/>
        <filter val="Sample_CT10Seq_T_D21KAACXX"/>
        <filter val="Sample_CTR_DMSO_48h_T_H3YCHBGXX"/>
        <filter val="Sample_CTR_Tram_48h_T_H3YCHBGXX"/>
        <filter val="Sample_CTRSeq_T_D21KAACXX"/>
        <filter val="Sample_CTRTram1_T_C5JW5ACXX"/>
        <filter val="Sample_CTRTram2_T_C5JW5ACXX"/>
        <filter val="Sample_CTRTram3_T_C5JW5ACXX"/>
        <filter val="Sample_CTRTram4_T_C5JW5ACXX"/>
        <filter val="Sample_CTRTram5_T_C5JW5ACXX"/>
        <filter val="Sample_CTRTram6_T_C5JW5ACXX"/>
        <filter val="Sample_CTRTram7_T_C5JW5ACXX"/>
        <filter val="Sample_CTRTram8_T_C5JW5ACXX"/>
        <filter val="Sample_CW9109seq_T_C628WANXX"/>
        <filter val="Sample_D341MEDCR4_Cisplatin_4nM_T_C676DANXX"/>
        <filter val="Sample_D341MEDCR4_Cisplatin_500pM_T_C676DANXX"/>
        <filter val="Sample_D341MEDCR4_Vehicle_T_C676DANXX"/>
        <filter val="Sample_D341MEDWT_Cisplatin_4nM_T_C676DANXX"/>
        <filter val="Sample_D341MEDWT_Cisplatin_500pM_T_C676DANXX"/>
        <filter val="Sample_D341MEDWT_Vehicle_T_C676DANXX"/>
        <filter val="Sample_DDLSdtp_T_D2ARAACXX"/>
        <filter val="Sample_DL1_T_C5JW5ACXX"/>
        <filter val="Sample_DL10_T_C5JW5ACXX"/>
        <filter val="Sample_DL11_T_C5JW5ACXX"/>
        <filter val="Sample_DL2_T_C5JW5ACXX"/>
        <filter val="Sample_DL3_T_C5JW5ACXX"/>
        <filter val="Sample_DL4_T_C5JW5ACXX"/>
        <filter val="Sample_DL5_T_C5JW5ACXX"/>
        <filter val="Sample_DL6_T_C5JW5ACXX"/>
        <filter val="Sample_DL7_T_C5JW5ACXX"/>
        <filter val="Sample_DL8_T_C5JW5ACXX"/>
        <filter val="Sample_DL9_T_C5JW5ACXX"/>
        <filter val="Sample_DRCT001tumor_T_C1NELACXX"/>
        <filter val="Sample_DRCT002tumor_T_C1JC7ACXX"/>
        <filter val="Sample_DRCT003tumor_T_C1JC7ACXX"/>
        <filter val="Sample_DRCT004tumor_T_C1JC7ACXX"/>
        <filter val="Sample_DRCT005tumor_T_C1JC7ACXX"/>
        <filter val="Sample_DRCT007tumor_T_C1JC7ACXX"/>
        <filter val="Sample_DRCT008tumor_T_C1PTMACXX"/>
        <filter val="Sample_DRCT009tumor_T_C1PTMACXX"/>
        <filter val="Sample_DRCT010tumor_T_C1PTMACXX"/>
        <filter val="Sample_DRCT011tumor_T_C1PTMACXX"/>
        <filter val="Sample_DRCT012tumor_T_C1PTMACXX"/>
        <filter val="Sample_DRCT013tumor_T_C1PTMACXX"/>
        <filter val="Sample_DRCT014tumor_T_C1PTMACXX"/>
        <filter val="Sample_DRCT015tumor_T_C1PTMACXX"/>
        <filter val="Sample_DRCT016tumor_T_C1PTMACXX"/>
        <filter val="Sample_DRCT017tumor_T_C1PTMACXX"/>
        <filter val="Sample_DRCT018tumor_T_C1PTMACXX"/>
        <filter val="Sample_DRCT019tumor_T_C1PTMACXX"/>
        <filter val="Sample_DRCT020tumor_T_C1PTMACXX"/>
        <filter val="Sample_DRCT021tumor_T_C1PTMACXX"/>
        <filter val="Sample_DRCT022tumor_T_C1PTMACXX"/>
        <filter val="Sample_DRCT023tumor_T_C1PTMACXX"/>
        <filter val="Sample_DRCT024tumor_T_C1NELACXX"/>
        <filter val="Sample_DRCT025tumor_T_C1NELACXX"/>
        <filter val="Sample_ES1dtp_T_D2ARAACXX"/>
        <filter val="Sample_ES2dtp_T_D2ARAACXX"/>
        <filter val="Sample_ES3dtp_T_D2ARAACXX"/>
        <filter val="Sample_ES4dtp_T_D2ARAACXX"/>
        <filter val="Sample_ES6dtp_T_D2ARAACXX"/>
        <filter val="Sample_ES7dtp_T_D2ARAACXX"/>
        <filter val="Sample_ES8dtp_T_D2ARAACXX"/>
        <filter val="Sample_EW8dtp_T_C28RYACXX"/>
        <filter val="Sample_EWS101tumor_T_C1NELACXX"/>
        <filter val="Sample_EWS102tumor_T_C1NELACXX"/>
        <filter val="Sample_EWS103tumor_T_C1NELACXX"/>
        <filter val="Sample_EWS104tumor_T_C1NELACXX"/>
        <filter val="Sample_EWS105tumor_T_C1NELACXX"/>
        <filter val="Sample_EWS106tumor_T_C1NELACXX"/>
        <filter val="Sample_EWS107tumor_T_C1P2WACXX"/>
        <filter val="Sample_EWS108tumor_T_C1P2WACXX"/>
        <filter val="Sample_EWS109tumor_T_C1P2WACXX"/>
        <filter val="Sample_EWS110tumor_T_C1P2WACXX"/>
        <filter val="Sample_EWS111tumor_T_C1P2WACXX"/>
        <filter val="Sample_EWS112tumor_T_C1P2WACXX"/>
        <filter val="Sample_EWS113tumor_T_C1P2WACXX"/>
        <filter val="Sample_EWS114tumor_T_C1P2WACXX"/>
        <filter val="Sample_EWS115tumor_T_C1P2WACXX"/>
        <filter val="Sample_EWS116tumor_T_C1P2WACXX"/>
        <filter val="Sample_EWS118tumor_T_C1P2WACXX"/>
        <filter val="Sample_EWS119tumor_T_C1P2WACXX"/>
        <filter val="Sample_EWS120tumor_T_D1UALACXX"/>
        <filter val="Sample_EWS121tumor_T_D1UALACXX"/>
        <filter val="Sample_EWS122tumor_T_D1UALACXX"/>
        <filter val="Sample_EWS123tumor_T_D1UALACXX"/>
        <filter val="Sample_EWS124tumor_T_D1UALACXX"/>
        <filter val="Sample_EWS125tumor_T_D1UALACXX"/>
        <filter val="Sample_EWS126tumor_T_C1P2WACXX"/>
        <filter val="Sample_EWS127tumor_T_C1P2WACXX"/>
        <filter val="Sample_EWS128tumor_T_C1P2WACXX"/>
        <filter val="Sample_EWS129tumor_T_C1P2WACXX"/>
        <filter val="Sample_EWS130tumor_T_D1MF5ACXX"/>
        <filter val="Sample_EWS132tumor_T_D1MF5ACXX"/>
        <filter val="Sample_EWS133tumor_T_D1MF5ACXX"/>
        <filter val="Sample_EWS135tumor_T_D1MF5ACXX"/>
        <filter val="Sample_EWS136tumor_T_D1MF5ACXX"/>
        <filter val="Sample_EWS137tumor_T_D1MF5ACXX"/>
        <filter val="Sample_EWS138tumor_T_D1MF5ACXX"/>
        <filter val="Sample_EWS139tumor_T_D1MF5ACXX"/>
        <filter val="Sample_EWS140tumor_T_D1MF5ACXX"/>
        <filter val="Sample_EWS2001tumor_T_D1MF5ACXX"/>
        <filter val="Sample_EWS2004tumor_T_D1MF5ACXX"/>
        <filter val="Sample_EWS2005tumor_T_D1MF5ACXX"/>
        <filter val="Sample_EWS2006tumor_T_C1JC7ACXX"/>
        <filter val="Sample_EWS2007tumor_T_C1JC7ACXX"/>
        <filter val="Sample_EWS2008tumor_T_C1JC7ACXX"/>
        <filter val="Sample_EWS2009tumor_T_C1JC7ACXX"/>
        <filter val="Sample_EWS2012tumor_T_C1JC7ACXX"/>
        <filter val="Sample_EWS2013tumor_T_C1JC7ACXX"/>
        <filter val="Sample_EWS2016tumor_T_C1JC7ACXX"/>
        <filter val="Sample_EWS2017tumor_T_C1JC7ACXX"/>
        <filter val="Sample_EWS2019tumor_T_C1JC7ACXX"/>
        <filter val="Sample_EWS2020tumor_T_C1JC7ACXX"/>
        <filter val="Sample_EWS2023tumor_T_D1PR6ACXX"/>
        <filter val="Sample_FUUR1p28_T_D2ED5ACXX"/>
        <filter val="Sample_G401dtp_T_C28RYACXX"/>
        <filter val="Sample_GCG001tumor_T_D21H2ACXX"/>
        <filter val="Sample_GCT001tumor_T_D21H2ACXX"/>
        <filter val="Sample_GCT002tumor_T_D21H2ACXX"/>
        <filter val="Sample_GILINseq_T_C259NACXX"/>
        <filter val="Sample_H170UK_T_C628WANXX"/>
        <filter val="Sample_HBL001tumor_T_D1T6TACXX"/>
        <filter val="Sample_HBL003tumor_T_D2259ACXX"/>
        <filter val="Sample_HBL004tumor_T_D2259ACXX"/>
        <filter val="Sample_HBL006tumor_T_D2259ACXX"/>
        <filter val="Sample_HBL008tumor_T_D2259ACXX"/>
        <filter val="Sample_HBL009tumor_T_D2259ACXX"/>
        <filter val="Sample_HBL010tumor_T_D2259ACXX"/>
        <filter val="Sample_HBL011tumor_T_D2259ACXX"/>
        <filter val="Sample_HBL012tumor_T_D2259ACXX"/>
        <filter val="Sample_HBL013tumor_T_D21HAACXX"/>
        <filter val="Sample_HBL014tumor_T_D21HAACXX"/>
        <filter val="Sample_HBL015tumor_T_D21HAACXX"/>
        <filter val="Sample_HBL016tumor_T_D21HAACXX"/>
        <filter val="Sample_HBL017tumor_T_D21HAACXX"/>
        <filter val="Sample_HBL019tumor_T_D21HAACXX"/>
        <filter val="Sample_HBL020tumor_T_D21HAACXX"/>
        <filter val="Sample_HBL021tumor_T_D21HAACXX"/>
        <filter val="Sample_HBL022tumor_T_D21HAACXX"/>
        <filter val="Sample_HBL023tumor_T_D21HAACXX"/>
        <filter val="Sample_HBL024tumor_T_D21HAACXX"/>
        <filter val="Sample_HBL025tumor_T_D21HAACXX"/>
        <filter val="Sample_HBL026tumor_T_D21HAACXX"/>
        <filter val="Sample_HBL027tumor_T_D21HAACXX"/>
        <filter val="Sample_HBL028tumor_T_D21HAACXX"/>
        <filter val="Sample_HBL029tumor_T_D21HAACXX"/>
        <filter val="Sample_HBL030tumor_T_D24DGACXX"/>
        <filter val="Sample_HBL031tumor_T_D24DGACXX"/>
        <filter val="Sample_HBL033tumor_T_D24DGACXX"/>
        <filter val="Sample_HBL034tumor_T_D24DGACXX"/>
        <filter val="Sample_HBL035tumor_T_D23N9ACXX"/>
        <filter val="Sample_hMSCdtp_T_C290CACXX"/>
        <filter val="Sample_HOSdtp_T_C28RYACXX"/>
        <filter val="Sample_HRDuke_T_C628WANXX"/>
        <filter val="Sample_Hs312Tdtp_T_D2ED5ACXX"/>
        <filter val="Sample_Hs414Tdtp_T_D2ED5ACXX"/>
        <filter val="Sample_Hs706Tdtp_T_C28RYACXX"/>
        <filter val="Sample_Hs729dtp_T_D2ED5ACXX"/>
        <filter val="Sample_Hs819Tdtp_T_C2D7YACXX"/>
        <filter val="Sample_Hs913Tdtp_T_C28RYACXX"/>
        <filter val="Sample_Hs93Tdtp_T_C2D7YACXX"/>
        <filter val="Sample_HSSY11dtp_T_C28RYACXX"/>
        <filter val="Sample_HT1080dtp_T_C2DAHACXX"/>
        <filter val="Sample_Hu09dtp_T_C2DAHACXX"/>
        <filter val="Sample_IMR32_Barasertib_12nM_6h_T_H2VL3BGXX"/>
        <filter val="Sample_IMR32_DMSO_01Pct_6h_T_H2VL3BGXX"/>
        <filter val="Sample_IMR32_High2_T_D1T6TACXX"/>
        <filter val="Sample_IMR32_No1_T_D1T6TACXX"/>
        <filter val="Sample_IMR32TGENseq_T_C259NACXX"/>
        <filter val="Sample_IMR5_Barasertib_18nM_6h_T_H2VL3BGXX"/>
        <filter val="Sample_IMR5_DMSO_01Pct_6h_T_H2VL3BGXX"/>
        <filter val="Sample_IMR5_High2_T_D1T6TACXX"/>
        <filter val="Sample_IMR5_No1_T_D1T6TACXX"/>
        <filter val="Sample_IMR5both_T_H19ETBGXX"/>
        <filter val="Sample_IMR5con2_T_H19ETBGXX"/>
        <filter val="Sample_IMR5TGENseq_T_D26GWACXX"/>
        <filter val="Sample_JJ012dtp_T_C28D2ACXX"/>
        <filter val="Sample_JR1UK_T_C628WANXX"/>
        <filter val="Sample_JRseq_T_D26GWACXX"/>
        <filter val="Sample_KCNR_24h_C1_T_C6HU8ANXX"/>
        <filter val="Sample_KCNR_24h_C2_T_C6HU8ANXX"/>
        <filter val="Sample_KCNR_24h_C3_2_T_C6HU8ANXX"/>
        <filter val="Sample_KCNR_24h_RA1_T_C6HU8ANXX"/>
        <filter val="Sample_KCNR_24h_RA2_T_C6HU8ANXX"/>
        <filter val="Sample_KCNR_24h_RA3_2_T_C6HU8ANXX"/>
        <filter val="Sample_KCNRseq_T_C259NACXX"/>
        <filter val="Sample_KHOS240Sdtp_T_C2DAHACXX"/>
        <filter val="Sample_KHOS312Hdtp_T_C2DAHACXX"/>
        <filter val="Sample_KHOSNPdtp_T_C2DAHACXX"/>
        <filter val="Sample_L11_T_C67A1ANXX"/>
        <filter val="Sample_L12_T_C67A1ANXX"/>
        <filter val="Sample_L13_T_C67A1ANXX"/>
        <filter val="Sample_L14_T_C67A1ANXX"/>
        <filter val="Sample_L15_T_C67A1ANXX"/>
        <filter val="Sample_L16_T_C67A1ANXX"/>
        <filter val="Sample_L21_T_C67A1ANXX"/>
        <filter val="Sample_L22_T_C67A1ANXX"/>
        <filter val="Sample_L23_T_C67A1ANXX"/>
        <filter val="Sample_L24_T_C67A1ANXX"/>
        <filter val="Sample_L25_T_C67A1ANXX"/>
        <filter val="Sample_L26_T_C67A1ANXX"/>
        <filter val="Sample_L31_T_C67A1ANXX"/>
        <filter val="Sample_L32_T_C67A1ANXX"/>
        <filter val="Sample_L33_T_C67A1ANXX"/>
        <filter val="Sample_L34_T_C67A1ANXX"/>
        <filter val="Sample_L35_T_C67A1ANXX"/>
        <filter val="Sample_L36_T_C67A1ANXX"/>
        <filter val="Sample_L41_T_C67A1ANXX"/>
        <filter val="Sample_L42_T_C67A1ANXX"/>
        <filter val="Sample_L43_T_C67A1ANXX"/>
        <filter val="Sample_L44_T_C67A1ANXX"/>
        <filter val="Sample_L45_T_C67A1ANXX"/>
        <filter val="Sample_L46_T_C67A1ANXX"/>
        <filter val="Sample_L51_T_C67A1ANXX"/>
        <filter val="Sample_L52_T_C67A1ANXX"/>
        <filter val="Sample_L53_T_C67A1ANXX"/>
        <filter val="Sample_L54_T_C67A1ANXX"/>
        <filter val="Sample_L55_T_C67A1ANXX"/>
        <filter val="Sample_L56_T_C67A1ANXX"/>
        <filter val="Sample_LAN1_Barasertib_2300nM_6h_T_H2VL3BGXX"/>
        <filter val="Sample_LAN1_DMSO_01Pct_6h_T_H2VL3BGXX"/>
        <filter val="Sample_LAN1seq_T_C259NACXX"/>
        <filter val="Sample_LAN5seq_T_C259NACXX"/>
        <filter val="Sample_LCH001tumor_T_D21H2ACXX"/>
        <filter val="Sample_LF1_T_C5JW5ACXX"/>
        <filter val="Sample_LF2_T_C5JW5ACXX"/>
        <filter val="Sample_LF3_T_C5JW5ACXX"/>
        <filter val="Sample_LF4_T_C5JW5ACXX"/>
        <filter val="Sample_LF5_T_C5JW5ACXX"/>
        <filter val="Sample_LF6_T_C5JW5ACXX"/>
        <filter val="Sample_LF7_T_C5JW5ACXX"/>
        <filter val="Sample_LF8_T_C5JW5ACXX"/>
        <filter val="Sample_LNCXNILC_T_D26GWACXX"/>
        <filter val="Sample_LNCXPF19_T_D26GWACXX"/>
        <filter val="Sample_LPS001tumor_T_D21H2ACXX"/>
        <filter val="Sample_LS141dtp_T_C2DAHACXX"/>
        <filter val="Sample_LWmuscle_T_D23N9ACXX"/>
        <filter val="Sample_LWSacral_T_C28PUACXX"/>
        <filter val="Sample_LWtumor13_T_D23N9ACXX"/>
        <filter val="Sample_MEL202_T_C676DANXX"/>
        <filter val="Sample_Mel270_T_C676DANXX"/>
        <filter val="Sample_MESSAdtp_T_C2DAHACXX"/>
        <filter val="Sample_MESSADx5dtp_T_C2DAHACXX"/>
        <filter val="Sample_MHM25dtp_T_C2DAHACXX"/>
        <filter val="Sample_MHM8dtp_T_C2DAHACXX"/>
        <filter val="Sample_MP4seq_T_C628WANXX"/>
        <filter val="Sample_MPNSTdtp_T_C2DAHACXX"/>
        <filter val="Sample_NB008tumor_T_C1E55ACXX"/>
        <filter val="Sample_NB012tumor_T_C1E55ACXX"/>
        <filter val="Sample_NB021tumor_T_C1E55ACXX"/>
        <filter val="Sample_NB027tumor_T_C1E55ACXX"/>
        <filter val="Sample_NB040tumor_T_C1E55ACXX"/>
        <filter val="Sample_NB062tumor_T_C1E55ACXX"/>
        <filter val="Sample_NB082tumor_T_C1E55ACXX"/>
        <filter val="Sample_NB084tumor_T_C1E55ACXX"/>
        <filter val="Sample_NB089tumor_T_C1E55ACXX"/>
        <filter val="Sample_NB106tumor_T_C1E55ACXX"/>
        <filter val="Sample_NB107tumor_T_C1E55ACXX"/>
        <filter val="Sample_NB1691seq_T_C259NACXX"/>
        <filter val="Sample_NB2001_T_81K4NABXX"/>
        <filter val="Sample_NB2002_T_81NC5ABXX"/>
        <filter val="Sample_NB2003_T_81GRYABXX"/>
        <filter val="Sample_NB2005_T_81GTFABXX"/>
        <filter val="Sample_NB2006_T_804MFABXX"/>
        <filter val="Sample_NB2008_T_804MFABXX"/>
        <filter val="Sample_NB2009_T_81GTFABXX"/>
        <filter val="Sample_NB2011_T_D0A13ACXX"/>
        <filter val="Sample_NB2012_T_804MFABXX"/>
        <filter val="Sample_NB2013_T_804MFABXX"/>
        <filter val="Sample_NB2014_T_81GRYABXX"/>
        <filter val="Sample_NB2015tumor_T_C3WGRACXX"/>
        <filter val="Sample_NB2016_T_81GTFABXX"/>
        <filter val="Sample_NB2018_T_804MFABXX"/>
        <filter val="Sample_NB2019_T_81GTFABXX"/>
        <filter val="Sample_NB2020_T_81GTFABXX"/>
        <filter val="Sample_NB2021_T_81GTFABXX"/>
        <filter val="Sample_NB2023_T_81GTFABXX"/>
        <filter val="Sample_NB2024_T_D0A13ACXX"/>
        <filter val="Sample_NB2025_T_804MFABXX"/>
        <filter val="Sample_NB2026_T_81NC5ABXX"/>
        <filter val="Sample_NB2027_T_804MFABXX"/>
        <filter val="Sample_NB2045_T_804MFABXX"/>
        <filter val="Sample_NB2047tumor_T_D1T6TACXX"/>
        <filter val="Sample_NB2048tumor_T_D1T6TACXX"/>
        <filter val="Sample_NB2049_T_819CAABXX"/>
        <filter val="Sample_NB2050tumor_T_D1T6TACXX"/>
        <filter val="Sample_NB2051_T_81NC5ABXX"/>
        <filter val="Sample_NB2052_T_81NC5ABXX"/>
        <filter val="Sample_NB2053_T_81NC5ABXX"/>
        <filter val="Sample_NB2054_T_81MG7ABXX"/>
        <filter val="Sample_NB2055_T_81KU5ABXX"/>
        <filter val="Sample_NB2056_T_2081FABXX"/>
        <filter val="Sample_NB2057tumor_T_C1NELACXX"/>
        <filter val="Sample_NB2058_T_81K4NABXX"/>
        <filter val="Sample_NB2059_T_81MG7ABXX"/>
        <filter val="Sample_NB205tumor_T_C1E55ACXX"/>
        <filter val="Sample_NB2060_T_2081FABXX"/>
        <filter val="Sample_NB2061_T_D03LHACXX"/>
        <filter val="Sample_NB2062tumor_T_C1NELACXX"/>
        <filter val="Sample_NB2063tumor_T_C1NELACXX"/>
        <filter val="Sample_NB2064tumor_T_C1NELACXX"/>
        <filter val="Sample_NB2065tumor_T_C1NELACXX"/>
        <filter val="Sample_NB2066tumor_T_C1NELACXX"/>
        <filter val="Sample_NB2067tumor_T_C1NELACXX"/>
        <filter val="Sample_NB206tumor_T_D1JLEACXX"/>
        <filter val="Sample_NB207tumor_T_D1JLEACXX"/>
        <filter val="Sample_NB209tumor_T_D1JLEACXX"/>
        <filter val="Sample_NB210tumor_T_D1JLEACXX"/>
        <filter val="Sample_NB2217tumor_T_D1JJVACXX"/>
        <filter val="Sample_NB2218tumor_T_C0N8BACXX"/>
        <filter val="Sample_NB2219tumor_T_C1DYFACXX"/>
        <filter val="Sample_NB2220tumor_T_C0N83ACXX"/>
        <filter val="Sample_NB2221tumor_T_D1JJVACXX"/>
        <filter val="Sample_NB2222tumor_T_D1JJVACXX"/>
        <filter val="Sample_NB2223tumor_T_C0N83ACXX"/>
        <filter val="Sample_NB2224tumor_T_C0N8BACXX"/>
        <filter val="Sample_NB2225tumor_T_C0N83ACXX"/>
        <filter val="Sample_NB2226tumor_T_C1DYFACXX"/>
        <filter val="Sample_NB2227tumor_T_D1JJVACXX"/>
        <filter val="Sample_NB2228tumor_T_C0N8BACXX"/>
        <filter val="Sample_NB2229tumor_T_C1DYFACXX"/>
        <filter val="Sample_NB2230tumor_T_C1E55ACXX"/>
        <filter val="Sample_NB2231tumor_T_C1DYFACXX"/>
        <filter val="Sample_NB2232tumor_T_C1DYFACXX"/>
        <filter val="Sample_NB2233tumor_T_C0N8BACXX"/>
        <filter val="Sample_NB2234tumor_T_D1JJVACXX"/>
        <filter val="Sample_NB2235tumor_T_D1JJVACXX"/>
        <filter val="Sample_NB2236tumor_T_C0N83ACXX"/>
        <filter val="Sample_NB2237tumor_T_C0N83ACXX"/>
        <filter val="Sample_NB2238tumor_T_D1JJVACXX"/>
        <filter val="Sample_NB2239tumor_T_C1DYFACXX"/>
        <filter val="Sample_NB2240tumor_T_D1JJVACXX"/>
        <filter val="Sample_NB2241tumor_T_D1JJVACXX"/>
        <filter val="Sample_NB2242tumor_T_D1JJVACXX"/>
        <filter val="Sample_NB2243tumor_T_C0N83ACXX"/>
        <filter val="Sample_NB2244tumor_T_C1DYFACXX"/>
        <filter val="Sample_NB2245tumor_T_C0N83ACXX"/>
        <filter val="Sample_NB2246tumor_T_C0N8BACXX"/>
        <filter val="Sample_NB2247tumor_T_D1JJVACXX"/>
        <filter val="Sample_NB2248tumor_T_C1DYFACXX"/>
        <filter val="Sample_NB2249tumor_T_C0N8BACXX"/>
        <filter val="Sample_NB2250tumor_T_C0N8BACXX"/>
        <filter val="Sample_NB2251tumor_T_C1DYFACXX"/>
        <filter val="Sample_NB2252tumor_T_C0N83ACXX"/>
        <filter val="Sample_NB2253tumor_T_C0N83ACXX"/>
        <filter val="Sample_NB2254tumor_T_D1JJVACXX"/>
        <filter val="Sample_NB2255tumor_T_C0N8BACXX"/>
        <filter val="Sample_NB2256tumor_T_C1DYFACXX"/>
        <filter val="Sample_NB2257tumor_T_D1JJVACXX"/>
        <filter val="Sample_NB2258tumor_T_C0N8BACXX"/>
        <filter val="Sample_NB2259tumor_T_C0N8BACXX"/>
        <filter val="Sample_NB2260tumor_T_C0N83ACXX"/>
        <filter val="Sample_NB2261tumor_T_C1DYFACXX"/>
        <filter val="Sample_NB2262tumor_T_C0N83ACXX"/>
        <filter val="Sample_NB2263tumor_T_D1JJVACXX"/>
        <filter val="Sample_NB2264tumor_T_C1DYFACXX"/>
        <filter val="Sample_NB2265tumor_T_C0N8BACXX"/>
        <filter val="Sample_NB2266tumor_T_C0N8BACXX"/>
        <filter val="Sample_NB2267tumor_T_D1JJVACXX"/>
        <filter val="Sample_NB2268tumor_T_C1DYFACXX"/>
        <filter val="Sample_NB2269tumor_T_C0N83ACXX"/>
        <filter val="Sample_NB2270tumor_T_C1DYFACXX"/>
        <filter val="Sample_NB2271tumor_T_C1DYFACXX"/>
        <filter val="Sample_NB2272tumor_T_D1JJVACXX"/>
        <filter val="Sample_NB2273tumor_T_C0N83ACXX"/>
        <filter val="Sample_NB2274tumor_T_C0N83ACXX"/>
        <filter val="Sample_NB2275tumor_T_C1DYFACXX"/>
        <filter val="Sample_NB2276tumor_T_C1E55ACXX"/>
        <filter val="Sample_NB2277tumor_T_C0N8BACXX"/>
        <filter val="Sample_NB2278tumor_T_C1E55ACXX"/>
        <filter val="Sample_NB2279tumor_T_C0N8BACXX"/>
        <filter val="Sample_NB2281tumor_T_D247WACXX"/>
        <filter val="Sample_NB2283tumor_T_D247WACXX"/>
        <filter val="Sample_NB2284tumor_T_D247WACXX"/>
        <filter val="Sample_NB2285tumor_T_D247WACXX"/>
        <filter val="Sample_NB2287tumor_T_D247WACXX"/>
        <filter val="Sample_NB2288tumor_T_D247WACXX"/>
        <filter val="Sample_NB2289tumor_T_D247WACXX"/>
        <filter val="Sample_NB2290tumor_T_D247WACXX"/>
        <filter val="Sample_NB2291tumor_T_D247WACXX"/>
        <filter val="Sample_NB2292tumor_T_D247WACXX"/>
        <filter val="Sample_NB2293tumor_T_D247WACXX"/>
        <filter val="Sample_NB2294tumor_T_C2568ACXX"/>
        <filter val="Sample_NB2295tumor_T_C2568ACXX"/>
        <filter val="Sample_NB2296tumor_T_C2568ACXX"/>
        <filter val="Sample_NB2297tumor_T_C2568ACXX"/>
        <filter val="Sample_NB2299tumor_T_C2568ACXX"/>
        <filter val="Sample_NB2300tumor_T_C2568ACXX"/>
        <filter val="Sample_NB2301tumor_T_C2568ACXX"/>
        <filter val="Sample_NB2302tumor_T_C2568ACXX"/>
        <filter val="Sample_NB2303tumor_T_C2568ACXX"/>
        <filter val="Sample_NB2304tumor_T_C2568ACXX"/>
        <filter val="Sample_NB2305tumor_T_C2568ACXX"/>
        <filter val="Sample_NB2305tumor2_T_C3WGRACXX"/>
        <filter val="Sample_NB2306tumor_T_C2568ACXX"/>
        <filter val="Sample_NB2307tumor_T_C2568ACXX"/>
        <filter val="Sample_NB2307tumor2_T_C3WGRACXX"/>
        <filter val="Sample_NB2308tumor_T_C2568ACXX"/>
        <filter val="Sample_NB2308tumor2_T_C3WGRACXX"/>
        <filter val="Sample_NB2309tumor_T_C2568ACXX"/>
        <filter val="Sample_NB2309tumor2_T_C3WFVACXX"/>
        <filter val="Sample_NB2310tumor_T_C2568ACXX"/>
        <filter val="Sample_NB2310tumor2_T_C3WFVACXX"/>
        <filter val="Sample_NB2311tumor_T_C3WFVACXX"/>
        <filter val="Sample_NB2312tumor_T_C3WFVACXX"/>
        <filter val="Sample_NB2313tumor_T_C3WFVACXX"/>
        <filter val="Sample_NB2314tumor_T_C3WFVACXX"/>
        <filter val="Sample_NB2315tumor_T_C3WFVACXX"/>
        <filter val="Sample_NB2318tumor1_T_C3WFVACXX"/>
        <filter val="Sample_NB2318tumor2_T_C3D6WACXX"/>
        <filter val="Sample_NB2319tumor1_T_C3D6WACXX"/>
        <filter val="Sample_NB2319tumor2_T_C3D6WACXX"/>
        <filter val="Sample_NB2320tumor_T_C3D6WACXX"/>
        <filter val="Sample_NB2320tumor_T_C3WFVACXX"/>
        <filter val="Sample_NB2321tumor_T_C3WFVACXX"/>
        <filter val="Sample_NB2322tumor_T_C3WFVACXX"/>
        <filter val="Sample_NB2323tumor_T_C3WFVACXX"/>
        <filter val="Sample_NB2324tumor_T_C3WFVACXX"/>
        <filter val="Sample_NB2325tumor_T_C3WFVACXX"/>
        <filter val="Sample_NB2326tumor_T_C3WFVACXX"/>
        <filter val="Sample_NB2327tumor_T_C3WFVACXX"/>
        <filter val="Sample_NB2328tumor_T_C3WFVACXX"/>
        <filter val="Sample_NB2329tumor_T_C3WFVACXX"/>
        <filter val="Sample_NB2330tumor_T_C3WFVACXX"/>
        <filter val="Sample_NB2331tumor_T_C3WFVACXX"/>
        <filter val="Sample_NB236tumor_T_D1JLEACXX"/>
        <filter val="Sample_NB239tumor_T_D1JLEACXX"/>
        <filter val="Sample_NB265tumor_T_D1JLEACXX"/>
        <filter val="Sample_NB266tumor_T_D1JLEACXX"/>
        <filter val="Sample_NB278tumor_T_D1JLEACXX"/>
        <filter val="Sample_NB283tumor_T_D1JLEACXX"/>
        <filter val="Sample_NB536tumor_T_D1JLEACXX"/>
        <filter val="Sample_NB540tumor_T_D1JLEACXX"/>
        <filter val="Sample_NB541tumor_T_D1JLEACXX"/>
        <filter val="Sample_NB545tumor_T_D1JLEACXX"/>
        <filter val="Sample_NB547tumor_T_D1JLEACXX"/>
        <filter val="Sample_NB581tumor_T_D1JLEACXX"/>
        <filter val="Sample_NB583tumor_T_D1MF5ACXX"/>
        <filter val="Sample_NB586tumor_T_D1MF5ACXX"/>
        <filter val="Sample_NBEB_High2_T_D1T6TACXX"/>
        <filter val="Sample_NBEB_No1_T_D1T6TACXX"/>
        <filter val="Sample_NBEBTGENseq_T_D26GWACXX"/>
        <filter val="Sample_NC001HNA2_T_C3D6WACXX"/>
        <filter val="Sample_NC001HNA3_T_C3D6WACXX"/>
        <filter val="Sample_NC001HNQ3_T_C3D6WACXX"/>
        <filter val="Sample_NC001siNeg_T_C3D6WACXX"/>
        <filter val="Sample_NCI0002tumor_T_D1UTYACXX"/>
        <filter val="Sample_NCI0003tumor_T_D1UTYACXX"/>
        <filter val="Sample_NCI0004tumor3_T_C1N2HACXX"/>
        <filter val="Sample_NCI0005tumor_T_D1PR6ACXX"/>
        <filter val="Sample_NCI0010tumor_T_C1N2HACXX"/>
        <filter val="Sample_NCI0011tumor_T_C1N2HACXX"/>
        <filter val="Sample_NCI0013tumor_T_C1N2HACXX"/>
        <filter val="Sample_NCI0013tumor_T_D1UTYACXX"/>
        <filter val="Sample_NCI0014tumor_T_D1MF5ACXX"/>
        <filter val="Sample_NCI0015tumor_T_C1N2HACXX"/>
        <filter val="Sample_NCI0017tumor3_T_D1PR6ACXX"/>
        <filter val="Sample_NCI0017tumor4_T_D1PR6ACXX"/>
        <filter val="Sample_NCI0019tumor_T_D1PR6ACXX"/>
        <filter val="Sample_NCI0021tumor_T_C1JC7ACXX"/>
        <filter val="Sample_NCI0037tumor_T_C1N2HACXX"/>
        <filter val="Sample_NCI0039tumor1_T_D1UE8ACXX"/>
        <filter val="Sample_NCI0039tumor2_T_D1UE8ACXX"/>
        <filter val="Sample_NCI0041tumor_T_C1N2HACXX"/>
        <filter val="Sample_NCI0043tumor_T_D1UTYACXX"/>
        <filter val="Sample_NCI0047tumor_T_C1N2HACXX"/>
        <filter val="Sample_NCI0064tumor_T_C291CACXX"/>
        <filter val="Sample_NCI0064tumor2_T_H145DBGXX"/>
        <filter val="Sample_NCI0070tumor_T_D1UTYACXX"/>
        <filter val="Sample_NCI0071tumor_T_D1PR6ACXX"/>
        <filter val="Sample_NCI0072tumor_T_C1N2HACXX"/>
        <filter val="Sample_NCI0074tumor_T_D1PR6ACXX"/>
        <filter val="Sample_NCI0075tumor_T_D1UTYACXX"/>
        <filter val="Sample_NCI0078tumor_T_D1MF5ACXX"/>
        <filter val="Sample_NCI0082tumor_T_D1PR6ACXX"/>
        <filter val="Sample_NCI0097tumor3_T_D1UE8ACXX"/>
        <filter val="Sample_NCI0097tumor4_T_D1UE8ACXX"/>
        <filter val="Sample_NCI0102tumor2_T_C1N2HACXX"/>
        <filter val="Sample_NCI0107tumor1_T_D1UTYACXX"/>
        <filter val="Sample_NCI0107tumor2_T_D1UTYACXX"/>
        <filter val="Sample_NCI0108tumor_T_D1PR6ACXX"/>
        <filter val="Sample_NCI0111tumor1_T_D1UTYACXX"/>
        <filter val="Sample_NCI0111tumor2_T_D1UTYACXX"/>
        <filter val="Sample_NCI0115tumor_T_C1N2HACXX"/>
        <filter val="Sample_NCI0117tumor3_T_C1N2HACXX"/>
        <filter val="Sample_NCI0128tumor_T_C28HYACXX"/>
        <filter val="Sample_NCI0130tumor_T_D1PR6ACXX"/>
        <filter val="Sample_NCI0132tumor2_T_C28D2ACXX"/>
        <filter val="Sample_NCI0133tumor_T_C1N2HACXX"/>
        <filter val="Sample_NCI0135tumor1_T_D1UE8ACXX"/>
        <filter val="Sample_NCI0135tumor5_T_D1UE8ACXX"/>
        <filter val="Sample_NCI0136tumor2_T_C1N2HACXX"/>
        <filter val="Sample_NCI0138tumor1_T_H142KBGXX"/>
        <filter val="Sample_NCI0139cell_T_D2ED5ACXX"/>
        <filter val="Sample_NCI0150tumor1_T_C1NGHACXX"/>
        <filter val="Sample_NCI0150tumor2_T_C1NGHACXX"/>
        <filter val="Sample_NCI0152tumor1_T_D1UTYACXX"/>
        <filter val="Sample_NCI0152tumor2_T_D1PR6ACXX"/>
        <filter val="Sample_NCI0153tumor_T_D1T6TACXX"/>
        <filter val="Sample_NCI0155tumor_T_C1N2HACXX"/>
        <filter val="Sample_NCI0155tumor2_T_C2V4TACXX"/>
        <filter val="Sample_NCI0157tumor_T_H142KBGXX"/>
        <filter val="Sample_NCI0159tumor_T_C628WANXX"/>
        <filter val="Sample_NCI0160tumor_T_C1E55ACXX"/>
        <filter val="Sample_NCI0163tumor3_T_C1J9VACXX"/>
        <filter val="Sample_NCI0163tumor4_T_C1J9VACXX"/>
        <filter val="Sample_NCI0165tumor1_T_D247WACXX"/>
        <filter val="Sample_NCI0165tumor2_T_D247WACXX"/>
        <filter val="Sample_NCI0167tumor_T_D247WACXX"/>
        <filter val="Sample_NCI0167tumor3_T_C3JV2ACXX"/>
        <filter val="Sample_NCI0167tumor4_T_C3JV2ACXX"/>
        <filter val="Sample_NCI0171tumor_T_D247WACXX"/>
        <filter val="Sample_NCI0172tumor1_T_C28HYACXX"/>
        <filter val="Sample_NCI0172tumor2_T_C28HYACXX"/>
        <filter val="Sample_NCI0173tumor_T_C28D2ACXX"/>
        <filter val="Sample_NCI0174tumor_T_C28HYACXX"/>
        <filter val="Sample_NCI0175tumor_T_H2N5CBGXX"/>
        <filter val="Sample_NCI0183tumor_T_D2ED5ACXX"/>
        <filter val="Sample_NCI0185tumor_T_D2ED5ACXX"/>
        <filter val="Sample_NCI0198tumor_T_C2D7YACXX"/>
        <filter val="Sample_NCI0201brother2Ac_T_C676DANXX"/>
        <filter val="Sample_NCI0201brother2tumor_T_C3WFVACXX"/>
        <filter val="Sample_NCI0201selfAc_T_C676DANXX"/>
        <filter val="Sample_NCI0201selftumor_T_C3WFVACXX"/>
        <filter val="Sample_NCI0201selftumor2_T_C3JV2ACXX"/>
        <filter val="Sample_NCI0203tumor2_T_C291CACXX"/>
        <filter val="Sample_NCI0203tumor4_T_C291CACXX"/>
        <filter val="Sample_NCI0204tumor_T_C291CACXX"/>
        <filter val="Sample_NCI0205tumor_T_H142KBGXX"/>
        <filter val="Sample_NCI0210tumor_T_C2YY9ACXX"/>
        <filter val="Sample_NCI0211tumor_T_C3WFVACXX"/>
        <filter val="Sample_NCI0213tumor_T_C2V4TACXX"/>
        <filter val="Sample_NCI0215tumor_T_C2V4TACXX"/>
        <filter val="Sample_NCI0218tumor_T_C2V4TACXX"/>
        <filter val="Sample_NCI0223tumor_T_C3WFVACXX"/>
        <filter val="Sample_NCI0226tumor_T_C3WFVACXX"/>
        <filter val="Sample_NCI0228normal_T_C3JV2ACXX"/>
        <filter val="Sample_NCI0228tumor_T_C3JV2ACXX"/>
        <filter val="Sample_NCI0229tumor1_T_H2N5CBGXX"/>
        <filter val="Sample_NCI0229tumor2_T_H2N5CBGXX"/>
        <filter val="Sample_NCI0232normal_T_C3JV2ACXX"/>
        <filter val="Sample_NCI0232tumor1_T_C3JV2ACXX"/>
        <filter val="Sample_NCI0232tumor2_T_C3JV2ACXX"/>
        <filter val="Sample_NCI0236tumor_T_H145DBGXX"/>
        <filter val="Sample_NCI0238tumor_T_H142KBGXX"/>
        <filter val="Sample_NCI0241tumor_T_H145DBGXX"/>
        <filter val="Sample_NCI0242tumor_T_H145DBGXX"/>
        <filter val="Sample_NCI0244tumor3_T_H144EBGXX"/>
        <filter val="Sample_NCI0244tumor5_T_H144EBGXX"/>
        <filter val="Sample_NCI0245tumor1_T_H2N5CBGXX"/>
        <filter val="Sample_NCI0245tumor2_T_H2N5CBGXX"/>
        <filter val="Sample_NCI0249tumor1_T_H19ETBGXX"/>
        <filter val="Sample_NCI0249tumor2_T_H19ETBGXX"/>
        <filter val="Sample_NCI0250tumor_T_C628WANXX"/>
        <filter val="Sample_NCI0254tumor_T_H2N5CBGXX"/>
        <filter val="Sample_NCIARMS1seq_T_D26GWACXX"/>
        <filter val="Sample_NCIBPMtumor1_T_D1UTYACXX"/>
        <filter val="Sample_NCIBPMtumor2_T_D1UTYACXX"/>
        <filter val="Sample_NCIEWSLW112811tumor_T_D23N9ACXX"/>
        <filter val="Sample_NCIMGtumor1_T_D1UTYACXX"/>
        <filter val="Sample_NCIMGtumor2_T_C1N2HACXX"/>
        <filter val="Sample_NCIPM001tumor1_T_D1UTYACXX"/>
        <filter val="Sample_NCIPM001tumor2_T_D1UTYACXX"/>
        <filter val="Sample_NCIRMS052seq_T_D26GWACXX"/>
        <filter val="Sample_NHACkndtp_T_C290CACXX"/>
        <filter val="Sample_NHDFdtp_T_C290CACXX"/>
        <filter val="Sample_NHOstdtp_T_C290CACXX"/>
        <filter val="Sample_NS001_T_C2TDVACXX"/>
        <filter val="Sample_NS002_T_C2TDVACXX"/>
        <filter val="Sample_NS003_T_C2TDVACXX"/>
        <filter val="Sample_NS004_T_C28HYACXX"/>
        <filter val="Sample_NS005_T_C2TDVACXX"/>
        <filter val="Sample_NS006_T_C2TDVACXX"/>
        <filter val="Sample_NS007_T_C2TDVACXX"/>
        <filter val="Sample_NS008_T_C28HYACXX"/>
        <filter val="Sample_NS009_T_C2TDVACXX"/>
        <filter val="Sample_NS011_T_C2TDVACXX"/>
        <filter val="Sample_NS012_T_C28HYACXX"/>
        <filter val="Sample_NS013_T_C2TDVACXX"/>
        <filter val="Sample_NS014_T_C2TDVACXX"/>
        <filter val="Sample_NS015_T_C2TDVACXX"/>
        <filter val="Sample_NS016_T_C2TDVACXX"/>
        <filter val="Sample_NS017_T_C2TDVACXX"/>
        <filter val="Sample_NS019_T_C2TDVACXX"/>
        <filter val="Sample_NS020_T_C2TDVACXX"/>
        <filter val="Sample_NS021_T_C2TDVACXX"/>
        <filter val="Sample_NS022_T_C2TDVACXX"/>
        <filter val="Sample_NS023_T_C2TDVACXX"/>
        <filter val="Sample_NS024_T_C2TDVACXX"/>
        <filter val="Sample_NS025_T_C2TDVACXX"/>
        <filter val="Sample_NS026_T_C2TDVACXX"/>
        <filter val="Sample_NS027_T_C2TDVACXX"/>
        <filter val="Sample_NS028_T_D26RRACXX"/>
        <filter val="Sample_NS029_T_D26RRACXX"/>
        <filter val="Sample_NS030_T_C2TDVACXX"/>
        <filter val="Sample_NS031_T_C2TDVACXX"/>
        <filter val="Sample_NS032_T_C2TDVACXX"/>
        <filter val="Sample_NS033_T_C2TDVACXX"/>
        <filter val="Sample_NS034_T_C28HYACXX"/>
        <filter val="Sample_NS035_T_C2TDVACXX"/>
        <filter val="Sample_NS036_T_C2TDVACXX"/>
        <filter val="Sample_NS037_T_C2TDVACXX"/>
        <filter val="Sample_NS038_T_C28HYACXX"/>
        <filter val="Sample_NS039_T_C2TDVACXX"/>
        <filter val="Sample_NS040_T_C2TDVACXX"/>
        <filter val="Sample_NS041_T_C2TDVACXX"/>
        <filter val="Sample_NS043_T_C2V4TACXX"/>
        <filter val="Sample_NS044_T_C2V4TACXX"/>
        <filter val="Sample_NS045_T_C2V4TACXX"/>
        <filter val="Sample_NS046_T_C2V4TACXX"/>
        <filter val="Sample_NS047_T_C28HYACXX"/>
        <filter val="Sample_NS048_T_C2V4TACXX"/>
        <filter val="Sample_NS049_T_C2V4TACXX"/>
        <filter val="Sample_NS050_T_C2V4TACXX"/>
        <filter val="Sample_NS051_T_C2V4TACXX"/>
        <filter val="Sample_NS052_T_C2V4TACXX"/>
        <filter val="Sample_NS054_T_C28RYACXX"/>
        <filter val="Sample_NS055_T_C2V4TACXX"/>
        <filter val="Sample_NS056_T_C2V4TACXX"/>
        <filter val="Sample_NS057_T_C28RYACXX"/>
        <filter val="Sample_NS059_T_C2V4TACXX"/>
        <filter val="Sample_NS060_T_C2V4TACXX"/>
        <filter val="Sample_NS061_T_C2V4TACXX"/>
        <filter val="Sample_NS062_T_C2V4TACXX"/>
        <filter val="Sample_NS063_T_C28RYACXX"/>
        <filter val="Sample_NS064_T_C2V4TACXX"/>
        <filter val="Sample_NS065_T_C2V4TACXX"/>
        <filter val="Sample_NS068_T_C2V4TACXX"/>
        <filter val="Sample_NS069_T_C2V4TACXX"/>
        <filter val="Sample_NS070_T_C2V4TACXX"/>
        <filter val="Sample_NS071_T_C2V4TACXX"/>
        <filter val="Sample_NS072_T_C2V4TACXX"/>
        <filter val="Sample_NS073_T_C2V4TACXX"/>
        <filter val="Sample_NS074_T_C2V4TACXX"/>
        <filter val="Sample_NS076_T_C3W83ACXX"/>
        <filter val="Sample_NS077_T_C28RYACXX"/>
        <filter val="Sample_NS078_T_C28RYACXX"/>
        <filter val="Sample_NS079_T_C28RYACXX"/>
        <filter val="Sample_NS080_T_C3W83ACXX"/>
        <filter val="Sample_NS081_T_C28RYACXX"/>
        <filter val="Sample_NS083_T_C3W83ACXX"/>
        <filter val="Sample_NS084_T_C3W83ACXX"/>
        <filter val="Sample_NS086_T_C3W83ACXX"/>
        <filter val="Sample_NS087_T_C3W83ACXX"/>
        <filter val="Sample_NS088_T_C3W83ACXX"/>
        <filter val="Sample_NS089_T_C3W83ACXX"/>
        <filter val="Sample_NS090_T_C3W83ACXX"/>
        <filter val="Sample_NS091_T_C3W83ACXX"/>
        <filter val="Sample_NS092_T_C3W83ACXX"/>
        <filter val="Sample_NS093_T_C28RYACXX"/>
        <filter val="Sample_NS094_T_C3W83ACXX"/>
        <filter val="Sample_NS095_T_C3W83ACXX"/>
        <filter val="Sample_NS096_T_C3W83ACXX"/>
        <filter val="Sample_NS097_T_C3W83ACXX"/>
        <filter val="Sample_NS098_T_C28RYACXX"/>
        <filter val="Sample_NS099_T_C3W83ACXX"/>
        <filter val="Sample_NS102_T_C3W83ACXX"/>
        <filter val="Sample_NS103_T_C3W83ACXX"/>
        <filter val="Sample_NS105_T_C28RYACXX"/>
        <filter val="Sample_NS106_T_C3W83ACXX"/>
        <filter val="Sample_NS108_T_C3W83ACXX"/>
        <filter val="Sample_NS111_T_C3W83ACXX"/>
        <filter val="Sample_NS112_T_C3W83ACXX"/>
        <filter val="Sample_NS113_T_D2ARAACXX"/>
        <filter val="Sample_NS114_T_C3W83ACXX"/>
        <filter val="Sample_NS116_T_C3W83ACXX"/>
        <filter val="Sample_NS118_T_C3W83ACXX"/>
        <filter val="Sample_NS119_T_C3W83ACXX"/>
        <filter val="Sample_NS120_T_C3W83ACXX"/>
        <filter val="Sample_NS121_T_C3W83ACXX"/>
        <filter val="Sample_NS122_T_D2ARAACXX"/>
        <filter val="Sample_NS123_T_C3W83ACXX"/>
        <filter val="Sample_NS124_T_C3W83ACXX"/>
        <filter val="Sample_NS125_T_C3W83ACXX"/>
        <filter val="Sample_NS126_T_C3W83ACXX"/>
        <filter val="Sample_NS127_T_D2ARAACXX"/>
        <filter val="Sample_NS127muscle_T_D24DGACXX"/>
        <filter val="Sample_NS128muscle_T_D24DGACXX"/>
        <filter val="Sample_NS129muscle_T_D24DGACXX"/>
        <filter val="Sample_NS130_T_C2V74ACXX"/>
        <filter val="Sample_NS131_T_D2ARAACXX"/>
        <filter val="Sample_NS132_T_D2ARAACXX"/>
        <filter val="Sample_NS132muscle_T_D24DGACXX"/>
        <filter val="Sample_NS133_T_C2V74ACXX"/>
        <filter val="Sample_NS134muscle_T_D247WACXX"/>
        <filter val="Sample_NS135_T_C2V74ACXX"/>
        <filter val="Sample_NS136_T_C2V74ACXX"/>
        <filter val="Sample_NS137_T_C3WGRACXX"/>
        <filter val="Sample_NS139_T_C3WGRACXX"/>
        <filter val="Sample_NS143_T_D2ARAACXX"/>
        <filter val="Sample_NS145_T_C3WGRACXX"/>
        <filter val="Sample_NS146_T_D2ARAACXX"/>
        <filter val="Sample_NS147_T_C3WGRACXX"/>
        <filter val="Sample_NS149_T_C3WGRACXX"/>
        <filter val="Sample_NS150_T_C3WGRACXX"/>
        <filter val="Sample_NS151_T_C3WGRACXX"/>
        <filter val="Sample_NS152_T_C3WGRACXX"/>
        <filter val="Sample_NS153_T_D2ARAACXX"/>
        <filter val="Sample_NS156_T_C3WGRACXX"/>
        <filter val="Sample_NS158_T_C3WGRACXX"/>
        <filter val="Sample_NS159_T_C3WGRACXX"/>
        <filter val="Sample_NS160_T_C28HYACXX"/>
        <filter val="Sample_NS161_T_C28HYACXX"/>
        <filter val="Sample_NS162_T_C3WGRACXX"/>
        <filter val="Sample_NS163_T_C3WGRACXX"/>
        <filter val="Sample_NS164_T_C3WGRACXX"/>
        <filter val="Sample_NS165_T_C3WGRACXX"/>
        <filter val="Sample_NS166_T_C3WGRACXX"/>
        <filter val="Sample_NS167_T_C3WGRACXX"/>
        <filter val="Sample_NS169_T_C3WGRACXX"/>
        <filter val="Sample_NS170_T_C3WGRACXX"/>
        <filter val="Sample_NS171_T_C3WGRACXX"/>
        <filter val="Sample_NS172_T_C3WGRACXX"/>
        <filter val="Sample_NS173_T_C3WGRACXX"/>
        <filter val="Sample_NS174_T_C3WGRACXX"/>
        <filter val="Sample_NS175_T_C3WGRACXX"/>
        <filter val="Sample_NS177_T_C3WB4ACXX"/>
        <filter val="Sample_NS178_T_C3WB4ACXX"/>
        <filter val="Sample_NS180_T_C3WB4ACXX"/>
        <filter val="Sample_NS181_T_C3WB4ACXX"/>
        <filter val="Sample_NS184_T_C28HYACXX"/>
        <filter val="Sample_NS185_T_C3WB4ACXX"/>
        <filter val="Sample_NS186_T_C3WB4ACXX"/>
        <filter val="Sample_OHSdtp_T_C2DAHACXX"/>
        <filter val="Sample_OMM13_T_C676DANXX"/>
        <filter val="Sample_OMM15_T_C676DANXX"/>
        <filter val="Sample_PNET001tumor_T_D21H2ACXX"/>
        <filter val="Sample_PPB001tumor_T_D21H2ACXX"/>
        <filter val="Sample_RCC001tumor_T_D21H2ACXX"/>
        <filter val="Sample_RCC002tumor_T_D21H2ACXX"/>
        <filter val="Sample_RDCtrl_T_C5JW5ACXX"/>
        <filter val="Sample_RDdtp_T_C2DAHACXX"/>
        <filter val="Sample_RDESdtp_T_C2DAHACXX"/>
        <filter val="Sample_RDMEK1_T_C5JW5ACXX"/>
        <filter val="Sample_RDSeq_T_D21KAACXX"/>
        <filter val="Sample_RDTram1_T_C4JM1ACXX"/>
        <filter val="Sample_RDTram2_T_C4JM1ACXX"/>
        <filter val="Sample_RDTram3_T_C4JM1ACXX"/>
        <filter val="Sample_RDTram4_T_C4JM1ACXX"/>
        <filter val="Sample_RDTram5_T_C4JM1ACXX"/>
        <filter val="Sample_RDTram6_T_C4JM1ACXX"/>
        <filter val="Sample_RDTram7_T_C4JM1ACXX"/>
        <filter val="Sample_RDTram8_T_C4JM1ACXX"/>
        <filter val="Sample_RDtramR_T_C676DANXX"/>
        <filter val="Sample_Rh18dtp_T_D2ED5ACXX"/>
        <filter val="Sample_RH18Seq_T_D21KAACXX"/>
        <filter val="Sample_RH1seq_T_D26GWACXX"/>
        <filter val="Sample_Rh28dtp_T_D2ED5ACXX"/>
        <filter val="Sample_RH28PX11LPAMdtp_T_D2ED5ACXX"/>
        <filter val="Sample_RH28seq_T_D2AHCACXX"/>
        <filter val="Sample_RH2UK_T_C628WANXX"/>
        <filter val="Sample_Rh30dtp_T_D2ED5ACXX"/>
        <filter val="Sample_Rh30p3f24dox_T_C3JV2ACXX"/>
        <filter val="Sample_Rh30sc24dox_T_C3JV2ACXX"/>
        <filter val="Sample_RH30seq_T_D26GWACXX"/>
        <filter val="Sample_RH30seqAc_T_C676DANXX"/>
        <filter val="Sample_Rh36dtp_T_C2D5DACXX"/>
        <filter val="Sample_RH36seq_T_D2AHCACXX"/>
        <filter val="Sample_RH3UK_T_C628WANXX"/>
        <filter val="Sample_Rh4_dmso_6h_rz_T_H3YCHBGXX"/>
        <filter val="Sample_Rh4_jq1_6h_rz_T_H3YCHBGXX"/>
        <filter val="Sample_RH41Bromosporinhigh_T_C5JW5ACXX"/>
        <filter val="Sample_RH41Bromosporinlow_T_C5JW5ACXX"/>
        <filter val="Sample_RH41Cpd50high_T_C4JM1ACXX"/>
        <filter val="Sample_RH41Cpd50low_T_C4JM1ACXX"/>
        <filter val="Sample_RH41DMSOhigh_T_C4JM1ACXX"/>
        <filter val="Sample_RH41DMSOhigh_T_H144EBGXX"/>
        <filter val="Sample_RH41DMSOlow_T_C4JM1ACXX"/>
        <filter val="Sample_RH41DMSOlow_T_H144EBGXX"/>
        <filter val="Sample_Rh41dtp_T_C2D5DACXX"/>
        <filter val="Sample_RH41EZ-005high_T_C5JW5ACXX"/>
        <filter val="Sample_RH41EZ-005low_T_C5JW5ACXX"/>
        <filter val="Sample_RH41GSKJ4high_T_C4JM1ACXX"/>
        <filter val="Sample_RH41GSKJ4low_T_C4JM1ACXX"/>
        <filter val="Sample_RH41GSKLSD1high_T_H0VWNAGXX"/>
        <filter val="Sample_RH41GSKLSD1low_T_H0VWNAGXX"/>
        <filter val="Sample_RH41JQ1high_T_C4JM1ACXX"/>
        <filter val="Sample_RH41JQ1low_T_C4JM1ACXX"/>
        <filter val="Sample_RH41LAQ824high_T_H144EBGXX"/>
        <filter val="Sample_RH41LAQ824low_T_H144EBGXX"/>
        <filter val="Sample_RH41LSD519high_T_C5JW5ACXX"/>
        <filter val="Sample_RH41LSD519low_T_C5JW5ACXX"/>
        <filter val="Sample_RH41LSD690high_T_C5JW5ACXX"/>
        <filter val="Sample_RH41LSD690low_T_C5JW5ACXX"/>
        <filter val="Sample_RH41MC1568high_T_H144EBGXX"/>
        <filter val="Sample_RH41MC1568low_T_H144EBGXX"/>
        <filter val="Sample_RH41Merck60high_T_C5JW5ACXX"/>
        <filter val="Sample_RH41Merck60low_T_C5JW5ACXX"/>
        <filter val="Sample_RH41OJI1high_T_C5JW5ACXX"/>
        <filter val="Sample_RH41OJI1low_T_C5JW5ACXX"/>
        <filter val="Sample_RH41PFI2high_T_C5JW5ACXX"/>
        <filter val="Sample_RH41PFI2low_T_C5JW5ACXX"/>
        <filter val="Sample_RH41PFI3high_T_C5JW5ACXX"/>
        <filter val="Sample_RH41PFI3low_T_C5JW5ACXX"/>
        <filter val="Sample_RH41seq_T_D26GWACXX"/>
        <filter val="Sample_RH41seqAc_T_C676DANXX"/>
        <filter val="Sample_RH41SGC0946high_T_C5JW5ACXX"/>
        <filter val="Sample_RH41SGC0946low_T_C5JW5ACXX"/>
        <filter val="Sample_RH41SGCCBP30high_T_C5JW5ACXX"/>
        <filter val="Sample_RH41SGCCBP30low_T_C5JW5ACXX"/>
        <filter val="Sample_RH41Tramhigh_T_C5JW5ACXX"/>
        <filter val="Sample_RH41Tramlow_T_C5JW5ACXX"/>
        <filter val="Sample_RH41TrCpd50high_T_C5JW5ACXX"/>
        <filter val="Sample_RH41TrCpd50low_T_C5JW5ACXX"/>
        <filter val="Sample_RH41TrLSD690high_T_H0VWNAGXX"/>
        <filter val="Sample_RH41TrLSD690high2_T_H0VWNAGXX"/>
        <filter val="Sample_RH41TrLSD690low_T_H0VWNAGXX"/>
        <filter val="Sample_RH41TrLSD690low2_T_H0VWNAGXX"/>
        <filter val="Sample_RH41UNC0638high_T_C5JW5ACXX"/>
        <filter val="Sample_RH41UNC0638low_T_C5JW5ACXX"/>
        <filter val="Sample_RH41UNC1215high_T_H0VWNAGXX"/>
        <filter val="Sample_RH41UNC1215low_T_H0VWNAGXX"/>
        <filter val="Sample_RH41UNC1999high_T_C5JW5ACXX"/>
        <filter val="Sample_RH41UNC1999low_T_C5JW5ACXX"/>
        <filter val="Sample_RH41WT161high_T_C5JW5ACXX"/>
        <filter val="Sample_RH41WT161low_T_C5JW5ACXX"/>
        <filter val="Sample_Rh4p3f24dox_T_C3JV2ACXX"/>
        <filter val="Sample_RH4P3F36H_T_C628WANXX"/>
        <filter val="Sample_Rh4p3f48dox_T_H3YCHBGXX"/>
        <filter val="Sample_Rh4sc24dox_T_C3JV2ACXX"/>
        <filter val="Sample_RH4SC36H_T_C628WANXX"/>
        <filter val="Sample_Rh4sc48dox_T_H3YCHBGXX"/>
        <filter val="Sample_RH4Seq_T_D21KAACXX"/>
        <filter val="Sample_RH5Seq_T_D21KAACXX"/>
        <filter val="Sample_RMS007tumor_T_D21KAACXX"/>
        <filter val="Sample_RMS008tumor_T_D21KAACXX"/>
        <filter val="Sample_RMS049tumor_T_D21KAACXX"/>
        <filter val="Sample_RMS051tumor_T_D21KAACXX"/>
        <filter val="Sample_RMS055tumor_T_D21KAACXX"/>
        <filter val="Sample_RMS057tumor_T_D21KAACXX"/>
        <filter val="Sample_RMS061tumor_T_D21KAACXX"/>
        <filter val="Sample_RMS13dtp_T_C2D5DACXX"/>
        <filter val="Sample_RMS2021tumor_T_C222MACXX"/>
        <filter val="Sample_RMS2022tumor_T_C222MACXX"/>
        <filter val="Sample_RMS2026tumor_T_C222MACXX"/>
        <filter val="Sample_RMS2028tumor_T_C222MACXX"/>
        <filter val="Sample_RMS2029tumor_T_C222MACXX"/>
        <filter val="Sample_RMS2030tumor_T_C222MACXX"/>
        <filter val="Sample_RMS2031tumor_T_C222MACXX"/>
        <filter val="Sample_RMS2033tumor_T_C222MACXX"/>
        <filter val="Sample_RMS2037tumor_T_C222MACXX"/>
        <filter val="Sample_RMS2041tumor_T_C222MACXX"/>
        <filter val="Sample_RMS2053tumor_T_C222MACXX"/>
        <filter val="Sample_RMS2056tumor_T_D24DGACXX"/>
        <filter val="Sample_RMS2059tumor_T_D24DGACXX"/>
        <filter val="Sample_RMS2060tumor_T_D24DGACXX"/>
        <filter val="Sample_RMS2061tumor_T_D24DGACXX"/>
        <filter val="Sample_RMS2065tumor_T_D24DGACXX"/>
        <filter val="Sample_RMS2071tumor_T_D24DGACXX"/>
        <filter val="Sample_RMS2079tumor_T_D24DGACXX"/>
        <filter val="Sample_RMS2083tumor_T_D24DGACXX"/>
        <filter val="Sample_RMS2119tumor_T_D1PR6ACXX"/>
        <filter val="Sample_RMS212tumor_T_D21KAACXX"/>
        <filter val="Sample_RMS222tumor_T_D1D34ACXX"/>
        <filter val="Sample_RMS228tumor_T_C222MACXX"/>
        <filter val="Sample_RMS240tumor_T_D1C5FACXX"/>
        <filter val="Sample_RMS559seq_T_D26GWACXX"/>
        <filter val="Sample_RMSYMUK_T_C628WANXX"/>
        <filter val="Sample_RMZRC2_T_C28D2ACXX"/>
        <filter val="Sample_RTK001tumor_T_D21H2ACXX"/>
        <filter val="Sample_RUCH2UK_T_C628WANXX"/>
        <filter val="Sample_RUCH3UK_T_C628WANXX"/>
        <filter val="Sample_SAOS2dtp_T_C2D5DACXX"/>
        <filter val="Sample_SCMCUK_T_C628WANXX"/>
        <filter val="Sample_SHSY5Yseq_T_C259NACXX"/>
        <filter val="Sample_SJSA1dtp_T_C2D5DACXX"/>
        <filter val="Sample_SKES1dtp_T_C2D5DACXX"/>
        <filter val="Sample_SKES1seq_T_D26RRACXX"/>
        <filter val="Sample_SKES1seqAc_T_C676DANXX"/>
        <filter val="Sample_SKLMS1dtp_T_C2D5DACXX"/>
        <filter val="Sample_SkMCdtp_T_C290CACXX"/>
        <filter val="Sample_SKNAS_Barasertib_3uM_6h_T_H2VL3BGXX"/>
        <filter val="Sample_SKNAS_DMSO_01Pct_6h_T_H2VL3BGXX"/>
        <filter val="Sample_SKNAS_High2_T_D1T6TACXX"/>
        <filter val="Sample_SKNAS_No1_T_D1T6TACXX"/>
        <filter val="Sample_SKNASTGENseq_T_D26GWACXX"/>
        <filter val="Sample_SKNBE2_Barasertib_10uM_6h_T_H2VL3BGXX"/>
        <filter val="Sample_SKNBE2_DMSO_01Pct_6h_T_H2VL3BGXX"/>
        <filter val="Sample_SKNBE2seq_T_C259NACXX"/>
        <filter val="Sample_SKNDZseq_T_C259NACXX"/>
        <filter val="Sample_SKNEP1ucsf_T_C28D2ACXX"/>
        <filter val="Sample_SKNFIseq_T_C259NACXX"/>
        <filter val="Sample_SKNLOseq_T_D2AHCACXX"/>
        <filter val="Sample_SKNMCdtp_T_C2D5DACXX"/>
        <filter val="Sample_SKNMCseq_T_D2AHCACXX"/>
        <filter val="Sample_SKNSHseq_T_C259NACXX"/>
        <filter val="Sample_SKPNETLiucsf_T_C2YY9ACXX"/>
        <filter val="Sample_SKUT1Bdtp_T_C2D5DACXX"/>
        <filter val="Sample_SKUT1dtp_T_C2D5DACXX"/>
        <filter val="Sample_SS001tumor_T_C1PMAACXX"/>
        <filter val="Sample_SS002tumor_T_C1PMAACXX"/>
        <filter val="Sample_SS003tumor_T_C1PMAACXX"/>
        <filter val="Sample_SS004tumor_T_C1PMAACXX"/>
        <filter val="Sample_SS005tumor_T_C1PMAACXX"/>
        <filter val="Sample_SS006tumor_T_C1PMAACXX"/>
        <filter val="Sample_SS007tumor_T_C1PMAACXX"/>
        <filter val="Sample_SS008tumor_T_C1PMAACXX"/>
        <filter val="Sample_SS009tumor_T_C1PMAACXX"/>
        <filter val="Sample_SS010tumor_T_C1PMAACXX"/>
        <filter val="Sample_SS011tumor_T_C1PMAACXX"/>
        <filter val="Sample_SS012tumor_T_C1PMAACXX"/>
        <filter val="Sample_SS013tumor_T_D1UE8ACXX"/>
        <filter val="Sample_SS014tumor_T_D1UE8ACXX"/>
        <filter val="Sample_SS015tumor_T_D1UE8ACXX"/>
        <filter val="Sample_SS016tumor_T_D1UE8ACXX"/>
        <filter val="Sample_SS017tumor_T_D1UE8ACXX"/>
        <filter val="Sample_SS018tumor_T_D1UE8ACXX"/>
        <filter val="Sample_SS019tumor_T_D1UE8ACXX"/>
        <filter val="Sample_SS020tumor_T_D1UE8ACXX"/>
        <filter val="Sample_SS021tumor_T_D1UE8ACXX"/>
        <filter val="Sample_ST8814dtp_T_C2D5DACXX"/>
        <filter val="Sample_SW1353dtp_T_C2D5DACXX"/>
        <filter val="Sample_SW684dtp_T_C2D5DACXX"/>
        <filter val="Sample_SW982dtp_T_C2D5DACXX"/>
        <filter val="Sample_SY5Y_Barasertib_10uM_6h_T_H2VL3BGXX"/>
        <filter val="Sample_SY5Y_DMSO_01Pct_6h_T_H2VL3BGXX"/>
        <filter val="Sample_SYO1dtp_T_C2D5DACXX"/>
        <filter val="Sample_T9195UK_T_C628WANXX"/>
        <filter val="Sample_TC106seq_T_D2AHCACXX"/>
        <filter val="Sample_TC138seq_T_C28PUACXX"/>
        <filter val="Sample_TC167seq_T_D2AHCACXX"/>
        <filter val="Sample_TC177seq_T_D2AHCACXX"/>
        <filter val="Sample_TC215seq_T_D26RRACXX"/>
        <filter val="Sample_TC233seq_T_D2AHCACXX"/>
        <filter val="Sample_TC240ucsf_T_C28D2ACXX"/>
        <filter val="Sample_TC244seq_T_D26RRACXX"/>
        <filter val="Sample_TC248seq_T_D2AHCACXX"/>
        <filter val="Sample_TC253seq_T_C28PUACXX"/>
        <filter val="Sample_TC32_Luc_RX_T_C6FECANXX"/>
        <filter val="Sample_TC32_Luc_T_C6FECANXX"/>
        <filter val="Sample_TC32_Parent_T_C6FECANXX"/>
        <filter val="Sample_TC32_RX3_T_C6FECANXX"/>
        <filter val="Sample_TC32_RX5_T_C6FECANXX"/>
        <filter val="Sample_TC32dtp_T_C2D5DACXX"/>
        <filter val="Sample_TC32seq_T_D26RRACXX"/>
        <filter val="Sample_TC487seq_T_D2AHCACXX"/>
        <filter val="Sample_TC4Cseq_T_D26RRACXX"/>
        <filter val="Sample_TC71dtp_T_C290CACXX"/>
        <filter val="Sample_TE617TUK_T_C628WANXX"/>
        <filter val="Sample_Teratoma001tumor_T_D21H2ACXX"/>
        <filter val="Sample_Teratoma002tumor_T_D21H2ACXX"/>
        <filter val="Sample_Teratoma003tumor_T_D2259ACXX"/>
        <filter val="Sample_Teratoma004tumor_T_D2259ACXX"/>
        <filter val="Sample_TTC442Seq_T_D21KAACXX"/>
        <filter val="Sample_TTC466seq_T_D26RRACXX"/>
        <filter val="Sample_TTC475seq_T_D2AHCACXX"/>
        <filter val="Sample_TTC516seq_T_D26GWACXX"/>
        <filter val="Sample_TTC547seq_T_C28PUACXX"/>
        <filter val="Sample_U2OSdtp_T_C290CACXX"/>
        <filter val="Sample_UDS002tumor_T_D2259ACXX"/>
        <filter val="Sample_UDS003tumor_T_D2259ACXX"/>
        <filter val="Sample_UDS004tumor_T_D2259ACXX"/>
        <filter val="Sample_UDS005tumor_T_D2259ACXX"/>
        <filter val="Sample_VAESBJdtp_T_C290CACXX"/>
        <filter val="Sample_WT101tumor_T_C3WB4ACXX"/>
        <filter val="Sample_WT102tumor_T_C3WB4ACXX"/>
        <filter val="Sample_WT105tumor_T_C3WB4ACXX"/>
        <filter val="Sample_WT106tumor_T_C3WB4ACXX"/>
        <filter val="Sample_WT107tumor_T_C3WB4ACXX"/>
        <filter val="Sample_WT109tumor_T_C3WB4ACXX"/>
        <filter val="Sample_WT110tumor_T_C3WB4ACXX"/>
        <filter val="Sample_WT111tumor_T_C3WB4ACXX"/>
        <filter val="Sample_WT112tumor_T_C3WB4ACXX"/>
        <filter val="Sample_WT113tumor_T_C3WB4ACXX"/>
        <filter val="Sample_WT115tumor_T_C3WB4ACXX"/>
        <filter val="Sample_WT116tumor_T_C3WB4ACXX"/>
        <filter val="Sample_WT117tumor_T_C3WB4ACXX"/>
        <filter val="Sample_WT118tumor_T_C3WB4ACXX"/>
        <filter val="Sample_WT119tumor_T_C3WB4ACXX"/>
        <filter val="Sample_WT120tumor_T_C3WB4ACXX"/>
        <filter val="Sample_WT121tumor_T_C3WB4ACXX"/>
        <filter val="Sample_WT122tumor_T_C3WB4ACXX"/>
        <filter val="Sample_WT123tumor_T_C3WB4ACXX"/>
        <filter val="Sample_WT124tumor_T_C3WB4ACXX"/>
        <filter val="Sample_WT125tumor_T_C3WB4ACXX"/>
        <filter val="Sample_WT126tumor_T_C3WB4ACXX"/>
        <filter val="Sample_WT127tumor_T_C3WB4ACXX"/>
        <filter val="Sample_WT128tumor_T_C3WB4ACXX"/>
        <filter val="Sample_WT129tumor_T_C3WB4ACXX"/>
        <filter val="Sample_WT130tumor_T_C3WB4ACXX"/>
        <filter val="Sample_Y26RFFPE_T_C34P6ACXX"/>
        <filter val="Sample_YamatoshCtrl0h_T_H144EBGXX"/>
        <filter val="Sample_YamatoshCtrl96h_T_H144EBGXX"/>
        <filter val="Sample_YamatoshSYTSSX0h_T_H144EBGXX"/>
        <filter val="Sample_YamatoshSYTSSX96h_T_H144EBGXX"/>
        <filter val="Sample_YST001tumor_T_D2259ACXX"/>
        <filter val="Sample_YST002tumor_T_D2259ACXX"/>
        <filter val="Sample_YST003tumor_T_D1T6TACXX"/>
        <filter val="Sample_YST004tumor_T_D1T6TACXX"/>
        <filter val="Sample_YST006tumor_T_D1T6TACXX"/>
      </filters>
    </filterColumn>
  </autoFilter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5"/>
  <dimension ref="A1:P668"/>
  <sheetViews>
    <sheetView zoomScale="90" zoomScaleNormal="90" workbookViewId="0">
      <pane ySplit="1" topLeftCell="A619" activePane="bottomLeft" state="frozen"/>
      <selection pane="bottomLeft" activeCell="C639" sqref="C639"/>
    </sheetView>
  </sheetViews>
  <sheetFormatPr defaultColWidth="9.1796875" defaultRowHeight="14.5"/>
  <cols>
    <col min="1" max="1" width="28.54296875" style="44" customWidth="1"/>
    <col min="2" max="2" width="44.7265625" style="44" customWidth="1"/>
    <col min="3" max="3" width="12.7265625" style="44" bestFit="1" customWidth="1"/>
    <col min="4" max="4" width="26.54296875" style="44" customWidth="1"/>
    <col min="5" max="5" width="10.453125" style="44" customWidth="1"/>
    <col min="6" max="6" width="9.453125" style="44" customWidth="1"/>
    <col min="7" max="7" width="18.1796875" style="44" bestFit="1" customWidth="1"/>
    <col min="8" max="8" width="33.1796875" style="44" bestFit="1" customWidth="1"/>
    <col min="9" max="10" width="19.26953125" style="44" bestFit="1" customWidth="1"/>
    <col min="11" max="11" width="13" style="44" bestFit="1" customWidth="1"/>
    <col min="12" max="12" width="51.54296875" style="44" bestFit="1" customWidth="1"/>
    <col min="13" max="13" width="21.7265625" style="44" bestFit="1" customWidth="1"/>
    <col min="14" max="14" width="52.81640625" style="62" customWidth="1"/>
    <col min="15" max="15" width="11.26953125" style="62" bestFit="1" customWidth="1"/>
    <col min="16" max="16" width="1.7265625" style="62" bestFit="1" customWidth="1"/>
    <col min="17" max="16384" width="9.1796875" style="44"/>
  </cols>
  <sheetData>
    <row r="1" spans="1:16">
      <c r="A1" s="44" t="s">
        <v>1136</v>
      </c>
      <c r="B1" s="44" t="s">
        <v>1137</v>
      </c>
      <c r="C1" s="44" t="s">
        <v>1138</v>
      </c>
      <c r="D1" s="44" t="s">
        <v>1139</v>
      </c>
      <c r="E1" s="44" t="s">
        <v>1140</v>
      </c>
      <c r="F1" s="44" t="s">
        <v>1141</v>
      </c>
      <c r="G1" s="44" t="s">
        <v>1142</v>
      </c>
      <c r="H1" s="44" t="s">
        <v>1143</v>
      </c>
      <c r="I1" s="44" t="s">
        <v>3384</v>
      </c>
      <c r="J1" s="44" t="s">
        <v>1309</v>
      </c>
      <c r="K1" s="44" t="s">
        <v>1144</v>
      </c>
      <c r="L1" s="44" t="s">
        <v>1145</v>
      </c>
      <c r="M1" s="44" t="s">
        <v>2497</v>
      </c>
      <c r="N1" s="62" t="s">
        <v>24</v>
      </c>
      <c r="O1" s="62" t="s">
        <v>3926</v>
      </c>
      <c r="P1" s="62" t="s">
        <v>3340</v>
      </c>
    </row>
    <row r="2" spans="1:16">
      <c r="A2" s="44" t="s">
        <v>2646</v>
      </c>
      <c r="B2" s="44" t="s">
        <v>272</v>
      </c>
      <c r="C2" s="44" t="s">
        <v>1206</v>
      </c>
      <c r="D2" s="44" t="s">
        <v>2647</v>
      </c>
      <c r="E2" s="44" t="s">
        <v>3340</v>
      </c>
      <c r="F2" s="44" t="s">
        <v>3340</v>
      </c>
      <c r="G2" s="44" t="s">
        <v>3340</v>
      </c>
      <c r="H2" s="44" t="s">
        <v>3340</v>
      </c>
      <c r="I2" s="44" t="s">
        <v>3340</v>
      </c>
      <c r="J2" s="44" t="s">
        <v>3340</v>
      </c>
      <c r="K2" s="44" t="s">
        <v>3340</v>
      </c>
      <c r="L2" s="45" t="s">
        <v>3340</v>
      </c>
      <c r="M2" s="44" t="s">
        <v>3340</v>
      </c>
      <c r="N2" s="62" t="s">
        <v>1038</v>
      </c>
      <c r="O2" s="62">
        <v>0</v>
      </c>
      <c r="P2" s="62" t="s">
        <v>3340</v>
      </c>
    </row>
    <row r="3" spans="1:16">
      <c r="A3" s="44" t="s">
        <v>2650</v>
      </c>
      <c r="B3" s="44" t="s">
        <v>266</v>
      </c>
      <c r="C3" s="44" t="s">
        <v>1206</v>
      </c>
      <c r="D3" s="44" t="s">
        <v>2647</v>
      </c>
      <c r="E3" s="44" t="s">
        <v>3340</v>
      </c>
      <c r="F3" s="44" t="s">
        <v>3340</v>
      </c>
      <c r="G3" s="44" t="s">
        <v>3340</v>
      </c>
      <c r="H3" s="44" t="s">
        <v>3340</v>
      </c>
      <c r="I3" s="44" t="s">
        <v>3340</v>
      </c>
      <c r="J3" s="44" t="s">
        <v>3340</v>
      </c>
      <c r="K3" s="44" t="s">
        <v>3340</v>
      </c>
      <c r="L3" s="44" t="s">
        <v>3340</v>
      </c>
      <c r="M3" s="44" t="s">
        <v>3340</v>
      </c>
      <c r="N3" s="62" t="s">
        <v>1038</v>
      </c>
      <c r="O3" s="62">
        <v>0</v>
      </c>
      <c r="P3" s="62" t="s">
        <v>3340</v>
      </c>
    </row>
    <row r="4" spans="1:16">
      <c r="A4" s="44" t="s">
        <v>2620</v>
      </c>
      <c r="B4" s="44" t="s">
        <v>87</v>
      </c>
      <c r="C4" s="44" t="s">
        <v>1206</v>
      </c>
      <c r="D4" s="44" t="s">
        <v>3927</v>
      </c>
      <c r="E4" s="44" t="s">
        <v>3340</v>
      </c>
      <c r="F4" s="44" t="s">
        <v>3340</v>
      </c>
      <c r="G4" s="44" t="s">
        <v>3340</v>
      </c>
      <c r="H4" s="44" t="s">
        <v>3340</v>
      </c>
      <c r="I4" s="44" t="s">
        <v>3340</v>
      </c>
      <c r="J4" s="44" t="s">
        <v>3340</v>
      </c>
      <c r="K4" s="44" t="s">
        <v>3340</v>
      </c>
      <c r="L4" s="44" t="s">
        <v>3340</v>
      </c>
      <c r="M4" s="44" t="s">
        <v>3340</v>
      </c>
      <c r="N4" s="62" t="s">
        <v>1038</v>
      </c>
      <c r="O4" s="62">
        <v>0</v>
      </c>
      <c r="P4" s="62" t="s">
        <v>3340</v>
      </c>
    </row>
    <row r="5" spans="1:16">
      <c r="A5" s="44" t="s">
        <v>2685</v>
      </c>
      <c r="B5" s="44" t="s">
        <v>950</v>
      </c>
      <c r="C5" s="44" t="s">
        <v>1206</v>
      </c>
      <c r="D5" s="44" t="s">
        <v>2647</v>
      </c>
      <c r="E5" s="44" t="s">
        <v>3340</v>
      </c>
      <c r="F5" s="44" t="s">
        <v>3340</v>
      </c>
      <c r="G5" s="44" t="s">
        <v>3340</v>
      </c>
      <c r="H5" s="44" t="s">
        <v>3340</v>
      </c>
      <c r="I5" s="44" t="s">
        <v>3340</v>
      </c>
      <c r="J5" s="44" t="s">
        <v>3340</v>
      </c>
      <c r="K5" s="44" t="s">
        <v>3340</v>
      </c>
      <c r="L5" s="44" t="s">
        <v>3340</v>
      </c>
      <c r="M5" s="44" t="s">
        <v>3340</v>
      </c>
      <c r="N5" s="62" t="s">
        <v>1038</v>
      </c>
      <c r="O5" s="62">
        <v>0</v>
      </c>
      <c r="P5" s="62" t="s">
        <v>3340</v>
      </c>
    </row>
    <row r="6" spans="1:16">
      <c r="A6" s="44" t="s">
        <v>1317</v>
      </c>
      <c r="B6" s="44" t="s">
        <v>290</v>
      </c>
      <c r="C6" s="44" t="s">
        <v>1206</v>
      </c>
      <c r="D6" s="44" t="s">
        <v>3928</v>
      </c>
      <c r="E6" s="44" t="s">
        <v>3340</v>
      </c>
      <c r="F6" s="44" t="s">
        <v>3340</v>
      </c>
      <c r="G6" s="44" t="s">
        <v>3340</v>
      </c>
      <c r="H6" s="44" t="s">
        <v>3340</v>
      </c>
      <c r="I6" s="44" t="s">
        <v>3929</v>
      </c>
      <c r="J6" s="44" t="s">
        <v>3340</v>
      </c>
      <c r="K6" s="44" t="s">
        <v>3340</v>
      </c>
      <c r="L6" s="44" t="s">
        <v>3340</v>
      </c>
      <c r="M6" s="44" t="s">
        <v>3340</v>
      </c>
      <c r="N6" s="62" t="s">
        <v>1038</v>
      </c>
      <c r="O6" s="62">
        <v>0</v>
      </c>
      <c r="P6" s="62" t="s">
        <v>3340</v>
      </c>
    </row>
    <row r="7" spans="1:16">
      <c r="A7" s="44" t="s">
        <v>1318</v>
      </c>
      <c r="B7" s="44" t="s">
        <v>291</v>
      </c>
      <c r="C7" s="44" t="s">
        <v>1206</v>
      </c>
      <c r="D7" s="44" t="s">
        <v>3928</v>
      </c>
      <c r="E7" s="44" t="s">
        <v>3340</v>
      </c>
      <c r="F7" s="44" t="s">
        <v>3340</v>
      </c>
      <c r="G7" s="44" t="s">
        <v>1221</v>
      </c>
      <c r="H7" s="44" t="s">
        <v>3340</v>
      </c>
      <c r="I7" s="44" t="s">
        <v>3929</v>
      </c>
      <c r="J7" s="44" t="s">
        <v>3340</v>
      </c>
      <c r="K7" s="44" t="s">
        <v>3340</v>
      </c>
      <c r="L7" s="44" t="s">
        <v>3340</v>
      </c>
      <c r="M7" s="44" t="s">
        <v>3340</v>
      </c>
      <c r="N7" s="62" t="s">
        <v>1038</v>
      </c>
      <c r="O7" s="62">
        <v>0</v>
      </c>
      <c r="P7" s="62" t="s">
        <v>3340</v>
      </c>
    </row>
    <row r="8" spans="1:16">
      <c r="A8" s="44" t="s">
        <v>1208</v>
      </c>
      <c r="B8" s="44" t="s">
        <v>604</v>
      </c>
      <c r="C8" s="44" t="s">
        <v>1206</v>
      </c>
      <c r="D8" s="44" t="s">
        <v>1147</v>
      </c>
      <c r="E8" s="44" t="s">
        <v>1208</v>
      </c>
      <c r="F8" s="44" t="s">
        <v>3340</v>
      </c>
      <c r="G8" s="44" t="s">
        <v>3340</v>
      </c>
      <c r="H8" s="44" t="s">
        <v>3340</v>
      </c>
      <c r="I8" s="44" t="s">
        <v>3930</v>
      </c>
      <c r="J8" s="44" t="s">
        <v>3340</v>
      </c>
      <c r="K8" s="44" t="s">
        <v>3340</v>
      </c>
      <c r="L8" s="44" t="s">
        <v>3340</v>
      </c>
      <c r="M8" s="44" t="s">
        <v>3340</v>
      </c>
      <c r="N8" s="62" t="s">
        <v>1038</v>
      </c>
      <c r="O8" s="62">
        <v>0</v>
      </c>
      <c r="P8" s="62" t="s">
        <v>3340</v>
      </c>
    </row>
    <row r="9" spans="1:16">
      <c r="A9" s="44" t="s">
        <v>1209</v>
      </c>
      <c r="B9" s="44" t="s">
        <v>605</v>
      </c>
      <c r="C9" s="44" t="s">
        <v>1206</v>
      </c>
      <c r="D9" s="44" t="s">
        <v>1147</v>
      </c>
      <c r="E9" s="44" t="s">
        <v>1209</v>
      </c>
      <c r="F9" s="44" t="s">
        <v>3340</v>
      </c>
      <c r="G9" s="44" t="s">
        <v>3340</v>
      </c>
      <c r="H9" s="44" t="s">
        <v>3340</v>
      </c>
      <c r="I9" s="44" t="s">
        <v>3930</v>
      </c>
      <c r="J9" s="44" t="s">
        <v>3340</v>
      </c>
      <c r="K9" s="44" t="s">
        <v>3340</v>
      </c>
      <c r="L9" s="44" t="s">
        <v>3340</v>
      </c>
      <c r="M9" s="44" t="s">
        <v>3340</v>
      </c>
      <c r="N9" s="62" t="s">
        <v>1038</v>
      </c>
      <c r="O9" s="62">
        <v>0</v>
      </c>
      <c r="P9" s="62" t="s">
        <v>3340</v>
      </c>
    </row>
    <row r="10" spans="1:16">
      <c r="A10" s="44" t="s">
        <v>1207</v>
      </c>
      <c r="B10" s="44" t="s">
        <v>1018</v>
      </c>
      <c r="C10" s="44" t="s">
        <v>1206</v>
      </c>
      <c r="D10" s="44" t="s">
        <v>1147</v>
      </c>
      <c r="E10" s="44" t="s">
        <v>1207</v>
      </c>
      <c r="F10" s="44" t="s">
        <v>3340</v>
      </c>
      <c r="G10" s="44" t="s">
        <v>3340</v>
      </c>
      <c r="H10" s="44" t="s">
        <v>3340</v>
      </c>
      <c r="I10" s="44" t="s">
        <v>3930</v>
      </c>
      <c r="J10" s="44" t="s">
        <v>3340</v>
      </c>
      <c r="K10" s="44" t="s">
        <v>3340</v>
      </c>
      <c r="L10" s="44" t="s">
        <v>3340</v>
      </c>
      <c r="M10" s="44" t="s">
        <v>3340</v>
      </c>
      <c r="N10" s="62" t="s">
        <v>1038</v>
      </c>
      <c r="O10" s="62">
        <v>0</v>
      </c>
      <c r="P10" s="62" t="s">
        <v>3340</v>
      </c>
    </row>
    <row r="11" spans="1:16">
      <c r="A11" s="44" t="s">
        <v>1210</v>
      </c>
      <c r="B11" s="44" t="s">
        <v>606</v>
      </c>
      <c r="C11" s="44" t="s">
        <v>1206</v>
      </c>
      <c r="D11" s="44" t="s">
        <v>1147</v>
      </c>
      <c r="E11" s="44" t="s">
        <v>1210</v>
      </c>
      <c r="F11" s="44" t="s">
        <v>3340</v>
      </c>
      <c r="G11" s="44" t="s">
        <v>3340</v>
      </c>
      <c r="H11" s="44" t="s">
        <v>3340</v>
      </c>
      <c r="I11" s="44" t="s">
        <v>3930</v>
      </c>
      <c r="J11" s="44" t="s">
        <v>3340</v>
      </c>
      <c r="K11" s="44" t="s">
        <v>3340</v>
      </c>
      <c r="L11" s="44" t="s">
        <v>3340</v>
      </c>
      <c r="M11" s="44" t="s">
        <v>3340</v>
      </c>
      <c r="N11" s="62" t="s">
        <v>1038</v>
      </c>
      <c r="O11" s="62">
        <v>0</v>
      </c>
      <c r="P11" s="62" t="s">
        <v>3340</v>
      </c>
    </row>
    <row r="12" spans="1:16">
      <c r="A12" s="44" t="s">
        <v>1219</v>
      </c>
      <c r="B12" s="44" t="s">
        <v>953</v>
      </c>
      <c r="C12" s="44" t="s">
        <v>1206</v>
      </c>
      <c r="D12" s="44" t="s">
        <v>1147</v>
      </c>
      <c r="E12" s="44" t="s">
        <v>1214</v>
      </c>
      <c r="F12" s="44" t="s">
        <v>3340</v>
      </c>
      <c r="G12" s="44" t="s">
        <v>3340</v>
      </c>
      <c r="H12" s="44" t="s">
        <v>3340</v>
      </c>
      <c r="I12" s="44" t="s">
        <v>3930</v>
      </c>
      <c r="J12" s="44" t="s">
        <v>3340</v>
      </c>
      <c r="K12" s="44" t="s">
        <v>3340</v>
      </c>
      <c r="L12" s="44" t="s">
        <v>3340</v>
      </c>
      <c r="M12" s="44" t="s">
        <v>3340</v>
      </c>
      <c r="N12" s="62" t="s">
        <v>1038</v>
      </c>
      <c r="O12" s="62">
        <v>0</v>
      </c>
      <c r="P12" s="62" t="s">
        <v>3340</v>
      </c>
    </row>
    <row r="13" spans="1:16">
      <c r="A13" s="44" t="s">
        <v>1263</v>
      </c>
      <c r="B13" s="44" t="s">
        <v>1264</v>
      </c>
      <c r="C13" s="44" t="s">
        <v>1206</v>
      </c>
      <c r="D13" s="44" t="s">
        <v>1147</v>
      </c>
      <c r="E13" s="44" t="s">
        <v>1265</v>
      </c>
      <c r="F13" s="44" t="s">
        <v>3340</v>
      </c>
      <c r="G13" s="44" t="s">
        <v>3340</v>
      </c>
      <c r="H13" s="44" t="s">
        <v>3340</v>
      </c>
      <c r="I13" s="44" t="s">
        <v>3930</v>
      </c>
      <c r="J13" s="44" t="s">
        <v>3340</v>
      </c>
      <c r="K13" s="44" t="s">
        <v>1264</v>
      </c>
      <c r="L13" s="44" t="s">
        <v>3931</v>
      </c>
      <c r="M13" s="44" t="s">
        <v>3340</v>
      </c>
      <c r="N13" s="62" t="s">
        <v>1097</v>
      </c>
      <c r="O13" s="62">
        <v>0</v>
      </c>
      <c r="P13" s="62" t="s">
        <v>3340</v>
      </c>
    </row>
    <row r="14" spans="1:16">
      <c r="A14" s="44" t="s">
        <v>1266</v>
      </c>
      <c r="B14" s="44" t="s">
        <v>1267</v>
      </c>
      <c r="C14" s="44" t="s">
        <v>1206</v>
      </c>
      <c r="D14" s="44" t="s">
        <v>1147</v>
      </c>
      <c r="E14" s="44" t="s">
        <v>1265</v>
      </c>
      <c r="F14" s="44" t="s">
        <v>3340</v>
      </c>
      <c r="G14" s="44" t="s">
        <v>3340</v>
      </c>
      <c r="H14" s="44" t="s">
        <v>3340</v>
      </c>
      <c r="I14" s="44" t="s">
        <v>3930</v>
      </c>
      <c r="J14" s="44" t="s">
        <v>3340</v>
      </c>
      <c r="K14" s="44" t="s">
        <v>1267</v>
      </c>
      <c r="L14" s="44" t="s">
        <v>3932</v>
      </c>
      <c r="M14" s="44" t="s">
        <v>3340</v>
      </c>
      <c r="N14" s="62" t="s">
        <v>1097</v>
      </c>
      <c r="O14" s="62">
        <v>0</v>
      </c>
      <c r="P14" s="62" t="s">
        <v>3340</v>
      </c>
    </row>
    <row r="15" spans="1:16">
      <c r="A15" s="44" t="s">
        <v>2621</v>
      </c>
      <c r="B15" s="44" t="s">
        <v>110</v>
      </c>
      <c r="C15" s="44" t="s">
        <v>1206</v>
      </c>
      <c r="D15" s="44" t="s">
        <v>2508</v>
      </c>
      <c r="E15" s="44" t="s">
        <v>3340</v>
      </c>
      <c r="F15" s="44" t="s">
        <v>3340</v>
      </c>
      <c r="G15" s="44" t="s">
        <v>3340</v>
      </c>
      <c r="H15" s="44" t="s">
        <v>3340</v>
      </c>
      <c r="I15" s="44" t="s">
        <v>3340</v>
      </c>
      <c r="J15" s="44" t="s">
        <v>3340</v>
      </c>
      <c r="K15" s="44" t="s">
        <v>3340</v>
      </c>
      <c r="L15" s="44" t="s">
        <v>3340</v>
      </c>
      <c r="M15" s="44" t="s">
        <v>3340</v>
      </c>
      <c r="N15" s="62" t="s">
        <v>1038</v>
      </c>
      <c r="O15" s="62">
        <v>0</v>
      </c>
      <c r="P15" s="62" t="s">
        <v>3340</v>
      </c>
    </row>
    <row r="16" spans="1:16">
      <c r="A16" s="44" t="s">
        <v>1268</v>
      </c>
      <c r="B16" s="44" t="s">
        <v>1269</v>
      </c>
      <c r="C16" s="44" t="s">
        <v>1206</v>
      </c>
      <c r="D16" s="44" t="s">
        <v>1147</v>
      </c>
      <c r="E16" s="44" t="s">
        <v>1265</v>
      </c>
      <c r="F16" s="44" t="s">
        <v>3340</v>
      </c>
      <c r="G16" s="44" t="s">
        <v>3340</v>
      </c>
      <c r="H16" s="44" t="s">
        <v>3340</v>
      </c>
      <c r="I16" s="44" t="s">
        <v>3930</v>
      </c>
      <c r="J16" s="44" t="s">
        <v>3340</v>
      </c>
      <c r="K16" s="44" t="s">
        <v>1269</v>
      </c>
      <c r="L16" s="45" t="s">
        <v>3933</v>
      </c>
      <c r="M16" s="44" t="s">
        <v>3340</v>
      </c>
      <c r="N16" s="62" t="s">
        <v>1097</v>
      </c>
      <c r="O16" s="62">
        <v>0</v>
      </c>
      <c r="P16" s="62" t="s">
        <v>3340</v>
      </c>
    </row>
    <row r="17" spans="1:16">
      <c r="A17" s="44" t="s">
        <v>1270</v>
      </c>
      <c r="B17" s="44" t="s">
        <v>1271</v>
      </c>
      <c r="C17" s="44" t="s">
        <v>1206</v>
      </c>
      <c r="D17" s="44" t="s">
        <v>1147</v>
      </c>
      <c r="E17" s="44" t="s">
        <v>1265</v>
      </c>
      <c r="F17" s="44" t="s">
        <v>3340</v>
      </c>
      <c r="G17" s="44" t="s">
        <v>3340</v>
      </c>
      <c r="H17" s="44" t="s">
        <v>3340</v>
      </c>
      <c r="I17" s="44" t="s">
        <v>3930</v>
      </c>
      <c r="J17" s="44" t="s">
        <v>3340</v>
      </c>
      <c r="K17" s="44" t="s">
        <v>1271</v>
      </c>
      <c r="L17" s="44" t="s">
        <v>3934</v>
      </c>
      <c r="M17" s="44" t="s">
        <v>3340</v>
      </c>
      <c r="N17" s="62" t="s">
        <v>1097</v>
      </c>
      <c r="O17" s="62">
        <v>0</v>
      </c>
      <c r="P17" s="62" t="s">
        <v>3340</v>
      </c>
    </row>
    <row r="18" spans="1:16">
      <c r="A18" s="44" t="s">
        <v>1272</v>
      </c>
      <c r="B18" s="44" t="s">
        <v>1273</v>
      </c>
      <c r="C18" s="44" t="s">
        <v>1206</v>
      </c>
      <c r="D18" s="44" t="s">
        <v>1147</v>
      </c>
      <c r="E18" s="44" t="s">
        <v>1265</v>
      </c>
      <c r="F18" s="44" t="s">
        <v>3340</v>
      </c>
      <c r="G18" s="44" t="s">
        <v>3340</v>
      </c>
      <c r="H18" s="44" t="s">
        <v>3340</v>
      </c>
      <c r="I18" s="44" t="s">
        <v>3930</v>
      </c>
      <c r="J18" s="44" t="s">
        <v>3340</v>
      </c>
      <c r="K18" s="44" t="s">
        <v>1273</v>
      </c>
      <c r="L18" s="44" t="s">
        <v>3935</v>
      </c>
      <c r="M18" s="44" t="s">
        <v>3340</v>
      </c>
      <c r="N18" s="62" t="s">
        <v>1097</v>
      </c>
      <c r="O18" s="62">
        <v>0</v>
      </c>
      <c r="P18" s="62" t="s">
        <v>3340</v>
      </c>
    </row>
    <row r="19" spans="1:16">
      <c r="A19" s="44" t="s">
        <v>1274</v>
      </c>
      <c r="B19" s="44" t="s">
        <v>1275</v>
      </c>
      <c r="C19" s="44" t="s">
        <v>1206</v>
      </c>
      <c r="D19" s="44" t="s">
        <v>1147</v>
      </c>
      <c r="E19" s="44" t="s">
        <v>1265</v>
      </c>
      <c r="F19" s="44" t="s">
        <v>3340</v>
      </c>
      <c r="G19" s="44" t="s">
        <v>3340</v>
      </c>
      <c r="H19" s="44" t="s">
        <v>3340</v>
      </c>
      <c r="I19" s="44" t="s">
        <v>3930</v>
      </c>
      <c r="J19" s="44" t="s">
        <v>3340</v>
      </c>
      <c r="K19" s="44" t="s">
        <v>1275</v>
      </c>
      <c r="L19" s="44" t="s">
        <v>3936</v>
      </c>
      <c r="M19" s="44" t="s">
        <v>3340</v>
      </c>
      <c r="N19" s="62" t="s">
        <v>1097</v>
      </c>
      <c r="O19" s="62">
        <v>0</v>
      </c>
      <c r="P19" s="62" t="s">
        <v>3340</v>
      </c>
    </row>
    <row r="20" spans="1:16">
      <c r="A20" s="44" t="s">
        <v>1276</v>
      </c>
      <c r="B20" s="44" t="s">
        <v>1277</v>
      </c>
      <c r="C20" s="44" t="s">
        <v>1206</v>
      </c>
      <c r="D20" s="44" t="s">
        <v>1147</v>
      </c>
      <c r="E20" s="44" t="s">
        <v>1278</v>
      </c>
      <c r="F20" s="44" t="s">
        <v>3340</v>
      </c>
      <c r="G20" s="44" t="s">
        <v>3340</v>
      </c>
      <c r="H20" s="44" t="s">
        <v>3340</v>
      </c>
      <c r="I20" s="44" t="s">
        <v>3930</v>
      </c>
      <c r="J20" s="44" t="s">
        <v>3340</v>
      </c>
      <c r="K20" s="44" t="s">
        <v>1277</v>
      </c>
      <c r="L20" s="44" t="s">
        <v>3937</v>
      </c>
      <c r="M20" s="44" t="s">
        <v>3340</v>
      </c>
      <c r="N20" s="62" t="s">
        <v>1097</v>
      </c>
      <c r="O20" s="62">
        <v>0</v>
      </c>
      <c r="P20" s="62" t="s">
        <v>3340</v>
      </c>
    </row>
    <row r="21" spans="1:16">
      <c r="A21" s="44" t="s">
        <v>1198</v>
      </c>
      <c r="B21" s="44" t="s">
        <v>76</v>
      </c>
      <c r="C21" s="44" t="s">
        <v>1146</v>
      </c>
      <c r="D21" s="44" t="s">
        <v>1147</v>
      </c>
      <c r="E21" s="44" t="s">
        <v>1198</v>
      </c>
      <c r="F21" s="44" t="s">
        <v>3340</v>
      </c>
      <c r="G21" s="44" t="s">
        <v>3340</v>
      </c>
      <c r="H21" s="44" t="s">
        <v>3340</v>
      </c>
      <c r="I21" s="44" t="s">
        <v>3938</v>
      </c>
      <c r="J21" s="44" t="s">
        <v>3340</v>
      </c>
      <c r="K21" s="44" t="s">
        <v>3340</v>
      </c>
      <c r="L21" s="44" t="s">
        <v>3340</v>
      </c>
      <c r="M21" s="44" t="s">
        <v>3340</v>
      </c>
      <c r="N21" s="62" t="s">
        <v>1038</v>
      </c>
      <c r="O21" s="62">
        <v>0</v>
      </c>
      <c r="P21" s="62" t="s">
        <v>3340</v>
      </c>
    </row>
    <row r="22" spans="1:16">
      <c r="A22" s="44" t="s">
        <v>1175</v>
      </c>
      <c r="B22" s="44" t="s">
        <v>77</v>
      </c>
      <c r="C22" s="44" t="s">
        <v>1146</v>
      </c>
      <c r="D22" s="44" t="s">
        <v>1147</v>
      </c>
      <c r="E22" s="44" t="s">
        <v>1175</v>
      </c>
      <c r="F22" s="44" t="s">
        <v>3340</v>
      </c>
      <c r="G22" s="44" t="s">
        <v>3340</v>
      </c>
      <c r="H22" s="44" t="s">
        <v>3340</v>
      </c>
      <c r="I22" s="44" t="s">
        <v>3938</v>
      </c>
      <c r="J22" s="44" t="s">
        <v>3340</v>
      </c>
      <c r="K22" s="44" t="s">
        <v>3340</v>
      </c>
      <c r="L22" s="44" t="s">
        <v>3340</v>
      </c>
      <c r="M22" s="44" t="s">
        <v>3340</v>
      </c>
      <c r="N22" s="62" t="s">
        <v>1038</v>
      </c>
      <c r="O22" s="62">
        <v>0</v>
      </c>
      <c r="P22" s="62" t="s">
        <v>3340</v>
      </c>
    </row>
    <row r="23" spans="1:16">
      <c r="A23" s="44" t="s">
        <v>3120</v>
      </c>
      <c r="B23" s="44" t="s">
        <v>50</v>
      </c>
      <c r="C23" s="44" t="s">
        <v>1146</v>
      </c>
      <c r="D23" s="44" t="s">
        <v>1147</v>
      </c>
      <c r="E23" s="44" t="s">
        <v>1175</v>
      </c>
      <c r="F23" s="44" t="s">
        <v>1176</v>
      </c>
      <c r="G23" s="44" t="s">
        <v>3340</v>
      </c>
      <c r="H23" s="44" t="s">
        <v>3340</v>
      </c>
      <c r="I23" s="44" t="s">
        <v>3938</v>
      </c>
      <c r="J23" s="44" t="s">
        <v>3340</v>
      </c>
      <c r="K23" s="44" t="s">
        <v>3340</v>
      </c>
      <c r="L23" s="44" t="s">
        <v>3340</v>
      </c>
      <c r="M23" s="44" t="s">
        <v>3340</v>
      </c>
      <c r="N23" s="62" t="s">
        <v>1038</v>
      </c>
      <c r="O23" s="62">
        <v>0</v>
      </c>
      <c r="P23" s="62" t="s">
        <v>3340</v>
      </c>
    </row>
    <row r="24" spans="1:16">
      <c r="A24" s="44" t="s">
        <v>3121</v>
      </c>
      <c r="B24" s="44" t="s">
        <v>607</v>
      </c>
      <c r="C24" s="44" t="s">
        <v>1146</v>
      </c>
      <c r="D24" s="44" t="s">
        <v>1147</v>
      </c>
      <c r="E24" s="44" t="s">
        <v>1202</v>
      </c>
      <c r="F24" s="44" t="s">
        <v>3340</v>
      </c>
      <c r="G24" s="44" t="s">
        <v>3340</v>
      </c>
      <c r="H24" s="44" t="s">
        <v>3340</v>
      </c>
      <c r="I24" s="44" t="s">
        <v>3938</v>
      </c>
      <c r="J24" s="44" t="s">
        <v>3340</v>
      </c>
      <c r="K24" s="44" t="s">
        <v>3340</v>
      </c>
      <c r="L24" s="44" t="s">
        <v>3340</v>
      </c>
      <c r="M24" s="44" t="s">
        <v>3340</v>
      </c>
      <c r="N24" s="62" t="s">
        <v>1038</v>
      </c>
      <c r="O24" s="62">
        <v>0</v>
      </c>
      <c r="P24" s="62" t="s">
        <v>3340</v>
      </c>
    </row>
    <row r="25" spans="1:16">
      <c r="A25" s="44" t="s">
        <v>3122</v>
      </c>
      <c r="B25" s="44" t="s">
        <v>608</v>
      </c>
      <c r="C25" s="44" t="s">
        <v>1146</v>
      </c>
      <c r="D25" s="44" t="s">
        <v>1147</v>
      </c>
      <c r="E25" s="44" t="s">
        <v>1202</v>
      </c>
      <c r="F25" s="44" t="s">
        <v>3340</v>
      </c>
      <c r="G25" s="44" t="s">
        <v>3340</v>
      </c>
      <c r="H25" s="44" t="s">
        <v>3340</v>
      </c>
      <c r="I25" s="44" t="s">
        <v>3938</v>
      </c>
      <c r="J25" s="44" t="s">
        <v>3340</v>
      </c>
      <c r="K25" s="44" t="s">
        <v>3340</v>
      </c>
      <c r="L25" s="44" t="s">
        <v>3340</v>
      </c>
      <c r="M25" s="44" t="s">
        <v>3340</v>
      </c>
      <c r="N25" s="62" t="s">
        <v>1038</v>
      </c>
      <c r="O25" s="62">
        <v>0</v>
      </c>
      <c r="P25" s="62" t="s">
        <v>3340</v>
      </c>
    </row>
    <row r="26" spans="1:16">
      <c r="A26" s="44" t="s">
        <v>3123</v>
      </c>
      <c r="B26" s="44" t="s">
        <v>609</v>
      </c>
      <c r="C26" s="44" t="s">
        <v>1146</v>
      </c>
      <c r="D26" s="44" t="s">
        <v>1147</v>
      </c>
      <c r="E26" s="44" t="s">
        <v>1202</v>
      </c>
      <c r="F26" s="44" t="s">
        <v>3340</v>
      </c>
      <c r="G26" s="44" t="s">
        <v>3340</v>
      </c>
      <c r="H26" s="44" t="s">
        <v>3340</v>
      </c>
      <c r="I26" s="44" t="s">
        <v>3938</v>
      </c>
      <c r="J26" s="44" t="s">
        <v>3340</v>
      </c>
      <c r="K26" s="44" t="s">
        <v>3340</v>
      </c>
      <c r="L26" s="44" t="s">
        <v>3340</v>
      </c>
      <c r="M26" s="44" t="s">
        <v>3340</v>
      </c>
      <c r="N26" s="62" t="s">
        <v>1038</v>
      </c>
      <c r="O26" s="62">
        <v>0</v>
      </c>
      <c r="P26" s="62" t="s">
        <v>3340</v>
      </c>
    </row>
    <row r="27" spans="1:16">
      <c r="A27" s="44" t="s">
        <v>3124</v>
      </c>
      <c r="B27" s="44" t="s">
        <v>610</v>
      </c>
      <c r="C27" s="44" t="s">
        <v>1146</v>
      </c>
      <c r="D27" s="44" t="s">
        <v>1147</v>
      </c>
      <c r="E27" s="44" t="s">
        <v>1202</v>
      </c>
      <c r="F27" s="44" t="s">
        <v>3340</v>
      </c>
      <c r="G27" s="44" t="s">
        <v>3340</v>
      </c>
      <c r="H27" s="44" t="s">
        <v>3340</v>
      </c>
      <c r="I27" s="44" t="s">
        <v>3938</v>
      </c>
      <c r="J27" s="44" t="s">
        <v>3340</v>
      </c>
      <c r="K27" s="44" t="s">
        <v>3340</v>
      </c>
      <c r="L27" s="44" t="s">
        <v>3340</v>
      </c>
      <c r="M27" s="44" t="s">
        <v>3340</v>
      </c>
      <c r="N27" s="62" t="s">
        <v>1038</v>
      </c>
      <c r="O27" s="62">
        <v>0</v>
      </c>
      <c r="P27" s="62" t="s">
        <v>3340</v>
      </c>
    </row>
    <row r="28" spans="1:16">
      <c r="A28" s="44" t="s">
        <v>3125</v>
      </c>
      <c r="B28" s="44" t="s">
        <v>611</v>
      </c>
      <c r="C28" s="44" t="s">
        <v>1146</v>
      </c>
      <c r="D28" s="44" t="s">
        <v>1147</v>
      </c>
      <c r="E28" s="44" t="s">
        <v>1202</v>
      </c>
      <c r="F28" s="44" t="s">
        <v>3340</v>
      </c>
      <c r="G28" s="44" t="s">
        <v>3340</v>
      </c>
      <c r="H28" s="44" t="s">
        <v>3340</v>
      </c>
      <c r="I28" s="44" t="s">
        <v>3938</v>
      </c>
      <c r="J28" s="44" t="s">
        <v>3340</v>
      </c>
      <c r="K28" s="44" t="s">
        <v>3340</v>
      </c>
      <c r="L28" s="44" t="s">
        <v>3340</v>
      </c>
      <c r="M28" s="44" t="s">
        <v>3340</v>
      </c>
      <c r="N28" s="62" t="s">
        <v>1038</v>
      </c>
      <c r="O28" s="62">
        <v>0</v>
      </c>
      <c r="P28" s="62" t="s">
        <v>3340</v>
      </c>
    </row>
    <row r="29" spans="1:16">
      <c r="A29" s="44" t="s">
        <v>3126</v>
      </c>
      <c r="B29" s="44" t="s">
        <v>612</v>
      </c>
      <c r="C29" s="44" t="s">
        <v>1146</v>
      </c>
      <c r="D29" s="44" t="s">
        <v>1147</v>
      </c>
      <c r="E29" s="44" t="s">
        <v>1202</v>
      </c>
      <c r="F29" s="44" t="s">
        <v>3340</v>
      </c>
      <c r="G29" s="44" t="s">
        <v>3340</v>
      </c>
      <c r="H29" s="44" t="s">
        <v>3340</v>
      </c>
      <c r="I29" s="44" t="s">
        <v>3938</v>
      </c>
      <c r="J29" s="44" t="s">
        <v>3340</v>
      </c>
      <c r="K29" s="44" t="s">
        <v>3340</v>
      </c>
      <c r="L29" s="44" t="s">
        <v>3340</v>
      </c>
      <c r="M29" s="44" t="s">
        <v>3340</v>
      </c>
      <c r="N29" s="62" t="s">
        <v>1038</v>
      </c>
      <c r="O29" s="62">
        <v>0</v>
      </c>
      <c r="P29" s="62" t="s">
        <v>3340</v>
      </c>
    </row>
    <row r="30" spans="1:16">
      <c r="A30" s="44" t="s">
        <v>3127</v>
      </c>
      <c r="B30" s="44" t="s">
        <v>613</v>
      </c>
      <c r="C30" s="44" t="s">
        <v>1146</v>
      </c>
      <c r="D30" s="44" t="s">
        <v>1147</v>
      </c>
      <c r="E30" s="44" t="s">
        <v>1202</v>
      </c>
      <c r="F30" s="44" t="s">
        <v>3340</v>
      </c>
      <c r="G30" s="44" t="s">
        <v>3340</v>
      </c>
      <c r="H30" s="44" t="s">
        <v>3340</v>
      </c>
      <c r="I30" s="44" t="s">
        <v>3938</v>
      </c>
      <c r="J30" s="44" t="s">
        <v>3340</v>
      </c>
      <c r="K30" s="44" t="s">
        <v>3340</v>
      </c>
      <c r="L30" s="44" t="s">
        <v>3340</v>
      </c>
      <c r="M30" s="44" t="s">
        <v>3340</v>
      </c>
      <c r="N30" s="62" t="s">
        <v>1038</v>
      </c>
      <c r="O30" s="62">
        <v>0</v>
      </c>
      <c r="P30" s="62" t="s">
        <v>3340</v>
      </c>
    </row>
    <row r="31" spans="1:16">
      <c r="A31" s="44" t="s">
        <v>3128</v>
      </c>
      <c r="B31" s="44" t="s">
        <v>614</v>
      </c>
      <c r="C31" s="44" t="s">
        <v>1146</v>
      </c>
      <c r="D31" s="44" t="s">
        <v>1147</v>
      </c>
      <c r="E31" s="44" t="s">
        <v>1204</v>
      </c>
      <c r="F31" s="44" t="s">
        <v>3340</v>
      </c>
      <c r="G31" s="44" t="s">
        <v>3340</v>
      </c>
      <c r="H31" s="44" t="s">
        <v>3340</v>
      </c>
      <c r="I31" s="44" t="s">
        <v>3938</v>
      </c>
      <c r="J31" s="44" t="s">
        <v>3340</v>
      </c>
      <c r="K31" s="44" t="s">
        <v>3340</v>
      </c>
      <c r="L31" s="44" t="s">
        <v>3340</v>
      </c>
      <c r="M31" s="44" t="s">
        <v>3340</v>
      </c>
      <c r="N31" s="62" t="s">
        <v>1038</v>
      </c>
      <c r="O31" s="62">
        <v>0</v>
      </c>
      <c r="P31" s="62" t="s">
        <v>3340</v>
      </c>
    </row>
    <row r="32" spans="1:16">
      <c r="A32" s="44" t="s">
        <v>3129</v>
      </c>
      <c r="B32" s="44" t="s">
        <v>615</v>
      </c>
      <c r="C32" s="44" t="s">
        <v>1146</v>
      </c>
      <c r="D32" s="44" t="s">
        <v>1147</v>
      </c>
      <c r="E32" s="44" t="s">
        <v>1204</v>
      </c>
      <c r="F32" s="44" t="s">
        <v>3340</v>
      </c>
      <c r="G32" s="44" t="s">
        <v>3340</v>
      </c>
      <c r="H32" s="44" t="s">
        <v>3340</v>
      </c>
      <c r="I32" s="44" t="s">
        <v>3938</v>
      </c>
      <c r="J32" s="44" t="s">
        <v>3340</v>
      </c>
      <c r="K32" s="44" t="s">
        <v>3340</v>
      </c>
      <c r="L32" s="44" t="s">
        <v>3340</v>
      </c>
      <c r="M32" s="44" t="s">
        <v>3340</v>
      </c>
      <c r="N32" s="62" t="s">
        <v>1038</v>
      </c>
      <c r="O32" s="62">
        <v>0</v>
      </c>
      <c r="P32" s="62" t="s">
        <v>3340</v>
      </c>
    </row>
    <row r="33" spans="1:16">
      <c r="A33" s="44" t="s">
        <v>3130</v>
      </c>
      <c r="B33" s="44" t="s">
        <v>616</v>
      </c>
      <c r="C33" s="44" t="s">
        <v>1146</v>
      </c>
      <c r="D33" s="44" t="s">
        <v>1147</v>
      </c>
      <c r="E33" s="44" t="s">
        <v>1204</v>
      </c>
      <c r="F33" s="44" t="s">
        <v>3340</v>
      </c>
      <c r="G33" s="44" t="s">
        <v>3340</v>
      </c>
      <c r="H33" s="44" t="s">
        <v>3340</v>
      </c>
      <c r="I33" s="44" t="s">
        <v>3938</v>
      </c>
      <c r="J33" s="44" t="s">
        <v>3340</v>
      </c>
      <c r="K33" s="44" t="s">
        <v>3340</v>
      </c>
      <c r="L33" s="44" t="s">
        <v>3340</v>
      </c>
      <c r="M33" s="44" t="s">
        <v>3340</v>
      </c>
      <c r="N33" s="62" t="s">
        <v>1038</v>
      </c>
      <c r="O33" s="62">
        <v>0</v>
      </c>
      <c r="P33" s="62" t="s">
        <v>3340</v>
      </c>
    </row>
    <row r="34" spans="1:16">
      <c r="A34" s="44" t="s">
        <v>3131</v>
      </c>
      <c r="B34" s="44" t="s">
        <v>617</v>
      </c>
      <c r="C34" s="44" t="s">
        <v>1146</v>
      </c>
      <c r="D34" s="44" t="s">
        <v>1147</v>
      </c>
      <c r="E34" s="44" t="s">
        <v>1204</v>
      </c>
      <c r="F34" s="44" t="s">
        <v>3340</v>
      </c>
      <c r="G34" s="44" t="s">
        <v>3340</v>
      </c>
      <c r="H34" s="44" t="s">
        <v>3340</v>
      </c>
      <c r="I34" s="44" t="s">
        <v>3938</v>
      </c>
      <c r="J34" s="44" t="s">
        <v>3340</v>
      </c>
      <c r="K34" s="44" t="s">
        <v>3340</v>
      </c>
      <c r="L34" s="44" t="s">
        <v>3340</v>
      </c>
      <c r="M34" s="44" t="s">
        <v>3340</v>
      </c>
      <c r="N34" s="62" t="s">
        <v>1038</v>
      </c>
      <c r="O34" s="62">
        <v>0</v>
      </c>
      <c r="P34" s="62" t="s">
        <v>3340</v>
      </c>
    </row>
    <row r="35" spans="1:16">
      <c r="A35" s="44" t="s">
        <v>3132</v>
      </c>
      <c r="B35" s="44" t="s">
        <v>618</v>
      </c>
      <c r="C35" s="44" t="s">
        <v>1146</v>
      </c>
      <c r="D35" s="44" t="s">
        <v>1147</v>
      </c>
      <c r="E35" s="44" t="s">
        <v>1204</v>
      </c>
      <c r="F35" s="44" t="s">
        <v>3340</v>
      </c>
      <c r="G35" s="44" t="s">
        <v>3340</v>
      </c>
      <c r="H35" s="44" t="s">
        <v>3340</v>
      </c>
      <c r="I35" s="44" t="s">
        <v>3938</v>
      </c>
      <c r="J35" s="44" t="s">
        <v>3340</v>
      </c>
      <c r="K35" s="44" t="s">
        <v>3340</v>
      </c>
      <c r="L35" s="44" t="s">
        <v>3340</v>
      </c>
      <c r="M35" s="44" t="s">
        <v>3340</v>
      </c>
      <c r="N35" s="62" t="s">
        <v>1038</v>
      </c>
      <c r="O35" s="62">
        <v>0</v>
      </c>
      <c r="P35" s="62" t="s">
        <v>3340</v>
      </c>
    </row>
    <row r="36" spans="1:16">
      <c r="A36" s="44" t="s">
        <v>3133</v>
      </c>
      <c r="B36" s="44" t="s">
        <v>619</v>
      </c>
      <c r="C36" s="44" t="s">
        <v>1146</v>
      </c>
      <c r="D36" s="44" t="s">
        <v>1147</v>
      </c>
      <c r="E36" s="44" t="s">
        <v>1204</v>
      </c>
      <c r="F36" s="44" t="s">
        <v>3340</v>
      </c>
      <c r="G36" s="44" t="s">
        <v>3340</v>
      </c>
      <c r="H36" s="44" t="s">
        <v>3340</v>
      </c>
      <c r="I36" s="44" t="s">
        <v>3938</v>
      </c>
      <c r="J36" s="44" t="s">
        <v>3340</v>
      </c>
      <c r="K36" s="44" t="s">
        <v>3340</v>
      </c>
      <c r="L36" s="44" t="s">
        <v>3340</v>
      </c>
      <c r="M36" s="44" t="s">
        <v>3340</v>
      </c>
      <c r="N36" s="62" t="s">
        <v>1038</v>
      </c>
      <c r="O36" s="62">
        <v>0</v>
      </c>
      <c r="P36" s="62" t="s">
        <v>3340</v>
      </c>
    </row>
    <row r="37" spans="1:16">
      <c r="A37" s="44" t="s">
        <v>3134</v>
      </c>
      <c r="B37" s="44" t="s">
        <v>620</v>
      </c>
      <c r="C37" s="44" t="s">
        <v>1146</v>
      </c>
      <c r="D37" s="44" t="s">
        <v>1147</v>
      </c>
      <c r="E37" s="44" t="s">
        <v>1204</v>
      </c>
      <c r="F37" s="44" t="s">
        <v>3340</v>
      </c>
      <c r="G37" s="44" t="s">
        <v>3340</v>
      </c>
      <c r="H37" s="44" t="s">
        <v>3340</v>
      </c>
      <c r="I37" s="44" t="s">
        <v>3938</v>
      </c>
      <c r="J37" s="44" t="s">
        <v>3340</v>
      </c>
      <c r="K37" s="44" t="s">
        <v>3340</v>
      </c>
      <c r="L37" s="44" t="s">
        <v>3340</v>
      </c>
      <c r="M37" s="44" t="s">
        <v>3340</v>
      </c>
      <c r="N37" s="62" t="s">
        <v>1038</v>
      </c>
      <c r="O37" s="62">
        <v>0</v>
      </c>
      <c r="P37" s="62" t="s">
        <v>3340</v>
      </c>
    </row>
    <row r="38" spans="1:16">
      <c r="A38" s="44" t="s">
        <v>1148</v>
      </c>
      <c r="B38" s="44" t="s">
        <v>78</v>
      </c>
      <c r="C38" s="44" t="s">
        <v>1146</v>
      </c>
      <c r="D38" s="44" t="s">
        <v>1147</v>
      </c>
      <c r="E38" s="44" t="s">
        <v>1148</v>
      </c>
      <c r="F38" s="44" t="s">
        <v>3340</v>
      </c>
      <c r="G38" s="44" t="s">
        <v>3340</v>
      </c>
      <c r="H38" s="44" t="s">
        <v>3340</v>
      </c>
      <c r="I38" s="44" t="s">
        <v>3938</v>
      </c>
      <c r="J38" s="44" t="s">
        <v>3340</v>
      </c>
      <c r="K38" s="44" t="s">
        <v>3340</v>
      </c>
      <c r="L38" s="44" t="s">
        <v>3340</v>
      </c>
      <c r="M38" s="44" t="s">
        <v>3340</v>
      </c>
      <c r="N38" s="62" t="s">
        <v>1038</v>
      </c>
      <c r="O38" s="62">
        <v>0</v>
      </c>
      <c r="P38" s="62" t="s">
        <v>3340</v>
      </c>
    </row>
    <row r="39" spans="1:16">
      <c r="A39" s="44" t="s">
        <v>3135</v>
      </c>
      <c r="B39" s="44" t="s">
        <v>58</v>
      </c>
      <c r="C39" s="44" t="s">
        <v>1146</v>
      </c>
      <c r="D39" s="44" t="s">
        <v>1147</v>
      </c>
      <c r="E39" s="44" t="s">
        <v>1148</v>
      </c>
      <c r="F39" s="44" t="s">
        <v>1182</v>
      </c>
      <c r="G39" s="44" t="s">
        <v>3340</v>
      </c>
      <c r="H39" s="44" t="s">
        <v>3340</v>
      </c>
      <c r="I39" s="44" t="s">
        <v>3938</v>
      </c>
      <c r="J39" s="44" t="s">
        <v>3340</v>
      </c>
      <c r="K39" s="44" t="s">
        <v>3340</v>
      </c>
      <c r="L39" s="44" t="s">
        <v>3340</v>
      </c>
      <c r="M39" s="44" t="s">
        <v>3340</v>
      </c>
      <c r="N39" s="62" t="s">
        <v>1038</v>
      </c>
      <c r="O39" s="62">
        <v>0</v>
      </c>
      <c r="P39" s="62" t="s">
        <v>3340</v>
      </c>
    </row>
    <row r="40" spans="1:16">
      <c r="A40" s="44" t="s">
        <v>3136</v>
      </c>
      <c r="B40" s="44" t="s">
        <v>65</v>
      </c>
      <c r="C40" s="44" t="s">
        <v>1146</v>
      </c>
      <c r="D40" s="44" t="s">
        <v>1147</v>
      </c>
      <c r="E40" s="44" t="s">
        <v>1148</v>
      </c>
      <c r="F40" s="44" t="s">
        <v>1182</v>
      </c>
      <c r="G40" s="44" t="s">
        <v>3340</v>
      </c>
      <c r="H40" s="44" t="s">
        <v>3340</v>
      </c>
      <c r="I40" s="44" t="s">
        <v>3938</v>
      </c>
      <c r="J40" s="44" t="s">
        <v>3340</v>
      </c>
      <c r="K40" s="44" t="s">
        <v>3340</v>
      </c>
      <c r="L40" s="44" t="s">
        <v>3340</v>
      </c>
      <c r="M40" s="44" t="s">
        <v>3340</v>
      </c>
      <c r="N40" s="62" t="s">
        <v>1038</v>
      </c>
      <c r="O40" s="62">
        <v>0</v>
      </c>
      <c r="P40" s="62" t="s">
        <v>3340</v>
      </c>
    </row>
    <row r="41" spans="1:16">
      <c r="A41" s="44" t="s">
        <v>3137</v>
      </c>
      <c r="B41" s="44" t="s">
        <v>30</v>
      </c>
      <c r="C41" s="44" t="s">
        <v>1146</v>
      </c>
      <c r="D41" s="44" t="s">
        <v>1147</v>
      </c>
      <c r="E41" s="44" t="s">
        <v>1148</v>
      </c>
      <c r="F41" s="44" t="s">
        <v>1153</v>
      </c>
      <c r="G41" s="44" t="s">
        <v>3340</v>
      </c>
      <c r="H41" s="44" t="s">
        <v>3340</v>
      </c>
      <c r="I41" s="44" t="s">
        <v>3938</v>
      </c>
      <c r="J41" s="44" t="s">
        <v>3340</v>
      </c>
      <c r="K41" s="44" t="s">
        <v>3340</v>
      </c>
      <c r="L41" s="44" t="s">
        <v>3340</v>
      </c>
      <c r="M41" s="44" t="s">
        <v>3340</v>
      </c>
      <c r="N41" s="62" t="s">
        <v>1038</v>
      </c>
      <c r="O41" s="62">
        <v>0</v>
      </c>
      <c r="P41" s="62" t="s">
        <v>3340</v>
      </c>
    </row>
    <row r="42" spans="1:16">
      <c r="A42" s="44" t="s">
        <v>3138</v>
      </c>
      <c r="B42" s="44" t="s">
        <v>63</v>
      </c>
      <c r="C42" s="44" t="s">
        <v>1146</v>
      </c>
      <c r="D42" s="44" t="s">
        <v>1147</v>
      </c>
      <c r="E42" s="44" t="s">
        <v>1148</v>
      </c>
      <c r="F42" s="44" t="s">
        <v>1153</v>
      </c>
      <c r="G42" s="44" t="s">
        <v>3340</v>
      </c>
      <c r="H42" s="44" t="s">
        <v>3340</v>
      </c>
      <c r="I42" s="44" t="s">
        <v>3938</v>
      </c>
      <c r="J42" s="44" t="s">
        <v>3340</v>
      </c>
      <c r="K42" s="44" t="s">
        <v>3340</v>
      </c>
      <c r="L42" s="44" t="s">
        <v>3340</v>
      </c>
      <c r="M42" s="44" t="s">
        <v>3340</v>
      </c>
      <c r="N42" s="62" t="s">
        <v>1038</v>
      </c>
      <c r="O42" s="62">
        <v>0</v>
      </c>
      <c r="P42" s="62" t="s">
        <v>3340</v>
      </c>
    </row>
    <row r="43" spans="1:16">
      <c r="A43" s="44" t="s">
        <v>3139</v>
      </c>
      <c r="B43" s="44" t="s">
        <v>621</v>
      </c>
      <c r="C43" s="44" t="s">
        <v>1146</v>
      </c>
      <c r="D43" s="44" t="s">
        <v>1147</v>
      </c>
      <c r="E43" s="44" t="s">
        <v>1211</v>
      </c>
      <c r="F43" s="44" t="s">
        <v>3340</v>
      </c>
      <c r="G43" s="44" t="s">
        <v>3340</v>
      </c>
      <c r="H43" s="44" t="s">
        <v>3340</v>
      </c>
      <c r="I43" s="44" t="s">
        <v>3938</v>
      </c>
      <c r="J43" s="44" t="s">
        <v>3340</v>
      </c>
      <c r="K43" s="44" t="s">
        <v>3340</v>
      </c>
      <c r="L43" s="44" t="s">
        <v>3340</v>
      </c>
      <c r="M43" s="44" t="s">
        <v>3340</v>
      </c>
      <c r="N43" s="62" t="s">
        <v>1038</v>
      </c>
      <c r="O43" s="62">
        <v>0</v>
      </c>
      <c r="P43" s="62" t="s">
        <v>3340</v>
      </c>
    </row>
    <row r="44" spans="1:16">
      <c r="A44" s="44" t="s">
        <v>3140</v>
      </c>
      <c r="B44" s="44" t="s">
        <v>630</v>
      </c>
      <c r="C44" s="44" t="s">
        <v>1146</v>
      </c>
      <c r="D44" s="44" t="s">
        <v>1147</v>
      </c>
      <c r="E44" s="44" t="s">
        <v>1211</v>
      </c>
      <c r="F44" s="44" t="s">
        <v>3340</v>
      </c>
      <c r="G44" s="44" t="s">
        <v>3340</v>
      </c>
      <c r="H44" s="44" t="s">
        <v>3340</v>
      </c>
      <c r="I44" s="44" t="s">
        <v>3938</v>
      </c>
      <c r="J44" s="44" t="s">
        <v>3340</v>
      </c>
      <c r="K44" s="44" t="s">
        <v>3340</v>
      </c>
      <c r="L44" s="44" t="s">
        <v>3340</v>
      </c>
      <c r="M44" s="44" t="s">
        <v>3340</v>
      </c>
      <c r="N44" s="62" t="s">
        <v>1038</v>
      </c>
      <c r="O44" s="62">
        <v>0</v>
      </c>
      <c r="P44" s="62" t="s">
        <v>3340</v>
      </c>
    </row>
    <row r="45" spans="1:16">
      <c r="A45" s="44" t="s">
        <v>3141</v>
      </c>
      <c r="B45" s="44" t="s">
        <v>622</v>
      </c>
      <c r="C45" s="44" t="s">
        <v>1146</v>
      </c>
      <c r="D45" s="44" t="s">
        <v>1147</v>
      </c>
      <c r="E45" s="44" t="s">
        <v>1211</v>
      </c>
      <c r="F45" s="44" t="s">
        <v>3340</v>
      </c>
      <c r="G45" s="44" t="s">
        <v>3340</v>
      </c>
      <c r="H45" s="44" t="s">
        <v>3340</v>
      </c>
      <c r="I45" s="44" t="s">
        <v>3938</v>
      </c>
      <c r="J45" s="44" t="s">
        <v>3340</v>
      </c>
      <c r="K45" s="44" t="s">
        <v>3340</v>
      </c>
      <c r="L45" s="44" t="s">
        <v>3340</v>
      </c>
      <c r="M45" s="44" t="s">
        <v>3340</v>
      </c>
      <c r="N45" s="62" t="s">
        <v>1038</v>
      </c>
      <c r="O45" s="62">
        <v>0</v>
      </c>
      <c r="P45" s="62" t="s">
        <v>3340</v>
      </c>
    </row>
    <row r="46" spans="1:16">
      <c r="A46" s="44" t="s">
        <v>3142</v>
      </c>
      <c r="B46" s="44" t="s">
        <v>623</v>
      </c>
      <c r="C46" s="44" t="s">
        <v>1146</v>
      </c>
      <c r="D46" s="44" t="s">
        <v>1147</v>
      </c>
      <c r="E46" s="44" t="s">
        <v>1211</v>
      </c>
      <c r="F46" s="44" t="s">
        <v>3340</v>
      </c>
      <c r="G46" s="44" t="s">
        <v>3340</v>
      </c>
      <c r="H46" s="44" t="s">
        <v>3340</v>
      </c>
      <c r="I46" s="44" t="s">
        <v>3938</v>
      </c>
      <c r="J46" s="44" t="s">
        <v>3340</v>
      </c>
      <c r="K46" s="44" t="s">
        <v>3340</v>
      </c>
      <c r="L46" s="44" t="s">
        <v>3340</v>
      </c>
      <c r="M46" s="44" t="s">
        <v>3340</v>
      </c>
      <c r="N46" s="62" t="s">
        <v>1038</v>
      </c>
      <c r="O46" s="62">
        <v>0</v>
      </c>
      <c r="P46" s="62" t="s">
        <v>3340</v>
      </c>
    </row>
    <row r="47" spans="1:16">
      <c r="A47" s="44" t="s">
        <v>3143</v>
      </c>
      <c r="B47" s="44" t="s">
        <v>624</v>
      </c>
      <c r="C47" s="44" t="s">
        <v>1146</v>
      </c>
      <c r="D47" s="44" t="s">
        <v>1147</v>
      </c>
      <c r="E47" s="44" t="s">
        <v>1211</v>
      </c>
      <c r="F47" s="44" t="s">
        <v>3340</v>
      </c>
      <c r="G47" s="44" t="s">
        <v>3340</v>
      </c>
      <c r="H47" s="44" t="s">
        <v>3340</v>
      </c>
      <c r="I47" s="44" t="s">
        <v>3938</v>
      </c>
      <c r="J47" s="44" t="s">
        <v>3340</v>
      </c>
      <c r="K47" s="44" t="s">
        <v>3340</v>
      </c>
      <c r="L47" s="44" t="s">
        <v>3340</v>
      </c>
      <c r="M47" s="44" t="s">
        <v>3340</v>
      </c>
      <c r="N47" s="62" t="s">
        <v>1038</v>
      </c>
      <c r="O47" s="62">
        <v>0</v>
      </c>
      <c r="P47" s="62" t="s">
        <v>3340</v>
      </c>
    </row>
    <row r="48" spans="1:16">
      <c r="A48" s="44" t="s">
        <v>3144</v>
      </c>
      <c r="B48" s="44" t="s">
        <v>625</v>
      </c>
      <c r="C48" s="44" t="s">
        <v>1146</v>
      </c>
      <c r="D48" s="44" t="s">
        <v>1147</v>
      </c>
      <c r="E48" s="44" t="s">
        <v>1211</v>
      </c>
      <c r="F48" s="44" t="s">
        <v>3340</v>
      </c>
      <c r="G48" s="44" t="s">
        <v>3340</v>
      </c>
      <c r="H48" s="44" t="s">
        <v>3340</v>
      </c>
      <c r="I48" s="44" t="s">
        <v>3938</v>
      </c>
      <c r="J48" s="44" t="s">
        <v>3340</v>
      </c>
      <c r="K48" s="44" t="s">
        <v>3340</v>
      </c>
      <c r="L48" s="44" t="s">
        <v>3340</v>
      </c>
      <c r="M48" s="44" t="s">
        <v>3340</v>
      </c>
      <c r="N48" s="62" t="s">
        <v>1038</v>
      </c>
      <c r="O48" s="62">
        <v>0</v>
      </c>
      <c r="P48" s="62" t="s">
        <v>3340</v>
      </c>
    </row>
    <row r="49" spans="1:16">
      <c r="A49" s="44" t="s">
        <v>3145</v>
      </c>
      <c r="B49" s="44" t="s">
        <v>626</v>
      </c>
      <c r="C49" s="44" t="s">
        <v>1146</v>
      </c>
      <c r="D49" s="44" t="s">
        <v>1147</v>
      </c>
      <c r="E49" s="44" t="s">
        <v>1211</v>
      </c>
      <c r="F49" s="44" t="s">
        <v>3340</v>
      </c>
      <c r="G49" s="44" t="s">
        <v>3340</v>
      </c>
      <c r="H49" s="44" t="s">
        <v>3340</v>
      </c>
      <c r="I49" s="44" t="s">
        <v>3938</v>
      </c>
      <c r="J49" s="44" t="s">
        <v>3340</v>
      </c>
      <c r="K49" s="44" t="s">
        <v>3340</v>
      </c>
      <c r="L49" s="44" t="s">
        <v>3340</v>
      </c>
      <c r="M49" s="44" t="s">
        <v>3340</v>
      </c>
      <c r="N49" s="62" t="s">
        <v>1038</v>
      </c>
      <c r="O49" s="62">
        <v>0</v>
      </c>
      <c r="P49" s="62" t="s">
        <v>3340</v>
      </c>
    </row>
    <row r="50" spans="1:16">
      <c r="A50" s="44" t="s">
        <v>3146</v>
      </c>
      <c r="B50" s="44" t="s">
        <v>627</v>
      </c>
      <c r="C50" s="44" t="s">
        <v>1146</v>
      </c>
      <c r="D50" s="44" t="s">
        <v>1147</v>
      </c>
      <c r="E50" s="44" t="s">
        <v>1211</v>
      </c>
      <c r="F50" s="44" t="s">
        <v>3340</v>
      </c>
      <c r="G50" s="44" t="s">
        <v>3340</v>
      </c>
      <c r="H50" s="44" t="s">
        <v>3340</v>
      </c>
      <c r="I50" s="44" t="s">
        <v>3938</v>
      </c>
      <c r="J50" s="44" t="s">
        <v>3340</v>
      </c>
      <c r="K50" s="44" t="s">
        <v>3340</v>
      </c>
      <c r="L50" s="44" t="s">
        <v>3340</v>
      </c>
      <c r="M50" s="44" t="s">
        <v>3340</v>
      </c>
      <c r="N50" s="62" t="s">
        <v>1038</v>
      </c>
      <c r="O50" s="62">
        <v>0</v>
      </c>
      <c r="P50" s="62" t="s">
        <v>3340</v>
      </c>
    </row>
    <row r="51" spans="1:16">
      <c r="A51" s="44" t="s">
        <v>3147</v>
      </c>
      <c r="B51" s="44" t="s">
        <v>628</v>
      </c>
      <c r="C51" s="44" t="s">
        <v>1146</v>
      </c>
      <c r="D51" s="44" t="s">
        <v>1147</v>
      </c>
      <c r="E51" s="44" t="s">
        <v>1211</v>
      </c>
      <c r="F51" s="44" t="s">
        <v>3340</v>
      </c>
      <c r="G51" s="44" t="s">
        <v>3340</v>
      </c>
      <c r="H51" s="44" t="s">
        <v>3340</v>
      </c>
      <c r="I51" s="44" t="s">
        <v>3938</v>
      </c>
      <c r="J51" s="44" t="s">
        <v>3340</v>
      </c>
      <c r="K51" s="44" t="s">
        <v>3340</v>
      </c>
      <c r="L51" s="44" t="s">
        <v>3340</v>
      </c>
      <c r="M51" s="44" t="s">
        <v>3340</v>
      </c>
      <c r="N51" s="62" t="s">
        <v>1038</v>
      </c>
      <c r="O51" s="62">
        <v>0</v>
      </c>
      <c r="P51" s="62" t="s">
        <v>3340</v>
      </c>
    </row>
    <row r="52" spans="1:16">
      <c r="A52" s="44" t="s">
        <v>3148</v>
      </c>
      <c r="B52" s="44" t="s">
        <v>629</v>
      </c>
      <c r="C52" s="44" t="s">
        <v>1146</v>
      </c>
      <c r="D52" s="44" t="s">
        <v>1147</v>
      </c>
      <c r="E52" s="44" t="s">
        <v>1211</v>
      </c>
      <c r="F52" s="44" t="s">
        <v>3340</v>
      </c>
      <c r="G52" s="44" t="s">
        <v>3340</v>
      </c>
      <c r="H52" s="44" t="s">
        <v>3340</v>
      </c>
      <c r="I52" s="44" t="s">
        <v>3938</v>
      </c>
      <c r="J52" s="44" t="s">
        <v>3340</v>
      </c>
      <c r="K52" s="44" t="s">
        <v>3340</v>
      </c>
      <c r="L52" s="44" t="s">
        <v>3340</v>
      </c>
      <c r="M52" s="44" t="s">
        <v>3340</v>
      </c>
      <c r="N52" s="62" t="s">
        <v>1038</v>
      </c>
      <c r="O52" s="62">
        <v>0</v>
      </c>
      <c r="P52" s="62" t="s">
        <v>3340</v>
      </c>
    </row>
    <row r="53" spans="1:16">
      <c r="A53" s="44" t="s">
        <v>2358</v>
      </c>
      <c r="B53" s="44" t="s">
        <v>47</v>
      </c>
      <c r="C53" s="44" t="s">
        <v>1146</v>
      </c>
      <c r="D53" s="44" t="s">
        <v>1147</v>
      </c>
      <c r="E53" s="44" t="s">
        <v>1148</v>
      </c>
      <c r="F53" s="44" t="s">
        <v>1173</v>
      </c>
      <c r="G53" s="44" t="s">
        <v>3340</v>
      </c>
      <c r="H53" s="44" t="s">
        <v>3340</v>
      </c>
      <c r="I53" s="44" t="s">
        <v>3938</v>
      </c>
      <c r="J53" s="44" t="s">
        <v>3340</v>
      </c>
      <c r="K53" s="44" t="s">
        <v>3340</v>
      </c>
      <c r="L53" s="45" t="s">
        <v>3340</v>
      </c>
      <c r="M53" s="44" t="s">
        <v>3340</v>
      </c>
      <c r="N53" s="62" t="s">
        <v>1038</v>
      </c>
      <c r="O53" s="62">
        <v>0</v>
      </c>
      <c r="P53" s="62" t="s">
        <v>3340</v>
      </c>
    </row>
    <row r="54" spans="1:16">
      <c r="A54" s="44" t="s">
        <v>2357</v>
      </c>
      <c r="B54" s="44" t="s">
        <v>46</v>
      </c>
      <c r="C54" s="44" t="s">
        <v>1146</v>
      </c>
      <c r="D54" s="44" t="s">
        <v>1147</v>
      </c>
      <c r="E54" s="44" t="s">
        <v>1148</v>
      </c>
      <c r="F54" s="44" t="s">
        <v>1172</v>
      </c>
      <c r="G54" s="44" t="s">
        <v>3340</v>
      </c>
      <c r="H54" s="44" t="s">
        <v>3340</v>
      </c>
      <c r="I54" s="44" t="s">
        <v>3938</v>
      </c>
      <c r="J54" s="44" t="s">
        <v>3340</v>
      </c>
      <c r="K54" s="44" t="s">
        <v>3340</v>
      </c>
      <c r="L54" s="44" t="s">
        <v>3340</v>
      </c>
      <c r="M54" s="44" t="s">
        <v>3340</v>
      </c>
      <c r="N54" s="62" t="s">
        <v>1038</v>
      </c>
      <c r="O54" s="62">
        <v>0</v>
      </c>
      <c r="P54" s="62" t="s">
        <v>3340</v>
      </c>
    </row>
    <row r="55" spans="1:16">
      <c r="A55" s="44" t="s">
        <v>2352</v>
      </c>
      <c r="B55" s="44" t="s">
        <v>33</v>
      </c>
      <c r="C55" s="44" t="s">
        <v>1146</v>
      </c>
      <c r="D55" s="44" t="s">
        <v>1147</v>
      </c>
      <c r="E55" s="44" t="s">
        <v>1148</v>
      </c>
      <c r="F55" s="44" t="s">
        <v>1156</v>
      </c>
      <c r="G55" s="44" t="s">
        <v>3340</v>
      </c>
      <c r="H55" s="44" t="s">
        <v>3340</v>
      </c>
      <c r="I55" s="44" t="s">
        <v>3938</v>
      </c>
      <c r="J55" s="44" t="s">
        <v>3340</v>
      </c>
      <c r="K55" s="44" t="s">
        <v>3340</v>
      </c>
      <c r="L55" s="44" t="s">
        <v>3340</v>
      </c>
      <c r="M55" s="44" t="s">
        <v>3340</v>
      </c>
      <c r="N55" s="62" t="s">
        <v>1038</v>
      </c>
      <c r="O55" s="62">
        <v>0</v>
      </c>
      <c r="P55" s="62" t="s">
        <v>3340</v>
      </c>
    </row>
    <row r="56" spans="1:16">
      <c r="A56" s="44" t="s">
        <v>3149</v>
      </c>
      <c r="B56" s="44" t="s">
        <v>26</v>
      </c>
      <c r="C56" s="44" t="s">
        <v>1146</v>
      </c>
      <c r="D56" s="44" t="s">
        <v>1147</v>
      </c>
      <c r="E56" s="44" t="s">
        <v>1148</v>
      </c>
      <c r="F56" s="44" t="s">
        <v>1149</v>
      </c>
      <c r="G56" s="44" t="s">
        <v>3340</v>
      </c>
      <c r="H56" s="44" t="s">
        <v>3340</v>
      </c>
      <c r="I56" s="44" t="s">
        <v>3938</v>
      </c>
      <c r="J56" s="44" t="s">
        <v>3340</v>
      </c>
      <c r="K56" s="44" t="s">
        <v>3340</v>
      </c>
      <c r="L56" s="44" t="s">
        <v>3340</v>
      </c>
      <c r="M56" s="44" t="s">
        <v>3340</v>
      </c>
      <c r="N56" s="62" t="s">
        <v>1038</v>
      </c>
      <c r="O56" s="62">
        <v>0</v>
      </c>
      <c r="P56" s="62" t="s">
        <v>3340</v>
      </c>
    </row>
    <row r="57" spans="1:16">
      <c r="A57" s="44" t="s">
        <v>3150</v>
      </c>
      <c r="B57" s="44" t="s">
        <v>48</v>
      </c>
      <c r="C57" s="44" t="s">
        <v>1146</v>
      </c>
      <c r="D57" s="44" t="s">
        <v>1147</v>
      </c>
      <c r="E57" s="44" t="s">
        <v>1148</v>
      </c>
      <c r="F57" s="44" t="s">
        <v>1149</v>
      </c>
      <c r="G57" s="44" t="s">
        <v>3340</v>
      </c>
      <c r="H57" s="44" t="s">
        <v>3340</v>
      </c>
      <c r="I57" s="44" t="s">
        <v>3938</v>
      </c>
      <c r="J57" s="44" t="s">
        <v>3340</v>
      </c>
      <c r="K57" s="44" t="s">
        <v>3340</v>
      </c>
      <c r="L57" s="44" t="s">
        <v>3340</v>
      </c>
      <c r="M57" s="44" t="s">
        <v>3340</v>
      </c>
      <c r="N57" s="62" t="s">
        <v>1038</v>
      </c>
      <c r="O57" s="62">
        <v>0</v>
      </c>
      <c r="P57" s="62" t="s">
        <v>3340</v>
      </c>
    </row>
    <row r="58" spans="1:16">
      <c r="A58" s="44" t="s">
        <v>2355</v>
      </c>
      <c r="B58" s="44" t="s">
        <v>43</v>
      </c>
      <c r="C58" s="44" t="s">
        <v>1146</v>
      </c>
      <c r="D58" s="44" t="s">
        <v>1147</v>
      </c>
      <c r="E58" s="44" t="s">
        <v>1148</v>
      </c>
      <c r="F58" s="44" t="s">
        <v>1167</v>
      </c>
      <c r="G58" s="44" t="s">
        <v>3340</v>
      </c>
      <c r="H58" s="44" t="s">
        <v>3340</v>
      </c>
      <c r="I58" s="44" t="s">
        <v>3938</v>
      </c>
      <c r="J58" s="44" t="s">
        <v>3340</v>
      </c>
      <c r="K58" s="44" t="s">
        <v>3340</v>
      </c>
      <c r="L58" s="44" t="s">
        <v>3340</v>
      </c>
      <c r="M58" s="44" t="s">
        <v>3340</v>
      </c>
      <c r="N58" s="62" t="s">
        <v>1038</v>
      </c>
      <c r="O58" s="62">
        <v>0</v>
      </c>
      <c r="P58" s="62" t="s">
        <v>3340</v>
      </c>
    </row>
    <row r="59" spans="1:16">
      <c r="A59" s="44" t="s">
        <v>2350</v>
      </c>
      <c r="B59" s="44" t="s">
        <v>28</v>
      </c>
      <c r="C59" s="44" t="s">
        <v>1146</v>
      </c>
      <c r="D59" s="44" t="s">
        <v>1147</v>
      </c>
      <c r="E59" s="44" t="s">
        <v>1148</v>
      </c>
      <c r="F59" s="44" t="s">
        <v>1151</v>
      </c>
      <c r="G59" s="44" t="s">
        <v>3340</v>
      </c>
      <c r="H59" s="44" t="s">
        <v>3340</v>
      </c>
      <c r="I59" s="44" t="s">
        <v>3938</v>
      </c>
      <c r="J59" s="44" t="s">
        <v>3340</v>
      </c>
      <c r="K59" s="44" t="s">
        <v>3340</v>
      </c>
      <c r="L59" s="44" t="s">
        <v>3340</v>
      </c>
      <c r="M59" s="44" t="s">
        <v>3340</v>
      </c>
      <c r="N59" s="62" t="s">
        <v>1038</v>
      </c>
      <c r="O59" s="62">
        <v>0</v>
      </c>
      <c r="P59" s="62" t="s">
        <v>3340</v>
      </c>
    </row>
    <row r="60" spans="1:16">
      <c r="A60" s="44" t="s">
        <v>2359</v>
      </c>
      <c r="B60" s="44" t="s">
        <v>49</v>
      </c>
      <c r="C60" s="44" t="s">
        <v>1146</v>
      </c>
      <c r="D60" s="44" t="s">
        <v>1147</v>
      </c>
      <c r="E60" s="44" t="s">
        <v>1148</v>
      </c>
      <c r="F60" s="44" t="s">
        <v>1174</v>
      </c>
      <c r="G60" s="44" t="s">
        <v>3340</v>
      </c>
      <c r="H60" s="44" t="s">
        <v>3340</v>
      </c>
      <c r="I60" s="44" t="s">
        <v>3938</v>
      </c>
      <c r="J60" s="44" t="s">
        <v>3340</v>
      </c>
      <c r="K60" s="44" t="s">
        <v>3340</v>
      </c>
      <c r="L60" s="44" t="s">
        <v>3340</v>
      </c>
      <c r="M60" s="44" t="s">
        <v>3340</v>
      </c>
      <c r="N60" s="62" t="s">
        <v>1038</v>
      </c>
      <c r="O60" s="62">
        <v>0</v>
      </c>
      <c r="P60" s="62" t="s">
        <v>3340</v>
      </c>
    </row>
    <row r="61" spans="1:16">
      <c r="A61" s="44" t="s">
        <v>2622</v>
      </c>
      <c r="B61" s="44" t="s">
        <v>128</v>
      </c>
      <c r="C61" s="44" t="s">
        <v>1206</v>
      </c>
      <c r="D61" s="44" t="s">
        <v>2623</v>
      </c>
      <c r="E61" s="44" t="s">
        <v>3340</v>
      </c>
      <c r="F61" s="44" t="s">
        <v>3340</v>
      </c>
      <c r="G61" s="44" t="s">
        <v>3340</v>
      </c>
      <c r="H61" s="44" t="s">
        <v>3340</v>
      </c>
      <c r="I61" s="44" t="s">
        <v>3340</v>
      </c>
      <c r="J61" s="44" t="s">
        <v>3340</v>
      </c>
      <c r="K61" s="44" t="s">
        <v>3340</v>
      </c>
      <c r="L61" s="44" t="s">
        <v>3340</v>
      </c>
      <c r="M61" s="44" t="s">
        <v>3340</v>
      </c>
      <c r="N61" s="62" t="s">
        <v>1038</v>
      </c>
      <c r="O61" s="62">
        <v>0</v>
      </c>
      <c r="P61" s="62" t="s">
        <v>3340</v>
      </c>
    </row>
    <row r="62" spans="1:16">
      <c r="A62" s="44" t="s">
        <v>2624</v>
      </c>
      <c r="B62" s="44" t="s">
        <v>129</v>
      </c>
      <c r="C62" s="44" t="s">
        <v>1206</v>
      </c>
      <c r="D62" s="44" t="s">
        <v>3939</v>
      </c>
      <c r="E62" s="44" t="s">
        <v>3340</v>
      </c>
      <c r="F62" s="44" t="s">
        <v>3340</v>
      </c>
      <c r="G62" s="44" t="s">
        <v>3340</v>
      </c>
      <c r="H62" s="44" t="s">
        <v>3340</v>
      </c>
      <c r="I62" s="44" t="s">
        <v>3340</v>
      </c>
      <c r="J62" s="44" t="s">
        <v>3340</v>
      </c>
      <c r="K62" s="44" t="s">
        <v>3340</v>
      </c>
      <c r="L62" s="44" t="s">
        <v>3340</v>
      </c>
      <c r="M62" s="44" t="s">
        <v>3340</v>
      </c>
      <c r="N62" s="62" t="s">
        <v>1038</v>
      </c>
      <c r="O62" s="62">
        <v>0</v>
      </c>
      <c r="P62" s="62" t="s">
        <v>3340</v>
      </c>
    </row>
    <row r="63" spans="1:16">
      <c r="A63" s="44" t="s">
        <v>2625</v>
      </c>
      <c r="B63" s="44" t="s">
        <v>132</v>
      </c>
      <c r="C63" s="44" t="s">
        <v>1206</v>
      </c>
      <c r="D63" s="44" t="s">
        <v>3939</v>
      </c>
      <c r="E63" s="44" t="s">
        <v>3340</v>
      </c>
      <c r="F63" s="44" t="s">
        <v>3340</v>
      </c>
      <c r="G63" s="44" t="s">
        <v>3340</v>
      </c>
      <c r="H63" s="44" t="s">
        <v>3340</v>
      </c>
      <c r="I63" s="44" t="s">
        <v>3340</v>
      </c>
      <c r="J63" s="44" t="s">
        <v>3340</v>
      </c>
      <c r="K63" s="44" t="s">
        <v>3340</v>
      </c>
      <c r="L63" s="44" t="s">
        <v>3340</v>
      </c>
      <c r="M63" s="44" t="s">
        <v>3340</v>
      </c>
      <c r="N63" s="62" t="s">
        <v>1038</v>
      </c>
      <c r="O63" s="62">
        <v>0</v>
      </c>
      <c r="P63" s="62" t="s">
        <v>3340</v>
      </c>
    </row>
    <row r="64" spans="1:16">
      <c r="A64" s="44" t="s">
        <v>2626</v>
      </c>
      <c r="B64" s="44" t="s">
        <v>130</v>
      </c>
      <c r="C64" s="44" t="s">
        <v>1206</v>
      </c>
      <c r="D64" s="44" t="s">
        <v>3939</v>
      </c>
      <c r="E64" s="44" t="s">
        <v>3340</v>
      </c>
      <c r="F64" s="44" t="s">
        <v>3340</v>
      </c>
      <c r="G64" s="44" t="s">
        <v>3340</v>
      </c>
      <c r="H64" s="44" t="s">
        <v>3340</v>
      </c>
      <c r="I64" s="44" t="s">
        <v>3340</v>
      </c>
      <c r="J64" s="44" t="s">
        <v>3340</v>
      </c>
      <c r="K64" s="44" t="s">
        <v>3340</v>
      </c>
      <c r="L64" s="44" t="s">
        <v>3340</v>
      </c>
      <c r="M64" s="44" t="s">
        <v>3340</v>
      </c>
      <c r="N64" s="62" t="s">
        <v>1038</v>
      </c>
      <c r="O64" s="62">
        <v>0</v>
      </c>
      <c r="P64" s="62" t="s">
        <v>3340</v>
      </c>
    </row>
    <row r="65" spans="1:16">
      <c r="A65" s="44" t="s">
        <v>2627</v>
      </c>
      <c r="B65" s="44" t="s">
        <v>134</v>
      </c>
      <c r="C65" s="44" t="s">
        <v>1206</v>
      </c>
      <c r="D65" s="44" t="s">
        <v>3939</v>
      </c>
      <c r="E65" s="44" t="s">
        <v>3340</v>
      </c>
      <c r="F65" s="44" t="s">
        <v>3340</v>
      </c>
      <c r="G65" s="44" t="s">
        <v>3340</v>
      </c>
      <c r="H65" s="44" t="s">
        <v>3340</v>
      </c>
      <c r="I65" s="44" t="s">
        <v>3340</v>
      </c>
      <c r="J65" s="44" t="s">
        <v>3340</v>
      </c>
      <c r="K65" s="44" t="s">
        <v>3340</v>
      </c>
      <c r="L65" s="44" t="s">
        <v>3340</v>
      </c>
      <c r="M65" s="44" t="s">
        <v>3340</v>
      </c>
      <c r="N65" s="62" t="s">
        <v>1038</v>
      </c>
      <c r="O65" s="62">
        <v>0</v>
      </c>
      <c r="P65" s="62" t="s">
        <v>3340</v>
      </c>
    </row>
    <row r="66" spans="1:16">
      <c r="A66" s="44" t="s">
        <v>2628</v>
      </c>
      <c r="B66" s="44" t="s">
        <v>136</v>
      </c>
      <c r="C66" s="44" t="s">
        <v>1206</v>
      </c>
      <c r="D66" s="44" t="s">
        <v>3939</v>
      </c>
      <c r="E66" s="44" t="s">
        <v>3340</v>
      </c>
      <c r="F66" s="44" t="s">
        <v>3340</v>
      </c>
      <c r="G66" s="44" t="s">
        <v>3340</v>
      </c>
      <c r="H66" s="44" t="s">
        <v>3340</v>
      </c>
      <c r="I66" s="44" t="s">
        <v>3340</v>
      </c>
      <c r="J66" s="44" t="s">
        <v>3340</v>
      </c>
      <c r="K66" s="44" t="s">
        <v>3340</v>
      </c>
      <c r="L66" s="44" t="s">
        <v>3340</v>
      </c>
      <c r="M66" s="44" t="s">
        <v>3340</v>
      </c>
      <c r="N66" s="62" t="s">
        <v>1038</v>
      </c>
      <c r="O66" s="62">
        <v>0</v>
      </c>
      <c r="P66" s="62" t="s">
        <v>3340</v>
      </c>
    </row>
    <row r="67" spans="1:16">
      <c r="A67" s="44" t="s">
        <v>2629</v>
      </c>
      <c r="B67" s="44" t="s">
        <v>3340</v>
      </c>
      <c r="C67" s="44" t="s">
        <v>1206</v>
      </c>
      <c r="D67" s="44" t="s">
        <v>3939</v>
      </c>
      <c r="E67" s="44" t="s">
        <v>3340</v>
      </c>
      <c r="F67" s="44" t="s">
        <v>3340</v>
      </c>
      <c r="G67" s="44" t="s">
        <v>3340</v>
      </c>
      <c r="H67" s="44" t="s">
        <v>3340</v>
      </c>
      <c r="I67" s="44" t="s">
        <v>3340</v>
      </c>
      <c r="J67" s="44" t="s">
        <v>3340</v>
      </c>
      <c r="K67" s="44" t="s">
        <v>3340</v>
      </c>
      <c r="L67" s="44" t="s">
        <v>3340</v>
      </c>
      <c r="M67" s="44" t="s">
        <v>3340</v>
      </c>
      <c r="N67" s="62" t="s">
        <v>1038</v>
      </c>
      <c r="O67" s="62">
        <v>0</v>
      </c>
      <c r="P67" s="62" t="s">
        <v>3340</v>
      </c>
    </row>
    <row r="68" spans="1:16">
      <c r="A68" s="44" t="s">
        <v>2630</v>
      </c>
      <c r="B68" s="44" t="s">
        <v>3340</v>
      </c>
      <c r="C68" s="44" t="s">
        <v>1206</v>
      </c>
      <c r="D68" s="44" t="s">
        <v>3939</v>
      </c>
      <c r="E68" s="44" t="s">
        <v>3340</v>
      </c>
      <c r="F68" s="44" t="s">
        <v>3340</v>
      </c>
      <c r="G68" s="44" t="s">
        <v>3340</v>
      </c>
      <c r="H68" s="44" t="s">
        <v>3340</v>
      </c>
      <c r="I68" s="44" t="s">
        <v>3340</v>
      </c>
      <c r="J68" s="44" t="s">
        <v>3340</v>
      </c>
      <c r="K68" s="44" t="s">
        <v>3340</v>
      </c>
      <c r="L68" s="44" t="s">
        <v>3340</v>
      </c>
      <c r="M68" s="44" t="s">
        <v>3340</v>
      </c>
      <c r="N68" s="62" t="s">
        <v>1038</v>
      </c>
      <c r="O68" s="62">
        <v>0</v>
      </c>
      <c r="P68" s="62" t="s">
        <v>3340</v>
      </c>
    </row>
    <row r="69" spans="1:16">
      <c r="A69" s="44" t="s">
        <v>2363</v>
      </c>
      <c r="B69" s="44" t="s">
        <v>56</v>
      </c>
      <c r="C69" s="44" t="s">
        <v>1146</v>
      </c>
      <c r="D69" s="44" t="s">
        <v>1147</v>
      </c>
      <c r="E69" s="44" t="s">
        <v>1148</v>
      </c>
      <c r="F69" s="44" t="s">
        <v>1180</v>
      </c>
      <c r="G69" s="44" t="s">
        <v>3340</v>
      </c>
      <c r="H69" s="44" t="s">
        <v>3340</v>
      </c>
      <c r="I69" s="44" t="s">
        <v>3938</v>
      </c>
      <c r="J69" s="44" t="s">
        <v>3340</v>
      </c>
      <c r="K69" s="44" t="s">
        <v>3340</v>
      </c>
      <c r="L69" s="44" t="s">
        <v>3340</v>
      </c>
      <c r="M69" s="44" t="s">
        <v>3340</v>
      </c>
      <c r="N69" s="62" t="s">
        <v>1038</v>
      </c>
      <c r="O69" s="62">
        <v>0</v>
      </c>
      <c r="P69" s="62" t="s">
        <v>3340</v>
      </c>
    </row>
    <row r="70" spans="1:16">
      <c r="A70" s="44" t="s">
        <v>2354</v>
      </c>
      <c r="B70" s="44" t="s">
        <v>42</v>
      </c>
      <c r="C70" s="44" t="s">
        <v>1146</v>
      </c>
      <c r="D70" s="44" t="s">
        <v>1147</v>
      </c>
      <c r="E70" s="44" t="s">
        <v>1148</v>
      </c>
      <c r="F70" s="44" t="s">
        <v>1166</v>
      </c>
      <c r="G70" s="44" t="s">
        <v>3340</v>
      </c>
      <c r="H70" s="44" t="s">
        <v>3340</v>
      </c>
      <c r="I70" s="44" t="s">
        <v>3938</v>
      </c>
      <c r="J70" s="44" t="s">
        <v>3340</v>
      </c>
      <c r="K70" s="44" t="s">
        <v>3340</v>
      </c>
      <c r="L70" s="44" t="s">
        <v>3340</v>
      </c>
      <c r="M70" s="44" t="s">
        <v>3340</v>
      </c>
      <c r="N70" s="62" t="s">
        <v>1038</v>
      </c>
      <c r="O70" s="62">
        <v>0</v>
      </c>
      <c r="P70" s="62" t="s">
        <v>3340</v>
      </c>
    </row>
    <row r="71" spans="1:16">
      <c r="A71" s="44" t="s">
        <v>2364</v>
      </c>
      <c r="B71" s="44" t="s">
        <v>57</v>
      </c>
      <c r="C71" s="44" t="s">
        <v>1146</v>
      </c>
      <c r="D71" s="44" t="s">
        <v>1147</v>
      </c>
      <c r="E71" s="44" t="s">
        <v>1148</v>
      </c>
      <c r="F71" s="44" t="s">
        <v>1181</v>
      </c>
      <c r="G71" s="44" t="s">
        <v>3340</v>
      </c>
      <c r="H71" s="44" t="s">
        <v>3340</v>
      </c>
      <c r="I71" s="44" t="s">
        <v>3938</v>
      </c>
      <c r="J71" s="44" t="s">
        <v>3340</v>
      </c>
      <c r="K71" s="44" t="s">
        <v>3340</v>
      </c>
      <c r="L71" s="44" t="s">
        <v>3340</v>
      </c>
      <c r="M71" s="44" t="s">
        <v>3340</v>
      </c>
      <c r="N71" s="62" t="s">
        <v>1038</v>
      </c>
      <c r="O71" s="62">
        <v>0</v>
      </c>
      <c r="P71" s="62" t="s">
        <v>3340</v>
      </c>
    </row>
    <row r="72" spans="1:16">
      <c r="A72" s="44" t="s">
        <v>2366</v>
      </c>
      <c r="B72" s="44" t="s">
        <v>64</v>
      </c>
      <c r="C72" s="44" t="s">
        <v>1146</v>
      </c>
      <c r="D72" s="44" t="s">
        <v>1147</v>
      </c>
      <c r="E72" s="44" t="s">
        <v>1148</v>
      </c>
      <c r="F72" s="44" t="s">
        <v>1187</v>
      </c>
      <c r="G72" s="44" t="s">
        <v>3340</v>
      </c>
      <c r="H72" s="44" t="s">
        <v>3340</v>
      </c>
      <c r="I72" s="44" t="s">
        <v>3938</v>
      </c>
      <c r="J72" s="44" t="s">
        <v>3340</v>
      </c>
      <c r="K72" s="44" t="s">
        <v>3340</v>
      </c>
      <c r="L72" s="44" t="s">
        <v>3340</v>
      </c>
      <c r="M72" s="44" t="s">
        <v>3340</v>
      </c>
      <c r="N72" s="62" t="s">
        <v>1038</v>
      </c>
      <c r="O72" s="62">
        <v>0</v>
      </c>
      <c r="P72" s="62" t="s">
        <v>3340</v>
      </c>
    </row>
    <row r="73" spans="1:16">
      <c r="A73" s="44" t="s">
        <v>1199</v>
      </c>
      <c r="B73" s="44" t="s">
        <v>79</v>
      </c>
      <c r="C73" s="44" t="s">
        <v>1146</v>
      </c>
      <c r="D73" s="44" t="s">
        <v>1147</v>
      </c>
      <c r="E73" s="44" t="s">
        <v>1199</v>
      </c>
      <c r="F73" s="44" t="s">
        <v>3340</v>
      </c>
      <c r="G73" s="44" t="s">
        <v>3340</v>
      </c>
      <c r="H73" s="44" t="s">
        <v>3340</v>
      </c>
      <c r="I73" s="44" t="s">
        <v>3938</v>
      </c>
      <c r="J73" s="44" t="s">
        <v>3340</v>
      </c>
      <c r="K73" s="44" t="s">
        <v>3340</v>
      </c>
      <c r="L73" s="44" t="s">
        <v>3340</v>
      </c>
      <c r="M73" s="44" t="s">
        <v>3340</v>
      </c>
      <c r="N73" s="62" t="s">
        <v>1038</v>
      </c>
      <c r="O73" s="62">
        <v>0</v>
      </c>
      <c r="P73" s="62" t="s">
        <v>3340</v>
      </c>
    </row>
    <row r="74" spans="1:16">
      <c r="A74" s="44" t="s">
        <v>1185</v>
      </c>
      <c r="B74" s="44" t="s">
        <v>61</v>
      </c>
      <c r="C74" s="44" t="s">
        <v>1146</v>
      </c>
      <c r="D74" s="44" t="s">
        <v>1147</v>
      </c>
      <c r="E74" s="44" t="s">
        <v>1185</v>
      </c>
      <c r="F74" s="44" t="s">
        <v>3340</v>
      </c>
      <c r="G74" s="44" t="s">
        <v>3340</v>
      </c>
      <c r="H74" s="44" t="s">
        <v>3340</v>
      </c>
      <c r="I74" s="44" t="s">
        <v>3938</v>
      </c>
      <c r="J74" s="44" t="s">
        <v>3340</v>
      </c>
      <c r="K74" s="44" t="s">
        <v>3340</v>
      </c>
      <c r="L74" s="44" t="s">
        <v>3340</v>
      </c>
      <c r="M74" s="44" t="s">
        <v>3340</v>
      </c>
      <c r="N74" s="62" t="s">
        <v>1038</v>
      </c>
      <c r="O74" s="62">
        <v>0</v>
      </c>
      <c r="P74" s="62" t="s">
        <v>3340</v>
      </c>
    </row>
    <row r="75" spans="1:16">
      <c r="A75" s="44" t="s">
        <v>3151</v>
      </c>
      <c r="B75" s="44" t="s">
        <v>631</v>
      </c>
      <c r="C75" s="44" t="s">
        <v>1146</v>
      </c>
      <c r="D75" s="44" t="s">
        <v>1147</v>
      </c>
      <c r="E75" s="44" t="s">
        <v>1203</v>
      </c>
      <c r="F75" s="44" t="s">
        <v>3340</v>
      </c>
      <c r="G75" s="44" t="s">
        <v>3340</v>
      </c>
      <c r="H75" s="44" t="s">
        <v>3340</v>
      </c>
      <c r="I75" s="44" t="s">
        <v>3938</v>
      </c>
      <c r="J75" s="44" t="s">
        <v>3340</v>
      </c>
      <c r="K75" s="44" t="s">
        <v>3340</v>
      </c>
      <c r="L75" s="44" t="s">
        <v>3340</v>
      </c>
      <c r="M75" s="44" t="s">
        <v>3340</v>
      </c>
      <c r="N75" s="62" t="s">
        <v>1038</v>
      </c>
      <c r="O75" s="62">
        <v>0</v>
      </c>
      <c r="P75" s="62" t="s">
        <v>3340</v>
      </c>
    </row>
    <row r="76" spans="1:16">
      <c r="A76" s="44" t="s">
        <v>3152</v>
      </c>
      <c r="B76" s="44" t="s">
        <v>632</v>
      </c>
      <c r="C76" s="44" t="s">
        <v>1146</v>
      </c>
      <c r="D76" s="44" t="s">
        <v>1147</v>
      </c>
      <c r="E76" s="44" t="s">
        <v>1203</v>
      </c>
      <c r="F76" s="44" t="s">
        <v>3340</v>
      </c>
      <c r="G76" s="44" t="s">
        <v>3340</v>
      </c>
      <c r="H76" s="44" t="s">
        <v>3340</v>
      </c>
      <c r="I76" s="44" t="s">
        <v>3938</v>
      </c>
      <c r="J76" s="44" t="s">
        <v>3340</v>
      </c>
      <c r="K76" s="44" t="s">
        <v>3340</v>
      </c>
      <c r="L76" s="44" t="s">
        <v>3340</v>
      </c>
      <c r="M76" s="44" t="s">
        <v>3340</v>
      </c>
      <c r="N76" s="62" t="s">
        <v>1038</v>
      </c>
      <c r="O76" s="62">
        <v>0</v>
      </c>
      <c r="P76" s="62" t="s">
        <v>3340</v>
      </c>
    </row>
    <row r="77" spans="1:16">
      <c r="A77" s="44" t="s">
        <v>3153</v>
      </c>
      <c r="B77" s="44" t="s">
        <v>633</v>
      </c>
      <c r="C77" s="44" t="s">
        <v>1146</v>
      </c>
      <c r="D77" s="44" t="s">
        <v>1147</v>
      </c>
      <c r="E77" s="44" t="s">
        <v>1203</v>
      </c>
      <c r="F77" s="44" t="s">
        <v>3340</v>
      </c>
      <c r="G77" s="44" t="s">
        <v>3340</v>
      </c>
      <c r="H77" s="44" t="s">
        <v>3340</v>
      </c>
      <c r="I77" s="44" t="s">
        <v>3938</v>
      </c>
      <c r="J77" s="44" t="s">
        <v>3340</v>
      </c>
      <c r="K77" s="44" t="s">
        <v>3340</v>
      </c>
      <c r="L77" s="44" t="s">
        <v>3340</v>
      </c>
      <c r="M77" s="44" t="s">
        <v>3340</v>
      </c>
      <c r="N77" s="62" t="s">
        <v>1038</v>
      </c>
      <c r="O77" s="62">
        <v>0</v>
      </c>
      <c r="P77" s="62" t="s">
        <v>3340</v>
      </c>
    </row>
    <row r="78" spans="1:16">
      <c r="A78" s="44" t="s">
        <v>3154</v>
      </c>
      <c r="B78" s="44" t="s">
        <v>634</v>
      </c>
      <c r="C78" s="44" t="s">
        <v>1146</v>
      </c>
      <c r="D78" s="44" t="s">
        <v>1147</v>
      </c>
      <c r="E78" s="44" t="s">
        <v>1203</v>
      </c>
      <c r="F78" s="44" t="s">
        <v>3340</v>
      </c>
      <c r="G78" s="44" t="s">
        <v>3340</v>
      </c>
      <c r="H78" s="44" t="s">
        <v>3340</v>
      </c>
      <c r="I78" s="44" t="s">
        <v>3938</v>
      </c>
      <c r="J78" s="44" t="s">
        <v>3340</v>
      </c>
      <c r="K78" s="44" t="s">
        <v>3340</v>
      </c>
      <c r="L78" s="44" t="s">
        <v>3340</v>
      </c>
      <c r="M78" s="44" t="s">
        <v>3340</v>
      </c>
      <c r="N78" s="62" t="s">
        <v>1038</v>
      </c>
      <c r="O78" s="62">
        <v>0</v>
      </c>
      <c r="P78" s="62" t="s">
        <v>3340</v>
      </c>
    </row>
    <row r="79" spans="1:16">
      <c r="A79" s="44" t="s">
        <v>3155</v>
      </c>
      <c r="B79" s="44" t="s">
        <v>635</v>
      </c>
      <c r="C79" s="44" t="s">
        <v>1146</v>
      </c>
      <c r="D79" s="44" t="s">
        <v>1147</v>
      </c>
      <c r="E79" s="44" t="s">
        <v>1203</v>
      </c>
      <c r="F79" s="44" t="s">
        <v>3340</v>
      </c>
      <c r="G79" s="44" t="s">
        <v>3340</v>
      </c>
      <c r="H79" s="44" t="s">
        <v>3340</v>
      </c>
      <c r="I79" s="44" t="s">
        <v>3938</v>
      </c>
      <c r="J79" s="44" t="s">
        <v>3340</v>
      </c>
      <c r="K79" s="44" t="s">
        <v>3340</v>
      </c>
      <c r="L79" s="44" t="s">
        <v>3340</v>
      </c>
      <c r="M79" s="44" t="s">
        <v>3340</v>
      </c>
      <c r="N79" s="62" t="s">
        <v>1038</v>
      </c>
      <c r="O79" s="62">
        <v>0</v>
      </c>
      <c r="P79" s="62" t="s">
        <v>3340</v>
      </c>
    </row>
    <row r="80" spans="1:16">
      <c r="A80" s="44" t="s">
        <v>3156</v>
      </c>
      <c r="B80" s="44" t="s">
        <v>636</v>
      </c>
      <c r="C80" s="44" t="s">
        <v>1146</v>
      </c>
      <c r="D80" s="44" t="s">
        <v>1147</v>
      </c>
      <c r="E80" s="44" t="s">
        <v>1203</v>
      </c>
      <c r="F80" s="44" t="s">
        <v>3340</v>
      </c>
      <c r="G80" s="44" t="s">
        <v>3340</v>
      </c>
      <c r="H80" s="44" t="s">
        <v>3340</v>
      </c>
      <c r="I80" s="44" t="s">
        <v>3938</v>
      </c>
      <c r="J80" s="44" t="s">
        <v>3340</v>
      </c>
      <c r="K80" s="44" t="s">
        <v>3340</v>
      </c>
      <c r="L80" s="44" t="s">
        <v>3340</v>
      </c>
      <c r="M80" s="44" t="s">
        <v>3340</v>
      </c>
      <c r="N80" s="62" t="s">
        <v>1038</v>
      </c>
      <c r="O80" s="62">
        <v>0</v>
      </c>
      <c r="P80" s="62" t="s">
        <v>3340</v>
      </c>
    </row>
    <row r="81" spans="1:16">
      <c r="A81" s="44" t="s">
        <v>3157</v>
      </c>
      <c r="B81" s="44" t="s">
        <v>637</v>
      </c>
      <c r="C81" s="44" t="s">
        <v>1146</v>
      </c>
      <c r="D81" s="44" t="s">
        <v>1147</v>
      </c>
      <c r="E81" s="44" t="s">
        <v>1203</v>
      </c>
      <c r="F81" s="44" t="s">
        <v>3340</v>
      </c>
      <c r="G81" s="44" t="s">
        <v>3340</v>
      </c>
      <c r="H81" s="44" t="s">
        <v>3340</v>
      </c>
      <c r="I81" s="44" t="s">
        <v>3938</v>
      </c>
      <c r="J81" s="44" t="s">
        <v>3340</v>
      </c>
      <c r="K81" s="44" t="s">
        <v>3340</v>
      </c>
      <c r="L81" s="44" t="s">
        <v>3340</v>
      </c>
      <c r="M81" s="44" t="s">
        <v>3340</v>
      </c>
      <c r="N81" s="62" t="s">
        <v>1038</v>
      </c>
      <c r="O81" s="62">
        <v>0</v>
      </c>
      <c r="P81" s="62" t="s">
        <v>3340</v>
      </c>
    </row>
    <row r="82" spans="1:16">
      <c r="A82" s="44" t="s">
        <v>3158</v>
      </c>
      <c r="B82" s="44" t="s">
        <v>80</v>
      </c>
      <c r="C82" s="44" t="s">
        <v>1146</v>
      </c>
      <c r="D82" s="44" t="s">
        <v>1147</v>
      </c>
      <c r="E82" s="44" t="s">
        <v>1200</v>
      </c>
      <c r="F82" s="44" t="s">
        <v>3340</v>
      </c>
      <c r="G82" s="44" t="s">
        <v>3340</v>
      </c>
      <c r="H82" s="44" t="s">
        <v>3340</v>
      </c>
      <c r="I82" s="44" t="s">
        <v>3938</v>
      </c>
      <c r="J82" s="44" t="s">
        <v>3340</v>
      </c>
      <c r="K82" s="44" t="s">
        <v>3340</v>
      </c>
      <c r="L82" s="45" t="s">
        <v>3340</v>
      </c>
      <c r="M82" s="44" t="s">
        <v>3340</v>
      </c>
      <c r="N82" s="62" t="s">
        <v>1038</v>
      </c>
      <c r="O82" s="62">
        <v>0</v>
      </c>
      <c r="P82" s="62" t="s">
        <v>3340</v>
      </c>
    </row>
    <row r="83" spans="1:16">
      <c r="A83" s="44" t="s">
        <v>1310</v>
      </c>
      <c r="B83" s="44" t="s">
        <v>85</v>
      </c>
      <c r="C83" s="44" t="s">
        <v>1206</v>
      </c>
      <c r="D83" s="44" t="s">
        <v>3940</v>
      </c>
      <c r="E83" s="44" t="s">
        <v>3340</v>
      </c>
      <c r="F83" s="44" t="s">
        <v>3340</v>
      </c>
      <c r="G83" s="44" t="s">
        <v>3340</v>
      </c>
      <c r="H83" s="44" t="s">
        <v>3340</v>
      </c>
      <c r="I83" s="44" t="s">
        <v>3340</v>
      </c>
      <c r="J83" s="44" t="s">
        <v>3340</v>
      </c>
      <c r="K83" s="44" t="s">
        <v>3340</v>
      </c>
      <c r="L83" s="45" t="s">
        <v>3340</v>
      </c>
      <c r="M83" s="44" t="s">
        <v>3340</v>
      </c>
      <c r="N83" s="62" t="s">
        <v>1038</v>
      </c>
      <c r="O83" s="62">
        <v>0</v>
      </c>
      <c r="P83" s="62" t="s">
        <v>3340</v>
      </c>
    </row>
    <row r="84" spans="1:16">
      <c r="A84" s="44" t="s">
        <v>3159</v>
      </c>
      <c r="B84" s="44" t="s">
        <v>638</v>
      </c>
      <c r="C84" s="44" t="s">
        <v>1146</v>
      </c>
      <c r="D84" s="44" t="s">
        <v>1147</v>
      </c>
      <c r="E84" s="44" t="s">
        <v>1200</v>
      </c>
      <c r="F84" s="44" t="s">
        <v>3340</v>
      </c>
      <c r="G84" s="44" t="s">
        <v>3340</v>
      </c>
      <c r="H84" s="44" t="s">
        <v>3340</v>
      </c>
      <c r="I84" s="44" t="s">
        <v>3938</v>
      </c>
      <c r="J84" s="44" t="s">
        <v>3340</v>
      </c>
      <c r="K84" s="44" t="s">
        <v>3340</v>
      </c>
      <c r="L84" s="45" t="s">
        <v>3340</v>
      </c>
      <c r="M84" s="44" t="s">
        <v>3340</v>
      </c>
      <c r="N84" s="62" t="s">
        <v>1038</v>
      </c>
      <c r="O84" s="62">
        <v>0</v>
      </c>
      <c r="P84" s="62" t="s">
        <v>3340</v>
      </c>
    </row>
    <row r="85" spans="1:16">
      <c r="A85" s="44" t="s">
        <v>3160</v>
      </c>
      <c r="B85" s="44" t="s">
        <v>639</v>
      </c>
      <c r="C85" s="44" t="s">
        <v>1146</v>
      </c>
      <c r="D85" s="44" t="s">
        <v>1147</v>
      </c>
      <c r="E85" s="44" t="s">
        <v>1200</v>
      </c>
      <c r="F85" s="44" t="s">
        <v>3340</v>
      </c>
      <c r="G85" s="44" t="s">
        <v>3340</v>
      </c>
      <c r="H85" s="44" t="s">
        <v>3340</v>
      </c>
      <c r="I85" s="44" t="s">
        <v>3938</v>
      </c>
      <c r="J85" s="44" t="s">
        <v>3340</v>
      </c>
      <c r="K85" s="44" t="s">
        <v>3340</v>
      </c>
      <c r="L85" s="44" t="s">
        <v>3340</v>
      </c>
      <c r="M85" s="44" t="s">
        <v>3340</v>
      </c>
      <c r="N85" s="62" t="s">
        <v>1038</v>
      </c>
      <c r="O85" s="62">
        <v>0</v>
      </c>
      <c r="P85" s="62" t="s">
        <v>3340</v>
      </c>
    </row>
    <row r="86" spans="1:16">
      <c r="A86" s="44" t="s">
        <v>3161</v>
      </c>
      <c r="B86" s="44" t="s">
        <v>640</v>
      </c>
      <c r="C86" s="44" t="s">
        <v>1146</v>
      </c>
      <c r="D86" s="44" t="s">
        <v>1147</v>
      </c>
      <c r="E86" s="44" t="s">
        <v>1200</v>
      </c>
      <c r="F86" s="44" t="s">
        <v>3340</v>
      </c>
      <c r="G86" s="44" t="s">
        <v>3340</v>
      </c>
      <c r="H86" s="44" t="s">
        <v>3340</v>
      </c>
      <c r="I86" s="44" t="s">
        <v>3938</v>
      </c>
      <c r="J86" s="44" t="s">
        <v>3340</v>
      </c>
      <c r="K86" s="44" t="s">
        <v>3340</v>
      </c>
      <c r="L86" s="44" t="s">
        <v>3340</v>
      </c>
      <c r="M86" s="44" t="s">
        <v>3340</v>
      </c>
      <c r="N86" s="62" t="s">
        <v>1038</v>
      </c>
      <c r="O86" s="62">
        <v>0</v>
      </c>
      <c r="P86" s="62" t="s">
        <v>3340</v>
      </c>
    </row>
    <row r="87" spans="1:16">
      <c r="A87" s="44" t="s">
        <v>3162</v>
      </c>
      <c r="B87" s="44" t="s">
        <v>641</v>
      </c>
      <c r="C87" s="44" t="s">
        <v>1146</v>
      </c>
      <c r="D87" s="44" t="s">
        <v>1147</v>
      </c>
      <c r="E87" s="44" t="s">
        <v>1200</v>
      </c>
      <c r="F87" s="44" t="s">
        <v>1212</v>
      </c>
      <c r="G87" s="44" t="s">
        <v>3340</v>
      </c>
      <c r="H87" s="44" t="s">
        <v>3340</v>
      </c>
      <c r="I87" s="44" t="s">
        <v>3938</v>
      </c>
      <c r="J87" s="44" t="s">
        <v>3340</v>
      </c>
      <c r="K87" s="44" t="s">
        <v>3340</v>
      </c>
      <c r="L87" s="44" t="s">
        <v>3340</v>
      </c>
      <c r="M87" s="44" t="s">
        <v>3340</v>
      </c>
      <c r="N87" s="62" t="s">
        <v>1038</v>
      </c>
      <c r="O87" s="62">
        <v>0</v>
      </c>
      <c r="P87" s="62" t="s">
        <v>3340</v>
      </c>
    </row>
    <row r="88" spans="1:16">
      <c r="A88" s="44" t="s">
        <v>3163</v>
      </c>
      <c r="B88" s="44" t="s">
        <v>642</v>
      </c>
      <c r="C88" s="44" t="s">
        <v>1146</v>
      </c>
      <c r="D88" s="44" t="s">
        <v>1147</v>
      </c>
      <c r="E88" s="44" t="s">
        <v>1200</v>
      </c>
      <c r="F88" s="44" t="s">
        <v>1212</v>
      </c>
      <c r="G88" s="44" t="s">
        <v>3340</v>
      </c>
      <c r="H88" s="44" t="s">
        <v>3340</v>
      </c>
      <c r="I88" s="44" t="s">
        <v>3938</v>
      </c>
      <c r="J88" s="44" t="s">
        <v>3340</v>
      </c>
      <c r="K88" s="44" t="s">
        <v>3340</v>
      </c>
      <c r="L88" s="44" t="s">
        <v>3340</v>
      </c>
      <c r="M88" s="44" t="s">
        <v>3340</v>
      </c>
      <c r="N88" s="62" t="s">
        <v>1038</v>
      </c>
      <c r="O88" s="62">
        <v>0</v>
      </c>
      <c r="P88" s="62" t="s">
        <v>3340</v>
      </c>
    </row>
    <row r="89" spans="1:16">
      <c r="A89" s="44" t="s">
        <v>3164</v>
      </c>
      <c r="B89" s="44" t="s">
        <v>643</v>
      </c>
      <c r="C89" s="44" t="s">
        <v>1146</v>
      </c>
      <c r="D89" s="44" t="s">
        <v>1147</v>
      </c>
      <c r="E89" s="44" t="s">
        <v>1200</v>
      </c>
      <c r="F89" s="44" t="s">
        <v>1205</v>
      </c>
      <c r="G89" s="44" t="s">
        <v>3340</v>
      </c>
      <c r="H89" s="44" t="s">
        <v>3340</v>
      </c>
      <c r="I89" s="44" t="s">
        <v>3938</v>
      </c>
      <c r="J89" s="44" t="s">
        <v>3340</v>
      </c>
      <c r="K89" s="44" t="s">
        <v>3340</v>
      </c>
      <c r="L89" s="44" t="s">
        <v>3340</v>
      </c>
      <c r="M89" s="44" t="s">
        <v>3340</v>
      </c>
      <c r="N89" s="62" t="s">
        <v>1038</v>
      </c>
      <c r="O89" s="62">
        <v>0</v>
      </c>
      <c r="P89" s="62" t="s">
        <v>3340</v>
      </c>
    </row>
    <row r="90" spans="1:16">
      <c r="A90" s="44" t="s">
        <v>3165</v>
      </c>
      <c r="B90" s="44" t="s">
        <v>644</v>
      </c>
      <c r="C90" s="44" t="s">
        <v>1146</v>
      </c>
      <c r="D90" s="44" t="s">
        <v>1147</v>
      </c>
      <c r="E90" s="44" t="s">
        <v>1200</v>
      </c>
      <c r="F90" s="44" t="s">
        <v>1205</v>
      </c>
      <c r="G90" s="44" t="s">
        <v>3340</v>
      </c>
      <c r="H90" s="44" t="s">
        <v>3340</v>
      </c>
      <c r="I90" s="44" t="s">
        <v>3938</v>
      </c>
      <c r="J90" s="44" t="s">
        <v>3340</v>
      </c>
      <c r="K90" s="44" t="s">
        <v>3340</v>
      </c>
      <c r="L90" s="44" t="s">
        <v>3340</v>
      </c>
      <c r="M90" s="44" t="s">
        <v>3340</v>
      </c>
      <c r="N90" s="62" t="s">
        <v>1038</v>
      </c>
      <c r="O90" s="62">
        <v>0</v>
      </c>
      <c r="P90" s="62" t="s">
        <v>3340</v>
      </c>
    </row>
    <row r="91" spans="1:16">
      <c r="A91" s="44" t="s">
        <v>3166</v>
      </c>
      <c r="B91" s="44" t="s">
        <v>645</v>
      </c>
      <c r="C91" s="44" t="s">
        <v>1146</v>
      </c>
      <c r="D91" s="44" t="s">
        <v>1147</v>
      </c>
      <c r="E91" s="44" t="s">
        <v>1200</v>
      </c>
      <c r="F91" s="44" t="s">
        <v>1205</v>
      </c>
      <c r="G91" s="44" t="s">
        <v>3340</v>
      </c>
      <c r="H91" s="44" t="s">
        <v>3340</v>
      </c>
      <c r="I91" s="44" t="s">
        <v>3938</v>
      </c>
      <c r="J91" s="44" t="s">
        <v>3340</v>
      </c>
      <c r="K91" s="44" t="s">
        <v>3340</v>
      </c>
      <c r="L91" s="44" t="s">
        <v>3340</v>
      </c>
      <c r="M91" s="44" t="s">
        <v>3340</v>
      </c>
      <c r="N91" s="62" t="s">
        <v>1038</v>
      </c>
      <c r="O91" s="62">
        <v>0</v>
      </c>
      <c r="P91" s="62" t="s">
        <v>3340</v>
      </c>
    </row>
    <row r="92" spans="1:16">
      <c r="A92" s="44" t="s">
        <v>2362</v>
      </c>
      <c r="B92" s="44" t="s">
        <v>55</v>
      </c>
      <c r="C92" s="44" t="s">
        <v>1146</v>
      </c>
      <c r="D92" s="44" t="s">
        <v>1147</v>
      </c>
      <c r="E92" s="44" t="s">
        <v>1170</v>
      </c>
      <c r="F92" s="44" t="s">
        <v>1155</v>
      </c>
      <c r="G92" s="44" t="s">
        <v>3340</v>
      </c>
      <c r="H92" s="44" t="s">
        <v>3340</v>
      </c>
      <c r="I92" s="44" t="s">
        <v>3938</v>
      </c>
      <c r="J92" s="44" t="s">
        <v>3340</v>
      </c>
      <c r="K92" s="44" t="s">
        <v>3340</v>
      </c>
      <c r="L92" s="45" t="s">
        <v>3340</v>
      </c>
      <c r="M92" s="44" t="s">
        <v>3340</v>
      </c>
      <c r="N92" s="62" t="s">
        <v>1038</v>
      </c>
      <c r="O92" s="62">
        <v>0</v>
      </c>
      <c r="P92" s="62" t="s">
        <v>3340</v>
      </c>
    </row>
    <row r="93" spans="1:16">
      <c r="A93" s="44" t="s">
        <v>2631</v>
      </c>
      <c r="B93" s="44" t="s">
        <v>144</v>
      </c>
      <c r="C93" s="44" t="s">
        <v>1206</v>
      </c>
      <c r="D93" s="44" t="s">
        <v>2632</v>
      </c>
      <c r="E93" s="44" t="s">
        <v>3340</v>
      </c>
      <c r="F93" s="44" t="s">
        <v>3340</v>
      </c>
      <c r="G93" s="44" t="s">
        <v>3340</v>
      </c>
      <c r="H93" s="44" t="s">
        <v>3340</v>
      </c>
      <c r="I93" s="44" t="s">
        <v>3340</v>
      </c>
      <c r="J93" s="44" t="s">
        <v>3340</v>
      </c>
      <c r="K93" s="44" t="s">
        <v>3340</v>
      </c>
      <c r="L93" s="44" t="s">
        <v>3340</v>
      </c>
      <c r="M93" s="44" t="s">
        <v>3340</v>
      </c>
      <c r="N93" s="62" t="s">
        <v>1038</v>
      </c>
      <c r="O93" s="62">
        <v>0</v>
      </c>
      <c r="P93" s="62" t="s">
        <v>3340</v>
      </c>
    </row>
    <row r="94" spans="1:16">
      <c r="A94" s="44" t="s">
        <v>2633</v>
      </c>
      <c r="B94" s="44" t="s">
        <v>3340</v>
      </c>
      <c r="C94" s="44" t="s">
        <v>1206</v>
      </c>
      <c r="D94" s="44" t="s">
        <v>3939</v>
      </c>
      <c r="E94" s="44" t="s">
        <v>3340</v>
      </c>
      <c r="F94" s="44" t="s">
        <v>3340</v>
      </c>
      <c r="G94" s="44" t="s">
        <v>3340</v>
      </c>
      <c r="H94" s="44" t="s">
        <v>3340</v>
      </c>
      <c r="I94" s="44" t="s">
        <v>3340</v>
      </c>
      <c r="J94" s="44" t="s">
        <v>3340</v>
      </c>
      <c r="K94" s="44" t="s">
        <v>3340</v>
      </c>
      <c r="L94" s="44" t="s">
        <v>3340</v>
      </c>
      <c r="M94" s="44" t="s">
        <v>3340</v>
      </c>
      <c r="N94" s="62" t="s">
        <v>1038</v>
      </c>
      <c r="O94" s="62">
        <v>0</v>
      </c>
      <c r="P94" s="62" t="s">
        <v>3340</v>
      </c>
    </row>
    <row r="95" spans="1:16">
      <c r="A95" s="44" t="s">
        <v>2634</v>
      </c>
      <c r="B95" s="44" t="s">
        <v>3340</v>
      </c>
      <c r="C95" s="44" t="s">
        <v>1206</v>
      </c>
      <c r="D95" s="44" t="s">
        <v>3939</v>
      </c>
      <c r="E95" s="44" t="s">
        <v>3340</v>
      </c>
      <c r="F95" s="44" t="s">
        <v>3340</v>
      </c>
      <c r="G95" s="44" t="s">
        <v>3340</v>
      </c>
      <c r="H95" s="44" t="s">
        <v>3340</v>
      </c>
      <c r="I95" s="44" t="s">
        <v>3340</v>
      </c>
      <c r="J95" s="44" t="s">
        <v>3340</v>
      </c>
      <c r="K95" s="44" t="s">
        <v>3340</v>
      </c>
      <c r="L95" s="44" t="s">
        <v>3340</v>
      </c>
      <c r="M95" s="44" t="s">
        <v>3340</v>
      </c>
      <c r="N95" s="62" t="s">
        <v>1038</v>
      </c>
      <c r="O95" s="62">
        <v>0</v>
      </c>
      <c r="P95" s="62" t="s">
        <v>3340</v>
      </c>
    </row>
    <row r="96" spans="1:16">
      <c r="A96" s="44" t="s">
        <v>2635</v>
      </c>
      <c r="B96" s="44" t="s">
        <v>3340</v>
      </c>
      <c r="C96" s="44" t="s">
        <v>1206</v>
      </c>
      <c r="D96" s="44" t="s">
        <v>3939</v>
      </c>
      <c r="E96" s="44" t="s">
        <v>3340</v>
      </c>
      <c r="F96" s="44" t="s">
        <v>3340</v>
      </c>
      <c r="G96" s="44" t="s">
        <v>3340</v>
      </c>
      <c r="H96" s="44" t="s">
        <v>3340</v>
      </c>
      <c r="I96" s="44" t="s">
        <v>3340</v>
      </c>
      <c r="J96" s="44" t="s">
        <v>3340</v>
      </c>
      <c r="K96" s="44" t="s">
        <v>3340</v>
      </c>
      <c r="L96" s="44" t="s">
        <v>3340</v>
      </c>
      <c r="M96" s="44" t="s">
        <v>3340</v>
      </c>
      <c r="N96" s="62" t="s">
        <v>1038</v>
      </c>
      <c r="O96" s="62">
        <v>0</v>
      </c>
      <c r="P96" s="62" t="s">
        <v>3340</v>
      </c>
    </row>
    <row r="97" spans="1:16">
      <c r="A97" s="44" t="s">
        <v>2636</v>
      </c>
      <c r="B97" s="44" t="s">
        <v>3340</v>
      </c>
      <c r="C97" s="44" t="s">
        <v>1206</v>
      </c>
      <c r="D97" s="44" t="s">
        <v>3939</v>
      </c>
      <c r="E97" s="44" t="s">
        <v>3340</v>
      </c>
      <c r="F97" s="44" t="s">
        <v>3340</v>
      </c>
      <c r="G97" s="44" t="s">
        <v>3340</v>
      </c>
      <c r="H97" s="44" t="s">
        <v>3340</v>
      </c>
      <c r="I97" s="44" t="s">
        <v>3340</v>
      </c>
      <c r="J97" s="44" t="s">
        <v>3340</v>
      </c>
      <c r="K97" s="44" t="s">
        <v>3340</v>
      </c>
      <c r="L97" s="44" t="s">
        <v>3340</v>
      </c>
      <c r="M97" s="44" t="s">
        <v>3340</v>
      </c>
      <c r="N97" s="62" t="s">
        <v>1038</v>
      </c>
      <c r="O97" s="62">
        <v>0</v>
      </c>
      <c r="P97" s="62" t="s">
        <v>3340</v>
      </c>
    </row>
    <row r="98" spans="1:16">
      <c r="A98" s="44" t="s">
        <v>2637</v>
      </c>
      <c r="B98" s="44" t="s">
        <v>3340</v>
      </c>
      <c r="C98" s="44" t="s">
        <v>1206</v>
      </c>
      <c r="D98" s="44" t="s">
        <v>3939</v>
      </c>
      <c r="E98" s="44" t="s">
        <v>3340</v>
      </c>
      <c r="F98" s="44" t="s">
        <v>3340</v>
      </c>
      <c r="G98" s="44" t="s">
        <v>3340</v>
      </c>
      <c r="H98" s="44" t="s">
        <v>3340</v>
      </c>
      <c r="I98" s="44" t="s">
        <v>3340</v>
      </c>
      <c r="J98" s="44" t="s">
        <v>3340</v>
      </c>
      <c r="K98" s="44" t="s">
        <v>3340</v>
      </c>
      <c r="L98" s="44" t="s">
        <v>3340</v>
      </c>
      <c r="M98" s="44" t="s">
        <v>3340</v>
      </c>
      <c r="N98" s="62" t="s">
        <v>1038</v>
      </c>
      <c r="O98" s="62">
        <v>0</v>
      </c>
      <c r="P98" s="62" t="s">
        <v>3340</v>
      </c>
    </row>
    <row r="99" spans="1:16">
      <c r="A99" s="44" t="s">
        <v>2638</v>
      </c>
      <c r="B99" s="44" t="s">
        <v>3340</v>
      </c>
      <c r="C99" s="44" t="s">
        <v>1206</v>
      </c>
      <c r="D99" s="44" t="s">
        <v>3939</v>
      </c>
      <c r="E99" s="44" t="s">
        <v>3340</v>
      </c>
      <c r="F99" s="44" t="s">
        <v>3340</v>
      </c>
      <c r="G99" s="44" t="s">
        <v>3340</v>
      </c>
      <c r="H99" s="44" t="s">
        <v>3340</v>
      </c>
      <c r="I99" s="44" t="s">
        <v>3340</v>
      </c>
      <c r="J99" s="44" t="s">
        <v>3340</v>
      </c>
      <c r="K99" s="44" t="s">
        <v>3340</v>
      </c>
      <c r="L99" s="44" t="s">
        <v>3340</v>
      </c>
      <c r="M99" s="44" t="s">
        <v>3340</v>
      </c>
      <c r="N99" s="62" t="s">
        <v>1038</v>
      </c>
      <c r="O99" s="62">
        <v>0</v>
      </c>
      <c r="P99" s="62" t="s">
        <v>3340</v>
      </c>
    </row>
    <row r="100" spans="1:16">
      <c r="A100" s="44" t="s">
        <v>2639</v>
      </c>
      <c r="B100" s="44" t="s">
        <v>3340</v>
      </c>
      <c r="C100" s="44" t="s">
        <v>1206</v>
      </c>
      <c r="D100" s="44" t="s">
        <v>3939</v>
      </c>
      <c r="E100" s="44" t="s">
        <v>3340</v>
      </c>
      <c r="F100" s="44" t="s">
        <v>3340</v>
      </c>
      <c r="G100" s="44" t="s">
        <v>3340</v>
      </c>
      <c r="H100" s="44" t="s">
        <v>3340</v>
      </c>
      <c r="I100" s="44" t="s">
        <v>3340</v>
      </c>
      <c r="J100" s="44" t="s">
        <v>3340</v>
      </c>
      <c r="K100" s="44" t="s">
        <v>3340</v>
      </c>
      <c r="L100" s="44" t="s">
        <v>3340</v>
      </c>
      <c r="M100" s="44" t="s">
        <v>3340</v>
      </c>
      <c r="N100" s="62" t="s">
        <v>1038</v>
      </c>
      <c r="O100" s="62">
        <v>0</v>
      </c>
      <c r="P100" s="62" t="s">
        <v>3340</v>
      </c>
    </row>
    <row r="101" spans="1:16">
      <c r="A101" s="44" t="s">
        <v>3167</v>
      </c>
      <c r="B101" s="44" t="s">
        <v>45</v>
      </c>
      <c r="C101" s="44" t="s">
        <v>1146</v>
      </c>
      <c r="D101" s="44" t="s">
        <v>1147</v>
      </c>
      <c r="E101" s="44" t="s">
        <v>1170</v>
      </c>
      <c r="F101" s="44" t="s">
        <v>1171</v>
      </c>
      <c r="G101" s="44" t="s">
        <v>3340</v>
      </c>
      <c r="H101" s="44" t="s">
        <v>3340</v>
      </c>
      <c r="I101" s="44" t="s">
        <v>3938</v>
      </c>
      <c r="J101" s="44" t="s">
        <v>3340</v>
      </c>
      <c r="K101" s="44" t="s">
        <v>3340</v>
      </c>
      <c r="L101" s="44" t="s">
        <v>3340</v>
      </c>
      <c r="M101" s="44" t="s">
        <v>3340</v>
      </c>
      <c r="N101" s="62" t="s">
        <v>1038</v>
      </c>
      <c r="O101" s="62">
        <v>0</v>
      </c>
      <c r="P101" s="62" t="s">
        <v>3340</v>
      </c>
    </row>
    <row r="102" spans="1:16">
      <c r="A102" s="44" t="s">
        <v>2640</v>
      </c>
      <c r="B102" s="44" t="s">
        <v>3340</v>
      </c>
      <c r="C102" s="44" t="s">
        <v>1206</v>
      </c>
      <c r="D102" s="44" t="s">
        <v>3939</v>
      </c>
      <c r="E102" s="44" t="s">
        <v>3340</v>
      </c>
      <c r="F102" s="44" t="s">
        <v>3340</v>
      </c>
      <c r="G102" s="44" t="s">
        <v>3340</v>
      </c>
      <c r="H102" s="44" t="s">
        <v>3340</v>
      </c>
      <c r="I102" s="44" t="s">
        <v>3340</v>
      </c>
      <c r="J102" s="44" t="s">
        <v>3340</v>
      </c>
      <c r="K102" s="44" t="s">
        <v>3340</v>
      </c>
      <c r="L102" s="44" t="s">
        <v>3340</v>
      </c>
      <c r="M102" s="44" t="s">
        <v>3340</v>
      </c>
      <c r="N102" s="62" t="s">
        <v>1038</v>
      </c>
      <c r="O102" s="62">
        <v>0</v>
      </c>
      <c r="P102" s="62" t="s">
        <v>3340</v>
      </c>
    </row>
    <row r="103" spans="1:16">
      <c r="A103" s="44" t="s">
        <v>2641</v>
      </c>
      <c r="B103" s="44" t="s">
        <v>229</v>
      </c>
      <c r="C103" s="44" t="s">
        <v>1206</v>
      </c>
      <c r="D103" s="44" t="s">
        <v>2642</v>
      </c>
      <c r="E103" s="44" t="s">
        <v>3340</v>
      </c>
      <c r="F103" s="44" t="s">
        <v>3340</v>
      </c>
      <c r="G103" s="44" t="s">
        <v>3340</v>
      </c>
      <c r="H103" s="44" t="s">
        <v>3340</v>
      </c>
      <c r="I103" s="44" t="s">
        <v>3340</v>
      </c>
      <c r="J103" s="44" t="s">
        <v>3340</v>
      </c>
      <c r="K103" s="44" t="s">
        <v>3340</v>
      </c>
      <c r="L103" s="44" t="s">
        <v>3340</v>
      </c>
      <c r="M103" s="44" t="s">
        <v>3340</v>
      </c>
      <c r="N103" s="62" t="s">
        <v>1038</v>
      </c>
      <c r="O103" s="62">
        <v>0</v>
      </c>
      <c r="P103" s="62" t="s">
        <v>3340</v>
      </c>
    </row>
    <row r="104" spans="1:16">
      <c r="A104" s="44" t="s">
        <v>3168</v>
      </c>
      <c r="B104" s="44" t="s">
        <v>52</v>
      </c>
      <c r="C104" s="44" t="s">
        <v>1146</v>
      </c>
      <c r="D104" s="44" t="s">
        <v>1147</v>
      </c>
      <c r="E104" s="44" t="s">
        <v>1170</v>
      </c>
      <c r="F104" s="44" t="s">
        <v>1171</v>
      </c>
      <c r="G104" s="44" t="s">
        <v>3340</v>
      </c>
      <c r="H104" s="44" t="s">
        <v>3340</v>
      </c>
      <c r="I104" s="44" t="s">
        <v>3938</v>
      </c>
      <c r="J104" s="44" t="s">
        <v>3340</v>
      </c>
      <c r="K104" s="44" t="s">
        <v>3340</v>
      </c>
      <c r="L104" s="45" t="s">
        <v>3340</v>
      </c>
      <c r="M104" s="44" t="s">
        <v>3340</v>
      </c>
      <c r="N104" s="62" t="s">
        <v>1038</v>
      </c>
      <c r="O104" s="62">
        <v>0</v>
      </c>
      <c r="P104" s="62" t="s">
        <v>3340</v>
      </c>
    </row>
    <row r="105" spans="1:16">
      <c r="A105" s="44" t="s">
        <v>3169</v>
      </c>
      <c r="B105" s="44" t="s">
        <v>53</v>
      </c>
      <c r="C105" s="44" t="s">
        <v>1146</v>
      </c>
      <c r="D105" s="44" t="s">
        <v>1147</v>
      </c>
      <c r="E105" s="44" t="s">
        <v>1170</v>
      </c>
      <c r="F105" s="44" t="s">
        <v>1171</v>
      </c>
      <c r="G105" s="44" t="s">
        <v>3340</v>
      </c>
      <c r="H105" s="44" t="s">
        <v>3340</v>
      </c>
      <c r="I105" s="44" t="s">
        <v>3938</v>
      </c>
      <c r="J105" s="44" t="s">
        <v>3340</v>
      </c>
      <c r="K105" s="44" t="s">
        <v>3340</v>
      </c>
      <c r="L105" s="44" t="s">
        <v>3340</v>
      </c>
      <c r="M105" s="44" t="s">
        <v>3340</v>
      </c>
      <c r="N105" s="62" t="s">
        <v>1038</v>
      </c>
      <c r="O105" s="62">
        <v>0</v>
      </c>
      <c r="P105" s="62" t="s">
        <v>3340</v>
      </c>
    </row>
    <row r="106" spans="1:16">
      <c r="A106" s="44" t="s">
        <v>1157</v>
      </c>
      <c r="B106" s="44" t="s">
        <v>34</v>
      </c>
      <c r="C106" s="44" t="s">
        <v>1146</v>
      </c>
      <c r="D106" s="44" t="s">
        <v>1147</v>
      </c>
      <c r="E106" s="44" t="s">
        <v>1157</v>
      </c>
      <c r="F106" s="44" t="s">
        <v>3340</v>
      </c>
      <c r="G106" s="44" t="s">
        <v>3340</v>
      </c>
      <c r="H106" s="44" t="s">
        <v>3340</v>
      </c>
      <c r="I106" s="44" t="s">
        <v>3938</v>
      </c>
      <c r="J106" s="44" t="s">
        <v>3340</v>
      </c>
      <c r="K106" s="44" t="s">
        <v>3340</v>
      </c>
      <c r="L106" s="44" t="s">
        <v>3340</v>
      </c>
      <c r="M106" s="44" t="s">
        <v>3340</v>
      </c>
      <c r="N106" s="62" t="s">
        <v>1038</v>
      </c>
      <c r="O106" s="62">
        <v>0</v>
      </c>
      <c r="P106" s="62" t="s">
        <v>3340</v>
      </c>
    </row>
    <row r="107" spans="1:16">
      <c r="A107" s="44" t="s">
        <v>3170</v>
      </c>
      <c r="B107" s="44" t="s">
        <v>62</v>
      </c>
      <c r="C107" s="44" t="s">
        <v>1146</v>
      </c>
      <c r="D107" s="44" t="s">
        <v>1147</v>
      </c>
      <c r="E107" s="44" t="s">
        <v>1186</v>
      </c>
      <c r="F107" s="44" t="s">
        <v>3340</v>
      </c>
      <c r="G107" s="44" t="s">
        <v>3340</v>
      </c>
      <c r="H107" s="44" t="s">
        <v>3340</v>
      </c>
      <c r="I107" s="44" t="s">
        <v>3938</v>
      </c>
      <c r="J107" s="44" t="s">
        <v>3340</v>
      </c>
      <c r="K107" s="44" t="s">
        <v>3340</v>
      </c>
      <c r="L107" s="44" t="s">
        <v>3340</v>
      </c>
      <c r="M107" s="44" t="s">
        <v>3340</v>
      </c>
      <c r="N107" s="62" t="s">
        <v>1038</v>
      </c>
      <c r="O107" s="62">
        <v>0</v>
      </c>
      <c r="P107" s="62" t="s">
        <v>3340</v>
      </c>
    </row>
    <row r="108" spans="1:16">
      <c r="A108" s="44" t="s">
        <v>3171</v>
      </c>
      <c r="B108" s="44" t="s">
        <v>651</v>
      </c>
      <c r="C108" s="44" t="s">
        <v>1146</v>
      </c>
      <c r="D108" s="44" t="s">
        <v>1147</v>
      </c>
      <c r="E108" s="44" t="s">
        <v>1186</v>
      </c>
      <c r="F108" s="44" t="s">
        <v>3340</v>
      </c>
      <c r="G108" s="44" t="s">
        <v>3340</v>
      </c>
      <c r="H108" s="44" t="s">
        <v>3340</v>
      </c>
      <c r="I108" s="44" t="s">
        <v>3938</v>
      </c>
      <c r="J108" s="44" t="s">
        <v>3340</v>
      </c>
      <c r="K108" s="44" t="s">
        <v>3340</v>
      </c>
      <c r="L108" s="44" t="s">
        <v>3340</v>
      </c>
      <c r="M108" s="44" t="s">
        <v>3340</v>
      </c>
      <c r="N108" s="62" t="s">
        <v>1038</v>
      </c>
      <c r="O108" s="62">
        <v>0</v>
      </c>
      <c r="P108" s="62" t="s">
        <v>3340</v>
      </c>
    </row>
    <row r="109" spans="1:16">
      <c r="A109" s="44" t="s">
        <v>3172</v>
      </c>
      <c r="B109" s="44" t="s">
        <v>82</v>
      </c>
      <c r="C109" s="44" t="s">
        <v>1146</v>
      </c>
      <c r="D109" s="44" t="s">
        <v>1147</v>
      </c>
      <c r="E109" s="44" t="s">
        <v>1186</v>
      </c>
      <c r="F109" s="44" t="s">
        <v>3340</v>
      </c>
      <c r="G109" s="44" t="s">
        <v>3340</v>
      </c>
      <c r="H109" s="44" t="s">
        <v>3340</v>
      </c>
      <c r="I109" s="44" t="s">
        <v>3938</v>
      </c>
      <c r="J109" s="44" t="s">
        <v>3340</v>
      </c>
      <c r="K109" s="44" t="s">
        <v>3340</v>
      </c>
      <c r="L109" s="44" t="s">
        <v>3340</v>
      </c>
      <c r="M109" s="44" t="s">
        <v>3340</v>
      </c>
      <c r="N109" s="62" t="s">
        <v>1038</v>
      </c>
      <c r="O109" s="62">
        <v>0</v>
      </c>
      <c r="P109" s="62" t="s">
        <v>3340</v>
      </c>
    </row>
    <row r="110" spans="1:16">
      <c r="A110" s="44" t="s">
        <v>3173</v>
      </c>
      <c r="B110" s="44" t="s">
        <v>3515</v>
      </c>
      <c r="C110" s="44" t="s">
        <v>1146</v>
      </c>
      <c r="D110" s="44" t="s">
        <v>1147</v>
      </c>
      <c r="E110" s="44" t="s">
        <v>1186</v>
      </c>
      <c r="F110" s="44" t="s">
        <v>3340</v>
      </c>
      <c r="G110" s="44" t="s">
        <v>3340</v>
      </c>
      <c r="H110" s="44" t="s">
        <v>3340</v>
      </c>
      <c r="I110" s="44" t="s">
        <v>3938</v>
      </c>
      <c r="J110" s="44" t="s">
        <v>3340</v>
      </c>
      <c r="K110" s="44" t="s">
        <v>3340</v>
      </c>
      <c r="L110" s="44" t="s">
        <v>3340</v>
      </c>
      <c r="M110" s="44" t="s">
        <v>3340</v>
      </c>
      <c r="N110" s="62" t="s">
        <v>1038</v>
      </c>
      <c r="O110" s="62">
        <v>0</v>
      </c>
      <c r="P110" s="62" t="s">
        <v>3340</v>
      </c>
    </row>
    <row r="111" spans="1:16">
      <c r="A111" s="44" t="s">
        <v>3174</v>
      </c>
      <c r="B111" s="44" t="s">
        <v>3516</v>
      </c>
      <c r="C111" s="44" t="s">
        <v>1146</v>
      </c>
      <c r="D111" s="44" t="s">
        <v>1147</v>
      </c>
      <c r="E111" s="44" t="s">
        <v>1186</v>
      </c>
      <c r="F111" s="44" t="s">
        <v>3340</v>
      </c>
      <c r="G111" s="44" t="s">
        <v>3340</v>
      </c>
      <c r="H111" s="44" t="s">
        <v>3340</v>
      </c>
      <c r="I111" s="44" t="s">
        <v>3938</v>
      </c>
      <c r="J111" s="44" t="s">
        <v>3340</v>
      </c>
      <c r="K111" s="44" t="s">
        <v>3340</v>
      </c>
      <c r="L111" s="44" t="s">
        <v>3340</v>
      </c>
      <c r="M111" s="44" t="s">
        <v>3340</v>
      </c>
      <c r="N111" s="62" t="s">
        <v>1038</v>
      </c>
      <c r="O111" s="62">
        <v>0</v>
      </c>
      <c r="P111" s="62" t="s">
        <v>3340</v>
      </c>
    </row>
    <row r="112" spans="1:16">
      <c r="A112" s="44" t="s">
        <v>3175</v>
      </c>
      <c r="B112" s="44" t="s">
        <v>646</v>
      </c>
      <c r="C112" s="44" t="s">
        <v>1146</v>
      </c>
      <c r="D112" s="44" t="s">
        <v>1147</v>
      </c>
      <c r="E112" s="44" t="s">
        <v>1186</v>
      </c>
      <c r="F112" s="44" t="s">
        <v>3340</v>
      </c>
      <c r="G112" s="44" t="s">
        <v>3340</v>
      </c>
      <c r="H112" s="44" t="s">
        <v>3340</v>
      </c>
      <c r="I112" s="44" t="s">
        <v>3938</v>
      </c>
      <c r="J112" s="44" t="s">
        <v>3340</v>
      </c>
      <c r="K112" s="44" t="s">
        <v>3340</v>
      </c>
      <c r="L112" s="44" t="s">
        <v>3340</v>
      </c>
      <c r="M112" s="44" t="s">
        <v>3340</v>
      </c>
      <c r="N112" s="62" t="s">
        <v>1038</v>
      </c>
      <c r="O112" s="62">
        <v>0</v>
      </c>
      <c r="P112" s="62" t="s">
        <v>3340</v>
      </c>
    </row>
    <row r="113" spans="1:16">
      <c r="A113" s="44" t="s">
        <v>3176</v>
      </c>
      <c r="B113" s="44" t="s">
        <v>647</v>
      </c>
      <c r="C113" s="44" t="s">
        <v>1146</v>
      </c>
      <c r="D113" s="44" t="s">
        <v>1147</v>
      </c>
      <c r="E113" s="44" t="s">
        <v>1186</v>
      </c>
      <c r="F113" s="44" t="s">
        <v>3340</v>
      </c>
      <c r="G113" s="44" t="s">
        <v>3340</v>
      </c>
      <c r="H113" s="44" t="s">
        <v>3340</v>
      </c>
      <c r="I113" s="44" t="s">
        <v>3938</v>
      </c>
      <c r="J113" s="44" t="s">
        <v>3340</v>
      </c>
      <c r="K113" s="44" t="s">
        <v>3340</v>
      </c>
      <c r="L113" s="44" t="s">
        <v>3340</v>
      </c>
      <c r="M113" s="44" t="s">
        <v>3340</v>
      </c>
      <c r="N113" s="62" t="s">
        <v>1038</v>
      </c>
      <c r="O113" s="62">
        <v>0</v>
      </c>
      <c r="P113" s="62" t="s">
        <v>3340</v>
      </c>
    </row>
    <row r="114" spans="1:16">
      <c r="A114" s="44" t="s">
        <v>3177</v>
      </c>
      <c r="B114" s="44" t="s">
        <v>648</v>
      </c>
      <c r="C114" s="44" t="s">
        <v>1146</v>
      </c>
      <c r="D114" s="44" t="s">
        <v>1147</v>
      </c>
      <c r="E114" s="44" t="s">
        <v>1186</v>
      </c>
      <c r="F114" s="44" t="s">
        <v>3340</v>
      </c>
      <c r="G114" s="44" t="s">
        <v>3340</v>
      </c>
      <c r="H114" s="44" t="s">
        <v>3340</v>
      </c>
      <c r="I114" s="44" t="s">
        <v>3938</v>
      </c>
      <c r="J114" s="44" t="s">
        <v>3340</v>
      </c>
      <c r="K114" s="44" t="s">
        <v>3340</v>
      </c>
      <c r="L114" s="44" t="s">
        <v>3340</v>
      </c>
      <c r="M114" s="44" t="s">
        <v>3340</v>
      </c>
      <c r="N114" s="62" t="s">
        <v>1038</v>
      </c>
      <c r="O114" s="62">
        <v>0</v>
      </c>
      <c r="P114" s="62" t="s">
        <v>3340</v>
      </c>
    </row>
    <row r="115" spans="1:16">
      <c r="A115" s="44" t="s">
        <v>2693</v>
      </c>
      <c r="B115" s="44" t="s">
        <v>3340</v>
      </c>
      <c r="C115" s="44" t="s">
        <v>1206</v>
      </c>
      <c r="D115" s="44" t="s">
        <v>1207</v>
      </c>
      <c r="E115" s="44" t="s">
        <v>3340</v>
      </c>
      <c r="F115" s="44" t="s">
        <v>3340</v>
      </c>
      <c r="G115" s="44" t="s">
        <v>3340</v>
      </c>
      <c r="H115" s="44" t="s">
        <v>3340</v>
      </c>
      <c r="I115" s="44" t="s">
        <v>3340</v>
      </c>
      <c r="J115" s="44" t="s">
        <v>3340</v>
      </c>
      <c r="K115" s="44" t="s">
        <v>3340</v>
      </c>
      <c r="L115" s="44" t="s">
        <v>3340</v>
      </c>
      <c r="M115" s="44" t="s">
        <v>3340</v>
      </c>
      <c r="N115" s="62" t="s">
        <v>1038</v>
      </c>
      <c r="O115" s="62">
        <v>0</v>
      </c>
      <c r="P115" s="62" t="s">
        <v>3340</v>
      </c>
    </row>
    <row r="116" spans="1:16">
      <c r="A116" s="44" t="s">
        <v>2643</v>
      </c>
      <c r="B116" s="44" t="s">
        <v>264</v>
      </c>
      <c r="C116" s="44" t="s">
        <v>1206</v>
      </c>
      <c r="D116" s="44" t="s">
        <v>2623</v>
      </c>
      <c r="E116" s="44" t="s">
        <v>3340</v>
      </c>
      <c r="F116" s="44" t="s">
        <v>3340</v>
      </c>
      <c r="G116" s="44" t="s">
        <v>3340</v>
      </c>
      <c r="H116" s="44" t="s">
        <v>3340</v>
      </c>
      <c r="I116" s="44" t="s">
        <v>3340</v>
      </c>
      <c r="J116" s="44" t="s">
        <v>3340</v>
      </c>
      <c r="K116" s="44" t="s">
        <v>3340</v>
      </c>
      <c r="L116" s="44" t="s">
        <v>3340</v>
      </c>
      <c r="M116" s="44" t="s">
        <v>3340</v>
      </c>
      <c r="N116" s="62" t="s">
        <v>1038</v>
      </c>
      <c r="O116" s="62">
        <v>0</v>
      </c>
      <c r="P116" s="62" t="s">
        <v>3340</v>
      </c>
    </row>
    <row r="117" spans="1:16">
      <c r="A117" s="44" t="s">
        <v>3178</v>
      </c>
      <c r="B117" s="44" t="s">
        <v>649</v>
      </c>
      <c r="C117" s="44" t="s">
        <v>1146</v>
      </c>
      <c r="D117" s="44" t="s">
        <v>1147</v>
      </c>
      <c r="E117" s="44" t="s">
        <v>1186</v>
      </c>
      <c r="F117" s="44" t="s">
        <v>3340</v>
      </c>
      <c r="G117" s="44" t="s">
        <v>3340</v>
      </c>
      <c r="H117" s="44" t="s">
        <v>3340</v>
      </c>
      <c r="I117" s="44" t="s">
        <v>3938</v>
      </c>
      <c r="J117" s="44" t="s">
        <v>3340</v>
      </c>
      <c r="K117" s="44" t="s">
        <v>3340</v>
      </c>
      <c r="L117" s="45" t="s">
        <v>3340</v>
      </c>
      <c r="M117" s="44" t="s">
        <v>3340</v>
      </c>
      <c r="N117" s="62" t="s">
        <v>1038</v>
      </c>
      <c r="O117" s="62">
        <v>0</v>
      </c>
      <c r="P117" s="62" t="s">
        <v>3340</v>
      </c>
    </row>
    <row r="118" spans="1:16">
      <c r="A118" s="44" t="s">
        <v>2700</v>
      </c>
      <c r="B118" s="44" t="s">
        <v>3340</v>
      </c>
      <c r="C118" s="44" t="s">
        <v>1206</v>
      </c>
      <c r="D118" s="44" t="s">
        <v>2701</v>
      </c>
      <c r="E118" s="44" t="s">
        <v>3340</v>
      </c>
      <c r="F118" s="44" t="s">
        <v>3340</v>
      </c>
      <c r="G118" s="44" t="s">
        <v>3340</v>
      </c>
      <c r="H118" s="44" t="s">
        <v>3340</v>
      </c>
      <c r="I118" s="44" t="s">
        <v>3340</v>
      </c>
      <c r="J118" s="44" t="s">
        <v>3340</v>
      </c>
      <c r="K118" s="44" t="s">
        <v>3340</v>
      </c>
      <c r="L118" s="44" t="s">
        <v>3340</v>
      </c>
      <c r="M118" s="44" t="s">
        <v>3340</v>
      </c>
      <c r="N118" s="62" t="s">
        <v>1038</v>
      </c>
      <c r="O118" s="62">
        <v>0</v>
      </c>
      <c r="P118" s="62" t="s">
        <v>3340</v>
      </c>
    </row>
    <row r="119" spans="1:16">
      <c r="A119" s="44" t="s">
        <v>2702</v>
      </c>
      <c r="B119" s="44" t="s">
        <v>3340</v>
      </c>
      <c r="C119" s="44" t="s">
        <v>1206</v>
      </c>
      <c r="D119" s="44" t="s">
        <v>2647</v>
      </c>
      <c r="E119" s="44" t="s">
        <v>3340</v>
      </c>
      <c r="F119" s="44" t="s">
        <v>3340</v>
      </c>
      <c r="G119" s="44" t="s">
        <v>3340</v>
      </c>
      <c r="H119" s="44" t="s">
        <v>3340</v>
      </c>
      <c r="I119" s="44" t="s">
        <v>3340</v>
      </c>
      <c r="J119" s="44" t="s">
        <v>3340</v>
      </c>
      <c r="K119" s="44" t="s">
        <v>3340</v>
      </c>
      <c r="L119" s="44" t="s">
        <v>3340</v>
      </c>
      <c r="M119" s="44" t="s">
        <v>3340</v>
      </c>
      <c r="N119" s="62" t="s">
        <v>1038</v>
      </c>
      <c r="O119" s="62">
        <v>0</v>
      </c>
      <c r="P119" s="62" t="s">
        <v>3340</v>
      </c>
    </row>
    <row r="120" spans="1:16">
      <c r="A120" s="44" t="s">
        <v>2644</v>
      </c>
      <c r="B120" s="44" t="s">
        <v>269</v>
      </c>
      <c r="C120" s="44" t="s">
        <v>1206</v>
      </c>
      <c r="D120" s="44" t="s">
        <v>2645</v>
      </c>
      <c r="E120" s="44" t="s">
        <v>3340</v>
      </c>
      <c r="F120" s="44" t="s">
        <v>3340</v>
      </c>
      <c r="G120" s="44" t="s">
        <v>3340</v>
      </c>
      <c r="H120" s="44" t="s">
        <v>3340</v>
      </c>
      <c r="I120" s="44" t="s">
        <v>3340</v>
      </c>
      <c r="J120" s="44" t="s">
        <v>3340</v>
      </c>
      <c r="K120" s="44" t="s">
        <v>3340</v>
      </c>
      <c r="L120" s="44" t="s">
        <v>3340</v>
      </c>
      <c r="M120" s="44" t="s">
        <v>3340</v>
      </c>
      <c r="N120" s="62" t="s">
        <v>1038</v>
      </c>
      <c r="O120" s="62">
        <v>0</v>
      </c>
      <c r="P120" s="62" t="s">
        <v>3340</v>
      </c>
    </row>
    <row r="121" spans="1:16">
      <c r="A121" s="44" t="s">
        <v>3179</v>
      </c>
      <c r="B121" s="44" t="s">
        <v>650</v>
      </c>
      <c r="C121" s="44" t="s">
        <v>1146</v>
      </c>
      <c r="D121" s="44" t="s">
        <v>1147</v>
      </c>
      <c r="E121" s="44" t="s">
        <v>1186</v>
      </c>
      <c r="F121" s="44" t="s">
        <v>3340</v>
      </c>
      <c r="G121" s="44" t="s">
        <v>3340</v>
      </c>
      <c r="H121" s="44" t="s">
        <v>3340</v>
      </c>
      <c r="I121" s="44" t="s">
        <v>3938</v>
      </c>
      <c r="J121" s="44" t="s">
        <v>3340</v>
      </c>
      <c r="K121" s="44" t="s">
        <v>3340</v>
      </c>
      <c r="L121" s="44" t="s">
        <v>3340</v>
      </c>
      <c r="M121" s="44" t="s">
        <v>3340</v>
      </c>
      <c r="N121" s="62" t="s">
        <v>1038</v>
      </c>
      <c r="O121" s="62">
        <v>0</v>
      </c>
      <c r="P121" s="62" t="s">
        <v>3340</v>
      </c>
    </row>
    <row r="122" spans="1:16">
      <c r="A122" s="44" t="s">
        <v>2704</v>
      </c>
      <c r="B122" s="44" t="s">
        <v>3340</v>
      </c>
      <c r="C122" s="44" t="s">
        <v>1206</v>
      </c>
      <c r="D122" s="44" t="s">
        <v>2684</v>
      </c>
      <c r="E122" s="44" t="s">
        <v>3340</v>
      </c>
      <c r="F122" s="44" t="s">
        <v>3340</v>
      </c>
      <c r="G122" s="44" t="s">
        <v>3340</v>
      </c>
      <c r="H122" s="44" t="s">
        <v>3340</v>
      </c>
      <c r="I122" s="44" t="s">
        <v>3340</v>
      </c>
      <c r="J122" s="44" t="s">
        <v>3340</v>
      </c>
      <c r="K122" s="44" t="s">
        <v>3340</v>
      </c>
      <c r="L122" s="44" t="s">
        <v>3340</v>
      </c>
      <c r="M122" s="44" t="s">
        <v>3340</v>
      </c>
      <c r="N122" s="62" t="s">
        <v>1038</v>
      </c>
      <c r="O122" s="62">
        <v>0</v>
      </c>
      <c r="P122" s="62" t="s">
        <v>3340</v>
      </c>
    </row>
    <row r="123" spans="1:16">
      <c r="A123" s="44" t="s">
        <v>1279</v>
      </c>
      <c r="B123" s="44" t="s">
        <v>1280</v>
      </c>
      <c r="C123" s="44" t="s">
        <v>1206</v>
      </c>
      <c r="D123" s="44" t="s">
        <v>1147</v>
      </c>
      <c r="E123" s="44" t="s">
        <v>1278</v>
      </c>
      <c r="F123" s="44" t="s">
        <v>3340</v>
      </c>
      <c r="G123" s="44" t="s">
        <v>3340</v>
      </c>
      <c r="H123" s="44" t="s">
        <v>3340</v>
      </c>
      <c r="I123" s="44" t="s">
        <v>3930</v>
      </c>
      <c r="J123" s="44" t="s">
        <v>3340</v>
      </c>
      <c r="K123" s="44" t="s">
        <v>1280</v>
      </c>
      <c r="L123" s="44" t="s">
        <v>3941</v>
      </c>
      <c r="M123" s="44" t="s">
        <v>3340</v>
      </c>
      <c r="N123" s="62" t="s">
        <v>1097</v>
      </c>
      <c r="O123" s="62">
        <v>0</v>
      </c>
      <c r="P123" s="62" t="s">
        <v>3340</v>
      </c>
    </row>
    <row r="124" spans="1:16">
      <c r="A124" s="44" t="s">
        <v>2703</v>
      </c>
      <c r="B124" s="44" t="s">
        <v>3340</v>
      </c>
      <c r="C124" s="44" t="s">
        <v>1206</v>
      </c>
      <c r="D124" s="44" t="s">
        <v>2647</v>
      </c>
      <c r="E124" s="44" t="s">
        <v>3340</v>
      </c>
      <c r="F124" s="44" t="s">
        <v>3340</v>
      </c>
      <c r="G124" s="44" t="s">
        <v>3340</v>
      </c>
      <c r="H124" s="44" t="s">
        <v>3340</v>
      </c>
      <c r="I124" s="44" t="s">
        <v>3340</v>
      </c>
      <c r="J124" s="44" t="s">
        <v>3340</v>
      </c>
      <c r="K124" s="44" t="s">
        <v>3340</v>
      </c>
      <c r="L124" s="44" t="s">
        <v>3340</v>
      </c>
      <c r="M124" s="44" t="s">
        <v>3340</v>
      </c>
      <c r="N124" s="62" t="s">
        <v>1038</v>
      </c>
      <c r="O124" s="62">
        <v>0</v>
      </c>
      <c r="P124" s="62" t="s">
        <v>3340</v>
      </c>
    </row>
    <row r="125" spans="1:16">
      <c r="A125" s="44" t="s">
        <v>3180</v>
      </c>
      <c r="B125" s="44" t="s">
        <v>652</v>
      </c>
      <c r="C125" s="44" t="s">
        <v>1146</v>
      </c>
      <c r="D125" s="44" t="s">
        <v>1147</v>
      </c>
      <c r="E125" s="44" t="s">
        <v>1165</v>
      </c>
      <c r="F125" s="44" t="s">
        <v>3340</v>
      </c>
      <c r="G125" s="44" t="s">
        <v>3340</v>
      </c>
      <c r="H125" s="44" t="s">
        <v>3340</v>
      </c>
      <c r="I125" s="44" t="s">
        <v>3938</v>
      </c>
      <c r="J125" s="44" t="s">
        <v>3340</v>
      </c>
      <c r="K125" s="44" t="s">
        <v>3340</v>
      </c>
      <c r="L125" s="44" t="s">
        <v>3340</v>
      </c>
      <c r="M125" s="44" t="s">
        <v>3340</v>
      </c>
      <c r="N125" s="62" t="s">
        <v>1038</v>
      </c>
      <c r="O125" s="62">
        <v>0</v>
      </c>
      <c r="P125" s="62" t="s">
        <v>3340</v>
      </c>
    </row>
    <row r="126" spans="1:16">
      <c r="A126" s="44" t="s">
        <v>3181</v>
      </c>
      <c r="B126" s="44" t="s">
        <v>653</v>
      </c>
      <c r="C126" s="44" t="s">
        <v>1146</v>
      </c>
      <c r="D126" s="44" t="s">
        <v>1147</v>
      </c>
      <c r="E126" s="44" t="s">
        <v>1165</v>
      </c>
      <c r="F126" s="44" t="s">
        <v>3340</v>
      </c>
      <c r="G126" s="44" t="s">
        <v>3340</v>
      </c>
      <c r="H126" s="44" t="s">
        <v>3340</v>
      </c>
      <c r="I126" s="44" t="s">
        <v>3938</v>
      </c>
      <c r="J126" s="44" t="s">
        <v>3340</v>
      </c>
      <c r="K126" s="44" t="s">
        <v>3340</v>
      </c>
      <c r="L126" s="44" t="s">
        <v>3340</v>
      </c>
      <c r="M126" s="44" t="s">
        <v>3340</v>
      </c>
      <c r="N126" s="62" t="s">
        <v>1038</v>
      </c>
      <c r="O126" s="62">
        <v>0</v>
      </c>
      <c r="P126" s="62" t="s">
        <v>3340</v>
      </c>
    </row>
    <row r="127" spans="1:16">
      <c r="A127" s="44" t="s">
        <v>3182</v>
      </c>
      <c r="B127" s="44" t="s">
        <v>654</v>
      </c>
      <c r="C127" s="44" t="s">
        <v>1146</v>
      </c>
      <c r="D127" s="44" t="s">
        <v>1147</v>
      </c>
      <c r="E127" s="44" t="s">
        <v>1165</v>
      </c>
      <c r="F127" s="44" t="s">
        <v>3340</v>
      </c>
      <c r="G127" s="44" t="s">
        <v>3340</v>
      </c>
      <c r="H127" s="44" t="s">
        <v>3340</v>
      </c>
      <c r="I127" s="44" t="s">
        <v>3938</v>
      </c>
      <c r="J127" s="44" t="s">
        <v>3340</v>
      </c>
      <c r="K127" s="44" t="s">
        <v>3340</v>
      </c>
      <c r="L127" s="44" t="s">
        <v>3340</v>
      </c>
      <c r="M127" s="44" t="s">
        <v>3340</v>
      </c>
      <c r="N127" s="62" t="s">
        <v>1038</v>
      </c>
      <c r="O127" s="62">
        <v>0</v>
      </c>
      <c r="P127" s="62" t="s">
        <v>3340</v>
      </c>
    </row>
    <row r="128" spans="1:16">
      <c r="A128" s="44" t="s">
        <v>3183</v>
      </c>
      <c r="B128" s="44" t="s">
        <v>655</v>
      </c>
      <c r="C128" s="44" t="s">
        <v>1146</v>
      </c>
      <c r="D128" s="44" t="s">
        <v>1147</v>
      </c>
      <c r="E128" s="44" t="s">
        <v>1165</v>
      </c>
      <c r="F128" s="44" t="s">
        <v>3340</v>
      </c>
      <c r="G128" s="44" t="s">
        <v>3340</v>
      </c>
      <c r="H128" s="44" t="s">
        <v>3340</v>
      </c>
      <c r="I128" s="44" t="s">
        <v>3938</v>
      </c>
      <c r="J128" s="44" t="s">
        <v>3340</v>
      </c>
      <c r="K128" s="44" t="s">
        <v>3340</v>
      </c>
      <c r="L128" s="44" t="s">
        <v>3340</v>
      </c>
      <c r="M128" s="44" t="s">
        <v>3340</v>
      </c>
      <c r="N128" s="62" t="s">
        <v>1038</v>
      </c>
      <c r="O128" s="62">
        <v>0</v>
      </c>
      <c r="P128" s="62" t="s">
        <v>3340</v>
      </c>
    </row>
    <row r="129" spans="1:16">
      <c r="A129" s="44" t="s">
        <v>3184</v>
      </c>
      <c r="B129" s="44" t="s">
        <v>656</v>
      </c>
      <c r="C129" s="44" t="s">
        <v>1146</v>
      </c>
      <c r="D129" s="44" t="s">
        <v>1147</v>
      </c>
      <c r="E129" s="44" t="s">
        <v>1165</v>
      </c>
      <c r="F129" s="44" t="s">
        <v>3340</v>
      </c>
      <c r="G129" s="44" t="s">
        <v>3340</v>
      </c>
      <c r="H129" s="44" t="s">
        <v>3340</v>
      </c>
      <c r="I129" s="44" t="s">
        <v>3938</v>
      </c>
      <c r="J129" s="44" t="s">
        <v>3340</v>
      </c>
      <c r="K129" s="44" t="s">
        <v>3340</v>
      </c>
      <c r="L129" s="44" t="s">
        <v>3340</v>
      </c>
      <c r="M129" s="44" t="s">
        <v>3340</v>
      </c>
      <c r="N129" s="62" t="s">
        <v>1038</v>
      </c>
      <c r="O129" s="62">
        <v>0</v>
      </c>
      <c r="P129" s="62" t="s">
        <v>3340</v>
      </c>
    </row>
    <row r="130" spans="1:16">
      <c r="A130" s="44" t="s">
        <v>3185</v>
      </c>
      <c r="B130" s="44" t="s">
        <v>657</v>
      </c>
      <c r="C130" s="44" t="s">
        <v>1146</v>
      </c>
      <c r="D130" s="44" t="s">
        <v>1147</v>
      </c>
      <c r="E130" s="44" t="s">
        <v>1165</v>
      </c>
      <c r="F130" s="44" t="s">
        <v>3340</v>
      </c>
      <c r="G130" s="44" t="s">
        <v>3340</v>
      </c>
      <c r="H130" s="44" t="s">
        <v>3340</v>
      </c>
      <c r="I130" s="44" t="s">
        <v>3938</v>
      </c>
      <c r="J130" s="44" t="s">
        <v>3340</v>
      </c>
      <c r="K130" s="44" t="s">
        <v>3340</v>
      </c>
      <c r="L130" s="44" t="s">
        <v>3340</v>
      </c>
      <c r="M130" s="44" t="s">
        <v>3340</v>
      </c>
      <c r="N130" s="62" t="s">
        <v>1038</v>
      </c>
      <c r="O130" s="62">
        <v>0</v>
      </c>
      <c r="P130" s="62" t="s">
        <v>3340</v>
      </c>
    </row>
    <row r="131" spans="1:16">
      <c r="A131" s="44" t="s">
        <v>3186</v>
      </c>
      <c r="B131" s="44" t="s">
        <v>658</v>
      </c>
      <c r="C131" s="44" t="s">
        <v>1146</v>
      </c>
      <c r="D131" s="44" t="s">
        <v>1147</v>
      </c>
      <c r="E131" s="44" t="s">
        <v>1165</v>
      </c>
      <c r="F131" s="44" t="s">
        <v>3340</v>
      </c>
      <c r="G131" s="44" t="s">
        <v>3340</v>
      </c>
      <c r="H131" s="44" t="s">
        <v>3340</v>
      </c>
      <c r="I131" s="44" t="s">
        <v>3938</v>
      </c>
      <c r="J131" s="44" t="s">
        <v>3340</v>
      </c>
      <c r="K131" s="44" t="s">
        <v>3340</v>
      </c>
      <c r="L131" s="44" t="s">
        <v>3340</v>
      </c>
      <c r="M131" s="44" t="s">
        <v>3340</v>
      </c>
      <c r="N131" s="62" t="s">
        <v>1038</v>
      </c>
      <c r="O131" s="62">
        <v>0</v>
      </c>
      <c r="P131" s="62" t="s">
        <v>3340</v>
      </c>
    </row>
    <row r="132" spans="1:16">
      <c r="A132" s="44" t="s">
        <v>3187</v>
      </c>
      <c r="B132" s="44" t="s">
        <v>81</v>
      </c>
      <c r="C132" s="44" t="s">
        <v>1146</v>
      </c>
      <c r="D132" s="44" t="s">
        <v>1147</v>
      </c>
      <c r="E132" s="44" t="s">
        <v>1201</v>
      </c>
      <c r="F132" s="44" t="s">
        <v>3340</v>
      </c>
      <c r="G132" s="44" t="s">
        <v>3340</v>
      </c>
      <c r="H132" s="44" t="s">
        <v>3340</v>
      </c>
      <c r="I132" s="44" t="s">
        <v>3938</v>
      </c>
      <c r="J132" s="44" t="s">
        <v>3340</v>
      </c>
      <c r="K132" s="44" t="s">
        <v>3340</v>
      </c>
      <c r="L132" s="44" t="s">
        <v>3340</v>
      </c>
      <c r="M132" s="44" t="s">
        <v>3340</v>
      </c>
      <c r="N132" s="62" t="s">
        <v>1038</v>
      </c>
      <c r="O132" s="62">
        <v>0</v>
      </c>
      <c r="P132" s="62" t="s">
        <v>3340</v>
      </c>
    </row>
    <row r="133" spans="1:16">
      <c r="A133" s="44" t="s">
        <v>3188</v>
      </c>
      <c r="B133" s="44" t="s">
        <v>665</v>
      </c>
      <c r="C133" s="44" t="s">
        <v>1146</v>
      </c>
      <c r="D133" s="44" t="s">
        <v>1147</v>
      </c>
      <c r="E133" s="44" t="s">
        <v>1201</v>
      </c>
      <c r="F133" s="44" t="s">
        <v>3340</v>
      </c>
      <c r="G133" s="44" t="s">
        <v>3340</v>
      </c>
      <c r="H133" s="44" t="s">
        <v>3340</v>
      </c>
      <c r="I133" s="44" t="s">
        <v>3938</v>
      </c>
      <c r="J133" s="44" t="s">
        <v>3340</v>
      </c>
      <c r="K133" s="44" t="s">
        <v>3340</v>
      </c>
      <c r="L133" s="44" t="s">
        <v>3340</v>
      </c>
      <c r="M133" s="44" t="s">
        <v>3340</v>
      </c>
      <c r="N133" s="62" t="s">
        <v>1038</v>
      </c>
      <c r="O133" s="62">
        <v>0</v>
      </c>
      <c r="P133" s="62" t="s">
        <v>3340</v>
      </c>
    </row>
    <row r="134" spans="1:16">
      <c r="A134" s="44" t="s">
        <v>3189</v>
      </c>
      <c r="B134" s="44" t="s">
        <v>3518</v>
      </c>
      <c r="C134" s="44" t="s">
        <v>1146</v>
      </c>
      <c r="D134" s="44" t="s">
        <v>1147</v>
      </c>
      <c r="E134" s="44" t="s">
        <v>1201</v>
      </c>
      <c r="F134" s="44" t="s">
        <v>3340</v>
      </c>
      <c r="G134" s="44" t="s">
        <v>3340</v>
      </c>
      <c r="H134" s="44" t="s">
        <v>3340</v>
      </c>
      <c r="I134" s="44" t="s">
        <v>3938</v>
      </c>
      <c r="J134" s="44" t="s">
        <v>3340</v>
      </c>
      <c r="K134" s="44" t="s">
        <v>3340</v>
      </c>
      <c r="L134" s="44" t="s">
        <v>3340</v>
      </c>
      <c r="M134" s="44" t="s">
        <v>3340</v>
      </c>
      <c r="N134" s="62" t="s">
        <v>1038</v>
      </c>
      <c r="O134" s="62">
        <v>0</v>
      </c>
      <c r="P134" s="62" t="s">
        <v>3340</v>
      </c>
    </row>
    <row r="135" spans="1:16">
      <c r="A135" s="44" t="s">
        <v>3190</v>
      </c>
      <c r="B135" s="44" t="s">
        <v>3519</v>
      </c>
      <c r="C135" s="44" t="s">
        <v>1146</v>
      </c>
      <c r="D135" s="44" t="s">
        <v>1147</v>
      </c>
      <c r="E135" s="44" t="s">
        <v>1201</v>
      </c>
      <c r="F135" s="44" t="s">
        <v>3340</v>
      </c>
      <c r="G135" s="44" t="s">
        <v>3340</v>
      </c>
      <c r="H135" s="44" t="s">
        <v>3340</v>
      </c>
      <c r="I135" s="44" t="s">
        <v>3938</v>
      </c>
      <c r="J135" s="44" t="s">
        <v>3340</v>
      </c>
      <c r="K135" s="44" t="s">
        <v>3340</v>
      </c>
      <c r="L135" s="44" t="s">
        <v>3340</v>
      </c>
      <c r="M135" s="44" t="s">
        <v>3340</v>
      </c>
      <c r="N135" s="62" t="s">
        <v>1038</v>
      </c>
      <c r="O135" s="62">
        <v>0</v>
      </c>
      <c r="P135" s="62" t="s">
        <v>3340</v>
      </c>
    </row>
    <row r="136" spans="1:16">
      <c r="A136" s="44" t="s">
        <v>3191</v>
      </c>
      <c r="B136" s="44" t="s">
        <v>659</v>
      </c>
      <c r="C136" s="44" t="s">
        <v>1146</v>
      </c>
      <c r="D136" s="44" t="s">
        <v>1147</v>
      </c>
      <c r="E136" s="44" t="s">
        <v>1201</v>
      </c>
      <c r="F136" s="44" t="s">
        <v>3340</v>
      </c>
      <c r="G136" s="44" t="s">
        <v>3340</v>
      </c>
      <c r="H136" s="44" t="s">
        <v>3340</v>
      </c>
      <c r="I136" s="44" t="s">
        <v>3938</v>
      </c>
      <c r="J136" s="44" t="s">
        <v>3340</v>
      </c>
      <c r="K136" s="44" t="s">
        <v>3340</v>
      </c>
      <c r="L136" s="44" t="s">
        <v>3340</v>
      </c>
      <c r="M136" s="44" t="s">
        <v>3340</v>
      </c>
      <c r="N136" s="62" t="s">
        <v>1038</v>
      </c>
      <c r="O136" s="62">
        <v>0</v>
      </c>
      <c r="P136" s="62" t="s">
        <v>3340</v>
      </c>
    </row>
    <row r="137" spans="1:16">
      <c r="A137" s="44" t="s">
        <v>2648</v>
      </c>
      <c r="B137" s="44" t="s">
        <v>265</v>
      </c>
      <c r="C137" s="44" t="s">
        <v>1206</v>
      </c>
      <c r="D137" s="44" t="s">
        <v>2649</v>
      </c>
      <c r="E137" s="44" t="s">
        <v>3340</v>
      </c>
      <c r="F137" s="44" t="s">
        <v>3340</v>
      </c>
      <c r="G137" s="44" t="s">
        <v>3340</v>
      </c>
      <c r="H137" s="44" t="s">
        <v>3340</v>
      </c>
      <c r="I137" s="44" t="s">
        <v>3340</v>
      </c>
      <c r="J137" s="44" t="s">
        <v>3340</v>
      </c>
      <c r="K137" s="44" t="s">
        <v>3340</v>
      </c>
      <c r="L137" s="44" t="s">
        <v>3340</v>
      </c>
      <c r="M137" s="44" t="s">
        <v>3340</v>
      </c>
      <c r="N137" s="62" t="s">
        <v>1038</v>
      </c>
      <c r="O137" s="62">
        <v>0</v>
      </c>
      <c r="P137" s="62" t="s">
        <v>3340</v>
      </c>
    </row>
    <row r="138" spans="1:16">
      <c r="A138" s="44" t="s">
        <v>1281</v>
      </c>
      <c r="B138" s="44" t="s">
        <v>1282</v>
      </c>
      <c r="C138" s="44" t="s">
        <v>1206</v>
      </c>
      <c r="D138" s="44" t="s">
        <v>1147</v>
      </c>
      <c r="E138" s="44" t="s">
        <v>1278</v>
      </c>
      <c r="F138" s="44" t="s">
        <v>3340</v>
      </c>
      <c r="G138" s="44" t="s">
        <v>3340</v>
      </c>
      <c r="H138" s="44" t="s">
        <v>3340</v>
      </c>
      <c r="I138" s="44" t="s">
        <v>3930</v>
      </c>
      <c r="J138" s="44" t="s">
        <v>3340</v>
      </c>
      <c r="K138" s="44" t="s">
        <v>1282</v>
      </c>
      <c r="L138" s="44" t="s">
        <v>3942</v>
      </c>
      <c r="M138" s="44" t="s">
        <v>3340</v>
      </c>
      <c r="N138" s="62" t="s">
        <v>1097</v>
      </c>
      <c r="O138" s="62">
        <v>0</v>
      </c>
      <c r="P138" s="62" t="s">
        <v>3340</v>
      </c>
    </row>
    <row r="139" spans="1:16">
      <c r="A139" s="44" t="s">
        <v>2651</v>
      </c>
      <c r="B139" s="44" t="s">
        <v>274</v>
      </c>
      <c r="C139" s="44" t="s">
        <v>1206</v>
      </c>
      <c r="D139" s="44" t="s">
        <v>2623</v>
      </c>
      <c r="E139" s="44" t="s">
        <v>3340</v>
      </c>
      <c r="F139" s="44" t="s">
        <v>3340</v>
      </c>
      <c r="G139" s="44" t="s">
        <v>3340</v>
      </c>
      <c r="H139" s="44" t="s">
        <v>3340</v>
      </c>
      <c r="I139" s="44" t="s">
        <v>3340</v>
      </c>
      <c r="J139" s="44" t="s">
        <v>3340</v>
      </c>
      <c r="K139" s="44" t="s">
        <v>3340</v>
      </c>
      <c r="L139" s="44" t="s">
        <v>3340</v>
      </c>
      <c r="M139" s="44" t="s">
        <v>3340</v>
      </c>
      <c r="N139" s="62" t="s">
        <v>1038</v>
      </c>
      <c r="O139" s="62">
        <v>0</v>
      </c>
      <c r="P139" s="62" t="s">
        <v>3340</v>
      </c>
    </row>
    <row r="140" spans="1:16">
      <c r="A140" s="44" t="s">
        <v>3192</v>
      </c>
      <c r="B140" s="44" t="s">
        <v>660</v>
      </c>
      <c r="C140" s="44" t="s">
        <v>1146</v>
      </c>
      <c r="D140" s="44" t="s">
        <v>1147</v>
      </c>
      <c r="E140" s="44" t="s">
        <v>1201</v>
      </c>
      <c r="F140" s="44" t="s">
        <v>3340</v>
      </c>
      <c r="G140" s="44" t="s">
        <v>3340</v>
      </c>
      <c r="H140" s="44" t="s">
        <v>3340</v>
      </c>
      <c r="I140" s="44" t="s">
        <v>3938</v>
      </c>
      <c r="J140" s="44" t="s">
        <v>3340</v>
      </c>
      <c r="K140" s="44" t="s">
        <v>3340</v>
      </c>
      <c r="L140" s="44" t="s">
        <v>3340</v>
      </c>
      <c r="M140" s="44" t="s">
        <v>3340</v>
      </c>
      <c r="N140" s="62" t="s">
        <v>1038</v>
      </c>
      <c r="O140" s="62">
        <v>0</v>
      </c>
      <c r="P140" s="62" t="s">
        <v>3340</v>
      </c>
    </row>
    <row r="141" spans="1:16">
      <c r="A141" s="44" t="s">
        <v>3193</v>
      </c>
      <c r="B141" s="44" t="s">
        <v>661</v>
      </c>
      <c r="C141" s="44" t="s">
        <v>1146</v>
      </c>
      <c r="D141" s="44" t="s">
        <v>1147</v>
      </c>
      <c r="E141" s="44" t="s">
        <v>1201</v>
      </c>
      <c r="F141" s="44" t="s">
        <v>3340</v>
      </c>
      <c r="G141" s="44" t="s">
        <v>3340</v>
      </c>
      <c r="H141" s="44" t="s">
        <v>3340</v>
      </c>
      <c r="I141" s="44" t="s">
        <v>3938</v>
      </c>
      <c r="J141" s="44" t="s">
        <v>3340</v>
      </c>
      <c r="K141" s="44" t="s">
        <v>3340</v>
      </c>
      <c r="L141" s="44" t="s">
        <v>3340</v>
      </c>
      <c r="M141" s="44" t="s">
        <v>3340</v>
      </c>
      <c r="N141" s="62" t="s">
        <v>1038</v>
      </c>
      <c r="O141" s="62">
        <v>0</v>
      </c>
      <c r="P141" s="62" t="s">
        <v>3340</v>
      </c>
    </row>
    <row r="142" spans="1:16">
      <c r="A142" s="44" t="s">
        <v>3194</v>
      </c>
      <c r="B142" s="44" t="s">
        <v>662</v>
      </c>
      <c r="C142" s="44" t="s">
        <v>1146</v>
      </c>
      <c r="D142" s="44" t="s">
        <v>1147</v>
      </c>
      <c r="E142" s="44" t="s">
        <v>1201</v>
      </c>
      <c r="F142" s="44" t="s">
        <v>3340</v>
      </c>
      <c r="G142" s="44" t="s">
        <v>3340</v>
      </c>
      <c r="H142" s="44" t="s">
        <v>3340</v>
      </c>
      <c r="I142" s="44" t="s">
        <v>3938</v>
      </c>
      <c r="J142" s="44" t="s">
        <v>3340</v>
      </c>
      <c r="K142" s="44" t="s">
        <v>3340</v>
      </c>
      <c r="L142" s="44" t="s">
        <v>3340</v>
      </c>
      <c r="M142" s="44" t="s">
        <v>3340</v>
      </c>
      <c r="N142" s="62" t="s">
        <v>1038</v>
      </c>
      <c r="O142" s="62">
        <v>0</v>
      </c>
      <c r="P142" s="62" t="s">
        <v>3340</v>
      </c>
    </row>
    <row r="143" spans="1:16">
      <c r="A143" s="44" t="s">
        <v>3195</v>
      </c>
      <c r="B143" s="44" t="s">
        <v>663</v>
      </c>
      <c r="C143" s="44" t="s">
        <v>1146</v>
      </c>
      <c r="D143" s="44" t="s">
        <v>1147</v>
      </c>
      <c r="E143" s="44" t="s">
        <v>1201</v>
      </c>
      <c r="F143" s="44" t="s">
        <v>3340</v>
      </c>
      <c r="G143" s="44" t="s">
        <v>3340</v>
      </c>
      <c r="H143" s="44" t="s">
        <v>3340</v>
      </c>
      <c r="I143" s="44" t="s">
        <v>3938</v>
      </c>
      <c r="J143" s="44" t="s">
        <v>3340</v>
      </c>
      <c r="K143" s="44" t="s">
        <v>3340</v>
      </c>
      <c r="L143" s="44" t="s">
        <v>3340</v>
      </c>
      <c r="M143" s="44" t="s">
        <v>3340</v>
      </c>
      <c r="N143" s="62" t="s">
        <v>1038</v>
      </c>
      <c r="O143" s="62">
        <v>0</v>
      </c>
      <c r="P143" s="62" t="s">
        <v>3340</v>
      </c>
    </row>
    <row r="144" spans="1:16">
      <c r="A144" s="44" t="s">
        <v>3196</v>
      </c>
      <c r="B144" s="44" t="s">
        <v>664</v>
      </c>
      <c r="C144" s="44" t="s">
        <v>1146</v>
      </c>
      <c r="D144" s="44" t="s">
        <v>1147</v>
      </c>
      <c r="E144" s="44" t="s">
        <v>1201</v>
      </c>
      <c r="F144" s="44" t="s">
        <v>3340</v>
      </c>
      <c r="G144" s="44" t="s">
        <v>3340</v>
      </c>
      <c r="H144" s="44" t="s">
        <v>3340</v>
      </c>
      <c r="I144" s="44" t="s">
        <v>3938</v>
      </c>
      <c r="J144" s="44" t="s">
        <v>3340</v>
      </c>
      <c r="K144" s="44" t="s">
        <v>3340</v>
      </c>
      <c r="L144" s="44" t="s">
        <v>3340</v>
      </c>
      <c r="M144" s="44" t="s">
        <v>3340</v>
      </c>
      <c r="N144" s="62" t="s">
        <v>1038</v>
      </c>
      <c r="O144" s="62">
        <v>0</v>
      </c>
      <c r="P144" s="62" t="s">
        <v>3340</v>
      </c>
    </row>
    <row r="145" spans="1:16">
      <c r="A145" s="44" t="s">
        <v>2360</v>
      </c>
      <c r="B145" s="44" t="s">
        <v>51</v>
      </c>
      <c r="C145" s="44" t="s">
        <v>1146</v>
      </c>
      <c r="D145" s="44" t="s">
        <v>1147</v>
      </c>
      <c r="E145" s="44" t="s">
        <v>1177</v>
      </c>
      <c r="F145" s="44" t="s">
        <v>1178</v>
      </c>
      <c r="G145" s="44" t="s">
        <v>3340</v>
      </c>
      <c r="H145" s="44" t="s">
        <v>3340</v>
      </c>
      <c r="I145" s="44" t="s">
        <v>3938</v>
      </c>
      <c r="J145" s="44" t="s">
        <v>3340</v>
      </c>
      <c r="K145" s="44" t="s">
        <v>3340</v>
      </c>
      <c r="L145" s="44" t="s">
        <v>3340</v>
      </c>
      <c r="M145" s="44" t="s">
        <v>3340</v>
      </c>
      <c r="N145" s="62" t="s">
        <v>1038</v>
      </c>
      <c r="O145" s="62">
        <v>0</v>
      </c>
      <c r="P145" s="62" t="s">
        <v>3340</v>
      </c>
    </row>
    <row r="146" spans="1:16">
      <c r="A146" s="44" t="s">
        <v>1191</v>
      </c>
      <c r="B146" s="44" t="s">
        <v>71</v>
      </c>
      <c r="C146" s="44" t="s">
        <v>1146</v>
      </c>
      <c r="D146" s="44" t="s">
        <v>1147</v>
      </c>
      <c r="E146" s="44" t="s">
        <v>1191</v>
      </c>
      <c r="F146" s="44" t="s">
        <v>3340</v>
      </c>
      <c r="G146" s="44" t="s">
        <v>3340</v>
      </c>
      <c r="H146" s="44" t="s">
        <v>3340</v>
      </c>
      <c r="I146" s="44" t="s">
        <v>3938</v>
      </c>
      <c r="J146" s="44" t="s">
        <v>3340</v>
      </c>
      <c r="K146" s="44" t="s">
        <v>3340</v>
      </c>
      <c r="L146" s="44" t="s">
        <v>3340</v>
      </c>
      <c r="M146" s="44" t="s">
        <v>3340</v>
      </c>
      <c r="N146" s="62" t="s">
        <v>1038</v>
      </c>
      <c r="O146" s="62">
        <v>0</v>
      </c>
      <c r="P146" s="62" t="s">
        <v>3340</v>
      </c>
    </row>
    <row r="147" spans="1:16">
      <c r="A147" s="44" t="s">
        <v>3082</v>
      </c>
      <c r="B147" s="44" t="s">
        <v>1780</v>
      </c>
      <c r="C147" s="44" t="s">
        <v>1206</v>
      </c>
      <c r="D147" s="44" t="s">
        <v>2513</v>
      </c>
      <c r="E147" s="44" t="s">
        <v>3340</v>
      </c>
      <c r="F147" s="44" t="s">
        <v>3340</v>
      </c>
      <c r="G147" s="44" t="s">
        <v>3340</v>
      </c>
      <c r="H147" s="44" t="s">
        <v>3340</v>
      </c>
      <c r="I147" s="44" t="s">
        <v>3340</v>
      </c>
      <c r="J147" s="44" t="s">
        <v>3340</v>
      </c>
      <c r="K147" s="44" t="s">
        <v>3340</v>
      </c>
      <c r="L147" s="44" t="s">
        <v>3340</v>
      </c>
      <c r="M147" s="44" t="s">
        <v>3077</v>
      </c>
      <c r="N147" s="62" t="s">
        <v>1038</v>
      </c>
      <c r="O147" s="62">
        <v>0</v>
      </c>
      <c r="P147" s="62" t="s">
        <v>3340</v>
      </c>
    </row>
    <row r="148" spans="1:16">
      <c r="A148" s="44" t="s">
        <v>3080</v>
      </c>
      <c r="B148" s="44" t="s">
        <v>1781</v>
      </c>
      <c r="C148" s="44" t="s">
        <v>1206</v>
      </c>
      <c r="D148" s="44" t="s">
        <v>2513</v>
      </c>
      <c r="E148" s="44" t="s">
        <v>3340</v>
      </c>
      <c r="F148" s="44" t="s">
        <v>3340</v>
      </c>
      <c r="G148" s="44" t="s">
        <v>3340</v>
      </c>
      <c r="H148" s="44" t="s">
        <v>3340</v>
      </c>
      <c r="I148" s="44" t="s">
        <v>3340</v>
      </c>
      <c r="J148" s="44" t="s">
        <v>3340</v>
      </c>
      <c r="K148" s="44" t="s">
        <v>3340</v>
      </c>
      <c r="L148" s="44" t="s">
        <v>3340</v>
      </c>
      <c r="M148" s="44" t="s">
        <v>3077</v>
      </c>
      <c r="N148" s="62" t="s">
        <v>1038</v>
      </c>
      <c r="O148" s="62">
        <v>0</v>
      </c>
      <c r="P148" s="62" t="s">
        <v>3340</v>
      </c>
    </row>
    <row r="149" spans="1:16">
      <c r="A149" s="44" t="s">
        <v>3079</v>
      </c>
      <c r="B149" s="44" t="s">
        <v>1783</v>
      </c>
      <c r="C149" s="44" t="s">
        <v>1206</v>
      </c>
      <c r="D149" s="44" t="s">
        <v>2513</v>
      </c>
      <c r="E149" s="44" t="s">
        <v>3340</v>
      </c>
      <c r="F149" s="44" t="s">
        <v>3340</v>
      </c>
      <c r="G149" s="44" t="s">
        <v>3340</v>
      </c>
      <c r="H149" s="44" t="s">
        <v>3340</v>
      </c>
      <c r="I149" s="44" t="s">
        <v>3340</v>
      </c>
      <c r="J149" s="44" t="s">
        <v>3340</v>
      </c>
      <c r="K149" s="44" t="s">
        <v>3340</v>
      </c>
      <c r="L149" s="44" t="s">
        <v>3340</v>
      </c>
      <c r="M149" s="44" t="s">
        <v>3077</v>
      </c>
      <c r="N149" s="62" t="s">
        <v>1038</v>
      </c>
      <c r="O149" s="62">
        <v>0</v>
      </c>
      <c r="P149" s="62" t="s">
        <v>3340</v>
      </c>
    </row>
    <row r="150" spans="1:16">
      <c r="A150" s="44" t="s">
        <v>3075</v>
      </c>
      <c r="B150" s="44" t="s">
        <v>1784</v>
      </c>
      <c r="C150" s="44" t="s">
        <v>1206</v>
      </c>
      <c r="D150" s="44" t="s">
        <v>2513</v>
      </c>
      <c r="E150" s="44" t="s">
        <v>3340</v>
      </c>
      <c r="F150" s="44" t="s">
        <v>3340</v>
      </c>
      <c r="G150" s="44" t="s">
        <v>3340</v>
      </c>
      <c r="H150" s="44" t="s">
        <v>3340</v>
      </c>
      <c r="I150" s="44" t="s">
        <v>3340</v>
      </c>
      <c r="J150" s="44" t="s">
        <v>3340</v>
      </c>
      <c r="K150" s="44" t="s">
        <v>3340</v>
      </c>
      <c r="L150" s="44" t="s">
        <v>3340</v>
      </c>
      <c r="M150" s="44" t="s">
        <v>3077</v>
      </c>
      <c r="N150" s="62" t="s">
        <v>1038</v>
      </c>
      <c r="O150" s="62">
        <v>0</v>
      </c>
      <c r="P150" s="62" t="s">
        <v>3340</v>
      </c>
    </row>
    <row r="151" spans="1:16">
      <c r="A151" s="44" t="s">
        <v>2705</v>
      </c>
      <c r="B151" s="44" t="s">
        <v>3340</v>
      </c>
      <c r="C151" s="44" t="s">
        <v>1206</v>
      </c>
      <c r="D151" s="44" t="s">
        <v>2684</v>
      </c>
      <c r="E151" s="44" t="s">
        <v>3340</v>
      </c>
      <c r="F151" s="44" t="s">
        <v>3340</v>
      </c>
      <c r="G151" s="44" t="s">
        <v>3340</v>
      </c>
      <c r="H151" s="44" t="s">
        <v>3340</v>
      </c>
      <c r="I151" s="44" t="s">
        <v>3340</v>
      </c>
      <c r="J151" s="44" t="s">
        <v>3340</v>
      </c>
      <c r="K151" s="44" t="s">
        <v>3340</v>
      </c>
      <c r="L151" s="44" t="s">
        <v>3340</v>
      </c>
      <c r="M151" s="44" t="s">
        <v>3340</v>
      </c>
      <c r="N151" s="62" t="s">
        <v>1038</v>
      </c>
      <c r="O151" s="62">
        <v>0</v>
      </c>
      <c r="P151" s="62" t="s">
        <v>3340</v>
      </c>
    </row>
    <row r="152" spans="1:16">
      <c r="A152" s="44" t="s">
        <v>3197</v>
      </c>
      <c r="B152" s="44" t="s">
        <v>36</v>
      </c>
      <c r="C152" s="44" t="s">
        <v>1146</v>
      </c>
      <c r="D152" s="44" t="s">
        <v>1147</v>
      </c>
      <c r="E152" s="44" t="s">
        <v>1159</v>
      </c>
      <c r="F152" s="44" t="s">
        <v>3340</v>
      </c>
      <c r="G152" s="44" t="s">
        <v>3340</v>
      </c>
      <c r="H152" s="44" t="s">
        <v>3340</v>
      </c>
      <c r="I152" s="44" t="s">
        <v>3938</v>
      </c>
      <c r="J152" s="44" t="s">
        <v>3340</v>
      </c>
      <c r="K152" s="44" t="s">
        <v>3340</v>
      </c>
      <c r="L152" s="45" t="s">
        <v>3340</v>
      </c>
      <c r="M152" s="44" t="s">
        <v>3340</v>
      </c>
      <c r="N152" s="62" t="s">
        <v>1038</v>
      </c>
      <c r="O152" s="62">
        <v>0</v>
      </c>
      <c r="P152" s="62" t="s">
        <v>3340</v>
      </c>
    </row>
    <row r="153" spans="1:16">
      <c r="A153" s="44" t="s">
        <v>3198</v>
      </c>
      <c r="B153" s="44" t="s">
        <v>671</v>
      </c>
      <c r="C153" s="44" t="s">
        <v>1146</v>
      </c>
      <c r="D153" s="44" t="s">
        <v>1147</v>
      </c>
      <c r="E153" s="44" t="s">
        <v>1159</v>
      </c>
      <c r="F153" s="44" t="s">
        <v>3340</v>
      </c>
      <c r="G153" s="44" t="s">
        <v>3340</v>
      </c>
      <c r="H153" s="44" t="s">
        <v>3340</v>
      </c>
      <c r="I153" s="44" t="s">
        <v>3938</v>
      </c>
      <c r="J153" s="44" t="s">
        <v>3340</v>
      </c>
      <c r="K153" s="44" t="s">
        <v>3340</v>
      </c>
      <c r="L153" s="45" t="s">
        <v>3340</v>
      </c>
      <c r="M153" s="44" t="s">
        <v>3340</v>
      </c>
      <c r="N153" s="62" t="s">
        <v>1038</v>
      </c>
      <c r="O153" s="62">
        <v>0</v>
      </c>
      <c r="P153" s="62" t="s">
        <v>3340</v>
      </c>
    </row>
    <row r="154" spans="1:16">
      <c r="A154" s="44" t="s">
        <v>2653</v>
      </c>
      <c r="B154" s="44" t="s">
        <v>284</v>
      </c>
      <c r="C154" s="44" t="s">
        <v>1206</v>
      </c>
      <c r="D154" s="44" t="s">
        <v>2623</v>
      </c>
      <c r="E154" s="44" t="s">
        <v>3340</v>
      </c>
      <c r="F154" s="44" t="s">
        <v>3340</v>
      </c>
      <c r="G154" s="44" t="s">
        <v>3340</v>
      </c>
      <c r="H154" s="44" t="s">
        <v>3340</v>
      </c>
      <c r="I154" s="44" t="s">
        <v>3340</v>
      </c>
      <c r="J154" s="44" t="s">
        <v>3340</v>
      </c>
      <c r="K154" s="44" t="s">
        <v>3340</v>
      </c>
      <c r="L154" s="44" t="s">
        <v>3340</v>
      </c>
      <c r="M154" s="44" t="s">
        <v>3340</v>
      </c>
      <c r="N154" s="62" t="s">
        <v>1038</v>
      </c>
      <c r="O154" s="62">
        <v>0</v>
      </c>
      <c r="P154" s="62" t="s">
        <v>3340</v>
      </c>
    </row>
    <row r="155" spans="1:16">
      <c r="A155" s="44" t="s">
        <v>2654</v>
      </c>
      <c r="B155" s="44" t="s">
        <v>285</v>
      </c>
      <c r="C155" s="44" t="s">
        <v>1206</v>
      </c>
      <c r="D155" s="44" t="s">
        <v>2623</v>
      </c>
      <c r="E155" s="44" t="s">
        <v>3340</v>
      </c>
      <c r="F155" s="44" t="s">
        <v>3340</v>
      </c>
      <c r="G155" s="44" t="s">
        <v>3340</v>
      </c>
      <c r="H155" s="44" t="s">
        <v>3340</v>
      </c>
      <c r="I155" s="44" t="s">
        <v>3340</v>
      </c>
      <c r="J155" s="44" t="s">
        <v>3340</v>
      </c>
      <c r="K155" s="44" t="s">
        <v>3340</v>
      </c>
      <c r="L155" s="44" t="s">
        <v>3340</v>
      </c>
      <c r="M155" s="44" t="s">
        <v>3340</v>
      </c>
      <c r="N155" s="62" t="s">
        <v>1038</v>
      </c>
      <c r="O155" s="62">
        <v>0</v>
      </c>
      <c r="P155" s="62" t="s">
        <v>3340</v>
      </c>
    </row>
    <row r="156" spans="1:16">
      <c r="A156" s="44" t="s">
        <v>2652</v>
      </c>
      <c r="B156" s="44" t="s">
        <v>286</v>
      </c>
      <c r="C156" s="44" t="s">
        <v>1206</v>
      </c>
      <c r="D156" s="44" t="s">
        <v>2623</v>
      </c>
      <c r="E156" s="44" t="s">
        <v>3340</v>
      </c>
      <c r="F156" s="44" t="s">
        <v>3340</v>
      </c>
      <c r="G156" s="44" t="s">
        <v>3340</v>
      </c>
      <c r="H156" s="44" t="s">
        <v>3340</v>
      </c>
      <c r="I156" s="44" t="s">
        <v>3340</v>
      </c>
      <c r="J156" s="44" t="s">
        <v>3340</v>
      </c>
      <c r="K156" s="44" t="s">
        <v>3340</v>
      </c>
      <c r="L156" s="44" t="s">
        <v>3340</v>
      </c>
      <c r="M156" s="44" t="s">
        <v>3340</v>
      </c>
      <c r="N156" s="62" t="s">
        <v>1038</v>
      </c>
      <c r="O156" s="62">
        <v>0</v>
      </c>
      <c r="P156" s="62" t="s">
        <v>3340</v>
      </c>
    </row>
    <row r="157" spans="1:16">
      <c r="A157" s="44" t="s">
        <v>3199</v>
      </c>
      <c r="B157" s="44" t="s">
        <v>83</v>
      </c>
      <c r="C157" s="44" t="s">
        <v>1146</v>
      </c>
      <c r="D157" s="44" t="s">
        <v>1147</v>
      </c>
      <c r="E157" s="44" t="s">
        <v>1159</v>
      </c>
      <c r="F157" s="44" t="s">
        <v>3340</v>
      </c>
      <c r="G157" s="44" t="s">
        <v>3340</v>
      </c>
      <c r="H157" s="44" t="s">
        <v>3340</v>
      </c>
      <c r="I157" s="44" t="s">
        <v>3938</v>
      </c>
      <c r="J157" s="44" t="s">
        <v>3340</v>
      </c>
      <c r="K157" s="44" t="s">
        <v>3340</v>
      </c>
      <c r="L157" s="44" t="s">
        <v>3340</v>
      </c>
      <c r="M157" s="44" t="s">
        <v>3340</v>
      </c>
      <c r="N157" s="62" t="s">
        <v>1038</v>
      </c>
      <c r="O157" s="62">
        <v>0</v>
      </c>
      <c r="P157" s="62" t="s">
        <v>3340</v>
      </c>
    </row>
    <row r="158" spans="1:16">
      <c r="A158" s="44" t="s">
        <v>3200</v>
      </c>
      <c r="B158" s="44" t="s">
        <v>3520</v>
      </c>
      <c r="C158" s="44" t="s">
        <v>1146</v>
      </c>
      <c r="D158" s="44" t="s">
        <v>1147</v>
      </c>
      <c r="E158" s="44" t="s">
        <v>1159</v>
      </c>
      <c r="F158" s="44" t="s">
        <v>3340</v>
      </c>
      <c r="G158" s="44" t="s">
        <v>3340</v>
      </c>
      <c r="H158" s="44" t="s">
        <v>3340</v>
      </c>
      <c r="I158" s="44" t="s">
        <v>3938</v>
      </c>
      <c r="J158" s="44" t="s">
        <v>3340</v>
      </c>
      <c r="K158" s="44" t="s">
        <v>3340</v>
      </c>
      <c r="L158" s="44" t="s">
        <v>3340</v>
      </c>
      <c r="M158" s="44" t="s">
        <v>3340</v>
      </c>
      <c r="N158" s="62" t="s">
        <v>1038</v>
      </c>
      <c r="O158" s="62">
        <v>0</v>
      </c>
      <c r="P158" s="62" t="s">
        <v>3340</v>
      </c>
    </row>
    <row r="159" spans="1:16">
      <c r="A159" s="44" t="s">
        <v>3201</v>
      </c>
      <c r="B159" s="44" t="s">
        <v>3521</v>
      </c>
      <c r="C159" s="44" t="s">
        <v>1146</v>
      </c>
      <c r="D159" s="44" t="s">
        <v>1147</v>
      </c>
      <c r="E159" s="44" t="s">
        <v>1159</v>
      </c>
      <c r="F159" s="44" t="s">
        <v>3340</v>
      </c>
      <c r="G159" s="44" t="s">
        <v>3340</v>
      </c>
      <c r="H159" s="44" t="s">
        <v>3340</v>
      </c>
      <c r="I159" s="44" t="s">
        <v>3938</v>
      </c>
      <c r="J159" s="44" t="s">
        <v>3340</v>
      </c>
      <c r="K159" s="44" t="s">
        <v>3340</v>
      </c>
      <c r="L159" s="44" t="s">
        <v>3340</v>
      </c>
      <c r="M159" s="44" t="s">
        <v>3340</v>
      </c>
      <c r="N159" s="62" t="s">
        <v>1038</v>
      </c>
      <c r="O159" s="62">
        <v>0</v>
      </c>
      <c r="P159" s="62" t="s">
        <v>3340</v>
      </c>
    </row>
    <row r="160" spans="1:16">
      <c r="A160" s="44" t="s">
        <v>3202</v>
      </c>
      <c r="B160" s="44" t="s">
        <v>666</v>
      </c>
      <c r="C160" s="44" t="s">
        <v>1146</v>
      </c>
      <c r="D160" s="44" t="s">
        <v>1147</v>
      </c>
      <c r="E160" s="44" t="s">
        <v>1159</v>
      </c>
      <c r="F160" s="44" t="s">
        <v>3340</v>
      </c>
      <c r="G160" s="44" t="s">
        <v>3340</v>
      </c>
      <c r="H160" s="44" t="s">
        <v>3340</v>
      </c>
      <c r="I160" s="44" t="s">
        <v>3938</v>
      </c>
      <c r="J160" s="44" t="s">
        <v>3340</v>
      </c>
      <c r="K160" s="44" t="s">
        <v>3340</v>
      </c>
      <c r="L160" s="44" t="s">
        <v>3340</v>
      </c>
      <c r="M160" s="44" t="s">
        <v>3340</v>
      </c>
      <c r="N160" s="62" t="s">
        <v>1038</v>
      </c>
      <c r="O160" s="62">
        <v>0</v>
      </c>
      <c r="P160" s="62" t="s">
        <v>3340</v>
      </c>
    </row>
    <row r="161" spans="1:16">
      <c r="A161" s="44" t="s">
        <v>3203</v>
      </c>
      <c r="B161" s="44" t="s">
        <v>667</v>
      </c>
      <c r="C161" s="44" t="s">
        <v>1146</v>
      </c>
      <c r="D161" s="44" t="s">
        <v>1147</v>
      </c>
      <c r="E161" s="44" t="s">
        <v>1159</v>
      </c>
      <c r="F161" s="44" t="s">
        <v>3340</v>
      </c>
      <c r="G161" s="44" t="s">
        <v>3340</v>
      </c>
      <c r="H161" s="44" t="s">
        <v>3340</v>
      </c>
      <c r="I161" s="44" t="s">
        <v>3938</v>
      </c>
      <c r="J161" s="44" t="s">
        <v>3340</v>
      </c>
      <c r="K161" s="44" t="s">
        <v>3340</v>
      </c>
      <c r="L161" s="44" t="s">
        <v>3340</v>
      </c>
      <c r="M161" s="44" t="s">
        <v>3340</v>
      </c>
      <c r="N161" s="62" t="s">
        <v>1038</v>
      </c>
      <c r="O161" s="62">
        <v>0</v>
      </c>
      <c r="P161" s="62" t="s">
        <v>3340</v>
      </c>
    </row>
    <row r="162" spans="1:16">
      <c r="A162" s="44" t="s">
        <v>3204</v>
      </c>
      <c r="B162" s="44" t="s">
        <v>668</v>
      </c>
      <c r="C162" s="44" t="s">
        <v>1146</v>
      </c>
      <c r="D162" s="44" t="s">
        <v>1147</v>
      </c>
      <c r="E162" s="44" t="s">
        <v>1159</v>
      </c>
      <c r="F162" s="44" t="s">
        <v>3340</v>
      </c>
      <c r="G162" s="44" t="s">
        <v>3340</v>
      </c>
      <c r="H162" s="44" t="s">
        <v>3340</v>
      </c>
      <c r="I162" s="44" t="s">
        <v>3938</v>
      </c>
      <c r="J162" s="44" t="s">
        <v>3340</v>
      </c>
      <c r="K162" s="44" t="s">
        <v>3340</v>
      </c>
      <c r="L162" s="44" t="s">
        <v>3340</v>
      </c>
      <c r="M162" s="44" t="s">
        <v>3340</v>
      </c>
      <c r="N162" s="62" t="s">
        <v>1038</v>
      </c>
      <c r="O162" s="62">
        <v>0</v>
      </c>
      <c r="P162" s="62" t="s">
        <v>3340</v>
      </c>
    </row>
    <row r="163" spans="1:16">
      <c r="A163" s="44" t="s">
        <v>3205</v>
      </c>
      <c r="B163" s="44" t="s">
        <v>669</v>
      </c>
      <c r="C163" s="44" t="s">
        <v>1146</v>
      </c>
      <c r="D163" s="44" t="s">
        <v>1147</v>
      </c>
      <c r="E163" s="44" t="s">
        <v>1159</v>
      </c>
      <c r="F163" s="44" t="s">
        <v>3340</v>
      </c>
      <c r="G163" s="44" t="s">
        <v>3340</v>
      </c>
      <c r="H163" s="44" t="s">
        <v>3340</v>
      </c>
      <c r="I163" s="44" t="s">
        <v>3938</v>
      </c>
      <c r="J163" s="44" t="s">
        <v>3340</v>
      </c>
      <c r="K163" s="44" t="s">
        <v>3340</v>
      </c>
      <c r="L163" s="44" t="s">
        <v>3340</v>
      </c>
      <c r="M163" s="44" t="s">
        <v>3340</v>
      </c>
      <c r="N163" s="62" t="s">
        <v>1038</v>
      </c>
      <c r="O163" s="62">
        <v>0</v>
      </c>
      <c r="P163" s="62" t="s">
        <v>3340</v>
      </c>
    </row>
    <row r="164" spans="1:16">
      <c r="A164" s="44" t="s">
        <v>3206</v>
      </c>
      <c r="B164" s="44" t="s">
        <v>670</v>
      </c>
      <c r="C164" s="44" t="s">
        <v>1146</v>
      </c>
      <c r="D164" s="44" t="s">
        <v>1147</v>
      </c>
      <c r="E164" s="44" t="s">
        <v>1159</v>
      </c>
      <c r="F164" s="44" t="s">
        <v>3340</v>
      </c>
      <c r="G164" s="44" t="s">
        <v>3340</v>
      </c>
      <c r="H164" s="44" t="s">
        <v>3340</v>
      </c>
      <c r="I164" s="44" t="s">
        <v>3938</v>
      </c>
      <c r="J164" s="44" t="s">
        <v>3340</v>
      </c>
      <c r="K164" s="44" t="s">
        <v>3340</v>
      </c>
      <c r="L164" s="44" t="s">
        <v>3340</v>
      </c>
      <c r="M164" s="44" t="s">
        <v>3340</v>
      </c>
      <c r="N164" s="62" t="s">
        <v>1038</v>
      </c>
      <c r="O164" s="62">
        <v>0</v>
      </c>
      <c r="P164" s="62" t="s">
        <v>3340</v>
      </c>
    </row>
    <row r="165" spans="1:16">
      <c r="A165" s="44" t="s">
        <v>3207</v>
      </c>
      <c r="B165" s="44" t="s">
        <v>75</v>
      </c>
      <c r="C165" s="44" t="s">
        <v>1146</v>
      </c>
      <c r="D165" s="44" t="s">
        <v>1147</v>
      </c>
      <c r="E165" s="44" t="s">
        <v>1197</v>
      </c>
      <c r="F165" s="44" t="s">
        <v>3340</v>
      </c>
      <c r="G165" s="44" t="s">
        <v>3340</v>
      </c>
      <c r="H165" s="44" t="s">
        <v>3340</v>
      </c>
      <c r="I165" s="44" t="s">
        <v>3938</v>
      </c>
      <c r="J165" s="44" t="s">
        <v>3340</v>
      </c>
      <c r="K165" s="44" t="s">
        <v>3340</v>
      </c>
      <c r="L165" s="44" t="s">
        <v>3340</v>
      </c>
      <c r="M165" s="44" t="s">
        <v>3340</v>
      </c>
      <c r="N165" s="62" t="s">
        <v>1038</v>
      </c>
      <c r="O165" s="62">
        <v>0</v>
      </c>
      <c r="P165" s="62" t="s">
        <v>3340</v>
      </c>
    </row>
    <row r="166" spans="1:16">
      <c r="A166" s="44" t="s">
        <v>3208</v>
      </c>
      <c r="B166" s="44" t="s">
        <v>678</v>
      </c>
      <c r="C166" s="44" t="s">
        <v>1146</v>
      </c>
      <c r="D166" s="44" t="s">
        <v>1147</v>
      </c>
      <c r="E166" s="44" t="s">
        <v>1197</v>
      </c>
      <c r="F166" s="44" t="s">
        <v>3340</v>
      </c>
      <c r="G166" s="44" t="s">
        <v>3340</v>
      </c>
      <c r="H166" s="44" t="s">
        <v>3340</v>
      </c>
      <c r="I166" s="44" t="s">
        <v>3938</v>
      </c>
      <c r="J166" s="44" t="s">
        <v>3340</v>
      </c>
      <c r="K166" s="44" t="s">
        <v>3340</v>
      </c>
      <c r="L166" s="44" t="s">
        <v>3340</v>
      </c>
      <c r="M166" s="44" t="s">
        <v>3340</v>
      </c>
      <c r="N166" s="62" t="s">
        <v>1038</v>
      </c>
      <c r="O166" s="62">
        <v>0</v>
      </c>
      <c r="P166" s="62" t="s">
        <v>3340</v>
      </c>
    </row>
    <row r="167" spans="1:16">
      <c r="A167" s="44" t="s">
        <v>3095</v>
      </c>
      <c r="B167" s="44" t="s">
        <v>1827</v>
      </c>
      <c r="C167" s="44" t="s">
        <v>1206</v>
      </c>
      <c r="D167" s="44" t="s">
        <v>2513</v>
      </c>
      <c r="E167" s="44" t="s">
        <v>3340</v>
      </c>
      <c r="F167" s="44" t="s">
        <v>3340</v>
      </c>
      <c r="G167" s="44" t="s">
        <v>3340</v>
      </c>
      <c r="H167" s="44" t="s">
        <v>3340</v>
      </c>
      <c r="I167" s="44" t="s">
        <v>3340</v>
      </c>
      <c r="J167" s="44" t="s">
        <v>3340</v>
      </c>
      <c r="K167" s="44" t="s">
        <v>3340</v>
      </c>
      <c r="L167" s="44" t="s">
        <v>3340</v>
      </c>
      <c r="M167" s="44" t="s">
        <v>3077</v>
      </c>
      <c r="N167" s="62" t="s">
        <v>1038</v>
      </c>
      <c r="O167" s="62">
        <v>0</v>
      </c>
      <c r="P167" s="62" t="s">
        <v>3340</v>
      </c>
    </row>
    <row r="168" spans="1:16">
      <c r="A168" s="44" t="s">
        <v>3093</v>
      </c>
      <c r="B168" s="44" t="s">
        <v>1828</v>
      </c>
      <c r="C168" s="44" t="s">
        <v>1206</v>
      </c>
      <c r="D168" s="44" t="s">
        <v>2513</v>
      </c>
      <c r="E168" s="44" t="s">
        <v>3340</v>
      </c>
      <c r="F168" s="44" t="s">
        <v>3340</v>
      </c>
      <c r="G168" s="44" t="s">
        <v>3340</v>
      </c>
      <c r="H168" s="44" t="s">
        <v>3340</v>
      </c>
      <c r="I168" s="44" t="s">
        <v>3340</v>
      </c>
      <c r="J168" s="44" t="s">
        <v>3340</v>
      </c>
      <c r="K168" s="44" t="s">
        <v>3340</v>
      </c>
      <c r="L168" s="44" t="s">
        <v>3340</v>
      </c>
      <c r="M168" s="44" t="s">
        <v>3077</v>
      </c>
      <c r="N168" s="62" t="s">
        <v>1038</v>
      </c>
      <c r="O168" s="62">
        <v>0</v>
      </c>
      <c r="P168" s="62" t="s">
        <v>3340</v>
      </c>
    </row>
    <row r="169" spans="1:16">
      <c r="A169" s="44" t="s">
        <v>3209</v>
      </c>
      <c r="B169" s="44" t="s">
        <v>679</v>
      </c>
      <c r="C169" s="44" t="s">
        <v>1146</v>
      </c>
      <c r="D169" s="44" t="s">
        <v>1147</v>
      </c>
      <c r="E169" s="44" t="s">
        <v>1197</v>
      </c>
      <c r="F169" s="44" t="s">
        <v>3340</v>
      </c>
      <c r="G169" s="44" t="s">
        <v>3340</v>
      </c>
      <c r="H169" s="44" t="s">
        <v>3340</v>
      </c>
      <c r="I169" s="44" t="s">
        <v>3938</v>
      </c>
      <c r="J169" s="44" t="s">
        <v>3340</v>
      </c>
      <c r="K169" s="44" t="s">
        <v>3340</v>
      </c>
      <c r="L169" s="44" t="s">
        <v>3340</v>
      </c>
      <c r="M169" s="44" t="s">
        <v>3340</v>
      </c>
      <c r="N169" s="62" t="s">
        <v>1038</v>
      </c>
      <c r="O169" s="62">
        <v>0</v>
      </c>
      <c r="P169" s="62" t="s">
        <v>3340</v>
      </c>
    </row>
    <row r="170" spans="1:16">
      <c r="A170" s="44" t="s">
        <v>3210</v>
      </c>
      <c r="B170" s="44" t="s">
        <v>3522</v>
      </c>
      <c r="C170" s="44" t="s">
        <v>1146</v>
      </c>
      <c r="D170" s="44" t="s">
        <v>1147</v>
      </c>
      <c r="E170" s="44" t="s">
        <v>1197</v>
      </c>
      <c r="F170" s="44" t="s">
        <v>3340</v>
      </c>
      <c r="G170" s="44" t="s">
        <v>3340</v>
      </c>
      <c r="H170" s="44" t="s">
        <v>3340</v>
      </c>
      <c r="I170" s="44" t="s">
        <v>3938</v>
      </c>
      <c r="J170" s="44" t="s">
        <v>3340</v>
      </c>
      <c r="K170" s="44" t="s">
        <v>3340</v>
      </c>
      <c r="L170" s="44" t="s">
        <v>3340</v>
      </c>
      <c r="M170" s="44" t="s">
        <v>3340</v>
      </c>
      <c r="N170" s="62" t="s">
        <v>1038</v>
      </c>
      <c r="O170" s="62">
        <v>0</v>
      </c>
      <c r="P170" s="62" t="s">
        <v>3340</v>
      </c>
    </row>
    <row r="171" spans="1:16">
      <c r="A171" s="44" t="s">
        <v>3211</v>
      </c>
      <c r="B171" s="44" t="s">
        <v>3523</v>
      </c>
      <c r="C171" s="44" t="s">
        <v>1146</v>
      </c>
      <c r="D171" s="44" t="s">
        <v>1147</v>
      </c>
      <c r="E171" s="44" t="s">
        <v>1197</v>
      </c>
      <c r="F171" s="44" t="s">
        <v>3340</v>
      </c>
      <c r="G171" s="44" t="s">
        <v>3340</v>
      </c>
      <c r="H171" s="44" t="s">
        <v>3340</v>
      </c>
      <c r="I171" s="44" t="s">
        <v>3938</v>
      </c>
      <c r="J171" s="44" t="s">
        <v>3340</v>
      </c>
      <c r="K171" s="44" t="s">
        <v>3340</v>
      </c>
      <c r="L171" s="44" t="s">
        <v>3340</v>
      </c>
      <c r="M171" s="44" t="s">
        <v>3340</v>
      </c>
      <c r="N171" s="62" t="s">
        <v>1038</v>
      </c>
      <c r="O171" s="62">
        <v>0</v>
      </c>
      <c r="P171" s="62" t="s">
        <v>3340</v>
      </c>
    </row>
    <row r="172" spans="1:16">
      <c r="A172" s="44" t="s">
        <v>3212</v>
      </c>
      <c r="B172" s="44" t="s">
        <v>672</v>
      </c>
      <c r="C172" s="44" t="s">
        <v>1146</v>
      </c>
      <c r="D172" s="44" t="s">
        <v>1147</v>
      </c>
      <c r="E172" s="44" t="s">
        <v>1197</v>
      </c>
      <c r="F172" s="44" t="s">
        <v>3340</v>
      </c>
      <c r="G172" s="44" t="s">
        <v>3340</v>
      </c>
      <c r="H172" s="44" t="s">
        <v>3340</v>
      </c>
      <c r="I172" s="44" t="s">
        <v>3938</v>
      </c>
      <c r="J172" s="44" t="s">
        <v>3340</v>
      </c>
      <c r="K172" s="44" t="s">
        <v>3340</v>
      </c>
      <c r="L172" s="44" t="s">
        <v>3340</v>
      </c>
      <c r="M172" s="44" t="s">
        <v>3340</v>
      </c>
      <c r="N172" s="62" t="s">
        <v>1038</v>
      </c>
      <c r="O172" s="62">
        <v>0</v>
      </c>
      <c r="P172" s="62" t="s">
        <v>3340</v>
      </c>
    </row>
    <row r="173" spans="1:16">
      <c r="A173" s="44" t="s">
        <v>3213</v>
      </c>
      <c r="B173" s="44" t="s">
        <v>673</v>
      </c>
      <c r="C173" s="44" t="s">
        <v>1146</v>
      </c>
      <c r="D173" s="44" t="s">
        <v>1147</v>
      </c>
      <c r="E173" s="44" t="s">
        <v>1197</v>
      </c>
      <c r="F173" s="44" t="s">
        <v>3340</v>
      </c>
      <c r="G173" s="44" t="s">
        <v>3340</v>
      </c>
      <c r="H173" s="44" t="s">
        <v>3340</v>
      </c>
      <c r="I173" s="44" t="s">
        <v>3938</v>
      </c>
      <c r="J173" s="44" t="s">
        <v>3340</v>
      </c>
      <c r="K173" s="44" t="s">
        <v>3340</v>
      </c>
      <c r="L173" s="44" t="s">
        <v>3340</v>
      </c>
      <c r="M173" s="44" t="s">
        <v>3340</v>
      </c>
      <c r="N173" s="62" t="s">
        <v>1038</v>
      </c>
      <c r="O173" s="62">
        <v>0</v>
      </c>
      <c r="P173" s="62" t="s">
        <v>3340</v>
      </c>
    </row>
    <row r="174" spans="1:16">
      <c r="A174" s="44" t="s">
        <v>3214</v>
      </c>
      <c r="B174" s="44" t="s">
        <v>674</v>
      </c>
      <c r="C174" s="44" t="s">
        <v>1146</v>
      </c>
      <c r="D174" s="44" t="s">
        <v>1147</v>
      </c>
      <c r="E174" s="44" t="s">
        <v>1197</v>
      </c>
      <c r="F174" s="44" t="s">
        <v>3340</v>
      </c>
      <c r="G174" s="44" t="s">
        <v>3340</v>
      </c>
      <c r="H174" s="44" t="s">
        <v>3340</v>
      </c>
      <c r="I174" s="44" t="s">
        <v>3938</v>
      </c>
      <c r="J174" s="44" t="s">
        <v>3340</v>
      </c>
      <c r="K174" s="44" t="s">
        <v>3340</v>
      </c>
      <c r="L174" s="44" t="s">
        <v>3340</v>
      </c>
      <c r="M174" s="44" t="s">
        <v>3340</v>
      </c>
      <c r="N174" s="62" t="s">
        <v>1038</v>
      </c>
      <c r="O174" s="62">
        <v>0</v>
      </c>
      <c r="P174" s="62" t="s">
        <v>3340</v>
      </c>
    </row>
    <row r="175" spans="1:16">
      <c r="A175" s="44" t="s">
        <v>3215</v>
      </c>
      <c r="B175" s="44" t="s">
        <v>675</v>
      </c>
      <c r="C175" s="44" t="s">
        <v>1146</v>
      </c>
      <c r="D175" s="44" t="s">
        <v>1147</v>
      </c>
      <c r="E175" s="44" t="s">
        <v>1197</v>
      </c>
      <c r="F175" s="44" t="s">
        <v>3340</v>
      </c>
      <c r="G175" s="44" t="s">
        <v>3340</v>
      </c>
      <c r="H175" s="44" t="s">
        <v>3340</v>
      </c>
      <c r="I175" s="44" t="s">
        <v>3938</v>
      </c>
      <c r="J175" s="44" t="s">
        <v>3340</v>
      </c>
      <c r="K175" s="44" t="s">
        <v>3340</v>
      </c>
      <c r="L175" s="44" t="s">
        <v>3340</v>
      </c>
      <c r="M175" s="44" t="s">
        <v>3340</v>
      </c>
      <c r="N175" s="62" t="s">
        <v>1038</v>
      </c>
      <c r="O175" s="62">
        <v>0</v>
      </c>
      <c r="P175" s="62" t="s">
        <v>3340</v>
      </c>
    </row>
    <row r="176" spans="1:16">
      <c r="A176" s="44" t="s">
        <v>3216</v>
      </c>
      <c r="B176" s="44" t="s">
        <v>676</v>
      </c>
      <c r="C176" s="44" t="s">
        <v>1146</v>
      </c>
      <c r="D176" s="44" t="s">
        <v>1147</v>
      </c>
      <c r="E176" s="44" t="s">
        <v>1197</v>
      </c>
      <c r="F176" s="44" t="s">
        <v>3340</v>
      </c>
      <c r="G176" s="44" t="s">
        <v>3340</v>
      </c>
      <c r="H176" s="44" t="s">
        <v>3340</v>
      </c>
      <c r="I176" s="44" t="s">
        <v>3938</v>
      </c>
      <c r="J176" s="44" t="s">
        <v>3340</v>
      </c>
      <c r="K176" s="44" t="s">
        <v>3340</v>
      </c>
      <c r="L176" s="44" t="s">
        <v>3340</v>
      </c>
      <c r="M176" s="44" t="s">
        <v>3340</v>
      </c>
      <c r="N176" s="62" t="s">
        <v>1038</v>
      </c>
      <c r="O176" s="62">
        <v>0</v>
      </c>
      <c r="P176" s="62" t="s">
        <v>3340</v>
      </c>
    </row>
    <row r="177" spans="1:16">
      <c r="A177" s="44" t="s">
        <v>3217</v>
      </c>
      <c r="B177" s="44" t="s">
        <v>677</v>
      </c>
      <c r="C177" s="44" t="s">
        <v>1146</v>
      </c>
      <c r="D177" s="44" t="s">
        <v>1147</v>
      </c>
      <c r="E177" s="44" t="s">
        <v>1197</v>
      </c>
      <c r="F177" s="44" t="s">
        <v>3340</v>
      </c>
      <c r="G177" s="44" t="s">
        <v>3340</v>
      </c>
      <c r="H177" s="44" t="s">
        <v>3340</v>
      </c>
      <c r="I177" s="44" t="s">
        <v>3938</v>
      </c>
      <c r="J177" s="44" t="s">
        <v>3340</v>
      </c>
      <c r="K177" s="44" t="s">
        <v>3340</v>
      </c>
      <c r="L177" s="44" t="s">
        <v>3340</v>
      </c>
      <c r="M177" s="44" t="s">
        <v>3340</v>
      </c>
      <c r="N177" s="62" t="s">
        <v>1038</v>
      </c>
      <c r="O177" s="62">
        <v>0</v>
      </c>
      <c r="P177" s="62" t="s">
        <v>3340</v>
      </c>
    </row>
    <row r="178" spans="1:16">
      <c r="A178" s="44" t="s">
        <v>3218</v>
      </c>
      <c r="B178" s="44" t="s">
        <v>74</v>
      </c>
      <c r="C178" s="44" t="s">
        <v>1146</v>
      </c>
      <c r="D178" s="44" t="s">
        <v>1147</v>
      </c>
      <c r="E178" s="44" t="s">
        <v>1195</v>
      </c>
      <c r="F178" s="44" t="s">
        <v>1196</v>
      </c>
      <c r="G178" s="44" t="s">
        <v>3340</v>
      </c>
      <c r="H178" s="44" t="s">
        <v>3340</v>
      </c>
      <c r="I178" s="44" t="s">
        <v>3938</v>
      </c>
      <c r="J178" s="44" t="s">
        <v>3340</v>
      </c>
      <c r="K178" s="44" t="s">
        <v>3340</v>
      </c>
      <c r="L178" s="44" t="s">
        <v>3340</v>
      </c>
      <c r="M178" s="44" t="s">
        <v>3340</v>
      </c>
      <c r="N178" s="62" t="s">
        <v>1038</v>
      </c>
      <c r="O178" s="62">
        <v>0</v>
      </c>
      <c r="P178" s="62" t="s">
        <v>3340</v>
      </c>
    </row>
    <row r="179" spans="1:16">
      <c r="A179" s="44" t="s">
        <v>3219</v>
      </c>
      <c r="B179" s="44" t="s">
        <v>39</v>
      </c>
      <c r="C179" s="44" t="s">
        <v>1146</v>
      </c>
      <c r="D179" s="44" t="s">
        <v>1147</v>
      </c>
      <c r="E179" s="44" t="s">
        <v>1162</v>
      </c>
      <c r="F179" s="44" t="s">
        <v>3340</v>
      </c>
      <c r="G179" s="44" t="s">
        <v>3340</v>
      </c>
      <c r="H179" s="44" t="s">
        <v>3340</v>
      </c>
      <c r="I179" s="44" t="s">
        <v>3938</v>
      </c>
      <c r="J179" s="44" t="s">
        <v>3340</v>
      </c>
      <c r="K179" s="44" t="s">
        <v>3340</v>
      </c>
      <c r="L179" s="44" t="s">
        <v>3340</v>
      </c>
      <c r="M179" s="44" t="s">
        <v>3340</v>
      </c>
      <c r="N179" s="62" t="s">
        <v>1038</v>
      </c>
      <c r="O179" s="62">
        <v>0</v>
      </c>
      <c r="P179" s="62" t="s">
        <v>3340</v>
      </c>
    </row>
    <row r="180" spans="1:16">
      <c r="A180" s="44" t="s">
        <v>1152</v>
      </c>
      <c r="B180" s="44" t="s">
        <v>29</v>
      </c>
      <c r="C180" s="44" t="s">
        <v>1146</v>
      </c>
      <c r="D180" s="44" t="s">
        <v>1147</v>
      </c>
      <c r="E180" s="44" t="s">
        <v>1152</v>
      </c>
      <c r="F180" s="44" t="s">
        <v>3340</v>
      </c>
      <c r="G180" s="44" t="s">
        <v>3340</v>
      </c>
      <c r="H180" s="44" t="s">
        <v>3340</v>
      </c>
      <c r="I180" s="44" t="s">
        <v>3938</v>
      </c>
      <c r="J180" s="44" t="s">
        <v>3340</v>
      </c>
      <c r="K180" s="44" t="s">
        <v>3340</v>
      </c>
      <c r="L180" s="44" t="s">
        <v>3340</v>
      </c>
      <c r="M180" s="44" t="s">
        <v>3340</v>
      </c>
      <c r="N180" s="62" t="s">
        <v>1038</v>
      </c>
      <c r="O180" s="62">
        <v>0</v>
      </c>
      <c r="P180" s="62" t="s">
        <v>3340</v>
      </c>
    </row>
    <row r="181" spans="1:16">
      <c r="A181" s="44" t="s">
        <v>3220</v>
      </c>
      <c r="B181" s="44" t="s">
        <v>70</v>
      </c>
      <c r="C181" s="44" t="s">
        <v>1146</v>
      </c>
      <c r="D181" s="44" t="s">
        <v>1147</v>
      </c>
      <c r="E181" s="44" t="s">
        <v>1190</v>
      </c>
      <c r="F181" s="44" t="s">
        <v>3340</v>
      </c>
      <c r="G181" s="44" t="s">
        <v>3340</v>
      </c>
      <c r="H181" s="44" t="s">
        <v>3340</v>
      </c>
      <c r="I181" s="44" t="s">
        <v>3938</v>
      </c>
      <c r="J181" s="44" t="s">
        <v>3340</v>
      </c>
      <c r="K181" s="44" t="s">
        <v>3340</v>
      </c>
      <c r="L181" s="44" t="s">
        <v>3340</v>
      </c>
      <c r="M181" s="44" t="s">
        <v>3340</v>
      </c>
      <c r="N181" s="62" t="s">
        <v>1038</v>
      </c>
      <c r="O181" s="62">
        <v>0</v>
      </c>
      <c r="P181" s="62" t="s">
        <v>3340</v>
      </c>
    </row>
    <row r="182" spans="1:16">
      <c r="A182" s="44" t="s">
        <v>3221</v>
      </c>
      <c r="B182" s="44" t="s">
        <v>3524</v>
      </c>
      <c r="C182" s="44" t="s">
        <v>1146</v>
      </c>
      <c r="D182" s="44" t="s">
        <v>1147</v>
      </c>
      <c r="E182" s="44" t="s">
        <v>1190</v>
      </c>
      <c r="F182" s="44" t="s">
        <v>3340</v>
      </c>
      <c r="G182" s="44" t="s">
        <v>3340</v>
      </c>
      <c r="H182" s="44" t="s">
        <v>3340</v>
      </c>
      <c r="I182" s="44" t="s">
        <v>3938</v>
      </c>
      <c r="J182" s="44" t="s">
        <v>3340</v>
      </c>
      <c r="K182" s="44" t="s">
        <v>3340</v>
      </c>
      <c r="L182" s="44" t="s">
        <v>3340</v>
      </c>
      <c r="M182" s="44" t="s">
        <v>3340</v>
      </c>
      <c r="N182" s="62" t="s">
        <v>1038</v>
      </c>
      <c r="O182" s="62">
        <v>0</v>
      </c>
      <c r="P182" s="62" t="s">
        <v>3340</v>
      </c>
    </row>
    <row r="183" spans="1:16">
      <c r="A183" s="44" t="s">
        <v>2655</v>
      </c>
      <c r="B183" s="44" t="s">
        <v>3340</v>
      </c>
      <c r="C183" s="44" t="s">
        <v>1206</v>
      </c>
      <c r="D183" s="44" t="s">
        <v>2632</v>
      </c>
      <c r="E183" s="44" t="s">
        <v>3340</v>
      </c>
      <c r="F183" s="44" t="s">
        <v>3340</v>
      </c>
      <c r="G183" s="44" t="s">
        <v>3340</v>
      </c>
      <c r="H183" s="44" t="s">
        <v>3340</v>
      </c>
      <c r="I183" s="44" t="s">
        <v>3340</v>
      </c>
      <c r="J183" s="44" t="s">
        <v>3340</v>
      </c>
      <c r="K183" s="44" t="s">
        <v>3340</v>
      </c>
      <c r="L183" s="44" t="s">
        <v>3340</v>
      </c>
      <c r="M183" s="44" t="s">
        <v>3340</v>
      </c>
      <c r="N183" s="62" t="s">
        <v>1038</v>
      </c>
      <c r="O183" s="62">
        <v>0</v>
      </c>
      <c r="P183" s="62" t="s">
        <v>3340</v>
      </c>
    </row>
    <row r="184" spans="1:16">
      <c r="A184" s="44" t="s">
        <v>3222</v>
      </c>
      <c r="B184" s="44" t="s">
        <v>680</v>
      </c>
      <c r="C184" s="44" t="s">
        <v>1146</v>
      </c>
      <c r="D184" s="44" t="s">
        <v>1147</v>
      </c>
      <c r="E184" s="44" t="s">
        <v>1190</v>
      </c>
      <c r="F184" s="44" t="s">
        <v>3340</v>
      </c>
      <c r="G184" s="44" t="s">
        <v>3340</v>
      </c>
      <c r="H184" s="44" t="s">
        <v>3340</v>
      </c>
      <c r="I184" s="44" t="s">
        <v>3938</v>
      </c>
      <c r="J184" s="44" t="s">
        <v>3340</v>
      </c>
      <c r="K184" s="44" t="s">
        <v>3340</v>
      </c>
      <c r="L184" s="44" t="s">
        <v>3340</v>
      </c>
      <c r="M184" s="44" t="s">
        <v>3340</v>
      </c>
      <c r="N184" s="62" t="s">
        <v>1038</v>
      </c>
      <c r="O184" s="62">
        <v>0</v>
      </c>
      <c r="P184" s="62" t="s">
        <v>3340</v>
      </c>
    </row>
    <row r="185" spans="1:16">
      <c r="A185" s="44" t="s">
        <v>3223</v>
      </c>
      <c r="B185" s="44" t="s">
        <v>681</v>
      </c>
      <c r="C185" s="44" t="s">
        <v>1146</v>
      </c>
      <c r="D185" s="44" t="s">
        <v>1147</v>
      </c>
      <c r="E185" s="44" t="s">
        <v>1190</v>
      </c>
      <c r="F185" s="44" t="s">
        <v>3340</v>
      </c>
      <c r="G185" s="44" t="s">
        <v>3340</v>
      </c>
      <c r="H185" s="44" t="s">
        <v>3340</v>
      </c>
      <c r="I185" s="44" t="s">
        <v>3938</v>
      </c>
      <c r="J185" s="44" t="s">
        <v>3340</v>
      </c>
      <c r="K185" s="44" t="s">
        <v>3340</v>
      </c>
      <c r="L185" s="44" t="s">
        <v>3340</v>
      </c>
      <c r="M185" s="44" t="s">
        <v>3340</v>
      </c>
      <c r="N185" s="62" t="s">
        <v>1038</v>
      </c>
      <c r="O185" s="62">
        <v>0</v>
      </c>
      <c r="P185" s="62" t="s">
        <v>3340</v>
      </c>
    </row>
    <row r="186" spans="1:16">
      <c r="A186" s="44" t="s">
        <v>3224</v>
      </c>
      <c r="B186" s="44" t="s">
        <v>682</v>
      </c>
      <c r="C186" s="44" t="s">
        <v>1146</v>
      </c>
      <c r="D186" s="44" t="s">
        <v>1147</v>
      </c>
      <c r="E186" s="44" t="s">
        <v>1190</v>
      </c>
      <c r="F186" s="44" t="s">
        <v>3340</v>
      </c>
      <c r="G186" s="44" t="s">
        <v>3340</v>
      </c>
      <c r="H186" s="44" t="s">
        <v>3340</v>
      </c>
      <c r="I186" s="44" t="s">
        <v>3938</v>
      </c>
      <c r="J186" s="44" t="s">
        <v>3340</v>
      </c>
      <c r="K186" s="44" t="s">
        <v>3340</v>
      </c>
      <c r="L186" s="44" t="s">
        <v>3340</v>
      </c>
      <c r="M186" s="44" t="s">
        <v>3340</v>
      </c>
      <c r="N186" s="62" t="s">
        <v>1038</v>
      </c>
      <c r="O186" s="62">
        <v>0</v>
      </c>
      <c r="P186" s="62" t="s">
        <v>3340</v>
      </c>
    </row>
    <row r="187" spans="1:16">
      <c r="A187" s="44" t="s">
        <v>3225</v>
      </c>
      <c r="B187" s="44" t="s">
        <v>683</v>
      </c>
      <c r="C187" s="44" t="s">
        <v>1146</v>
      </c>
      <c r="D187" s="44" t="s">
        <v>1147</v>
      </c>
      <c r="E187" s="44" t="s">
        <v>1190</v>
      </c>
      <c r="F187" s="44" t="s">
        <v>3340</v>
      </c>
      <c r="G187" s="44" t="s">
        <v>3340</v>
      </c>
      <c r="H187" s="44" t="s">
        <v>3340</v>
      </c>
      <c r="I187" s="44" t="s">
        <v>3938</v>
      </c>
      <c r="J187" s="44" t="s">
        <v>3340</v>
      </c>
      <c r="K187" s="44" t="s">
        <v>3340</v>
      </c>
      <c r="L187" s="44" t="s">
        <v>3340</v>
      </c>
      <c r="M187" s="44" t="s">
        <v>3340</v>
      </c>
      <c r="N187" s="62" t="s">
        <v>1038</v>
      </c>
      <c r="O187" s="62">
        <v>0</v>
      </c>
      <c r="P187" s="62" t="s">
        <v>3340</v>
      </c>
    </row>
    <row r="188" spans="1:16">
      <c r="A188" s="44" t="s">
        <v>3226</v>
      </c>
      <c r="B188" s="44" t="s">
        <v>684</v>
      </c>
      <c r="C188" s="44" t="s">
        <v>1146</v>
      </c>
      <c r="D188" s="44" t="s">
        <v>1147</v>
      </c>
      <c r="E188" s="44" t="s">
        <v>1213</v>
      </c>
      <c r="F188" s="44" t="s">
        <v>3340</v>
      </c>
      <c r="G188" s="44" t="s">
        <v>3340</v>
      </c>
      <c r="H188" s="44" t="s">
        <v>3340</v>
      </c>
      <c r="I188" s="44" t="s">
        <v>3938</v>
      </c>
      <c r="J188" s="44" t="s">
        <v>3340</v>
      </c>
      <c r="K188" s="44" t="s">
        <v>3340</v>
      </c>
      <c r="L188" s="44" t="s">
        <v>3340</v>
      </c>
      <c r="M188" s="44" t="s">
        <v>3340</v>
      </c>
      <c r="N188" s="62" t="s">
        <v>1038</v>
      </c>
      <c r="O188" s="62">
        <v>0</v>
      </c>
      <c r="P188" s="62" t="s">
        <v>3340</v>
      </c>
    </row>
    <row r="189" spans="1:16">
      <c r="A189" s="44" t="s">
        <v>3227</v>
      </c>
      <c r="B189" s="44" t="s">
        <v>685</v>
      </c>
      <c r="C189" s="44" t="s">
        <v>1146</v>
      </c>
      <c r="D189" s="44" t="s">
        <v>1147</v>
      </c>
      <c r="E189" s="44" t="s">
        <v>1213</v>
      </c>
      <c r="F189" s="44" t="s">
        <v>3340</v>
      </c>
      <c r="G189" s="44" t="s">
        <v>3340</v>
      </c>
      <c r="H189" s="44" t="s">
        <v>3340</v>
      </c>
      <c r="I189" s="44" t="s">
        <v>3938</v>
      </c>
      <c r="J189" s="44" t="s">
        <v>3340</v>
      </c>
      <c r="K189" s="44" t="s">
        <v>3340</v>
      </c>
      <c r="L189" s="44" t="s">
        <v>3340</v>
      </c>
      <c r="M189" s="44" t="s">
        <v>3340</v>
      </c>
      <c r="N189" s="62" t="s">
        <v>1038</v>
      </c>
      <c r="O189" s="62">
        <v>0</v>
      </c>
      <c r="P189" s="62" t="s">
        <v>3340</v>
      </c>
    </row>
    <row r="190" spans="1:16">
      <c r="A190" s="44" t="s">
        <v>3228</v>
      </c>
      <c r="B190" s="44" t="s">
        <v>686</v>
      </c>
      <c r="C190" s="44" t="s">
        <v>1146</v>
      </c>
      <c r="D190" s="44" t="s">
        <v>1147</v>
      </c>
      <c r="E190" s="44" t="s">
        <v>1213</v>
      </c>
      <c r="F190" s="44" t="s">
        <v>3340</v>
      </c>
      <c r="G190" s="44" t="s">
        <v>3340</v>
      </c>
      <c r="H190" s="44" t="s">
        <v>3340</v>
      </c>
      <c r="I190" s="44" t="s">
        <v>3938</v>
      </c>
      <c r="J190" s="44" t="s">
        <v>3340</v>
      </c>
      <c r="K190" s="44" t="s">
        <v>3340</v>
      </c>
      <c r="L190" s="44" t="s">
        <v>3340</v>
      </c>
      <c r="M190" s="44" t="s">
        <v>3340</v>
      </c>
      <c r="N190" s="62" t="s">
        <v>1038</v>
      </c>
      <c r="O190" s="62">
        <v>0</v>
      </c>
      <c r="P190" s="62" t="s">
        <v>3340</v>
      </c>
    </row>
    <row r="191" spans="1:16">
      <c r="A191" s="44" t="s">
        <v>3229</v>
      </c>
      <c r="B191" s="44" t="s">
        <v>687</v>
      </c>
      <c r="C191" s="44" t="s">
        <v>1146</v>
      </c>
      <c r="D191" s="44" t="s">
        <v>1147</v>
      </c>
      <c r="E191" s="44" t="s">
        <v>1213</v>
      </c>
      <c r="F191" s="44" t="s">
        <v>3340</v>
      </c>
      <c r="G191" s="44" t="s">
        <v>3340</v>
      </c>
      <c r="H191" s="44" t="s">
        <v>3340</v>
      </c>
      <c r="I191" s="44" t="s">
        <v>3938</v>
      </c>
      <c r="J191" s="44" t="s">
        <v>3340</v>
      </c>
      <c r="K191" s="44" t="s">
        <v>3340</v>
      </c>
      <c r="L191" s="44" t="s">
        <v>3340</v>
      </c>
      <c r="M191" s="44" t="s">
        <v>3340</v>
      </c>
      <c r="N191" s="62" t="s">
        <v>1038</v>
      </c>
      <c r="O191" s="62">
        <v>0</v>
      </c>
      <c r="P191" s="62" t="s">
        <v>3340</v>
      </c>
    </row>
    <row r="192" spans="1:16">
      <c r="A192" s="44" t="s">
        <v>3230</v>
      </c>
      <c r="B192" s="44" t="s">
        <v>688</v>
      </c>
      <c r="C192" s="44" t="s">
        <v>1146</v>
      </c>
      <c r="D192" s="44" t="s">
        <v>1147</v>
      </c>
      <c r="E192" s="44" t="s">
        <v>1213</v>
      </c>
      <c r="F192" s="44" t="s">
        <v>3340</v>
      </c>
      <c r="G192" s="44" t="s">
        <v>3340</v>
      </c>
      <c r="H192" s="44" t="s">
        <v>3340</v>
      </c>
      <c r="I192" s="44" t="s">
        <v>3938</v>
      </c>
      <c r="J192" s="44" t="s">
        <v>3340</v>
      </c>
      <c r="K192" s="44" t="s">
        <v>3340</v>
      </c>
      <c r="L192" s="44" t="s">
        <v>3340</v>
      </c>
      <c r="M192" s="44" t="s">
        <v>3340</v>
      </c>
      <c r="N192" s="62" t="s">
        <v>1038</v>
      </c>
      <c r="O192" s="62">
        <v>0</v>
      </c>
      <c r="P192" s="62" t="s">
        <v>3340</v>
      </c>
    </row>
    <row r="193" spans="1:16">
      <c r="A193" s="44" t="s">
        <v>3231</v>
      </c>
      <c r="B193" s="44" t="s">
        <v>689</v>
      </c>
      <c r="C193" s="44" t="s">
        <v>1146</v>
      </c>
      <c r="D193" s="44" t="s">
        <v>1147</v>
      </c>
      <c r="E193" s="44" t="s">
        <v>1213</v>
      </c>
      <c r="F193" s="44" t="s">
        <v>3340</v>
      </c>
      <c r="G193" s="44" t="s">
        <v>3340</v>
      </c>
      <c r="H193" s="44" t="s">
        <v>3340</v>
      </c>
      <c r="I193" s="44" t="s">
        <v>3938</v>
      </c>
      <c r="J193" s="44" t="s">
        <v>3340</v>
      </c>
      <c r="K193" s="44" t="s">
        <v>3340</v>
      </c>
      <c r="L193" s="44" t="s">
        <v>3340</v>
      </c>
      <c r="M193" s="44" t="s">
        <v>3340</v>
      </c>
      <c r="N193" s="62" t="s">
        <v>1038</v>
      </c>
      <c r="O193" s="62">
        <v>0</v>
      </c>
      <c r="P193" s="62" t="s">
        <v>3340</v>
      </c>
    </row>
    <row r="194" spans="1:16">
      <c r="A194" s="44" t="s">
        <v>3232</v>
      </c>
      <c r="B194" s="44" t="s">
        <v>73</v>
      </c>
      <c r="C194" s="44" t="s">
        <v>1146</v>
      </c>
      <c r="D194" s="44" t="s">
        <v>1147</v>
      </c>
      <c r="E194" s="44" t="s">
        <v>1194</v>
      </c>
      <c r="F194" s="44" t="s">
        <v>3340</v>
      </c>
      <c r="G194" s="44" t="s">
        <v>3340</v>
      </c>
      <c r="H194" s="44" t="s">
        <v>3340</v>
      </c>
      <c r="I194" s="44" t="s">
        <v>3938</v>
      </c>
      <c r="J194" s="44" t="s">
        <v>3340</v>
      </c>
      <c r="K194" s="44" t="s">
        <v>3340</v>
      </c>
      <c r="L194" s="44" t="s">
        <v>3340</v>
      </c>
      <c r="M194" s="44" t="s">
        <v>3340</v>
      </c>
      <c r="N194" s="62" t="s">
        <v>1038</v>
      </c>
      <c r="O194" s="62">
        <v>0</v>
      </c>
      <c r="P194" s="62" t="s">
        <v>3340</v>
      </c>
    </row>
    <row r="195" spans="1:16">
      <c r="A195" s="44" t="s">
        <v>3233</v>
      </c>
      <c r="B195" s="44" t="s">
        <v>698</v>
      </c>
      <c r="C195" s="44" t="s">
        <v>1146</v>
      </c>
      <c r="D195" s="44" t="s">
        <v>1147</v>
      </c>
      <c r="E195" s="44" t="s">
        <v>1194</v>
      </c>
      <c r="F195" s="44" t="s">
        <v>3340</v>
      </c>
      <c r="G195" s="44" t="s">
        <v>3340</v>
      </c>
      <c r="H195" s="44" t="s">
        <v>3340</v>
      </c>
      <c r="I195" s="44" t="s">
        <v>3938</v>
      </c>
      <c r="J195" s="44" t="s">
        <v>3340</v>
      </c>
      <c r="K195" s="44" t="s">
        <v>3340</v>
      </c>
      <c r="L195" s="44" t="s">
        <v>3340</v>
      </c>
      <c r="M195" s="44" t="s">
        <v>3340</v>
      </c>
      <c r="N195" s="62" t="s">
        <v>1038</v>
      </c>
      <c r="O195" s="62">
        <v>0</v>
      </c>
      <c r="P195" s="62" t="s">
        <v>3340</v>
      </c>
    </row>
    <row r="196" spans="1:16">
      <c r="A196" s="44" t="s">
        <v>3234</v>
      </c>
      <c r="B196" s="44" t="s">
        <v>690</v>
      </c>
      <c r="C196" s="44" t="s">
        <v>1146</v>
      </c>
      <c r="D196" s="44" t="s">
        <v>1147</v>
      </c>
      <c r="E196" s="44" t="s">
        <v>1194</v>
      </c>
      <c r="F196" s="44" t="s">
        <v>3340</v>
      </c>
      <c r="G196" s="44" t="s">
        <v>3340</v>
      </c>
      <c r="H196" s="44" t="s">
        <v>3340</v>
      </c>
      <c r="I196" s="44" t="s">
        <v>3938</v>
      </c>
      <c r="J196" s="44" t="s">
        <v>3340</v>
      </c>
      <c r="K196" s="44" t="s">
        <v>3340</v>
      </c>
      <c r="L196" s="44" t="s">
        <v>3340</v>
      </c>
      <c r="M196" s="44" t="s">
        <v>3340</v>
      </c>
      <c r="N196" s="62" t="s">
        <v>1038</v>
      </c>
      <c r="O196" s="62">
        <v>0</v>
      </c>
      <c r="P196" s="62" t="s">
        <v>3340</v>
      </c>
    </row>
    <row r="197" spans="1:16">
      <c r="A197" s="44" t="s">
        <v>2656</v>
      </c>
      <c r="B197" s="44" t="s">
        <v>3340</v>
      </c>
      <c r="C197" s="44" t="s">
        <v>1206</v>
      </c>
      <c r="D197" s="44" t="s">
        <v>2657</v>
      </c>
      <c r="E197" s="44" t="s">
        <v>3340</v>
      </c>
      <c r="F197" s="44" t="s">
        <v>3340</v>
      </c>
      <c r="G197" s="44" t="s">
        <v>3340</v>
      </c>
      <c r="H197" s="44" t="s">
        <v>3340</v>
      </c>
      <c r="I197" s="44" t="s">
        <v>3340</v>
      </c>
      <c r="J197" s="44" t="s">
        <v>3340</v>
      </c>
      <c r="K197" s="44" t="s">
        <v>3340</v>
      </c>
      <c r="L197" s="44" t="s">
        <v>3340</v>
      </c>
      <c r="M197" s="44" t="s">
        <v>3340</v>
      </c>
      <c r="N197" s="62" t="s">
        <v>1038</v>
      </c>
      <c r="O197" s="62">
        <v>0</v>
      </c>
      <c r="P197" s="62" t="s">
        <v>3340</v>
      </c>
    </row>
    <row r="198" spans="1:16">
      <c r="A198" s="44" t="s">
        <v>2658</v>
      </c>
      <c r="B198" s="44" t="s">
        <v>3340</v>
      </c>
      <c r="C198" s="44" t="s">
        <v>1206</v>
      </c>
      <c r="D198" s="44" t="s">
        <v>2657</v>
      </c>
      <c r="E198" s="44" t="s">
        <v>3340</v>
      </c>
      <c r="F198" s="44" t="s">
        <v>3340</v>
      </c>
      <c r="G198" s="44" t="s">
        <v>3340</v>
      </c>
      <c r="H198" s="44" t="s">
        <v>3340</v>
      </c>
      <c r="I198" s="44" t="s">
        <v>3340</v>
      </c>
      <c r="J198" s="44" t="s">
        <v>3340</v>
      </c>
      <c r="K198" s="44" t="s">
        <v>3340</v>
      </c>
      <c r="L198" s="44" t="s">
        <v>3340</v>
      </c>
      <c r="M198" s="44" t="s">
        <v>3340</v>
      </c>
      <c r="N198" s="62" t="s">
        <v>1038</v>
      </c>
      <c r="O198" s="62">
        <v>0</v>
      </c>
      <c r="P198" s="62" t="s">
        <v>3340</v>
      </c>
    </row>
    <row r="199" spans="1:16">
      <c r="A199" s="44" t="s">
        <v>2659</v>
      </c>
      <c r="B199" s="44" t="s">
        <v>3340</v>
      </c>
      <c r="C199" s="44" t="s">
        <v>1206</v>
      </c>
      <c r="D199" s="44" t="s">
        <v>2660</v>
      </c>
      <c r="E199" s="44" t="s">
        <v>3340</v>
      </c>
      <c r="F199" s="44" t="s">
        <v>3340</v>
      </c>
      <c r="G199" s="44" t="s">
        <v>3340</v>
      </c>
      <c r="H199" s="44" t="s">
        <v>3340</v>
      </c>
      <c r="I199" s="44" t="s">
        <v>3340</v>
      </c>
      <c r="J199" s="44" t="s">
        <v>3340</v>
      </c>
      <c r="K199" s="44" t="s">
        <v>3340</v>
      </c>
      <c r="L199" s="44" t="s">
        <v>3340</v>
      </c>
      <c r="M199" s="44" t="s">
        <v>3340</v>
      </c>
      <c r="N199" s="62" t="s">
        <v>1038</v>
      </c>
      <c r="O199" s="62">
        <v>0</v>
      </c>
      <c r="P199" s="62" t="s">
        <v>3340</v>
      </c>
    </row>
    <row r="200" spans="1:16">
      <c r="A200" s="44" t="s">
        <v>2661</v>
      </c>
      <c r="B200" s="44" t="s">
        <v>3340</v>
      </c>
      <c r="C200" s="44" t="s">
        <v>1206</v>
      </c>
      <c r="D200" s="44" t="s">
        <v>2660</v>
      </c>
      <c r="E200" s="44" t="s">
        <v>3340</v>
      </c>
      <c r="F200" s="44" t="s">
        <v>3340</v>
      </c>
      <c r="G200" s="44" t="s">
        <v>3340</v>
      </c>
      <c r="H200" s="44" t="s">
        <v>3340</v>
      </c>
      <c r="I200" s="44" t="s">
        <v>3340</v>
      </c>
      <c r="J200" s="44" t="s">
        <v>3340</v>
      </c>
      <c r="K200" s="44" t="s">
        <v>3340</v>
      </c>
      <c r="L200" s="44" t="s">
        <v>3340</v>
      </c>
      <c r="M200" s="44" t="s">
        <v>3340</v>
      </c>
      <c r="N200" s="62" t="s">
        <v>1038</v>
      </c>
      <c r="O200" s="62">
        <v>0</v>
      </c>
      <c r="P200" s="62" t="s">
        <v>3340</v>
      </c>
    </row>
    <row r="201" spans="1:16">
      <c r="A201" s="44" t="s">
        <v>3235</v>
      </c>
      <c r="B201" s="44" t="s">
        <v>691</v>
      </c>
      <c r="C201" s="44" t="s">
        <v>1146</v>
      </c>
      <c r="D201" s="44" t="s">
        <v>1147</v>
      </c>
      <c r="E201" s="44" t="s">
        <v>1194</v>
      </c>
      <c r="F201" s="44" t="s">
        <v>3340</v>
      </c>
      <c r="G201" s="44" t="s">
        <v>3340</v>
      </c>
      <c r="H201" s="44" t="s">
        <v>3340</v>
      </c>
      <c r="I201" s="44" t="s">
        <v>3938</v>
      </c>
      <c r="J201" s="44" t="s">
        <v>3340</v>
      </c>
      <c r="K201" s="44" t="s">
        <v>3340</v>
      </c>
      <c r="L201" s="45" t="s">
        <v>3340</v>
      </c>
      <c r="M201" s="44" t="s">
        <v>3340</v>
      </c>
      <c r="N201" s="62" t="s">
        <v>1038</v>
      </c>
      <c r="O201" s="62">
        <v>0</v>
      </c>
      <c r="P201" s="62" t="s">
        <v>3340</v>
      </c>
    </row>
    <row r="202" spans="1:16">
      <c r="A202" s="44" t="s">
        <v>2662</v>
      </c>
      <c r="B202" s="44" t="s">
        <v>3340</v>
      </c>
      <c r="C202" s="44" t="s">
        <v>1206</v>
      </c>
      <c r="D202" s="44" t="s">
        <v>2663</v>
      </c>
      <c r="E202" s="44" t="s">
        <v>3340</v>
      </c>
      <c r="F202" s="44" t="s">
        <v>3340</v>
      </c>
      <c r="G202" s="44" t="s">
        <v>3340</v>
      </c>
      <c r="H202" s="44" t="s">
        <v>3340</v>
      </c>
      <c r="I202" s="44" t="s">
        <v>3340</v>
      </c>
      <c r="J202" s="44" t="s">
        <v>3340</v>
      </c>
      <c r="K202" s="44" t="s">
        <v>3340</v>
      </c>
      <c r="L202" s="44" t="s">
        <v>3340</v>
      </c>
      <c r="M202" s="44" t="s">
        <v>3340</v>
      </c>
      <c r="N202" s="62" t="s">
        <v>1038</v>
      </c>
      <c r="O202" s="62">
        <v>0</v>
      </c>
      <c r="P202" s="62" t="s">
        <v>3340</v>
      </c>
    </row>
    <row r="203" spans="1:16">
      <c r="A203" s="63" t="s">
        <v>3236</v>
      </c>
      <c r="B203" s="63" t="s">
        <v>692</v>
      </c>
      <c r="C203" s="63" t="s">
        <v>1146</v>
      </c>
      <c r="D203" s="63" t="s">
        <v>1147</v>
      </c>
      <c r="E203" s="44" t="s">
        <v>1194</v>
      </c>
      <c r="F203" s="44" t="s">
        <v>3340</v>
      </c>
      <c r="G203" s="44" t="s">
        <v>3340</v>
      </c>
      <c r="H203" s="44" t="s">
        <v>3340</v>
      </c>
      <c r="I203" s="44" t="s">
        <v>3938</v>
      </c>
      <c r="J203" s="44" t="s">
        <v>3340</v>
      </c>
      <c r="K203" s="48" t="s">
        <v>3340</v>
      </c>
      <c r="L203" s="45" t="s">
        <v>3340</v>
      </c>
      <c r="M203" s="44" t="s">
        <v>3340</v>
      </c>
      <c r="N203" s="62" t="s">
        <v>1038</v>
      </c>
      <c r="O203" s="62">
        <v>0</v>
      </c>
      <c r="P203" s="62" t="s">
        <v>3340</v>
      </c>
    </row>
    <row r="204" spans="1:16">
      <c r="A204" s="44" t="s">
        <v>2453</v>
      </c>
      <c r="B204" s="44" t="s">
        <v>586</v>
      </c>
      <c r="C204" s="44" t="s">
        <v>1146</v>
      </c>
      <c r="D204" s="44" t="s">
        <v>3943</v>
      </c>
      <c r="E204" s="44" t="s">
        <v>3340</v>
      </c>
      <c r="F204" s="44" t="s">
        <v>3340</v>
      </c>
      <c r="G204" s="44" t="s">
        <v>3340</v>
      </c>
      <c r="H204" s="44" t="s">
        <v>3340</v>
      </c>
      <c r="I204" s="44" t="s">
        <v>3340</v>
      </c>
      <c r="J204" s="44" t="s">
        <v>3340</v>
      </c>
      <c r="K204" s="44" t="s">
        <v>3340</v>
      </c>
      <c r="L204" s="44" t="s">
        <v>2378</v>
      </c>
      <c r="M204" s="44" t="s">
        <v>1516</v>
      </c>
      <c r="N204" s="62" t="s">
        <v>1038</v>
      </c>
      <c r="O204" s="62">
        <v>0</v>
      </c>
      <c r="P204" s="62" t="s">
        <v>3340</v>
      </c>
    </row>
    <row r="205" spans="1:16">
      <c r="A205" s="63" t="s">
        <v>3237</v>
      </c>
      <c r="B205" s="63" t="s">
        <v>693</v>
      </c>
      <c r="C205" s="63" t="s">
        <v>1146</v>
      </c>
      <c r="D205" s="63" t="s">
        <v>1147</v>
      </c>
      <c r="E205" s="44" t="s">
        <v>1194</v>
      </c>
      <c r="F205" s="44" t="s">
        <v>3340</v>
      </c>
      <c r="G205" s="44" t="s">
        <v>3340</v>
      </c>
      <c r="H205" s="44" t="s">
        <v>3340</v>
      </c>
      <c r="I205" s="44" t="s">
        <v>3938</v>
      </c>
      <c r="J205" s="44" t="s">
        <v>3340</v>
      </c>
      <c r="K205" s="48" t="s">
        <v>3340</v>
      </c>
      <c r="L205" s="45" t="s">
        <v>3340</v>
      </c>
      <c r="M205" s="44" t="s">
        <v>3340</v>
      </c>
      <c r="N205" s="62" t="s">
        <v>1038</v>
      </c>
      <c r="O205" s="62">
        <v>0</v>
      </c>
      <c r="P205" s="62" t="s">
        <v>3340</v>
      </c>
    </row>
    <row r="206" spans="1:16">
      <c r="A206" s="44" t="s">
        <v>2424</v>
      </c>
      <c r="B206" s="44" t="s">
        <v>559</v>
      </c>
      <c r="C206" s="44" t="s">
        <v>1146</v>
      </c>
      <c r="D206" s="44" t="s">
        <v>2508</v>
      </c>
      <c r="E206" s="44" t="s">
        <v>3340</v>
      </c>
      <c r="F206" s="44" t="s">
        <v>3340</v>
      </c>
      <c r="G206" s="44" t="s">
        <v>2401</v>
      </c>
      <c r="H206" s="44" t="s">
        <v>3340</v>
      </c>
      <c r="I206" s="44" t="s">
        <v>3340</v>
      </c>
      <c r="J206" s="44" t="s">
        <v>3340</v>
      </c>
      <c r="K206" s="44" t="s">
        <v>3340</v>
      </c>
      <c r="L206" s="44" t="s">
        <v>2426</v>
      </c>
      <c r="M206" s="44" t="s">
        <v>1516</v>
      </c>
      <c r="N206" s="62" t="s">
        <v>1038</v>
      </c>
      <c r="O206" s="62">
        <v>0</v>
      </c>
      <c r="P206" s="62" t="s">
        <v>3340</v>
      </c>
    </row>
    <row r="207" spans="1:16">
      <c r="A207" s="44" t="s">
        <v>2427</v>
      </c>
      <c r="B207" s="44" t="s">
        <v>560</v>
      </c>
      <c r="C207" s="44" t="s">
        <v>1146</v>
      </c>
      <c r="D207" s="44" t="s">
        <v>2508</v>
      </c>
      <c r="E207" s="44" t="s">
        <v>3340</v>
      </c>
      <c r="F207" s="44" t="s">
        <v>3340</v>
      </c>
      <c r="G207" s="44" t="s">
        <v>2401</v>
      </c>
      <c r="H207" s="44" t="s">
        <v>3340</v>
      </c>
      <c r="I207" s="44" t="s">
        <v>3340</v>
      </c>
      <c r="J207" s="44" t="s">
        <v>3340</v>
      </c>
      <c r="K207" s="44" t="s">
        <v>3340</v>
      </c>
      <c r="L207" s="44" t="s">
        <v>2428</v>
      </c>
      <c r="M207" s="44" t="s">
        <v>1516</v>
      </c>
      <c r="N207" s="62" t="s">
        <v>1038</v>
      </c>
      <c r="O207" s="62">
        <v>0</v>
      </c>
      <c r="P207" s="62" t="s">
        <v>3340</v>
      </c>
    </row>
    <row r="208" spans="1:16">
      <c r="A208" s="44" t="s">
        <v>2392</v>
      </c>
      <c r="B208" s="44" t="s">
        <v>530</v>
      </c>
      <c r="C208" s="44" t="s">
        <v>1146</v>
      </c>
      <c r="D208" s="44" t="s">
        <v>3944</v>
      </c>
      <c r="E208" s="44" t="s">
        <v>3340</v>
      </c>
      <c r="F208" s="44" t="s">
        <v>3340</v>
      </c>
      <c r="G208" s="44" t="s">
        <v>2370</v>
      </c>
      <c r="H208" s="44" t="s">
        <v>3340</v>
      </c>
      <c r="I208" s="44" t="s">
        <v>3340</v>
      </c>
      <c r="J208" s="44" t="s">
        <v>3340</v>
      </c>
      <c r="K208" s="44" t="s">
        <v>3340</v>
      </c>
      <c r="L208" s="44" t="s">
        <v>2374</v>
      </c>
      <c r="M208" s="44" t="s">
        <v>1516</v>
      </c>
      <c r="N208" s="62" t="s">
        <v>1038</v>
      </c>
      <c r="O208" s="62">
        <v>0</v>
      </c>
      <c r="P208" s="62" t="s">
        <v>3340</v>
      </c>
    </row>
    <row r="209" spans="1:16">
      <c r="A209" s="44" t="s">
        <v>2376</v>
      </c>
      <c r="B209" s="44" t="s">
        <v>511</v>
      </c>
      <c r="C209" s="44" t="s">
        <v>1146</v>
      </c>
      <c r="D209" s="44" t="s">
        <v>3945</v>
      </c>
      <c r="E209" s="44" t="s">
        <v>3340</v>
      </c>
      <c r="F209" s="44" t="s">
        <v>3340</v>
      </c>
      <c r="G209" s="44" t="s">
        <v>2377</v>
      </c>
      <c r="H209" s="44" t="s">
        <v>3340</v>
      </c>
      <c r="I209" s="44" t="s">
        <v>3340</v>
      </c>
      <c r="J209" s="44" t="s">
        <v>3340</v>
      </c>
      <c r="K209" s="44" t="s">
        <v>3340</v>
      </c>
      <c r="L209" s="44" t="s">
        <v>2378</v>
      </c>
      <c r="M209" s="44" t="s">
        <v>1516</v>
      </c>
      <c r="N209" s="62" t="s">
        <v>1038</v>
      </c>
      <c r="O209" s="62">
        <v>0</v>
      </c>
      <c r="P209" s="62" t="s">
        <v>3340</v>
      </c>
    </row>
    <row r="210" spans="1:16">
      <c r="A210" s="44" t="s">
        <v>2402</v>
      </c>
      <c r="B210" s="44" t="s">
        <v>544</v>
      </c>
      <c r="C210" s="44" t="s">
        <v>1146</v>
      </c>
      <c r="D210" s="44" t="s">
        <v>3945</v>
      </c>
      <c r="E210" s="44" t="s">
        <v>3340</v>
      </c>
      <c r="F210" s="44" t="s">
        <v>3340</v>
      </c>
      <c r="G210" s="44" t="s">
        <v>2377</v>
      </c>
      <c r="H210" s="44" t="s">
        <v>3340</v>
      </c>
      <c r="I210" s="44" t="s">
        <v>3340</v>
      </c>
      <c r="J210" s="44" t="s">
        <v>3340</v>
      </c>
      <c r="K210" s="44" t="s">
        <v>3340</v>
      </c>
      <c r="L210" s="44" t="s">
        <v>2403</v>
      </c>
      <c r="M210" s="44" t="s">
        <v>1516</v>
      </c>
      <c r="N210" s="62" t="s">
        <v>1038</v>
      </c>
      <c r="O210" s="62">
        <v>0</v>
      </c>
      <c r="P210" s="62" t="s">
        <v>3340</v>
      </c>
    </row>
    <row r="211" spans="1:16">
      <c r="A211" s="44" t="s">
        <v>2404</v>
      </c>
      <c r="B211" s="44" t="s">
        <v>545</v>
      </c>
      <c r="C211" s="44" t="s">
        <v>1146</v>
      </c>
      <c r="D211" s="44" t="s">
        <v>3945</v>
      </c>
      <c r="E211" s="44" t="s">
        <v>3340</v>
      </c>
      <c r="F211" s="44" t="s">
        <v>3340</v>
      </c>
      <c r="G211" s="44" t="s">
        <v>2377</v>
      </c>
      <c r="H211" s="44" t="s">
        <v>3340</v>
      </c>
      <c r="I211" s="44" t="s">
        <v>3340</v>
      </c>
      <c r="J211" s="44" t="s">
        <v>3340</v>
      </c>
      <c r="K211" s="44" t="s">
        <v>3340</v>
      </c>
      <c r="L211" s="44" t="s">
        <v>2405</v>
      </c>
      <c r="M211" s="44" t="s">
        <v>1516</v>
      </c>
      <c r="N211" s="62" t="s">
        <v>1038</v>
      </c>
      <c r="O211" s="62">
        <v>0</v>
      </c>
      <c r="P211" s="62" t="s">
        <v>3340</v>
      </c>
    </row>
    <row r="212" spans="1:16">
      <c r="A212" s="44" t="s">
        <v>2383</v>
      </c>
      <c r="B212" s="44" t="s">
        <v>519</v>
      </c>
      <c r="C212" s="44" t="s">
        <v>1146</v>
      </c>
      <c r="D212" s="44" t="s">
        <v>3939</v>
      </c>
      <c r="E212" s="44" t="s">
        <v>3340</v>
      </c>
      <c r="F212" s="44" t="s">
        <v>3340</v>
      </c>
      <c r="G212" s="44" t="s">
        <v>2384</v>
      </c>
      <c r="H212" s="44" t="s">
        <v>3340</v>
      </c>
      <c r="I212" s="44" t="s">
        <v>3340</v>
      </c>
      <c r="J212" s="44" t="s">
        <v>3340</v>
      </c>
      <c r="K212" s="44" t="s">
        <v>3340</v>
      </c>
      <c r="L212" s="44" t="s">
        <v>2374</v>
      </c>
      <c r="M212" s="44" t="s">
        <v>1516</v>
      </c>
      <c r="N212" s="62" t="s">
        <v>1038</v>
      </c>
      <c r="O212" s="62">
        <v>0</v>
      </c>
      <c r="P212" s="62" t="s">
        <v>3340</v>
      </c>
    </row>
    <row r="213" spans="1:16">
      <c r="A213" s="44" t="s">
        <v>3302</v>
      </c>
      <c r="B213" s="44" t="s">
        <v>520</v>
      </c>
      <c r="C213" s="44" t="s">
        <v>1146</v>
      </c>
      <c r="D213" s="44" t="s">
        <v>3939</v>
      </c>
      <c r="E213" s="44" t="s">
        <v>3340</v>
      </c>
      <c r="F213" s="44" t="s">
        <v>3340</v>
      </c>
      <c r="G213" s="44" t="s">
        <v>2384</v>
      </c>
      <c r="H213" s="44" t="s">
        <v>3340</v>
      </c>
      <c r="I213" s="44" t="s">
        <v>3340</v>
      </c>
      <c r="J213" s="44" t="s">
        <v>3340</v>
      </c>
      <c r="K213" s="44" t="s">
        <v>3340</v>
      </c>
      <c r="L213" s="44" t="s">
        <v>2374</v>
      </c>
      <c r="M213" s="44" t="s">
        <v>1516</v>
      </c>
      <c r="N213" s="62" t="s">
        <v>1038</v>
      </c>
      <c r="O213" s="62">
        <v>0</v>
      </c>
      <c r="P213" s="62" t="s">
        <v>3340</v>
      </c>
    </row>
    <row r="214" spans="1:16">
      <c r="A214" s="44" t="s">
        <v>2385</v>
      </c>
      <c r="B214" s="44" t="s">
        <v>521</v>
      </c>
      <c r="C214" s="44" t="s">
        <v>1146</v>
      </c>
      <c r="D214" s="44" t="s">
        <v>3939</v>
      </c>
      <c r="E214" s="44" t="s">
        <v>3340</v>
      </c>
      <c r="F214" s="44" t="s">
        <v>3340</v>
      </c>
      <c r="G214" s="44" t="s">
        <v>2384</v>
      </c>
      <c r="H214" s="44" t="s">
        <v>3340</v>
      </c>
      <c r="I214" s="44" t="s">
        <v>3340</v>
      </c>
      <c r="J214" s="44" t="s">
        <v>3340</v>
      </c>
      <c r="K214" s="44" t="s">
        <v>3340</v>
      </c>
      <c r="L214" s="44" t="s">
        <v>2374</v>
      </c>
      <c r="M214" s="44" t="s">
        <v>1516</v>
      </c>
      <c r="N214" s="62" t="s">
        <v>1038</v>
      </c>
      <c r="O214" s="62">
        <v>0</v>
      </c>
      <c r="P214" s="62" t="s">
        <v>3340</v>
      </c>
    </row>
    <row r="215" spans="1:16">
      <c r="A215" s="44" t="s">
        <v>2387</v>
      </c>
      <c r="B215" s="44" t="s">
        <v>523</v>
      </c>
      <c r="C215" s="44" t="s">
        <v>1146</v>
      </c>
      <c r="D215" s="44" t="s">
        <v>3939</v>
      </c>
      <c r="E215" s="44" t="s">
        <v>3340</v>
      </c>
      <c r="F215" s="44" t="s">
        <v>3340</v>
      </c>
      <c r="G215" s="44" t="s">
        <v>2384</v>
      </c>
      <c r="H215" s="44" t="s">
        <v>3340</v>
      </c>
      <c r="I215" s="44" t="s">
        <v>3340</v>
      </c>
      <c r="J215" s="44" t="s">
        <v>3340</v>
      </c>
      <c r="K215" s="44" t="s">
        <v>3340</v>
      </c>
      <c r="L215" s="44" t="s">
        <v>2374</v>
      </c>
      <c r="M215" s="44" t="s">
        <v>1516</v>
      </c>
      <c r="N215" s="62" t="s">
        <v>1038</v>
      </c>
      <c r="O215" s="62">
        <v>0</v>
      </c>
      <c r="P215" s="62" t="s">
        <v>3340</v>
      </c>
    </row>
    <row r="216" spans="1:16">
      <c r="A216" s="44" t="s">
        <v>2390</v>
      </c>
      <c r="B216" s="44" t="s">
        <v>526</v>
      </c>
      <c r="C216" s="44" t="s">
        <v>1146</v>
      </c>
      <c r="D216" s="44" t="s">
        <v>3939</v>
      </c>
      <c r="E216" s="44" t="s">
        <v>3340</v>
      </c>
      <c r="F216" s="44" t="s">
        <v>3340</v>
      </c>
      <c r="G216" s="44" t="s">
        <v>2384</v>
      </c>
      <c r="H216" s="44" t="s">
        <v>3340</v>
      </c>
      <c r="I216" s="44" t="s">
        <v>3340</v>
      </c>
      <c r="J216" s="44" t="s">
        <v>3340</v>
      </c>
      <c r="K216" s="44" t="s">
        <v>3340</v>
      </c>
      <c r="L216" s="44" t="s">
        <v>2374</v>
      </c>
      <c r="M216" s="44" t="s">
        <v>1516</v>
      </c>
      <c r="N216" s="62" t="s">
        <v>1038</v>
      </c>
      <c r="O216" s="62">
        <v>0</v>
      </c>
      <c r="P216" s="62" t="s">
        <v>3340</v>
      </c>
    </row>
    <row r="217" spans="1:16">
      <c r="A217" s="44" t="s">
        <v>2398</v>
      </c>
      <c r="B217" s="44" t="s">
        <v>540</v>
      </c>
      <c r="C217" s="44" t="s">
        <v>1146</v>
      </c>
      <c r="D217" s="44" t="s">
        <v>3939</v>
      </c>
      <c r="E217" s="44" t="s">
        <v>3340</v>
      </c>
      <c r="F217" s="44" t="s">
        <v>3340</v>
      </c>
      <c r="G217" s="44" t="s">
        <v>2384</v>
      </c>
      <c r="H217" s="44" t="s">
        <v>3340</v>
      </c>
      <c r="I217" s="44" t="s">
        <v>3340</v>
      </c>
      <c r="J217" s="44" t="s">
        <v>3340</v>
      </c>
      <c r="K217" s="44" t="s">
        <v>3340</v>
      </c>
      <c r="L217" s="44" t="s">
        <v>2374</v>
      </c>
      <c r="M217" s="44" t="s">
        <v>1516</v>
      </c>
      <c r="N217" s="62" t="s">
        <v>1038</v>
      </c>
      <c r="O217" s="62">
        <v>0</v>
      </c>
      <c r="P217" s="62" t="s">
        <v>3340</v>
      </c>
    </row>
    <row r="218" spans="1:16">
      <c r="A218" s="44" t="s">
        <v>2406</v>
      </c>
      <c r="B218" s="44" t="s">
        <v>547</v>
      </c>
      <c r="C218" s="44" t="s">
        <v>1146</v>
      </c>
      <c r="D218" s="44" t="s">
        <v>3939</v>
      </c>
      <c r="E218" s="44" t="s">
        <v>3340</v>
      </c>
      <c r="F218" s="44" t="s">
        <v>3340</v>
      </c>
      <c r="G218" s="44" t="s">
        <v>2407</v>
      </c>
      <c r="H218" s="44" t="s">
        <v>3340</v>
      </c>
      <c r="I218" s="44" t="s">
        <v>3340</v>
      </c>
      <c r="J218" s="44" t="s">
        <v>3340</v>
      </c>
      <c r="K218" s="44" t="s">
        <v>3340</v>
      </c>
      <c r="L218" s="44" t="s">
        <v>3340</v>
      </c>
      <c r="M218" s="44" t="s">
        <v>1516</v>
      </c>
      <c r="N218" s="62" t="s">
        <v>1038</v>
      </c>
      <c r="O218" s="62">
        <v>0</v>
      </c>
      <c r="P218" s="62" t="s">
        <v>3340</v>
      </c>
    </row>
    <row r="219" spans="1:16">
      <c r="A219" s="44" t="s">
        <v>2410</v>
      </c>
      <c r="B219" s="44" t="s">
        <v>551</v>
      </c>
      <c r="C219" s="44" t="s">
        <v>1146</v>
      </c>
      <c r="D219" s="44" t="s">
        <v>3939</v>
      </c>
      <c r="E219" s="44" t="s">
        <v>3340</v>
      </c>
      <c r="F219" s="44" t="s">
        <v>3340</v>
      </c>
      <c r="G219" s="44" t="s">
        <v>2384</v>
      </c>
      <c r="H219" s="44" t="s">
        <v>3340</v>
      </c>
      <c r="I219" s="44" t="s">
        <v>3340</v>
      </c>
      <c r="J219" s="44" t="s">
        <v>3340</v>
      </c>
      <c r="K219" s="44" t="s">
        <v>3340</v>
      </c>
      <c r="L219" s="44" t="s">
        <v>2411</v>
      </c>
      <c r="M219" s="44" t="s">
        <v>1516</v>
      </c>
      <c r="N219" s="62" t="s">
        <v>1038</v>
      </c>
      <c r="O219" s="62">
        <v>0</v>
      </c>
      <c r="P219" s="62" t="s">
        <v>3340</v>
      </c>
    </row>
    <row r="220" spans="1:16">
      <c r="A220" s="44" t="s">
        <v>2412</v>
      </c>
      <c r="B220" s="44" t="s">
        <v>552</v>
      </c>
      <c r="C220" s="44" t="s">
        <v>1146</v>
      </c>
      <c r="D220" s="44" t="s">
        <v>3939</v>
      </c>
      <c r="E220" s="44" t="s">
        <v>3340</v>
      </c>
      <c r="F220" s="44" t="s">
        <v>3340</v>
      </c>
      <c r="G220" s="44" t="s">
        <v>2384</v>
      </c>
      <c r="H220" s="44" t="s">
        <v>3340</v>
      </c>
      <c r="I220" s="44" t="s">
        <v>3340</v>
      </c>
      <c r="J220" s="44" t="s">
        <v>3340</v>
      </c>
      <c r="K220" s="44" t="s">
        <v>3340</v>
      </c>
      <c r="L220" s="44" t="s">
        <v>2413</v>
      </c>
      <c r="M220" s="44" t="s">
        <v>1516</v>
      </c>
      <c r="N220" s="62" t="s">
        <v>1038</v>
      </c>
      <c r="O220" s="62">
        <v>0</v>
      </c>
      <c r="P220" s="62" t="s">
        <v>3340</v>
      </c>
    </row>
    <row r="221" spans="1:16">
      <c r="A221" s="63" t="s">
        <v>3238</v>
      </c>
      <c r="B221" s="63" t="s">
        <v>694</v>
      </c>
      <c r="C221" s="63" t="s">
        <v>1146</v>
      </c>
      <c r="D221" s="63" t="s">
        <v>1147</v>
      </c>
      <c r="E221" s="44" t="s">
        <v>1194</v>
      </c>
      <c r="F221" s="44" t="s">
        <v>3340</v>
      </c>
      <c r="G221" s="44" t="s">
        <v>3340</v>
      </c>
      <c r="H221" s="44" t="s">
        <v>3340</v>
      </c>
      <c r="I221" s="44" t="s">
        <v>3938</v>
      </c>
      <c r="J221" s="44" t="s">
        <v>3340</v>
      </c>
      <c r="K221" s="47" t="s">
        <v>3340</v>
      </c>
      <c r="L221" s="45" t="s">
        <v>3340</v>
      </c>
      <c r="M221" s="44" t="s">
        <v>3340</v>
      </c>
      <c r="N221" s="62" t="s">
        <v>1038</v>
      </c>
      <c r="O221" s="62">
        <v>0</v>
      </c>
      <c r="P221" s="62" t="s">
        <v>3340</v>
      </c>
    </row>
    <row r="222" spans="1:16">
      <c r="A222" s="50" t="s">
        <v>2429</v>
      </c>
      <c r="B222" s="44" t="s">
        <v>561</v>
      </c>
      <c r="C222" s="44" t="s">
        <v>1146</v>
      </c>
      <c r="D222" s="44" t="s">
        <v>3946</v>
      </c>
      <c r="E222" s="44" t="s">
        <v>3340</v>
      </c>
      <c r="F222" s="44" t="s">
        <v>3340</v>
      </c>
      <c r="G222" s="44" t="s">
        <v>2430</v>
      </c>
      <c r="H222" s="44" t="s">
        <v>3340</v>
      </c>
      <c r="I222" s="44" t="s">
        <v>3340</v>
      </c>
      <c r="J222" s="44" t="s">
        <v>3340</v>
      </c>
      <c r="K222" s="44" t="s">
        <v>3340</v>
      </c>
      <c r="L222" s="44" t="s">
        <v>2431</v>
      </c>
      <c r="M222" s="44" t="s">
        <v>1516</v>
      </c>
      <c r="N222" s="62" t="s">
        <v>1038</v>
      </c>
      <c r="O222" s="62">
        <v>0</v>
      </c>
      <c r="P222" s="62" t="s">
        <v>3340</v>
      </c>
    </row>
    <row r="223" spans="1:16">
      <c r="A223" s="50" t="s">
        <v>2432</v>
      </c>
      <c r="B223" s="44" t="s">
        <v>562</v>
      </c>
      <c r="C223" s="44" t="s">
        <v>1146</v>
      </c>
      <c r="D223" s="44" t="s">
        <v>3946</v>
      </c>
      <c r="E223" s="44" t="s">
        <v>3340</v>
      </c>
      <c r="F223" s="44" t="s">
        <v>3340</v>
      </c>
      <c r="G223" s="44" t="s">
        <v>2430</v>
      </c>
      <c r="H223" s="44" t="s">
        <v>3340</v>
      </c>
      <c r="I223" s="44" t="s">
        <v>3340</v>
      </c>
      <c r="J223" s="44" t="s">
        <v>3340</v>
      </c>
      <c r="K223" s="44" t="s">
        <v>3340</v>
      </c>
      <c r="L223" s="44" t="s">
        <v>2433</v>
      </c>
      <c r="M223" s="44" t="s">
        <v>1516</v>
      </c>
      <c r="N223" s="62" t="s">
        <v>1038</v>
      </c>
      <c r="O223" s="62">
        <v>0</v>
      </c>
      <c r="P223" s="62" t="s">
        <v>3340</v>
      </c>
    </row>
    <row r="224" spans="1:16">
      <c r="A224" s="44" t="s">
        <v>2434</v>
      </c>
      <c r="B224" s="44" t="s">
        <v>565</v>
      </c>
      <c r="C224" s="44" t="s">
        <v>1146</v>
      </c>
      <c r="D224" s="44" t="s">
        <v>3939</v>
      </c>
      <c r="E224" s="44" t="s">
        <v>3340</v>
      </c>
      <c r="F224" s="44" t="s">
        <v>3340</v>
      </c>
      <c r="G224" s="44" t="s">
        <v>2384</v>
      </c>
      <c r="H224" s="44" t="s">
        <v>3340</v>
      </c>
      <c r="I224" s="44" t="s">
        <v>3340</v>
      </c>
      <c r="J224" s="44" t="s">
        <v>3340</v>
      </c>
      <c r="K224" s="44" t="s">
        <v>3340</v>
      </c>
      <c r="L224" s="44" t="s">
        <v>2435</v>
      </c>
      <c r="M224" s="44" t="s">
        <v>1516</v>
      </c>
      <c r="N224" s="62" t="s">
        <v>1038</v>
      </c>
      <c r="O224" s="62">
        <v>0</v>
      </c>
      <c r="P224" s="62" t="s">
        <v>3340</v>
      </c>
    </row>
    <row r="225" spans="1:16">
      <c r="A225" s="50" t="s">
        <v>2436</v>
      </c>
      <c r="B225" s="44" t="s">
        <v>563</v>
      </c>
      <c r="C225" s="44" t="s">
        <v>1146</v>
      </c>
      <c r="D225" s="44" t="s">
        <v>3939</v>
      </c>
      <c r="E225" s="44" t="s">
        <v>3340</v>
      </c>
      <c r="F225" s="44" t="s">
        <v>3340</v>
      </c>
      <c r="G225" s="44" t="s">
        <v>2384</v>
      </c>
      <c r="H225" s="44" t="s">
        <v>3340</v>
      </c>
      <c r="I225" s="44" t="s">
        <v>3340</v>
      </c>
      <c r="J225" s="44" t="s">
        <v>3340</v>
      </c>
      <c r="K225" s="44" t="s">
        <v>3340</v>
      </c>
      <c r="L225" s="44" t="s">
        <v>2437</v>
      </c>
      <c r="M225" s="44" t="s">
        <v>1516</v>
      </c>
      <c r="N225" s="62" t="s">
        <v>1038</v>
      </c>
      <c r="O225" s="62">
        <v>0</v>
      </c>
      <c r="P225" s="62" t="s">
        <v>3340</v>
      </c>
    </row>
    <row r="226" spans="1:16">
      <c r="A226" s="44" t="s">
        <v>3239</v>
      </c>
      <c r="B226" s="44" t="s">
        <v>695</v>
      </c>
      <c r="C226" s="44" t="s">
        <v>1146</v>
      </c>
      <c r="D226" s="44" t="s">
        <v>1147</v>
      </c>
      <c r="E226" s="44" t="s">
        <v>1194</v>
      </c>
      <c r="F226" s="44" t="s">
        <v>3340</v>
      </c>
      <c r="G226" s="44" t="s">
        <v>3340</v>
      </c>
      <c r="H226" s="44" t="s">
        <v>3340</v>
      </c>
      <c r="I226" s="44" t="s">
        <v>3938</v>
      </c>
      <c r="J226" s="44" t="s">
        <v>3340</v>
      </c>
      <c r="K226" s="44" t="s">
        <v>3340</v>
      </c>
      <c r="L226" s="44" t="s">
        <v>3340</v>
      </c>
      <c r="M226" s="44" t="s">
        <v>3340</v>
      </c>
      <c r="N226" s="62" t="s">
        <v>1038</v>
      </c>
      <c r="O226" s="62">
        <v>0</v>
      </c>
      <c r="P226" s="62" t="s">
        <v>3340</v>
      </c>
    </row>
    <row r="227" spans="1:16">
      <c r="A227" s="44" t="s">
        <v>2438</v>
      </c>
      <c r="B227" s="44" t="s">
        <v>564</v>
      </c>
      <c r="C227" s="44" t="s">
        <v>1146</v>
      </c>
      <c r="D227" s="44" t="s">
        <v>3939</v>
      </c>
      <c r="E227" s="44" t="s">
        <v>3340</v>
      </c>
      <c r="F227" s="44" t="s">
        <v>3340</v>
      </c>
      <c r="G227" s="44" t="s">
        <v>2384</v>
      </c>
      <c r="H227" s="44" t="s">
        <v>3340</v>
      </c>
      <c r="I227" s="44" t="s">
        <v>3340</v>
      </c>
      <c r="J227" s="44" t="s">
        <v>3340</v>
      </c>
      <c r="K227" s="44" t="s">
        <v>3340</v>
      </c>
      <c r="L227" s="44" t="s">
        <v>2439</v>
      </c>
      <c r="M227" s="44" t="s">
        <v>1516</v>
      </c>
      <c r="N227" s="62" t="s">
        <v>1038</v>
      </c>
      <c r="O227" s="62">
        <v>0</v>
      </c>
      <c r="P227" s="62" t="s">
        <v>3340</v>
      </c>
    </row>
    <row r="228" spans="1:16">
      <c r="A228" s="63" t="s">
        <v>2444</v>
      </c>
      <c r="B228" s="63" t="s">
        <v>573</v>
      </c>
      <c r="C228" s="63" t="s">
        <v>1146</v>
      </c>
      <c r="D228" s="63" t="s">
        <v>3939</v>
      </c>
      <c r="E228" s="44" t="s">
        <v>3340</v>
      </c>
      <c r="F228" s="44" t="s">
        <v>3340</v>
      </c>
      <c r="G228" s="44" t="s">
        <v>2384</v>
      </c>
      <c r="H228" s="44" t="s">
        <v>3340</v>
      </c>
      <c r="I228" s="44" t="s">
        <v>3340</v>
      </c>
      <c r="J228" s="44" t="s">
        <v>3340</v>
      </c>
      <c r="K228" s="49" t="s">
        <v>3340</v>
      </c>
      <c r="L228" s="45" t="s">
        <v>2374</v>
      </c>
      <c r="M228" s="44" t="s">
        <v>1516</v>
      </c>
      <c r="N228" s="62" t="s">
        <v>1038</v>
      </c>
      <c r="O228" s="62">
        <v>0</v>
      </c>
      <c r="P228" s="62" t="s">
        <v>3340</v>
      </c>
    </row>
    <row r="229" spans="1:16">
      <c r="A229" s="44" t="s">
        <v>2449</v>
      </c>
      <c r="B229" s="44" t="s">
        <v>579</v>
      </c>
      <c r="C229" s="44" t="s">
        <v>1146</v>
      </c>
      <c r="D229" s="44" t="s">
        <v>3939</v>
      </c>
      <c r="E229" s="44" t="s">
        <v>3340</v>
      </c>
      <c r="F229" s="44" t="s">
        <v>3340</v>
      </c>
      <c r="G229" s="44" t="s">
        <v>2384</v>
      </c>
      <c r="H229" s="44" t="s">
        <v>3340</v>
      </c>
      <c r="I229" s="44" t="s">
        <v>3340</v>
      </c>
      <c r="J229" s="44" t="s">
        <v>3340</v>
      </c>
      <c r="K229" s="44" t="s">
        <v>3340</v>
      </c>
      <c r="L229" s="44" t="s">
        <v>2374</v>
      </c>
      <c r="M229" s="44" t="s">
        <v>1516</v>
      </c>
      <c r="N229" s="62" t="s">
        <v>1038</v>
      </c>
      <c r="O229" s="62">
        <v>0</v>
      </c>
      <c r="P229" s="62" t="s">
        <v>3340</v>
      </c>
    </row>
    <row r="230" spans="1:16">
      <c r="A230" s="44" t="s">
        <v>2450</v>
      </c>
      <c r="B230" s="44" t="s">
        <v>2035</v>
      </c>
      <c r="C230" s="44" t="s">
        <v>1146</v>
      </c>
      <c r="D230" s="44" t="s">
        <v>3939</v>
      </c>
      <c r="E230" s="44" t="s">
        <v>3340</v>
      </c>
      <c r="F230" s="44" t="s">
        <v>3340</v>
      </c>
      <c r="G230" s="44" t="s">
        <v>2384</v>
      </c>
      <c r="H230" s="44" t="s">
        <v>3340</v>
      </c>
      <c r="I230" s="44" t="s">
        <v>3340</v>
      </c>
      <c r="J230" s="44" t="s">
        <v>3340</v>
      </c>
      <c r="K230" s="44" t="s">
        <v>3340</v>
      </c>
      <c r="L230" s="44" t="s">
        <v>3340</v>
      </c>
      <c r="M230" s="44" t="s">
        <v>1516</v>
      </c>
      <c r="N230" s="62" t="s">
        <v>1038</v>
      </c>
      <c r="O230" s="62">
        <v>0</v>
      </c>
      <c r="P230" s="62" t="s">
        <v>3340</v>
      </c>
    </row>
    <row r="231" spans="1:16">
      <c r="A231" s="44" t="s">
        <v>2462</v>
      </c>
      <c r="B231" s="44" t="s">
        <v>593</v>
      </c>
      <c r="C231" s="44" t="s">
        <v>1146</v>
      </c>
      <c r="D231" s="44" t="s">
        <v>3927</v>
      </c>
      <c r="E231" s="44" t="s">
        <v>3340</v>
      </c>
      <c r="F231" s="44" t="s">
        <v>3340</v>
      </c>
      <c r="G231" s="44" t="s">
        <v>2460</v>
      </c>
      <c r="H231" s="44" t="s">
        <v>3340</v>
      </c>
      <c r="I231" s="44" t="s">
        <v>3340</v>
      </c>
      <c r="J231" s="44" t="s">
        <v>3340</v>
      </c>
      <c r="K231" s="44" t="s">
        <v>3340</v>
      </c>
      <c r="L231" s="44" t="s">
        <v>2463</v>
      </c>
      <c r="M231" s="44" t="s">
        <v>1516</v>
      </c>
      <c r="N231" s="62" t="s">
        <v>1038</v>
      </c>
      <c r="O231" s="62">
        <v>0</v>
      </c>
      <c r="P231" s="62" t="s">
        <v>3340</v>
      </c>
    </row>
    <row r="232" spans="1:16">
      <c r="A232" s="44" t="s">
        <v>2423</v>
      </c>
      <c r="B232" s="44" t="s">
        <v>558</v>
      </c>
      <c r="C232" s="44" t="s">
        <v>1146</v>
      </c>
      <c r="D232" s="44" t="s">
        <v>3940</v>
      </c>
      <c r="E232" s="44" t="s">
        <v>3340</v>
      </c>
      <c r="F232" s="44" t="s">
        <v>3340</v>
      </c>
      <c r="G232" s="44" t="s">
        <v>3340</v>
      </c>
      <c r="H232" s="44" t="s">
        <v>3340</v>
      </c>
      <c r="I232" s="44" t="s">
        <v>3340</v>
      </c>
      <c r="J232" s="44" t="s">
        <v>3340</v>
      </c>
      <c r="K232" s="44" t="s">
        <v>3340</v>
      </c>
      <c r="L232" s="44" t="s">
        <v>3340</v>
      </c>
      <c r="M232" s="44" t="s">
        <v>1516</v>
      </c>
      <c r="N232" s="62" t="s">
        <v>1038</v>
      </c>
      <c r="O232" s="62">
        <v>0</v>
      </c>
      <c r="P232" s="62" t="s">
        <v>3340</v>
      </c>
    </row>
    <row r="233" spans="1:16">
      <c r="A233" s="44" t="s">
        <v>2464</v>
      </c>
      <c r="B233" s="44" t="s">
        <v>2081</v>
      </c>
      <c r="C233" s="44" t="s">
        <v>1146</v>
      </c>
      <c r="D233" s="44" t="s">
        <v>3940</v>
      </c>
      <c r="E233" s="44" t="s">
        <v>3340</v>
      </c>
      <c r="F233" s="44" t="s">
        <v>3340</v>
      </c>
      <c r="G233" s="44" t="s">
        <v>3340</v>
      </c>
      <c r="H233" s="44" t="s">
        <v>3340</v>
      </c>
      <c r="I233" s="44" t="s">
        <v>3340</v>
      </c>
      <c r="J233" s="44" t="s">
        <v>3340</v>
      </c>
      <c r="K233" s="44" t="s">
        <v>3340</v>
      </c>
      <c r="L233" s="44" t="s">
        <v>2465</v>
      </c>
      <c r="M233" s="44" t="s">
        <v>1516</v>
      </c>
      <c r="N233" s="62" t="s">
        <v>1038</v>
      </c>
      <c r="O233" s="62">
        <v>0</v>
      </c>
      <c r="P233" s="62" t="s">
        <v>3340</v>
      </c>
    </row>
    <row r="234" spans="1:16">
      <c r="A234" s="44" t="s">
        <v>2454</v>
      </c>
      <c r="B234" s="44" t="s">
        <v>588</v>
      </c>
      <c r="C234" s="44" t="s">
        <v>1146</v>
      </c>
      <c r="D234" s="44" t="s">
        <v>3947</v>
      </c>
      <c r="E234" s="44" t="s">
        <v>3340</v>
      </c>
      <c r="F234" s="44" t="s">
        <v>3340</v>
      </c>
      <c r="G234" s="44" t="s">
        <v>3340</v>
      </c>
      <c r="H234" s="44" t="s">
        <v>3340</v>
      </c>
      <c r="I234" s="44" t="s">
        <v>3340</v>
      </c>
      <c r="J234" s="44" t="s">
        <v>3340</v>
      </c>
      <c r="K234" s="44" t="s">
        <v>3340</v>
      </c>
      <c r="L234" s="44" t="s">
        <v>2374</v>
      </c>
      <c r="M234" s="44" t="s">
        <v>1516</v>
      </c>
      <c r="N234" s="62" t="s">
        <v>1038</v>
      </c>
      <c r="O234" s="62">
        <v>0</v>
      </c>
      <c r="P234" s="62" t="s">
        <v>3340</v>
      </c>
    </row>
    <row r="235" spans="1:16">
      <c r="A235" s="50" t="s">
        <v>2382</v>
      </c>
      <c r="B235" s="44" t="s">
        <v>518</v>
      </c>
      <c r="C235" s="44" t="s">
        <v>1146</v>
      </c>
      <c r="D235" s="44" t="s">
        <v>3948</v>
      </c>
      <c r="E235" s="44" t="s">
        <v>3340</v>
      </c>
      <c r="F235" s="44" t="s">
        <v>3340</v>
      </c>
      <c r="G235" s="44" t="s">
        <v>3340</v>
      </c>
      <c r="H235" s="44" t="s">
        <v>3340</v>
      </c>
      <c r="I235" s="44" t="s">
        <v>3340</v>
      </c>
      <c r="J235" s="44" t="s">
        <v>3340</v>
      </c>
      <c r="K235" s="44" t="s">
        <v>3340</v>
      </c>
      <c r="L235" s="44" t="s">
        <v>2374</v>
      </c>
      <c r="M235" s="44" t="s">
        <v>1516</v>
      </c>
      <c r="N235" s="62" t="s">
        <v>1038</v>
      </c>
      <c r="O235" s="62">
        <v>0</v>
      </c>
      <c r="P235" s="62" t="s">
        <v>3340</v>
      </c>
    </row>
    <row r="236" spans="1:16">
      <c r="A236" s="44" t="s">
        <v>2391</v>
      </c>
      <c r="B236" s="44" t="s">
        <v>527</v>
      </c>
      <c r="C236" s="44" t="s">
        <v>1146</v>
      </c>
      <c r="D236" s="44" t="s">
        <v>3948</v>
      </c>
      <c r="E236" s="44" t="s">
        <v>3340</v>
      </c>
      <c r="F236" s="44" t="s">
        <v>3340</v>
      </c>
      <c r="G236" s="44" t="s">
        <v>3340</v>
      </c>
      <c r="H236" s="44" t="s">
        <v>3340</v>
      </c>
      <c r="I236" s="44" t="s">
        <v>3340</v>
      </c>
      <c r="J236" s="44" t="s">
        <v>3340</v>
      </c>
      <c r="K236" s="44" t="s">
        <v>3340</v>
      </c>
      <c r="L236" s="44" t="s">
        <v>2378</v>
      </c>
      <c r="M236" s="44" t="s">
        <v>1516</v>
      </c>
      <c r="N236" s="62" t="s">
        <v>1038</v>
      </c>
      <c r="O236" s="62">
        <v>0</v>
      </c>
      <c r="P236" s="62" t="s">
        <v>3340</v>
      </c>
    </row>
    <row r="237" spans="1:16">
      <c r="A237" s="44" t="s">
        <v>2417</v>
      </c>
      <c r="B237" s="44" t="s">
        <v>557</v>
      </c>
      <c r="C237" s="44" t="s">
        <v>1146</v>
      </c>
      <c r="D237" s="44" t="s">
        <v>3948</v>
      </c>
      <c r="E237" s="44" t="s">
        <v>3340</v>
      </c>
      <c r="F237" s="44" t="s">
        <v>3340</v>
      </c>
      <c r="G237" s="44" t="s">
        <v>3340</v>
      </c>
      <c r="H237" s="44" t="s">
        <v>3340</v>
      </c>
      <c r="I237" s="44" t="s">
        <v>3340</v>
      </c>
      <c r="J237" s="44" t="s">
        <v>3340</v>
      </c>
      <c r="K237" s="44" t="s">
        <v>3340</v>
      </c>
      <c r="L237" s="44" t="s">
        <v>2418</v>
      </c>
      <c r="M237" s="44" t="s">
        <v>1516</v>
      </c>
      <c r="N237" s="62" t="s">
        <v>1038</v>
      </c>
      <c r="O237" s="62">
        <v>0</v>
      </c>
      <c r="P237" s="62" t="s">
        <v>3340</v>
      </c>
    </row>
    <row r="238" spans="1:16">
      <c r="A238" s="50" t="s">
        <v>2419</v>
      </c>
      <c r="B238" s="44" t="s">
        <v>556</v>
      </c>
      <c r="C238" s="44" t="s">
        <v>1146</v>
      </c>
      <c r="D238" s="44" t="s">
        <v>3948</v>
      </c>
      <c r="E238" s="44" t="s">
        <v>3340</v>
      </c>
      <c r="F238" s="44" t="s">
        <v>3340</v>
      </c>
      <c r="G238" s="44" t="s">
        <v>3340</v>
      </c>
      <c r="H238" s="44" t="s">
        <v>3340</v>
      </c>
      <c r="I238" s="44" t="s">
        <v>3340</v>
      </c>
      <c r="J238" s="44" t="s">
        <v>3340</v>
      </c>
      <c r="K238" s="44" t="s">
        <v>3340</v>
      </c>
      <c r="L238" s="44" t="s">
        <v>2420</v>
      </c>
      <c r="M238" s="44" t="s">
        <v>1516</v>
      </c>
      <c r="N238" s="62" t="s">
        <v>1038</v>
      </c>
      <c r="O238" s="62">
        <v>0</v>
      </c>
      <c r="P238" s="62" t="s">
        <v>3340</v>
      </c>
    </row>
    <row r="239" spans="1:16">
      <c r="A239" s="44" t="s">
        <v>2451</v>
      </c>
      <c r="B239" s="44" t="s">
        <v>581</v>
      </c>
      <c r="C239" s="44" t="s">
        <v>1146</v>
      </c>
      <c r="D239" s="44" t="s">
        <v>3948</v>
      </c>
      <c r="E239" s="44" t="s">
        <v>3340</v>
      </c>
      <c r="F239" s="44" t="s">
        <v>3340</v>
      </c>
      <c r="G239" s="44" t="s">
        <v>3340</v>
      </c>
      <c r="H239" s="44" t="s">
        <v>3340</v>
      </c>
      <c r="I239" s="44" t="s">
        <v>3340</v>
      </c>
      <c r="J239" s="44" t="s">
        <v>3340</v>
      </c>
      <c r="K239" s="44" t="s">
        <v>3340</v>
      </c>
      <c r="L239" s="44" t="s">
        <v>3340</v>
      </c>
      <c r="M239" s="44" t="s">
        <v>1516</v>
      </c>
      <c r="N239" s="62" t="s">
        <v>1038</v>
      </c>
      <c r="O239" s="62">
        <v>0</v>
      </c>
      <c r="P239" s="62" t="s">
        <v>3340</v>
      </c>
    </row>
    <row r="240" spans="1:16">
      <c r="A240" s="44" t="s">
        <v>2452</v>
      </c>
      <c r="B240" s="44" t="s">
        <v>583</v>
      </c>
      <c r="C240" s="44" t="s">
        <v>1146</v>
      </c>
      <c r="D240" s="44" t="s">
        <v>3948</v>
      </c>
      <c r="E240" s="44" t="s">
        <v>3340</v>
      </c>
      <c r="F240" s="44" t="s">
        <v>3340</v>
      </c>
      <c r="G240" s="44" t="s">
        <v>3340</v>
      </c>
      <c r="H240" s="44" t="s">
        <v>3340</v>
      </c>
      <c r="I240" s="44" t="s">
        <v>3340</v>
      </c>
      <c r="J240" s="44" t="s">
        <v>3340</v>
      </c>
      <c r="K240" s="44" t="s">
        <v>3340</v>
      </c>
      <c r="L240" s="44" t="s">
        <v>2374</v>
      </c>
      <c r="M240" s="44" t="s">
        <v>1516</v>
      </c>
      <c r="N240" s="62" t="s">
        <v>1038</v>
      </c>
      <c r="O240" s="62">
        <v>0</v>
      </c>
      <c r="P240" s="62" t="s">
        <v>3340</v>
      </c>
    </row>
    <row r="241" spans="1:16">
      <c r="A241" s="44" t="s">
        <v>2472</v>
      </c>
      <c r="B241" s="44" t="s">
        <v>600</v>
      </c>
      <c r="C241" s="44" t="s">
        <v>1146</v>
      </c>
      <c r="D241" s="44" t="s">
        <v>3949</v>
      </c>
      <c r="E241" s="44" t="s">
        <v>3340</v>
      </c>
      <c r="F241" s="44" t="s">
        <v>3340</v>
      </c>
      <c r="G241" s="44" t="s">
        <v>3340</v>
      </c>
      <c r="H241" s="44" t="s">
        <v>3340</v>
      </c>
      <c r="I241" s="44" t="s">
        <v>3340</v>
      </c>
      <c r="J241" s="44" t="s">
        <v>3340</v>
      </c>
      <c r="K241" s="44" t="s">
        <v>3340</v>
      </c>
      <c r="L241" s="44" t="s">
        <v>2378</v>
      </c>
      <c r="M241" s="44" t="s">
        <v>1516</v>
      </c>
      <c r="N241" s="62" t="s">
        <v>1038</v>
      </c>
      <c r="O241" s="62">
        <v>0</v>
      </c>
      <c r="P241" s="62" t="s">
        <v>3340</v>
      </c>
    </row>
    <row r="242" spans="1:16">
      <c r="A242" s="44" t="s">
        <v>3950</v>
      </c>
      <c r="B242" s="44" t="s">
        <v>601</v>
      </c>
      <c r="C242" s="44" t="s">
        <v>1146</v>
      </c>
      <c r="D242" s="44" t="s">
        <v>3949</v>
      </c>
      <c r="E242" s="44" t="s">
        <v>3340</v>
      </c>
      <c r="F242" s="44" t="s">
        <v>3340</v>
      </c>
      <c r="G242" s="44" t="s">
        <v>3340</v>
      </c>
      <c r="H242" s="44" t="s">
        <v>3340</v>
      </c>
      <c r="I242" s="44" t="s">
        <v>3340</v>
      </c>
      <c r="J242" s="44" t="s">
        <v>3340</v>
      </c>
      <c r="K242" s="44" t="s">
        <v>3340</v>
      </c>
      <c r="L242" s="44" t="s">
        <v>2378</v>
      </c>
      <c r="M242" s="44" t="s">
        <v>3951</v>
      </c>
      <c r="N242" s="62" t="s">
        <v>1038</v>
      </c>
      <c r="O242" s="62">
        <v>0</v>
      </c>
      <c r="P242" s="62" t="s">
        <v>3340</v>
      </c>
    </row>
    <row r="243" spans="1:16">
      <c r="A243" s="44" t="s">
        <v>2459</v>
      </c>
      <c r="B243" s="44" t="s">
        <v>592</v>
      </c>
      <c r="C243" s="44" t="s">
        <v>1146</v>
      </c>
      <c r="D243" s="44" t="s">
        <v>3927</v>
      </c>
      <c r="E243" s="44" t="s">
        <v>3340</v>
      </c>
      <c r="F243" s="44" t="s">
        <v>3340</v>
      </c>
      <c r="G243" s="44" t="s">
        <v>2460</v>
      </c>
      <c r="H243" s="44" t="s">
        <v>3340</v>
      </c>
      <c r="I243" s="44" t="s">
        <v>3340</v>
      </c>
      <c r="J243" s="44" t="s">
        <v>3340</v>
      </c>
      <c r="K243" s="44" t="s">
        <v>3340</v>
      </c>
      <c r="L243" s="44" t="s">
        <v>2461</v>
      </c>
      <c r="M243" s="44" t="s">
        <v>1516</v>
      </c>
      <c r="N243" s="62" t="s">
        <v>1038</v>
      </c>
      <c r="O243" s="62">
        <v>0</v>
      </c>
      <c r="P243" s="62" t="s">
        <v>3340</v>
      </c>
    </row>
    <row r="244" spans="1:16">
      <c r="A244" s="44" t="s">
        <v>2369</v>
      </c>
      <c r="B244" s="44" t="s">
        <v>505</v>
      </c>
      <c r="C244" s="44" t="s">
        <v>1146</v>
      </c>
      <c r="D244" s="44" t="s">
        <v>3952</v>
      </c>
      <c r="E244" s="44" t="s">
        <v>3340</v>
      </c>
      <c r="F244" s="44" t="s">
        <v>3340</v>
      </c>
      <c r="G244" s="44" t="s">
        <v>2370</v>
      </c>
      <c r="H244" s="44" t="s">
        <v>3340</v>
      </c>
      <c r="I244" s="44" t="s">
        <v>3340</v>
      </c>
      <c r="J244" s="44" t="s">
        <v>3340</v>
      </c>
      <c r="K244" s="44" t="s">
        <v>3340</v>
      </c>
      <c r="L244" s="44" t="s">
        <v>3340</v>
      </c>
      <c r="M244" s="44" t="s">
        <v>1516</v>
      </c>
      <c r="N244" s="62" t="s">
        <v>1038</v>
      </c>
      <c r="O244" s="62">
        <v>0</v>
      </c>
      <c r="P244" s="62" t="s">
        <v>3340</v>
      </c>
    </row>
    <row r="245" spans="1:16">
      <c r="A245" s="64" t="s">
        <v>2368</v>
      </c>
      <c r="B245" s="44" t="s">
        <v>3534</v>
      </c>
      <c r="C245" s="44" t="s">
        <v>1146</v>
      </c>
      <c r="D245" s="44" t="s">
        <v>3953</v>
      </c>
      <c r="E245" s="44" t="s">
        <v>3340</v>
      </c>
      <c r="F245" s="44" t="s">
        <v>3340</v>
      </c>
      <c r="G245" s="44" t="s">
        <v>3340</v>
      </c>
      <c r="H245" s="44" t="s">
        <v>3340</v>
      </c>
      <c r="I245" s="44" t="s">
        <v>3340</v>
      </c>
      <c r="J245" s="44" t="s">
        <v>3340</v>
      </c>
      <c r="K245" s="44" t="s">
        <v>3340</v>
      </c>
      <c r="L245" s="44" t="s">
        <v>3340</v>
      </c>
      <c r="M245" s="44" t="s">
        <v>3954</v>
      </c>
      <c r="N245" s="62" t="s">
        <v>1038</v>
      </c>
      <c r="O245" s="62">
        <v>0</v>
      </c>
      <c r="P245" s="62" t="s">
        <v>3340</v>
      </c>
    </row>
    <row r="246" spans="1:16">
      <c r="A246" s="62" t="s">
        <v>2371</v>
      </c>
      <c r="B246" s="44" t="s">
        <v>506</v>
      </c>
      <c r="C246" s="44" t="s">
        <v>1146</v>
      </c>
      <c r="D246" s="44" t="s">
        <v>3953</v>
      </c>
      <c r="E246" s="44" t="s">
        <v>3340</v>
      </c>
      <c r="F246" s="44" t="s">
        <v>3340</v>
      </c>
      <c r="G246" s="44" t="s">
        <v>3340</v>
      </c>
      <c r="H246" s="44" t="s">
        <v>3340</v>
      </c>
      <c r="I246" s="44" t="s">
        <v>3340</v>
      </c>
      <c r="J246" s="44" t="s">
        <v>3340</v>
      </c>
      <c r="K246" s="44" t="s">
        <v>3340</v>
      </c>
      <c r="L246" s="44" t="s">
        <v>3340</v>
      </c>
      <c r="M246" s="44" t="s">
        <v>1516</v>
      </c>
      <c r="N246" s="62" t="s">
        <v>1038</v>
      </c>
      <c r="O246" s="62">
        <v>0</v>
      </c>
      <c r="P246" s="62" t="s">
        <v>3340</v>
      </c>
    </row>
    <row r="247" spans="1:16">
      <c r="A247" s="44" t="s">
        <v>2372</v>
      </c>
      <c r="B247" s="44" t="s">
        <v>507</v>
      </c>
      <c r="C247" s="44" t="s">
        <v>1146</v>
      </c>
      <c r="D247" s="44" t="s">
        <v>3953</v>
      </c>
      <c r="E247" s="44" t="s">
        <v>3340</v>
      </c>
      <c r="F247" s="44" t="s">
        <v>3340</v>
      </c>
      <c r="G247" s="44" t="s">
        <v>3340</v>
      </c>
      <c r="H247" s="44" t="s">
        <v>3340</v>
      </c>
      <c r="I247" s="44" t="s">
        <v>3340</v>
      </c>
      <c r="J247" s="44" t="s">
        <v>3340</v>
      </c>
      <c r="K247" s="44" t="s">
        <v>3340</v>
      </c>
      <c r="L247" s="44" t="s">
        <v>3340</v>
      </c>
      <c r="M247" s="44" t="s">
        <v>1516</v>
      </c>
      <c r="N247" s="62" t="s">
        <v>1038</v>
      </c>
      <c r="O247" s="62">
        <v>0</v>
      </c>
      <c r="P247" s="62" t="s">
        <v>3340</v>
      </c>
    </row>
    <row r="248" spans="1:16">
      <c r="A248" s="44" t="s">
        <v>2373</v>
      </c>
      <c r="B248" s="44" t="s">
        <v>508</v>
      </c>
      <c r="C248" s="44" t="s">
        <v>1146</v>
      </c>
      <c r="D248" s="44" t="s">
        <v>3953</v>
      </c>
      <c r="E248" s="44" t="s">
        <v>3340</v>
      </c>
      <c r="F248" s="44" t="s">
        <v>3340</v>
      </c>
      <c r="G248" s="44" t="s">
        <v>3340</v>
      </c>
      <c r="H248" s="44" t="s">
        <v>3340</v>
      </c>
      <c r="I248" s="44" t="s">
        <v>3340</v>
      </c>
      <c r="J248" s="44" t="s">
        <v>3340</v>
      </c>
      <c r="K248" s="44" t="s">
        <v>3340</v>
      </c>
      <c r="L248" s="44" t="s">
        <v>2374</v>
      </c>
      <c r="M248" s="44" t="s">
        <v>3954</v>
      </c>
      <c r="N248" s="62" t="s">
        <v>1038</v>
      </c>
      <c r="O248" s="62">
        <v>0</v>
      </c>
      <c r="P248" s="62" t="s">
        <v>3340</v>
      </c>
    </row>
    <row r="249" spans="1:16">
      <c r="A249" s="44" t="s">
        <v>2379</v>
      </c>
      <c r="B249" s="44" t="s">
        <v>512</v>
      </c>
      <c r="C249" s="44" t="s">
        <v>1146</v>
      </c>
      <c r="D249" s="44" t="s">
        <v>3953</v>
      </c>
      <c r="E249" s="44" t="s">
        <v>3340</v>
      </c>
      <c r="F249" s="44" t="s">
        <v>3340</v>
      </c>
      <c r="G249" s="44" t="s">
        <v>3340</v>
      </c>
      <c r="H249" s="44" t="s">
        <v>3340</v>
      </c>
      <c r="I249" s="44" t="s">
        <v>3340</v>
      </c>
      <c r="J249" s="44" t="s">
        <v>3340</v>
      </c>
      <c r="K249" s="44" t="s">
        <v>3340</v>
      </c>
      <c r="L249" s="44" t="s">
        <v>3340</v>
      </c>
      <c r="M249" s="44" t="s">
        <v>3954</v>
      </c>
      <c r="N249" s="62" t="s">
        <v>1038</v>
      </c>
      <c r="O249" s="62">
        <v>0</v>
      </c>
      <c r="P249" s="62" t="s">
        <v>3340</v>
      </c>
    </row>
    <row r="250" spans="1:16">
      <c r="A250" s="50" t="s">
        <v>2380</v>
      </c>
      <c r="B250" s="44" t="s">
        <v>514</v>
      </c>
      <c r="C250" s="44" t="s">
        <v>1146</v>
      </c>
      <c r="D250" s="44" t="s">
        <v>3953</v>
      </c>
      <c r="E250" s="44" t="s">
        <v>3340</v>
      </c>
      <c r="F250" s="44" t="s">
        <v>3340</v>
      </c>
      <c r="G250" s="44" t="s">
        <v>3340</v>
      </c>
      <c r="H250" s="44" t="s">
        <v>3340</v>
      </c>
      <c r="I250" s="44" t="s">
        <v>3340</v>
      </c>
      <c r="J250" s="44" t="s">
        <v>3340</v>
      </c>
      <c r="K250" s="44" t="s">
        <v>3340</v>
      </c>
      <c r="L250" s="44" t="s">
        <v>2374</v>
      </c>
      <c r="M250" s="44" t="s">
        <v>1516</v>
      </c>
      <c r="N250" s="62" t="s">
        <v>1038</v>
      </c>
      <c r="O250" s="62">
        <v>0</v>
      </c>
      <c r="P250" s="62" t="s">
        <v>3340</v>
      </c>
    </row>
    <row r="251" spans="1:16">
      <c r="A251" s="50" t="s">
        <v>2393</v>
      </c>
      <c r="B251" s="44" t="s">
        <v>534</v>
      </c>
      <c r="C251" s="44" t="s">
        <v>1146</v>
      </c>
      <c r="D251" s="44" t="s">
        <v>3953</v>
      </c>
      <c r="E251" s="44" t="s">
        <v>3340</v>
      </c>
      <c r="F251" s="44" t="s">
        <v>3340</v>
      </c>
      <c r="G251" s="44" t="s">
        <v>3340</v>
      </c>
      <c r="H251" s="44" t="s">
        <v>3340</v>
      </c>
      <c r="I251" s="44" t="s">
        <v>3340</v>
      </c>
      <c r="J251" s="44" t="s">
        <v>3340</v>
      </c>
      <c r="K251" s="44" t="s">
        <v>3340</v>
      </c>
      <c r="L251" s="44" t="s">
        <v>3340</v>
      </c>
      <c r="M251" s="44" t="s">
        <v>1516</v>
      </c>
      <c r="N251" s="62" t="s">
        <v>1038</v>
      </c>
      <c r="O251" s="62">
        <v>0</v>
      </c>
      <c r="P251" s="62" t="s">
        <v>3340</v>
      </c>
    </row>
    <row r="252" spans="1:16">
      <c r="A252" s="50" t="s">
        <v>2399</v>
      </c>
      <c r="B252" s="44" t="s">
        <v>541</v>
      </c>
      <c r="C252" s="44" t="s">
        <v>1146</v>
      </c>
      <c r="D252" s="44" t="s">
        <v>3953</v>
      </c>
      <c r="E252" s="44" t="s">
        <v>3340</v>
      </c>
      <c r="F252" s="44" t="s">
        <v>3340</v>
      </c>
      <c r="G252" s="44" t="s">
        <v>3340</v>
      </c>
      <c r="H252" s="44" t="s">
        <v>3340</v>
      </c>
      <c r="I252" s="44" t="s">
        <v>3340</v>
      </c>
      <c r="J252" s="44" t="s">
        <v>3340</v>
      </c>
      <c r="K252" s="44" t="s">
        <v>3340</v>
      </c>
      <c r="L252" s="44" t="s">
        <v>2374</v>
      </c>
      <c r="M252" s="44" t="s">
        <v>1516</v>
      </c>
      <c r="N252" s="62" t="s">
        <v>1038</v>
      </c>
      <c r="O252" s="62">
        <v>0</v>
      </c>
      <c r="P252" s="62" t="s">
        <v>3340</v>
      </c>
    </row>
    <row r="253" spans="1:16">
      <c r="A253" s="44" t="s">
        <v>2408</v>
      </c>
      <c r="B253" s="44" t="s">
        <v>549</v>
      </c>
      <c r="C253" s="44" t="s">
        <v>1146</v>
      </c>
      <c r="D253" s="44" t="s">
        <v>3953</v>
      </c>
      <c r="E253" s="44" t="s">
        <v>3340</v>
      </c>
      <c r="F253" s="44" t="s">
        <v>3340</v>
      </c>
      <c r="G253" s="44" t="s">
        <v>3340</v>
      </c>
      <c r="H253" s="44" t="s">
        <v>3340</v>
      </c>
      <c r="I253" s="44" t="s">
        <v>3340</v>
      </c>
      <c r="J253" s="44" t="s">
        <v>3340</v>
      </c>
      <c r="K253" s="44" t="s">
        <v>3340</v>
      </c>
      <c r="L253" s="44" t="s">
        <v>3340</v>
      </c>
      <c r="M253" s="44" t="s">
        <v>1516</v>
      </c>
      <c r="N253" s="62" t="s">
        <v>1038</v>
      </c>
      <c r="O253" s="62">
        <v>0</v>
      </c>
      <c r="P253" s="62" t="s">
        <v>3340</v>
      </c>
    </row>
    <row r="254" spans="1:16">
      <c r="A254" s="44" t="s">
        <v>2409</v>
      </c>
      <c r="B254" s="44" t="s">
        <v>1960</v>
      </c>
      <c r="C254" s="44" t="s">
        <v>1146</v>
      </c>
      <c r="D254" s="44" t="s">
        <v>3953</v>
      </c>
      <c r="E254" s="44" t="s">
        <v>3340</v>
      </c>
      <c r="F254" s="44" t="s">
        <v>3340</v>
      </c>
      <c r="G254" s="44" t="s">
        <v>3340</v>
      </c>
      <c r="H254" s="44" t="s">
        <v>3340</v>
      </c>
      <c r="I254" s="44" t="s">
        <v>3340</v>
      </c>
      <c r="J254" s="44" t="s">
        <v>3340</v>
      </c>
      <c r="K254" s="44" t="s">
        <v>3340</v>
      </c>
      <c r="L254" s="44" t="s">
        <v>3340</v>
      </c>
      <c r="M254" s="44" t="s">
        <v>1516</v>
      </c>
      <c r="N254" s="62" t="s">
        <v>1038</v>
      </c>
      <c r="O254" s="62">
        <v>0</v>
      </c>
      <c r="P254" s="62" t="s">
        <v>3340</v>
      </c>
    </row>
    <row r="255" spans="1:16">
      <c r="A255" s="44" t="s">
        <v>2421</v>
      </c>
      <c r="B255" s="44" t="s">
        <v>1984</v>
      </c>
      <c r="C255" s="44" t="s">
        <v>1146</v>
      </c>
      <c r="D255" s="44" t="s">
        <v>3953</v>
      </c>
      <c r="E255" s="44" t="s">
        <v>3340</v>
      </c>
      <c r="F255" s="44" t="s">
        <v>3340</v>
      </c>
      <c r="G255" s="44" t="s">
        <v>3340</v>
      </c>
      <c r="H255" s="44" t="s">
        <v>3340</v>
      </c>
      <c r="I255" s="44" t="s">
        <v>3340</v>
      </c>
      <c r="J255" s="44" t="s">
        <v>3340</v>
      </c>
      <c r="K255" s="44" t="s">
        <v>3340</v>
      </c>
      <c r="L255" s="44" t="s">
        <v>3340</v>
      </c>
      <c r="M255" s="44" t="s">
        <v>1516</v>
      </c>
      <c r="N255" s="62" t="s">
        <v>1038</v>
      </c>
      <c r="O255" s="62">
        <v>0</v>
      </c>
      <c r="P255" s="62" t="s">
        <v>3340</v>
      </c>
    </row>
    <row r="256" spans="1:16">
      <c r="A256" s="44" t="s">
        <v>3955</v>
      </c>
      <c r="B256" s="44" t="s">
        <v>515</v>
      </c>
      <c r="C256" s="44" t="s">
        <v>1146</v>
      </c>
      <c r="D256" s="44" t="s">
        <v>3953</v>
      </c>
      <c r="E256" s="44" t="s">
        <v>3340</v>
      </c>
      <c r="F256" s="44" t="s">
        <v>3340</v>
      </c>
      <c r="G256" s="44" t="s">
        <v>3340</v>
      </c>
      <c r="H256" s="44" t="s">
        <v>3340</v>
      </c>
      <c r="I256" s="44" t="s">
        <v>3340</v>
      </c>
      <c r="J256" s="44" t="s">
        <v>3340</v>
      </c>
      <c r="K256" s="44" t="s">
        <v>3340</v>
      </c>
      <c r="L256" s="44" t="s">
        <v>2374</v>
      </c>
      <c r="M256" s="44" t="s">
        <v>3951</v>
      </c>
      <c r="N256" s="62" t="s">
        <v>1038</v>
      </c>
      <c r="O256" s="62">
        <v>0</v>
      </c>
      <c r="P256" s="62" t="s">
        <v>3340</v>
      </c>
    </row>
    <row r="257" spans="1:16">
      <c r="A257" s="44" t="s">
        <v>2395</v>
      </c>
      <c r="B257" s="44" t="s">
        <v>537</v>
      </c>
      <c r="C257" s="44" t="s">
        <v>1146</v>
      </c>
      <c r="D257" s="44" t="s">
        <v>2396</v>
      </c>
      <c r="E257" s="44" t="s">
        <v>3340</v>
      </c>
      <c r="F257" s="44" t="s">
        <v>3340</v>
      </c>
      <c r="G257" s="44" t="s">
        <v>3340</v>
      </c>
      <c r="H257" s="44" t="s">
        <v>3340</v>
      </c>
      <c r="I257" s="44" t="s">
        <v>3340</v>
      </c>
      <c r="J257" s="44" t="s">
        <v>3340</v>
      </c>
      <c r="K257" s="44" t="s">
        <v>3340</v>
      </c>
      <c r="L257" s="44" t="s">
        <v>2397</v>
      </c>
      <c r="M257" s="44" t="s">
        <v>1516</v>
      </c>
      <c r="N257" s="62" t="s">
        <v>1038</v>
      </c>
      <c r="O257" s="62">
        <v>0</v>
      </c>
      <c r="P257" s="62" t="s">
        <v>3340</v>
      </c>
    </row>
    <row r="258" spans="1:16">
      <c r="A258" s="44" t="s">
        <v>3956</v>
      </c>
      <c r="B258" s="44" t="s">
        <v>595</v>
      </c>
      <c r="C258" s="44" t="s">
        <v>1146</v>
      </c>
      <c r="D258" s="44" t="s">
        <v>2396</v>
      </c>
      <c r="E258" s="44" t="s">
        <v>3340</v>
      </c>
      <c r="F258" s="44" t="s">
        <v>3340</v>
      </c>
      <c r="G258" s="44" t="s">
        <v>3340</v>
      </c>
      <c r="H258" s="44" t="s">
        <v>3340</v>
      </c>
      <c r="I258" s="44" t="s">
        <v>3340</v>
      </c>
      <c r="J258" s="44" t="s">
        <v>3340</v>
      </c>
      <c r="K258" s="44" t="s">
        <v>3340</v>
      </c>
      <c r="L258" s="44" t="s">
        <v>2467</v>
      </c>
      <c r="M258" s="44" t="s">
        <v>1516</v>
      </c>
      <c r="N258" s="62" t="s">
        <v>1038</v>
      </c>
      <c r="O258" s="62">
        <v>0</v>
      </c>
      <c r="P258" s="62" t="s">
        <v>3340</v>
      </c>
    </row>
    <row r="259" spans="1:16">
      <c r="A259" s="44" t="s">
        <v>3957</v>
      </c>
      <c r="B259" s="44" t="s">
        <v>596</v>
      </c>
      <c r="C259" s="44" t="s">
        <v>1146</v>
      </c>
      <c r="D259" s="44" t="s">
        <v>2396</v>
      </c>
      <c r="E259" s="44" t="s">
        <v>3340</v>
      </c>
      <c r="F259" s="44" t="s">
        <v>3340</v>
      </c>
      <c r="G259" s="44" t="s">
        <v>3340</v>
      </c>
      <c r="H259" s="44" t="s">
        <v>3340</v>
      </c>
      <c r="I259" s="44" t="s">
        <v>3340</v>
      </c>
      <c r="J259" s="44" t="s">
        <v>3340</v>
      </c>
      <c r="K259" s="44" t="s">
        <v>3340</v>
      </c>
      <c r="L259" s="44" t="s">
        <v>2469</v>
      </c>
      <c r="M259" s="44" t="s">
        <v>1516</v>
      </c>
      <c r="N259" s="62" t="s">
        <v>1038</v>
      </c>
      <c r="O259" s="62">
        <v>0</v>
      </c>
      <c r="P259" s="62" t="s">
        <v>3340</v>
      </c>
    </row>
    <row r="260" spans="1:16">
      <c r="A260" s="44" t="s">
        <v>3958</v>
      </c>
      <c r="B260" s="44" t="s">
        <v>598</v>
      </c>
      <c r="C260" s="44" t="s">
        <v>1146</v>
      </c>
      <c r="D260" s="44" t="s">
        <v>2396</v>
      </c>
      <c r="E260" s="44" t="s">
        <v>3340</v>
      </c>
      <c r="F260" s="44" t="s">
        <v>3340</v>
      </c>
      <c r="G260" s="44" t="s">
        <v>3340</v>
      </c>
      <c r="H260" s="44" t="s">
        <v>3340</v>
      </c>
      <c r="I260" s="44" t="s">
        <v>3340</v>
      </c>
      <c r="J260" s="44" t="s">
        <v>3340</v>
      </c>
      <c r="K260" s="44" t="s">
        <v>3340</v>
      </c>
      <c r="L260" s="44" t="s">
        <v>2467</v>
      </c>
      <c r="M260" s="44" t="s">
        <v>1516</v>
      </c>
      <c r="N260" s="62" t="s">
        <v>1038</v>
      </c>
      <c r="O260" s="62">
        <v>0</v>
      </c>
      <c r="P260" s="62" t="s">
        <v>3340</v>
      </c>
    </row>
    <row r="261" spans="1:16">
      <c r="A261" s="44" t="s">
        <v>3959</v>
      </c>
      <c r="B261" s="44" t="s">
        <v>3561</v>
      </c>
      <c r="C261" s="44" t="s">
        <v>1146</v>
      </c>
      <c r="D261" s="44" t="s">
        <v>2396</v>
      </c>
      <c r="E261" s="44" t="s">
        <v>3340</v>
      </c>
      <c r="F261" s="44" t="s">
        <v>3340</v>
      </c>
      <c r="G261" s="44" t="s">
        <v>3340</v>
      </c>
      <c r="H261" s="44" t="s">
        <v>3340</v>
      </c>
      <c r="I261" s="44" t="s">
        <v>3340</v>
      </c>
      <c r="J261" s="44" t="s">
        <v>3340</v>
      </c>
      <c r="K261" s="44" t="s">
        <v>3340</v>
      </c>
      <c r="L261" s="44" t="s">
        <v>2469</v>
      </c>
      <c r="M261" s="44" t="s">
        <v>1516</v>
      </c>
      <c r="N261" s="62" t="s">
        <v>1038</v>
      </c>
      <c r="O261" s="62">
        <v>0</v>
      </c>
      <c r="P261" s="62" t="s">
        <v>3340</v>
      </c>
    </row>
    <row r="262" spans="1:16">
      <c r="A262" s="44" t="s">
        <v>2375</v>
      </c>
      <c r="B262" s="44" t="s">
        <v>3535</v>
      </c>
      <c r="C262" s="44" t="s">
        <v>1146</v>
      </c>
      <c r="D262" s="44" t="s">
        <v>2623</v>
      </c>
      <c r="E262" s="44" t="s">
        <v>3340</v>
      </c>
      <c r="F262" s="44" t="s">
        <v>3340</v>
      </c>
      <c r="G262" s="44" t="s">
        <v>3340</v>
      </c>
      <c r="H262" s="44" t="s">
        <v>3340</v>
      </c>
      <c r="I262" s="44" t="s">
        <v>3340</v>
      </c>
      <c r="J262" s="44" t="s">
        <v>3340</v>
      </c>
      <c r="K262" s="44" t="s">
        <v>3340</v>
      </c>
      <c r="L262" s="44" t="s">
        <v>2374</v>
      </c>
      <c r="M262" s="44" t="s">
        <v>3954</v>
      </c>
      <c r="N262" s="62" t="s">
        <v>1038</v>
      </c>
      <c r="O262" s="62">
        <v>0</v>
      </c>
      <c r="P262" s="62" t="s">
        <v>3340</v>
      </c>
    </row>
    <row r="263" spans="1:16">
      <c r="A263" s="44" t="s">
        <v>2386</v>
      </c>
      <c r="B263" s="44" t="s">
        <v>522</v>
      </c>
      <c r="C263" s="44" t="s">
        <v>1146</v>
      </c>
      <c r="D263" s="44" t="s">
        <v>2623</v>
      </c>
      <c r="E263" s="44" t="s">
        <v>3340</v>
      </c>
      <c r="F263" s="44" t="s">
        <v>3340</v>
      </c>
      <c r="G263" s="44" t="s">
        <v>3340</v>
      </c>
      <c r="H263" s="44" t="s">
        <v>3340</v>
      </c>
      <c r="I263" s="44" t="s">
        <v>3340</v>
      </c>
      <c r="J263" s="44" t="s">
        <v>3340</v>
      </c>
      <c r="K263" s="44" t="s">
        <v>3340</v>
      </c>
      <c r="L263" s="44" t="s">
        <v>2374</v>
      </c>
      <c r="M263" s="44" t="s">
        <v>1516</v>
      </c>
      <c r="N263" s="62" t="s">
        <v>1038</v>
      </c>
      <c r="O263" s="62">
        <v>0</v>
      </c>
      <c r="P263" s="62" t="s">
        <v>3340</v>
      </c>
    </row>
    <row r="264" spans="1:16">
      <c r="A264" s="44" t="s">
        <v>2394</v>
      </c>
      <c r="B264" s="44" t="s">
        <v>535</v>
      </c>
      <c r="C264" s="44" t="s">
        <v>1146</v>
      </c>
      <c r="D264" s="44" t="s">
        <v>2623</v>
      </c>
      <c r="E264" s="44" t="s">
        <v>3340</v>
      </c>
      <c r="F264" s="44" t="s">
        <v>3340</v>
      </c>
      <c r="G264" s="44" t="s">
        <v>3340</v>
      </c>
      <c r="H264" s="44" t="s">
        <v>3340</v>
      </c>
      <c r="I264" s="44" t="s">
        <v>3340</v>
      </c>
      <c r="J264" s="44" t="s">
        <v>3340</v>
      </c>
      <c r="K264" s="44" t="s">
        <v>3340</v>
      </c>
      <c r="L264" s="44" t="s">
        <v>3340</v>
      </c>
      <c r="M264" s="44" t="s">
        <v>1516</v>
      </c>
      <c r="N264" s="62" t="s">
        <v>1038</v>
      </c>
      <c r="O264" s="62">
        <v>0</v>
      </c>
      <c r="P264" s="62" t="s">
        <v>3340</v>
      </c>
    </row>
    <row r="265" spans="1:16">
      <c r="A265" s="44" t="s">
        <v>3304</v>
      </c>
      <c r="B265" s="44" t="s">
        <v>536</v>
      </c>
      <c r="C265" s="44" t="s">
        <v>1146</v>
      </c>
      <c r="D265" s="44" t="s">
        <v>2623</v>
      </c>
      <c r="E265" s="44" t="s">
        <v>3340</v>
      </c>
      <c r="F265" s="44" t="s">
        <v>3340</v>
      </c>
      <c r="G265" s="44" t="s">
        <v>3340</v>
      </c>
      <c r="H265" s="44" t="s">
        <v>3340</v>
      </c>
      <c r="I265" s="44" t="s">
        <v>3340</v>
      </c>
      <c r="J265" s="44" t="s">
        <v>3340</v>
      </c>
      <c r="K265" s="44" t="s">
        <v>3340</v>
      </c>
      <c r="L265" s="44" t="s">
        <v>3340</v>
      </c>
      <c r="M265" s="44" t="s">
        <v>1516</v>
      </c>
      <c r="N265" s="62" t="s">
        <v>1038</v>
      </c>
      <c r="O265" s="62">
        <v>0</v>
      </c>
      <c r="P265" s="62" t="s">
        <v>3340</v>
      </c>
    </row>
    <row r="266" spans="1:16">
      <c r="A266" s="44" t="s">
        <v>2445</v>
      </c>
      <c r="B266" s="44" t="s">
        <v>577</v>
      </c>
      <c r="C266" s="44" t="s">
        <v>1146</v>
      </c>
      <c r="D266" s="44" t="s">
        <v>2623</v>
      </c>
      <c r="E266" s="44" t="s">
        <v>3340</v>
      </c>
      <c r="F266" s="44" t="s">
        <v>3340</v>
      </c>
      <c r="G266" s="44" t="s">
        <v>3340</v>
      </c>
      <c r="H266" s="44" t="s">
        <v>3340</v>
      </c>
      <c r="I266" s="44" t="s">
        <v>3340</v>
      </c>
      <c r="J266" s="44" t="s">
        <v>3340</v>
      </c>
      <c r="K266" s="44" t="s">
        <v>3340</v>
      </c>
      <c r="L266" s="44" t="s">
        <v>2446</v>
      </c>
      <c r="M266" s="44" t="s">
        <v>1516</v>
      </c>
      <c r="N266" s="62" t="s">
        <v>1038</v>
      </c>
      <c r="O266" s="62">
        <v>0</v>
      </c>
      <c r="P266" s="62" t="s">
        <v>3340</v>
      </c>
    </row>
    <row r="267" spans="1:16">
      <c r="A267" s="44" t="s">
        <v>2447</v>
      </c>
      <c r="B267" s="44" t="s">
        <v>578</v>
      </c>
      <c r="C267" s="44" t="s">
        <v>1146</v>
      </c>
      <c r="D267" s="44" t="s">
        <v>2623</v>
      </c>
      <c r="E267" s="44" t="s">
        <v>3340</v>
      </c>
      <c r="F267" s="44" t="s">
        <v>3340</v>
      </c>
      <c r="G267" s="44" t="s">
        <v>3340</v>
      </c>
      <c r="H267" s="44" t="s">
        <v>3340</v>
      </c>
      <c r="I267" s="44" t="s">
        <v>3340</v>
      </c>
      <c r="J267" s="44" t="s">
        <v>3340</v>
      </c>
      <c r="K267" s="44" t="s">
        <v>3340</v>
      </c>
      <c r="L267" s="44" t="s">
        <v>2448</v>
      </c>
      <c r="M267" s="44" t="s">
        <v>1516</v>
      </c>
      <c r="N267" s="62" t="s">
        <v>1038</v>
      </c>
      <c r="O267" s="62">
        <v>0</v>
      </c>
      <c r="P267" s="62" t="s">
        <v>3340</v>
      </c>
    </row>
    <row r="268" spans="1:16">
      <c r="A268" s="44" t="s">
        <v>3960</v>
      </c>
      <c r="B268" s="44" t="s">
        <v>510</v>
      </c>
      <c r="C268" s="44" t="s">
        <v>1146</v>
      </c>
      <c r="D268" s="44" t="s">
        <v>2623</v>
      </c>
      <c r="E268" s="44" t="s">
        <v>3340</v>
      </c>
      <c r="F268" s="44" t="s">
        <v>3340</v>
      </c>
      <c r="G268" s="44" t="s">
        <v>3340</v>
      </c>
      <c r="H268" s="44" t="s">
        <v>3340</v>
      </c>
      <c r="I268" s="44" t="s">
        <v>3340</v>
      </c>
      <c r="J268" s="44" t="s">
        <v>3340</v>
      </c>
      <c r="K268" s="44" t="s">
        <v>3340</v>
      </c>
      <c r="L268" s="44" t="s">
        <v>2374</v>
      </c>
      <c r="M268" s="44" t="s">
        <v>3951</v>
      </c>
      <c r="N268" s="62" t="s">
        <v>1038</v>
      </c>
      <c r="O268" s="62">
        <v>0</v>
      </c>
      <c r="P268" s="62" t="s">
        <v>3340</v>
      </c>
    </row>
    <row r="269" spans="1:16">
      <c r="A269" s="44" t="s">
        <v>2400</v>
      </c>
      <c r="B269" s="44" t="s">
        <v>543</v>
      </c>
      <c r="C269" s="44" t="s">
        <v>1146</v>
      </c>
      <c r="D269" s="44" t="s">
        <v>3961</v>
      </c>
      <c r="E269" s="44" t="s">
        <v>3340</v>
      </c>
      <c r="F269" s="44" t="s">
        <v>3340</v>
      </c>
      <c r="G269" s="44" t="s">
        <v>2401</v>
      </c>
      <c r="H269" s="44" t="s">
        <v>3340</v>
      </c>
      <c r="I269" s="44" t="s">
        <v>3340</v>
      </c>
      <c r="J269" s="44" t="s">
        <v>3340</v>
      </c>
      <c r="K269" s="44" t="s">
        <v>3340</v>
      </c>
      <c r="L269" s="44" t="s">
        <v>3340</v>
      </c>
      <c r="M269" s="44" t="s">
        <v>1516</v>
      </c>
      <c r="N269" s="62" t="s">
        <v>1038</v>
      </c>
      <c r="O269" s="62">
        <v>0</v>
      </c>
      <c r="P269" s="62" t="s">
        <v>3340</v>
      </c>
    </row>
    <row r="270" spans="1:16">
      <c r="A270" s="44" t="s">
        <v>3240</v>
      </c>
      <c r="B270" s="44" t="s">
        <v>696</v>
      </c>
      <c r="C270" s="44" t="s">
        <v>1146</v>
      </c>
      <c r="D270" s="44" t="s">
        <v>1147</v>
      </c>
      <c r="E270" s="44" t="s">
        <v>1194</v>
      </c>
      <c r="F270" s="44" t="s">
        <v>3340</v>
      </c>
      <c r="G270" s="44" t="s">
        <v>3340</v>
      </c>
      <c r="H270" s="44" t="s">
        <v>3340</v>
      </c>
      <c r="I270" s="44" t="s">
        <v>3938</v>
      </c>
      <c r="J270" s="44" t="s">
        <v>3340</v>
      </c>
      <c r="K270" s="44" t="s">
        <v>3340</v>
      </c>
      <c r="L270" s="44" t="s">
        <v>3340</v>
      </c>
      <c r="M270" s="44" t="s">
        <v>3340</v>
      </c>
      <c r="N270" s="62" t="s">
        <v>1038</v>
      </c>
      <c r="O270" s="62">
        <v>0</v>
      </c>
      <c r="P270" s="62" t="s">
        <v>3340</v>
      </c>
    </row>
    <row r="271" spans="1:16">
      <c r="A271" s="44" t="s">
        <v>3241</v>
      </c>
      <c r="B271" s="44" t="s">
        <v>697</v>
      </c>
      <c r="C271" s="44" t="s">
        <v>1146</v>
      </c>
      <c r="D271" s="44" t="s">
        <v>1147</v>
      </c>
      <c r="E271" s="44" t="s">
        <v>1194</v>
      </c>
      <c r="F271" s="44" t="s">
        <v>3340</v>
      </c>
      <c r="G271" s="44" t="s">
        <v>3340</v>
      </c>
      <c r="H271" s="44" t="s">
        <v>3340</v>
      </c>
      <c r="I271" s="44" t="s">
        <v>3938</v>
      </c>
      <c r="J271" s="44" t="s">
        <v>3340</v>
      </c>
      <c r="K271" s="44" t="s">
        <v>3340</v>
      </c>
      <c r="L271" s="44" t="s">
        <v>3340</v>
      </c>
      <c r="M271" s="44" t="s">
        <v>3340</v>
      </c>
      <c r="N271" s="62" t="s">
        <v>1038</v>
      </c>
      <c r="O271" s="62">
        <v>0</v>
      </c>
      <c r="P271" s="62" t="s">
        <v>3340</v>
      </c>
    </row>
    <row r="272" spans="1:16">
      <c r="A272" s="44" t="s">
        <v>3242</v>
      </c>
      <c r="B272" s="44" t="s">
        <v>35</v>
      </c>
      <c r="C272" s="44" t="s">
        <v>1146</v>
      </c>
      <c r="D272" s="44" t="s">
        <v>1147</v>
      </c>
      <c r="E272" s="44" t="s">
        <v>1158</v>
      </c>
      <c r="F272" s="44" t="s">
        <v>3340</v>
      </c>
      <c r="G272" s="44" t="s">
        <v>3340</v>
      </c>
      <c r="H272" s="44" t="s">
        <v>3340</v>
      </c>
      <c r="I272" s="44" t="s">
        <v>3938</v>
      </c>
      <c r="J272" s="44" t="s">
        <v>3340</v>
      </c>
      <c r="K272" s="44" t="s">
        <v>3340</v>
      </c>
      <c r="L272" s="44" t="s">
        <v>3340</v>
      </c>
      <c r="M272" s="44" t="s">
        <v>3340</v>
      </c>
      <c r="N272" s="62" t="s">
        <v>1038</v>
      </c>
      <c r="O272" s="62">
        <v>0</v>
      </c>
      <c r="P272" s="62" t="s">
        <v>3340</v>
      </c>
    </row>
    <row r="273" spans="1:16">
      <c r="A273" s="44" t="s">
        <v>3243</v>
      </c>
      <c r="B273" s="44" t="s">
        <v>67</v>
      </c>
      <c r="C273" s="44" t="s">
        <v>1146</v>
      </c>
      <c r="D273" s="44" t="s">
        <v>1147</v>
      </c>
      <c r="E273" s="44" t="s">
        <v>1158</v>
      </c>
      <c r="F273" s="44" t="s">
        <v>3340</v>
      </c>
      <c r="G273" s="44" t="s">
        <v>3340</v>
      </c>
      <c r="H273" s="44" t="s">
        <v>3340</v>
      </c>
      <c r="I273" s="44" t="s">
        <v>3938</v>
      </c>
      <c r="J273" s="44" t="s">
        <v>3340</v>
      </c>
      <c r="K273" s="44" t="s">
        <v>3340</v>
      </c>
      <c r="L273" s="44" t="s">
        <v>3340</v>
      </c>
      <c r="M273" s="44" t="s">
        <v>3340</v>
      </c>
      <c r="N273" s="62" t="s">
        <v>1038</v>
      </c>
      <c r="O273" s="62">
        <v>0</v>
      </c>
      <c r="P273" s="62" t="s">
        <v>3340</v>
      </c>
    </row>
    <row r="274" spans="1:16">
      <c r="A274" s="44" t="s">
        <v>2356</v>
      </c>
      <c r="B274" s="44" t="s">
        <v>44</v>
      </c>
      <c r="C274" s="44" t="s">
        <v>1146</v>
      </c>
      <c r="D274" s="44" t="s">
        <v>1147</v>
      </c>
      <c r="E274" s="44" t="s">
        <v>1168</v>
      </c>
      <c r="F274" s="44" t="s">
        <v>1169</v>
      </c>
      <c r="G274" s="44" t="s">
        <v>3340</v>
      </c>
      <c r="H274" s="44" t="s">
        <v>3340</v>
      </c>
      <c r="I274" s="44" t="s">
        <v>3938</v>
      </c>
      <c r="J274" s="44" t="s">
        <v>3340</v>
      </c>
      <c r="K274" s="44" t="s">
        <v>3340</v>
      </c>
      <c r="L274" s="45" t="s">
        <v>3340</v>
      </c>
      <c r="M274" s="44" t="s">
        <v>3340</v>
      </c>
      <c r="N274" s="62" t="s">
        <v>1038</v>
      </c>
      <c r="O274" s="62">
        <v>0</v>
      </c>
      <c r="P274" s="62" t="s">
        <v>3340</v>
      </c>
    </row>
    <row r="275" spans="1:16">
      <c r="A275" s="44" t="s">
        <v>2388</v>
      </c>
      <c r="B275" s="44" t="s">
        <v>525</v>
      </c>
      <c r="C275" s="44" t="s">
        <v>1146</v>
      </c>
      <c r="D275" s="44" t="s">
        <v>2649</v>
      </c>
      <c r="E275" s="44" t="s">
        <v>3340</v>
      </c>
      <c r="F275" s="44" t="s">
        <v>3340</v>
      </c>
      <c r="G275" s="44" t="s">
        <v>2389</v>
      </c>
      <c r="H275" s="44" t="s">
        <v>3340</v>
      </c>
      <c r="I275" s="44" t="s">
        <v>3340</v>
      </c>
      <c r="J275" s="44" t="s">
        <v>3340</v>
      </c>
      <c r="K275" s="44" t="s">
        <v>3340</v>
      </c>
      <c r="L275" s="44" t="s">
        <v>2374</v>
      </c>
      <c r="M275" s="44" t="s">
        <v>1516</v>
      </c>
      <c r="N275" s="62" t="s">
        <v>1038</v>
      </c>
      <c r="O275" s="62">
        <v>0</v>
      </c>
      <c r="P275" s="62" t="s">
        <v>3340</v>
      </c>
    </row>
    <row r="276" spans="1:16">
      <c r="A276" s="44" t="s">
        <v>2456</v>
      </c>
      <c r="B276" s="44" t="s">
        <v>2068</v>
      </c>
      <c r="C276" s="44" t="s">
        <v>1146</v>
      </c>
      <c r="D276" s="44" t="s">
        <v>2649</v>
      </c>
      <c r="E276" s="44" t="s">
        <v>3340</v>
      </c>
      <c r="F276" s="44" t="s">
        <v>3340</v>
      </c>
      <c r="G276" s="44" t="s">
        <v>2457</v>
      </c>
      <c r="H276" s="44" t="s">
        <v>3340</v>
      </c>
      <c r="I276" s="44" t="s">
        <v>3340</v>
      </c>
      <c r="J276" s="44" t="s">
        <v>3340</v>
      </c>
      <c r="K276" s="44" t="s">
        <v>3340</v>
      </c>
      <c r="L276" s="44" t="s">
        <v>2374</v>
      </c>
      <c r="M276" s="44" t="s">
        <v>1516</v>
      </c>
      <c r="N276" s="62" t="s">
        <v>1038</v>
      </c>
      <c r="O276" s="62">
        <v>0</v>
      </c>
      <c r="P276" s="62" t="s">
        <v>3340</v>
      </c>
    </row>
    <row r="277" spans="1:16">
      <c r="A277" s="44" t="s">
        <v>3244</v>
      </c>
      <c r="B277" s="44" t="s">
        <v>699</v>
      </c>
      <c r="C277" s="44" t="s">
        <v>1146</v>
      </c>
      <c r="D277" s="44" t="s">
        <v>1147</v>
      </c>
      <c r="E277" s="44" t="s">
        <v>1214</v>
      </c>
      <c r="F277" s="44" t="s">
        <v>3340</v>
      </c>
      <c r="G277" s="44" t="s">
        <v>3340</v>
      </c>
      <c r="H277" s="44" t="s">
        <v>3340</v>
      </c>
      <c r="I277" s="44" t="s">
        <v>3938</v>
      </c>
      <c r="J277" s="44" t="s">
        <v>3340</v>
      </c>
      <c r="K277" s="44" t="s">
        <v>3340</v>
      </c>
      <c r="L277" s="44" t="s">
        <v>3340</v>
      </c>
      <c r="M277" s="44" t="s">
        <v>3340</v>
      </c>
      <c r="N277" s="62" t="s">
        <v>1038</v>
      </c>
      <c r="O277" s="62">
        <v>0</v>
      </c>
      <c r="P277" s="62" t="s">
        <v>3340</v>
      </c>
    </row>
    <row r="278" spans="1:16">
      <c r="A278" s="44" t="s">
        <v>2694</v>
      </c>
      <c r="B278" s="44" t="s">
        <v>3340</v>
      </c>
      <c r="C278" s="44" t="s">
        <v>1206</v>
      </c>
      <c r="D278" s="44" t="s">
        <v>1208</v>
      </c>
      <c r="E278" s="44" t="s">
        <v>3340</v>
      </c>
      <c r="F278" s="44" t="s">
        <v>3340</v>
      </c>
      <c r="G278" s="44" t="s">
        <v>3340</v>
      </c>
      <c r="H278" s="44" t="s">
        <v>3340</v>
      </c>
      <c r="I278" s="44" t="s">
        <v>3340</v>
      </c>
      <c r="J278" s="44" t="s">
        <v>3340</v>
      </c>
      <c r="K278" s="44" t="s">
        <v>3340</v>
      </c>
      <c r="L278" s="44" t="s">
        <v>3340</v>
      </c>
      <c r="M278" s="44" t="s">
        <v>3340</v>
      </c>
      <c r="N278" s="62" t="s">
        <v>1038</v>
      </c>
      <c r="O278" s="62">
        <v>0</v>
      </c>
      <c r="P278" s="62" t="s">
        <v>3340</v>
      </c>
    </row>
    <row r="279" spans="1:16">
      <c r="A279" s="44" t="s">
        <v>2695</v>
      </c>
      <c r="B279" s="44" t="s">
        <v>3340</v>
      </c>
      <c r="C279" s="44" t="s">
        <v>1206</v>
      </c>
      <c r="D279" s="44" t="s">
        <v>1209</v>
      </c>
      <c r="E279" s="44" t="s">
        <v>3340</v>
      </c>
      <c r="F279" s="44" t="s">
        <v>3340</v>
      </c>
      <c r="G279" s="44" t="s">
        <v>3340</v>
      </c>
      <c r="H279" s="44" t="s">
        <v>3340</v>
      </c>
      <c r="I279" s="44" t="s">
        <v>3340</v>
      </c>
      <c r="J279" s="44" t="s">
        <v>3340</v>
      </c>
      <c r="K279" s="44" t="s">
        <v>3340</v>
      </c>
      <c r="L279" s="44" t="s">
        <v>3340</v>
      </c>
      <c r="M279" s="44" t="s">
        <v>3340</v>
      </c>
      <c r="N279" s="62" t="s">
        <v>1038</v>
      </c>
      <c r="O279" s="62">
        <v>0</v>
      </c>
      <c r="P279" s="62" t="s">
        <v>3340</v>
      </c>
    </row>
    <row r="280" spans="1:16">
      <c r="A280" s="44" t="s">
        <v>2696</v>
      </c>
      <c r="B280" s="44" t="s">
        <v>3340</v>
      </c>
      <c r="C280" s="44" t="s">
        <v>1206</v>
      </c>
      <c r="D280" s="44" t="s">
        <v>1210</v>
      </c>
      <c r="E280" s="44" t="s">
        <v>3340</v>
      </c>
      <c r="F280" s="44" t="s">
        <v>3340</v>
      </c>
      <c r="G280" s="44" t="s">
        <v>3340</v>
      </c>
      <c r="H280" s="44" t="s">
        <v>3340</v>
      </c>
      <c r="I280" s="44" t="s">
        <v>3340</v>
      </c>
      <c r="J280" s="44" t="s">
        <v>3340</v>
      </c>
      <c r="K280" s="44" t="s">
        <v>3340</v>
      </c>
      <c r="L280" s="45" t="s">
        <v>3340</v>
      </c>
      <c r="M280" s="44" t="s">
        <v>3340</v>
      </c>
      <c r="N280" s="62" t="s">
        <v>1038</v>
      </c>
      <c r="O280" s="62">
        <v>0</v>
      </c>
      <c r="P280" s="62" t="s">
        <v>3340</v>
      </c>
    </row>
    <row r="281" spans="1:16">
      <c r="A281" s="44" t="s">
        <v>3245</v>
      </c>
      <c r="B281" s="44" t="s">
        <v>700</v>
      </c>
      <c r="C281" s="44" t="s">
        <v>1146</v>
      </c>
      <c r="D281" s="44" t="s">
        <v>1147</v>
      </c>
      <c r="E281" s="44" t="s">
        <v>1214</v>
      </c>
      <c r="F281" s="44" t="s">
        <v>3340</v>
      </c>
      <c r="G281" s="44" t="s">
        <v>3340</v>
      </c>
      <c r="H281" s="44" t="s">
        <v>3340</v>
      </c>
      <c r="I281" s="44" t="s">
        <v>3938</v>
      </c>
      <c r="J281" s="44" t="s">
        <v>3340</v>
      </c>
      <c r="K281" s="44" t="s">
        <v>3340</v>
      </c>
      <c r="L281" s="44" t="s">
        <v>3340</v>
      </c>
      <c r="M281" s="44" t="s">
        <v>3340</v>
      </c>
      <c r="N281" s="62" t="s">
        <v>1038</v>
      </c>
      <c r="O281" s="62">
        <v>0</v>
      </c>
      <c r="P281" s="62" t="s">
        <v>3340</v>
      </c>
    </row>
    <row r="282" spans="1:16">
      <c r="A282" s="44" t="s">
        <v>3246</v>
      </c>
      <c r="B282" s="44" t="s">
        <v>701</v>
      </c>
      <c r="C282" s="44" t="s">
        <v>1146</v>
      </c>
      <c r="D282" s="44" t="s">
        <v>1147</v>
      </c>
      <c r="E282" s="44" t="s">
        <v>1214</v>
      </c>
      <c r="F282" s="44" t="s">
        <v>1215</v>
      </c>
      <c r="G282" s="44" t="s">
        <v>3340</v>
      </c>
      <c r="H282" s="44" t="s">
        <v>3340</v>
      </c>
      <c r="I282" s="44" t="s">
        <v>3938</v>
      </c>
      <c r="J282" s="44" t="s">
        <v>3340</v>
      </c>
      <c r="K282" s="44" t="s">
        <v>3340</v>
      </c>
      <c r="L282" s="44" t="s">
        <v>3340</v>
      </c>
      <c r="M282" s="44" t="s">
        <v>3340</v>
      </c>
      <c r="N282" s="62" t="s">
        <v>1038</v>
      </c>
      <c r="O282" s="62">
        <v>0</v>
      </c>
      <c r="P282" s="62" t="s">
        <v>3340</v>
      </c>
    </row>
    <row r="283" spans="1:16">
      <c r="A283" s="44" t="s">
        <v>3247</v>
      </c>
      <c r="B283" s="44" t="s">
        <v>702</v>
      </c>
      <c r="C283" s="44" t="s">
        <v>1146</v>
      </c>
      <c r="D283" s="44" t="s">
        <v>1147</v>
      </c>
      <c r="E283" s="44" t="s">
        <v>1214</v>
      </c>
      <c r="F283" s="44" t="s">
        <v>1215</v>
      </c>
      <c r="G283" s="44" t="s">
        <v>3340</v>
      </c>
      <c r="H283" s="44" t="s">
        <v>3340</v>
      </c>
      <c r="I283" s="44" t="s">
        <v>3938</v>
      </c>
      <c r="J283" s="44" t="s">
        <v>3340</v>
      </c>
      <c r="K283" s="44" t="s">
        <v>3340</v>
      </c>
      <c r="L283" s="44" t="s">
        <v>3340</v>
      </c>
      <c r="M283" s="44" t="s">
        <v>3340</v>
      </c>
      <c r="N283" s="62" t="s">
        <v>1038</v>
      </c>
      <c r="O283" s="62">
        <v>0</v>
      </c>
      <c r="P283" s="62" t="s">
        <v>3340</v>
      </c>
    </row>
    <row r="284" spans="1:16">
      <c r="A284" s="44" t="s">
        <v>3294</v>
      </c>
      <c r="B284" s="44" t="s">
        <v>703</v>
      </c>
      <c r="C284" s="44" t="s">
        <v>1146</v>
      </c>
      <c r="D284" s="44" t="s">
        <v>1147</v>
      </c>
      <c r="E284" s="44" t="s">
        <v>1214</v>
      </c>
      <c r="F284" s="44" t="s">
        <v>1215</v>
      </c>
      <c r="G284" s="44" t="s">
        <v>3340</v>
      </c>
      <c r="H284" s="44" t="s">
        <v>3340</v>
      </c>
      <c r="I284" s="44" t="s">
        <v>3938</v>
      </c>
      <c r="J284" s="44" t="s">
        <v>3340</v>
      </c>
      <c r="K284" s="44" t="s">
        <v>3340</v>
      </c>
      <c r="L284" s="44" t="s">
        <v>3340</v>
      </c>
      <c r="M284" s="44" t="s">
        <v>3340</v>
      </c>
      <c r="N284" s="62" t="s">
        <v>1038</v>
      </c>
      <c r="O284" s="62">
        <v>0</v>
      </c>
      <c r="P284" s="62" t="s">
        <v>3340</v>
      </c>
    </row>
    <row r="285" spans="1:16">
      <c r="A285" s="44" t="s">
        <v>3248</v>
      </c>
      <c r="B285" s="44" t="s">
        <v>704</v>
      </c>
      <c r="C285" s="44" t="s">
        <v>1146</v>
      </c>
      <c r="D285" s="44" t="s">
        <v>1147</v>
      </c>
      <c r="E285" s="44" t="s">
        <v>1214</v>
      </c>
      <c r="F285" s="44" t="s">
        <v>1215</v>
      </c>
      <c r="G285" s="44" t="s">
        <v>3340</v>
      </c>
      <c r="H285" s="44" t="s">
        <v>3340</v>
      </c>
      <c r="I285" s="44" t="s">
        <v>3938</v>
      </c>
      <c r="J285" s="44" t="s">
        <v>3340</v>
      </c>
      <c r="K285" s="44" t="s">
        <v>3340</v>
      </c>
      <c r="L285" s="44" t="s">
        <v>3340</v>
      </c>
      <c r="M285" s="44" t="s">
        <v>3340</v>
      </c>
      <c r="N285" s="62" t="s">
        <v>1038</v>
      </c>
      <c r="O285" s="62">
        <v>0</v>
      </c>
      <c r="P285" s="62" t="s">
        <v>3340</v>
      </c>
    </row>
    <row r="286" spans="1:16">
      <c r="A286" s="44" t="s">
        <v>2664</v>
      </c>
      <c r="B286" s="44" t="s">
        <v>3340</v>
      </c>
      <c r="C286" s="44" t="s">
        <v>1206</v>
      </c>
      <c r="D286" s="44" t="s">
        <v>2623</v>
      </c>
      <c r="E286" s="44" t="s">
        <v>3340</v>
      </c>
      <c r="F286" s="44" t="s">
        <v>3340</v>
      </c>
      <c r="G286" s="44" t="s">
        <v>3340</v>
      </c>
      <c r="H286" s="44" t="s">
        <v>3340</v>
      </c>
      <c r="I286" s="44" t="s">
        <v>3340</v>
      </c>
      <c r="J286" s="44" t="s">
        <v>3340</v>
      </c>
      <c r="K286" s="44" t="s">
        <v>3340</v>
      </c>
      <c r="L286" s="44" t="s">
        <v>3340</v>
      </c>
      <c r="M286" s="44" t="s">
        <v>3340</v>
      </c>
      <c r="N286" s="62" t="s">
        <v>1038</v>
      </c>
      <c r="O286" s="62">
        <v>0</v>
      </c>
      <c r="P286" s="62" t="s">
        <v>3340</v>
      </c>
    </row>
    <row r="287" spans="1:16">
      <c r="A287" s="44" t="s">
        <v>3249</v>
      </c>
      <c r="B287" s="44" t="s">
        <v>705</v>
      </c>
      <c r="C287" s="44" t="s">
        <v>1146</v>
      </c>
      <c r="D287" s="44" t="s">
        <v>1147</v>
      </c>
      <c r="E287" s="44" t="s">
        <v>1214</v>
      </c>
      <c r="F287" s="44" t="s">
        <v>1216</v>
      </c>
      <c r="G287" s="44" t="s">
        <v>3340</v>
      </c>
      <c r="H287" s="44" t="s">
        <v>3340</v>
      </c>
      <c r="I287" s="44" t="s">
        <v>3938</v>
      </c>
      <c r="J287" s="44" t="s">
        <v>3340</v>
      </c>
      <c r="K287" s="44" t="s">
        <v>3340</v>
      </c>
      <c r="L287" s="44" t="s">
        <v>3340</v>
      </c>
      <c r="M287" s="44" t="s">
        <v>3340</v>
      </c>
      <c r="N287" s="62" t="s">
        <v>1038</v>
      </c>
      <c r="O287" s="62">
        <v>0</v>
      </c>
      <c r="P287" s="62" t="s">
        <v>3340</v>
      </c>
    </row>
    <row r="288" spans="1:16">
      <c r="A288" s="44" t="s">
        <v>3250</v>
      </c>
      <c r="B288" s="44" t="s">
        <v>706</v>
      </c>
      <c r="C288" s="44" t="s">
        <v>1146</v>
      </c>
      <c r="D288" s="44" t="s">
        <v>1147</v>
      </c>
      <c r="E288" s="44" t="s">
        <v>1214</v>
      </c>
      <c r="F288" s="44" t="s">
        <v>1216</v>
      </c>
      <c r="G288" s="44" t="s">
        <v>3340</v>
      </c>
      <c r="H288" s="44" t="s">
        <v>3340</v>
      </c>
      <c r="I288" s="44" t="s">
        <v>3938</v>
      </c>
      <c r="J288" s="44" t="s">
        <v>3340</v>
      </c>
      <c r="K288" s="44" t="s">
        <v>3340</v>
      </c>
      <c r="L288" s="44" t="s">
        <v>3340</v>
      </c>
      <c r="M288" s="44" t="s">
        <v>3340</v>
      </c>
      <c r="N288" s="62" t="s">
        <v>1038</v>
      </c>
      <c r="O288" s="62">
        <v>0</v>
      </c>
      <c r="P288" s="62" t="s">
        <v>3340</v>
      </c>
    </row>
    <row r="289" spans="1:16">
      <c r="A289" s="44" t="s">
        <v>3295</v>
      </c>
      <c r="B289" s="44" t="s">
        <v>707</v>
      </c>
      <c r="C289" s="44" t="s">
        <v>1146</v>
      </c>
      <c r="D289" s="44" t="s">
        <v>1147</v>
      </c>
      <c r="E289" s="44" t="s">
        <v>1214</v>
      </c>
      <c r="F289" s="44" t="s">
        <v>1216</v>
      </c>
      <c r="G289" s="44" t="s">
        <v>3340</v>
      </c>
      <c r="H289" s="44" t="s">
        <v>3340</v>
      </c>
      <c r="I289" s="44" t="s">
        <v>3938</v>
      </c>
      <c r="J289" s="44" t="s">
        <v>3340</v>
      </c>
      <c r="K289" s="44" t="s">
        <v>3340</v>
      </c>
      <c r="L289" s="44" t="s">
        <v>3340</v>
      </c>
      <c r="M289" s="44" t="s">
        <v>3340</v>
      </c>
      <c r="N289" s="62" t="s">
        <v>1038</v>
      </c>
      <c r="O289" s="62">
        <v>0</v>
      </c>
      <c r="P289" s="62" t="s">
        <v>3340</v>
      </c>
    </row>
    <row r="290" spans="1:16">
      <c r="A290" s="44" t="s">
        <v>3251</v>
      </c>
      <c r="B290" s="44" t="s">
        <v>708</v>
      </c>
      <c r="C290" s="44" t="s">
        <v>1146</v>
      </c>
      <c r="D290" s="44" t="s">
        <v>1147</v>
      </c>
      <c r="E290" s="44" t="s">
        <v>1214</v>
      </c>
      <c r="F290" s="44" t="s">
        <v>1216</v>
      </c>
      <c r="G290" s="44" t="s">
        <v>3340</v>
      </c>
      <c r="H290" s="44" t="s">
        <v>3340</v>
      </c>
      <c r="I290" s="44" t="s">
        <v>3938</v>
      </c>
      <c r="J290" s="44" t="s">
        <v>3340</v>
      </c>
      <c r="K290" s="44" t="s">
        <v>3340</v>
      </c>
      <c r="L290" s="44" t="s">
        <v>3340</v>
      </c>
      <c r="M290" s="44" t="s">
        <v>3340</v>
      </c>
      <c r="N290" s="62" t="s">
        <v>1038</v>
      </c>
      <c r="O290" s="62">
        <v>0</v>
      </c>
      <c r="P290" s="62" t="s">
        <v>3340</v>
      </c>
    </row>
    <row r="291" spans="1:16">
      <c r="A291" s="44" t="s">
        <v>3296</v>
      </c>
      <c r="B291" s="44" t="s">
        <v>709</v>
      </c>
      <c r="C291" s="44" t="s">
        <v>1146</v>
      </c>
      <c r="D291" s="44" t="s">
        <v>1147</v>
      </c>
      <c r="E291" s="44" t="s">
        <v>1214</v>
      </c>
      <c r="F291" s="44" t="s">
        <v>1216</v>
      </c>
      <c r="G291" s="44" t="s">
        <v>3340</v>
      </c>
      <c r="H291" s="44" t="s">
        <v>3340</v>
      </c>
      <c r="I291" s="44" t="s">
        <v>3938</v>
      </c>
      <c r="J291" s="44" t="s">
        <v>3340</v>
      </c>
      <c r="K291" s="44" t="s">
        <v>3340</v>
      </c>
      <c r="L291" s="44" t="s">
        <v>3340</v>
      </c>
      <c r="M291" s="44" t="s">
        <v>3340</v>
      </c>
      <c r="N291" s="62" t="s">
        <v>1038</v>
      </c>
      <c r="O291" s="62">
        <v>0</v>
      </c>
      <c r="P291" s="62" t="s">
        <v>3340</v>
      </c>
    </row>
    <row r="292" spans="1:16">
      <c r="A292" s="44" t="s">
        <v>3297</v>
      </c>
      <c r="B292" s="44" t="s">
        <v>710</v>
      </c>
      <c r="C292" s="44" t="s">
        <v>1146</v>
      </c>
      <c r="D292" s="44" t="s">
        <v>1147</v>
      </c>
      <c r="E292" s="44" t="s">
        <v>1214</v>
      </c>
      <c r="F292" s="44" t="s">
        <v>1216</v>
      </c>
      <c r="G292" s="44" t="s">
        <v>3340</v>
      </c>
      <c r="H292" s="44" t="s">
        <v>3340</v>
      </c>
      <c r="I292" s="44" t="s">
        <v>3938</v>
      </c>
      <c r="J292" s="44" t="s">
        <v>3340</v>
      </c>
      <c r="K292" s="44" t="s">
        <v>3340</v>
      </c>
      <c r="L292" s="44" t="s">
        <v>3340</v>
      </c>
      <c r="M292" s="44" t="s">
        <v>3340</v>
      </c>
      <c r="N292" s="62" t="s">
        <v>1038</v>
      </c>
      <c r="O292" s="62">
        <v>0</v>
      </c>
      <c r="P292" s="62" t="s">
        <v>3340</v>
      </c>
    </row>
    <row r="293" spans="1:16">
      <c r="A293" s="44" t="s">
        <v>2367</v>
      </c>
      <c r="B293" s="44" t="s">
        <v>72</v>
      </c>
      <c r="C293" s="44" t="s">
        <v>1146</v>
      </c>
      <c r="D293" s="44" t="s">
        <v>1147</v>
      </c>
      <c r="E293" s="44" t="s">
        <v>1192</v>
      </c>
      <c r="F293" s="44" t="s">
        <v>1193</v>
      </c>
      <c r="G293" s="44" t="s">
        <v>3340</v>
      </c>
      <c r="H293" s="44" t="s">
        <v>3340</v>
      </c>
      <c r="I293" s="44" t="s">
        <v>3938</v>
      </c>
      <c r="J293" s="44" t="s">
        <v>3340</v>
      </c>
      <c r="K293" s="44" t="s">
        <v>3340</v>
      </c>
      <c r="L293" s="44" t="s">
        <v>3340</v>
      </c>
      <c r="M293" s="44" t="s">
        <v>3340</v>
      </c>
      <c r="N293" s="62" t="s">
        <v>1038</v>
      </c>
      <c r="O293" s="62">
        <v>0</v>
      </c>
      <c r="P293" s="62" t="s">
        <v>3340</v>
      </c>
    </row>
    <row r="294" spans="1:16">
      <c r="A294" s="44" t="s">
        <v>2365</v>
      </c>
      <c r="B294" s="44" t="s">
        <v>60</v>
      </c>
      <c r="C294" s="44" t="s">
        <v>1146</v>
      </c>
      <c r="D294" s="44" t="s">
        <v>1147</v>
      </c>
      <c r="E294" s="44" t="s">
        <v>1183</v>
      </c>
      <c r="F294" s="44" t="s">
        <v>1184</v>
      </c>
      <c r="G294" s="44" t="s">
        <v>3340</v>
      </c>
      <c r="H294" s="44" t="s">
        <v>3340</v>
      </c>
      <c r="I294" s="44" t="s">
        <v>3938</v>
      </c>
      <c r="J294" s="44" t="s">
        <v>3340</v>
      </c>
      <c r="K294" s="44" t="s">
        <v>3340</v>
      </c>
      <c r="L294" s="44" t="s">
        <v>3340</v>
      </c>
      <c r="M294" s="44" t="s">
        <v>3340</v>
      </c>
      <c r="N294" s="62" t="s">
        <v>1038</v>
      </c>
      <c r="O294" s="62">
        <v>0</v>
      </c>
      <c r="P294" s="62" t="s">
        <v>3340</v>
      </c>
    </row>
    <row r="295" spans="1:16">
      <c r="A295" s="44" t="s">
        <v>3252</v>
      </c>
      <c r="B295" s="44" t="s">
        <v>37</v>
      </c>
      <c r="C295" s="44" t="s">
        <v>1146</v>
      </c>
      <c r="D295" s="44" t="s">
        <v>1147</v>
      </c>
      <c r="E295" s="44" t="s">
        <v>1160</v>
      </c>
      <c r="F295" s="44" t="s">
        <v>3340</v>
      </c>
      <c r="G295" s="44" t="s">
        <v>3340</v>
      </c>
      <c r="H295" s="44" t="s">
        <v>3340</v>
      </c>
      <c r="I295" s="44" t="s">
        <v>3938</v>
      </c>
      <c r="J295" s="44" t="s">
        <v>3340</v>
      </c>
      <c r="K295" s="44" t="s">
        <v>3340</v>
      </c>
      <c r="L295" s="44" t="s">
        <v>3340</v>
      </c>
      <c r="M295" s="44" t="s">
        <v>3340</v>
      </c>
      <c r="N295" s="62" t="s">
        <v>1038</v>
      </c>
      <c r="O295" s="62">
        <v>0</v>
      </c>
      <c r="P295" s="62" t="s">
        <v>3340</v>
      </c>
    </row>
    <row r="296" spans="1:16">
      <c r="A296" s="44" t="s">
        <v>3253</v>
      </c>
      <c r="B296" s="44" t="s">
        <v>59</v>
      </c>
      <c r="C296" s="44" t="s">
        <v>1146</v>
      </c>
      <c r="D296" s="44" t="s">
        <v>1147</v>
      </c>
      <c r="E296" s="44" t="s">
        <v>1160</v>
      </c>
      <c r="F296" s="44" t="s">
        <v>3340</v>
      </c>
      <c r="G296" s="44" t="s">
        <v>3340</v>
      </c>
      <c r="H296" s="44" t="s">
        <v>3340</v>
      </c>
      <c r="I296" s="44" t="s">
        <v>3938</v>
      </c>
      <c r="J296" s="44" t="s">
        <v>3340</v>
      </c>
      <c r="K296" s="44" t="s">
        <v>3340</v>
      </c>
      <c r="L296" s="44" t="s">
        <v>3340</v>
      </c>
      <c r="M296" s="44" t="s">
        <v>3340</v>
      </c>
      <c r="N296" s="62" t="s">
        <v>1038</v>
      </c>
      <c r="O296" s="62">
        <v>0</v>
      </c>
      <c r="P296" s="62" t="s">
        <v>3340</v>
      </c>
    </row>
    <row r="297" spans="1:16">
      <c r="A297" s="44" t="s">
        <v>2353</v>
      </c>
      <c r="B297" s="44" t="s">
        <v>41</v>
      </c>
      <c r="C297" s="44" t="s">
        <v>1146</v>
      </c>
      <c r="D297" s="44" t="s">
        <v>1147</v>
      </c>
      <c r="E297" s="44" t="s">
        <v>1164</v>
      </c>
      <c r="F297" s="44" t="s">
        <v>1165</v>
      </c>
      <c r="G297" s="44" t="s">
        <v>3340</v>
      </c>
      <c r="H297" s="44" t="s">
        <v>3340</v>
      </c>
      <c r="I297" s="44" t="s">
        <v>3938</v>
      </c>
      <c r="J297" s="44" t="s">
        <v>3340</v>
      </c>
      <c r="K297" s="44" t="s">
        <v>3340</v>
      </c>
      <c r="L297" s="44" t="s">
        <v>3340</v>
      </c>
      <c r="M297" s="44" t="s">
        <v>3340</v>
      </c>
      <c r="N297" s="62" t="s">
        <v>1038</v>
      </c>
      <c r="O297" s="62">
        <v>0</v>
      </c>
      <c r="P297" s="62" t="s">
        <v>3340</v>
      </c>
    </row>
    <row r="298" spans="1:16">
      <c r="A298" s="44" t="s">
        <v>2361</v>
      </c>
      <c r="B298" s="44" t="s">
        <v>54</v>
      </c>
      <c r="C298" s="44" t="s">
        <v>1146</v>
      </c>
      <c r="D298" s="44" t="s">
        <v>1147</v>
      </c>
      <c r="E298" s="44" t="s">
        <v>1164</v>
      </c>
      <c r="F298" s="44" t="s">
        <v>1179</v>
      </c>
      <c r="G298" s="44" t="s">
        <v>3340</v>
      </c>
      <c r="H298" s="44" t="s">
        <v>3340</v>
      </c>
      <c r="I298" s="44" t="s">
        <v>3938</v>
      </c>
      <c r="J298" s="44" t="s">
        <v>3340</v>
      </c>
      <c r="K298" s="44" t="s">
        <v>3340</v>
      </c>
      <c r="L298" s="44" t="s">
        <v>3340</v>
      </c>
      <c r="M298" s="44" t="s">
        <v>3340</v>
      </c>
      <c r="N298" s="62" t="s">
        <v>1038</v>
      </c>
      <c r="O298" s="62">
        <v>0</v>
      </c>
      <c r="P298" s="62" t="s">
        <v>3340</v>
      </c>
    </row>
    <row r="299" spans="1:16">
      <c r="A299" s="44" t="s">
        <v>3254</v>
      </c>
      <c r="B299" s="44" t="s">
        <v>38</v>
      </c>
      <c r="C299" s="44" t="s">
        <v>1146</v>
      </c>
      <c r="D299" s="44" t="s">
        <v>1147</v>
      </c>
      <c r="E299" s="44" t="s">
        <v>1161</v>
      </c>
      <c r="F299" s="44" t="s">
        <v>3340</v>
      </c>
      <c r="G299" s="44" t="s">
        <v>3340</v>
      </c>
      <c r="H299" s="44" t="s">
        <v>3340</v>
      </c>
      <c r="I299" s="44" t="s">
        <v>3938</v>
      </c>
      <c r="J299" s="44" t="s">
        <v>3340</v>
      </c>
      <c r="K299" s="44" t="s">
        <v>3340</v>
      </c>
      <c r="L299" s="44" t="s">
        <v>3340</v>
      </c>
      <c r="M299" s="44" t="s">
        <v>3340</v>
      </c>
      <c r="N299" s="62" t="s">
        <v>1038</v>
      </c>
      <c r="O299" s="62">
        <v>0</v>
      </c>
      <c r="P299" s="62" t="s">
        <v>3340</v>
      </c>
    </row>
    <row r="300" spans="1:16">
      <c r="A300" s="44" t="s">
        <v>3255</v>
      </c>
      <c r="B300" s="44" t="s">
        <v>711</v>
      </c>
      <c r="C300" s="44" t="s">
        <v>1146</v>
      </c>
      <c r="D300" s="44" t="s">
        <v>1147</v>
      </c>
      <c r="E300" s="44" t="s">
        <v>1161</v>
      </c>
      <c r="F300" s="44" t="s">
        <v>3340</v>
      </c>
      <c r="G300" s="44" t="s">
        <v>3340</v>
      </c>
      <c r="H300" s="44" t="s">
        <v>3340</v>
      </c>
      <c r="I300" s="44" t="s">
        <v>3938</v>
      </c>
      <c r="J300" s="44" t="s">
        <v>3340</v>
      </c>
      <c r="K300" s="44" t="s">
        <v>3340</v>
      </c>
      <c r="L300" s="44" t="s">
        <v>3340</v>
      </c>
      <c r="M300" s="44" t="s">
        <v>3340</v>
      </c>
      <c r="N300" s="62" t="s">
        <v>1038</v>
      </c>
      <c r="O300" s="62">
        <v>0</v>
      </c>
      <c r="P300" s="62" t="s">
        <v>3340</v>
      </c>
    </row>
    <row r="301" spans="1:16">
      <c r="A301" s="44" t="s">
        <v>3256</v>
      </c>
      <c r="B301" s="44" t="s">
        <v>712</v>
      </c>
      <c r="C301" s="44" t="s">
        <v>1146</v>
      </c>
      <c r="D301" s="44" t="s">
        <v>1147</v>
      </c>
      <c r="E301" s="44" t="s">
        <v>1161</v>
      </c>
      <c r="F301" s="44" t="s">
        <v>3340</v>
      </c>
      <c r="G301" s="44" t="s">
        <v>3340</v>
      </c>
      <c r="H301" s="44" t="s">
        <v>3340</v>
      </c>
      <c r="I301" s="44" t="s">
        <v>3938</v>
      </c>
      <c r="J301" s="44" t="s">
        <v>3340</v>
      </c>
      <c r="K301" s="44" t="s">
        <v>3340</v>
      </c>
      <c r="L301" s="44" t="s">
        <v>3340</v>
      </c>
      <c r="M301" s="44" t="s">
        <v>3340</v>
      </c>
      <c r="N301" s="62" t="s">
        <v>1038</v>
      </c>
      <c r="O301" s="62">
        <v>0</v>
      </c>
      <c r="P301" s="62" t="s">
        <v>3340</v>
      </c>
    </row>
    <row r="302" spans="1:16">
      <c r="A302" s="44" t="s">
        <v>3257</v>
      </c>
      <c r="B302" s="44" t="s">
        <v>713</v>
      </c>
      <c r="C302" s="44" t="s">
        <v>1146</v>
      </c>
      <c r="D302" s="44" t="s">
        <v>1147</v>
      </c>
      <c r="E302" s="44" t="s">
        <v>1161</v>
      </c>
      <c r="F302" s="44" t="s">
        <v>3340</v>
      </c>
      <c r="G302" s="44" t="s">
        <v>3340</v>
      </c>
      <c r="H302" s="44" t="s">
        <v>3340</v>
      </c>
      <c r="I302" s="44" t="s">
        <v>3938</v>
      </c>
      <c r="J302" s="44" t="s">
        <v>3340</v>
      </c>
      <c r="K302" s="44" t="s">
        <v>3340</v>
      </c>
      <c r="L302" s="44" t="s">
        <v>3340</v>
      </c>
      <c r="M302" s="44" t="s">
        <v>3340</v>
      </c>
      <c r="N302" s="62" t="s">
        <v>1038</v>
      </c>
      <c r="O302" s="62">
        <v>0</v>
      </c>
      <c r="P302" s="62" t="s">
        <v>3340</v>
      </c>
    </row>
    <row r="303" spans="1:16">
      <c r="A303" s="44" t="s">
        <v>3258</v>
      </c>
      <c r="B303" s="44" t="s">
        <v>714</v>
      </c>
      <c r="C303" s="44" t="s">
        <v>1146</v>
      </c>
      <c r="D303" s="44" t="s">
        <v>1147</v>
      </c>
      <c r="E303" s="44" t="s">
        <v>1161</v>
      </c>
      <c r="F303" s="44" t="s">
        <v>3340</v>
      </c>
      <c r="G303" s="44" t="s">
        <v>3340</v>
      </c>
      <c r="H303" s="44" t="s">
        <v>3340</v>
      </c>
      <c r="I303" s="44" t="s">
        <v>3938</v>
      </c>
      <c r="J303" s="44" t="s">
        <v>3340</v>
      </c>
      <c r="K303" s="44" t="s">
        <v>3340</v>
      </c>
      <c r="L303" s="44" t="s">
        <v>3340</v>
      </c>
      <c r="M303" s="44" t="s">
        <v>3340</v>
      </c>
      <c r="N303" s="62" t="s">
        <v>1038</v>
      </c>
      <c r="O303" s="62">
        <v>0</v>
      </c>
      <c r="P303" s="62" t="s">
        <v>3340</v>
      </c>
    </row>
    <row r="304" spans="1:16">
      <c r="A304" s="44" t="s">
        <v>3259</v>
      </c>
      <c r="B304" s="44" t="s">
        <v>715</v>
      </c>
      <c r="C304" s="44" t="s">
        <v>1146</v>
      </c>
      <c r="D304" s="44" t="s">
        <v>1147</v>
      </c>
      <c r="E304" s="44" t="s">
        <v>1161</v>
      </c>
      <c r="F304" s="44" t="s">
        <v>3340</v>
      </c>
      <c r="G304" s="44" t="s">
        <v>3340</v>
      </c>
      <c r="H304" s="44" t="s">
        <v>3340</v>
      </c>
      <c r="I304" s="44" t="s">
        <v>3938</v>
      </c>
      <c r="J304" s="44" t="s">
        <v>3340</v>
      </c>
      <c r="K304" s="44" t="s">
        <v>3340</v>
      </c>
      <c r="L304" s="44" t="s">
        <v>3340</v>
      </c>
      <c r="M304" s="44" t="s">
        <v>3340</v>
      </c>
      <c r="N304" s="62" t="s">
        <v>1038</v>
      </c>
      <c r="O304" s="62">
        <v>0</v>
      </c>
      <c r="P304" s="62" t="s">
        <v>3340</v>
      </c>
    </row>
    <row r="305" spans="1:16">
      <c r="A305" s="44" t="s">
        <v>3260</v>
      </c>
      <c r="B305" s="44" t="s">
        <v>716</v>
      </c>
      <c r="C305" s="44" t="s">
        <v>1146</v>
      </c>
      <c r="D305" s="44" t="s">
        <v>1147</v>
      </c>
      <c r="E305" s="44" t="s">
        <v>1217</v>
      </c>
      <c r="F305" s="44" t="s">
        <v>3340</v>
      </c>
      <c r="G305" s="44" t="s">
        <v>3340</v>
      </c>
      <c r="H305" s="44" t="s">
        <v>3340</v>
      </c>
      <c r="I305" s="44" t="s">
        <v>3938</v>
      </c>
      <c r="J305" s="44" t="s">
        <v>3340</v>
      </c>
      <c r="K305" s="44" t="s">
        <v>3340</v>
      </c>
      <c r="L305" s="44" t="s">
        <v>3340</v>
      </c>
      <c r="M305" s="44" t="s">
        <v>3340</v>
      </c>
      <c r="N305" s="62" t="s">
        <v>1038</v>
      </c>
      <c r="O305" s="62">
        <v>0</v>
      </c>
      <c r="P305" s="62" t="s">
        <v>3340</v>
      </c>
    </row>
    <row r="306" spans="1:16">
      <c r="A306" s="44" t="s">
        <v>3261</v>
      </c>
      <c r="B306" s="44" t="s">
        <v>717</v>
      </c>
      <c r="C306" s="44" t="s">
        <v>1146</v>
      </c>
      <c r="D306" s="44" t="s">
        <v>1147</v>
      </c>
      <c r="E306" s="44" t="s">
        <v>1217</v>
      </c>
      <c r="F306" s="44" t="s">
        <v>3340</v>
      </c>
      <c r="G306" s="44" t="s">
        <v>3340</v>
      </c>
      <c r="H306" s="44" t="s">
        <v>3340</v>
      </c>
      <c r="I306" s="44" t="s">
        <v>3938</v>
      </c>
      <c r="J306" s="44" t="s">
        <v>3340</v>
      </c>
      <c r="K306" s="44" t="s">
        <v>3340</v>
      </c>
      <c r="L306" s="44" t="s">
        <v>3340</v>
      </c>
      <c r="M306" s="44" t="s">
        <v>3340</v>
      </c>
      <c r="N306" s="62" t="s">
        <v>1038</v>
      </c>
      <c r="O306" s="62">
        <v>0</v>
      </c>
      <c r="P306" s="62" t="s">
        <v>3340</v>
      </c>
    </row>
    <row r="307" spans="1:16">
      <c r="A307" s="44" t="s">
        <v>3262</v>
      </c>
      <c r="B307" s="44" t="s">
        <v>718</v>
      </c>
      <c r="C307" s="44" t="s">
        <v>1146</v>
      </c>
      <c r="D307" s="44" t="s">
        <v>1147</v>
      </c>
      <c r="E307" s="44" t="s">
        <v>1217</v>
      </c>
      <c r="F307" s="44" t="s">
        <v>3340</v>
      </c>
      <c r="G307" s="44" t="s">
        <v>3340</v>
      </c>
      <c r="H307" s="44" t="s">
        <v>3340</v>
      </c>
      <c r="I307" s="44" t="s">
        <v>3938</v>
      </c>
      <c r="J307" s="44" t="s">
        <v>3340</v>
      </c>
      <c r="K307" s="44" t="s">
        <v>3340</v>
      </c>
      <c r="L307" s="44" t="s">
        <v>3340</v>
      </c>
      <c r="M307" s="44" t="s">
        <v>3340</v>
      </c>
      <c r="N307" s="62" t="s">
        <v>1038</v>
      </c>
      <c r="O307" s="62">
        <v>0</v>
      </c>
      <c r="P307" s="62" t="s">
        <v>3340</v>
      </c>
    </row>
    <row r="308" spans="1:16">
      <c r="A308" s="44" t="s">
        <v>3263</v>
      </c>
      <c r="B308" s="44" t="s">
        <v>719</v>
      </c>
      <c r="C308" s="44" t="s">
        <v>1146</v>
      </c>
      <c r="D308" s="44" t="s">
        <v>1147</v>
      </c>
      <c r="E308" s="44" t="s">
        <v>1217</v>
      </c>
      <c r="F308" s="44" t="s">
        <v>3340</v>
      </c>
      <c r="G308" s="44" t="s">
        <v>3340</v>
      </c>
      <c r="H308" s="44" t="s">
        <v>3340</v>
      </c>
      <c r="I308" s="44" t="s">
        <v>3938</v>
      </c>
      <c r="J308" s="44" t="s">
        <v>3340</v>
      </c>
      <c r="K308" s="44" t="s">
        <v>3340</v>
      </c>
      <c r="L308" s="44" t="s">
        <v>3340</v>
      </c>
      <c r="M308" s="44" t="s">
        <v>3340</v>
      </c>
      <c r="N308" s="62" t="s">
        <v>1038</v>
      </c>
      <c r="O308" s="62">
        <v>0</v>
      </c>
      <c r="P308" s="62" t="s">
        <v>3340</v>
      </c>
    </row>
    <row r="309" spans="1:16">
      <c r="A309" s="44" t="s">
        <v>3264</v>
      </c>
      <c r="B309" s="44" t="s">
        <v>720</v>
      </c>
      <c r="C309" s="44" t="s">
        <v>1146</v>
      </c>
      <c r="D309" s="44" t="s">
        <v>1147</v>
      </c>
      <c r="E309" s="44" t="s">
        <v>1217</v>
      </c>
      <c r="F309" s="44" t="s">
        <v>3340</v>
      </c>
      <c r="G309" s="44" t="s">
        <v>3340</v>
      </c>
      <c r="H309" s="44" t="s">
        <v>3340</v>
      </c>
      <c r="I309" s="44" t="s">
        <v>3938</v>
      </c>
      <c r="J309" s="44" t="s">
        <v>3340</v>
      </c>
      <c r="K309" s="44" t="s">
        <v>3340</v>
      </c>
      <c r="L309" s="44" t="s">
        <v>3340</v>
      </c>
      <c r="M309" s="44" t="s">
        <v>3340</v>
      </c>
      <c r="N309" s="62" t="s">
        <v>1038</v>
      </c>
      <c r="O309" s="62">
        <v>0</v>
      </c>
      <c r="P309" s="62" t="s">
        <v>3340</v>
      </c>
    </row>
    <row r="310" spans="1:16">
      <c r="A310" s="44" t="s">
        <v>3265</v>
      </c>
      <c r="B310" s="44" t="s">
        <v>721</v>
      </c>
      <c r="C310" s="44" t="s">
        <v>1146</v>
      </c>
      <c r="D310" s="44" t="s">
        <v>1147</v>
      </c>
      <c r="E310" s="44" t="s">
        <v>1217</v>
      </c>
      <c r="F310" s="44" t="s">
        <v>3340</v>
      </c>
      <c r="G310" s="44" t="s">
        <v>3340</v>
      </c>
      <c r="H310" s="44" t="s">
        <v>3340</v>
      </c>
      <c r="I310" s="44" t="s">
        <v>3938</v>
      </c>
      <c r="J310" s="44" t="s">
        <v>3340</v>
      </c>
      <c r="K310" s="44" t="s">
        <v>3340</v>
      </c>
      <c r="L310" s="44" t="s">
        <v>3340</v>
      </c>
      <c r="M310" s="44" t="s">
        <v>3340</v>
      </c>
      <c r="N310" s="62" t="s">
        <v>1038</v>
      </c>
      <c r="O310" s="62">
        <v>0</v>
      </c>
      <c r="P310" s="62" t="s">
        <v>3340</v>
      </c>
    </row>
    <row r="311" spans="1:16">
      <c r="A311" s="44" t="s">
        <v>3266</v>
      </c>
      <c r="B311" s="44" t="s">
        <v>722</v>
      </c>
      <c r="C311" s="44" t="s">
        <v>1146</v>
      </c>
      <c r="D311" s="44" t="s">
        <v>1147</v>
      </c>
      <c r="E311" s="44" t="s">
        <v>1217</v>
      </c>
      <c r="F311" s="44" t="s">
        <v>3340</v>
      </c>
      <c r="G311" s="44" t="s">
        <v>3340</v>
      </c>
      <c r="H311" s="44" t="s">
        <v>3340</v>
      </c>
      <c r="I311" s="44" t="s">
        <v>3938</v>
      </c>
      <c r="J311" s="44" t="s">
        <v>3340</v>
      </c>
      <c r="K311" s="44" t="s">
        <v>3340</v>
      </c>
      <c r="L311" s="44" t="s">
        <v>3340</v>
      </c>
      <c r="M311" s="44" t="s">
        <v>3340</v>
      </c>
      <c r="N311" s="62" t="s">
        <v>1038</v>
      </c>
      <c r="O311" s="62">
        <v>0</v>
      </c>
      <c r="P311" s="62" t="s">
        <v>3340</v>
      </c>
    </row>
    <row r="312" spans="1:16">
      <c r="A312" s="44" t="s">
        <v>3267</v>
      </c>
      <c r="B312" s="44" t="s">
        <v>40</v>
      </c>
      <c r="C312" s="44" t="s">
        <v>1146</v>
      </c>
      <c r="D312" s="44" t="s">
        <v>1147</v>
      </c>
      <c r="E312" s="44" t="s">
        <v>1163</v>
      </c>
      <c r="F312" s="44" t="s">
        <v>3340</v>
      </c>
      <c r="G312" s="44" t="s">
        <v>3340</v>
      </c>
      <c r="H312" s="44" t="s">
        <v>3340</v>
      </c>
      <c r="I312" s="44" t="s">
        <v>3938</v>
      </c>
      <c r="J312" s="44" t="s">
        <v>3340</v>
      </c>
      <c r="K312" s="44" t="s">
        <v>3340</v>
      </c>
      <c r="L312" s="44" t="s">
        <v>3340</v>
      </c>
      <c r="M312" s="44" t="s">
        <v>3340</v>
      </c>
      <c r="N312" s="62" t="s">
        <v>1038</v>
      </c>
      <c r="O312" s="62">
        <v>0</v>
      </c>
      <c r="P312" s="62" t="s">
        <v>3340</v>
      </c>
    </row>
    <row r="313" spans="1:16">
      <c r="A313" s="44" t="s">
        <v>2666</v>
      </c>
      <c r="B313" s="44" t="s">
        <v>3340</v>
      </c>
      <c r="C313" s="44" t="s">
        <v>1206</v>
      </c>
      <c r="D313" s="44" t="s">
        <v>3939</v>
      </c>
      <c r="E313" s="44" t="s">
        <v>3340</v>
      </c>
      <c r="F313" s="44" t="s">
        <v>3340</v>
      </c>
      <c r="G313" s="44" t="s">
        <v>3340</v>
      </c>
      <c r="H313" s="44" t="s">
        <v>3340</v>
      </c>
      <c r="I313" s="44" t="s">
        <v>3340</v>
      </c>
      <c r="J313" s="44" t="s">
        <v>3340</v>
      </c>
      <c r="K313" s="44" t="s">
        <v>3340</v>
      </c>
      <c r="L313" s="44" t="s">
        <v>3340</v>
      </c>
      <c r="M313" s="44" t="s">
        <v>3340</v>
      </c>
      <c r="N313" s="62" t="s">
        <v>1038</v>
      </c>
      <c r="O313" s="62">
        <v>0</v>
      </c>
      <c r="P313" s="62" t="s">
        <v>3340</v>
      </c>
    </row>
    <row r="314" spans="1:16">
      <c r="A314" s="63" t="s">
        <v>3268</v>
      </c>
      <c r="B314" s="63" t="s">
        <v>730</v>
      </c>
      <c r="C314" s="63" t="s">
        <v>1146</v>
      </c>
      <c r="D314" s="63" t="s">
        <v>1147</v>
      </c>
      <c r="E314" s="44" t="s">
        <v>1163</v>
      </c>
      <c r="F314" s="44" t="s">
        <v>3340</v>
      </c>
      <c r="G314" s="44" t="s">
        <v>3340</v>
      </c>
      <c r="H314" s="44" t="s">
        <v>3340</v>
      </c>
      <c r="I314" s="44" t="s">
        <v>3938</v>
      </c>
      <c r="J314" s="44" t="s">
        <v>3340</v>
      </c>
      <c r="K314" s="49" t="s">
        <v>3340</v>
      </c>
      <c r="L314" s="45" t="s">
        <v>3340</v>
      </c>
      <c r="M314" s="44" t="s">
        <v>3340</v>
      </c>
      <c r="N314" s="62" t="s">
        <v>1038</v>
      </c>
      <c r="O314" s="62">
        <v>0</v>
      </c>
      <c r="P314" s="62" t="s">
        <v>3340</v>
      </c>
    </row>
    <row r="315" spans="1:16">
      <c r="A315" s="44" t="s">
        <v>3269</v>
      </c>
      <c r="B315" s="44" t="s">
        <v>731</v>
      </c>
      <c r="C315" s="44" t="s">
        <v>1146</v>
      </c>
      <c r="D315" s="44" t="s">
        <v>1147</v>
      </c>
      <c r="E315" s="44" t="s">
        <v>1163</v>
      </c>
      <c r="F315" s="44" t="s">
        <v>3340</v>
      </c>
      <c r="G315" s="44" t="s">
        <v>3340</v>
      </c>
      <c r="H315" s="44" t="s">
        <v>3340</v>
      </c>
      <c r="I315" s="44" t="s">
        <v>3938</v>
      </c>
      <c r="J315" s="44" t="s">
        <v>3340</v>
      </c>
      <c r="K315" s="44" t="s">
        <v>3340</v>
      </c>
      <c r="L315" s="45" t="s">
        <v>3340</v>
      </c>
      <c r="M315" s="44" t="s">
        <v>3340</v>
      </c>
      <c r="N315" s="62" t="s">
        <v>1038</v>
      </c>
      <c r="O315" s="62">
        <v>0</v>
      </c>
      <c r="P315" s="62" t="s">
        <v>3340</v>
      </c>
    </row>
    <row r="316" spans="1:16">
      <c r="A316" s="44" t="s">
        <v>3270</v>
      </c>
      <c r="B316" s="44" t="s">
        <v>69</v>
      </c>
      <c r="C316" s="44" t="s">
        <v>1146</v>
      </c>
      <c r="D316" s="44" t="s">
        <v>1147</v>
      </c>
      <c r="E316" s="44" t="s">
        <v>1163</v>
      </c>
      <c r="F316" s="44" t="s">
        <v>3340</v>
      </c>
      <c r="G316" s="44" t="s">
        <v>3340</v>
      </c>
      <c r="H316" s="44" t="s">
        <v>3340</v>
      </c>
      <c r="I316" s="44" t="s">
        <v>3938</v>
      </c>
      <c r="J316" s="44" t="s">
        <v>3340</v>
      </c>
      <c r="K316" s="44" t="s">
        <v>3340</v>
      </c>
      <c r="L316" s="45" t="s">
        <v>3340</v>
      </c>
      <c r="M316" s="44" t="s">
        <v>3340</v>
      </c>
      <c r="N316" s="62" t="s">
        <v>1038</v>
      </c>
      <c r="O316" s="62">
        <v>0</v>
      </c>
      <c r="P316" s="62" t="s">
        <v>3340</v>
      </c>
    </row>
    <row r="317" spans="1:16">
      <c r="A317" s="44" t="s">
        <v>3271</v>
      </c>
      <c r="B317" s="44" t="s">
        <v>723</v>
      </c>
      <c r="C317" s="44" t="s">
        <v>1146</v>
      </c>
      <c r="D317" s="44" t="s">
        <v>1147</v>
      </c>
      <c r="E317" s="44" t="s">
        <v>1163</v>
      </c>
      <c r="F317" s="44" t="s">
        <v>3340</v>
      </c>
      <c r="G317" s="44" t="s">
        <v>3340</v>
      </c>
      <c r="H317" s="44" t="s">
        <v>3340</v>
      </c>
      <c r="I317" s="44" t="s">
        <v>3938</v>
      </c>
      <c r="J317" s="44" t="s">
        <v>3340</v>
      </c>
      <c r="K317" s="44" t="s">
        <v>3340</v>
      </c>
      <c r="L317" s="44" t="s">
        <v>3340</v>
      </c>
      <c r="M317" s="44" t="s">
        <v>3340</v>
      </c>
      <c r="N317" s="62" t="s">
        <v>1038</v>
      </c>
      <c r="O317" s="62">
        <v>0</v>
      </c>
      <c r="P317" s="62" t="s">
        <v>3340</v>
      </c>
    </row>
    <row r="318" spans="1:16">
      <c r="A318" s="44" t="s">
        <v>3272</v>
      </c>
      <c r="B318" s="44" t="s">
        <v>724</v>
      </c>
      <c r="C318" s="44" t="s">
        <v>1146</v>
      </c>
      <c r="D318" s="44" t="s">
        <v>1147</v>
      </c>
      <c r="E318" s="44" t="s">
        <v>1163</v>
      </c>
      <c r="F318" s="44" t="s">
        <v>3340</v>
      </c>
      <c r="G318" s="44" t="s">
        <v>3340</v>
      </c>
      <c r="H318" s="44" t="s">
        <v>3340</v>
      </c>
      <c r="I318" s="44" t="s">
        <v>3938</v>
      </c>
      <c r="J318" s="44" t="s">
        <v>3340</v>
      </c>
      <c r="K318" s="44" t="s">
        <v>3340</v>
      </c>
      <c r="L318" s="45" t="s">
        <v>3340</v>
      </c>
      <c r="M318" s="44" t="s">
        <v>3340</v>
      </c>
      <c r="N318" s="62" t="s">
        <v>1038</v>
      </c>
      <c r="O318" s="62">
        <v>0</v>
      </c>
      <c r="P318" s="62" t="s">
        <v>3340</v>
      </c>
    </row>
    <row r="319" spans="1:16">
      <c r="A319" s="44" t="s">
        <v>3273</v>
      </c>
      <c r="B319" s="44" t="s">
        <v>2473</v>
      </c>
      <c r="C319" s="44" t="s">
        <v>1146</v>
      </c>
      <c r="D319" s="44" t="s">
        <v>1147</v>
      </c>
      <c r="E319" s="44" t="s">
        <v>1163</v>
      </c>
      <c r="F319" s="44" t="s">
        <v>3340</v>
      </c>
      <c r="G319" s="44" t="s">
        <v>3340</v>
      </c>
      <c r="H319" s="44" t="s">
        <v>3340</v>
      </c>
      <c r="I319" s="44" t="s">
        <v>3938</v>
      </c>
      <c r="J319" s="44" t="s">
        <v>3340</v>
      </c>
      <c r="K319" s="44" t="s">
        <v>3340</v>
      </c>
      <c r="L319" s="44" t="s">
        <v>3340</v>
      </c>
      <c r="M319" s="44" t="s">
        <v>3340</v>
      </c>
      <c r="N319" s="62" t="s">
        <v>1038</v>
      </c>
      <c r="O319" s="62">
        <v>0</v>
      </c>
      <c r="P319" s="62" t="s">
        <v>3340</v>
      </c>
    </row>
    <row r="320" spans="1:16">
      <c r="A320" s="44" t="s">
        <v>3274</v>
      </c>
      <c r="B320" s="44" t="s">
        <v>2474</v>
      </c>
      <c r="C320" s="44" t="s">
        <v>1146</v>
      </c>
      <c r="D320" s="44" t="s">
        <v>1147</v>
      </c>
      <c r="E320" s="44" t="s">
        <v>1163</v>
      </c>
      <c r="F320" s="44" t="s">
        <v>3340</v>
      </c>
      <c r="G320" s="44" t="s">
        <v>3340</v>
      </c>
      <c r="H320" s="44" t="s">
        <v>3340</v>
      </c>
      <c r="I320" s="44" t="s">
        <v>3938</v>
      </c>
      <c r="J320" s="44" t="s">
        <v>3340</v>
      </c>
      <c r="K320" s="44" t="s">
        <v>3340</v>
      </c>
      <c r="L320" s="44" t="s">
        <v>3340</v>
      </c>
      <c r="M320" s="44" t="s">
        <v>3340</v>
      </c>
      <c r="N320" s="62" t="s">
        <v>1038</v>
      </c>
      <c r="O320" s="62">
        <v>0</v>
      </c>
      <c r="P320" s="62" t="s">
        <v>3340</v>
      </c>
    </row>
    <row r="321" spans="1:16">
      <c r="A321" s="44" t="s">
        <v>3275</v>
      </c>
      <c r="B321" s="44" t="s">
        <v>727</v>
      </c>
      <c r="C321" s="44" t="s">
        <v>1146</v>
      </c>
      <c r="D321" s="44" t="s">
        <v>1147</v>
      </c>
      <c r="E321" s="44" t="s">
        <v>1163</v>
      </c>
      <c r="F321" s="44" t="s">
        <v>3340</v>
      </c>
      <c r="G321" s="44" t="s">
        <v>3340</v>
      </c>
      <c r="H321" s="44" t="s">
        <v>3340</v>
      </c>
      <c r="I321" s="44" t="s">
        <v>3938</v>
      </c>
      <c r="J321" s="44" t="s">
        <v>3340</v>
      </c>
      <c r="K321" s="44" t="s">
        <v>3340</v>
      </c>
      <c r="L321" s="44" t="s">
        <v>3340</v>
      </c>
      <c r="M321" s="44" t="s">
        <v>3340</v>
      </c>
      <c r="N321" s="62" t="s">
        <v>1038</v>
      </c>
      <c r="O321" s="62">
        <v>0</v>
      </c>
      <c r="P321" s="62" t="s">
        <v>3340</v>
      </c>
    </row>
    <row r="322" spans="1:16">
      <c r="A322" s="44" t="s">
        <v>3276</v>
      </c>
      <c r="B322" s="44" t="s">
        <v>728</v>
      </c>
      <c r="C322" s="44" t="s">
        <v>1146</v>
      </c>
      <c r="D322" s="44" t="s">
        <v>1147</v>
      </c>
      <c r="E322" s="44" t="s">
        <v>1163</v>
      </c>
      <c r="F322" s="44" t="s">
        <v>3340</v>
      </c>
      <c r="G322" s="44" t="s">
        <v>3340</v>
      </c>
      <c r="H322" s="44" t="s">
        <v>3340</v>
      </c>
      <c r="I322" s="44" t="s">
        <v>3938</v>
      </c>
      <c r="J322" s="44" t="s">
        <v>3340</v>
      </c>
      <c r="K322" s="44" t="s">
        <v>3340</v>
      </c>
      <c r="L322" s="44" t="s">
        <v>3340</v>
      </c>
      <c r="M322" s="44" t="s">
        <v>3340</v>
      </c>
      <c r="N322" s="62" t="s">
        <v>1038</v>
      </c>
      <c r="O322" s="62">
        <v>0</v>
      </c>
      <c r="P322" s="62" t="s">
        <v>3340</v>
      </c>
    </row>
    <row r="323" spans="1:16">
      <c r="A323" s="44" t="s">
        <v>3277</v>
      </c>
      <c r="B323" s="44" t="s">
        <v>729</v>
      </c>
      <c r="C323" s="44" t="s">
        <v>1146</v>
      </c>
      <c r="D323" s="44" t="s">
        <v>1147</v>
      </c>
      <c r="E323" s="44" t="s">
        <v>1163</v>
      </c>
      <c r="F323" s="44" t="s">
        <v>3340</v>
      </c>
      <c r="G323" s="44" t="s">
        <v>3340</v>
      </c>
      <c r="H323" s="44" t="s">
        <v>3340</v>
      </c>
      <c r="I323" s="44" t="s">
        <v>3938</v>
      </c>
      <c r="J323" s="44" t="s">
        <v>3340</v>
      </c>
      <c r="K323" s="44" t="s">
        <v>3340</v>
      </c>
      <c r="L323" s="44" t="s">
        <v>3340</v>
      </c>
      <c r="M323" s="44" t="s">
        <v>3340</v>
      </c>
      <c r="N323" s="62" t="s">
        <v>1038</v>
      </c>
      <c r="O323" s="62">
        <v>0</v>
      </c>
      <c r="P323" s="62" t="s">
        <v>3340</v>
      </c>
    </row>
    <row r="324" spans="1:16">
      <c r="A324" s="44" t="s">
        <v>1189</v>
      </c>
      <c r="B324" s="44" t="s">
        <v>68</v>
      </c>
      <c r="C324" s="44" t="s">
        <v>1146</v>
      </c>
      <c r="D324" s="44" t="s">
        <v>1147</v>
      </c>
      <c r="E324" s="44" t="s">
        <v>1189</v>
      </c>
      <c r="F324" s="44" t="s">
        <v>3340</v>
      </c>
      <c r="G324" s="44" t="s">
        <v>3340</v>
      </c>
      <c r="H324" s="44" t="s">
        <v>3340</v>
      </c>
      <c r="I324" s="44" t="s">
        <v>3938</v>
      </c>
      <c r="J324" s="44" t="s">
        <v>3340</v>
      </c>
      <c r="K324" s="44" t="s">
        <v>3340</v>
      </c>
      <c r="L324" s="44" t="s">
        <v>3340</v>
      </c>
      <c r="M324" s="44" t="s">
        <v>3340</v>
      </c>
      <c r="N324" s="62" t="s">
        <v>1038</v>
      </c>
      <c r="O324" s="62">
        <v>0</v>
      </c>
      <c r="P324" s="62" t="s">
        <v>3340</v>
      </c>
    </row>
    <row r="325" spans="1:16">
      <c r="A325" s="44" t="s">
        <v>1330</v>
      </c>
      <c r="B325" s="44" t="s">
        <v>764</v>
      </c>
      <c r="C325" s="44" t="s">
        <v>1206</v>
      </c>
      <c r="D325" s="44" t="s">
        <v>3939</v>
      </c>
      <c r="E325" s="44" t="s">
        <v>3340</v>
      </c>
      <c r="F325" s="44" t="s">
        <v>3340</v>
      </c>
      <c r="G325" s="44" t="s">
        <v>3340</v>
      </c>
      <c r="H325" s="44" t="s">
        <v>3340</v>
      </c>
      <c r="I325" s="44" t="s">
        <v>3340</v>
      </c>
      <c r="J325" s="44" t="s">
        <v>3340</v>
      </c>
      <c r="K325" s="44" t="s">
        <v>3340</v>
      </c>
      <c r="L325" s="44" t="s">
        <v>3340</v>
      </c>
      <c r="M325" s="44" t="s">
        <v>3340</v>
      </c>
      <c r="N325" s="62" t="s">
        <v>1038</v>
      </c>
      <c r="O325" s="62">
        <v>0</v>
      </c>
      <c r="P325" s="62" t="s">
        <v>3340</v>
      </c>
    </row>
    <row r="326" spans="1:16">
      <c r="A326" s="44" t="s">
        <v>1150</v>
      </c>
      <c r="B326" s="44" t="s">
        <v>27</v>
      </c>
      <c r="C326" s="44" t="s">
        <v>1146</v>
      </c>
      <c r="D326" s="44" t="s">
        <v>1147</v>
      </c>
      <c r="E326" s="44" t="s">
        <v>1150</v>
      </c>
      <c r="F326" s="44" t="s">
        <v>3340</v>
      </c>
      <c r="G326" s="44" t="s">
        <v>3340</v>
      </c>
      <c r="H326" s="44" t="s">
        <v>3340</v>
      </c>
      <c r="I326" s="44" t="s">
        <v>3938</v>
      </c>
      <c r="J326" s="44" t="s">
        <v>3340</v>
      </c>
      <c r="K326" s="44" t="s">
        <v>3340</v>
      </c>
      <c r="L326" s="44" t="s">
        <v>3340</v>
      </c>
      <c r="M326" s="44" t="s">
        <v>3340</v>
      </c>
      <c r="N326" s="62" t="s">
        <v>1038</v>
      </c>
      <c r="O326" s="62">
        <v>0</v>
      </c>
      <c r="P326" s="62" t="s">
        <v>3340</v>
      </c>
    </row>
    <row r="327" spans="1:16">
      <c r="A327" s="44" t="s">
        <v>1188</v>
      </c>
      <c r="B327" s="44" t="s">
        <v>66</v>
      </c>
      <c r="C327" s="44" t="s">
        <v>1146</v>
      </c>
      <c r="D327" s="44" t="s">
        <v>1147</v>
      </c>
      <c r="E327" s="44" t="s">
        <v>1188</v>
      </c>
      <c r="F327" s="44" t="s">
        <v>3340</v>
      </c>
      <c r="G327" s="44" t="s">
        <v>3340</v>
      </c>
      <c r="H327" s="44" t="s">
        <v>3340</v>
      </c>
      <c r="I327" s="44" t="s">
        <v>3938</v>
      </c>
      <c r="J327" s="44" t="s">
        <v>3340</v>
      </c>
      <c r="K327" s="44" t="s">
        <v>3340</v>
      </c>
      <c r="L327" s="45" t="s">
        <v>3340</v>
      </c>
      <c r="M327" s="44" t="s">
        <v>3340</v>
      </c>
      <c r="N327" s="62" t="s">
        <v>1038</v>
      </c>
      <c r="O327" s="62">
        <v>0</v>
      </c>
      <c r="P327" s="62" t="s">
        <v>3340</v>
      </c>
    </row>
    <row r="328" spans="1:16">
      <c r="A328" s="44" t="s">
        <v>3278</v>
      </c>
      <c r="B328" s="44" t="s">
        <v>732</v>
      </c>
      <c r="C328" s="44" t="s">
        <v>1146</v>
      </c>
      <c r="D328" s="44" t="s">
        <v>1147</v>
      </c>
      <c r="E328" s="44" t="s">
        <v>1218</v>
      </c>
      <c r="F328" s="44" t="s">
        <v>3340</v>
      </c>
      <c r="G328" s="44" t="s">
        <v>3340</v>
      </c>
      <c r="H328" s="44" t="s">
        <v>3340</v>
      </c>
      <c r="I328" s="44" t="s">
        <v>3938</v>
      </c>
      <c r="J328" s="44" t="s">
        <v>3340</v>
      </c>
      <c r="K328" s="44" t="s">
        <v>3340</v>
      </c>
      <c r="L328" s="45" t="s">
        <v>3340</v>
      </c>
      <c r="M328" s="44" t="s">
        <v>3340</v>
      </c>
      <c r="N328" s="62" t="s">
        <v>1038</v>
      </c>
      <c r="O328" s="62">
        <v>0</v>
      </c>
      <c r="P328" s="62" t="s">
        <v>3340</v>
      </c>
    </row>
    <row r="329" spans="1:16">
      <c r="A329" s="44" t="s">
        <v>3279</v>
      </c>
      <c r="B329" s="44" t="s">
        <v>741</v>
      </c>
      <c r="C329" s="44" t="s">
        <v>1146</v>
      </c>
      <c r="D329" s="44" t="s">
        <v>1147</v>
      </c>
      <c r="E329" s="44" t="s">
        <v>1154</v>
      </c>
      <c r="F329" s="44" t="s">
        <v>3340</v>
      </c>
      <c r="G329" s="44" t="s">
        <v>3340</v>
      </c>
      <c r="H329" s="44" t="s">
        <v>3340</v>
      </c>
      <c r="I329" s="44" t="s">
        <v>3938</v>
      </c>
      <c r="J329" s="44" t="s">
        <v>3340</v>
      </c>
      <c r="K329" s="44" t="s">
        <v>3340</v>
      </c>
      <c r="L329" s="44" t="s">
        <v>3340</v>
      </c>
      <c r="M329" s="44" t="s">
        <v>3340</v>
      </c>
      <c r="N329" s="62" t="s">
        <v>1038</v>
      </c>
      <c r="O329" s="62">
        <v>0</v>
      </c>
      <c r="P329" s="62" t="s">
        <v>3340</v>
      </c>
    </row>
    <row r="330" spans="1:16">
      <c r="A330" s="44" t="s">
        <v>3280</v>
      </c>
      <c r="B330" s="44" t="s">
        <v>742</v>
      </c>
      <c r="C330" s="44" t="s">
        <v>1146</v>
      </c>
      <c r="D330" s="44" t="s">
        <v>1147</v>
      </c>
      <c r="E330" s="44" t="s">
        <v>1154</v>
      </c>
      <c r="F330" s="44" t="s">
        <v>3340</v>
      </c>
      <c r="G330" s="44" t="s">
        <v>3340</v>
      </c>
      <c r="H330" s="44" t="s">
        <v>3340</v>
      </c>
      <c r="I330" s="44" t="s">
        <v>3938</v>
      </c>
      <c r="J330" s="44" t="s">
        <v>3340</v>
      </c>
      <c r="K330" s="44" t="s">
        <v>3340</v>
      </c>
      <c r="L330" s="45" t="s">
        <v>3340</v>
      </c>
      <c r="M330" s="44" t="s">
        <v>3340</v>
      </c>
      <c r="N330" s="62" t="s">
        <v>1038</v>
      </c>
      <c r="O330" s="62">
        <v>0</v>
      </c>
      <c r="P330" s="62" t="s">
        <v>3340</v>
      </c>
    </row>
    <row r="331" spans="1:16">
      <c r="A331" s="44" t="s">
        <v>3281</v>
      </c>
      <c r="B331" s="44" t="s">
        <v>743</v>
      </c>
      <c r="C331" s="44" t="s">
        <v>1146</v>
      </c>
      <c r="D331" s="44" t="s">
        <v>1147</v>
      </c>
      <c r="E331" s="44" t="s">
        <v>1154</v>
      </c>
      <c r="F331" s="44" t="s">
        <v>3340</v>
      </c>
      <c r="G331" s="44" t="s">
        <v>3340</v>
      </c>
      <c r="H331" s="44" t="s">
        <v>3340</v>
      </c>
      <c r="I331" s="44" t="s">
        <v>3938</v>
      </c>
      <c r="J331" s="44" t="s">
        <v>3340</v>
      </c>
      <c r="K331" s="44" t="s">
        <v>3340</v>
      </c>
      <c r="L331" s="45" t="s">
        <v>3340</v>
      </c>
      <c r="M331" s="44" t="s">
        <v>3340</v>
      </c>
      <c r="N331" s="62" t="s">
        <v>1038</v>
      </c>
      <c r="O331" s="62">
        <v>0</v>
      </c>
      <c r="P331" s="62" t="s">
        <v>3340</v>
      </c>
    </row>
    <row r="332" spans="1:16">
      <c r="A332" s="44" t="s">
        <v>3282</v>
      </c>
      <c r="B332" s="44" t="s">
        <v>744</v>
      </c>
      <c r="C332" s="44" t="s">
        <v>1146</v>
      </c>
      <c r="D332" s="44" t="s">
        <v>1147</v>
      </c>
      <c r="E332" s="44" t="s">
        <v>1154</v>
      </c>
      <c r="F332" s="44" t="s">
        <v>3340</v>
      </c>
      <c r="G332" s="44" t="s">
        <v>3340</v>
      </c>
      <c r="H332" s="44" t="s">
        <v>3340</v>
      </c>
      <c r="I332" s="44" t="s">
        <v>3938</v>
      </c>
      <c r="J332" s="44" t="s">
        <v>3340</v>
      </c>
      <c r="K332" s="44" t="s">
        <v>3340</v>
      </c>
      <c r="L332" s="45" t="s">
        <v>3340</v>
      </c>
      <c r="M332" s="44" t="s">
        <v>3340</v>
      </c>
      <c r="N332" s="62" t="s">
        <v>1038</v>
      </c>
      <c r="O332" s="62">
        <v>0</v>
      </c>
      <c r="P332" s="62" t="s">
        <v>3340</v>
      </c>
    </row>
    <row r="333" spans="1:16">
      <c r="A333" s="44" t="s">
        <v>3283</v>
      </c>
      <c r="B333" s="44" t="s">
        <v>745</v>
      </c>
      <c r="C333" s="44" t="s">
        <v>1146</v>
      </c>
      <c r="D333" s="44" t="s">
        <v>1147</v>
      </c>
      <c r="E333" s="44" t="s">
        <v>1154</v>
      </c>
      <c r="F333" s="44" t="s">
        <v>3340</v>
      </c>
      <c r="G333" s="44" t="s">
        <v>3340</v>
      </c>
      <c r="H333" s="44" t="s">
        <v>3340</v>
      </c>
      <c r="I333" s="44" t="s">
        <v>3938</v>
      </c>
      <c r="J333" s="44" t="s">
        <v>3340</v>
      </c>
      <c r="K333" s="44" t="s">
        <v>3340</v>
      </c>
      <c r="L333" s="45" t="s">
        <v>3340</v>
      </c>
      <c r="M333" s="44" t="s">
        <v>3340</v>
      </c>
      <c r="N333" s="62" t="s">
        <v>1038</v>
      </c>
      <c r="O333" s="62">
        <v>0</v>
      </c>
      <c r="P333" s="62" t="s">
        <v>3340</v>
      </c>
    </row>
    <row r="334" spans="1:16">
      <c r="A334" s="44" t="s">
        <v>3284</v>
      </c>
      <c r="B334" s="44" t="s">
        <v>746</v>
      </c>
      <c r="C334" s="44" t="s">
        <v>1146</v>
      </c>
      <c r="D334" s="44" t="s">
        <v>1147</v>
      </c>
      <c r="E334" s="44" t="s">
        <v>1154</v>
      </c>
      <c r="F334" s="44" t="s">
        <v>3340</v>
      </c>
      <c r="G334" s="44" t="s">
        <v>3340</v>
      </c>
      <c r="H334" s="44" t="s">
        <v>3340</v>
      </c>
      <c r="I334" s="44" t="s">
        <v>3938</v>
      </c>
      <c r="J334" s="44" t="s">
        <v>3340</v>
      </c>
      <c r="K334" s="44" t="s">
        <v>3340</v>
      </c>
      <c r="L334" s="45" t="s">
        <v>3340</v>
      </c>
      <c r="M334" s="44" t="s">
        <v>3340</v>
      </c>
      <c r="N334" s="62" t="s">
        <v>1038</v>
      </c>
      <c r="O334" s="62">
        <v>0</v>
      </c>
      <c r="P334" s="62" t="s">
        <v>3340</v>
      </c>
    </row>
    <row r="335" spans="1:16">
      <c r="A335" s="44" t="s">
        <v>3285</v>
      </c>
      <c r="B335" s="44" t="s">
        <v>733</v>
      </c>
      <c r="C335" s="44" t="s">
        <v>1146</v>
      </c>
      <c r="D335" s="44" t="s">
        <v>1147</v>
      </c>
      <c r="E335" s="44" t="s">
        <v>1218</v>
      </c>
      <c r="F335" s="44" t="s">
        <v>3340</v>
      </c>
      <c r="G335" s="44" t="s">
        <v>3340</v>
      </c>
      <c r="H335" s="44" t="s">
        <v>3340</v>
      </c>
      <c r="I335" s="44" t="s">
        <v>3938</v>
      </c>
      <c r="J335" s="44" t="s">
        <v>3340</v>
      </c>
      <c r="K335" s="44" t="s">
        <v>3340</v>
      </c>
      <c r="L335" s="45" t="s">
        <v>3340</v>
      </c>
      <c r="M335" s="44" t="s">
        <v>3340</v>
      </c>
      <c r="N335" s="62" t="s">
        <v>1038</v>
      </c>
      <c r="O335" s="62">
        <v>0</v>
      </c>
      <c r="P335" s="62" t="s">
        <v>3340</v>
      </c>
    </row>
    <row r="336" spans="1:16">
      <c r="A336" s="44" t="s">
        <v>3286</v>
      </c>
      <c r="B336" s="44" t="s">
        <v>734</v>
      </c>
      <c r="C336" s="44" t="s">
        <v>1146</v>
      </c>
      <c r="D336" s="44" t="s">
        <v>1147</v>
      </c>
      <c r="E336" s="44" t="s">
        <v>1218</v>
      </c>
      <c r="F336" s="44" t="s">
        <v>3340</v>
      </c>
      <c r="G336" s="44" t="s">
        <v>3340</v>
      </c>
      <c r="H336" s="44" t="s">
        <v>3340</v>
      </c>
      <c r="I336" s="44" t="s">
        <v>3938</v>
      </c>
      <c r="J336" s="44" t="s">
        <v>3340</v>
      </c>
      <c r="K336" s="44" t="s">
        <v>3340</v>
      </c>
      <c r="L336" s="45" t="s">
        <v>3340</v>
      </c>
      <c r="M336" s="44" t="s">
        <v>3340</v>
      </c>
      <c r="N336" s="62" t="s">
        <v>1038</v>
      </c>
      <c r="O336" s="62">
        <v>0</v>
      </c>
      <c r="P336" s="62" t="s">
        <v>3340</v>
      </c>
    </row>
    <row r="337" spans="1:16">
      <c r="A337" s="44" t="s">
        <v>3287</v>
      </c>
      <c r="B337" s="44" t="s">
        <v>735</v>
      </c>
      <c r="C337" s="44" t="s">
        <v>1146</v>
      </c>
      <c r="D337" s="44" t="s">
        <v>1147</v>
      </c>
      <c r="E337" s="44" t="s">
        <v>1218</v>
      </c>
      <c r="F337" s="44" t="s">
        <v>3340</v>
      </c>
      <c r="G337" s="44" t="s">
        <v>3340</v>
      </c>
      <c r="H337" s="44" t="s">
        <v>3340</v>
      </c>
      <c r="I337" s="44" t="s">
        <v>3938</v>
      </c>
      <c r="J337" s="44" t="s">
        <v>3340</v>
      </c>
      <c r="K337" s="44" t="s">
        <v>3340</v>
      </c>
      <c r="L337" s="45" t="s">
        <v>3340</v>
      </c>
      <c r="M337" s="44" t="s">
        <v>3340</v>
      </c>
      <c r="N337" s="62" t="s">
        <v>1038</v>
      </c>
      <c r="O337" s="62">
        <v>0</v>
      </c>
      <c r="P337" s="62" t="s">
        <v>3340</v>
      </c>
    </row>
    <row r="338" spans="1:16">
      <c r="A338" s="44" t="s">
        <v>3288</v>
      </c>
      <c r="B338" s="44" t="s">
        <v>736</v>
      </c>
      <c r="C338" s="44" t="s">
        <v>1146</v>
      </c>
      <c r="D338" s="44" t="s">
        <v>1147</v>
      </c>
      <c r="E338" s="44" t="s">
        <v>1218</v>
      </c>
      <c r="F338" s="44" t="s">
        <v>3340</v>
      </c>
      <c r="G338" s="44" t="s">
        <v>3340</v>
      </c>
      <c r="H338" s="44" t="s">
        <v>3340</v>
      </c>
      <c r="I338" s="44" t="s">
        <v>3938</v>
      </c>
      <c r="J338" s="44" t="s">
        <v>3340</v>
      </c>
      <c r="K338" s="44" t="s">
        <v>3340</v>
      </c>
      <c r="L338" s="45" t="s">
        <v>3340</v>
      </c>
      <c r="M338" s="44" t="s">
        <v>3340</v>
      </c>
      <c r="N338" s="62" t="s">
        <v>1038</v>
      </c>
      <c r="O338" s="62">
        <v>0</v>
      </c>
      <c r="P338" s="62" t="s">
        <v>3340</v>
      </c>
    </row>
    <row r="339" spans="1:16">
      <c r="A339" s="44" t="s">
        <v>3289</v>
      </c>
      <c r="B339" s="44" t="s">
        <v>737</v>
      </c>
      <c r="C339" s="44" t="s">
        <v>1146</v>
      </c>
      <c r="D339" s="44" t="s">
        <v>1147</v>
      </c>
      <c r="E339" s="44" t="s">
        <v>1218</v>
      </c>
      <c r="F339" s="44" t="s">
        <v>3340</v>
      </c>
      <c r="G339" s="44" t="s">
        <v>3340</v>
      </c>
      <c r="H339" s="44" t="s">
        <v>3340</v>
      </c>
      <c r="I339" s="44" t="s">
        <v>3938</v>
      </c>
      <c r="J339" s="44" t="s">
        <v>3340</v>
      </c>
      <c r="K339" s="44" t="s">
        <v>3340</v>
      </c>
      <c r="L339" s="45" t="s">
        <v>3340</v>
      </c>
      <c r="M339" s="44" t="s">
        <v>3340</v>
      </c>
      <c r="N339" s="62" t="s">
        <v>1038</v>
      </c>
      <c r="O339" s="62">
        <v>0</v>
      </c>
      <c r="P339" s="62" t="s">
        <v>3340</v>
      </c>
    </row>
    <row r="340" spans="1:16">
      <c r="A340" s="63" t="s">
        <v>3290</v>
      </c>
      <c r="B340" s="63" t="s">
        <v>738</v>
      </c>
      <c r="C340" s="63" t="s">
        <v>1146</v>
      </c>
      <c r="D340" s="63" t="s">
        <v>1147</v>
      </c>
      <c r="E340" s="44" t="s">
        <v>1218</v>
      </c>
      <c r="F340" s="44" t="s">
        <v>3340</v>
      </c>
      <c r="G340" s="44" t="s">
        <v>3340</v>
      </c>
      <c r="H340" s="44" t="s">
        <v>3340</v>
      </c>
      <c r="I340" s="44" t="s">
        <v>3938</v>
      </c>
      <c r="J340" s="44" t="s">
        <v>3340</v>
      </c>
      <c r="K340" s="47" t="s">
        <v>3340</v>
      </c>
      <c r="L340" s="45" t="s">
        <v>3340</v>
      </c>
      <c r="M340" s="44" t="s">
        <v>3340</v>
      </c>
      <c r="N340" s="62" t="s">
        <v>1038</v>
      </c>
      <c r="O340" s="62">
        <v>0</v>
      </c>
      <c r="P340" s="62" t="s">
        <v>3340</v>
      </c>
    </row>
    <row r="341" spans="1:16">
      <c r="A341" s="44" t="s">
        <v>3291</v>
      </c>
      <c r="B341" s="44" t="s">
        <v>739</v>
      </c>
      <c r="C341" s="44" t="s">
        <v>1146</v>
      </c>
      <c r="D341" s="44" t="s">
        <v>1147</v>
      </c>
      <c r="E341" s="44" t="s">
        <v>1218</v>
      </c>
      <c r="F341" s="44" t="s">
        <v>3340</v>
      </c>
      <c r="G341" s="44" t="s">
        <v>3340</v>
      </c>
      <c r="H341" s="44" t="s">
        <v>3340</v>
      </c>
      <c r="I341" s="44" t="s">
        <v>3938</v>
      </c>
      <c r="J341" s="44" t="s">
        <v>3340</v>
      </c>
      <c r="K341" s="44" t="s">
        <v>3340</v>
      </c>
      <c r="L341" s="44" t="s">
        <v>3340</v>
      </c>
      <c r="M341" s="44" t="s">
        <v>3340</v>
      </c>
      <c r="N341" s="62" t="s">
        <v>1038</v>
      </c>
      <c r="O341" s="62">
        <v>0</v>
      </c>
      <c r="P341" s="62" t="s">
        <v>3340</v>
      </c>
    </row>
    <row r="342" spans="1:16">
      <c r="A342" s="44" t="s">
        <v>3292</v>
      </c>
      <c r="B342" s="44" t="s">
        <v>740</v>
      </c>
      <c r="C342" s="44" t="s">
        <v>1146</v>
      </c>
      <c r="D342" s="44" t="s">
        <v>1147</v>
      </c>
      <c r="E342" s="44" t="s">
        <v>1154</v>
      </c>
      <c r="F342" s="44" t="s">
        <v>3340</v>
      </c>
      <c r="G342" s="44" t="s">
        <v>3340</v>
      </c>
      <c r="H342" s="44" t="s">
        <v>3340</v>
      </c>
      <c r="I342" s="44" t="s">
        <v>3938</v>
      </c>
      <c r="J342" s="44" t="s">
        <v>3340</v>
      </c>
      <c r="K342" s="44" t="s">
        <v>3340</v>
      </c>
      <c r="L342" s="44" t="s">
        <v>3340</v>
      </c>
      <c r="M342" s="44" t="s">
        <v>3340</v>
      </c>
      <c r="N342" s="62" t="s">
        <v>1038</v>
      </c>
      <c r="O342" s="62">
        <v>0</v>
      </c>
      <c r="P342" s="62" t="s">
        <v>3340</v>
      </c>
    </row>
    <row r="343" spans="1:16">
      <c r="A343" s="44" t="s">
        <v>2351</v>
      </c>
      <c r="B343" s="44" t="s">
        <v>31</v>
      </c>
      <c r="C343" s="44" t="s">
        <v>1146</v>
      </c>
      <c r="D343" s="44" t="s">
        <v>1147</v>
      </c>
      <c r="E343" s="44" t="s">
        <v>1154</v>
      </c>
      <c r="F343" s="44" t="s">
        <v>1155</v>
      </c>
      <c r="G343" s="44" t="s">
        <v>3340</v>
      </c>
      <c r="H343" s="44" t="s">
        <v>3340</v>
      </c>
      <c r="I343" s="44" t="s">
        <v>3938</v>
      </c>
      <c r="J343" s="44" t="s">
        <v>3340</v>
      </c>
      <c r="K343" s="44" t="s">
        <v>3340</v>
      </c>
      <c r="L343" s="44" t="s">
        <v>3340</v>
      </c>
      <c r="M343" s="44" t="s">
        <v>3340</v>
      </c>
      <c r="N343" s="62" t="s">
        <v>1038</v>
      </c>
      <c r="O343" s="62">
        <v>0</v>
      </c>
      <c r="P343" s="62" t="s">
        <v>3340</v>
      </c>
    </row>
    <row r="344" spans="1:16">
      <c r="A344" s="44" t="s">
        <v>3293</v>
      </c>
      <c r="B344" s="44" t="s">
        <v>32</v>
      </c>
      <c r="C344" s="44" t="s">
        <v>1146</v>
      </c>
      <c r="D344" s="44" t="s">
        <v>1147</v>
      </c>
      <c r="E344" s="44" t="s">
        <v>1154</v>
      </c>
      <c r="F344" s="44" t="s">
        <v>1155</v>
      </c>
      <c r="G344" s="44" t="s">
        <v>3340</v>
      </c>
      <c r="H344" s="44" t="s">
        <v>3340</v>
      </c>
      <c r="I344" s="44" t="s">
        <v>3938</v>
      </c>
      <c r="J344" s="44" t="s">
        <v>3340</v>
      </c>
      <c r="K344" s="44" t="s">
        <v>3340</v>
      </c>
      <c r="L344" s="44" t="s">
        <v>3340</v>
      </c>
      <c r="M344" s="44" t="s">
        <v>3340</v>
      </c>
      <c r="N344" s="62" t="s">
        <v>1038</v>
      </c>
      <c r="O344" s="62">
        <v>0</v>
      </c>
      <c r="P344" s="62" t="s">
        <v>3340</v>
      </c>
    </row>
    <row r="345" spans="1:16">
      <c r="A345" s="63" t="s">
        <v>1283</v>
      </c>
      <c r="B345" s="63" t="s">
        <v>1284</v>
      </c>
      <c r="C345" s="63" t="s">
        <v>1206</v>
      </c>
      <c r="D345" s="63" t="s">
        <v>1147</v>
      </c>
      <c r="E345" s="44" t="s">
        <v>1278</v>
      </c>
      <c r="F345" s="44" t="s">
        <v>3340</v>
      </c>
      <c r="G345" s="44" t="s">
        <v>3340</v>
      </c>
      <c r="H345" s="44" t="s">
        <v>3340</v>
      </c>
      <c r="I345" s="44" t="s">
        <v>3930</v>
      </c>
      <c r="J345" s="44" t="s">
        <v>3340</v>
      </c>
      <c r="K345" s="47" t="s">
        <v>1284</v>
      </c>
      <c r="L345" s="45" t="s">
        <v>3962</v>
      </c>
      <c r="M345" s="44" t="s">
        <v>3340</v>
      </c>
      <c r="N345" s="62" t="s">
        <v>1097</v>
      </c>
      <c r="O345" s="62">
        <v>0</v>
      </c>
      <c r="P345" s="62" t="s">
        <v>3340</v>
      </c>
    </row>
    <row r="346" spans="1:16">
      <c r="A346" s="63" t="s">
        <v>1285</v>
      </c>
      <c r="B346" s="63" t="s">
        <v>1286</v>
      </c>
      <c r="C346" s="63" t="s">
        <v>1206</v>
      </c>
      <c r="D346" s="63" t="s">
        <v>1147</v>
      </c>
      <c r="E346" s="44" t="s">
        <v>1278</v>
      </c>
      <c r="F346" s="44" t="s">
        <v>3340</v>
      </c>
      <c r="G346" s="44" t="s">
        <v>3340</v>
      </c>
      <c r="H346" s="44" t="s">
        <v>3340</v>
      </c>
      <c r="I346" s="44" t="s">
        <v>3930</v>
      </c>
      <c r="J346" s="44" t="s">
        <v>3340</v>
      </c>
      <c r="K346" s="47" t="s">
        <v>1286</v>
      </c>
      <c r="L346" s="45" t="s">
        <v>3963</v>
      </c>
      <c r="M346" s="44" t="s">
        <v>3340</v>
      </c>
      <c r="N346" s="62" t="s">
        <v>1097</v>
      </c>
      <c r="O346" s="62">
        <v>0</v>
      </c>
      <c r="P346" s="62" t="s">
        <v>3340</v>
      </c>
    </row>
    <row r="347" spans="1:16">
      <c r="A347" s="63" t="s">
        <v>1287</v>
      </c>
      <c r="B347" s="63" t="s">
        <v>1288</v>
      </c>
      <c r="C347" s="63" t="s">
        <v>1206</v>
      </c>
      <c r="D347" s="63" t="s">
        <v>1147</v>
      </c>
      <c r="E347" s="44" t="s">
        <v>1278</v>
      </c>
      <c r="F347" s="44" t="s">
        <v>3340</v>
      </c>
      <c r="G347" s="44" t="s">
        <v>3340</v>
      </c>
      <c r="H347" s="44" t="s">
        <v>3340</v>
      </c>
      <c r="I347" s="44" t="s">
        <v>3930</v>
      </c>
      <c r="J347" s="44" t="s">
        <v>3340</v>
      </c>
      <c r="K347" s="47" t="s">
        <v>1288</v>
      </c>
      <c r="L347" s="45" t="s">
        <v>3964</v>
      </c>
      <c r="M347" s="44" t="s">
        <v>3340</v>
      </c>
      <c r="N347" s="62" t="s">
        <v>1097</v>
      </c>
      <c r="O347" s="62">
        <v>0</v>
      </c>
      <c r="P347" s="62" t="s">
        <v>3340</v>
      </c>
    </row>
    <row r="348" spans="1:16">
      <c r="A348" s="63" t="s">
        <v>1311</v>
      </c>
      <c r="B348" s="63" t="s">
        <v>112</v>
      </c>
      <c r="C348" s="63" t="s">
        <v>1206</v>
      </c>
      <c r="D348" s="63" t="s">
        <v>1220</v>
      </c>
      <c r="E348" s="44" t="s">
        <v>3340</v>
      </c>
      <c r="F348" s="44" t="s">
        <v>3340</v>
      </c>
      <c r="G348" s="44" t="s">
        <v>3340</v>
      </c>
      <c r="H348" s="44" t="s">
        <v>3340</v>
      </c>
      <c r="I348" s="44" t="s">
        <v>3965</v>
      </c>
      <c r="J348" s="44" t="s">
        <v>3340</v>
      </c>
      <c r="K348" s="47" t="s">
        <v>3340</v>
      </c>
      <c r="L348" s="45" t="s">
        <v>3340</v>
      </c>
      <c r="M348" s="44" t="s">
        <v>3340</v>
      </c>
      <c r="N348" s="62" t="s">
        <v>1038</v>
      </c>
      <c r="O348" s="62">
        <v>0</v>
      </c>
      <c r="P348" s="62" t="s">
        <v>3340</v>
      </c>
    </row>
    <row r="349" spans="1:16">
      <c r="A349" s="63" t="s">
        <v>1312</v>
      </c>
      <c r="B349" s="63" t="s">
        <v>113</v>
      </c>
      <c r="C349" s="63" t="s">
        <v>1206</v>
      </c>
      <c r="D349" s="63" t="s">
        <v>1220</v>
      </c>
      <c r="E349" s="44" t="s">
        <v>3340</v>
      </c>
      <c r="F349" s="44" t="s">
        <v>3340</v>
      </c>
      <c r="G349" s="44" t="s">
        <v>3340</v>
      </c>
      <c r="H349" s="44" t="s">
        <v>3340</v>
      </c>
      <c r="I349" s="44" t="s">
        <v>3965</v>
      </c>
      <c r="J349" s="44" t="s">
        <v>3340</v>
      </c>
      <c r="K349" s="48" t="s">
        <v>3340</v>
      </c>
      <c r="L349" s="45" t="s">
        <v>3340</v>
      </c>
      <c r="M349" s="44" t="s">
        <v>3340</v>
      </c>
      <c r="N349" s="62" t="s">
        <v>1038</v>
      </c>
      <c r="O349" s="62">
        <v>0</v>
      </c>
      <c r="P349" s="62" t="s">
        <v>3340</v>
      </c>
    </row>
    <row r="350" spans="1:16">
      <c r="A350" s="44" t="s">
        <v>1313</v>
      </c>
      <c r="B350" s="44" t="s">
        <v>142</v>
      </c>
      <c r="C350" s="44" t="s">
        <v>1206</v>
      </c>
      <c r="D350" s="44" t="s">
        <v>1220</v>
      </c>
      <c r="E350" s="44" t="s">
        <v>3340</v>
      </c>
      <c r="F350" s="44" t="s">
        <v>3340</v>
      </c>
      <c r="G350" s="44" t="s">
        <v>3340</v>
      </c>
      <c r="H350" s="44" t="s">
        <v>3340</v>
      </c>
      <c r="I350" s="44" t="s">
        <v>3965</v>
      </c>
      <c r="J350" s="44" t="s">
        <v>3340</v>
      </c>
      <c r="K350" s="44" t="s">
        <v>3340</v>
      </c>
      <c r="L350" s="44" t="s">
        <v>3340</v>
      </c>
      <c r="M350" s="44" t="s">
        <v>3340</v>
      </c>
      <c r="N350" s="62" t="s">
        <v>1038</v>
      </c>
      <c r="O350" s="62">
        <v>0</v>
      </c>
      <c r="P350" s="62" t="s">
        <v>3340</v>
      </c>
    </row>
    <row r="351" spans="1:16">
      <c r="A351" s="44" t="s">
        <v>1314</v>
      </c>
      <c r="B351" s="44" t="s">
        <v>143</v>
      </c>
      <c r="C351" s="44" t="s">
        <v>1206</v>
      </c>
      <c r="D351" s="44" t="s">
        <v>1220</v>
      </c>
      <c r="E351" s="44" t="s">
        <v>3340</v>
      </c>
      <c r="F351" s="44" t="s">
        <v>3340</v>
      </c>
      <c r="G351" s="44" t="s">
        <v>3340</v>
      </c>
      <c r="H351" s="44" t="s">
        <v>3340</v>
      </c>
      <c r="I351" s="44" t="s">
        <v>3965</v>
      </c>
      <c r="J351" s="44" t="s">
        <v>3340</v>
      </c>
      <c r="K351" s="44" t="s">
        <v>3340</v>
      </c>
      <c r="L351" s="44" t="s">
        <v>3340</v>
      </c>
      <c r="M351" s="44" t="s">
        <v>3340</v>
      </c>
      <c r="N351" s="62" t="s">
        <v>1038</v>
      </c>
      <c r="O351" s="62">
        <v>0</v>
      </c>
      <c r="P351" s="62" t="s">
        <v>3340</v>
      </c>
    </row>
    <row r="352" spans="1:16">
      <c r="A352" s="44" t="s">
        <v>2478</v>
      </c>
      <c r="B352" s="44" t="s">
        <v>1774</v>
      </c>
      <c r="C352" s="44" t="s">
        <v>1206</v>
      </c>
      <c r="D352" s="44" t="s">
        <v>1220</v>
      </c>
      <c r="E352" s="44" t="s">
        <v>3340</v>
      </c>
      <c r="F352" s="44" t="s">
        <v>3340</v>
      </c>
      <c r="G352" s="44" t="s">
        <v>3340</v>
      </c>
      <c r="H352" s="44" t="s">
        <v>3340</v>
      </c>
      <c r="I352" s="44" t="s">
        <v>3965</v>
      </c>
      <c r="J352" s="44" t="s">
        <v>3340</v>
      </c>
      <c r="K352" s="44" t="s">
        <v>3340</v>
      </c>
      <c r="L352" s="44" t="s">
        <v>3340</v>
      </c>
      <c r="M352" s="44" t="s">
        <v>3340</v>
      </c>
      <c r="N352" s="62" t="s">
        <v>1038</v>
      </c>
      <c r="O352" s="62">
        <v>0</v>
      </c>
      <c r="P352" s="62" t="s">
        <v>3340</v>
      </c>
    </row>
    <row r="353" spans="1:16">
      <c r="A353" s="44" t="s">
        <v>2479</v>
      </c>
      <c r="B353" s="44" t="s">
        <v>1790</v>
      </c>
      <c r="C353" s="44" t="s">
        <v>1206</v>
      </c>
      <c r="D353" s="44" t="s">
        <v>1220</v>
      </c>
      <c r="E353" s="44" t="s">
        <v>3340</v>
      </c>
      <c r="F353" s="44" t="s">
        <v>3340</v>
      </c>
      <c r="G353" s="44" t="s">
        <v>3340</v>
      </c>
      <c r="H353" s="44" t="s">
        <v>1231</v>
      </c>
      <c r="I353" s="44" t="s">
        <v>3965</v>
      </c>
      <c r="J353" s="44" t="s">
        <v>3340</v>
      </c>
      <c r="K353" s="44" t="s">
        <v>3340</v>
      </c>
      <c r="L353" s="44" t="s">
        <v>3340</v>
      </c>
      <c r="M353" s="44" t="s">
        <v>3340</v>
      </c>
      <c r="N353" s="62" t="s">
        <v>1038</v>
      </c>
      <c r="O353" s="62">
        <v>0</v>
      </c>
      <c r="P353" s="62" t="s">
        <v>3340</v>
      </c>
    </row>
    <row r="354" spans="1:16">
      <c r="A354" s="62" t="s">
        <v>3435</v>
      </c>
      <c r="B354" s="44" t="s">
        <v>2116</v>
      </c>
      <c r="C354" s="44" t="s">
        <v>1206</v>
      </c>
      <c r="D354" s="44" t="s">
        <v>1220</v>
      </c>
      <c r="E354" s="44" t="s">
        <v>3340</v>
      </c>
      <c r="F354" s="44" t="s">
        <v>3340</v>
      </c>
      <c r="G354" s="44" t="s">
        <v>3340</v>
      </c>
      <c r="H354" s="44" t="s">
        <v>1231</v>
      </c>
      <c r="I354" s="44" t="s">
        <v>3965</v>
      </c>
      <c r="J354" s="44" t="s">
        <v>3340</v>
      </c>
      <c r="K354" s="44" t="s">
        <v>3340</v>
      </c>
      <c r="L354" s="44" t="s">
        <v>3340</v>
      </c>
      <c r="M354" s="44" t="s">
        <v>3434</v>
      </c>
      <c r="N354" s="62" t="s">
        <v>1038</v>
      </c>
      <c r="O354" s="62">
        <v>0</v>
      </c>
      <c r="P354" s="62" t="s">
        <v>3340</v>
      </c>
    </row>
    <row r="355" spans="1:16">
      <c r="A355" s="44" t="s">
        <v>1326</v>
      </c>
      <c r="B355" s="44" t="s">
        <v>762</v>
      </c>
      <c r="C355" s="44" t="s">
        <v>1206</v>
      </c>
      <c r="D355" s="44" t="s">
        <v>1220</v>
      </c>
      <c r="E355" s="44" t="s">
        <v>3340</v>
      </c>
      <c r="F355" s="44" t="s">
        <v>3340</v>
      </c>
      <c r="G355" s="44" t="s">
        <v>3340</v>
      </c>
      <c r="H355" s="44" t="s">
        <v>1231</v>
      </c>
      <c r="I355" s="44" t="s">
        <v>3965</v>
      </c>
      <c r="J355" s="44" t="s">
        <v>3340</v>
      </c>
      <c r="K355" s="44" t="s">
        <v>3340</v>
      </c>
      <c r="L355" s="44" t="s">
        <v>3340</v>
      </c>
      <c r="M355" s="44" t="s">
        <v>3340</v>
      </c>
      <c r="N355" s="62" t="s">
        <v>1038</v>
      </c>
      <c r="O355" s="62">
        <v>0</v>
      </c>
      <c r="P355" s="62" t="s">
        <v>3340</v>
      </c>
    </row>
    <row r="356" spans="1:16">
      <c r="A356" s="44" t="s">
        <v>1327</v>
      </c>
      <c r="B356" s="44" t="s">
        <v>753</v>
      </c>
      <c r="C356" s="44" t="s">
        <v>1206</v>
      </c>
      <c r="D356" s="44" t="s">
        <v>1220</v>
      </c>
      <c r="E356" s="44" t="s">
        <v>3340</v>
      </c>
      <c r="F356" s="44" t="s">
        <v>3340</v>
      </c>
      <c r="G356" s="44" t="s">
        <v>3340</v>
      </c>
      <c r="H356" s="44" t="s">
        <v>1231</v>
      </c>
      <c r="I356" s="44" t="s">
        <v>3965</v>
      </c>
      <c r="J356" s="44" t="s">
        <v>3340</v>
      </c>
      <c r="K356" s="44" t="s">
        <v>3340</v>
      </c>
      <c r="L356" s="44" t="s">
        <v>3340</v>
      </c>
      <c r="M356" s="44" t="s">
        <v>3340</v>
      </c>
      <c r="N356" s="62" t="s">
        <v>1038</v>
      </c>
      <c r="O356" s="62">
        <v>0</v>
      </c>
      <c r="P356" s="62" t="s">
        <v>3340</v>
      </c>
    </row>
    <row r="357" spans="1:16">
      <c r="A357" s="44" t="s">
        <v>3820</v>
      </c>
      <c r="B357" s="44" t="s">
        <v>898</v>
      </c>
      <c r="C357" s="44" t="s">
        <v>1206</v>
      </c>
      <c r="D357" s="44" t="s">
        <v>1220</v>
      </c>
      <c r="E357" s="44" t="s">
        <v>3340</v>
      </c>
      <c r="F357" s="44" t="s">
        <v>3340</v>
      </c>
      <c r="G357" s="44" t="s">
        <v>3340</v>
      </c>
      <c r="H357" s="44" t="s">
        <v>3340</v>
      </c>
      <c r="I357" s="44" t="s">
        <v>3929</v>
      </c>
      <c r="J357" s="44" t="s">
        <v>3340</v>
      </c>
      <c r="K357" s="44" t="s">
        <v>3340</v>
      </c>
      <c r="L357" s="44" t="s">
        <v>3340</v>
      </c>
      <c r="M357" s="44" t="s">
        <v>3340</v>
      </c>
      <c r="N357" s="62" t="s">
        <v>1038</v>
      </c>
      <c r="O357" s="62">
        <v>0</v>
      </c>
      <c r="P357" s="62" t="s">
        <v>3340</v>
      </c>
    </row>
    <row r="358" spans="1:16">
      <c r="A358" s="64" t="s">
        <v>2481</v>
      </c>
      <c r="B358" s="44" t="s">
        <v>2129</v>
      </c>
      <c r="C358" s="44" t="s">
        <v>1206</v>
      </c>
      <c r="D358" s="44" t="s">
        <v>1220</v>
      </c>
      <c r="E358" s="44" t="s">
        <v>3340</v>
      </c>
      <c r="F358" s="44" t="s">
        <v>3340</v>
      </c>
      <c r="G358" s="44" t="s">
        <v>3340</v>
      </c>
      <c r="H358" s="44" t="s">
        <v>3340</v>
      </c>
      <c r="I358" s="44" t="s">
        <v>3929</v>
      </c>
      <c r="J358" s="44" t="s">
        <v>3340</v>
      </c>
      <c r="K358" s="44" t="s">
        <v>3340</v>
      </c>
      <c r="L358" s="44" t="s">
        <v>3340</v>
      </c>
      <c r="M358" s="44" t="s">
        <v>3340</v>
      </c>
      <c r="N358" s="62" t="s">
        <v>1038</v>
      </c>
      <c r="O358" s="62">
        <v>0</v>
      </c>
      <c r="P358" s="62" t="s">
        <v>3340</v>
      </c>
    </row>
    <row r="359" spans="1:16">
      <c r="A359" s="44" t="s">
        <v>3821</v>
      </c>
      <c r="B359" s="44" t="s">
        <v>903</v>
      </c>
      <c r="C359" s="44" t="s">
        <v>1206</v>
      </c>
      <c r="D359" s="44" t="s">
        <v>1220</v>
      </c>
      <c r="E359" s="44" t="s">
        <v>3340</v>
      </c>
      <c r="F359" s="44" t="s">
        <v>3340</v>
      </c>
      <c r="G359" s="44" t="s">
        <v>3340</v>
      </c>
      <c r="H359" s="44" t="s">
        <v>3340</v>
      </c>
      <c r="I359" s="44" t="s">
        <v>3965</v>
      </c>
      <c r="J359" s="44" t="s">
        <v>3340</v>
      </c>
      <c r="K359" s="44" t="s">
        <v>3340</v>
      </c>
      <c r="L359" s="44" t="s">
        <v>3340</v>
      </c>
      <c r="M359" s="44" t="s">
        <v>3340</v>
      </c>
      <c r="N359" s="62" t="s">
        <v>1038</v>
      </c>
      <c r="O359" s="62">
        <v>0</v>
      </c>
      <c r="P359" s="62" t="s">
        <v>3340</v>
      </c>
    </row>
    <row r="360" spans="1:16">
      <c r="A360" s="44" t="s">
        <v>1409</v>
      </c>
      <c r="B360" s="44" t="s">
        <v>895</v>
      </c>
      <c r="C360" s="44" t="s">
        <v>1206</v>
      </c>
      <c r="D360" s="44" t="s">
        <v>1220</v>
      </c>
      <c r="E360" s="44" t="s">
        <v>3340</v>
      </c>
      <c r="F360" s="44" t="s">
        <v>3340</v>
      </c>
      <c r="G360" s="44" t="s">
        <v>3340</v>
      </c>
      <c r="H360" s="44" t="s">
        <v>3340</v>
      </c>
      <c r="I360" s="44" t="s">
        <v>3965</v>
      </c>
      <c r="J360" s="44" t="s">
        <v>3340</v>
      </c>
      <c r="K360" s="44" t="s">
        <v>3340</v>
      </c>
      <c r="L360" s="44" t="s">
        <v>3340</v>
      </c>
      <c r="M360" s="44" t="s">
        <v>3340</v>
      </c>
      <c r="N360" s="62" t="s">
        <v>1038</v>
      </c>
      <c r="O360" s="62">
        <v>0</v>
      </c>
      <c r="P360" s="62" t="s">
        <v>3340</v>
      </c>
    </row>
    <row r="361" spans="1:16">
      <c r="A361" s="44" t="s">
        <v>2483</v>
      </c>
      <c r="B361" s="44" t="s">
        <v>2174</v>
      </c>
      <c r="C361" s="44" t="s">
        <v>1206</v>
      </c>
      <c r="D361" s="44" t="s">
        <v>1220</v>
      </c>
      <c r="E361" s="44" t="s">
        <v>3340</v>
      </c>
      <c r="F361" s="44" t="s">
        <v>3340</v>
      </c>
      <c r="G361" s="44" t="s">
        <v>3340</v>
      </c>
      <c r="H361" s="44" t="s">
        <v>3340</v>
      </c>
      <c r="I361" s="44" t="s">
        <v>3965</v>
      </c>
      <c r="J361" s="44" t="s">
        <v>3340</v>
      </c>
      <c r="K361" s="44" t="s">
        <v>3340</v>
      </c>
      <c r="L361" s="44" t="s">
        <v>3340</v>
      </c>
      <c r="M361" s="44" t="s">
        <v>3340</v>
      </c>
      <c r="N361" s="62" t="s">
        <v>1038</v>
      </c>
      <c r="O361" s="62">
        <v>0</v>
      </c>
      <c r="P361" s="62" t="s">
        <v>3340</v>
      </c>
    </row>
    <row r="362" spans="1:16">
      <c r="A362" s="44" t="s">
        <v>2484</v>
      </c>
      <c r="B362" s="44" t="s">
        <v>2179</v>
      </c>
      <c r="C362" s="44" t="s">
        <v>1206</v>
      </c>
      <c r="D362" s="44" t="s">
        <v>1220</v>
      </c>
      <c r="E362" s="44" t="s">
        <v>3340</v>
      </c>
      <c r="F362" s="44" t="s">
        <v>3340</v>
      </c>
      <c r="G362" s="44" t="s">
        <v>3340</v>
      </c>
      <c r="H362" s="44" t="s">
        <v>3340</v>
      </c>
      <c r="I362" s="44" t="s">
        <v>3929</v>
      </c>
      <c r="J362" s="44" t="s">
        <v>3340</v>
      </c>
      <c r="K362" s="44" t="s">
        <v>3340</v>
      </c>
      <c r="L362" s="44" t="s">
        <v>3340</v>
      </c>
      <c r="M362" s="44" t="s">
        <v>3340</v>
      </c>
      <c r="N362" s="62" t="s">
        <v>1038</v>
      </c>
      <c r="O362" s="62">
        <v>0</v>
      </c>
      <c r="P362" s="62" t="s">
        <v>3340</v>
      </c>
    </row>
    <row r="363" spans="1:16">
      <c r="A363" s="44" t="s">
        <v>2485</v>
      </c>
      <c r="B363" s="44" t="s">
        <v>2181</v>
      </c>
      <c r="C363" s="44" t="s">
        <v>1206</v>
      </c>
      <c r="D363" s="44" t="s">
        <v>1220</v>
      </c>
      <c r="E363" s="44" t="s">
        <v>3340</v>
      </c>
      <c r="F363" s="44" t="s">
        <v>3340</v>
      </c>
      <c r="G363" s="44" t="s">
        <v>3340</v>
      </c>
      <c r="H363" s="44" t="s">
        <v>3340</v>
      </c>
      <c r="I363" s="44" t="s">
        <v>3929</v>
      </c>
      <c r="J363" s="44" t="s">
        <v>3340</v>
      </c>
      <c r="K363" s="44" t="s">
        <v>3340</v>
      </c>
      <c r="L363" s="44" t="s">
        <v>3340</v>
      </c>
      <c r="M363" s="44" t="s">
        <v>3340</v>
      </c>
      <c r="N363" s="62" t="s">
        <v>1038</v>
      </c>
      <c r="O363" s="62">
        <v>0</v>
      </c>
      <c r="P363" s="62" t="s">
        <v>3340</v>
      </c>
    </row>
    <row r="364" spans="1:16">
      <c r="A364" s="44" t="s">
        <v>1411</v>
      </c>
      <c r="B364" s="44" t="s">
        <v>969</v>
      </c>
      <c r="C364" s="44" t="s">
        <v>1206</v>
      </c>
      <c r="D364" s="44" t="s">
        <v>1220</v>
      </c>
      <c r="E364" s="44" t="s">
        <v>3340</v>
      </c>
      <c r="F364" s="44" t="s">
        <v>3340</v>
      </c>
      <c r="G364" s="44" t="s">
        <v>3340</v>
      </c>
      <c r="H364" s="44" t="s">
        <v>3340</v>
      </c>
      <c r="I364" s="44" t="s">
        <v>3965</v>
      </c>
      <c r="J364" s="44" t="s">
        <v>3340</v>
      </c>
      <c r="K364" s="44" t="s">
        <v>3340</v>
      </c>
      <c r="L364" s="62" t="s">
        <v>3340</v>
      </c>
      <c r="M364" s="44" t="s">
        <v>3340</v>
      </c>
      <c r="N364" s="62" t="s">
        <v>1038</v>
      </c>
      <c r="O364" s="62">
        <v>0</v>
      </c>
      <c r="P364" s="62" t="s">
        <v>3340</v>
      </c>
    </row>
    <row r="365" spans="1:16">
      <c r="A365" s="44" t="s">
        <v>1050</v>
      </c>
      <c r="B365" s="44" t="s">
        <v>1090</v>
      </c>
      <c r="C365" s="44" t="s">
        <v>1206</v>
      </c>
      <c r="D365" s="44" t="s">
        <v>1220</v>
      </c>
      <c r="E365" s="44" t="s">
        <v>3340</v>
      </c>
      <c r="F365" s="44" t="s">
        <v>3340</v>
      </c>
      <c r="G365" s="44" t="s">
        <v>3340</v>
      </c>
      <c r="H365" s="44" t="s">
        <v>1296</v>
      </c>
      <c r="I365" s="44" t="s">
        <v>3965</v>
      </c>
      <c r="J365" s="44" t="s">
        <v>3340</v>
      </c>
      <c r="K365" s="44" t="s">
        <v>3340</v>
      </c>
      <c r="L365" s="62" t="s">
        <v>1291</v>
      </c>
      <c r="M365" s="44" t="s">
        <v>3434</v>
      </c>
      <c r="N365" s="62" t="s">
        <v>1038</v>
      </c>
      <c r="O365" s="62">
        <v>0</v>
      </c>
      <c r="P365" s="62" t="s">
        <v>3340</v>
      </c>
    </row>
    <row r="366" spans="1:16">
      <c r="A366" s="44" t="s">
        <v>1042</v>
      </c>
      <c r="B366" s="44" t="s">
        <v>757</v>
      </c>
      <c r="C366" s="44" t="s">
        <v>1206</v>
      </c>
      <c r="D366" s="44" t="s">
        <v>1220</v>
      </c>
      <c r="E366" s="44" t="s">
        <v>3340</v>
      </c>
      <c r="F366" s="44" t="s">
        <v>3340</v>
      </c>
      <c r="G366" s="44" t="s">
        <v>3340</v>
      </c>
      <c r="H366" s="44" t="s">
        <v>1231</v>
      </c>
      <c r="I366" s="44" t="s">
        <v>3965</v>
      </c>
      <c r="J366" s="44" t="s">
        <v>3340</v>
      </c>
      <c r="K366" s="44" t="s">
        <v>3340</v>
      </c>
      <c r="L366" s="62" t="s">
        <v>1291</v>
      </c>
      <c r="M366" s="44" t="s">
        <v>3434</v>
      </c>
      <c r="N366" s="62" t="s">
        <v>1038</v>
      </c>
      <c r="O366" s="62">
        <v>0</v>
      </c>
      <c r="P366" s="62" t="s">
        <v>3340</v>
      </c>
    </row>
    <row r="367" spans="1:16">
      <c r="A367" s="44" t="s">
        <v>1051</v>
      </c>
      <c r="B367" s="44" t="s">
        <v>1091</v>
      </c>
      <c r="C367" s="44" t="s">
        <v>1206</v>
      </c>
      <c r="D367" s="44" t="s">
        <v>1220</v>
      </c>
      <c r="E367" s="44" t="s">
        <v>3340</v>
      </c>
      <c r="F367" s="44" t="s">
        <v>3340</v>
      </c>
      <c r="G367" s="44" t="s">
        <v>3340</v>
      </c>
      <c r="H367" s="44" t="s">
        <v>1296</v>
      </c>
      <c r="I367" s="44" t="s">
        <v>3965</v>
      </c>
      <c r="J367" s="44" t="s">
        <v>3340</v>
      </c>
      <c r="K367" s="44" t="s">
        <v>3340</v>
      </c>
      <c r="L367" s="62" t="s">
        <v>1292</v>
      </c>
      <c r="M367" s="44" t="s">
        <v>3434</v>
      </c>
      <c r="N367" s="62" t="s">
        <v>1038</v>
      </c>
      <c r="O367" s="62">
        <v>0</v>
      </c>
      <c r="P367" s="62" t="s">
        <v>3340</v>
      </c>
    </row>
    <row r="368" spans="1:16">
      <c r="A368" s="44" t="s">
        <v>1043</v>
      </c>
      <c r="B368" s="44" t="s">
        <v>758</v>
      </c>
      <c r="C368" s="44" t="s">
        <v>1206</v>
      </c>
      <c r="D368" s="44" t="s">
        <v>1220</v>
      </c>
      <c r="E368" s="44" t="s">
        <v>3340</v>
      </c>
      <c r="F368" s="44" t="s">
        <v>3340</v>
      </c>
      <c r="G368" s="44" t="s">
        <v>3340</v>
      </c>
      <c r="H368" s="44" t="s">
        <v>1231</v>
      </c>
      <c r="I368" s="44" t="s">
        <v>3965</v>
      </c>
      <c r="J368" s="44" t="s">
        <v>3340</v>
      </c>
      <c r="K368" s="44" t="s">
        <v>3340</v>
      </c>
      <c r="L368" s="45" t="s">
        <v>1292</v>
      </c>
      <c r="M368" s="44" t="s">
        <v>3434</v>
      </c>
      <c r="N368" s="62" t="s">
        <v>1038</v>
      </c>
      <c r="O368" s="62">
        <v>0</v>
      </c>
      <c r="P368" s="62" t="s">
        <v>3340</v>
      </c>
    </row>
    <row r="369" spans="1:16">
      <c r="A369" s="44" t="s">
        <v>3301</v>
      </c>
      <c r="B369" s="44" t="s">
        <v>2121</v>
      </c>
      <c r="C369" s="44" t="s">
        <v>1206</v>
      </c>
      <c r="D369" s="44" t="s">
        <v>1220</v>
      </c>
      <c r="E369" s="44" t="s">
        <v>3340</v>
      </c>
      <c r="F369" s="44" t="s">
        <v>3340</v>
      </c>
      <c r="G369" s="44" t="s">
        <v>3340</v>
      </c>
      <c r="H369" s="44" t="s">
        <v>1231</v>
      </c>
      <c r="I369" s="44" t="s">
        <v>3965</v>
      </c>
      <c r="J369" s="44" t="s">
        <v>3340</v>
      </c>
      <c r="K369" s="44" t="s">
        <v>3340</v>
      </c>
      <c r="L369" s="45" t="s">
        <v>1292</v>
      </c>
      <c r="M369" s="44" t="s">
        <v>3434</v>
      </c>
      <c r="N369" s="62" t="s">
        <v>1038</v>
      </c>
      <c r="O369" s="62">
        <v>0</v>
      </c>
      <c r="P369" s="62" t="s">
        <v>3340</v>
      </c>
    </row>
    <row r="370" spans="1:16">
      <c r="A370" s="44" t="s">
        <v>1049</v>
      </c>
      <c r="B370" s="44" t="s">
        <v>1089</v>
      </c>
      <c r="C370" s="44" t="s">
        <v>1206</v>
      </c>
      <c r="D370" s="44" t="s">
        <v>1220</v>
      </c>
      <c r="E370" s="44" t="s">
        <v>3340</v>
      </c>
      <c r="F370" s="44" t="s">
        <v>3340</v>
      </c>
      <c r="G370" s="44" t="s">
        <v>3340</v>
      </c>
      <c r="H370" s="44" t="s">
        <v>1296</v>
      </c>
      <c r="I370" s="44" t="s">
        <v>3965</v>
      </c>
      <c r="J370" s="44" t="s">
        <v>3340</v>
      </c>
      <c r="K370" s="44" t="s">
        <v>3340</v>
      </c>
      <c r="L370" s="45" t="s">
        <v>1290</v>
      </c>
      <c r="M370" s="44" t="s">
        <v>3434</v>
      </c>
      <c r="N370" s="62" t="s">
        <v>1038</v>
      </c>
      <c r="O370" s="62">
        <v>0</v>
      </c>
      <c r="P370" s="62" t="s">
        <v>3340</v>
      </c>
    </row>
    <row r="371" spans="1:16">
      <c r="A371" s="44" t="s">
        <v>1041</v>
      </c>
      <c r="B371" s="44" t="s">
        <v>756</v>
      </c>
      <c r="C371" s="44" t="s">
        <v>1206</v>
      </c>
      <c r="D371" s="44" t="s">
        <v>1220</v>
      </c>
      <c r="E371" s="44" t="s">
        <v>3340</v>
      </c>
      <c r="F371" s="44" t="s">
        <v>3340</v>
      </c>
      <c r="G371" s="44" t="s">
        <v>3340</v>
      </c>
      <c r="H371" s="44" t="s">
        <v>1231</v>
      </c>
      <c r="I371" s="44" t="s">
        <v>3965</v>
      </c>
      <c r="J371" s="44" t="s">
        <v>3340</v>
      </c>
      <c r="K371" s="44" t="s">
        <v>3340</v>
      </c>
      <c r="L371" s="45" t="s">
        <v>1290</v>
      </c>
      <c r="M371" s="44" t="s">
        <v>3434</v>
      </c>
      <c r="N371" s="62" t="s">
        <v>1038</v>
      </c>
      <c r="O371" s="62">
        <v>0</v>
      </c>
      <c r="P371" s="62" t="s">
        <v>3340</v>
      </c>
    </row>
    <row r="372" spans="1:16">
      <c r="A372" s="44" t="s">
        <v>1053</v>
      </c>
      <c r="B372" s="44" t="s">
        <v>1093</v>
      </c>
      <c r="C372" s="44" t="s">
        <v>1206</v>
      </c>
      <c r="D372" s="44" t="s">
        <v>1220</v>
      </c>
      <c r="E372" s="44" t="s">
        <v>3340</v>
      </c>
      <c r="F372" s="44" t="s">
        <v>3340</v>
      </c>
      <c r="G372" s="44" t="s">
        <v>3340</v>
      </c>
      <c r="H372" s="44" t="s">
        <v>1296</v>
      </c>
      <c r="I372" s="44" t="s">
        <v>3965</v>
      </c>
      <c r="J372" s="44" t="s">
        <v>3340</v>
      </c>
      <c r="K372" s="44" t="s">
        <v>3340</v>
      </c>
      <c r="L372" s="45" t="s">
        <v>1294</v>
      </c>
      <c r="M372" s="44" t="s">
        <v>3434</v>
      </c>
      <c r="N372" s="62" t="s">
        <v>1038</v>
      </c>
      <c r="O372" s="62">
        <v>0</v>
      </c>
      <c r="P372" s="62" t="s">
        <v>3340</v>
      </c>
    </row>
    <row r="373" spans="1:16">
      <c r="A373" s="44" t="s">
        <v>1045</v>
      </c>
      <c r="B373" s="44" t="s">
        <v>760</v>
      </c>
      <c r="C373" s="44" t="s">
        <v>1206</v>
      </c>
      <c r="D373" s="44" t="s">
        <v>1220</v>
      </c>
      <c r="E373" s="44" t="s">
        <v>3340</v>
      </c>
      <c r="F373" s="44" t="s">
        <v>3340</v>
      </c>
      <c r="G373" s="44" t="s">
        <v>3340</v>
      </c>
      <c r="H373" s="44" t="s">
        <v>1231</v>
      </c>
      <c r="I373" s="44" t="s">
        <v>3965</v>
      </c>
      <c r="J373" s="44" t="s">
        <v>3340</v>
      </c>
      <c r="K373" s="44" t="s">
        <v>3340</v>
      </c>
      <c r="L373" s="45" t="s">
        <v>1294</v>
      </c>
      <c r="M373" s="44" t="s">
        <v>3434</v>
      </c>
      <c r="N373" s="62" t="s">
        <v>1038</v>
      </c>
      <c r="O373" s="62">
        <v>0</v>
      </c>
      <c r="P373" s="62" t="s">
        <v>3340</v>
      </c>
    </row>
    <row r="374" spans="1:16">
      <c r="A374" s="63" t="s">
        <v>1054</v>
      </c>
      <c r="B374" s="63" t="s">
        <v>1094</v>
      </c>
      <c r="C374" s="63" t="s">
        <v>1206</v>
      </c>
      <c r="D374" s="63" t="s">
        <v>1220</v>
      </c>
      <c r="E374" s="44" t="s">
        <v>3340</v>
      </c>
      <c r="F374" s="44" t="s">
        <v>3340</v>
      </c>
      <c r="G374" s="44" t="s">
        <v>3340</v>
      </c>
      <c r="H374" s="44" t="s">
        <v>1296</v>
      </c>
      <c r="I374" s="44" t="s">
        <v>3965</v>
      </c>
      <c r="J374" s="44" t="s">
        <v>3340</v>
      </c>
      <c r="K374" s="48" t="s">
        <v>3340</v>
      </c>
      <c r="L374" s="45" t="s">
        <v>1295</v>
      </c>
      <c r="M374" s="44" t="s">
        <v>3434</v>
      </c>
      <c r="N374" s="62" t="s">
        <v>1038</v>
      </c>
      <c r="O374" s="62">
        <v>0</v>
      </c>
      <c r="P374" s="62" t="s">
        <v>3340</v>
      </c>
    </row>
    <row r="375" spans="1:16">
      <c r="A375" s="44" t="s">
        <v>1046</v>
      </c>
      <c r="B375" s="44" t="s">
        <v>761</v>
      </c>
      <c r="C375" s="44" t="s">
        <v>1206</v>
      </c>
      <c r="D375" s="44" t="s">
        <v>1220</v>
      </c>
      <c r="E375" s="44" t="s">
        <v>3340</v>
      </c>
      <c r="F375" s="44" t="s">
        <v>3340</v>
      </c>
      <c r="G375" s="44" t="s">
        <v>3340</v>
      </c>
      <c r="H375" s="44" t="s">
        <v>1231</v>
      </c>
      <c r="I375" s="44" t="s">
        <v>3965</v>
      </c>
      <c r="J375" s="44" t="s">
        <v>3340</v>
      </c>
      <c r="K375" s="44" t="s">
        <v>3340</v>
      </c>
      <c r="L375" s="45" t="s">
        <v>1295</v>
      </c>
      <c r="M375" s="44" t="s">
        <v>3434</v>
      </c>
      <c r="N375" s="62" t="s">
        <v>1038</v>
      </c>
      <c r="O375" s="62">
        <v>0</v>
      </c>
      <c r="P375" s="62" t="s">
        <v>3340</v>
      </c>
    </row>
    <row r="376" spans="1:16">
      <c r="A376" s="44" t="s">
        <v>1052</v>
      </c>
      <c r="B376" s="44" t="s">
        <v>1092</v>
      </c>
      <c r="C376" s="44" t="s">
        <v>1206</v>
      </c>
      <c r="D376" s="44" t="s">
        <v>1220</v>
      </c>
      <c r="E376" s="44" t="s">
        <v>3340</v>
      </c>
      <c r="F376" s="44" t="s">
        <v>3340</v>
      </c>
      <c r="G376" s="44" t="s">
        <v>3340</v>
      </c>
      <c r="H376" s="44" t="s">
        <v>1296</v>
      </c>
      <c r="I376" s="44" t="s">
        <v>3965</v>
      </c>
      <c r="J376" s="44" t="s">
        <v>3340</v>
      </c>
      <c r="K376" s="44" t="s">
        <v>3340</v>
      </c>
      <c r="L376" s="45" t="s">
        <v>1293</v>
      </c>
      <c r="M376" s="44" t="s">
        <v>3434</v>
      </c>
      <c r="N376" s="62" t="s">
        <v>1038</v>
      </c>
      <c r="O376" s="62">
        <v>0</v>
      </c>
      <c r="P376" s="62" t="s">
        <v>3340</v>
      </c>
    </row>
    <row r="377" spans="1:16">
      <c r="A377" s="44" t="s">
        <v>1044</v>
      </c>
      <c r="B377" s="44" t="s">
        <v>759</v>
      </c>
      <c r="C377" s="44" t="s">
        <v>1206</v>
      </c>
      <c r="D377" s="44" t="s">
        <v>1220</v>
      </c>
      <c r="E377" s="44" t="s">
        <v>3340</v>
      </c>
      <c r="F377" s="44" t="s">
        <v>3340</v>
      </c>
      <c r="G377" s="44" t="s">
        <v>3340</v>
      </c>
      <c r="H377" s="44" t="s">
        <v>1231</v>
      </c>
      <c r="I377" s="44" t="s">
        <v>3965</v>
      </c>
      <c r="J377" s="44" t="s">
        <v>3340</v>
      </c>
      <c r="K377" s="44" t="s">
        <v>3340</v>
      </c>
      <c r="L377" s="45" t="s">
        <v>1293</v>
      </c>
      <c r="M377" s="44" t="s">
        <v>3434</v>
      </c>
      <c r="N377" s="62" t="s">
        <v>1038</v>
      </c>
      <c r="O377" s="62">
        <v>0</v>
      </c>
      <c r="P377" s="62" t="s">
        <v>3340</v>
      </c>
    </row>
    <row r="378" spans="1:16">
      <c r="A378" s="44" t="s">
        <v>1048</v>
      </c>
      <c r="B378" s="44" t="s">
        <v>1088</v>
      </c>
      <c r="C378" s="44" t="s">
        <v>1206</v>
      </c>
      <c r="D378" s="44" t="s">
        <v>1220</v>
      </c>
      <c r="E378" s="44" t="s">
        <v>3340</v>
      </c>
      <c r="F378" s="44" t="s">
        <v>3340</v>
      </c>
      <c r="G378" s="44" t="s">
        <v>3340</v>
      </c>
      <c r="H378" s="44" t="s">
        <v>1296</v>
      </c>
      <c r="I378" s="44" t="s">
        <v>3965</v>
      </c>
      <c r="J378" s="44" t="s">
        <v>3340</v>
      </c>
      <c r="K378" s="44" t="s">
        <v>3340</v>
      </c>
      <c r="L378" s="45" t="s">
        <v>6</v>
      </c>
      <c r="M378" s="44" t="s">
        <v>3434</v>
      </c>
      <c r="N378" s="62" t="s">
        <v>1038</v>
      </c>
      <c r="O378" s="62">
        <v>0</v>
      </c>
      <c r="P378" s="62" t="s">
        <v>3340</v>
      </c>
    </row>
    <row r="379" spans="1:16">
      <c r="A379" s="44" t="s">
        <v>1040</v>
      </c>
      <c r="B379" s="44" t="s">
        <v>755</v>
      </c>
      <c r="C379" s="44" t="s">
        <v>1206</v>
      </c>
      <c r="D379" s="44" t="s">
        <v>1220</v>
      </c>
      <c r="E379" s="44" t="s">
        <v>3340</v>
      </c>
      <c r="F379" s="44" t="s">
        <v>3340</v>
      </c>
      <c r="G379" s="44" t="s">
        <v>3340</v>
      </c>
      <c r="H379" s="44" t="s">
        <v>1231</v>
      </c>
      <c r="I379" s="44" t="s">
        <v>3965</v>
      </c>
      <c r="J379" s="44" t="s">
        <v>3340</v>
      </c>
      <c r="K379" s="44" t="s">
        <v>3340</v>
      </c>
      <c r="L379" s="45" t="s">
        <v>6</v>
      </c>
      <c r="M379" s="44" t="s">
        <v>3434</v>
      </c>
      <c r="N379" s="62" t="s">
        <v>1038</v>
      </c>
      <c r="O379" s="62">
        <v>0</v>
      </c>
      <c r="P379" s="62" t="s">
        <v>3340</v>
      </c>
    </row>
    <row r="380" spans="1:16">
      <c r="A380" s="44" t="s">
        <v>1047</v>
      </c>
      <c r="B380" s="44" t="s">
        <v>1087</v>
      </c>
      <c r="C380" s="44" t="s">
        <v>1206</v>
      </c>
      <c r="D380" s="44" t="s">
        <v>1220</v>
      </c>
      <c r="E380" s="44" t="s">
        <v>3340</v>
      </c>
      <c r="F380" s="44" t="s">
        <v>3340</v>
      </c>
      <c r="G380" s="44" t="s">
        <v>3340</v>
      </c>
      <c r="H380" s="44" t="s">
        <v>1296</v>
      </c>
      <c r="I380" s="44" t="s">
        <v>3965</v>
      </c>
      <c r="J380" s="44" t="s">
        <v>3340</v>
      </c>
      <c r="K380" s="44" t="s">
        <v>3340</v>
      </c>
      <c r="L380" s="45" t="s">
        <v>1289</v>
      </c>
      <c r="M380" s="44" t="s">
        <v>3434</v>
      </c>
      <c r="N380" s="62" t="s">
        <v>1038</v>
      </c>
      <c r="O380" s="62">
        <v>0</v>
      </c>
      <c r="P380" s="62" t="s">
        <v>3340</v>
      </c>
    </row>
    <row r="381" spans="1:16">
      <c r="A381" s="44" t="s">
        <v>1039</v>
      </c>
      <c r="B381" s="44" t="s">
        <v>754</v>
      </c>
      <c r="C381" s="44" t="s">
        <v>1206</v>
      </c>
      <c r="D381" s="44" t="s">
        <v>1220</v>
      </c>
      <c r="E381" s="44" t="s">
        <v>3340</v>
      </c>
      <c r="F381" s="44" t="s">
        <v>3340</v>
      </c>
      <c r="G381" s="44" t="s">
        <v>3340</v>
      </c>
      <c r="H381" s="44" t="s">
        <v>1231</v>
      </c>
      <c r="I381" s="44" t="s">
        <v>3965</v>
      </c>
      <c r="J381" s="44" t="s">
        <v>3340</v>
      </c>
      <c r="K381" s="44" t="s">
        <v>3340</v>
      </c>
      <c r="L381" s="45" t="s">
        <v>1289</v>
      </c>
      <c r="M381" s="44" t="s">
        <v>3434</v>
      </c>
      <c r="N381" s="62" t="s">
        <v>1038</v>
      </c>
      <c r="O381" s="62">
        <v>0</v>
      </c>
      <c r="P381" s="62" t="s">
        <v>3340</v>
      </c>
    </row>
    <row r="382" spans="1:16">
      <c r="A382" s="44" t="s">
        <v>1316</v>
      </c>
      <c r="B382" s="44" t="s">
        <v>282</v>
      </c>
      <c r="C382" s="44" t="s">
        <v>1206</v>
      </c>
      <c r="D382" s="44" t="s">
        <v>1220</v>
      </c>
      <c r="E382" s="44" t="s">
        <v>3340</v>
      </c>
      <c r="F382" s="44" t="s">
        <v>3340</v>
      </c>
      <c r="G382" s="44" t="s">
        <v>1221</v>
      </c>
      <c r="H382" s="44" t="s">
        <v>3340</v>
      </c>
      <c r="I382" s="44" t="s">
        <v>3966</v>
      </c>
      <c r="J382" s="44" t="s">
        <v>3340</v>
      </c>
      <c r="K382" s="44" t="s">
        <v>3340</v>
      </c>
      <c r="L382" s="45" t="s">
        <v>3340</v>
      </c>
      <c r="M382" s="44" t="s">
        <v>3340</v>
      </c>
      <c r="N382" s="62" t="s">
        <v>1038</v>
      </c>
      <c r="O382" s="62">
        <v>0</v>
      </c>
      <c r="P382" s="62" t="s">
        <v>3340</v>
      </c>
    </row>
    <row r="383" spans="1:16">
      <c r="A383" s="44" t="s">
        <v>2480</v>
      </c>
      <c r="B383" s="44" t="s">
        <v>1852</v>
      </c>
      <c r="C383" s="44" t="s">
        <v>1206</v>
      </c>
      <c r="D383" s="44" t="s">
        <v>1220</v>
      </c>
      <c r="E383" s="44" t="s">
        <v>3340</v>
      </c>
      <c r="F383" s="44" t="s">
        <v>3340</v>
      </c>
      <c r="G383" s="44" t="s">
        <v>1221</v>
      </c>
      <c r="H383" s="44" t="s">
        <v>3340</v>
      </c>
      <c r="I383" s="44" t="s">
        <v>3966</v>
      </c>
      <c r="J383" s="44" t="s">
        <v>3340</v>
      </c>
      <c r="K383" s="44" t="s">
        <v>3340</v>
      </c>
      <c r="L383" s="45" t="s">
        <v>3340</v>
      </c>
      <c r="M383" s="44" t="s">
        <v>3340</v>
      </c>
      <c r="N383" s="62" t="s">
        <v>1038</v>
      </c>
      <c r="O383" s="62">
        <v>0</v>
      </c>
      <c r="P383" s="62" t="s">
        <v>3340</v>
      </c>
    </row>
    <row r="384" spans="1:16">
      <c r="A384" s="44" t="s">
        <v>1324</v>
      </c>
      <c r="B384" s="44" t="s">
        <v>594</v>
      </c>
      <c r="C384" s="44" t="s">
        <v>1206</v>
      </c>
      <c r="D384" s="44" t="s">
        <v>1220</v>
      </c>
      <c r="E384" s="44" t="s">
        <v>3340</v>
      </c>
      <c r="F384" s="44" t="s">
        <v>3340</v>
      </c>
      <c r="G384" s="44" t="s">
        <v>1221</v>
      </c>
      <c r="H384" s="44" t="s">
        <v>3340</v>
      </c>
      <c r="I384" s="44" t="s">
        <v>3966</v>
      </c>
      <c r="J384" s="44" t="s">
        <v>3340</v>
      </c>
      <c r="K384" s="44" t="s">
        <v>3340</v>
      </c>
      <c r="L384" s="45" t="s">
        <v>3340</v>
      </c>
      <c r="M384" s="44" t="s">
        <v>3340</v>
      </c>
      <c r="N384" s="62" t="s">
        <v>1038</v>
      </c>
      <c r="O384" s="62">
        <v>0</v>
      </c>
      <c r="P384" s="62" t="s">
        <v>3340</v>
      </c>
    </row>
    <row r="385" spans="1:16">
      <c r="A385" s="44" t="s">
        <v>1325</v>
      </c>
      <c r="B385" s="44" t="s">
        <v>602</v>
      </c>
      <c r="C385" s="44" t="s">
        <v>1206</v>
      </c>
      <c r="D385" s="44" t="s">
        <v>1220</v>
      </c>
      <c r="E385" s="44" t="s">
        <v>3340</v>
      </c>
      <c r="F385" s="44" t="s">
        <v>3340</v>
      </c>
      <c r="G385" s="44" t="s">
        <v>1221</v>
      </c>
      <c r="H385" s="44" t="s">
        <v>3340</v>
      </c>
      <c r="I385" s="44" t="s">
        <v>3966</v>
      </c>
      <c r="J385" s="44" t="s">
        <v>3340</v>
      </c>
      <c r="K385" s="44" t="s">
        <v>3340</v>
      </c>
      <c r="L385" s="45" t="s">
        <v>3340</v>
      </c>
      <c r="M385" s="44" t="s">
        <v>3340</v>
      </c>
      <c r="N385" s="62" t="s">
        <v>1038</v>
      </c>
      <c r="O385" s="62">
        <v>0</v>
      </c>
      <c r="P385" s="62" t="s">
        <v>3340</v>
      </c>
    </row>
    <row r="386" spans="1:16">
      <c r="A386" s="44" t="s">
        <v>3822</v>
      </c>
      <c r="B386" s="44" t="s">
        <v>899</v>
      </c>
      <c r="C386" s="44" t="s">
        <v>1206</v>
      </c>
      <c r="D386" s="44" t="s">
        <v>1220</v>
      </c>
      <c r="E386" s="44" t="s">
        <v>3340</v>
      </c>
      <c r="F386" s="44" t="s">
        <v>3340</v>
      </c>
      <c r="G386" s="44" t="s">
        <v>1221</v>
      </c>
      <c r="H386" s="44" t="s">
        <v>3340</v>
      </c>
      <c r="I386" s="44" t="s">
        <v>3966</v>
      </c>
      <c r="J386" s="44" t="s">
        <v>3340</v>
      </c>
      <c r="K386" s="44" t="s">
        <v>3340</v>
      </c>
      <c r="L386" s="45" t="s">
        <v>3340</v>
      </c>
      <c r="M386" s="44" t="s">
        <v>3340</v>
      </c>
      <c r="N386" s="62" t="s">
        <v>1038</v>
      </c>
      <c r="O386" s="62">
        <v>0</v>
      </c>
      <c r="P386" s="62" t="s">
        <v>3340</v>
      </c>
    </row>
    <row r="387" spans="1:16">
      <c r="A387" s="44" t="s">
        <v>1332</v>
      </c>
      <c r="B387" s="44" t="s">
        <v>765</v>
      </c>
      <c r="C387" s="44" t="s">
        <v>1206</v>
      </c>
      <c r="D387" s="44" t="s">
        <v>1220</v>
      </c>
      <c r="E387" s="44" t="s">
        <v>3340</v>
      </c>
      <c r="F387" s="44" t="s">
        <v>3340</v>
      </c>
      <c r="G387" s="44" t="s">
        <v>1221</v>
      </c>
      <c r="H387" s="44" t="s">
        <v>3340</v>
      </c>
      <c r="I387" s="44" t="s">
        <v>3966</v>
      </c>
      <c r="J387" s="44" t="s">
        <v>3340</v>
      </c>
      <c r="K387" s="44" t="s">
        <v>3340</v>
      </c>
      <c r="L387" s="45" t="s">
        <v>3340</v>
      </c>
      <c r="M387" s="44" t="s">
        <v>3340</v>
      </c>
      <c r="N387" s="62" t="s">
        <v>1038</v>
      </c>
      <c r="O387" s="62">
        <v>0</v>
      </c>
      <c r="P387" s="62" t="s">
        <v>3340</v>
      </c>
    </row>
    <row r="388" spans="1:16">
      <c r="A388" s="44" t="s">
        <v>3823</v>
      </c>
      <c r="B388" s="44" t="s">
        <v>900</v>
      </c>
      <c r="C388" s="44" t="s">
        <v>1206</v>
      </c>
      <c r="D388" s="44" t="s">
        <v>1220</v>
      </c>
      <c r="E388" s="44" t="s">
        <v>3340</v>
      </c>
      <c r="F388" s="44" t="s">
        <v>3340</v>
      </c>
      <c r="G388" s="44" t="s">
        <v>1221</v>
      </c>
      <c r="H388" s="44" t="s">
        <v>3340</v>
      </c>
      <c r="I388" s="44" t="s">
        <v>3966</v>
      </c>
      <c r="J388" s="44" t="s">
        <v>3340</v>
      </c>
      <c r="K388" s="44" t="s">
        <v>3340</v>
      </c>
      <c r="L388" s="45" t="s">
        <v>3340</v>
      </c>
      <c r="M388" s="44" t="s">
        <v>3340</v>
      </c>
      <c r="N388" s="62" t="s">
        <v>1038</v>
      </c>
      <c r="O388" s="62">
        <v>0</v>
      </c>
      <c r="P388" s="62" t="s">
        <v>3340</v>
      </c>
    </row>
    <row r="389" spans="1:16">
      <c r="A389" s="44" t="s">
        <v>1335</v>
      </c>
      <c r="B389" s="44" t="s">
        <v>767</v>
      </c>
      <c r="C389" s="44" t="s">
        <v>1206</v>
      </c>
      <c r="D389" s="44" t="s">
        <v>1220</v>
      </c>
      <c r="E389" s="44" t="s">
        <v>3340</v>
      </c>
      <c r="F389" s="44" t="s">
        <v>3340</v>
      </c>
      <c r="G389" s="44" t="s">
        <v>1221</v>
      </c>
      <c r="H389" s="44" t="s">
        <v>3340</v>
      </c>
      <c r="I389" s="44" t="s">
        <v>3966</v>
      </c>
      <c r="J389" s="44" t="s">
        <v>3340</v>
      </c>
      <c r="K389" s="44" t="s">
        <v>3340</v>
      </c>
      <c r="L389" s="45" t="s">
        <v>3340</v>
      </c>
      <c r="M389" s="44" t="s">
        <v>3340</v>
      </c>
      <c r="N389" s="62" t="s">
        <v>1038</v>
      </c>
      <c r="O389" s="62">
        <v>0</v>
      </c>
      <c r="P389" s="62" t="s">
        <v>3340</v>
      </c>
    </row>
    <row r="390" spans="1:16">
      <c r="A390" s="44" t="s">
        <v>2482</v>
      </c>
      <c r="B390" s="44" t="s">
        <v>2135</v>
      </c>
      <c r="C390" s="44" t="s">
        <v>1206</v>
      </c>
      <c r="D390" s="44" t="s">
        <v>1220</v>
      </c>
      <c r="E390" s="44" t="s">
        <v>3340</v>
      </c>
      <c r="F390" s="44" t="s">
        <v>3340</v>
      </c>
      <c r="G390" s="44" t="s">
        <v>1221</v>
      </c>
      <c r="H390" s="44" t="s">
        <v>3340</v>
      </c>
      <c r="I390" s="44" t="s">
        <v>3966</v>
      </c>
      <c r="J390" s="44" t="s">
        <v>3340</v>
      </c>
      <c r="K390" s="44" t="s">
        <v>3340</v>
      </c>
      <c r="L390" s="45" t="s">
        <v>3340</v>
      </c>
      <c r="M390" s="44" t="s">
        <v>3340</v>
      </c>
      <c r="N390" s="62" t="s">
        <v>1038</v>
      </c>
      <c r="O390" s="62">
        <v>0</v>
      </c>
      <c r="P390" s="62" t="s">
        <v>3340</v>
      </c>
    </row>
    <row r="391" spans="1:16">
      <c r="A391" s="44" t="s">
        <v>3826</v>
      </c>
      <c r="B391" s="44" t="s">
        <v>904</v>
      </c>
      <c r="C391" s="44" t="s">
        <v>1206</v>
      </c>
      <c r="D391" s="44" t="s">
        <v>1220</v>
      </c>
      <c r="E391" s="44" t="s">
        <v>3340</v>
      </c>
      <c r="F391" s="44" t="s">
        <v>3340</v>
      </c>
      <c r="G391" s="44" t="s">
        <v>1221</v>
      </c>
      <c r="H391" s="44" t="s">
        <v>3340</v>
      </c>
      <c r="I391" s="44" t="s">
        <v>3966</v>
      </c>
      <c r="J391" s="44" t="s">
        <v>3340</v>
      </c>
      <c r="K391" s="44" t="s">
        <v>3340</v>
      </c>
      <c r="L391" s="45" t="s">
        <v>3340</v>
      </c>
      <c r="M391" s="44" t="s">
        <v>3340</v>
      </c>
      <c r="N391" s="62" t="s">
        <v>1038</v>
      </c>
      <c r="O391" s="62">
        <v>0</v>
      </c>
      <c r="P391" s="62" t="s">
        <v>3340</v>
      </c>
    </row>
    <row r="392" spans="1:16">
      <c r="A392" s="44" t="s">
        <v>1339</v>
      </c>
      <c r="B392" s="44" t="s">
        <v>791</v>
      </c>
      <c r="C392" s="44" t="s">
        <v>1206</v>
      </c>
      <c r="D392" s="44" t="s">
        <v>1220</v>
      </c>
      <c r="E392" s="44" t="s">
        <v>3340</v>
      </c>
      <c r="F392" s="44" t="s">
        <v>3340</v>
      </c>
      <c r="G392" s="44" t="s">
        <v>1221</v>
      </c>
      <c r="H392" s="44" t="s">
        <v>3340</v>
      </c>
      <c r="I392" s="44" t="s">
        <v>3966</v>
      </c>
      <c r="J392" s="44" t="s">
        <v>3340</v>
      </c>
      <c r="K392" s="44" t="s">
        <v>3340</v>
      </c>
      <c r="L392" s="45" t="s">
        <v>3340</v>
      </c>
      <c r="M392" s="44" t="s">
        <v>3340</v>
      </c>
      <c r="N392" s="62" t="s">
        <v>1038</v>
      </c>
      <c r="O392" s="62">
        <v>0</v>
      </c>
      <c r="P392" s="62" t="s">
        <v>3340</v>
      </c>
    </row>
    <row r="393" spans="1:16">
      <c r="A393" s="44" t="s">
        <v>1340</v>
      </c>
      <c r="B393" s="44" t="s">
        <v>792</v>
      </c>
      <c r="C393" s="44" t="s">
        <v>1206</v>
      </c>
      <c r="D393" s="44" t="s">
        <v>1220</v>
      </c>
      <c r="E393" s="44" t="s">
        <v>3340</v>
      </c>
      <c r="F393" s="44" t="s">
        <v>3340</v>
      </c>
      <c r="G393" s="44" t="s">
        <v>1221</v>
      </c>
      <c r="H393" s="44" t="s">
        <v>3340</v>
      </c>
      <c r="I393" s="44" t="s">
        <v>3966</v>
      </c>
      <c r="J393" s="44" t="s">
        <v>3340</v>
      </c>
      <c r="K393" s="44" t="s">
        <v>3340</v>
      </c>
      <c r="L393" s="45" t="s">
        <v>3340</v>
      </c>
      <c r="M393" s="44" t="s">
        <v>3340</v>
      </c>
      <c r="N393" s="62" t="s">
        <v>1038</v>
      </c>
      <c r="O393" s="62">
        <v>0</v>
      </c>
      <c r="P393" s="62" t="s">
        <v>3340</v>
      </c>
    </row>
    <row r="394" spans="1:16">
      <c r="A394" s="44" t="s">
        <v>1341</v>
      </c>
      <c r="B394" s="44" t="s">
        <v>793</v>
      </c>
      <c r="C394" s="44" t="s">
        <v>1206</v>
      </c>
      <c r="D394" s="44" t="s">
        <v>1220</v>
      </c>
      <c r="E394" s="44" t="s">
        <v>3340</v>
      </c>
      <c r="F394" s="44" t="s">
        <v>3340</v>
      </c>
      <c r="G394" s="44" t="s">
        <v>1221</v>
      </c>
      <c r="H394" s="44" t="s">
        <v>3340</v>
      </c>
      <c r="I394" s="44" t="s">
        <v>3966</v>
      </c>
      <c r="J394" s="44" t="s">
        <v>3340</v>
      </c>
      <c r="K394" s="44" t="s">
        <v>3340</v>
      </c>
      <c r="L394" s="45" t="s">
        <v>3340</v>
      </c>
      <c r="M394" s="44" t="s">
        <v>3340</v>
      </c>
      <c r="N394" s="62" t="s">
        <v>1038</v>
      </c>
      <c r="O394" s="62">
        <v>0</v>
      </c>
      <c r="P394" s="62" t="s">
        <v>3340</v>
      </c>
    </row>
    <row r="395" spans="1:16">
      <c r="A395" s="63" t="s">
        <v>1342</v>
      </c>
      <c r="B395" s="63" t="s">
        <v>801</v>
      </c>
      <c r="C395" s="63" t="s">
        <v>1206</v>
      </c>
      <c r="D395" s="63" t="s">
        <v>1220</v>
      </c>
      <c r="E395" s="44" t="s">
        <v>3340</v>
      </c>
      <c r="F395" s="44" t="s">
        <v>3340</v>
      </c>
      <c r="G395" s="44" t="s">
        <v>1221</v>
      </c>
      <c r="H395" s="44" t="s">
        <v>3340</v>
      </c>
      <c r="I395" s="44" t="s">
        <v>3966</v>
      </c>
      <c r="J395" s="44" t="s">
        <v>3340</v>
      </c>
      <c r="K395" s="48" t="s">
        <v>3340</v>
      </c>
      <c r="L395" s="45" t="s">
        <v>3340</v>
      </c>
      <c r="M395" s="44" t="s">
        <v>3340</v>
      </c>
      <c r="N395" s="62" t="s">
        <v>1038</v>
      </c>
      <c r="O395" s="62">
        <v>0</v>
      </c>
      <c r="P395" s="62" t="s">
        <v>3340</v>
      </c>
    </row>
    <row r="396" spans="1:16">
      <c r="A396" s="63" t="s">
        <v>2486</v>
      </c>
      <c r="B396" s="63" t="s">
        <v>2191</v>
      </c>
      <c r="C396" s="63" t="s">
        <v>1206</v>
      </c>
      <c r="D396" s="63" t="s">
        <v>1220</v>
      </c>
      <c r="E396" s="44" t="s">
        <v>3340</v>
      </c>
      <c r="F396" s="44" t="s">
        <v>3340</v>
      </c>
      <c r="G396" s="44" t="s">
        <v>1221</v>
      </c>
      <c r="H396" s="44" t="s">
        <v>3340</v>
      </c>
      <c r="I396" s="44" t="s">
        <v>3966</v>
      </c>
      <c r="J396" s="44" t="s">
        <v>3340</v>
      </c>
      <c r="K396" s="47" t="s">
        <v>3340</v>
      </c>
      <c r="L396" s="45" t="s">
        <v>3340</v>
      </c>
      <c r="M396" s="44" t="s">
        <v>3340</v>
      </c>
      <c r="N396" s="62" t="s">
        <v>1038</v>
      </c>
      <c r="O396" s="62">
        <v>0</v>
      </c>
      <c r="P396" s="62" t="s">
        <v>3340</v>
      </c>
    </row>
    <row r="397" spans="1:16">
      <c r="A397" s="63" t="s">
        <v>3917</v>
      </c>
      <c r="B397" s="63" t="s">
        <v>3967</v>
      </c>
      <c r="C397" s="63" t="s">
        <v>1206</v>
      </c>
      <c r="D397" s="63" t="s">
        <v>1220</v>
      </c>
      <c r="E397" s="44" t="s">
        <v>3340</v>
      </c>
      <c r="F397" s="44" t="s">
        <v>3340</v>
      </c>
      <c r="G397" s="44" t="s">
        <v>1221</v>
      </c>
      <c r="H397" s="44" t="s">
        <v>3340</v>
      </c>
      <c r="I397" s="44" t="s">
        <v>3966</v>
      </c>
      <c r="J397" s="44" t="s">
        <v>3968</v>
      </c>
      <c r="K397" s="48" t="s">
        <v>3340</v>
      </c>
      <c r="L397" s="45" t="s">
        <v>1421</v>
      </c>
      <c r="M397" s="44" t="s">
        <v>3300</v>
      </c>
      <c r="N397" s="62" t="s">
        <v>1038</v>
      </c>
      <c r="O397" s="62">
        <v>0</v>
      </c>
      <c r="P397" s="62" t="s">
        <v>3340</v>
      </c>
    </row>
    <row r="398" spans="1:16">
      <c r="A398" s="63" t="s">
        <v>1423</v>
      </c>
      <c r="B398" s="63" t="s">
        <v>1112</v>
      </c>
      <c r="C398" s="63" t="s">
        <v>1206</v>
      </c>
      <c r="D398" s="63" t="s">
        <v>1220</v>
      </c>
      <c r="E398" s="44" t="s">
        <v>3340</v>
      </c>
      <c r="F398" s="44" t="s">
        <v>3340</v>
      </c>
      <c r="G398" s="44" t="s">
        <v>1221</v>
      </c>
      <c r="H398" s="44" t="s">
        <v>3340</v>
      </c>
      <c r="I398" s="44" t="s">
        <v>3966</v>
      </c>
      <c r="J398" s="44" t="s">
        <v>1417</v>
      </c>
      <c r="K398" s="47" t="s">
        <v>3340</v>
      </c>
      <c r="L398" s="45" t="s">
        <v>1421</v>
      </c>
      <c r="M398" s="44" t="s">
        <v>3300</v>
      </c>
      <c r="N398" s="62" t="s">
        <v>1038</v>
      </c>
      <c r="O398" s="62">
        <v>0</v>
      </c>
      <c r="P398" s="62" t="s">
        <v>3340</v>
      </c>
    </row>
    <row r="399" spans="1:16">
      <c r="A399" s="63" t="s">
        <v>1424</v>
      </c>
      <c r="B399" s="63" t="s">
        <v>1113</v>
      </c>
      <c r="C399" s="63" t="s">
        <v>1206</v>
      </c>
      <c r="D399" s="63" t="s">
        <v>1220</v>
      </c>
      <c r="E399" s="44" t="s">
        <v>3340</v>
      </c>
      <c r="F399" s="44" t="s">
        <v>3340</v>
      </c>
      <c r="G399" s="44" t="s">
        <v>1221</v>
      </c>
      <c r="H399" s="44" t="s">
        <v>3340</v>
      </c>
      <c r="I399" s="44" t="s">
        <v>3966</v>
      </c>
      <c r="J399" s="44" t="s">
        <v>1417</v>
      </c>
      <c r="K399" s="48" t="s">
        <v>3340</v>
      </c>
      <c r="L399" s="45" t="s">
        <v>1421</v>
      </c>
      <c r="M399" s="44" t="s">
        <v>3300</v>
      </c>
      <c r="N399" s="62" t="s">
        <v>1038</v>
      </c>
      <c r="O399" s="62">
        <v>0</v>
      </c>
      <c r="P399" s="62" t="s">
        <v>3340</v>
      </c>
    </row>
    <row r="400" spans="1:16">
      <c r="A400" s="63" t="s">
        <v>1298</v>
      </c>
      <c r="B400" s="63" t="s">
        <v>779</v>
      </c>
      <c r="C400" s="63" t="s">
        <v>1206</v>
      </c>
      <c r="D400" s="63" t="s">
        <v>1220</v>
      </c>
      <c r="E400" s="44" t="s">
        <v>3340</v>
      </c>
      <c r="F400" s="44" t="s">
        <v>3340</v>
      </c>
      <c r="G400" s="44" t="s">
        <v>1221</v>
      </c>
      <c r="H400" s="44" t="s">
        <v>3340</v>
      </c>
      <c r="I400" s="44" t="s">
        <v>3966</v>
      </c>
      <c r="J400" s="44" t="s">
        <v>1417</v>
      </c>
      <c r="K400" s="48" t="s">
        <v>3340</v>
      </c>
      <c r="L400" s="45" t="s">
        <v>1421</v>
      </c>
      <c r="M400" s="44" t="s">
        <v>3300</v>
      </c>
      <c r="N400" s="62" t="s">
        <v>1038</v>
      </c>
      <c r="O400" s="62">
        <v>0</v>
      </c>
      <c r="P400" s="62" t="s">
        <v>3340</v>
      </c>
    </row>
    <row r="401" spans="1:16">
      <c r="A401" s="63" t="s">
        <v>1297</v>
      </c>
      <c r="B401" s="63" t="s">
        <v>780</v>
      </c>
      <c r="C401" s="63" t="s">
        <v>1206</v>
      </c>
      <c r="D401" s="63" t="s">
        <v>1220</v>
      </c>
      <c r="E401" s="44" t="s">
        <v>3340</v>
      </c>
      <c r="F401" s="44" t="s">
        <v>3340</v>
      </c>
      <c r="G401" s="44" t="s">
        <v>1221</v>
      </c>
      <c r="H401" s="44" t="s">
        <v>3340</v>
      </c>
      <c r="I401" s="44" t="s">
        <v>3966</v>
      </c>
      <c r="J401" s="44" t="s">
        <v>1417</v>
      </c>
      <c r="K401" s="49" t="s">
        <v>3340</v>
      </c>
      <c r="L401" s="45" t="s">
        <v>1421</v>
      </c>
      <c r="M401" s="44" t="s">
        <v>3300</v>
      </c>
      <c r="N401" s="62" t="s">
        <v>1038</v>
      </c>
      <c r="O401" s="62">
        <v>0</v>
      </c>
      <c r="P401" s="62" t="s">
        <v>3340</v>
      </c>
    </row>
    <row r="402" spans="1:16">
      <c r="A402" s="63" t="s">
        <v>1456</v>
      </c>
      <c r="B402" s="63" t="s">
        <v>1128</v>
      </c>
      <c r="C402" s="63" t="s">
        <v>1206</v>
      </c>
      <c r="D402" s="63" t="s">
        <v>1220</v>
      </c>
      <c r="E402" s="44" t="s">
        <v>3340</v>
      </c>
      <c r="F402" s="44" t="s">
        <v>3340</v>
      </c>
      <c r="G402" s="44" t="s">
        <v>1221</v>
      </c>
      <c r="H402" s="44" t="s">
        <v>3340</v>
      </c>
      <c r="I402" s="44" t="s">
        <v>3966</v>
      </c>
      <c r="J402" s="44" t="s">
        <v>1417</v>
      </c>
      <c r="K402" s="47" t="s">
        <v>3340</v>
      </c>
      <c r="L402" s="45" t="s">
        <v>1457</v>
      </c>
      <c r="M402" s="44" t="s">
        <v>3300</v>
      </c>
      <c r="N402" s="62" t="s">
        <v>1038</v>
      </c>
      <c r="O402" s="62">
        <v>0</v>
      </c>
      <c r="P402" s="62" t="s">
        <v>3340</v>
      </c>
    </row>
    <row r="403" spans="1:16">
      <c r="A403" s="63" t="s">
        <v>1458</v>
      </c>
      <c r="B403" s="63" t="s">
        <v>1129</v>
      </c>
      <c r="C403" s="63" t="s">
        <v>1206</v>
      </c>
      <c r="D403" s="63" t="s">
        <v>1220</v>
      </c>
      <c r="E403" s="44" t="s">
        <v>3340</v>
      </c>
      <c r="F403" s="44" t="s">
        <v>3340</v>
      </c>
      <c r="G403" s="44" t="s">
        <v>1221</v>
      </c>
      <c r="H403" s="44" t="s">
        <v>3340</v>
      </c>
      <c r="I403" s="44" t="s">
        <v>3966</v>
      </c>
      <c r="J403" s="44" t="s">
        <v>1417</v>
      </c>
      <c r="K403" s="47" t="s">
        <v>3340</v>
      </c>
      <c r="L403" s="45" t="s">
        <v>1457</v>
      </c>
      <c r="M403" s="44" t="s">
        <v>3300</v>
      </c>
      <c r="N403" s="62" t="s">
        <v>1038</v>
      </c>
      <c r="O403" s="62">
        <v>0</v>
      </c>
      <c r="P403" s="62" t="s">
        <v>3340</v>
      </c>
    </row>
    <row r="404" spans="1:16">
      <c r="A404" s="63" t="s">
        <v>1460</v>
      </c>
      <c r="B404" s="63" t="s">
        <v>786</v>
      </c>
      <c r="C404" s="63" t="s">
        <v>1206</v>
      </c>
      <c r="D404" s="63" t="s">
        <v>1220</v>
      </c>
      <c r="E404" s="44" t="s">
        <v>3340</v>
      </c>
      <c r="F404" s="44" t="s">
        <v>3340</v>
      </c>
      <c r="G404" s="44" t="s">
        <v>1221</v>
      </c>
      <c r="H404" s="44" t="s">
        <v>3340</v>
      </c>
      <c r="I404" s="44" t="s">
        <v>3966</v>
      </c>
      <c r="J404" s="44" t="s">
        <v>1419</v>
      </c>
      <c r="K404" s="47" t="s">
        <v>3340</v>
      </c>
      <c r="L404" s="45" t="s">
        <v>1457</v>
      </c>
      <c r="M404" s="44" t="s">
        <v>3300</v>
      </c>
      <c r="N404" s="62" t="s">
        <v>1038</v>
      </c>
      <c r="O404" s="62">
        <v>0</v>
      </c>
      <c r="P404" s="62" t="s">
        <v>3340</v>
      </c>
    </row>
    <row r="405" spans="1:16">
      <c r="A405" s="63" t="s">
        <v>1459</v>
      </c>
      <c r="B405" s="63" t="s">
        <v>785</v>
      </c>
      <c r="C405" s="63" t="s">
        <v>1206</v>
      </c>
      <c r="D405" s="63" t="s">
        <v>1220</v>
      </c>
      <c r="E405" s="44" t="s">
        <v>3340</v>
      </c>
      <c r="F405" s="44" t="s">
        <v>3340</v>
      </c>
      <c r="G405" s="44" t="s">
        <v>1221</v>
      </c>
      <c r="H405" s="44" t="s">
        <v>3340</v>
      </c>
      <c r="I405" s="44" t="s">
        <v>3966</v>
      </c>
      <c r="J405" s="44" t="s">
        <v>1419</v>
      </c>
      <c r="K405" s="49" t="s">
        <v>3340</v>
      </c>
      <c r="L405" s="45" t="s">
        <v>1457</v>
      </c>
      <c r="M405" s="44" t="s">
        <v>3300</v>
      </c>
      <c r="N405" s="62" t="s">
        <v>1038</v>
      </c>
      <c r="O405" s="62">
        <v>0</v>
      </c>
      <c r="P405" s="62" t="s">
        <v>3340</v>
      </c>
    </row>
    <row r="406" spans="1:16">
      <c r="A406" s="63" t="s">
        <v>1462</v>
      </c>
      <c r="B406" s="63" t="s">
        <v>788</v>
      </c>
      <c r="C406" s="63" t="s">
        <v>1206</v>
      </c>
      <c r="D406" s="63" t="s">
        <v>1220</v>
      </c>
      <c r="E406" s="44" t="s">
        <v>3340</v>
      </c>
      <c r="F406" s="44" t="s">
        <v>3340</v>
      </c>
      <c r="G406" s="44" t="s">
        <v>1221</v>
      </c>
      <c r="H406" s="44" t="s">
        <v>3340</v>
      </c>
      <c r="I406" s="44" t="s">
        <v>3966</v>
      </c>
      <c r="J406" s="44" t="s">
        <v>1419</v>
      </c>
      <c r="K406" s="49" t="s">
        <v>3340</v>
      </c>
      <c r="L406" s="45" t="s">
        <v>1457</v>
      </c>
      <c r="M406" s="44" t="s">
        <v>3300</v>
      </c>
      <c r="N406" s="62" t="s">
        <v>1038</v>
      </c>
      <c r="O406" s="62">
        <v>0</v>
      </c>
      <c r="P406" s="62" t="s">
        <v>3340</v>
      </c>
    </row>
    <row r="407" spans="1:16">
      <c r="A407" s="63" t="s">
        <v>1461</v>
      </c>
      <c r="B407" s="63" t="s">
        <v>787</v>
      </c>
      <c r="C407" s="63" t="s">
        <v>1206</v>
      </c>
      <c r="D407" s="63" t="s">
        <v>1220</v>
      </c>
      <c r="E407" s="44" t="s">
        <v>3340</v>
      </c>
      <c r="F407" s="44" t="s">
        <v>3340</v>
      </c>
      <c r="G407" s="44" t="s">
        <v>1221</v>
      </c>
      <c r="H407" s="44" t="s">
        <v>3340</v>
      </c>
      <c r="I407" s="44" t="s">
        <v>3966</v>
      </c>
      <c r="J407" s="44" t="s">
        <v>1419</v>
      </c>
      <c r="K407" s="49" t="s">
        <v>3340</v>
      </c>
      <c r="L407" s="45" t="s">
        <v>1457</v>
      </c>
      <c r="M407" s="44" t="s">
        <v>3300</v>
      </c>
      <c r="N407" s="62" t="s">
        <v>1038</v>
      </c>
      <c r="O407" s="62">
        <v>0</v>
      </c>
      <c r="P407" s="62" t="s">
        <v>3340</v>
      </c>
    </row>
    <row r="408" spans="1:16">
      <c r="A408" s="63" t="s">
        <v>3918</v>
      </c>
      <c r="B408" s="63" t="s">
        <v>3969</v>
      </c>
      <c r="C408" s="63" t="s">
        <v>1206</v>
      </c>
      <c r="D408" s="63" t="s">
        <v>1220</v>
      </c>
      <c r="E408" s="44" t="s">
        <v>3340</v>
      </c>
      <c r="F408" s="44" t="s">
        <v>3340</v>
      </c>
      <c r="G408" s="44" t="s">
        <v>1221</v>
      </c>
      <c r="H408" s="44" t="s">
        <v>3340</v>
      </c>
      <c r="I408" s="44" t="s">
        <v>3966</v>
      </c>
      <c r="J408" s="44" t="s">
        <v>3968</v>
      </c>
      <c r="K408" s="47" t="s">
        <v>3340</v>
      </c>
      <c r="L408" s="45" t="s">
        <v>6</v>
      </c>
      <c r="M408" s="44" t="s">
        <v>3300</v>
      </c>
      <c r="N408" s="62" t="s">
        <v>1038</v>
      </c>
      <c r="O408" s="62">
        <v>0</v>
      </c>
      <c r="P408" s="62" t="s">
        <v>3340</v>
      </c>
    </row>
    <row r="409" spans="1:16">
      <c r="A409" s="63" t="s">
        <v>1304</v>
      </c>
      <c r="B409" s="63" t="s">
        <v>771</v>
      </c>
      <c r="C409" s="63" t="s">
        <v>1206</v>
      </c>
      <c r="D409" s="63" t="s">
        <v>1220</v>
      </c>
      <c r="E409" s="44" t="s">
        <v>3340</v>
      </c>
      <c r="F409" s="44" t="s">
        <v>3340</v>
      </c>
      <c r="G409" s="44" t="s">
        <v>1221</v>
      </c>
      <c r="H409" s="44" t="s">
        <v>3340</v>
      </c>
      <c r="I409" s="44" t="s">
        <v>3966</v>
      </c>
      <c r="J409" s="44" t="s">
        <v>1417</v>
      </c>
      <c r="K409" s="49" t="s">
        <v>3340</v>
      </c>
      <c r="L409" s="45" t="s">
        <v>6</v>
      </c>
      <c r="M409" s="44" t="s">
        <v>3300</v>
      </c>
      <c r="N409" s="62" t="s">
        <v>1038</v>
      </c>
      <c r="O409" s="62">
        <v>0</v>
      </c>
      <c r="P409" s="62" t="s">
        <v>3340</v>
      </c>
    </row>
    <row r="410" spans="1:16">
      <c r="A410" s="63" t="s">
        <v>1418</v>
      </c>
      <c r="B410" s="63" t="s">
        <v>772</v>
      </c>
      <c r="C410" s="63" t="s">
        <v>1206</v>
      </c>
      <c r="D410" s="63" t="s">
        <v>1220</v>
      </c>
      <c r="E410" s="44" t="s">
        <v>3340</v>
      </c>
      <c r="F410" s="44" t="s">
        <v>3340</v>
      </c>
      <c r="G410" s="44" t="s">
        <v>1221</v>
      </c>
      <c r="H410" s="44" t="s">
        <v>3340</v>
      </c>
      <c r="I410" s="44" t="s">
        <v>3966</v>
      </c>
      <c r="J410" s="44" t="s">
        <v>1419</v>
      </c>
      <c r="K410" s="49" t="s">
        <v>3340</v>
      </c>
      <c r="L410" s="45" t="s">
        <v>6</v>
      </c>
      <c r="M410" s="44" t="s">
        <v>3300</v>
      </c>
      <c r="N410" s="62" t="s">
        <v>1038</v>
      </c>
      <c r="O410" s="62">
        <v>0</v>
      </c>
      <c r="P410" s="62" t="s">
        <v>3340</v>
      </c>
    </row>
    <row r="411" spans="1:16">
      <c r="A411" s="63" t="s">
        <v>1420</v>
      </c>
      <c r="B411" s="63" t="s">
        <v>774</v>
      </c>
      <c r="C411" s="63" t="s">
        <v>1206</v>
      </c>
      <c r="D411" s="63" t="s">
        <v>1220</v>
      </c>
      <c r="E411" s="44" t="s">
        <v>3340</v>
      </c>
      <c r="F411" s="44" t="s">
        <v>3340</v>
      </c>
      <c r="G411" s="44" t="s">
        <v>1221</v>
      </c>
      <c r="H411" s="44" t="s">
        <v>3340</v>
      </c>
      <c r="I411" s="44" t="s">
        <v>3966</v>
      </c>
      <c r="J411" s="44" t="s">
        <v>1419</v>
      </c>
      <c r="K411" s="49" t="s">
        <v>3340</v>
      </c>
      <c r="L411" s="45" t="s">
        <v>6</v>
      </c>
      <c r="M411" s="44" t="s">
        <v>3300</v>
      </c>
      <c r="N411" s="62" t="s">
        <v>1038</v>
      </c>
      <c r="O411" s="62">
        <v>0</v>
      </c>
      <c r="P411" s="62" t="s">
        <v>3340</v>
      </c>
    </row>
    <row r="412" spans="1:16">
      <c r="A412" s="63" t="s">
        <v>1303</v>
      </c>
      <c r="B412" s="63" t="s">
        <v>773</v>
      </c>
      <c r="C412" s="63" t="s">
        <v>1206</v>
      </c>
      <c r="D412" s="63" t="s">
        <v>1220</v>
      </c>
      <c r="E412" s="44" t="s">
        <v>3340</v>
      </c>
      <c r="F412" s="44" t="s">
        <v>3340</v>
      </c>
      <c r="G412" s="44" t="s">
        <v>1221</v>
      </c>
      <c r="H412" s="44" t="s">
        <v>3340</v>
      </c>
      <c r="I412" s="44" t="s">
        <v>3966</v>
      </c>
      <c r="J412" s="44" t="s">
        <v>1417</v>
      </c>
      <c r="K412" s="47" t="s">
        <v>3340</v>
      </c>
      <c r="L412" s="45" t="s">
        <v>6</v>
      </c>
      <c r="M412" s="44" t="s">
        <v>3300</v>
      </c>
      <c r="N412" s="62" t="s">
        <v>1038</v>
      </c>
      <c r="O412" s="62">
        <v>0</v>
      </c>
      <c r="P412" s="62" t="s">
        <v>3340</v>
      </c>
    </row>
    <row r="413" spans="1:16">
      <c r="A413" s="63" t="s">
        <v>1333</v>
      </c>
      <c r="B413" s="63" t="s">
        <v>766</v>
      </c>
      <c r="C413" s="63" t="s">
        <v>1206</v>
      </c>
      <c r="D413" s="63" t="s">
        <v>1220</v>
      </c>
      <c r="E413" s="44" t="s">
        <v>3340</v>
      </c>
      <c r="F413" s="44" t="s">
        <v>3340</v>
      </c>
      <c r="G413" s="44" t="s">
        <v>1221</v>
      </c>
      <c r="H413" s="44" t="s">
        <v>3340</v>
      </c>
      <c r="I413" s="44" t="s">
        <v>3966</v>
      </c>
      <c r="J413" s="44" t="s">
        <v>3340</v>
      </c>
      <c r="K413" s="47" t="s">
        <v>3340</v>
      </c>
      <c r="L413" s="45" t="s">
        <v>3970</v>
      </c>
      <c r="M413" s="44" t="s">
        <v>3340</v>
      </c>
      <c r="N413" s="62" t="s">
        <v>1038</v>
      </c>
      <c r="O413" s="62">
        <v>0</v>
      </c>
      <c r="P413" s="62" t="s">
        <v>3340</v>
      </c>
    </row>
    <row r="414" spans="1:16">
      <c r="A414" s="63" t="s">
        <v>1450</v>
      </c>
      <c r="B414" s="63" t="s">
        <v>1124</v>
      </c>
      <c r="C414" s="63" t="s">
        <v>1206</v>
      </c>
      <c r="D414" s="63" t="s">
        <v>1220</v>
      </c>
      <c r="E414" s="44" t="s">
        <v>3340</v>
      </c>
      <c r="F414" s="44" t="s">
        <v>3340</v>
      </c>
      <c r="G414" s="44" t="s">
        <v>1221</v>
      </c>
      <c r="H414" s="44" t="s">
        <v>3340</v>
      </c>
      <c r="I414" s="44" t="s">
        <v>3966</v>
      </c>
      <c r="J414" s="44" t="s">
        <v>1417</v>
      </c>
      <c r="K414" s="47" t="s">
        <v>3340</v>
      </c>
      <c r="L414" s="45" t="s">
        <v>1451</v>
      </c>
      <c r="M414" s="44" t="s">
        <v>3300</v>
      </c>
      <c r="N414" s="62" t="s">
        <v>1038</v>
      </c>
      <c r="O414" s="62">
        <v>0</v>
      </c>
      <c r="P414" s="62" t="s">
        <v>3340</v>
      </c>
    </row>
    <row r="415" spans="1:16">
      <c r="A415" s="63" t="s">
        <v>1452</v>
      </c>
      <c r="B415" s="63" t="s">
        <v>1125</v>
      </c>
      <c r="C415" s="63" t="s">
        <v>1206</v>
      </c>
      <c r="D415" s="63" t="s">
        <v>1220</v>
      </c>
      <c r="E415" s="44" t="s">
        <v>3340</v>
      </c>
      <c r="F415" s="44" t="s">
        <v>3340</v>
      </c>
      <c r="G415" s="44" t="s">
        <v>1221</v>
      </c>
      <c r="H415" s="44" t="s">
        <v>3340</v>
      </c>
      <c r="I415" s="44" t="s">
        <v>3966</v>
      </c>
      <c r="J415" s="44" t="s">
        <v>1417</v>
      </c>
      <c r="K415" s="49" t="s">
        <v>3340</v>
      </c>
      <c r="L415" s="45" t="s">
        <v>1451</v>
      </c>
      <c r="M415" s="44" t="s">
        <v>3300</v>
      </c>
      <c r="N415" s="62" t="s">
        <v>1038</v>
      </c>
      <c r="O415" s="62">
        <v>0</v>
      </c>
      <c r="P415" s="62" t="s">
        <v>3340</v>
      </c>
    </row>
    <row r="416" spans="1:16">
      <c r="A416" s="63" t="s">
        <v>1466</v>
      </c>
      <c r="B416" s="63" t="s">
        <v>1132</v>
      </c>
      <c r="C416" s="63" t="s">
        <v>1206</v>
      </c>
      <c r="D416" s="63" t="s">
        <v>1220</v>
      </c>
      <c r="E416" s="44" t="s">
        <v>3340</v>
      </c>
      <c r="F416" s="44" t="s">
        <v>3340</v>
      </c>
      <c r="G416" s="44" t="s">
        <v>1221</v>
      </c>
      <c r="H416" s="44" t="s">
        <v>3340</v>
      </c>
      <c r="I416" s="44" t="s">
        <v>3966</v>
      </c>
      <c r="J416" s="44" t="s">
        <v>1417</v>
      </c>
      <c r="K416" s="49" t="s">
        <v>3340</v>
      </c>
      <c r="L416" s="45" t="s">
        <v>1467</v>
      </c>
      <c r="M416" s="44" t="s">
        <v>3300</v>
      </c>
      <c r="N416" s="62" t="s">
        <v>1038</v>
      </c>
      <c r="O416" s="62">
        <v>0</v>
      </c>
      <c r="P416" s="62" t="s">
        <v>3340</v>
      </c>
    </row>
    <row r="417" spans="1:16">
      <c r="A417" s="63" t="s">
        <v>1468</v>
      </c>
      <c r="B417" s="63" t="s">
        <v>1133</v>
      </c>
      <c r="C417" s="63" t="s">
        <v>1206</v>
      </c>
      <c r="D417" s="63" t="s">
        <v>1220</v>
      </c>
      <c r="E417" s="44" t="s">
        <v>3340</v>
      </c>
      <c r="F417" s="44" t="s">
        <v>3340</v>
      </c>
      <c r="G417" s="44" t="s">
        <v>1221</v>
      </c>
      <c r="H417" s="44" t="s">
        <v>3340</v>
      </c>
      <c r="I417" s="44" t="s">
        <v>3966</v>
      </c>
      <c r="J417" s="44" t="s">
        <v>1417</v>
      </c>
      <c r="K417" s="49" t="s">
        <v>3340</v>
      </c>
      <c r="L417" s="45" t="s">
        <v>1467</v>
      </c>
      <c r="M417" s="44" t="s">
        <v>3300</v>
      </c>
      <c r="N417" s="62" t="s">
        <v>1038</v>
      </c>
      <c r="O417" s="62">
        <v>0</v>
      </c>
      <c r="P417" s="62" t="s">
        <v>3340</v>
      </c>
    </row>
    <row r="418" spans="1:16">
      <c r="A418" s="63" t="s">
        <v>1472</v>
      </c>
      <c r="B418" s="63" t="s">
        <v>1134</v>
      </c>
      <c r="C418" s="63" t="s">
        <v>1206</v>
      </c>
      <c r="D418" s="63" t="s">
        <v>1220</v>
      </c>
      <c r="E418" s="44" t="s">
        <v>3340</v>
      </c>
      <c r="F418" s="44" t="s">
        <v>3340</v>
      </c>
      <c r="G418" s="44" t="s">
        <v>1221</v>
      </c>
      <c r="H418" s="44" t="s">
        <v>3340</v>
      </c>
      <c r="I418" s="44" t="s">
        <v>3966</v>
      </c>
      <c r="J418" s="44" t="s">
        <v>1417</v>
      </c>
      <c r="K418" s="49" t="s">
        <v>3340</v>
      </c>
      <c r="L418" s="45" t="s">
        <v>1473</v>
      </c>
      <c r="M418" s="44" t="s">
        <v>3300</v>
      </c>
      <c r="N418" s="62" t="s">
        <v>1038</v>
      </c>
      <c r="O418" s="62">
        <v>0</v>
      </c>
      <c r="P418" s="62" t="s">
        <v>3340</v>
      </c>
    </row>
    <row r="419" spans="1:16">
      <c r="A419" s="63" t="s">
        <v>1474</v>
      </c>
      <c r="B419" s="63" t="s">
        <v>1135</v>
      </c>
      <c r="C419" s="63" t="s">
        <v>1206</v>
      </c>
      <c r="D419" s="63" t="s">
        <v>1220</v>
      </c>
      <c r="E419" s="44" t="s">
        <v>3340</v>
      </c>
      <c r="F419" s="44" t="s">
        <v>3340</v>
      </c>
      <c r="G419" s="44" t="s">
        <v>1221</v>
      </c>
      <c r="H419" s="44" t="s">
        <v>3340</v>
      </c>
      <c r="I419" s="44" t="s">
        <v>3966</v>
      </c>
      <c r="J419" s="44" t="s">
        <v>1417</v>
      </c>
      <c r="K419" s="49" t="s">
        <v>3340</v>
      </c>
      <c r="L419" s="45" t="s">
        <v>1473</v>
      </c>
      <c r="M419" s="44" t="s">
        <v>3300</v>
      </c>
      <c r="N419" s="62" t="s">
        <v>1038</v>
      </c>
      <c r="O419" s="62">
        <v>0</v>
      </c>
      <c r="P419" s="62" t="s">
        <v>3340</v>
      </c>
    </row>
    <row r="420" spans="1:16">
      <c r="A420" s="63" t="s">
        <v>1453</v>
      </c>
      <c r="B420" s="63" t="s">
        <v>1126</v>
      </c>
      <c r="C420" s="63" t="s">
        <v>1206</v>
      </c>
      <c r="D420" s="63" t="s">
        <v>1220</v>
      </c>
      <c r="E420" s="44" t="s">
        <v>3340</v>
      </c>
      <c r="F420" s="44" t="s">
        <v>3340</v>
      </c>
      <c r="G420" s="44" t="s">
        <v>1221</v>
      </c>
      <c r="H420" s="44" t="s">
        <v>3340</v>
      </c>
      <c r="I420" s="44" t="s">
        <v>3966</v>
      </c>
      <c r="J420" s="44" t="s">
        <v>1417</v>
      </c>
      <c r="K420" s="49" t="s">
        <v>3340</v>
      </c>
      <c r="L420" s="45" t="s">
        <v>1454</v>
      </c>
      <c r="M420" s="44" t="s">
        <v>3300</v>
      </c>
      <c r="N420" s="62" t="s">
        <v>1038</v>
      </c>
      <c r="O420" s="62">
        <v>0</v>
      </c>
      <c r="P420" s="62" t="s">
        <v>3340</v>
      </c>
    </row>
    <row r="421" spans="1:16">
      <c r="A421" s="63" t="s">
        <v>1455</v>
      </c>
      <c r="B421" s="63" t="s">
        <v>1127</v>
      </c>
      <c r="C421" s="63" t="s">
        <v>1206</v>
      </c>
      <c r="D421" s="63" t="s">
        <v>1220</v>
      </c>
      <c r="E421" s="44" t="s">
        <v>3340</v>
      </c>
      <c r="F421" s="44" t="s">
        <v>3340</v>
      </c>
      <c r="G421" s="44" t="s">
        <v>1221</v>
      </c>
      <c r="H421" s="44" t="s">
        <v>3340</v>
      </c>
      <c r="I421" s="44" t="s">
        <v>3966</v>
      </c>
      <c r="J421" s="44" t="s">
        <v>1417</v>
      </c>
      <c r="K421" s="49" t="s">
        <v>3340</v>
      </c>
      <c r="L421" s="45" t="s">
        <v>1454</v>
      </c>
      <c r="M421" s="44" t="s">
        <v>3300</v>
      </c>
      <c r="N421" s="62" t="s">
        <v>1038</v>
      </c>
      <c r="O421" s="62">
        <v>0</v>
      </c>
      <c r="P421" s="62" t="s">
        <v>3340</v>
      </c>
    </row>
    <row r="422" spans="1:16">
      <c r="A422" s="63" t="s">
        <v>1425</v>
      </c>
      <c r="B422" s="63" t="s">
        <v>1114</v>
      </c>
      <c r="C422" s="63" t="s">
        <v>1206</v>
      </c>
      <c r="D422" s="63" t="s">
        <v>1220</v>
      </c>
      <c r="E422" s="44" t="s">
        <v>3340</v>
      </c>
      <c r="F422" s="44" t="s">
        <v>3340</v>
      </c>
      <c r="G422" s="44" t="s">
        <v>1221</v>
      </c>
      <c r="H422" s="44" t="s">
        <v>3340</v>
      </c>
      <c r="I422" s="44" t="s">
        <v>3966</v>
      </c>
      <c r="J422" s="44" t="s">
        <v>1417</v>
      </c>
      <c r="K422" s="47" t="s">
        <v>3340</v>
      </c>
      <c r="L422" s="45" t="s">
        <v>1426</v>
      </c>
      <c r="M422" s="44" t="s">
        <v>3300</v>
      </c>
      <c r="N422" s="62" t="s">
        <v>1038</v>
      </c>
      <c r="O422" s="62">
        <v>0</v>
      </c>
      <c r="P422" s="62" t="s">
        <v>3340</v>
      </c>
    </row>
    <row r="423" spans="1:16">
      <c r="A423" s="63" t="s">
        <v>1427</v>
      </c>
      <c r="B423" s="63" t="s">
        <v>1115</v>
      </c>
      <c r="C423" s="63" t="s">
        <v>1206</v>
      </c>
      <c r="D423" s="63" t="s">
        <v>1220</v>
      </c>
      <c r="E423" s="44" t="s">
        <v>3340</v>
      </c>
      <c r="F423" s="44" t="s">
        <v>3340</v>
      </c>
      <c r="G423" s="44" t="s">
        <v>1221</v>
      </c>
      <c r="H423" s="44" t="s">
        <v>3340</v>
      </c>
      <c r="I423" s="44" t="s">
        <v>3966</v>
      </c>
      <c r="J423" s="44" t="s">
        <v>1417</v>
      </c>
      <c r="K423" s="49" t="s">
        <v>3340</v>
      </c>
      <c r="L423" s="45" t="s">
        <v>1426</v>
      </c>
      <c r="M423" s="44" t="s">
        <v>3300</v>
      </c>
      <c r="N423" s="62" t="s">
        <v>1038</v>
      </c>
      <c r="O423" s="62">
        <v>0</v>
      </c>
      <c r="P423" s="62" t="s">
        <v>3340</v>
      </c>
    </row>
    <row r="424" spans="1:16">
      <c r="A424" s="63" t="s">
        <v>1431</v>
      </c>
      <c r="B424" s="63" t="s">
        <v>781</v>
      </c>
      <c r="C424" s="63" t="s">
        <v>1206</v>
      </c>
      <c r="D424" s="63" t="s">
        <v>1220</v>
      </c>
      <c r="E424" s="44" t="s">
        <v>3340</v>
      </c>
      <c r="F424" s="44" t="s">
        <v>3340</v>
      </c>
      <c r="G424" s="44" t="s">
        <v>1221</v>
      </c>
      <c r="H424" s="44" t="s">
        <v>3340</v>
      </c>
      <c r="I424" s="44" t="s">
        <v>3966</v>
      </c>
      <c r="J424" s="44" t="s">
        <v>1419</v>
      </c>
      <c r="K424" s="63" t="s">
        <v>3340</v>
      </c>
      <c r="L424" s="45" t="s">
        <v>1432</v>
      </c>
      <c r="M424" s="44" t="s">
        <v>3300</v>
      </c>
      <c r="N424" s="62" t="s">
        <v>1038</v>
      </c>
      <c r="O424" s="62">
        <v>0</v>
      </c>
      <c r="P424" s="62" t="s">
        <v>3340</v>
      </c>
    </row>
    <row r="425" spans="1:16">
      <c r="A425" s="63" t="s">
        <v>1433</v>
      </c>
      <c r="B425" s="63" t="s">
        <v>782</v>
      </c>
      <c r="C425" s="63" t="s">
        <v>1206</v>
      </c>
      <c r="D425" s="63" t="s">
        <v>1220</v>
      </c>
      <c r="E425" s="44" t="s">
        <v>3340</v>
      </c>
      <c r="F425" s="44" t="s">
        <v>3340</v>
      </c>
      <c r="G425" s="44" t="s">
        <v>1221</v>
      </c>
      <c r="H425" s="44" t="s">
        <v>3340</v>
      </c>
      <c r="I425" s="44" t="s">
        <v>3966</v>
      </c>
      <c r="J425" s="44" t="s">
        <v>1419</v>
      </c>
      <c r="K425" s="49" t="s">
        <v>3340</v>
      </c>
      <c r="L425" s="45" t="s">
        <v>1432</v>
      </c>
      <c r="M425" s="44" t="s">
        <v>3300</v>
      </c>
      <c r="N425" s="62" t="s">
        <v>1038</v>
      </c>
      <c r="O425" s="62">
        <v>0</v>
      </c>
      <c r="P425" s="62" t="s">
        <v>3340</v>
      </c>
    </row>
    <row r="426" spans="1:16">
      <c r="A426" s="63" t="s">
        <v>1438</v>
      </c>
      <c r="B426" s="63" t="s">
        <v>783</v>
      </c>
      <c r="C426" s="63" t="s">
        <v>1206</v>
      </c>
      <c r="D426" s="63" t="s">
        <v>1220</v>
      </c>
      <c r="E426" s="44" t="s">
        <v>3340</v>
      </c>
      <c r="F426" s="44" t="s">
        <v>3340</v>
      </c>
      <c r="G426" s="44" t="s">
        <v>1221</v>
      </c>
      <c r="H426" s="44" t="s">
        <v>3340</v>
      </c>
      <c r="I426" s="44" t="s">
        <v>3966</v>
      </c>
      <c r="J426" s="44" t="s">
        <v>1419</v>
      </c>
      <c r="K426" s="49" t="s">
        <v>3340</v>
      </c>
      <c r="L426" s="45" t="s">
        <v>1432</v>
      </c>
      <c r="M426" s="44" t="s">
        <v>3300</v>
      </c>
      <c r="N426" s="62" t="s">
        <v>1038</v>
      </c>
      <c r="O426" s="62">
        <v>0</v>
      </c>
      <c r="P426" s="62" t="s">
        <v>3340</v>
      </c>
    </row>
    <row r="427" spans="1:16">
      <c r="A427" s="63" t="s">
        <v>1439</v>
      </c>
      <c r="B427" s="63" t="s">
        <v>784</v>
      </c>
      <c r="C427" s="63" t="s">
        <v>1206</v>
      </c>
      <c r="D427" s="63" t="s">
        <v>1220</v>
      </c>
      <c r="E427" s="44" t="s">
        <v>3340</v>
      </c>
      <c r="F427" s="44" t="s">
        <v>3340</v>
      </c>
      <c r="G427" s="44" t="s">
        <v>1221</v>
      </c>
      <c r="H427" s="44" t="s">
        <v>3340</v>
      </c>
      <c r="I427" s="44" t="s">
        <v>3966</v>
      </c>
      <c r="J427" s="44" t="s">
        <v>1419</v>
      </c>
      <c r="K427" s="63" t="s">
        <v>3340</v>
      </c>
      <c r="L427" s="45" t="s">
        <v>1432</v>
      </c>
      <c r="M427" s="44" t="s">
        <v>3300</v>
      </c>
      <c r="N427" s="62" t="s">
        <v>1038</v>
      </c>
      <c r="O427" s="62">
        <v>0</v>
      </c>
      <c r="P427" s="62" t="s">
        <v>3340</v>
      </c>
    </row>
    <row r="428" spans="1:16">
      <c r="A428" s="63" t="s">
        <v>1440</v>
      </c>
      <c r="B428" s="63" t="s">
        <v>1056</v>
      </c>
      <c r="C428" s="63" t="s">
        <v>1206</v>
      </c>
      <c r="D428" s="63" t="s">
        <v>1220</v>
      </c>
      <c r="E428" s="44" t="s">
        <v>3340</v>
      </c>
      <c r="F428" s="44" t="s">
        <v>3340</v>
      </c>
      <c r="G428" s="44" t="s">
        <v>1221</v>
      </c>
      <c r="H428" s="44" t="s">
        <v>3340</v>
      </c>
      <c r="I428" s="44" t="s">
        <v>3966</v>
      </c>
      <c r="J428" s="44" t="s">
        <v>1417</v>
      </c>
      <c r="K428" s="47" t="s">
        <v>3340</v>
      </c>
      <c r="L428" s="45" t="s">
        <v>1432</v>
      </c>
      <c r="M428" s="44" t="s">
        <v>3300</v>
      </c>
      <c r="N428" s="62" t="s">
        <v>1038</v>
      </c>
      <c r="O428" s="62">
        <v>0</v>
      </c>
      <c r="P428" s="62" t="s">
        <v>3340</v>
      </c>
    </row>
    <row r="429" spans="1:16">
      <c r="A429" s="63" t="s">
        <v>1441</v>
      </c>
      <c r="B429" s="63" t="s">
        <v>1055</v>
      </c>
      <c r="C429" s="63" t="s">
        <v>1206</v>
      </c>
      <c r="D429" s="63" t="s">
        <v>1220</v>
      </c>
      <c r="E429" s="44" t="s">
        <v>3340</v>
      </c>
      <c r="F429" s="44" t="s">
        <v>3340</v>
      </c>
      <c r="G429" s="44" t="s">
        <v>1221</v>
      </c>
      <c r="H429" s="44" t="s">
        <v>3340</v>
      </c>
      <c r="I429" s="44" t="s">
        <v>3966</v>
      </c>
      <c r="J429" s="44" t="s">
        <v>1417</v>
      </c>
      <c r="K429" s="47" t="s">
        <v>3340</v>
      </c>
      <c r="L429" s="45" t="s">
        <v>1432</v>
      </c>
      <c r="M429" s="44" t="s">
        <v>3300</v>
      </c>
      <c r="N429" s="62" t="s">
        <v>1038</v>
      </c>
      <c r="O429" s="62">
        <v>0</v>
      </c>
      <c r="P429" s="62" t="s">
        <v>3340</v>
      </c>
    </row>
    <row r="430" spans="1:16">
      <c r="A430" s="63" t="s">
        <v>1442</v>
      </c>
      <c r="B430" s="63" t="s">
        <v>1058</v>
      </c>
      <c r="C430" s="63" t="s">
        <v>1206</v>
      </c>
      <c r="D430" s="63" t="s">
        <v>1220</v>
      </c>
      <c r="E430" s="44" t="s">
        <v>3340</v>
      </c>
      <c r="F430" s="44" t="s">
        <v>3340</v>
      </c>
      <c r="G430" s="44" t="s">
        <v>1221</v>
      </c>
      <c r="H430" s="44" t="s">
        <v>3340</v>
      </c>
      <c r="I430" s="44" t="s">
        <v>3966</v>
      </c>
      <c r="J430" s="44" t="s">
        <v>1417</v>
      </c>
      <c r="K430" s="63" t="s">
        <v>3340</v>
      </c>
      <c r="L430" s="45" t="s">
        <v>1432</v>
      </c>
      <c r="M430" s="44" t="s">
        <v>3300</v>
      </c>
      <c r="N430" s="62" t="s">
        <v>1038</v>
      </c>
      <c r="O430" s="62">
        <v>0</v>
      </c>
      <c r="P430" s="62" t="s">
        <v>3340</v>
      </c>
    </row>
    <row r="431" spans="1:16">
      <c r="A431" s="63" t="s">
        <v>1443</v>
      </c>
      <c r="B431" s="63" t="s">
        <v>1057</v>
      </c>
      <c r="C431" s="63" t="s">
        <v>1206</v>
      </c>
      <c r="D431" s="63" t="s">
        <v>1220</v>
      </c>
      <c r="E431" s="44" t="s">
        <v>3340</v>
      </c>
      <c r="F431" s="44" t="s">
        <v>3340</v>
      </c>
      <c r="G431" s="44" t="s">
        <v>1221</v>
      </c>
      <c r="H431" s="44" t="s">
        <v>3340</v>
      </c>
      <c r="I431" s="44" t="s">
        <v>3966</v>
      </c>
      <c r="J431" s="44" t="s">
        <v>1417</v>
      </c>
      <c r="K431" s="63" t="s">
        <v>3340</v>
      </c>
      <c r="L431" s="45" t="s">
        <v>1432</v>
      </c>
      <c r="M431" s="44" t="s">
        <v>3300</v>
      </c>
      <c r="N431" s="62" t="s">
        <v>1038</v>
      </c>
      <c r="O431" s="62">
        <v>0</v>
      </c>
      <c r="P431" s="62" t="s">
        <v>3340</v>
      </c>
    </row>
    <row r="432" spans="1:16">
      <c r="A432" s="63" t="s">
        <v>1475</v>
      </c>
      <c r="B432" s="63" t="s">
        <v>1060</v>
      </c>
      <c r="C432" s="63" t="s">
        <v>1206</v>
      </c>
      <c r="D432" s="63" t="s">
        <v>1220</v>
      </c>
      <c r="E432" s="44" t="s">
        <v>3340</v>
      </c>
      <c r="F432" s="44" t="s">
        <v>3340</v>
      </c>
      <c r="G432" s="44" t="s">
        <v>1221</v>
      </c>
      <c r="H432" s="44" t="s">
        <v>3340</v>
      </c>
      <c r="I432" s="44" t="s">
        <v>3966</v>
      </c>
      <c r="J432" s="44" t="s">
        <v>1417</v>
      </c>
      <c r="K432" s="63" t="s">
        <v>3340</v>
      </c>
      <c r="L432" s="45" t="s">
        <v>1432</v>
      </c>
      <c r="M432" s="44" t="s">
        <v>3300</v>
      </c>
      <c r="N432" s="62" t="s">
        <v>1038</v>
      </c>
      <c r="O432" s="62">
        <v>0</v>
      </c>
      <c r="P432" s="62" t="s">
        <v>3340</v>
      </c>
    </row>
    <row r="433" spans="1:16">
      <c r="A433" s="63" t="s">
        <v>1476</v>
      </c>
      <c r="B433" s="63" t="s">
        <v>1059</v>
      </c>
      <c r="C433" s="63" t="s">
        <v>1206</v>
      </c>
      <c r="D433" s="63" t="s">
        <v>1220</v>
      </c>
      <c r="E433" s="44" t="s">
        <v>3340</v>
      </c>
      <c r="F433" s="44" t="s">
        <v>3340</v>
      </c>
      <c r="G433" s="44" t="s">
        <v>1221</v>
      </c>
      <c r="H433" s="44" t="s">
        <v>3340</v>
      </c>
      <c r="I433" s="44" t="s">
        <v>3966</v>
      </c>
      <c r="J433" s="44" t="s">
        <v>1417</v>
      </c>
      <c r="K433" s="63" t="s">
        <v>3340</v>
      </c>
      <c r="L433" s="45" t="s">
        <v>1432</v>
      </c>
      <c r="M433" s="44" t="s">
        <v>3300</v>
      </c>
      <c r="N433" s="62" t="s">
        <v>1038</v>
      </c>
      <c r="O433" s="62">
        <v>0</v>
      </c>
      <c r="P433" s="62" t="s">
        <v>3340</v>
      </c>
    </row>
    <row r="434" spans="1:16">
      <c r="A434" s="44" t="s">
        <v>1302</v>
      </c>
      <c r="B434" s="44" t="s">
        <v>769</v>
      </c>
      <c r="C434" s="63" t="s">
        <v>1206</v>
      </c>
      <c r="D434" s="63" t="s">
        <v>1220</v>
      </c>
      <c r="E434" s="44" t="s">
        <v>3340</v>
      </c>
      <c r="F434" s="44" t="s">
        <v>3340</v>
      </c>
      <c r="G434" s="44" t="s">
        <v>1221</v>
      </c>
      <c r="H434" s="44" t="s">
        <v>3340</v>
      </c>
      <c r="I434" s="44" t="s">
        <v>3966</v>
      </c>
      <c r="J434" s="44" t="s">
        <v>1417</v>
      </c>
      <c r="K434" s="49" t="s">
        <v>3340</v>
      </c>
      <c r="L434" s="45" t="s">
        <v>1422</v>
      </c>
      <c r="M434" s="44" t="s">
        <v>3300</v>
      </c>
      <c r="N434" s="62" t="s">
        <v>1038</v>
      </c>
      <c r="O434" s="62">
        <v>0</v>
      </c>
      <c r="P434" s="62" t="s">
        <v>3340</v>
      </c>
    </row>
    <row r="435" spans="1:16">
      <c r="A435" s="44" t="s">
        <v>1301</v>
      </c>
      <c r="B435" s="44" t="s">
        <v>770</v>
      </c>
      <c r="C435" s="63" t="s">
        <v>1206</v>
      </c>
      <c r="D435" s="63" t="s">
        <v>1220</v>
      </c>
      <c r="E435" s="44" t="s">
        <v>3340</v>
      </c>
      <c r="F435" s="44" t="s">
        <v>3340</v>
      </c>
      <c r="G435" s="44" t="s">
        <v>1221</v>
      </c>
      <c r="H435" s="44" t="s">
        <v>3340</v>
      </c>
      <c r="I435" s="44" t="s">
        <v>3966</v>
      </c>
      <c r="J435" s="44" t="s">
        <v>1417</v>
      </c>
      <c r="K435" s="49" t="s">
        <v>3340</v>
      </c>
      <c r="L435" s="45" t="s">
        <v>1422</v>
      </c>
      <c r="M435" s="44" t="s">
        <v>3300</v>
      </c>
      <c r="N435" s="62" t="s">
        <v>1038</v>
      </c>
      <c r="O435" s="62">
        <v>0</v>
      </c>
      <c r="P435" s="62" t="s">
        <v>3340</v>
      </c>
    </row>
    <row r="436" spans="1:16">
      <c r="A436" s="44" t="s">
        <v>1300</v>
      </c>
      <c r="B436" s="44" t="s">
        <v>775</v>
      </c>
      <c r="C436" s="63" t="s">
        <v>1206</v>
      </c>
      <c r="D436" s="63" t="s">
        <v>1220</v>
      </c>
      <c r="E436" s="44" t="s">
        <v>3340</v>
      </c>
      <c r="F436" s="44" t="s">
        <v>3340</v>
      </c>
      <c r="G436" s="44" t="s">
        <v>1221</v>
      </c>
      <c r="H436" s="44" t="s">
        <v>3340</v>
      </c>
      <c r="I436" s="44" t="s">
        <v>3966</v>
      </c>
      <c r="J436" s="44" t="s">
        <v>1417</v>
      </c>
      <c r="K436" s="49" t="s">
        <v>3340</v>
      </c>
      <c r="L436" s="45" t="s">
        <v>1422</v>
      </c>
      <c r="M436" s="44" t="s">
        <v>3300</v>
      </c>
      <c r="N436" s="62" t="s">
        <v>1038</v>
      </c>
      <c r="O436" s="62">
        <v>0</v>
      </c>
      <c r="P436" s="62" t="s">
        <v>3340</v>
      </c>
    </row>
    <row r="437" spans="1:16">
      <c r="A437" s="44" t="s">
        <v>1299</v>
      </c>
      <c r="B437" s="44" t="s">
        <v>776</v>
      </c>
      <c r="C437" s="63" t="s">
        <v>1206</v>
      </c>
      <c r="D437" s="63" t="s">
        <v>1220</v>
      </c>
      <c r="E437" s="44" t="s">
        <v>3340</v>
      </c>
      <c r="F437" s="44" t="s">
        <v>3340</v>
      </c>
      <c r="G437" s="44" t="s">
        <v>1221</v>
      </c>
      <c r="H437" s="44" t="s">
        <v>3340</v>
      </c>
      <c r="I437" s="44" t="s">
        <v>3966</v>
      </c>
      <c r="J437" s="44" t="s">
        <v>1417</v>
      </c>
      <c r="K437" s="49" t="s">
        <v>3340</v>
      </c>
      <c r="L437" s="45" t="s">
        <v>1422</v>
      </c>
      <c r="M437" s="44" t="s">
        <v>3300</v>
      </c>
      <c r="N437" s="62" t="s">
        <v>1038</v>
      </c>
      <c r="O437" s="62">
        <v>0</v>
      </c>
      <c r="P437" s="62" t="s">
        <v>3340</v>
      </c>
    </row>
    <row r="438" spans="1:16">
      <c r="A438" s="44" t="s">
        <v>1428</v>
      </c>
      <c r="B438" s="44" t="s">
        <v>777</v>
      </c>
      <c r="C438" s="63" t="s">
        <v>1206</v>
      </c>
      <c r="D438" s="63" t="s">
        <v>1220</v>
      </c>
      <c r="E438" s="44" t="s">
        <v>3340</v>
      </c>
      <c r="F438" s="44" t="s">
        <v>3340</v>
      </c>
      <c r="G438" s="44" t="s">
        <v>1221</v>
      </c>
      <c r="H438" s="44" t="s">
        <v>3340</v>
      </c>
      <c r="I438" s="44" t="s">
        <v>3966</v>
      </c>
      <c r="J438" s="44" t="s">
        <v>1419</v>
      </c>
      <c r="K438" s="49" t="s">
        <v>3340</v>
      </c>
      <c r="L438" s="45" t="s">
        <v>1429</v>
      </c>
      <c r="M438" s="44" t="s">
        <v>3300</v>
      </c>
      <c r="N438" s="62" t="s">
        <v>1038</v>
      </c>
      <c r="O438" s="62">
        <v>0</v>
      </c>
      <c r="P438" s="62" t="s">
        <v>3340</v>
      </c>
    </row>
    <row r="439" spans="1:16">
      <c r="A439" s="44" t="s">
        <v>1430</v>
      </c>
      <c r="B439" s="44" t="s">
        <v>778</v>
      </c>
      <c r="C439" s="63" t="s">
        <v>1206</v>
      </c>
      <c r="D439" s="63" t="s">
        <v>1220</v>
      </c>
      <c r="E439" s="44" t="s">
        <v>3340</v>
      </c>
      <c r="F439" s="44" t="s">
        <v>3340</v>
      </c>
      <c r="G439" s="44" t="s">
        <v>1221</v>
      </c>
      <c r="H439" s="44" t="s">
        <v>3340</v>
      </c>
      <c r="I439" s="44" t="s">
        <v>3966</v>
      </c>
      <c r="J439" s="44" t="s">
        <v>1419</v>
      </c>
      <c r="K439" s="63" t="s">
        <v>3340</v>
      </c>
      <c r="L439" s="45" t="s">
        <v>1429</v>
      </c>
      <c r="M439" s="44" t="s">
        <v>3300</v>
      </c>
      <c r="N439" s="62" t="s">
        <v>1038</v>
      </c>
      <c r="O439" s="62">
        <v>0</v>
      </c>
      <c r="P439" s="62" t="s">
        <v>3340</v>
      </c>
    </row>
    <row r="440" spans="1:16">
      <c r="A440" s="44" t="s">
        <v>1434</v>
      </c>
      <c r="B440" s="44" t="s">
        <v>1116</v>
      </c>
      <c r="C440" s="44" t="s">
        <v>1206</v>
      </c>
      <c r="D440" s="44" t="s">
        <v>1220</v>
      </c>
      <c r="E440" s="44" t="s">
        <v>3340</v>
      </c>
      <c r="F440" s="44" t="s">
        <v>3340</v>
      </c>
      <c r="G440" s="44" t="s">
        <v>1221</v>
      </c>
      <c r="H440" s="44" t="s">
        <v>3340</v>
      </c>
      <c r="I440" s="44" t="s">
        <v>3966</v>
      </c>
      <c r="J440" s="44" t="s">
        <v>1417</v>
      </c>
      <c r="K440" s="44" t="s">
        <v>3340</v>
      </c>
      <c r="L440" s="62" t="s">
        <v>1429</v>
      </c>
      <c r="M440" s="44" t="s">
        <v>3300</v>
      </c>
      <c r="N440" s="62" t="s">
        <v>1038</v>
      </c>
      <c r="O440" s="62">
        <v>0</v>
      </c>
      <c r="P440" s="62" t="s">
        <v>3340</v>
      </c>
    </row>
    <row r="441" spans="1:16">
      <c r="A441" s="44" t="s">
        <v>1435</v>
      </c>
      <c r="B441" s="44" t="s">
        <v>1117</v>
      </c>
      <c r="C441" s="44" t="s">
        <v>1206</v>
      </c>
      <c r="D441" s="44" t="s">
        <v>1220</v>
      </c>
      <c r="E441" s="44" t="s">
        <v>3340</v>
      </c>
      <c r="F441" s="44" t="s">
        <v>3340</v>
      </c>
      <c r="G441" s="44" t="s">
        <v>1221</v>
      </c>
      <c r="H441" s="44" t="s">
        <v>3340</v>
      </c>
      <c r="I441" s="44" t="s">
        <v>3966</v>
      </c>
      <c r="J441" s="44" t="s">
        <v>1417</v>
      </c>
      <c r="K441" s="44" t="s">
        <v>3340</v>
      </c>
      <c r="L441" s="62" t="s">
        <v>1429</v>
      </c>
      <c r="M441" s="44" t="s">
        <v>3300</v>
      </c>
      <c r="N441" s="62" t="s">
        <v>1038</v>
      </c>
      <c r="O441" s="62">
        <v>0</v>
      </c>
      <c r="P441" s="62" t="s">
        <v>3340</v>
      </c>
    </row>
    <row r="442" spans="1:16">
      <c r="A442" s="44" t="s">
        <v>1436</v>
      </c>
      <c r="B442" s="44" t="s">
        <v>1118</v>
      </c>
      <c r="C442" s="44" t="s">
        <v>1206</v>
      </c>
      <c r="D442" s="44" t="s">
        <v>1220</v>
      </c>
      <c r="E442" s="44" t="s">
        <v>3340</v>
      </c>
      <c r="F442" s="44" t="s">
        <v>3340</v>
      </c>
      <c r="G442" s="44" t="s">
        <v>1221</v>
      </c>
      <c r="H442" s="44" t="s">
        <v>3340</v>
      </c>
      <c r="I442" s="44" t="s">
        <v>3966</v>
      </c>
      <c r="J442" s="44" t="s">
        <v>1417</v>
      </c>
      <c r="K442" s="44" t="s">
        <v>3340</v>
      </c>
      <c r="L442" s="62" t="s">
        <v>1429</v>
      </c>
      <c r="M442" s="44" t="s">
        <v>3300</v>
      </c>
      <c r="N442" s="62" t="s">
        <v>1038</v>
      </c>
      <c r="O442" s="62">
        <v>0</v>
      </c>
      <c r="P442" s="62" t="s">
        <v>3340</v>
      </c>
    </row>
    <row r="443" spans="1:16">
      <c r="A443" s="44" t="s">
        <v>1437</v>
      </c>
      <c r="B443" s="44" t="s">
        <v>1119</v>
      </c>
      <c r="C443" s="44" t="s">
        <v>1206</v>
      </c>
      <c r="D443" s="44" t="s">
        <v>1220</v>
      </c>
      <c r="E443" s="44" t="s">
        <v>3340</v>
      </c>
      <c r="F443" s="44" t="s">
        <v>3340</v>
      </c>
      <c r="G443" s="44" t="s">
        <v>1221</v>
      </c>
      <c r="H443" s="44" t="s">
        <v>3340</v>
      </c>
      <c r="I443" s="44" t="s">
        <v>3966</v>
      </c>
      <c r="J443" s="44" t="s">
        <v>1417</v>
      </c>
      <c r="K443" s="44" t="s">
        <v>3340</v>
      </c>
      <c r="L443" s="62" t="s">
        <v>1429</v>
      </c>
      <c r="M443" s="44" t="s">
        <v>3300</v>
      </c>
      <c r="N443" s="62" t="s">
        <v>1038</v>
      </c>
      <c r="O443" s="62">
        <v>0</v>
      </c>
      <c r="P443" s="62" t="s">
        <v>3340</v>
      </c>
    </row>
    <row r="444" spans="1:16">
      <c r="A444" s="62" t="s">
        <v>1469</v>
      </c>
      <c r="B444" s="62" t="s">
        <v>789</v>
      </c>
      <c r="C444" s="62" t="s">
        <v>1206</v>
      </c>
      <c r="D444" s="62" t="s">
        <v>1220</v>
      </c>
      <c r="E444" s="44" t="s">
        <v>3340</v>
      </c>
      <c r="F444" s="44" t="s">
        <v>3340</v>
      </c>
      <c r="G444" s="44" t="s">
        <v>1221</v>
      </c>
      <c r="H444" s="44" t="s">
        <v>3340</v>
      </c>
      <c r="I444" s="44" t="s">
        <v>3966</v>
      </c>
      <c r="J444" s="44" t="s">
        <v>1419</v>
      </c>
      <c r="K444" s="62" t="s">
        <v>3340</v>
      </c>
      <c r="L444" s="62" t="s">
        <v>1470</v>
      </c>
      <c r="M444" s="44" t="s">
        <v>3300</v>
      </c>
      <c r="N444" s="62" t="s">
        <v>1038</v>
      </c>
      <c r="O444" s="62">
        <v>0</v>
      </c>
      <c r="P444" s="62" t="s">
        <v>3340</v>
      </c>
    </row>
    <row r="445" spans="1:16">
      <c r="A445" s="62" t="s">
        <v>1471</v>
      </c>
      <c r="B445" s="62" t="s">
        <v>790</v>
      </c>
      <c r="C445" s="62" t="s">
        <v>1206</v>
      </c>
      <c r="D445" s="62" t="s">
        <v>1220</v>
      </c>
      <c r="E445" s="44" t="s">
        <v>3340</v>
      </c>
      <c r="F445" s="44" t="s">
        <v>3340</v>
      </c>
      <c r="G445" s="44" t="s">
        <v>1221</v>
      </c>
      <c r="H445" s="44" t="s">
        <v>3340</v>
      </c>
      <c r="I445" s="44" t="s">
        <v>3966</v>
      </c>
      <c r="J445" s="44" t="s">
        <v>1419</v>
      </c>
      <c r="K445" s="62" t="s">
        <v>3340</v>
      </c>
      <c r="L445" s="62" t="s">
        <v>1470</v>
      </c>
      <c r="M445" s="44" t="s">
        <v>3300</v>
      </c>
      <c r="N445" s="62" t="s">
        <v>1038</v>
      </c>
      <c r="O445" s="62">
        <v>0</v>
      </c>
      <c r="P445" s="62" t="s">
        <v>3340</v>
      </c>
    </row>
    <row r="446" spans="1:16">
      <c r="A446" s="62" t="s">
        <v>1463</v>
      </c>
      <c r="B446" s="62" t="s">
        <v>1130</v>
      </c>
      <c r="C446" s="62" t="s">
        <v>1206</v>
      </c>
      <c r="D446" s="62" t="s">
        <v>1220</v>
      </c>
      <c r="E446" s="44" t="s">
        <v>3340</v>
      </c>
      <c r="F446" s="44" t="s">
        <v>3340</v>
      </c>
      <c r="G446" s="44" t="s">
        <v>1221</v>
      </c>
      <c r="H446" s="44" t="s">
        <v>3340</v>
      </c>
      <c r="I446" s="44" t="s">
        <v>3966</v>
      </c>
      <c r="J446" s="44" t="s">
        <v>1417</v>
      </c>
      <c r="K446" s="62" t="s">
        <v>3340</v>
      </c>
      <c r="L446" s="62" t="s">
        <v>1464</v>
      </c>
      <c r="M446" s="44" t="s">
        <v>3300</v>
      </c>
      <c r="N446" s="62" t="s">
        <v>1038</v>
      </c>
      <c r="O446" s="62">
        <v>0</v>
      </c>
      <c r="P446" s="62" t="s">
        <v>3340</v>
      </c>
    </row>
    <row r="447" spans="1:16">
      <c r="A447" s="62" t="s">
        <v>1465</v>
      </c>
      <c r="B447" s="62" t="s">
        <v>1131</v>
      </c>
      <c r="C447" s="62" t="s">
        <v>1206</v>
      </c>
      <c r="D447" s="62" t="s">
        <v>1220</v>
      </c>
      <c r="E447" s="44" t="s">
        <v>3340</v>
      </c>
      <c r="F447" s="44" t="s">
        <v>3340</v>
      </c>
      <c r="G447" s="44" t="s">
        <v>1221</v>
      </c>
      <c r="H447" s="44" t="s">
        <v>3340</v>
      </c>
      <c r="I447" s="44" t="s">
        <v>3966</v>
      </c>
      <c r="J447" s="44" t="s">
        <v>1417</v>
      </c>
      <c r="K447" s="62" t="s">
        <v>3340</v>
      </c>
      <c r="L447" s="62" t="s">
        <v>1464</v>
      </c>
      <c r="M447" s="44" t="s">
        <v>3300</v>
      </c>
      <c r="N447" s="62" t="s">
        <v>1038</v>
      </c>
      <c r="O447" s="62">
        <v>0</v>
      </c>
      <c r="P447" s="62" t="s">
        <v>3340</v>
      </c>
    </row>
    <row r="448" spans="1:16">
      <c r="A448" s="62" t="s">
        <v>1444</v>
      </c>
      <c r="B448" s="62" t="s">
        <v>1120</v>
      </c>
      <c r="C448" s="62" t="s">
        <v>1206</v>
      </c>
      <c r="D448" s="62" t="s">
        <v>1220</v>
      </c>
      <c r="E448" s="44" t="s">
        <v>3340</v>
      </c>
      <c r="F448" s="44" t="s">
        <v>3340</v>
      </c>
      <c r="G448" s="44" t="s">
        <v>1221</v>
      </c>
      <c r="H448" s="44" t="s">
        <v>3340</v>
      </c>
      <c r="I448" s="44" t="s">
        <v>3966</v>
      </c>
      <c r="J448" s="44" t="s">
        <v>1417</v>
      </c>
      <c r="K448" s="62" t="s">
        <v>3340</v>
      </c>
      <c r="L448" s="62" t="s">
        <v>1445</v>
      </c>
      <c r="M448" s="44" t="s">
        <v>3300</v>
      </c>
      <c r="N448" s="62" t="s">
        <v>1038</v>
      </c>
      <c r="O448" s="62">
        <v>0</v>
      </c>
      <c r="P448" s="62" t="s">
        <v>3340</v>
      </c>
    </row>
    <row r="449" spans="1:16">
      <c r="A449" s="62" t="s">
        <v>1446</v>
      </c>
      <c r="B449" s="62" t="s">
        <v>1121</v>
      </c>
      <c r="C449" s="62" t="s">
        <v>1206</v>
      </c>
      <c r="D449" s="62" t="s">
        <v>1220</v>
      </c>
      <c r="E449" s="44" t="s">
        <v>3340</v>
      </c>
      <c r="F449" s="44" t="s">
        <v>3340</v>
      </c>
      <c r="G449" s="44" t="s">
        <v>1221</v>
      </c>
      <c r="H449" s="44" t="s">
        <v>3340</v>
      </c>
      <c r="I449" s="44" t="s">
        <v>3966</v>
      </c>
      <c r="J449" s="44" t="s">
        <v>1417</v>
      </c>
      <c r="K449" s="62" t="s">
        <v>3340</v>
      </c>
      <c r="L449" s="62" t="s">
        <v>1445</v>
      </c>
      <c r="M449" s="44" t="s">
        <v>3300</v>
      </c>
      <c r="N449" s="62" t="s">
        <v>1038</v>
      </c>
      <c r="O449" s="62">
        <v>0</v>
      </c>
      <c r="P449" s="62" t="s">
        <v>3340</v>
      </c>
    </row>
    <row r="450" spans="1:16">
      <c r="A450" s="62" t="s">
        <v>3824</v>
      </c>
      <c r="B450" s="62" t="s">
        <v>901</v>
      </c>
      <c r="C450" s="62" t="s">
        <v>1206</v>
      </c>
      <c r="D450" s="62" t="s">
        <v>1220</v>
      </c>
      <c r="E450" s="44" t="s">
        <v>3340</v>
      </c>
      <c r="F450" s="44" t="s">
        <v>3340</v>
      </c>
      <c r="G450" s="44" t="s">
        <v>1221</v>
      </c>
      <c r="H450" s="44" t="s">
        <v>3340</v>
      </c>
      <c r="I450" s="44" t="s">
        <v>3966</v>
      </c>
      <c r="J450" s="44" t="s">
        <v>3340</v>
      </c>
      <c r="K450" s="62" t="s">
        <v>3340</v>
      </c>
      <c r="L450" s="62" t="s">
        <v>3971</v>
      </c>
      <c r="M450" s="44" t="s">
        <v>3340</v>
      </c>
      <c r="N450" s="62" t="s">
        <v>1038</v>
      </c>
      <c r="O450" s="62">
        <v>0</v>
      </c>
      <c r="P450" s="62" t="s">
        <v>3340</v>
      </c>
    </row>
    <row r="451" spans="1:16">
      <c r="A451" s="62" t="s">
        <v>3825</v>
      </c>
      <c r="B451" s="67" t="s">
        <v>902</v>
      </c>
      <c r="C451" s="62" t="s">
        <v>1206</v>
      </c>
      <c r="D451" s="62" t="s">
        <v>1220</v>
      </c>
      <c r="E451" s="44" t="s">
        <v>3340</v>
      </c>
      <c r="F451" s="44" t="s">
        <v>3340</v>
      </c>
      <c r="G451" s="44" t="s">
        <v>1221</v>
      </c>
      <c r="H451" s="44" t="s">
        <v>3340</v>
      </c>
      <c r="I451" s="44" t="s">
        <v>3966</v>
      </c>
      <c r="J451" s="44" t="s">
        <v>3340</v>
      </c>
      <c r="K451" s="62" t="s">
        <v>3340</v>
      </c>
      <c r="L451" s="62" t="s">
        <v>3971</v>
      </c>
      <c r="M451" s="44" t="s">
        <v>3340</v>
      </c>
      <c r="N451" s="62" t="s">
        <v>1038</v>
      </c>
      <c r="O451" s="62">
        <v>0</v>
      </c>
      <c r="P451" s="62" t="s">
        <v>3340</v>
      </c>
    </row>
    <row r="452" spans="1:16">
      <c r="A452" s="62" t="s">
        <v>3827</v>
      </c>
      <c r="B452" s="67" t="s">
        <v>905</v>
      </c>
      <c r="C452" s="62" t="s">
        <v>1206</v>
      </c>
      <c r="D452" s="62" t="s">
        <v>1220</v>
      </c>
      <c r="E452" s="44" t="s">
        <v>3340</v>
      </c>
      <c r="F452" s="44" t="s">
        <v>3340</v>
      </c>
      <c r="G452" s="44" t="s">
        <v>1221</v>
      </c>
      <c r="H452" s="44" t="s">
        <v>3340</v>
      </c>
      <c r="I452" s="44" t="s">
        <v>3966</v>
      </c>
      <c r="J452" s="44" t="s">
        <v>3340</v>
      </c>
      <c r="K452" s="62" t="s">
        <v>3340</v>
      </c>
      <c r="L452" s="62" t="s">
        <v>3971</v>
      </c>
      <c r="M452" s="44" t="s">
        <v>3340</v>
      </c>
      <c r="N452" s="62" t="s">
        <v>1038</v>
      </c>
      <c r="O452" s="62">
        <v>0</v>
      </c>
      <c r="P452" s="62" t="s">
        <v>3340</v>
      </c>
    </row>
    <row r="453" spans="1:16">
      <c r="A453" s="62" t="s">
        <v>3828</v>
      </c>
      <c r="B453" s="67" t="s">
        <v>1100</v>
      </c>
      <c r="C453" s="62" t="s">
        <v>1206</v>
      </c>
      <c r="D453" s="62" t="s">
        <v>1220</v>
      </c>
      <c r="E453" s="44" t="s">
        <v>3340</v>
      </c>
      <c r="F453" s="44" t="s">
        <v>3340</v>
      </c>
      <c r="G453" s="44" t="s">
        <v>1221</v>
      </c>
      <c r="H453" s="44" t="s">
        <v>3340</v>
      </c>
      <c r="I453" s="44" t="s">
        <v>3966</v>
      </c>
      <c r="J453" s="44" t="s">
        <v>3340</v>
      </c>
      <c r="K453" s="62" t="s">
        <v>3340</v>
      </c>
      <c r="L453" s="62" t="s">
        <v>3971</v>
      </c>
      <c r="M453" s="44" t="s">
        <v>3340</v>
      </c>
      <c r="N453" s="62" t="s">
        <v>1038</v>
      </c>
      <c r="O453" s="62">
        <v>0</v>
      </c>
      <c r="P453" s="62" t="s">
        <v>3340</v>
      </c>
    </row>
    <row r="454" spans="1:16">
      <c r="A454" s="62" t="s">
        <v>1322</v>
      </c>
      <c r="B454" s="67" t="s">
        <v>529</v>
      </c>
      <c r="C454" s="62" t="s">
        <v>1146</v>
      </c>
      <c r="D454" s="62" t="s">
        <v>1220</v>
      </c>
      <c r="E454" s="44" t="s">
        <v>3340</v>
      </c>
      <c r="F454" s="44" t="s">
        <v>3340</v>
      </c>
      <c r="G454" s="44" t="s">
        <v>3340</v>
      </c>
      <c r="H454" s="44" t="s">
        <v>3340</v>
      </c>
      <c r="I454" s="44" t="s">
        <v>3972</v>
      </c>
      <c r="J454" s="44" t="s">
        <v>3340</v>
      </c>
      <c r="K454" s="62" t="s">
        <v>3340</v>
      </c>
      <c r="L454" s="62" t="s">
        <v>2374</v>
      </c>
      <c r="M454" s="44" t="s">
        <v>1516</v>
      </c>
      <c r="N454" s="62" t="s">
        <v>1038</v>
      </c>
      <c r="O454" s="62">
        <v>0</v>
      </c>
      <c r="P454" s="62" t="s">
        <v>3340</v>
      </c>
    </row>
    <row r="455" spans="1:16">
      <c r="A455" s="62" t="s">
        <v>1478</v>
      </c>
      <c r="B455" s="62" t="s">
        <v>795</v>
      </c>
      <c r="C455" s="62" t="s">
        <v>1146</v>
      </c>
      <c r="D455" s="62" t="s">
        <v>1220</v>
      </c>
      <c r="E455" s="44" t="s">
        <v>3340</v>
      </c>
      <c r="F455" s="44" t="s">
        <v>3340</v>
      </c>
      <c r="G455" s="44" t="s">
        <v>3340</v>
      </c>
      <c r="H455" s="44" t="s">
        <v>3340</v>
      </c>
      <c r="I455" s="44" t="s">
        <v>3972</v>
      </c>
      <c r="J455" s="44" t="s">
        <v>3340</v>
      </c>
      <c r="K455" s="62" t="s">
        <v>3340</v>
      </c>
      <c r="L455" s="62" t="s">
        <v>3340</v>
      </c>
      <c r="M455" s="44" t="s">
        <v>3340</v>
      </c>
      <c r="N455" s="62" t="s">
        <v>1038</v>
      </c>
      <c r="O455" s="62">
        <v>0</v>
      </c>
      <c r="P455" s="62" t="s">
        <v>3340</v>
      </c>
    </row>
    <row r="456" spans="1:16">
      <c r="A456" s="62" t="s">
        <v>1480</v>
      </c>
      <c r="B456" s="62" t="s">
        <v>797</v>
      </c>
      <c r="C456" s="62" t="s">
        <v>1146</v>
      </c>
      <c r="D456" s="62" t="s">
        <v>1220</v>
      </c>
      <c r="E456" s="44" t="s">
        <v>3340</v>
      </c>
      <c r="F456" s="44" t="s">
        <v>3340</v>
      </c>
      <c r="G456" s="44" t="s">
        <v>3340</v>
      </c>
      <c r="H456" s="44" t="s">
        <v>3340</v>
      </c>
      <c r="I456" s="44" t="s">
        <v>3972</v>
      </c>
      <c r="J456" s="44" t="s">
        <v>3340</v>
      </c>
      <c r="K456" s="62" t="s">
        <v>3340</v>
      </c>
      <c r="L456" s="62" t="s">
        <v>3340</v>
      </c>
      <c r="M456" s="44" t="s">
        <v>3340</v>
      </c>
      <c r="N456" s="62" t="s">
        <v>1038</v>
      </c>
      <c r="O456" s="62">
        <v>0</v>
      </c>
      <c r="P456" s="62" t="s">
        <v>3340</v>
      </c>
    </row>
    <row r="457" spans="1:16">
      <c r="A457" s="62" t="s">
        <v>1481</v>
      </c>
      <c r="B457" s="62" t="s">
        <v>798</v>
      </c>
      <c r="C457" s="62" t="s">
        <v>1146</v>
      </c>
      <c r="D457" s="62" t="s">
        <v>1220</v>
      </c>
      <c r="E457" s="44" t="s">
        <v>3340</v>
      </c>
      <c r="F457" s="44" t="s">
        <v>3340</v>
      </c>
      <c r="G457" s="44" t="s">
        <v>3340</v>
      </c>
      <c r="H457" s="44" t="s">
        <v>3340</v>
      </c>
      <c r="I457" s="44" t="s">
        <v>3972</v>
      </c>
      <c r="J457" s="44" t="s">
        <v>3340</v>
      </c>
      <c r="K457" s="62" t="s">
        <v>3340</v>
      </c>
      <c r="L457" s="62" t="s">
        <v>3340</v>
      </c>
      <c r="M457" s="44" t="s">
        <v>3340</v>
      </c>
      <c r="N457" s="62" t="s">
        <v>1038</v>
      </c>
      <c r="O457" s="62">
        <v>0</v>
      </c>
      <c r="P457" s="62" t="s">
        <v>3340</v>
      </c>
    </row>
    <row r="458" spans="1:16">
      <c r="A458" s="62" t="s">
        <v>1343</v>
      </c>
      <c r="B458" s="62" t="s">
        <v>802</v>
      </c>
      <c r="C458" s="62" t="s">
        <v>1146</v>
      </c>
      <c r="D458" s="62" t="s">
        <v>1220</v>
      </c>
      <c r="E458" s="44" t="s">
        <v>3340</v>
      </c>
      <c r="F458" s="44" t="s">
        <v>3340</v>
      </c>
      <c r="G458" s="44" t="s">
        <v>3340</v>
      </c>
      <c r="H458" s="44" t="s">
        <v>1224</v>
      </c>
      <c r="I458" s="44" t="s">
        <v>3972</v>
      </c>
      <c r="J458" s="44" t="s">
        <v>3340</v>
      </c>
      <c r="K458" s="62" t="s">
        <v>3340</v>
      </c>
      <c r="L458" s="62" t="s">
        <v>3340</v>
      </c>
      <c r="M458" s="44" t="s">
        <v>3340</v>
      </c>
      <c r="N458" s="62" t="s">
        <v>1038</v>
      </c>
      <c r="O458" s="62">
        <v>2</v>
      </c>
      <c r="P458" s="62" t="s">
        <v>3340</v>
      </c>
    </row>
    <row r="459" spans="1:16">
      <c r="A459" s="62" t="s">
        <v>1506</v>
      </c>
      <c r="B459" s="62" t="s">
        <v>810</v>
      </c>
      <c r="C459" s="62" t="s">
        <v>1146</v>
      </c>
      <c r="D459" s="62" t="s">
        <v>1220</v>
      </c>
      <c r="E459" s="44" t="s">
        <v>3340</v>
      </c>
      <c r="F459" s="44" t="s">
        <v>3340</v>
      </c>
      <c r="G459" s="44" t="s">
        <v>3340</v>
      </c>
      <c r="H459" s="44" t="s">
        <v>1226</v>
      </c>
      <c r="I459" s="44" t="s">
        <v>3972</v>
      </c>
      <c r="J459" s="44" t="s">
        <v>3340</v>
      </c>
      <c r="K459" s="62" t="s">
        <v>3340</v>
      </c>
      <c r="L459" s="62" t="s">
        <v>3340</v>
      </c>
      <c r="M459" s="44" t="s">
        <v>3340</v>
      </c>
      <c r="N459" s="62" t="s">
        <v>1038</v>
      </c>
      <c r="O459" s="62">
        <v>2</v>
      </c>
      <c r="P459" s="62" t="s">
        <v>3340</v>
      </c>
    </row>
    <row r="460" spans="1:16">
      <c r="A460" s="62" t="s">
        <v>1344</v>
      </c>
      <c r="B460" s="62" t="s">
        <v>809</v>
      </c>
      <c r="C460" s="62" t="s">
        <v>1146</v>
      </c>
      <c r="D460" s="62" t="s">
        <v>1220</v>
      </c>
      <c r="E460" s="44" t="s">
        <v>3340</v>
      </c>
      <c r="F460" s="44" t="s">
        <v>3340</v>
      </c>
      <c r="G460" s="44" t="s">
        <v>3340</v>
      </c>
      <c r="H460" s="44" t="s">
        <v>1225</v>
      </c>
      <c r="I460" s="44" t="s">
        <v>3972</v>
      </c>
      <c r="J460" s="44" t="s">
        <v>3340</v>
      </c>
      <c r="K460" s="62" t="s">
        <v>3340</v>
      </c>
      <c r="L460" s="62" t="s">
        <v>3340</v>
      </c>
      <c r="M460" s="44" t="s">
        <v>3340</v>
      </c>
      <c r="N460" s="62" t="s">
        <v>1038</v>
      </c>
      <c r="O460" s="62">
        <v>0</v>
      </c>
      <c r="P460" s="62" t="s">
        <v>3340</v>
      </c>
    </row>
    <row r="461" spans="1:16">
      <c r="A461" s="62" t="s">
        <v>1484</v>
      </c>
      <c r="B461" s="62" t="s">
        <v>803</v>
      </c>
      <c r="C461" s="62" t="s">
        <v>1146</v>
      </c>
      <c r="D461" s="62" t="s">
        <v>1220</v>
      </c>
      <c r="E461" s="44" t="s">
        <v>3340</v>
      </c>
      <c r="F461" s="44" t="s">
        <v>3340</v>
      </c>
      <c r="G461" s="44" t="s">
        <v>3340</v>
      </c>
      <c r="H461" s="44" t="s">
        <v>3340</v>
      </c>
      <c r="I461" s="44" t="s">
        <v>3972</v>
      </c>
      <c r="J461" s="44" t="s">
        <v>3340</v>
      </c>
      <c r="K461" s="62" t="s">
        <v>3340</v>
      </c>
      <c r="L461" s="62" t="s">
        <v>3340</v>
      </c>
      <c r="M461" s="44" t="s">
        <v>3340</v>
      </c>
      <c r="N461" s="62" t="s">
        <v>1038</v>
      </c>
      <c r="O461" s="62">
        <v>0</v>
      </c>
      <c r="P461" s="62" t="s">
        <v>3340</v>
      </c>
    </row>
    <row r="462" spans="1:16">
      <c r="A462" s="62" t="s">
        <v>1485</v>
      </c>
      <c r="B462" s="62" t="s">
        <v>804</v>
      </c>
      <c r="C462" s="62" t="s">
        <v>1146</v>
      </c>
      <c r="D462" s="62" t="s">
        <v>1220</v>
      </c>
      <c r="E462" s="44" t="s">
        <v>3340</v>
      </c>
      <c r="F462" s="44" t="s">
        <v>3340</v>
      </c>
      <c r="G462" s="44" t="s">
        <v>3340</v>
      </c>
      <c r="H462" s="44" t="s">
        <v>3340</v>
      </c>
      <c r="I462" s="44" t="s">
        <v>3972</v>
      </c>
      <c r="J462" s="44" t="s">
        <v>3340</v>
      </c>
      <c r="K462" s="62" t="s">
        <v>3340</v>
      </c>
      <c r="L462" s="62" t="s">
        <v>3340</v>
      </c>
      <c r="M462" s="44" t="s">
        <v>3340</v>
      </c>
      <c r="N462" s="62" t="s">
        <v>1038</v>
      </c>
      <c r="O462" s="62">
        <v>0</v>
      </c>
      <c r="P462" s="62" t="s">
        <v>3340</v>
      </c>
    </row>
    <row r="463" spans="1:16">
      <c r="A463" s="62" t="s">
        <v>1345</v>
      </c>
      <c r="B463" s="62" t="s">
        <v>805</v>
      </c>
      <c r="C463" s="62" t="s">
        <v>1146</v>
      </c>
      <c r="D463" s="62" t="s">
        <v>1220</v>
      </c>
      <c r="E463" s="44" t="s">
        <v>3340</v>
      </c>
      <c r="F463" s="44" t="s">
        <v>3340</v>
      </c>
      <c r="G463" s="44" t="s">
        <v>3340</v>
      </c>
      <c r="H463" s="44" t="s">
        <v>3340</v>
      </c>
      <c r="I463" s="44" t="s">
        <v>3972</v>
      </c>
      <c r="J463" s="44" t="s">
        <v>3340</v>
      </c>
      <c r="K463" s="62" t="s">
        <v>3340</v>
      </c>
      <c r="L463" s="62" t="s">
        <v>3340</v>
      </c>
      <c r="M463" s="44" t="s">
        <v>3340</v>
      </c>
      <c r="N463" s="62" t="s">
        <v>1038</v>
      </c>
      <c r="O463" s="62">
        <v>0</v>
      </c>
      <c r="P463" s="62" t="s">
        <v>3340</v>
      </c>
    </row>
    <row r="464" spans="1:16">
      <c r="A464" s="62" t="s">
        <v>1486</v>
      </c>
      <c r="B464" s="62" t="s">
        <v>806</v>
      </c>
      <c r="C464" s="62" t="s">
        <v>1146</v>
      </c>
      <c r="D464" s="62" t="s">
        <v>1220</v>
      </c>
      <c r="E464" s="44" t="s">
        <v>3340</v>
      </c>
      <c r="F464" s="44" t="s">
        <v>3340</v>
      </c>
      <c r="G464" s="44" t="s">
        <v>3340</v>
      </c>
      <c r="H464" s="44" t="s">
        <v>3340</v>
      </c>
      <c r="I464" s="44" t="s">
        <v>3972</v>
      </c>
      <c r="J464" s="44" t="s">
        <v>3340</v>
      </c>
      <c r="K464" s="62" t="s">
        <v>3340</v>
      </c>
      <c r="L464" s="62" t="s">
        <v>3340</v>
      </c>
      <c r="M464" s="44" t="s">
        <v>3340</v>
      </c>
      <c r="N464" s="62" t="s">
        <v>1038</v>
      </c>
      <c r="O464" s="62">
        <v>0</v>
      </c>
      <c r="P464" s="62" t="s">
        <v>3340</v>
      </c>
    </row>
    <row r="465" spans="1:16">
      <c r="A465" s="62" t="s">
        <v>1487</v>
      </c>
      <c r="B465" s="62" t="s">
        <v>807</v>
      </c>
      <c r="C465" s="62" t="s">
        <v>1146</v>
      </c>
      <c r="D465" s="62" t="s">
        <v>1220</v>
      </c>
      <c r="E465" s="44" t="s">
        <v>3340</v>
      </c>
      <c r="F465" s="44" t="s">
        <v>3340</v>
      </c>
      <c r="G465" s="44" t="s">
        <v>3340</v>
      </c>
      <c r="H465" s="44" t="s">
        <v>1227</v>
      </c>
      <c r="I465" s="44" t="s">
        <v>3972</v>
      </c>
      <c r="J465" s="44" t="s">
        <v>3340</v>
      </c>
      <c r="K465" s="62" t="s">
        <v>3340</v>
      </c>
      <c r="L465" s="62" t="s">
        <v>3340</v>
      </c>
      <c r="M465" s="44" t="s">
        <v>3340</v>
      </c>
      <c r="N465" s="62" t="s">
        <v>1038</v>
      </c>
      <c r="O465" s="62">
        <v>2</v>
      </c>
      <c r="P465" s="62" t="s">
        <v>3340</v>
      </c>
    </row>
    <row r="466" spans="1:16">
      <c r="A466" s="62" t="s">
        <v>1488</v>
      </c>
      <c r="B466" s="62" t="s">
        <v>808</v>
      </c>
      <c r="C466" s="62" t="s">
        <v>1146</v>
      </c>
      <c r="D466" s="62" t="s">
        <v>1220</v>
      </c>
      <c r="E466" s="44" t="s">
        <v>3340</v>
      </c>
      <c r="F466" s="44" t="s">
        <v>3340</v>
      </c>
      <c r="G466" s="44" t="s">
        <v>3340</v>
      </c>
      <c r="H466" s="44" t="s">
        <v>3340</v>
      </c>
      <c r="I466" s="44" t="s">
        <v>3972</v>
      </c>
      <c r="J466" s="44" t="s">
        <v>3340</v>
      </c>
      <c r="K466" s="62" t="s">
        <v>3340</v>
      </c>
      <c r="L466" s="62" t="s">
        <v>3340</v>
      </c>
      <c r="M466" s="44" t="s">
        <v>3340</v>
      </c>
      <c r="N466" s="62" t="s">
        <v>1038</v>
      </c>
      <c r="O466" s="62">
        <v>2</v>
      </c>
      <c r="P466" s="62" t="s">
        <v>3340</v>
      </c>
    </row>
    <row r="467" spans="1:16">
      <c r="A467" s="62" t="s">
        <v>1489</v>
      </c>
      <c r="B467" s="62" t="s">
        <v>811</v>
      </c>
      <c r="C467" s="62" t="s">
        <v>1146</v>
      </c>
      <c r="D467" s="62" t="s">
        <v>1220</v>
      </c>
      <c r="E467" s="44" t="s">
        <v>3340</v>
      </c>
      <c r="F467" s="44" t="s">
        <v>3340</v>
      </c>
      <c r="G467" s="44" t="s">
        <v>3340</v>
      </c>
      <c r="H467" s="44" t="s">
        <v>1228</v>
      </c>
      <c r="I467" s="44" t="s">
        <v>3972</v>
      </c>
      <c r="J467" s="44" t="s">
        <v>3340</v>
      </c>
      <c r="K467" s="62" t="s">
        <v>3340</v>
      </c>
      <c r="L467" s="62" t="s">
        <v>3340</v>
      </c>
      <c r="M467" s="44" t="s">
        <v>3340</v>
      </c>
      <c r="N467" s="62" t="s">
        <v>1038</v>
      </c>
      <c r="O467" s="62">
        <v>2</v>
      </c>
      <c r="P467" s="62" t="s">
        <v>3340</v>
      </c>
    </row>
    <row r="468" spans="1:16">
      <c r="A468" s="62" t="s">
        <v>1346</v>
      </c>
      <c r="B468" s="62" t="s">
        <v>813</v>
      </c>
      <c r="C468" s="62" t="s">
        <v>1146</v>
      </c>
      <c r="D468" s="62" t="s">
        <v>1220</v>
      </c>
      <c r="E468" s="44" t="s">
        <v>3340</v>
      </c>
      <c r="F468" s="44" t="s">
        <v>3340</v>
      </c>
      <c r="G468" s="44" t="s">
        <v>3340</v>
      </c>
      <c r="H468" s="44" t="s">
        <v>1231</v>
      </c>
      <c r="I468" s="44" t="s">
        <v>3972</v>
      </c>
      <c r="J468" s="44" t="s">
        <v>3340</v>
      </c>
      <c r="K468" s="62" t="s">
        <v>3340</v>
      </c>
      <c r="L468" s="62" t="s">
        <v>3340</v>
      </c>
      <c r="M468" s="44" t="s">
        <v>3340</v>
      </c>
      <c r="N468" s="62" t="s">
        <v>1038</v>
      </c>
      <c r="O468" s="62">
        <v>2</v>
      </c>
      <c r="P468" s="62" t="s">
        <v>3340</v>
      </c>
    </row>
    <row r="469" spans="1:16">
      <c r="A469" s="62" t="s">
        <v>1491</v>
      </c>
      <c r="B469" s="62" t="s">
        <v>814</v>
      </c>
      <c r="C469" s="62" t="s">
        <v>1146</v>
      </c>
      <c r="D469" s="62" t="s">
        <v>1220</v>
      </c>
      <c r="E469" s="44" t="s">
        <v>3340</v>
      </c>
      <c r="F469" s="44" t="s">
        <v>3340</v>
      </c>
      <c r="G469" s="44" t="s">
        <v>3340</v>
      </c>
      <c r="H469" s="44" t="s">
        <v>3340</v>
      </c>
      <c r="I469" s="44" t="s">
        <v>3972</v>
      </c>
      <c r="J469" s="44" t="s">
        <v>3340</v>
      </c>
      <c r="K469" s="62" t="s">
        <v>3340</v>
      </c>
      <c r="L469" s="62" t="s">
        <v>3340</v>
      </c>
      <c r="M469" s="44" t="s">
        <v>3340</v>
      </c>
      <c r="N469" s="62" t="s">
        <v>1038</v>
      </c>
      <c r="O469" s="62">
        <v>0</v>
      </c>
      <c r="P469" s="62" t="s">
        <v>3340</v>
      </c>
    </row>
    <row r="470" spans="1:16">
      <c r="A470" s="62" t="s">
        <v>2458</v>
      </c>
      <c r="B470" s="62" t="s">
        <v>2071</v>
      </c>
      <c r="C470" s="62" t="s">
        <v>1146</v>
      </c>
      <c r="D470" s="62" t="s">
        <v>2649</v>
      </c>
      <c r="E470" s="44" t="s">
        <v>3340</v>
      </c>
      <c r="F470" s="44" t="s">
        <v>3340</v>
      </c>
      <c r="G470" s="44" t="s">
        <v>2457</v>
      </c>
      <c r="H470" s="44" t="s">
        <v>3340</v>
      </c>
      <c r="I470" s="44" t="s">
        <v>3340</v>
      </c>
      <c r="J470" s="44" t="s">
        <v>3340</v>
      </c>
      <c r="K470" s="62" t="s">
        <v>3340</v>
      </c>
      <c r="L470" s="62" t="s">
        <v>2374</v>
      </c>
      <c r="M470" s="44" t="s">
        <v>1516</v>
      </c>
      <c r="N470" s="62" t="s">
        <v>1038</v>
      </c>
      <c r="O470" s="62">
        <v>0</v>
      </c>
      <c r="P470" s="62" t="s">
        <v>3340</v>
      </c>
    </row>
    <row r="471" spans="1:16">
      <c r="A471" s="62" t="s">
        <v>2422</v>
      </c>
      <c r="B471" s="62" t="s">
        <v>1987</v>
      </c>
      <c r="C471" s="62" t="s">
        <v>1146</v>
      </c>
      <c r="D471" s="62" t="s">
        <v>3973</v>
      </c>
      <c r="E471" s="44" t="s">
        <v>3340</v>
      </c>
      <c r="F471" s="44" t="s">
        <v>3340</v>
      </c>
      <c r="G471" s="44" t="s">
        <v>3340</v>
      </c>
      <c r="H471" s="44" t="s">
        <v>3340</v>
      </c>
      <c r="I471" s="44" t="s">
        <v>3340</v>
      </c>
      <c r="J471" s="44" t="s">
        <v>3340</v>
      </c>
      <c r="K471" s="62" t="s">
        <v>3340</v>
      </c>
      <c r="L471" s="62" t="s">
        <v>3340</v>
      </c>
      <c r="M471" s="44" t="s">
        <v>1516</v>
      </c>
      <c r="N471" s="62" t="s">
        <v>1038</v>
      </c>
      <c r="O471" s="62">
        <v>0</v>
      </c>
      <c r="P471" s="62" t="s">
        <v>3340</v>
      </c>
    </row>
    <row r="472" spans="1:16">
      <c r="A472" s="62" t="s">
        <v>1347</v>
      </c>
      <c r="B472" s="62" t="s">
        <v>815</v>
      </c>
      <c r="C472" s="62" t="s">
        <v>1146</v>
      </c>
      <c r="D472" s="62" t="s">
        <v>1220</v>
      </c>
      <c r="E472" s="44" t="s">
        <v>3340</v>
      </c>
      <c r="F472" s="44" t="s">
        <v>3340</v>
      </c>
      <c r="G472" s="44" t="s">
        <v>3340</v>
      </c>
      <c r="H472" s="44" t="s">
        <v>1232</v>
      </c>
      <c r="I472" s="44" t="s">
        <v>3972</v>
      </c>
      <c r="J472" s="44" t="s">
        <v>3340</v>
      </c>
      <c r="K472" s="62" t="s">
        <v>3340</v>
      </c>
      <c r="L472" s="62" t="s">
        <v>3340</v>
      </c>
      <c r="M472" s="44" t="s">
        <v>3340</v>
      </c>
      <c r="N472" s="62" t="s">
        <v>1038</v>
      </c>
      <c r="O472" s="62">
        <v>2</v>
      </c>
      <c r="P472" s="62" t="s">
        <v>3340</v>
      </c>
    </row>
    <row r="473" spans="1:16">
      <c r="A473" s="62" t="s">
        <v>1492</v>
      </c>
      <c r="B473" s="62" t="s">
        <v>816</v>
      </c>
      <c r="C473" s="62" t="s">
        <v>1146</v>
      </c>
      <c r="D473" s="62" t="s">
        <v>1220</v>
      </c>
      <c r="E473" s="44" t="s">
        <v>3340</v>
      </c>
      <c r="F473" s="44" t="s">
        <v>3340</v>
      </c>
      <c r="G473" s="44" t="s">
        <v>3340</v>
      </c>
      <c r="H473" s="44" t="s">
        <v>3340</v>
      </c>
      <c r="I473" s="44" t="s">
        <v>3972</v>
      </c>
      <c r="J473" s="44" t="s">
        <v>3340</v>
      </c>
      <c r="K473" s="62" t="s">
        <v>3340</v>
      </c>
      <c r="L473" s="62" t="s">
        <v>3340</v>
      </c>
      <c r="M473" s="44" t="s">
        <v>3340</v>
      </c>
      <c r="N473" s="62" t="s">
        <v>1038</v>
      </c>
      <c r="O473" s="62">
        <v>2</v>
      </c>
      <c r="P473" s="62" t="s">
        <v>3340</v>
      </c>
    </row>
    <row r="474" spans="1:16">
      <c r="A474" s="62" t="s">
        <v>1350</v>
      </c>
      <c r="B474" s="62" t="s">
        <v>819</v>
      </c>
      <c r="C474" s="62" t="s">
        <v>1146</v>
      </c>
      <c r="D474" s="62" t="s">
        <v>1220</v>
      </c>
      <c r="E474" s="44" t="s">
        <v>3340</v>
      </c>
      <c r="F474" s="44" t="s">
        <v>3340</v>
      </c>
      <c r="G474" s="44" t="s">
        <v>3340</v>
      </c>
      <c r="H474" s="44" t="s">
        <v>3340</v>
      </c>
      <c r="I474" s="44" t="s">
        <v>3972</v>
      </c>
      <c r="J474" s="44" t="s">
        <v>3340</v>
      </c>
      <c r="K474" s="62" t="s">
        <v>3340</v>
      </c>
      <c r="L474" s="62" t="s">
        <v>3340</v>
      </c>
      <c r="M474" s="44" t="s">
        <v>3340</v>
      </c>
      <c r="N474" s="62" t="s">
        <v>1038</v>
      </c>
      <c r="O474" s="62">
        <v>0</v>
      </c>
      <c r="P474" s="62" t="s">
        <v>3340</v>
      </c>
    </row>
    <row r="475" spans="1:16">
      <c r="A475" s="62" t="s">
        <v>1493</v>
      </c>
      <c r="B475" s="62" t="s">
        <v>820</v>
      </c>
      <c r="C475" s="62" t="s">
        <v>1146</v>
      </c>
      <c r="D475" s="62" t="s">
        <v>1220</v>
      </c>
      <c r="E475" s="44" t="s">
        <v>3340</v>
      </c>
      <c r="F475" s="44" t="s">
        <v>3340</v>
      </c>
      <c r="G475" s="44" t="s">
        <v>3340</v>
      </c>
      <c r="H475" s="44" t="s">
        <v>1231</v>
      </c>
      <c r="I475" s="44" t="s">
        <v>3972</v>
      </c>
      <c r="J475" s="44" t="s">
        <v>3340</v>
      </c>
      <c r="K475" s="62" t="s">
        <v>3340</v>
      </c>
      <c r="L475" s="62" t="s">
        <v>3340</v>
      </c>
      <c r="M475" s="44" t="s">
        <v>3340</v>
      </c>
      <c r="N475" s="62" t="s">
        <v>1038</v>
      </c>
      <c r="O475" s="62">
        <v>0</v>
      </c>
      <c r="P475" s="62" t="s">
        <v>3340</v>
      </c>
    </row>
    <row r="476" spans="1:16">
      <c r="A476" s="62" t="s">
        <v>1352</v>
      </c>
      <c r="B476" s="62" t="s">
        <v>822</v>
      </c>
      <c r="C476" s="62" t="s">
        <v>1146</v>
      </c>
      <c r="D476" s="62" t="s">
        <v>1220</v>
      </c>
      <c r="E476" s="44" t="s">
        <v>3340</v>
      </c>
      <c r="F476" s="44" t="s">
        <v>3340</v>
      </c>
      <c r="G476" s="44" t="s">
        <v>3340</v>
      </c>
      <c r="H476" s="44" t="s">
        <v>1235</v>
      </c>
      <c r="I476" s="44" t="s">
        <v>3972</v>
      </c>
      <c r="J476" s="44" t="s">
        <v>3340</v>
      </c>
      <c r="K476" s="62" t="s">
        <v>3340</v>
      </c>
      <c r="L476" s="62" t="s">
        <v>3340</v>
      </c>
      <c r="M476" s="44" t="s">
        <v>3340</v>
      </c>
      <c r="N476" s="62" t="s">
        <v>1038</v>
      </c>
      <c r="O476" s="62">
        <v>2</v>
      </c>
      <c r="P476" s="62" t="s">
        <v>3340</v>
      </c>
    </row>
    <row r="477" spans="1:16">
      <c r="A477" s="62" t="s">
        <v>1507</v>
      </c>
      <c r="B477" s="62" t="s">
        <v>832</v>
      </c>
      <c r="C477" s="62" t="s">
        <v>1146</v>
      </c>
      <c r="D477" s="62" t="s">
        <v>1220</v>
      </c>
      <c r="E477" s="44" t="s">
        <v>3340</v>
      </c>
      <c r="F477" s="44" t="s">
        <v>3340</v>
      </c>
      <c r="G477" s="44" t="s">
        <v>3340</v>
      </c>
      <c r="H477" s="44" t="s">
        <v>3340</v>
      </c>
      <c r="I477" s="44" t="s">
        <v>3972</v>
      </c>
      <c r="J477" s="44" t="s">
        <v>3340</v>
      </c>
      <c r="K477" s="62" t="s">
        <v>3340</v>
      </c>
      <c r="L477" s="62" t="s">
        <v>3340</v>
      </c>
      <c r="M477" s="44" t="s">
        <v>3340</v>
      </c>
      <c r="N477" s="62" t="s">
        <v>1038</v>
      </c>
      <c r="O477" s="62">
        <v>0</v>
      </c>
      <c r="P477" s="62" t="s">
        <v>3340</v>
      </c>
    </row>
    <row r="478" spans="1:16">
      <c r="A478" s="62" t="s">
        <v>1354</v>
      </c>
      <c r="B478" s="62" t="s">
        <v>831</v>
      </c>
      <c r="C478" s="62" t="s">
        <v>1146</v>
      </c>
      <c r="D478" s="62" t="s">
        <v>1220</v>
      </c>
      <c r="E478" s="44" t="s">
        <v>3340</v>
      </c>
      <c r="F478" s="44" t="s">
        <v>3340</v>
      </c>
      <c r="G478" s="44" t="s">
        <v>3340</v>
      </c>
      <c r="H478" s="44" t="s">
        <v>3340</v>
      </c>
      <c r="I478" s="44" t="s">
        <v>3972</v>
      </c>
      <c r="J478" s="44" t="s">
        <v>3340</v>
      </c>
      <c r="K478" s="62" t="s">
        <v>3340</v>
      </c>
      <c r="L478" s="62" t="s">
        <v>3340</v>
      </c>
      <c r="M478" s="44" t="s">
        <v>3340</v>
      </c>
      <c r="N478" s="62" t="s">
        <v>1038</v>
      </c>
      <c r="O478" s="62">
        <v>0</v>
      </c>
      <c r="P478" s="62" t="s">
        <v>3340</v>
      </c>
    </row>
    <row r="479" spans="1:16">
      <c r="A479" s="62" t="s">
        <v>1355</v>
      </c>
      <c r="B479" s="62" t="s">
        <v>824</v>
      </c>
      <c r="C479" s="62" t="s">
        <v>1146</v>
      </c>
      <c r="D479" s="62" t="s">
        <v>1220</v>
      </c>
      <c r="E479" s="44" t="s">
        <v>3340</v>
      </c>
      <c r="F479" s="44" t="s">
        <v>3340</v>
      </c>
      <c r="G479" s="44" t="s">
        <v>3340</v>
      </c>
      <c r="H479" s="44" t="s">
        <v>1231</v>
      </c>
      <c r="I479" s="44" t="s">
        <v>3972</v>
      </c>
      <c r="J479" s="44" t="s">
        <v>3340</v>
      </c>
      <c r="K479" s="62" t="s">
        <v>3340</v>
      </c>
      <c r="L479" s="62" t="s">
        <v>3340</v>
      </c>
      <c r="M479" s="44" t="s">
        <v>3340</v>
      </c>
      <c r="N479" s="62" t="s">
        <v>1038</v>
      </c>
      <c r="O479" s="62">
        <v>2</v>
      </c>
      <c r="P479" s="62" t="s">
        <v>3340</v>
      </c>
    </row>
    <row r="480" spans="1:16">
      <c r="A480" s="62" t="s">
        <v>1356</v>
      </c>
      <c r="B480" s="62" t="s">
        <v>825</v>
      </c>
      <c r="C480" s="62" t="s">
        <v>1146</v>
      </c>
      <c r="D480" s="62" t="s">
        <v>1220</v>
      </c>
      <c r="E480" s="44" t="s">
        <v>3340</v>
      </c>
      <c r="F480" s="44" t="s">
        <v>3340</v>
      </c>
      <c r="G480" s="44" t="s">
        <v>3340</v>
      </c>
      <c r="H480" s="44" t="s">
        <v>1236</v>
      </c>
      <c r="I480" s="44" t="s">
        <v>3972</v>
      </c>
      <c r="J480" s="44" t="s">
        <v>3340</v>
      </c>
      <c r="K480" s="62" t="s">
        <v>3340</v>
      </c>
      <c r="L480" s="62" t="s">
        <v>3340</v>
      </c>
      <c r="M480" s="44" t="s">
        <v>3340</v>
      </c>
      <c r="N480" s="62" t="s">
        <v>1038</v>
      </c>
      <c r="O480" s="62">
        <v>0</v>
      </c>
      <c r="P480" s="62" t="s">
        <v>3340</v>
      </c>
    </row>
    <row r="481" spans="1:16">
      <c r="A481" s="62" t="s">
        <v>1494</v>
      </c>
      <c r="B481" s="62" t="s">
        <v>826</v>
      </c>
      <c r="C481" s="62" t="s">
        <v>1146</v>
      </c>
      <c r="D481" s="62" t="s">
        <v>1220</v>
      </c>
      <c r="E481" s="44" t="s">
        <v>3340</v>
      </c>
      <c r="F481" s="44" t="s">
        <v>3340</v>
      </c>
      <c r="G481" s="44" t="s">
        <v>3340</v>
      </c>
      <c r="H481" s="44" t="s">
        <v>3340</v>
      </c>
      <c r="I481" s="44" t="s">
        <v>3972</v>
      </c>
      <c r="J481" s="44" t="s">
        <v>3340</v>
      </c>
      <c r="K481" s="62" t="s">
        <v>3340</v>
      </c>
      <c r="L481" s="62" t="s">
        <v>3340</v>
      </c>
      <c r="M481" s="44" t="s">
        <v>3340</v>
      </c>
      <c r="N481" s="62" t="s">
        <v>1038</v>
      </c>
      <c r="O481" s="62">
        <v>0</v>
      </c>
      <c r="P481" s="62" t="s">
        <v>3340</v>
      </c>
    </row>
    <row r="482" spans="1:16">
      <c r="A482" s="62" t="s">
        <v>1357</v>
      </c>
      <c r="B482" s="62" t="s">
        <v>827</v>
      </c>
      <c r="C482" s="62" t="s">
        <v>1146</v>
      </c>
      <c r="D482" s="62" t="s">
        <v>1220</v>
      </c>
      <c r="E482" s="44" t="s">
        <v>3340</v>
      </c>
      <c r="F482" s="44" t="s">
        <v>3340</v>
      </c>
      <c r="G482" s="44" t="s">
        <v>3340</v>
      </c>
      <c r="H482" s="44" t="s">
        <v>1237</v>
      </c>
      <c r="I482" s="44" t="s">
        <v>3972</v>
      </c>
      <c r="J482" s="44" t="s">
        <v>3340</v>
      </c>
      <c r="K482" s="62" t="s">
        <v>3340</v>
      </c>
      <c r="L482" s="62" t="s">
        <v>3340</v>
      </c>
      <c r="M482" s="44" t="s">
        <v>3340</v>
      </c>
      <c r="N482" s="62" t="s">
        <v>1038</v>
      </c>
      <c r="O482" s="62">
        <v>0</v>
      </c>
      <c r="P482" s="62" t="s">
        <v>3340</v>
      </c>
    </row>
    <row r="483" spans="1:16">
      <c r="A483" s="62" t="s">
        <v>1495</v>
      </c>
      <c r="B483" s="62" t="s">
        <v>828</v>
      </c>
      <c r="C483" s="62" t="s">
        <v>1146</v>
      </c>
      <c r="D483" s="62" t="s">
        <v>1220</v>
      </c>
      <c r="E483" s="44" t="s">
        <v>3340</v>
      </c>
      <c r="F483" s="44" t="s">
        <v>3340</v>
      </c>
      <c r="G483" s="44" t="s">
        <v>3340</v>
      </c>
      <c r="H483" s="44" t="s">
        <v>1231</v>
      </c>
      <c r="I483" s="44" t="s">
        <v>3972</v>
      </c>
      <c r="J483" s="44" t="s">
        <v>3340</v>
      </c>
      <c r="K483" s="62" t="s">
        <v>3340</v>
      </c>
      <c r="L483" s="62" t="s">
        <v>3340</v>
      </c>
      <c r="M483" s="44" t="s">
        <v>3340</v>
      </c>
      <c r="N483" s="62" t="s">
        <v>1038</v>
      </c>
      <c r="O483" s="62">
        <v>0</v>
      </c>
      <c r="P483" s="62" t="s">
        <v>3340</v>
      </c>
    </row>
    <row r="484" spans="1:16">
      <c r="A484" s="62" t="s">
        <v>1358</v>
      </c>
      <c r="B484" s="62" t="s">
        <v>829</v>
      </c>
      <c r="C484" s="62" t="s">
        <v>1146</v>
      </c>
      <c r="D484" s="62" t="s">
        <v>1220</v>
      </c>
      <c r="E484" s="44" t="s">
        <v>3340</v>
      </c>
      <c r="F484" s="44" t="s">
        <v>3340</v>
      </c>
      <c r="G484" s="44" t="s">
        <v>3340</v>
      </c>
      <c r="H484" s="44" t="s">
        <v>3340</v>
      </c>
      <c r="I484" s="44" t="s">
        <v>3972</v>
      </c>
      <c r="J484" s="44" t="s">
        <v>3340</v>
      </c>
      <c r="K484" s="62" t="s">
        <v>3340</v>
      </c>
      <c r="L484" s="62" t="s">
        <v>3340</v>
      </c>
      <c r="M484" s="44" t="s">
        <v>3340</v>
      </c>
      <c r="N484" s="62" t="s">
        <v>1038</v>
      </c>
      <c r="O484" s="62">
        <v>1</v>
      </c>
      <c r="P484" s="62" t="s">
        <v>3340</v>
      </c>
    </row>
    <row r="485" spans="1:16">
      <c r="A485" s="62" t="s">
        <v>1496</v>
      </c>
      <c r="B485" s="62" t="s">
        <v>830</v>
      </c>
      <c r="C485" s="62" t="s">
        <v>1146</v>
      </c>
      <c r="D485" s="62" t="s">
        <v>1220</v>
      </c>
      <c r="E485" s="44" t="s">
        <v>3340</v>
      </c>
      <c r="F485" s="44" t="s">
        <v>3340</v>
      </c>
      <c r="G485" s="44" t="s">
        <v>3340</v>
      </c>
      <c r="H485" s="44" t="s">
        <v>3340</v>
      </c>
      <c r="I485" s="44" t="s">
        <v>3972</v>
      </c>
      <c r="J485" s="44" t="s">
        <v>3340</v>
      </c>
      <c r="K485" s="62" t="s">
        <v>3340</v>
      </c>
      <c r="L485" s="62" t="s">
        <v>3340</v>
      </c>
      <c r="M485" s="44" t="s">
        <v>3340</v>
      </c>
      <c r="N485" s="62" t="s">
        <v>1038</v>
      </c>
      <c r="O485" s="62">
        <v>0</v>
      </c>
      <c r="P485" s="62" t="s">
        <v>3340</v>
      </c>
    </row>
    <row r="486" spans="1:16">
      <c r="A486" s="62" t="s">
        <v>1508</v>
      </c>
      <c r="B486" s="62" t="s">
        <v>838</v>
      </c>
      <c r="C486" s="62" t="s">
        <v>1146</v>
      </c>
      <c r="D486" s="62" t="s">
        <v>1220</v>
      </c>
      <c r="E486" s="44" t="s">
        <v>3340</v>
      </c>
      <c r="F486" s="44" t="s">
        <v>3340</v>
      </c>
      <c r="G486" s="44" t="s">
        <v>3340</v>
      </c>
      <c r="H486" s="44" t="s">
        <v>1231</v>
      </c>
      <c r="I486" s="44" t="s">
        <v>3972</v>
      </c>
      <c r="J486" s="44" t="s">
        <v>3340</v>
      </c>
      <c r="K486" s="62" t="s">
        <v>3340</v>
      </c>
      <c r="L486" s="62" t="s">
        <v>3340</v>
      </c>
      <c r="M486" s="44" t="s">
        <v>3340</v>
      </c>
      <c r="N486" s="62" t="s">
        <v>1038</v>
      </c>
      <c r="O486" s="62">
        <v>2</v>
      </c>
      <c r="P486" s="62" t="s">
        <v>3340</v>
      </c>
    </row>
    <row r="487" spans="1:16">
      <c r="A487" s="62" t="s">
        <v>1359</v>
      </c>
      <c r="B487" s="62" t="s">
        <v>837</v>
      </c>
      <c r="C487" s="62" t="s">
        <v>1146</v>
      </c>
      <c r="D487" s="62" t="s">
        <v>1220</v>
      </c>
      <c r="E487" s="44" t="s">
        <v>3340</v>
      </c>
      <c r="F487" s="44" t="s">
        <v>3340</v>
      </c>
      <c r="G487" s="44" t="s">
        <v>3340</v>
      </c>
      <c r="H487" s="44" t="s">
        <v>1231</v>
      </c>
      <c r="I487" s="44" t="s">
        <v>3972</v>
      </c>
      <c r="J487" s="44" t="s">
        <v>3340</v>
      </c>
      <c r="K487" s="62" t="s">
        <v>3340</v>
      </c>
      <c r="L487" s="62" t="s">
        <v>3340</v>
      </c>
      <c r="M487" s="44" t="s">
        <v>3340</v>
      </c>
      <c r="N487" s="62" t="s">
        <v>1038</v>
      </c>
      <c r="O487" s="62">
        <v>0</v>
      </c>
      <c r="P487" s="62" t="s">
        <v>3340</v>
      </c>
    </row>
    <row r="488" spans="1:16">
      <c r="A488" s="62" t="s">
        <v>1497</v>
      </c>
      <c r="B488" s="62" t="s">
        <v>833</v>
      </c>
      <c r="C488" s="62" t="s">
        <v>1146</v>
      </c>
      <c r="D488" s="62" t="s">
        <v>1220</v>
      </c>
      <c r="E488" s="44" t="s">
        <v>3340</v>
      </c>
      <c r="F488" s="44" t="s">
        <v>3340</v>
      </c>
      <c r="G488" s="44" t="s">
        <v>3340</v>
      </c>
      <c r="H488" s="44" t="s">
        <v>3340</v>
      </c>
      <c r="I488" s="44" t="s">
        <v>3972</v>
      </c>
      <c r="J488" s="44" t="s">
        <v>3340</v>
      </c>
      <c r="K488" s="62" t="s">
        <v>3340</v>
      </c>
      <c r="L488" s="62" t="s">
        <v>3340</v>
      </c>
      <c r="M488" s="44" t="s">
        <v>3340</v>
      </c>
      <c r="N488" s="62" t="s">
        <v>1038</v>
      </c>
      <c r="O488" s="62">
        <v>0</v>
      </c>
      <c r="P488" s="62" t="s">
        <v>3340</v>
      </c>
    </row>
    <row r="489" spans="1:16">
      <c r="A489" s="62" t="s">
        <v>1360</v>
      </c>
      <c r="B489" s="62" t="s">
        <v>835</v>
      </c>
      <c r="C489" s="62" t="s">
        <v>1146</v>
      </c>
      <c r="D489" s="62" t="s">
        <v>1220</v>
      </c>
      <c r="E489" s="44" t="s">
        <v>3340</v>
      </c>
      <c r="F489" s="44" t="s">
        <v>3340</v>
      </c>
      <c r="G489" s="44" t="s">
        <v>3340</v>
      </c>
      <c r="H489" s="44" t="s">
        <v>1238</v>
      </c>
      <c r="I489" s="44" t="s">
        <v>3972</v>
      </c>
      <c r="J489" s="44" t="s">
        <v>3340</v>
      </c>
      <c r="K489" s="62" t="s">
        <v>3340</v>
      </c>
      <c r="L489" s="62" t="s">
        <v>3340</v>
      </c>
      <c r="M489" s="44" t="s">
        <v>3340</v>
      </c>
      <c r="N489" s="62" t="s">
        <v>1038</v>
      </c>
      <c r="O489" s="62">
        <v>0</v>
      </c>
      <c r="P489" s="62" t="s">
        <v>3340</v>
      </c>
    </row>
    <row r="490" spans="1:16">
      <c r="A490" s="62" t="s">
        <v>1499</v>
      </c>
      <c r="B490" s="62" t="s">
        <v>836</v>
      </c>
      <c r="C490" s="62" t="s">
        <v>1146</v>
      </c>
      <c r="D490" s="62" t="s">
        <v>1220</v>
      </c>
      <c r="E490" s="44" t="s">
        <v>3340</v>
      </c>
      <c r="F490" s="44" t="s">
        <v>3340</v>
      </c>
      <c r="G490" s="44" t="s">
        <v>3340</v>
      </c>
      <c r="H490" s="44" t="s">
        <v>3340</v>
      </c>
      <c r="I490" s="44" t="s">
        <v>3972</v>
      </c>
      <c r="J490" s="44" t="s">
        <v>3340</v>
      </c>
      <c r="K490" s="62" t="s">
        <v>3340</v>
      </c>
      <c r="L490" s="62" t="s">
        <v>3340</v>
      </c>
      <c r="M490" s="44" t="s">
        <v>3340</v>
      </c>
      <c r="N490" s="62" t="s">
        <v>1038</v>
      </c>
      <c r="O490" s="62">
        <v>0</v>
      </c>
      <c r="P490" s="62" t="s">
        <v>3340</v>
      </c>
    </row>
    <row r="491" spans="1:16">
      <c r="A491" s="62" t="s">
        <v>1363</v>
      </c>
      <c r="B491" s="62" t="s">
        <v>842</v>
      </c>
      <c r="C491" s="62" t="s">
        <v>1146</v>
      </c>
      <c r="D491" s="62" t="s">
        <v>1220</v>
      </c>
      <c r="E491" s="44" t="s">
        <v>3340</v>
      </c>
      <c r="F491" s="44" t="s">
        <v>3340</v>
      </c>
      <c r="G491" s="44" t="s">
        <v>3340</v>
      </c>
      <c r="H491" s="44" t="s">
        <v>1226</v>
      </c>
      <c r="I491" s="44" t="s">
        <v>3972</v>
      </c>
      <c r="J491" s="44" t="s">
        <v>3340</v>
      </c>
      <c r="K491" s="62" t="s">
        <v>3340</v>
      </c>
      <c r="L491" s="62" t="s">
        <v>3340</v>
      </c>
      <c r="M491" s="44" t="s">
        <v>3340</v>
      </c>
      <c r="N491" s="62" t="s">
        <v>1038</v>
      </c>
      <c r="O491" s="62">
        <v>0</v>
      </c>
      <c r="P491" s="62" t="s">
        <v>3340</v>
      </c>
    </row>
    <row r="492" spans="1:16">
      <c r="A492" s="62" t="s">
        <v>1365</v>
      </c>
      <c r="B492" s="62" t="s">
        <v>844</v>
      </c>
      <c r="C492" s="62" t="s">
        <v>1146</v>
      </c>
      <c r="D492" s="62" t="s">
        <v>1220</v>
      </c>
      <c r="E492" s="44" t="s">
        <v>3340</v>
      </c>
      <c r="F492" s="44" t="s">
        <v>3340</v>
      </c>
      <c r="G492" s="44" t="s">
        <v>3340</v>
      </c>
      <c r="H492" s="44" t="s">
        <v>1239</v>
      </c>
      <c r="I492" s="44" t="s">
        <v>3972</v>
      </c>
      <c r="J492" s="44" t="s">
        <v>3340</v>
      </c>
      <c r="K492" s="62" t="s">
        <v>3340</v>
      </c>
      <c r="L492" s="62" t="s">
        <v>3340</v>
      </c>
      <c r="M492" s="44" t="s">
        <v>3340</v>
      </c>
      <c r="N492" s="62" t="s">
        <v>1038</v>
      </c>
      <c r="O492" s="62">
        <v>0</v>
      </c>
      <c r="P492" s="62" t="s">
        <v>3340</v>
      </c>
    </row>
    <row r="493" spans="1:16">
      <c r="A493" s="62" t="s">
        <v>1366</v>
      </c>
      <c r="B493" s="62" t="s">
        <v>851</v>
      </c>
      <c r="C493" s="62" t="s">
        <v>1146</v>
      </c>
      <c r="D493" s="62" t="s">
        <v>1220</v>
      </c>
      <c r="E493" s="44" t="s">
        <v>3340</v>
      </c>
      <c r="F493" s="44" t="s">
        <v>3340</v>
      </c>
      <c r="G493" s="44" t="s">
        <v>3340</v>
      </c>
      <c r="H493" s="44" t="s">
        <v>3340</v>
      </c>
      <c r="I493" s="44" t="s">
        <v>3972</v>
      </c>
      <c r="J493" s="44" t="s">
        <v>3340</v>
      </c>
      <c r="K493" s="62" t="s">
        <v>3340</v>
      </c>
      <c r="L493" s="62" t="s">
        <v>3340</v>
      </c>
      <c r="M493" s="44" t="s">
        <v>3340</v>
      </c>
      <c r="N493" s="62" t="s">
        <v>1038</v>
      </c>
      <c r="O493" s="62">
        <v>0</v>
      </c>
      <c r="P493" s="62" t="s">
        <v>3340</v>
      </c>
    </row>
    <row r="494" spans="1:16">
      <c r="A494" s="62" t="s">
        <v>1367</v>
      </c>
      <c r="B494" s="62" t="s">
        <v>846</v>
      </c>
      <c r="C494" s="62" t="s">
        <v>1146</v>
      </c>
      <c r="D494" s="62" t="s">
        <v>1220</v>
      </c>
      <c r="E494" s="44" t="s">
        <v>3340</v>
      </c>
      <c r="F494" s="44" t="s">
        <v>3340</v>
      </c>
      <c r="G494" s="44" t="s">
        <v>3340</v>
      </c>
      <c r="H494" s="44" t="s">
        <v>3340</v>
      </c>
      <c r="I494" s="44" t="s">
        <v>3972</v>
      </c>
      <c r="J494" s="44" t="s">
        <v>3340</v>
      </c>
      <c r="K494" s="62" t="s">
        <v>3340</v>
      </c>
      <c r="L494" s="62" t="s">
        <v>3340</v>
      </c>
      <c r="M494" s="44" t="s">
        <v>3340</v>
      </c>
      <c r="N494" s="62" t="s">
        <v>1038</v>
      </c>
      <c r="O494" s="62">
        <v>0</v>
      </c>
      <c r="P494" s="62" t="s">
        <v>3340</v>
      </c>
    </row>
    <row r="495" spans="1:16">
      <c r="A495" s="62" t="s">
        <v>1368</v>
      </c>
      <c r="B495" s="62" t="s">
        <v>847</v>
      </c>
      <c r="C495" s="62" t="s">
        <v>1146</v>
      </c>
      <c r="D495" s="62" t="s">
        <v>1220</v>
      </c>
      <c r="E495" s="44" t="s">
        <v>3340</v>
      </c>
      <c r="F495" s="44" t="s">
        <v>3340</v>
      </c>
      <c r="G495" s="44" t="s">
        <v>3340</v>
      </c>
      <c r="H495" s="44" t="s">
        <v>3340</v>
      </c>
      <c r="I495" s="44" t="s">
        <v>3972</v>
      </c>
      <c r="J495" s="44" t="s">
        <v>3340</v>
      </c>
      <c r="K495" s="62" t="s">
        <v>3340</v>
      </c>
      <c r="L495" s="62" t="s">
        <v>3340</v>
      </c>
      <c r="M495" s="44" t="s">
        <v>3340</v>
      </c>
      <c r="N495" s="62" t="s">
        <v>1038</v>
      </c>
      <c r="O495" s="62">
        <v>0</v>
      </c>
      <c r="P495" s="62" t="s">
        <v>3340</v>
      </c>
    </row>
    <row r="496" spans="1:16">
      <c r="A496" s="62" t="s">
        <v>1502</v>
      </c>
      <c r="B496" s="62" t="s">
        <v>848</v>
      </c>
      <c r="C496" s="62" t="s">
        <v>1146</v>
      </c>
      <c r="D496" s="62" t="s">
        <v>1220</v>
      </c>
      <c r="E496" s="44" t="s">
        <v>3340</v>
      </c>
      <c r="F496" s="44" t="s">
        <v>3340</v>
      </c>
      <c r="G496" s="44" t="s">
        <v>3340</v>
      </c>
      <c r="H496" s="44" t="s">
        <v>1240</v>
      </c>
      <c r="I496" s="44" t="s">
        <v>3972</v>
      </c>
      <c r="J496" s="44" t="s">
        <v>3340</v>
      </c>
      <c r="K496" s="62" t="s">
        <v>3340</v>
      </c>
      <c r="L496" s="62" t="s">
        <v>3340</v>
      </c>
      <c r="M496" s="44" t="s">
        <v>3340</v>
      </c>
      <c r="N496" s="62" t="s">
        <v>1038</v>
      </c>
      <c r="O496" s="62">
        <v>2</v>
      </c>
      <c r="P496" s="62" t="s">
        <v>3340</v>
      </c>
    </row>
    <row r="497" spans="1:16">
      <c r="A497" s="62" t="s">
        <v>1369</v>
      </c>
      <c r="B497" s="62" t="s">
        <v>849</v>
      </c>
      <c r="C497" s="62" t="s">
        <v>1146</v>
      </c>
      <c r="D497" s="62" t="s">
        <v>1220</v>
      </c>
      <c r="E497" s="44" t="s">
        <v>3340</v>
      </c>
      <c r="F497" s="44" t="s">
        <v>3340</v>
      </c>
      <c r="G497" s="44" t="s">
        <v>3340</v>
      </c>
      <c r="H497" s="44" t="s">
        <v>1241</v>
      </c>
      <c r="I497" s="44" t="s">
        <v>3972</v>
      </c>
      <c r="J497" s="44" t="s">
        <v>3340</v>
      </c>
      <c r="K497" s="62" t="s">
        <v>3340</v>
      </c>
      <c r="L497" s="62" t="s">
        <v>3340</v>
      </c>
      <c r="M497" s="44" t="s">
        <v>3340</v>
      </c>
      <c r="N497" s="62" t="s">
        <v>1038</v>
      </c>
      <c r="O497" s="62">
        <v>0</v>
      </c>
      <c r="P497" s="62" t="s">
        <v>3340</v>
      </c>
    </row>
    <row r="498" spans="1:16">
      <c r="A498" s="62" t="s">
        <v>1370</v>
      </c>
      <c r="B498" s="62" t="s">
        <v>850</v>
      </c>
      <c r="C498" s="62" t="s">
        <v>1146</v>
      </c>
      <c r="D498" s="62" t="s">
        <v>1220</v>
      </c>
      <c r="E498" s="44" t="s">
        <v>3340</v>
      </c>
      <c r="F498" s="44" t="s">
        <v>3340</v>
      </c>
      <c r="G498" s="44" t="s">
        <v>3340</v>
      </c>
      <c r="H498" s="44" t="s">
        <v>1226</v>
      </c>
      <c r="I498" s="44" t="s">
        <v>3972</v>
      </c>
      <c r="J498" s="44" t="s">
        <v>3340</v>
      </c>
      <c r="K498" s="62" t="s">
        <v>3340</v>
      </c>
      <c r="L498" s="62" t="s">
        <v>3340</v>
      </c>
      <c r="M498" s="44" t="s">
        <v>3340</v>
      </c>
      <c r="N498" s="62" t="s">
        <v>1038</v>
      </c>
      <c r="O498" s="62">
        <v>0</v>
      </c>
      <c r="P498" s="62" t="s">
        <v>3340</v>
      </c>
    </row>
    <row r="499" spans="1:16">
      <c r="A499" s="62" t="s">
        <v>1373</v>
      </c>
      <c r="B499" s="62" t="s">
        <v>852</v>
      </c>
      <c r="C499" s="62" t="s">
        <v>1146</v>
      </c>
      <c r="D499" s="62" t="s">
        <v>1220</v>
      </c>
      <c r="E499" s="44" t="s">
        <v>3340</v>
      </c>
      <c r="F499" s="44" t="s">
        <v>3340</v>
      </c>
      <c r="G499" s="44" t="s">
        <v>3340</v>
      </c>
      <c r="H499" s="44" t="s">
        <v>1242</v>
      </c>
      <c r="I499" s="44" t="s">
        <v>3972</v>
      </c>
      <c r="J499" s="44" t="s">
        <v>3340</v>
      </c>
      <c r="K499" s="62" t="s">
        <v>3340</v>
      </c>
      <c r="L499" s="62" t="s">
        <v>3340</v>
      </c>
      <c r="M499" s="44" t="s">
        <v>3340</v>
      </c>
      <c r="N499" s="62" t="s">
        <v>1038</v>
      </c>
      <c r="O499" s="62">
        <v>0</v>
      </c>
      <c r="P499" s="62" t="s">
        <v>3340</v>
      </c>
    </row>
    <row r="500" spans="1:16">
      <c r="A500" s="62" t="s">
        <v>1375</v>
      </c>
      <c r="B500" s="62" t="s">
        <v>854</v>
      </c>
      <c r="C500" s="62" t="s">
        <v>1146</v>
      </c>
      <c r="D500" s="62" t="s">
        <v>1220</v>
      </c>
      <c r="E500" s="44" t="s">
        <v>3340</v>
      </c>
      <c r="F500" s="44" t="s">
        <v>3340</v>
      </c>
      <c r="G500" s="44" t="s">
        <v>3340</v>
      </c>
      <c r="H500" s="44" t="s">
        <v>1243</v>
      </c>
      <c r="I500" s="44" t="s">
        <v>3972</v>
      </c>
      <c r="J500" s="44" t="s">
        <v>3340</v>
      </c>
      <c r="K500" s="62" t="s">
        <v>3340</v>
      </c>
      <c r="L500" s="62" t="s">
        <v>3340</v>
      </c>
      <c r="M500" s="44" t="s">
        <v>3340</v>
      </c>
      <c r="N500" s="62" t="s">
        <v>1038</v>
      </c>
      <c r="O500" s="62">
        <v>0</v>
      </c>
      <c r="P500" s="62" t="s">
        <v>3340</v>
      </c>
    </row>
    <row r="501" spans="1:16">
      <c r="A501" s="62" t="s">
        <v>1381</v>
      </c>
      <c r="B501" s="62" t="s">
        <v>861</v>
      </c>
      <c r="C501" s="62" t="s">
        <v>1146</v>
      </c>
      <c r="D501" s="62" t="s">
        <v>1220</v>
      </c>
      <c r="E501" s="44" t="s">
        <v>3340</v>
      </c>
      <c r="F501" s="44" t="s">
        <v>3340</v>
      </c>
      <c r="G501" s="44" t="s">
        <v>3340</v>
      </c>
      <c r="H501" s="44" t="s">
        <v>1248</v>
      </c>
      <c r="I501" s="44" t="s">
        <v>3972</v>
      </c>
      <c r="J501" s="44" t="s">
        <v>3340</v>
      </c>
      <c r="K501" s="62" t="s">
        <v>3340</v>
      </c>
      <c r="L501" s="62" t="s">
        <v>3340</v>
      </c>
      <c r="M501" s="44" t="s">
        <v>3340</v>
      </c>
      <c r="N501" s="62" t="s">
        <v>1038</v>
      </c>
      <c r="O501" s="62">
        <v>2</v>
      </c>
      <c r="P501" s="62" t="s">
        <v>3340</v>
      </c>
    </row>
    <row r="502" spans="1:16">
      <c r="A502" s="46" t="s">
        <v>1382</v>
      </c>
      <c r="B502" s="46" t="s">
        <v>868</v>
      </c>
      <c r="C502" s="46" t="s">
        <v>1146</v>
      </c>
      <c r="D502" s="46" t="s">
        <v>1220</v>
      </c>
      <c r="E502" s="44" t="s">
        <v>3340</v>
      </c>
      <c r="F502" s="44" t="s">
        <v>3340</v>
      </c>
      <c r="G502" s="44" t="s">
        <v>3340</v>
      </c>
      <c r="H502" s="44" t="s">
        <v>1226</v>
      </c>
      <c r="I502" s="44" t="s">
        <v>3972</v>
      </c>
      <c r="J502" s="44" t="s">
        <v>3340</v>
      </c>
      <c r="K502" s="48" t="s">
        <v>3340</v>
      </c>
      <c r="L502" s="45" t="s">
        <v>3340</v>
      </c>
      <c r="M502" s="44" t="s">
        <v>3340</v>
      </c>
      <c r="N502" s="62" t="s">
        <v>1038</v>
      </c>
      <c r="O502" s="62">
        <v>0</v>
      </c>
      <c r="P502" s="62" t="s">
        <v>3340</v>
      </c>
    </row>
    <row r="503" spans="1:16">
      <c r="A503" s="46" t="s">
        <v>1383</v>
      </c>
      <c r="B503" s="46" t="s">
        <v>863</v>
      </c>
      <c r="C503" s="46" t="s">
        <v>1146</v>
      </c>
      <c r="D503" s="46" t="s">
        <v>1220</v>
      </c>
      <c r="E503" s="44" t="s">
        <v>3340</v>
      </c>
      <c r="F503" s="44" t="s">
        <v>3340</v>
      </c>
      <c r="G503" s="44" t="s">
        <v>3340</v>
      </c>
      <c r="H503" s="44" t="s">
        <v>1249</v>
      </c>
      <c r="I503" s="44" t="s">
        <v>3972</v>
      </c>
      <c r="J503" s="44" t="s">
        <v>3340</v>
      </c>
      <c r="K503" s="48" t="s">
        <v>3340</v>
      </c>
      <c r="L503" s="45" t="s">
        <v>3340</v>
      </c>
      <c r="M503" s="44" t="s">
        <v>3340</v>
      </c>
      <c r="N503" s="62" t="s">
        <v>1038</v>
      </c>
      <c r="O503" s="62">
        <v>2</v>
      </c>
      <c r="P503" s="62" t="s">
        <v>3340</v>
      </c>
    </row>
    <row r="504" spans="1:16">
      <c r="A504" s="46" t="s">
        <v>2673</v>
      </c>
      <c r="B504" s="46" t="s">
        <v>3340</v>
      </c>
      <c r="C504" s="46" t="s">
        <v>1206</v>
      </c>
      <c r="D504" s="46" t="s">
        <v>2623</v>
      </c>
      <c r="E504" s="44" t="s">
        <v>3340</v>
      </c>
      <c r="F504" s="44" t="s">
        <v>3340</v>
      </c>
      <c r="G504" s="44" t="s">
        <v>3340</v>
      </c>
      <c r="H504" s="44" t="s">
        <v>3340</v>
      </c>
      <c r="I504" s="44" t="s">
        <v>3340</v>
      </c>
      <c r="J504" s="44" t="s">
        <v>3340</v>
      </c>
      <c r="K504" s="48" t="s">
        <v>3340</v>
      </c>
      <c r="L504" s="45" t="s">
        <v>3340</v>
      </c>
      <c r="M504" s="44" t="s">
        <v>3340</v>
      </c>
      <c r="N504" s="62" t="s">
        <v>1038</v>
      </c>
      <c r="O504" s="62">
        <v>0</v>
      </c>
      <c r="P504" s="62" t="s">
        <v>3340</v>
      </c>
    </row>
    <row r="505" spans="1:16">
      <c r="A505" s="46" t="s">
        <v>1384</v>
      </c>
      <c r="B505" s="46" t="s">
        <v>864</v>
      </c>
      <c r="C505" s="46" t="s">
        <v>1146</v>
      </c>
      <c r="D505" s="46" t="s">
        <v>1220</v>
      </c>
      <c r="E505" s="44" t="s">
        <v>3340</v>
      </c>
      <c r="F505" s="44" t="s">
        <v>3340</v>
      </c>
      <c r="G505" s="44" t="s">
        <v>3340</v>
      </c>
      <c r="H505" s="44" t="s">
        <v>1250</v>
      </c>
      <c r="I505" s="44" t="s">
        <v>3972</v>
      </c>
      <c r="J505" s="44" t="s">
        <v>3340</v>
      </c>
      <c r="K505" s="48" t="s">
        <v>3340</v>
      </c>
      <c r="L505" s="45" t="s">
        <v>3340</v>
      </c>
      <c r="M505" s="44" t="s">
        <v>3340</v>
      </c>
      <c r="N505" s="62" t="s">
        <v>1038</v>
      </c>
      <c r="O505" s="62">
        <v>2</v>
      </c>
      <c r="P505" s="62" t="s">
        <v>3340</v>
      </c>
    </row>
    <row r="506" spans="1:16">
      <c r="A506" s="46" t="s">
        <v>3092</v>
      </c>
      <c r="B506" s="46" t="s">
        <v>2237</v>
      </c>
      <c r="C506" s="46" t="s">
        <v>1206</v>
      </c>
      <c r="D506" s="46" t="s">
        <v>2513</v>
      </c>
      <c r="E506" s="44" t="s">
        <v>3340</v>
      </c>
      <c r="F506" s="44" t="s">
        <v>3340</v>
      </c>
      <c r="G506" s="44" t="s">
        <v>3340</v>
      </c>
      <c r="H506" s="44" t="s">
        <v>3340</v>
      </c>
      <c r="I506" s="44" t="s">
        <v>3340</v>
      </c>
      <c r="J506" s="44" t="s">
        <v>3340</v>
      </c>
      <c r="K506" s="48" t="s">
        <v>3340</v>
      </c>
      <c r="L506" s="45" t="s">
        <v>3340</v>
      </c>
      <c r="M506" s="44" t="s">
        <v>3077</v>
      </c>
      <c r="N506" s="62" t="s">
        <v>1038</v>
      </c>
      <c r="O506" s="62">
        <v>0</v>
      </c>
      <c r="P506" s="62" t="s">
        <v>3340</v>
      </c>
    </row>
    <row r="507" spans="1:16">
      <c r="A507" s="62" t="s">
        <v>3089</v>
      </c>
      <c r="B507" s="62" t="s">
        <v>2238</v>
      </c>
      <c r="C507" s="62" t="s">
        <v>1206</v>
      </c>
      <c r="D507" s="62" t="s">
        <v>2513</v>
      </c>
      <c r="E507" s="44" t="s">
        <v>3340</v>
      </c>
      <c r="F507" s="44" t="s">
        <v>3340</v>
      </c>
      <c r="G507" s="44" t="s">
        <v>3340</v>
      </c>
      <c r="H507" s="44" t="s">
        <v>3340</v>
      </c>
      <c r="I507" s="44" t="s">
        <v>3340</v>
      </c>
      <c r="J507" s="44" t="s">
        <v>3340</v>
      </c>
      <c r="K507" s="62" t="s">
        <v>3340</v>
      </c>
      <c r="L507" s="62" t="s">
        <v>3340</v>
      </c>
      <c r="M507" s="44" t="s">
        <v>3077</v>
      </c>
      <c r="N507" s="62" t="s">
        <v>1038</v>
      </c>
      <c r="O507" s="62">
        <v>0</v>
      </c>
      <c r="P507" s="62" t="s">
        <v>3340</v>
      </c>
    </row>
    <row r="508" spans="1:16">
      <c r="A508" s="63" t="s">
        <v>2675</v>
      </c>
      <c r="B508" s="63" t="s">
        <v>3340</v>
      </c>
      <c r="C508" s="46" t="s">
        <v>1206</v>
      </c>
      <c r="D508" s="46" t="s">
        <v>2623</v>
      </c>
      <c r="E508" s="44" t="s">
        <v>3340</v>
      </c>
      <c r="F508" s="44" t="s">
        <v>3340</v>
      </c>
      <c r="G508" s="44" t="s">
        <v>3340</v>
      </c>
      <c r="H508" s="44" t="s">
        <v>3340</v>
      </c>
      <c r="I508" s="44" t="s">
        <v>3340</v>
      </c>
      <c r="J508" s="44" t="s">
        <v>3340</v>
      </c>
      <c r="K508" s="47" t="s">
        <v>3340</v>
      </c>
      <c r="L508" s="45" t="s">
        <v>3340</v>
      </c>
      <c r="M508" s="44" t="s">
        <v>3340</v>
      </c>
      <c r="N508" s="62" t="s">
        <v>1038</v>
      </c>
      <c r="O508" s="62">
        <v>0</v>
      </c>
      <c r="P508" s="62" t="s">
        <v>3340</v>
      </c>
    </row>
    <row r="509" spans="1:16">
      <c r="A509" s="63" t="s">
        <v>1386</v>
      </c>
      <c r="B509" s="63" t="s">
        <v>866</v>
      </c>
      <c r="C509" s="46" t="s">
        <v>1146</v>
      </c>
      <c r="D509" s="46" t="s">
        <v>1220</v>
      </c>
      <c r="E509" s="44" t="s">
        <v>3340</v>
      </c>
      <c r="F509" s="44" t="s">
        <v>3340</v>
      </c>
      <c r="G509" s="44" t="s">
        <v>3340</v>
      </c>
      <c r="H509" s="44" t="s">
        <v>1251</v>
      </c>
      <c r="I509" s="44" t="s">
        <v>3972</v>
      </c>
      <c r="J509" s="44" t="s">
        <v>3340</v>
      </c>
      <c r="K509" s="48" t="s">
        <v>3340</v>
      </c>
      <c r="L509" s="45" t="s">
        <v>3340</v>
      </c>
      <c r="M509" s="44" t="s">
        <v>3340</v>
      </c>
      <c r="N509" s="62" t="s">
        <v>1038</v>
      </c>
      <c r="O509" s="62">
        <v>2</v>
      </c>
      <c r="P509" s="62" t="s">
        <v>3340</v>
      </c>
    </row>
    <row r="510" spans="1:16">
      <c r="A510" s="63" t="s">
        <v>1503</v>
      </c>
      <c r="B510" s="63" t="s">
        <v>867</v>
      </c>
      <c r="C510" s="46" t="s">
        <v>1146</v>
      </c>
      <c r="D510" s="46" t="s">
        <v>1220</v>
      </c>
      <c r="E510" s="44" t="s">
        <v>3340</v>
      </c>
      <c r="F510" s="44" t="s">
        <v>3340</v>
      </c>
      <c r="G510" s="44" t="s">
        <v>3340</v>
      </c>
      <c r="H510" s="44" t="s">
        <v>3340</v>
      </c>
      <c r="I510" s="44" t="s">
        <v>3972</v>
      </c>
      <c r="J510" s="44" t="s">
        <v>3340</v>
      </c>
      <c r="K510" s="63" t="s">
        <v>3340</v>
      </c>
      <c r="L510" s="45" t="s">
        <v>3340</v>
      </c>
      <c r="M510" s="44" t="s">
        <v>3340</v>
      </c>
      <c r="N510" s="62" t="s">
        <v>1038</v>
      </c>
      <c r="O510" s="62">
        <v>0</v>
      </c>
      <c r="P510" s="62" t="s">
        <v>3340</v>
      </c>
    </row>
    <row r="511" spans="1:16">
      <c r="A511" s="63" t="s">
        <v>1504</v>
      </c>
      <c r="B511" s="63" t="s">
        <v>869</v>
      </c>
      <c r="C511" s="46" t="s">
        <v>1146</v>
      </c>
      <c r="D511" s="46" t="s">
        <v>1220</v>
      </c>
      <c r="E511" s="44" t="s">
        <v>3340</v>
      </c>
      <c r="F511" s="44" t="s">
        <v>3340</v>
      </c>
      <c r="G511" s="44" t="s">
        <v>3340</v>
      </c>
      <c r="H511" s="44" t="s">
        <v>1245</v>
      </c>
      <c r="I511" s="44" t="s">
        <v>3972</v>
      </c>
      <c r="J511" s="44" t="s">
        <v>3340</v>
      </c>
      <c r="K511" s="49" t="s">
        <v>3340</v>
      </c>
      <c r="L511" s="45" t="s">
        <v>3340</v>
      </c>
      <c r="M511" s="44" t="s">
        <v>3340</v>
      </c>
      <c r="N511" s="62" t="s">
        <v>1038</v>
      </c>
      <c r="O511" s="62">
        <v>2</v>
      </c>
      <c r="P511" s="62" t="s">
        <v>3340</v>
      </c>
    </row>
    <row r="512" spans="1:16">
      <c r="A512" s="44" t="s">
        <v>1387</v>
      </c>
      <c r="B512" s="44" t="s">
        <v>870</v>
      </c>
      <c r="C512" s="46" t="s">
        <v>1146</v>
      </c>
      <c r="D512" s="46" t="s">
        <v>1220</v>
      </c>
      <c r="E512" s="44" t="s">
        <v>3340</v>
      </c>
      <c r="F512" s="44" t="s">
        <v>3340</v>
      </c>
      <c r="G512" s="44" t="s">
        <v>3340</v>
      </c>
      <c r="H512" s="44" t="s">
        <v>1240</v>
      </c>
      <c r="I512" s="44" t="s">
        <v>3972</v>
      </c>
      <c r="J512" s="44" t="s">
        <v>3340</v>
      </c>
      <c r="K512" s="49" t="s">
        <v>3340</v>
      </c>
      <c r="L512" s="45" t="s">
        <v>3340</v>
      </c>
      <c r="M512" s="44" t="s">
        <v>3340</v>
      </c>
      <c r="N512" s="62" t="s">
        <v>1038</v>
      </c>
      <c r="O512" s="62">
        <v>2</v>
      </c>
      <c r="P512" s="62" t="s">
        <v>3340</v>
      </c>
    </row>
    <row r="513" spans="1:16">
      <c r="A513" s="44" t="s">
        <v>1388</v>
      </c>
      <c r="B513" s="44" t="s">
        <v>871</v>
      </c>
      <c r="C513" s="62" t="s">
        <v>1146</v>
      </c>
      <c r="D513" s="62" t="s">
        <v>1220</v>
      </c>
      <c r="E513" s="44" t="s">
        <v>3340</v>
      </c>
      <c r="F513" s="44" t="s">
        <v>3340</v>
      </c>
      <c r="G513" s="44" t="s">
        <v>3340</v>
      </c>
      <c r="H513" s="44" t="s">
        <v>1252</v>
      </c>
      <c r="I513" s="44" t="s">
        <v>3972</v>
      </c>
      <c r="J513" s="44" t="s">
        <v>3340</v>
      </c>
      <c r="K513" s="62" t="s">
        <v>3340</v>
      </c>
      <c r="L513" s="62" t="s">
        <v>3340</v>
      </c>
      <c r="M513" s="44" t="s">
        <v>3340</v>
      </c>
      <c r="N513" s="62" t="s">
        <v>1038</v>
      </c>
      <c r="O513" s="62">
        <v>2</v>
      </c>
      <c r="P513" s="62" t="s">
        <v>3340</v>
      </c>
    </row>
    <row r="514" spans="1:16">
      <c r="A514" s="44" t="s">
        <v>1389</v>
      </c>
      <c r="B514" s="44" t="s">
        <v>872</v>
      </c>
      <c r="C514" s="62" t="s">
        <v>1146</v>
      </c>
      <c r="D514" s="62" t="s">
        <v>1220</v>
      </c>
      <c r="E514" s="44" t="s">
        <v>3340</v>
      </c>
      <c r="F514" s="44" t="s">
        <v>3340</v>
      </c>
      <c r="G514" s="44" t="s">
        <v>3340</v>
      </c>
      <c r="H514" s="44" t="s">
        <v>1253</v>
      </c>
      <c r="I514" s="44" t="s">
        <v>3972</v>
      </c>
      <c r="J514" s="44" t="s">
        <v>3340</v>
      </c>
      <c r="K514" s="62" t="s">
        <v>3340</v>
      </c>
      <c r="L514" s="62" t="s">
        <v>3340</v>
      </c>
      <c r="M514" s="44" t="s">
        <v>3340</v>
      </c>
      <c r="N514" s="62" t="s">
        <v>1038</v>
      </c>
      <c r="O514" s="62">
        <v>1</v>
      </c>
      <c r="P514" s="62" t="s">
        <v>3340</v>
      </c>
    </row>
    <row r="515" spans="1:16">
      <c r="A515" s="44" t="s">
        <v>1391</v>
      </c>
      <c r="B515" s="44" t="s">
        <v>874</v>
      </c>
      <c r="C515" s="44" t="s">
        <v>1146</v>
      </c>
      <c r="D515" s="44" t="s">
        <v>1220</v>
      </c>
      <c r="E515" s="44" t="s">
        <v>3340</v>
      </c>
      <c r="F515" s="44" t="s">
        <v>3340</v>
      </c>
      <c r="G515" s="44" t="s">
        <v>3340</v>
      </c>
      <c r="H515" s="44" t="s">
        <v>1254</v>
      </c>
      <c r="I515" s="44" t="s">
        <v>3972</v>
      </c>
      <c r="J515" s="44" t="s">
        <v>3340</v>
      </c>
      <c r="K515" s="44" t="s">
        <v>3340</v>
      </c>
      <c r="L515" s="44" t="s">
        <v>3340</v>
      </c>
      <c r="M515" s="44" t="s">
        <v>3340</v>
      </c>
      <c r="N515" s="62" t="s">
        <v>1038</v>
      </c>
      <c r="O515" s="62">
        <v>0</v>
      </c>
      <c r="P515" s="62" t="s">
        <v>3340</v>
      </c>
    </row>
    <row r="516" spans="1:16">
      <c r="A516" s="44" t="s">
        <v>1390</v>
      </c>
      <c r="B516" s="44" t="s">
        <v>873</v>
      </c>
      <c r="C516" s="44" t="s">
        <v>1146</v>
      </c>
      <c r="D516" s="44" t="s">
        <v>1220</v>
      </c>
      <c r="E516" s="44" t="s">
        <v>3340</v>
      </c>
      <c r="F516" s="44" t="s">
        <v>3340</v>
      </c>
      <c r="G516" s="44" t="s">
        <v>3340</v>
      </c>
      <c r="H516" s="44" t="s">
        <v>1230</v>
      </c>
      <c r="I516" s="44" t="s">
        <v>3972</v>
      </c>
      <c r="J516" s="44" t="s">
        <v>3340</v>
      </c>
      <c r="K516" s="44" t="s">
        <v>3340</v>
      </c>
      <c r="L516" s="44" t="s">
        <v>3340</v>
      </c>
      <c r="M516" s="44" t="s">
        <v>3340</v>
      </c>
      <c r="N516" s="62" t="s">
        <v>1038</v>
      </c>
      <c r="O516" s="62">
        <v>0</v>
      </c>
      <c r="P516" s="62" t="s">
        <v>3340</v>
      </c>
    </row>
    <row r="517" spans="1:16">
      <c r="A517" s="44" t="s">
        <v>2489</v>
      </c>
      <c r="B517" s="44" t="s">
        <v>875</v>
      </c>
      <c r="C517" s="44" t="s">
        <v>1146</v>
      </c>
      <c r="D517" s="44" t="s">
        <v>1220</v>
      </c>
      <c r="E517" s="44" t="s">
        <v>3340</v>
      </c>
      <c r="F517" s="44" t="s">
        <v>3340</v>
      </c>
      <c r="G517" s="44" t="s">
        <v>3340</v>
      </c>
      <c r="H517" s="44" t="s">
        <v>1231</v>
      </c>
      <c r="I517" s="44" t="s">
        <v>3972</v>
      </c>
      <c r="J517" s="44" t="s">
        <v>3340</v>
      </c>
      <c r="K517" s="44" t="s">
        <v>3340</v>
      </c>
      <c r="L517" s="44" t="s">
        <v>3340</v>
      </c>
      <c r="M517" s="44" t="s">
        <v>3340</v>
      </c>
      <c r="N517" s="62" t="s">
        <v>1038</v>
      </c>
      <c r="O517" s="62">
        <v>0</v>
      </c>
      <c r="P517" s="62" t="s">
        <v>3340</v>
      </c>
    </row>
    <row r="518" spans="1:16">
      <c r="A518" s="44" t="s">
        <v>1392</v>
      </c>
      <c r="B518" s="44" t="s">
        <v>876</v>
      </c>
      <c r="C518" s="44" t="s">
        <v>1146</v>
      </c>
      <c r="D518" s="44" t="s">
        <v>1220</v>
      </c>
      <c r="E518" s="44" t="s">
        <v>3340</v>
      </c>
      <c r="F518" s="44" t="s">
        <v>3340</v>
      </c>
      <c r="G518" s="44" t="s">
        <v>3340</v>
      </c>
      <c r="H518" s="44" t="s">
        <v>1255</v>
      </c>
      <c r="I518" s="44" t="s">
        <v>3972</v>
      </c>
      <c r="J518" s="44" t="s">
        <v>3340</v>
      </c>
      <c r="K518" s="44" t="s">
        <v>3340</v>
      </c>
      <c r="L518" s="44" t="s">
        <v>3340</v>
      </c>
      <c r="M518" s="44" t="s">
        <v>3340</v>
      </c>
      <c r="N518" s="62" t="s">
        <v>1038</v>
      </c>
      <c r="O518" s="62">
        <v>2</v>
      </c>
      <c r="P518" s="62" t="s">
        <v>3340</v>
      </c>
    </row>
    <row r="519" spans="1:16">
      <c r="A519" s="44" t="s">
        <v>1395</v>
      </c>
      <c r="B519" s="44" t="s">
        <v>879</v>
      </c>
      <c r="C519" s="44" t="s">
        <v>1146</v>
      </c>
      <c r="D519" s="44" t="s">
        <v>1220</v>
      </c>
      <c r="E519" s="44" t="s">
        <v>3340</v>
      </c>
      <c r="F519" s="44" t="s">
        <v>3340</v>
      </c>
      <c r="G519" s="44" t="s">
        <v>3340</v>
      </c>
      <c r="H519" s="44" t="s">
        <v>1256</v>
      </c>
      <c r="I519" s="44" t="s">
        <v>3972</v>
      </c>
      <c r="J519" s="44" t="s">
        <v>3340</v>
      </c>
      <c r="K519" s="44" t="s">
        <v>3340</v>
      </c>
      <c r="L519" s="44" t="s">
        <v>3340</v>
      </c>
      <c r="M519" s="44" t="s">
        <v>3340</v>
      </c>
      <c r="N519" s="62" t="s">
        <v>1038</v>
      </c>
      <c r="O519" s="62">
        <v>0</v>
      </c>
      <c r="P519" s="62" t="s">
        <v>3340</v>
      </c>
    </row>
    <row r="520" spans="1:16">
      <c r="A520" s="44" t="s">
        <v>1505</v>
      </c>
      <c r="B520" s="44" t="s">
        <v>881</v>
      </c>
      <c r="C520" s="44" t="s">
        <v>1146</v>
      </c>
      <c r="D520" s="44" t="s">
        <v>1220</v>
      </c>
      <c r="E520" s="44" t="s">
        <v>3340</v>
      </c>
      <c r="F520" s="44" t="s">
        <v>3340</v>
      </c>
      <c r="G520" s="44" t="s">
        <v>3340</v>
      </c>
      <c r="H520" s="44" t="s">
        <v>3340</v>
      </c>
      <c r="I520" s="44" t="s">
        <v>3972</v>
      </c>
      <c r="J520" s="44" t="s">
        <v>3340</v>
      </c>
      <c r="K520" s="44" t="s">
        <v>3340</v>
      </c>
      <c r="L520" s="44" t="s">
        <v>3340</v>
      </c>
      <c r="M520" s="44" t="s">
        <v>3340</v>
      </c>
      <c r="N520" s="62" t="s">
        <v>1038</v>
      </c>
      <c r="O520" s="62">
        <v>0</v>
      </c>
      <c r="P520" s="62" t="s">
        <v>3340</v>
      </c>
    </row>
    <row r="521" spans="1:16">
      <c r="A521" s="44" t="s">
        <v>1397</v>
      </c>
      <c r="B521" s="44" t="s">
        <v>882</v>
      </c>
      <c r="C521" s="44" t="s">
        <v>1146</v>
      </c>
      <c r="D521" s="44" t="s">
        <v>1220</v>
      </c>
      <c r="E521" s="44" t="s">
        <v>3340</v>
      </c>
      <c r="F521" s="44" t="s">
        <v>3340</v>
      </c>
      <c r="G521" s="44" t="s">
        <v>3340</v>
      </c>
      <c r="H521" s="44" t="s">
        <v>3340</v>
      </c>
      <c r="I521" s="44" t="s">
        <v>3972</v>
      </c>
      <c r="J521" s="44" t="s">
        <v>3340</v>
      </c>
      <c r="K521" s="44" t="s">
        <v>3340</v>
      </c>
      <c r="L521" s="44" t="s">
        <v>3340</v>
      </c>
      <c r="M521" s="44" t="s">
        <v>3340</v>
      </c>
      <c r="N521" s="62" t="s">
        <v>1038</v>
      </c>
      <c r="O521" s="62">
        <v>0</v>
      </c>
      <c r="P521" s="62" t="s">
        <v>3340</v>
      </c>
    </row>
    <row r="522" spans="1:16">
      <c r="A522" s="44" t="s">
        <v>1398</v>
      </c>
      <c r="B522" s="44" t="s">
        <v>883</v>
      </c>
      <c r="C522" s="44" t="s">
        <v>1146</v>
      </c>
      <c r="D522" s="44" t="s">
        <v>1220</v>
      </c>
      <c r="E522" s="44" t="s">
        <v>3340</v>
      </c>
      <c r="F522" s="44" t="s">
        <v>3340</v>
      </c>
      <c r="G522" s="44" t="s">
        <v>3340</v>
      </c>
      <c r="H522" s="44" t="s">
        <v>1242</v>
      </c>
      <c r="I522" s="44" t="s">
        <v>3972</v>
      </c>
      <c r="J522" s="44" t="s">
        <v>3340</v>
      </c>
      <c r="K522" s="44" t="s">
        <v>3340</v>
      </c>
      <c r="L522" s="44" t="s">
        <v>3340</v>
      </c>
      <c r="M522" s="44" t="s">
        <v>3340</v>
      </c>
      <c r="N522" s="62" t="s">
        <v>1038</v>
      </c>
      <c r="O522" s="62">
        <v>0</v>
      </c>
      <c r="P522" s="62" t="s">
        <v>3340</v>
      </c>
    </row>
    <row r="523" spans="1:16">
      <c r="A523" s="44" t="s">
        <v>2676</v>
      </c>
      <c r="B523" s="44" t="s">
        <v>3340</v>
      </c>
      <c r="C523" s="44" t="s">
        <v>1206</v>
      </c>
      <c r="D523" s="44" t="s">
        <v>3939</v>
      </c>
      <c r="E523" s="44" t="s">
        <v>3340</v>
      </c>
      <c r="F523" s="44" t="s">
        <v>3340</v>
      </c>
      <c r="G523" s="44" t="s">
        <v>3340</v>
      </c>
      <c r="H523" s="44" t="s">
        <v>3340</v>
      </c>
      <c r="I523" s="44" t="s">
        <v>3340</v>
      </c>
      <c r="J523" s="44" t="s">
        <v>3340</v>
      </c>
      <c r="K523" s="44" t="s">
        <v>3340</v>
      </c>
      <c r="L523" s="44" t="s">
        <v>3340</v>
      </c>
      <c r="M523" s="44" t="s">
        <v>3340</v>
      </c>
      <c r="N523" s="62" t="s">
        <v>1038</v>
      </c>
      <c r="O523" s="62">
        <v>0</v>
      </c>
      <c r="P523" s="62" t="s">
        <v>3340</v>
      </c>
    </row>
    <row r="524" spans="1:16">
      <c r="A524" s="44" t="s">
        <v>1402</v>
      </c>
      <c r="B524" s="44" t="s">
        <v>887</v>
      </c>
      <c r="C524" s="44" t="s">
        <v>1146</v>
      </c>
      <c r="D524" s="44" t="s">
        <v>1220</v>
      </c>
      <c r="E524" s="44" t="s">
        <v>3340</v>
      </c>
      <c r="F524" s="44" t="s">
        <v>3340</v>
      </c>
      <c r="G524" s="44" t="s">
        <v>3340</v>
      </c>
      <c r="H524" s="44" t="s">
        <v>1255</v>
      </c>
      <c r="I524" s="44" t="s">
        <v>3972</v>
      </c>
      <c r="J524" s="44" t="s">
        <v>3340</v>
      </c>
      <c r="K524" s="44" t="s">
        <v>3340</v>
      </c>
      <c r="L524" s="44" t="s">
        <v>3340</v>
      </c>
      <c r="M524" s="44" t="s">
        <v>3340</v>
      </c>
      <c r="N524" s="62" t="s">
        <v>1038</v>
      </c>
      <c r="O524" s="62">
        <v>2</v>
      </c>
      <c r="P524" s="62" t="s">
        <v>3340</v>
      </c>
    </row>
    <row r="525" spans="1:16">
      <c r="A525" s="44" t="s">
        <v>1403</v>
      </c>
      <c r="B525" s="44" t="s">
        <v>888</v>
      </c>
      <c r="C525" s="44" t="s">
        <v>1146</v>
      </c>
      <c r="D525" s="44" t="s">
        <v>1220</v>
      </c>
      <c r="E525" s="44" t="s">
        <v>3340</v>
      </c>
      <c r="F525" s="44" t="s">
        <v>3340</v>
      </c>
      <c r="G525" s="44" t="s">
        <v>3340</v>
      </c>
      <c r="H525" s="44" t="s">
        <v>1257</v>
      </c>
      <c r="I525" s="44" t="s">
        <v>3972</v>
      </c>
      <c r="J525" s="44" t="s">
        <v>3340</v>
      </c>
      <c r="K525" s="44" t="s">
        <v>3340</v>
      </c>
      <c r="L525" s="44" t="s">
        <v>3340</v>
      </c>
      <c r="M525" s="44" t="s">
        <v>3340</v>
      </c>
      <c r="N525" s="62" t="s">
        <v>1038</v>
      </c>
      <c r="O525" s="62">
        <v>2</v>
      </c>
      <c r="P525" s="62" t="s">
        <v>3340</v>
      </c>
    </row>
    <row r="526" spans="1:16">
      <c r="A526" s="44" t="s">
        <v>2677</v>
      </c>
      <c r="B526" s="44" t="s">
        <v>3340</v>
      </c>
      <c r="C526" s="44" t="s">
        <v>1206</v>
      </c>
      <c r="D526" s="44" t="s">
        <v>2678</v>
      </c>
      <c r="E526" s="44" t="s">
        <v>3340</v>
      </c>
      <c r="F526" s="44" t="s">
        <v>3340</v>
      </c>
      <c r="G526" s="44" t="s">
        <v>3340</v>
      </c>
      <c r="H526" s="44" t="s">
        <v>3340</v>
      </c>
      <c r="I526" s="44" t="s">
        <v>3340</v>
      </c>
      <c r="J526" s="44" t="s">
        <v>3340</v>
      </c>
      <c r="K526" s="44" t="s">
        <v>3340</v>
      </c>
      <c r="L526" s="44" t="s">
        <v>3340</v>
      </c>
      <c r="M526" s="44" t="s">
        <v>3340</v>
      </c>
      <c r="N526" s="62" t="s">
        <v>1038</v>
      </c>
      <c r="O526" s="62">
        <v>0</v>
      </c>
      <c r="P526" s="62" t="s">
        <v>3340</v>
      </c>
    </row>
    <row r="527" spans="1:16">
      <c r="A527" s="44" t="s">
        <v>2490</v>
      </c>
      <c r="B527" s="44" t="s">
        <v>889</v>
      </c>
      <c r="C527" s="44" t="s">
        <v>1146</v>
      </c>
      <c r="D527" s="44" t="s">
        <v>1220</v>
      </c>
      <c r="E527" s="44" t="s">
        <v>3340</v>
      </c>
      <c r="F527" s="44" t="s">
        <v>3340</v>
      </c>
      <c r="G527" s="44" t="s">
        <v>3340</v>
      </c>
      <c r="H527" s="44" t="s">
        <v>1224</v>
      </c>
      <c r="I527" s="44" t="s">
        <v>3972</v>
      </c>
      <c r="J527" s="44" t="s">
        <v>3340</v>
      </c>
      <c r="K527" s="44" t="s">
        <v>3340</v>
      </c>
      <c r="L527" s="44" t="s">
        <v>3340</v>
      </c>
      <c r="M527" s="44" t="s">
        <v>3340</v>
      </c>
      <c r="N527" s="62" t="s">
        <v>1038</v>
      </c>
      <c r="O527" s="62">
        <v>0</v>
      </c>
      <c r="P527" s="62" t="s">
        <v>3340</v>
      </c>
    </row>
    <row r="528" spans="1:16">
      <c r="A528" s="44" t="s">
        <v>3085</v>
      </c>
      <c r="B528" s="44" t="s">
        <v>2197</v>
      </c>
      <c r="C528" s="44" t="s">
        <v>1206</v>
      </c>
      <c r="D528" s="44" t="s">
        <v>2513</v>
      </c>
      <c r="E528" s="44" t="s">
        <v>3340</v>
      </c>
      <c r="F528" s="44" t="s">
        <v>3340</v>
      </c>
      <c r="G528" s="44" t="s">
        <v>3340</v>
      </c>
      <c r="H528" s="44" t="s">
        <v>3340</v>
      </c>
      <c r="I528" s="44" t="s">
        <v>3340</v>
      </c>
      <c r="J528" s="44" t="s">
        <v>3340</v>
      </c>
      <c r="K528" s="44" t="s">
        <v>3340</v>
      </c>
      <c r="L528" s="44" t="s">
        <v>3340</v>
      </c>
      <c r="M528" s="44" t="s">
        <v>3077</v>
      </c>
      <c r="N528" s="62" t="s">
        <v>1038</v>
      </c>
      <c r="O528" s="62">
        <v>0</v>
      </c>
      <c r="P528" s="62" t="s">
        <v>3340</v>
      </c>
    </row>
    <row r="529" spans="1:16">
      <c r="A529" s="44" t="s">
        <v>3083</v>
      </c>
      <c r="B529" s="62" t="s">
        <v>2198</v>
      </c>
      <c r="C529" s="44" t="s">
        <v>1206</v>
      </c>
      <c r="D529" s="44" t="s">
        <v>2513</v>
      </c>
      <c r="E529" s="44" t="s">
        <v>3340</v>
      </c>
      <c r="F529" s="44" t="s">
        <v>3340</v>
      </c>
      <c r="G529" s="44" t="s">
        <v>3340</v>
      </c>
      <c r="H529" s="44" t="s">
        <v>3340</v>
      </c>
      <c r="I529" s="44" t="s">
        <v>3340</v>
      </c>
      <c r="J529" s="44" t="s">
        <v>3340</v>
      </c>
      <c r="K529" s="44" t="s">
        <v>3340</v>
      </c>
      <c r="L529" s="44" t="s">
        <v>3340</v>
      </c>
      <c r="M529" s="44" t="s">
        <v>3077</v>
      </c>
      <c r="N529" s="62" t="s">
        <v>1038</v>
      </c>
      <c r="O529" s="62">
        <v>0</v>
      </c>
      <c r="P529" s="62" t="s">
        <v>3340</v>
      </c>
    </row>
    <row r="530" spans="1:16">
      <c r="A530" s="44" t="s">
        <v>3088</v>
      </c>
      <c r="B530" s="62" t="s">
        <v>2199</v>
      </c>
      <c r="C530" s="44" t="s">
        <v>1206</v>
      </c>
      <c r="D530" s="44" t="s">
        <v>2513</v>
      </c>
      <c r="E530" s="44" t="s">
        <v>3340</v>
      </c>
      <c r="F530" s="44" t="s">
        <v>3340</v>
      </c>
      <c r="G530" s="44" t="s">
        <v>3340</v>
      </c>
      <c r="H530" s="44" t="s">
        <v>3340</v>
      </c>
      <c r="I530" s="44" t="s">
        <v>3340</v>
      </c>
      <c r="J530" s="44" t="s">
        <v>3340</v>
      </c>
      <c r="K530" s="44" t="s">
        <v>3340</v>
      </c>
      <c r="L530" s="44" t="s">
        <v>3340</v>
      </c>
      <c r="M530" s="44" t="s">
        <v>3077</v>
      </c>
      <c r="N530" s="62" t="s">
        <v>1038</v>
      </c>
      <c r="O530" s="62">
        <v>0</v>
      </c>
      <c r="P530" s="62" t="s">
        <v>3340</v>
      </c>
    </row>
    <row r="531" spans="1:16">
      <c r="A531" s="44" t="s">
        <v>3086</v>
      </c>
      <c r="B531" s="62" t="s">
        <v>2200</v>
      </c>
      <c r="C531" s="44" t="s">
        <v>1206</v>
      </c>
      <c r="D531" s="44" t="s">
        <v>2513</v>
      </c>
      <c r="E531" s="44" t="s">
        <v>3340</v>
      </c>
      <c r="F531" s="44" t="s">
        <v>3340</v>
      </c>
      <c r="G531" s="44" t="s">
        <v>3340</v>
      </c>
      <c r="H531" s="44" t="s">
        <v>3340</v>
      </c>
      <c r="I531" s="44" t="s">
        <v>3340</v>
      </c>
      <c r="J531" s="44" t="s">
        <v>3340</v>
      </c>
      <c r="K531" s="44" t="s">
        <v>3340</v>
      </c>
      <c r="L531" s="44" t="s">
        <v>3340</v>
      </c>
      <c r="M531" s="44" t="s">
        <v>3077</v>
      </c>
      <c r="N531" s="62" t="s">
        <v>1038</v>
      </c>
      <c r="O531" s="62">
        <v>0</v>
      </c>
      <c r="P531" s="62" t="s">
        <v>3340</v>
      </c>
    </row>
    <row r="532" spans="1:16">
      <c r="A532" s="44" t="s">
        <v>2709</v>
      </c>
      <c r="B532" s="62" t="s">
        <v>918</v>
      </c>
      <c r="C532" s="44" t="s">
        <v>1206</v>
      </c>
      <c r="D532" s="44" t="s">
        <v>3939</v>
      </c>
      <c r="E532" s="44" t="s">
        <v>3340</v>
      </c>
      <c r="F532" s="44" t="s">
        <v>3340</v>
      </c>
      <c r="G532" s="44" t="s">
        <v>3340</v>
      </c>
      <c r="H532" s="44" t="s">
        <v>3340</v>
      </c>
      <c r="I532" s="44" t="s">
        <v>3340</v>
      </c>
      <c r="J532" s="44" t="s">
        <v>3340</v>
      </c>
      <c r="K532" s="44" t="s">
        <v>3340</v>
      </c>
      <c r="L532" s="44" t="s">
        <v>3340</v>
      </c>
      <c r="M532" s="44" t="s">
        <v>3340</v>
      </c>
      <c r="N532" s="62" t="s">
        <v>1038</v>
      </c>
      <c r="O532" s="62">
        <v>0</v>
      </c>
      <c r="P532" s="62" t="s">
        <v>3340</v>
      </c>
    </row>
    <row r="533" spans="1:16">
      <c r="A533" s="44" t="s">
        <v>2679</v>
      </c>
      <c r="B533" s="52" t="s">
        <v>3340</v>
      </c>
      <c r="C533" s="44" t="s">
        <v>1206</v>
      </c>
      <c r="D533" s="44" t="s">
        <v>3939</v>
      </c>
      <c r="E533" s="44" t="s">
        <v>3340</v>
      </c>
      <c r="F533" s="44" t="s">
        <v>3340</v>
      </c>
      <c r="G533" s="44" t="s">
        <v>3340</v>
      </c>
      <c r="H533" s="44" t="s">
        <v>3340</v>
      </c>
      <c r="I533" s="44" t="s">
        <v>3340</v>
      </c>
      <c r="J533" s="44" t="s">
        <v>3340</v>
      </c>
      <c r="K533" s="44" t="s">
        <v>3340</v>
      </c>
      <c r="L533" s="44" t="s">
        <v>3340</v>
      </c>
      <c r="M533" s="44" t="s">
        <v>3340</v>
      </c>
      <c r="N533" s="62" t="s">
        <v>1038</v>
      </c>
      <c r="O533" s="62">
        <v>0</v>
      </c>
      <c r="P533" s="62" t="s">
        <v>3340</v>
      </c>
    </row>
    <row r="534" spans="1:16">
      <c r="A534" s="44" t="s">
        <v>2712</v>
      </c>
      <c r="B534" s="52" t="s">
        <v>924</v>
      </c>
      <c r="C534" s="44" t="s">
        <v>1206</v>
      </c>
      <c r="D534" s="44" t="s">
        <v>3939</v>
      </c>
      <c r="E534" s="44" t="s">
        <v>3340</v>
      </c>
      <c r="F534" s="44" t="s">
        <v>3340</v>
      </c>
      <c r="G534" s="44" t="s">
        <v>3340</v>
      </c>
      <c r="H534" s="44" t="s">
        <v>3340</v>
      </c>
      <c r="I534" s="44" t="s">
        <v>3340</v>
      </c>
      <c r="J534" s="44" t="s">
        <v>3340</v>
      </c>
      <c r="K534" s="44" t="s">
        <v>3340</v>
      </c>
      <c r="L534" s="44" t="s">
        <v>3340</v>
      </c>
      <c r="M534" s="44" t="s">
        <v>3340</v>
      </c>
      <c r="N534" s="62" t="s">
        <v>1038</v>
      </c>
      <c r="O534" s="62">
        <v>0</v>
      </c>
      <c r="P534" s="62" t="s">
        <v>3340</v>
      </c>
    </row>
    <row r="535" spans="1:16">
      <c r="A535" s="44" t="s">
        <v>2680</v>
      </c>
      <c r="B535" s="52" t="s">
        <v>3340</v>
      </c>
      <c r="C535" s="44" t="s">
        <v>1206</v>
      </c>
      <c r="D535" s="44" t="s">
        <v>2678</v>
      </c>
      <c r="E535" s="44" t="s">
        <v>3340</v>
      </c>
      <c r="F535" s="44" t="s">
        <v>3340</v>
      </c>
      <c r="G535" s="44" t="s">
        <v>3340</v>
      </c>
      <c r="H535" s="44" t="s">
        <v>3340</v>
      </c>
      <c r="I535" s="44" t="s">
        <v>3340</v>
      </c>
      <c r="J535" s="44" t="s">
        <v>3340</v>
      </c>
      <c r="K535" s="44" t="s">
        <v>3340</v>
      </c>
      <c r="L535" s="44" t="s">
        <v>3340</v>
      </c>
      <c r="M535" s="44" t="s">
        <v>3340</v>
      </c>
      <c r="N535" s="62" t="s">
        <v>1038</v>
      </c>
      <c r="O535" s="62">
        <v>0</v>
      </c>
      <c r="P535" s="62" t="s">
        <v>3340</v>
      </c>
    </row>
    <row r="536" spans="1:16">
      <c r="A536" s="44" t="s">
        <v>2681</v>
      </c>
      <c r="B536" s="52" t="s">
        <v>3340</v>
      </c>
      <c r="C536" s="44" t="s">
        <v>1206</v>
      </c>
      <c r="D536" s="44" t="s">
        <v>2678</v>
      </c>
      <c r="E536" s="44" t="s">
        <v>3340</v>
      </c>
      <c r="F536" s="44" t="s">
        <v>3340</v>
      </c>
      <c r="G536" s="44" t="s">
        <v>3340</v>
      </c>
      <c r="H536" s="44" t="s">
        <v>3340</v>
      </c>
      <c r="I536" s="44" t="s">
        <v>3340</v>
      </c>
      <c r="J536" s="44" t="s">
        <v>3340</v>
      </c>
      <c r="K536" s="44" t="s">
        <v>3340</v>
      </c>
      <c r="L536" s="44" t="s">
        <v>3340</v>
      </c>
      <c r="M536" s="44" t="s">
        <v>3340</v>
      </c>
      <c r="N536" s="62" t="s">
        <v>1038</v>
      </c>
      <c r="O536" s="62">
        <v>0</v>
      </c>
      <c r="P536" s="62" t="s">
        <v>3340</v>
      </c>
    </row>
    <row r="537" spans="1:16">
      <c r="A537" s="44" t="s">
        <v>1404</v>
      </c>
      <c r="B537" s="52" t="s">
        <v>890</v>
      </c>
      <c r="C537" s="44" t="s">
        <v>1146</v>
      </c>
      <c r="D537" s="44" t="s">
        <v>1220</v>
      </c>
      <c r="E537" s="44" t="s">
        <v>3340</v>
      </c>
      <c r="F537" s="44" t="s">
        <v>3340</v>
      </c>
      <c r="G537" s="44" t="s">
        <v>3340</v>
      </c>
      <c r="H537" s="44" t="s">
        <v>1244</v>
      </c>
      <c r="I537" s="44" t="s">
        <v>3972</v>
      </c>
      <c r="J537" s="44" t="s">
        <v>3340</v>
      </c>
      <c r="K537" s="44" t="s">
        <v>3340</v>
      </c>
      <c r="L537" s="44" t="s">
        <v>3340</v>
      </c>
      <c r="M537" s="44" t="s">
        <v>3340</v>
      </c>
      <c r="N537" s="62" t="s">
        <v>1038</v>
      </c>
      <c r="O537" s="62">
        <v>0</v>
      </c>
      <c r="P537" s="62" t="s">
        <v>3340</v>
      </c>
    </row>
    <row r="538" spans="1:16">
      <c r="A538" s="44" t="s">
        <v>1321</v>
      </c>
      <c r="B538" s="52" t="s">
        <v>524</v>
      </c>
      <c r="C538" s="44" t="s">
        <v>1146</v>
      </c>
      <c r="D538" s="44" t="s">
        <v>1220</v>
      </c>
      <c r="E538" s="44" t="s">
        <v>3340</v>
      </c>
      <c r="F538" s="44" t="s">
        <v>3340</v>
      </c>
      <c r="G538" s="44" t="s">
        <v>1221</v>
      </c>
      <c r="H538" s="44" t="s">
        <v>3340</v>
      </c>
      <c r="I538" s="44" t="s">
        <v>3974</v>
      </c>
      <c r="J538" s="44" t="s">
        <v>3340</v>
      </c>
      <c r="K538" s="44" t="s">
        <v>3340</v>
      </c>
      <c r="L538" s="44" t="s">
        <v>3340</v>
      </c>
      <c r="M538" s="44" t="s">
        <v>1516</v>
      </c>
      <c r="N538" s="62" t="s">
        <v>1038</v>
      </c>
      <c r="O538" s="62">
        <v>0</v>
      </c>
      <c r="P538" s="62" t="s">
        <v>3340</v>
      </c>
    </row>
    <row r="539" spans="1:16">
      <c r="A539" s="44" t="s">
        <v>3303</v>
      </c>
      <c r="B539" s="52" t="s">
        <v>1903</v>
      </c>
      <c r="C539" s="44" t="s">
        <v>1146</v>
      </c>
      <c r="D539" s="44" t="s">
        <v>1220</v>
      </c>
      <c r="E539" s="44" t="s">
        <v>3340</v>
      </c>
      <c r="F539" s="44" t="s">
        <v>3340</v>
      </c>
      <c r="G539" s="44" t="s">
        <v>1221</v>
      </c>
      <c r="H539" s="44" t="s">
        <v>3340</v>
      </c>
      <c r="I539" s="44" t="s">
        <v>3974</v>
      </c>
      <c r="J539" s="44" t="s">
        <v>3340</v>
      </c>
      <c r="K539" s="44" t="s">
        <v>3340</v>
      </c>
      <c r="L539" s="44" t="s">
        <v>2374</v>
      </c>
      <c r="M539" s="44" t="s">
        <v>1516</v>
      </c>
      <c r="N539" s="62" t="s">
        <v>1038</v>
      </c>
      <c r="O539" s="62">
        <v>0</v>
      </c>
      <c r="P539" s="62" t="s">
        <v>3340</v>
      </c>
    </row>
    <row r="540" spans="1:16">
      <c r="A540" s="44" t="s">
        <v>1479</v>
      </c>
      <c r="B540" s="52" t="s">
        <v>796</v>
      </c>
      <c r="C540" s="44" t="s">
        <v>1146</v>
      </c>
      <c r="D540" s="44" t="s">
        <v>1220</v>
      </c>
      <c r="E540" s="44" t="s">
        <v>3340</v>
      </c>
      <c r="F540" s="44" t="s">
        <v>3340</v>
      </c>
      <c r="G540" s="44" t="s">
        <v>1221</v>
      </c>
      <c r="H540" s="44" t="s">
        <v>3340</v>
      </c>
      <c r="I540" s="44" t="s">
        <v>3974</v>
      </c>
      <c r="J540" s="44" t="s">
        <v>3340</v>
      </c>
      <c r="K540" s="44" t="s">
        <v>3340</v>
      </c>
      <c r="L540" s="44" t="s">
        <v>3340</v>
      </c>
      <c r="M540" s="44" t="s">
        <v>3340</v>
      </c>
      <c r="N540" s="62" t="s">
        <v>1038</v>
      </c>
      <c r="O540" s="62">
        <v>0</v>
      </c>
      <c r="P540" s="62" t="s">
        <v>3340</v>
      </c>
    </row>
    <row r="541" spans="1:16">
      <c r="A541" s="44" t="s">
        <v>1482</v>
      </c>
      <c r="B541" s="44" t="s">
        <v>799</v>
      </c>
      <c r="C541" s="44" t="s">
        <v>1146</v>
      </c>
      <c r="D541" s="44" t="s">
        <v>1220</v>
      </c>
      <c r="E541" s="44" t="s">
        <v>3340</v>
      </c>
      <c r="F541" s="44" t="s">
        <v>3340</v>
      </c>
      <c r="G541" s="44" t="s">
        <v>1221</v>
      </c>
      <c r="H541" s="44" t="s">
        <v>3340</v>
      </c>
      <c r="I541" s="44" t="s">
        <v>3974</v>
      </c>
      <c r="J541" s="44" t="s">
        <v>3340</v>
      </c>
      <c r="K541" s="44" t="s">
        <v>3340</v>
      </c>
      <c r="L541" s="44" t="s">
        <v>3340</v>
      </c>
      <c r="M541" s="44" t="s">
        <v>3340</v>
      </c>
      <c r="N541" s="62" t="s">
        <v>1038</v>
      </c>
      <c r="O541" s="62">
        <v>0</v>
      </c>
      <c r="P541" s="62" t="s">
        <v>3340</v>
      </c>
    </row>
    <row r="542" spans="1:16">
      <c r="A542" s="44" t="s">
        <v>1483</v>
      </c>
      <c r="B542" s="44" t="s">
        <v>800</v>
      </c>
      <c r="C542" s="44" t="s">
        <v>1146</v>
      </c>
      <c r="D542" s="44" t="s">
        <v>1220</v>
      </c>
      <c r="E542" s="44" t="s">
        <v>3340</v>
      </c>
      <c r="F542" s="44" t="s">
        <v>3340</v>
      </c>
      <c r="G542" s="44" t="s">
        <v>1221</v>
      </c>
      <c r="H542" s="44" t="s">
        <v>3340</v>
      </c>
      <c r="I542" s="44" t="s">
        <v>3974</v>
      </c>
      <c r="J542" s="44" t="s">
        <v>3340</v>
      </c>
      <c r="K542" s="44" t="s">
        <v>3340</v>
      </c>
      <c r="L542" s="44" t="s">
        <v>3340</v>
      </c>
      <c r="M542" s="44" t="s">
        <v>3340</v>
      </c>
      <c r="N542" s="62" t="s">
        <v>1038</v>
      </c>
      <c r="O542" s="62">
        <v>0</v>
      </c>
      <c r="P542" s="62" t="s">
        <v>3340</v>
      </c>
    </row>
    <row r="543" spans="1:16">
      <c r="A543" s="44" t="s">
        <v>1348</v>
      </c>
      <c r="B543" s="44" t="s">
        <v>817</v>
      </c>
      <c r="C543" s="44" t="s">
        <v>1146</v>
      </c>
      <c r="D543" s="44" t="s">
        <v>1220</v>
      </c>
      <c r="E543" s="44" t="s">
        <v>3340</v>
      </c>
      <c r="F543" s="44" t="s">
        <v>3340</v>
      </c>
      <c r="G543" s="44" t="s">
        <v>1221</v>
      </c>
      <c r="H543" s="44" t="s">
        <v>1233</v>
      </c>
      <c r="I543" s="44" t="s">
        <v>3974</v>
      </c>
      <c r="J543" s="44" t="s">
        <v>3340</v>
      </c>
      <c r="K543" s="44" t="s">
        <v>3340</v>
      </c>
      <c r="L543" s="44" t="s">
        <v>3340</v>
      </c>
      <c r="M543" s="44" t="s">
        <v>3340</v>
      </c>
      <c r="N543" s="62" t="s">
        <v>1038</v>
      </c>
      <c r="O543" s="62">
        <v>2</v>
      </c>
      <c r="P543" s="62" t="s">
        <v>3340</v>
      </c>
    </row>
    <row r="544" spans="1:16">
      <c r="A544" s="44" t="s">
        <v>1349</v>
      </c>
      <c r="B544" s="44" t="s">
        <v>818</v>
      </c>
      <c r="C544" s="44" t="s">
        <v>1146</v>
      </c>
      <c r="D544" s="44" t="s">
        <v>1220</v>
      </c>
      <c r="E544" s="44" t="s">
        <v>3340</v>
      </c>
      <c r="F544" s="44" t="s">
        <v>3340</v>
      </c>
      <c r="G544" s="44" t="s">
        <v>1221</v>
      </c>
      <c r="H544" s="44" t="s">
        <v>1233</v>
      </c>
      <c r="I544" s="44" t="s">
        <v>3974</v>
      </c>
      <c r="J544" s="44" t="s">
        <v>3340</v>
      </c>
      <c r="K544" s="44" t="s">
        <v>3340</v>
      </c>
      <c r="L544" s="44" t="s">
        <v>3340</v>
      </c>
      <c r="M544" s="44" t="s">
        <v>3340</v>
      </c>
      <c r="N544" s="62" t="s">
        <v>1038</v>
      </c>
      <c r="O544" s="62">
        <v>2</v>
      </c>
      <c r="P544" s="62" t="s">
        <v>3340</v>
      </c>
    </row>
    <row r="545" spans="1:16">
      <c r="A545" s="44" t="s">
        <v>2682</v>
      </c>
      <c r="B545" s="44" t="s">
        <v>3340</v>
      </c>
      <c r="C545" s="44" t="s">
        <v>1206</v>
      </c>
      <c r="D545" s="44" t="s">
        <v>2663</v>
      </c>
      <c r="E545" s="44" t="s">
        <v>3340</v>
      </c>
      <c r="F545" s="44" t="s">
        <v>3340</v>
      </c>
      <c r="G545" s="44" t="s">
        <v>3340</v>
      </c>
      <c r="H545" s="44" t="s">
        <v>3340</v>
      </c>
      <c r="I545" s="44" t="s">
        <v>3340</v>
      </c>
      <c r="J545" s="44" t="s">
        <v>3340</v>
      </c>
      <c r="K545" s="44" t="s">
        <v>3340</v>
      </c>
      <c r="L545" s="44" t="s">
        <v>3340</v>
      </c>
      <c r="M545" s="44" t="s">
        <v>3340</v>
      </c>
      <c r="N545" s="62" t="s">
        <v>1038</v>
      </c>
      <c r="O545" s="62">
        <v>0</v>
      </c>
      <c r="P545" s="62" t="s">
        <v>3340</v>
      </c>
    </row>
    <row r="546" spans="1:16">
      <c r="A546" s="44" t="s">
        <v>1500</v>
      </c>
      <c r="B546" s="44" t="s">
        <v>839</v>
      </c>
      <c r="C546" s="44" t="s">
        <v>1146</v>
      </c>
      <c r="D546" s="44" t="s">
        <v>1220</v>
      </c>
      <c r="E546" s="44" t="s">
        <v>3340</v>
      </c>
      <c r="F546" s="44" t="s">
        <v>3340</v>
      </c>
      <c r="G546" s="44" t="s">
        <v>1221</v>
      </c>
      <c r="H546" s="44" t="s">
        <v>3340</v>
      </c>
      <c r="I546" s="44" t="s">
        <v>3974</v>
      </c>
      <c r="J546" s="44" t="s">
        <v>3340</v>
      </c>
      <c r="K546" s="44" t="s">
        <v>3340</v>
      </c>
      <c r="L546" s="44" t="s">
        <v>3340</v>
      </c>
      <c r="M546" s="44" t="s">
        <v>3340</v>
      </c>
      <c r="N546" s="62" t="s">
        <v>1038</v>
      </c>
      <c r="O546" s="62">
        <v>0</v>
      </c>
      <c r="P546" s="62" t="s">
        <v>3340</v>
      </c>
    </row>
    <row r="547" spans="1:16">
      <c r="A547" s="44" t="s">
        <v>1361</v>
      </c>
      <c r="B547" s="44" t="s">
        <v>840</v>
      </c>
      <c r="C547" s="44" t="s">
        <v>1146</v>
      </c>
      <c r="D547" s="44" t="s">
        <v>1220</v>
      </c>
      <c r="E547" s="44" t="s">
        <v>3340</v>
      </c>
      <c r="F547" s="44" t="s">
        <v>3340</v>
      </c>
      <c r="G547" s="44" t="s">
        <v>1221</v>
      </c>
      <c r="H547" s="44" t="s">
        <v>1225</v>
      </c>
      <c r="I547" s="44" t="s">
        <v>3974</v>
      </c>
      <c r="J547" s="44" t="s">
        <v>3340</v>
      </c>
      <c r="K547" s="44" t="s">
        <v>3340</v>
      </c>
      <c r="L547" s="44" t="s">
        <v>3340</v>
      </c>
      <c r="M547" s="44" t="s">
        <v>3340</v>
      </c>
      <c r="N547" s="62" t="s">
        <v>1038</v>
      </c>
      <c r="O547" s="62">
        <v>2</v>
      </c>
      <c r="P547" s="62" t="s">
        <v>3340</v>
      </c>
    </row>
    <row r="548" spans="1:16">
      <c r="A548" s="44" t="s">
        <v>1364</v>
      </c>
      <c r="B548" s="44" t="s">
        <v>843</v>
      </c>
      <c r="C548" s="44" t="s">
        <v>1146</v>
      </c>
      <c r="D548" s="44" t="s">
        <v>1220</v>
      </c>
      <c r="E548" s="44" t="s">
        <v>3340</v>
      </c>
      <c r="F548" s="44" t="s">
        <v>3340</v>
      </c>
      <c r="G548" s="44" t="s">
        <v>1221</v>
      </c>
      <c r="H548" s="44" t="s">
        <v>3340</v>
      </c>
      <c r="I548" s="44" t="s">
        <v>3974</v>
      </c>
      <c r="J548" s="44" t="s">
        <v>3340</v>
      </c>
      <c r="K548" s="44" t="s">
        <v>3340</v>
      </c>
      <c r="L548" s="44" t="s">
        <v>3340</v>
      </c>
      <c r="M548" s="44" t="s">
        <v>3340</v>
      </c>
      <c r="N548" s="62" t="s">
        <v>1038</v>
      </c>
      <c r="O548" s="62">
        <v>1</v>
      </c>
      <c r="P548" s="62" t="s">
        <v>3340</v>
      </c>
    </row>
    <row r="549" spans="1:16">
      <c r="A549" s="44" t="s">
        <v>1501</v>
      </c>
      <c r="B549" s="44" t="s">
        <v>845</v>
      </c>
      <c r="C549" s="44" t="s">
        <v>1146</v>
      </c>
      <c r="D549" s="44" t="s">
        <v>1220</v>
      </c>
      <c r="E549" s="44" t="s">
        <v>3340</v>
      </c>
      <c r="F549" s="44" t="s">
        <v>3340</v>
      </c>
      <c r="G549" s="44" t="s">
        <v>1221</v>
      </c>
      <c r="H549" s="44" t="s">
        <v>3340</v>
      </c>
      <c r="I549" s="44" t="s">
        <v>3974</v>
      </c>
      <c r="J549" s="44" t="s">
        <v>3340</v>
      </c>
      <c r="K549" s="44" t="s">
        <v>3340</v>
      </c>
      <c r="L549" s="44" t="s">
        <v>3340</v>
      </c>
      <c r="M549" s="44" t="s">
        <v>3340</v>
      </c>
      <c r="N549" s="62" t="s">
        <v>1038</v>
      </c>
      <c r="O549" s="62">
        <v>2</v>
      </c>
      <c r="P549" s="62" t="s">
        <v>3340</v>
      </c>
    </row>
    <row r="550" spans="1:16">
      <c r="A550" s="44" t="s">
        <v>1372</v>
      </c>
      <c r="B550" s="44" t="s">
        <v>857</v>
      </c>
      <c r="C550" s="44" t="s">
        <v>1146</v>
      </c>
      <c r="D550" s="44" t="s">
        <v>1220</v>
      </c>
      <c r="E550" s="44" t="s">
        <v>3340</v>
      </c>
      <c r="F550" s="44" t="s">
        <v>3340</v>
      </c>
      <c r="G550" s="44" t="s">
        <v>1221</v>
      </c>
      <c r="H550" s="44" t="s">
        <v>1235</v>
      </c>
      <c r="I550" s="44" t="s">
        <v>3974</v>
      </c>
      <c r="J550" s="44" t="s">
        <v>3340</v>
      </c>
      <c r="K550" s="44" t="s">
        <v>3340</v>
      </c>
      <c r="L550" s="44" t="s">
        <v>3340</v>
      </c>
      <c r="M550" s="44" t="s">
        <v>3340</v>
      </c>
      <c r="N550" s="62" t="s">
        <v>1038</v>
      </c>
      <c r="O550" s="62">
        <v>0</v>
      </c>
      <c r="P550" s="62" t="s">
        <v>3340</v>
      </c>
    </row>
    <row r="551" spans="1:16">
      <c r="A551" s="44" t="s">
        <v>1371</v>
      </c>
      <c r="B551" s="44" t="s">
        <v>856</v>
      </c>
      <c r="C551" s="44" t="s">
        <v>1146</v>
      </c>
      <c r="D551" s="44" t="s">
        <v>1220</v>
      </c>
      <c r="E551" s="44" t="s">
        <v>3340</v>
      </c>
      <c r="F551" s="44" t="s">
        <v>3340</v>
      </c>
      <c r="G551" s="44" t="s">
        <v>1221</v>
      </c>
      <c r="H551" s="44" t="s">
        <v>1235</v>
      </c>
      <c r="I551" s="44" t="s">
        <v>3974</v>
      </c>
      <c r="J551" s="44" t="s">
        <v>3340</v>
      </c>
      <c r="K551" s="44" t="s">
        <v>3340</v>
      </c>
      <c r="L551" s="44" t="s">
        <v>3340</v>
      </c>
      <c r="M551" s="44" t="s">
        <v>3340</v>
      </c>
      <c r="N551" s="62" t="s">
        <v>1038</v>
      </c>
      <c r="O551" s="62">
        <v>0</v>
      </c>
      <c r="P551" s="62" t="s">
        <v>3340</v>
      </c>
    </row>
    <row r="552" spans="1:16">
      <c r="A552" s="44" t="s">
        <v>1374</v>
      </c>
      <c r="B552" s="44" t="s">
        <v>853</v>
      </c>
      <c r="C552" s="44" t="s">
        <v>1146</v>
      </c>
      <c r="D552" s="44" t="s">
        <v>1220</v>
      </c>
      <c r="E552" s="44" t="s">
        <v>3340</v>
      </c>
      <c r="F552" s="44" t="s">
        <v>3340</v>
      </c>
      <c r="G552" s="44" t="s">
        <v>1221</v>
      </c>
      <c r="H552" s="44" t="s">
        <v>1233</v>
      </c>
      <c r="I552" s="44" t="s">
        <v>3974</v>
      </c>
      <c r="J552" s="44" t="s">
        <v>3340</v>
      </c>
      <c r="K552" s="44" t="s">
        <v>3340</v>
      </c>
      <c r="L552" s="44" t="s">
        <v>3340</v>
      </c>
      <c r="M552" s="44" t="s">
        <v>3340</v>
      </c>
      <c r="N552" s="62" t="s">
        <v>1038</v>
      </c>
      <c r="O552" s="62">
        <v>0</v>
      </c>
      <c r="P552" s="62" t="s">
        <v>3340</v>
      </c>
    </row>
    <row r="553" spans="1:16">
      <c r="A553" s="44" t="s">
        <v>2683</v>
      </c>
      <c r="B553" s="44" t="s">
        <v>949</v>
      </c>
      <c r="C553" s="44" t="s">
        <v>1206</v>
      </c>
      <c r="D553" s="44" t="s">
        <v>2684</v>
      </c>
      <c r="E553" s="44" t="s">
        <v>3340</v>
      </c>
      <c r="F553" s="44" t="s">
        <v>3340</v>
      </c>
      <c r="G553" s="44" t="s">
        <v>3340</v>
      </c>
      <c r="H553" s="44" t="s">
        <v>3340</v>
      </c>
      <c r="I553" s="44" t="s">
        <v>3340</v>
      </c>
      <c r="J553" s="44" t="s">
        <v>3340</v>
      </c>
      <c r="K553" s="44" t="s">
        <v>3340</v>
      </c>
      <c r="L553" s="44" t="s">
        <v>3340</v>
      </c>
      <c r="M553" s="44" t="s">
        <v>3340</v>
      </c>
      <c r="N553" s="62" t="s">
        <v>1038</v>
      </c>
      <c r="O553" s="62">
        <v>0</v>
      </c>
      <c r="P553" s="62" t="s">
        <v>3340</v>
      </c>
    </row>
    <row r="554" spans="1:16">
      <c r="A554" s="44" t="s">
        <v>3829</v>
      </c>
      <c r="B554" s="44" t="s">
        <v>906</v>
      </c>
      <c r="C554" s="44" t="s">
        <v>1206</v>
      </c>
      <c r="D554" s="44" t="s">
        <v>1220</v>
      </c>
      <c r="E554" s="44" t="s">
        <v>3340</v>
      </c>
      <c r="F554" s="44" t="s">
        <v>3340</v>
      </c>
      <c r="G554" s="44" t="s">
        <v>1221</v>
      </c>
      <c r="H554" s="44" t="s">
        <v>3340</v>
      </c>
      <c r="I554" s="44" t="s">
        <v>3966</v>
      </c>
      <c r="J554" s="44" t="s">
        <v>3340</v>
      </c>
      <c r="K554" s="44" t="s">
        <v>3340</v>
      </c>
      <c r="L554" s="44" t="s">
        <v>3971</v>
      </c>
      <c r="M554" s="44" t="s">
        <v>3340</v>
      </c>
      <c r="N554" s="62" t="s">
        <v>1038</v>
      </c>
      <c r="O554" s="62">
        <v>0</v>
      </c>
      <c r="P554" s="62" t="s">
        <v>3340</v>
      </c>
    </row>
    <row r="555" spans="1:16">
      <c r="A555" s="44" t="s">
        <v>2686</v>
      </c>
      <c r="B555" s="44" t="s">
        <v>951</v>
      </c>
      <c r="C555" s="44" t="s">
        <v>1206</v>
      </c>
      <c r="D555" s="44" t="s">
        <v>2649</v>
      </c>
      <c r="E555" s="44" t="s">
        <v>3340</v>
      </c>
      <c r="F555" s="44" t="s">
        <v>3340</v>
      </c>
      <c r="G555" s="44" t="s">
        <v>3340</v>
      </c>
      <c r="H555" s="44" t="s">
        <v>3340</v>
      </c>
      <c r="I555" s="44" t="s">
        <v>3340</v>
      </c>
      <c r="J555" s="44" t="s">
        <v>3340</v>
      </c>
      <c r="K555" s="44" t="s">
        <v>3340</v>
      </c>
      <c r="L555" s="44" t="s">
        <v>3340</v>
      </c>
      <c r="M555" s="44" t="s">
        <v>3340</v>
      </c>
      <c r="N555" s="62" t="s">
        <v>1038</v>
      </c>
      <c r="O555" s="62">
        <v>0</v>
      </c>
      <c r="P555" s="62" t="s">
        <v>3340</v>
      </c>
    </row>
    <row r="556" spans="1:16">
      <c r="A556" s="44" t="s">
        <v>2687</v>
      </c>
      <c r="B556" s="44" t="s">
        <v>952</v>
      </c>
      <c r="C556" s="44" t="s">
        <v>1206</v>
      </c>
      <c r="D556" s="44" t="s">
        <v>2649</v>
      </c>
      <c r="E556" s="44" t="s">
        <v>3340</v>
      </c>
      <c r="F556" s="44" t="s">
        <v>3340</v>
      </c>
      <c r="G556" s="44" t="s">
        <v>3340</v>
      </c>
      <c r="H556" s="44" t="s">
        <v>3340</v>
      </c>
      <c r="I556" s="44" t="s">
        <v>3340</v>
      </c>
      <c r="J556" s="44" t="s">
        <v>3340</v>
      </c>
      <c r="K556" s="44" t="s">
        <v>3340</v>
      </c>
      <c r="L556" s="44" t="s">
        <v>3340</v>
      </c>
      <c r="M556" s="44" t="s">
        <v>3340</v>
      </c>
      <c r="N556" s="62" t="s">
        <v>1038</v>
      </c>
      <c r="O556" s="62">
        <v>0</v>
      </c>
      <c r="P556" s="62" t="s">
        <v>3340</v>
      </c>
    </row>
    <row r="557" spans="1:16">
      <c r="A557" s="44" t="s">
        <v>1378</v>
      </c>
      <c r="B557" s="44" t="s">
        <v>858</v>
      </c>
      <c r="C557" s="44" t="s">
        <v>1146</v>
      </c>
      <c r="D557" s="44" t="s">
        <v>1220</v>
      </c>
      <c r="E557" s="44" t="s">
        <v>3340</v>
      </c>
      <c r="F557" s="44" t="s">
        <v>3340</v>
      </c>
      <c r="G557" s="44" t="s">
        <v>1221</v>
      </c>
      <c r="H557" s="44" t="s">
        <v>1245</v>
      </c>
      <c r="I557" s="44" t="s">
        <v>3974</v>
      </c>
      <c r="J557" s="44" t="s">
        <v>3340</v>
      </c>
      <c r="K557" s="44" t="s">
        <v>3340</v>
      </c>
      <c r="L557" s="44" t="s">
        <v>3340</v>
      </c>
      <c r="M557" s="44" t="s">
        <v>3340</v>
      </c>
      <c r="N557" s="62" t="s">
        <v>1038</v>
      </c>
      <c r="O557" s="62">
        <v>0</v>
      </c>
      <c r="P557" s="62" t="s">
        <v>3340</v>
      </c>
    </row>
    <row r="558" spans="1:16">
      <c r="A558" s="44" t="s">
        <v>2711</v>
      </c>
      <c r="B558" s="44" t="s">
        <v>960</v>
      </c>
      <c r="C558" s="44" t="s">
        <v>1206</v>
      </c>
      <c r="D558" s="44" t="s">
        <v>3939</v>
      </c>
      <c r="E558" s="44" t="s">
        <v>3340</v>
      </c>
      <c r="F558" s="44" t="s">
        <v>3340</v>
      </c>
      <c r="G558" s="44" t="s">
        <v>3340</v>
      </c>
      <c r="H558" s="44" t="s">
        <v>3340</v>
      </c>
      <c r="I558" s="44" t="s">
        <v>3340</v>
      </c>
      <c r="J558" s="44" t="s">
        <v>3340</v>
      </c>
      <c r="K558" s="44" t="s">
        <v>3340</v>
      </c>
      <c r="L558" s="44" t="s">
        <v>3340</v>
      </c>
      <c r="M558" s="44" t="s">
        <v>3340</v>
      </c>
      <c r="N558" s="62" t="s">
        <v>1038</v>
      </c>
      <c r="O558" s="62">
        <v>0</v>
      </c>
      <c r="P558" s="62" t="s">
        <v>3340</v>
      </c>
    </row>
    <row r="559" spans="1:16">
      <c r="A559" s="44" t="s">
        <v>2688</v>
      </c>
      <c r="B559" s="44" t="s">
        <v>964</v>
      </c>
      <c r="C559" s="44" t="s">
        <v>1206</v>
      </c>
      <c r="D559" s="44" t="s">
        <v>3939</v>
      </c>
      <c r="E559" s="44" t="s">
        <v>3340</v>
      </c>
      <c r="F559" s="44" t="s">
        <v>3340</v>
      </c>
      <c r="G559" s="44" t="s">
        <v>3340</v>
      </c>
      <c r="H559" s="44" t="s">
        <v>3340</v>
      </c>
      <c r="I559" s="44" t="s">
        <v>3340</v>
      </c>
      <c r="J559" s="44" t="s">
        <v>3340</v>
      </c>
      <c r="K559" s="44" t="s">
        <v>3340</v>
      </c>
      <c r="L559" s="44" t="s">
        <v>3340</v>
      </c>
      <c r="M559" s="44" t="s">
        <v>3340</v>
      </c>
      <c r="N559" s="62" t="s">
        <v>1038</v>
      </c>
      <c r="O559" s="62">
        <v>0</v>
      </c>
      <c r="P559" s="62" t="s">
        <v>3340</v>
      </c>
    </row>
    <row r="560" spans="1:16">
      <c r="A560" s="44" t="s">
        <v>3298</v>
      </c>
      <c r="B560" s="44" t="s">
        <v>965</v>
      </c>
      <c r="C560" s="44" t="s">
        <v>1206</v>
      </c>
      <c r="D560" s="44" t="s">
        <v>3939</v>
      </c>
      <c r="E560" s="44" t="s">
        <v>3340</v>
      </c>
      <c r="F560" s="44" t="s">
        <v>3340</v>
      </c>
      <c r="G560" s="44" t="s">
        <v>3340</v>
      </c>
      <c r="H560" s="44" t="s">
        <v>3340</v>
      </c>
      <c r="I560" s="44" t="s">
        <v>3340</v>
      </c>
      <c r="J560" s="44" t="s">
        <v>3340</v>
      </c>
      <c r="K560" s="44" t="s">
        <v>3340</v>
      </c>
      <c r="L560" s="44" t="s">
        <v>3340</v>
      </c>
      <c r="M560" s="44" t="s">
        <v>3340</v>
      </c>
      <c r="N560" s="62" t="s">
        <v>1038</v>
      </c>
      <c r="O560" s="62">
        <v>0</v>
      </c>
      <c r="P560" s="62" t="s">
        <v>3340</v>
      </c>
    </row>
    <row r="561" spans="1:16">
      <c r="A561" s="63" t="s">
        <v>2689</v>
      </c>
      <c r="B561" s="63" t="s">
        <v>968</v>
      </c>
      <c r="C561" s="63" t="s">
        <v>1206</v>
      </c>
      <c r="D561" s="63" t="s">
        <v>3939</v>
      </c>
      <c r="E561" s="44" t="s">
        <v>3340</v>
      </c>
      <c r="F561" s="44" t="s">
        <v>3340</v>
      </c>
      <c r="G561" s="44" t="s">
        <v>3340</v>
      </c>
      <c r="H561" s="44" t="s">
        <v>3340</v>
      </c>
      <c r="I561" s="44" t="s">
        <v>3340</v>
      </c>
      <c r="J561" s="44" t="s">
        <v>3340</v>
      </c>
      <c r="K561" s="48" t="s">
        <v>3340</v>
      </c>
      <c r="L561" s="45" t="s">
        <v>3340</v>
      </c>
      <c r="M561" s="44" t="s">
        <v>3340</v>
      </c>
      <c r="N561" s="62" t="s">
        <v>1038</v>
      </c>
      <c r="O561" s="62">
        <v>0</v>
      </c>
      <c r="P561" s="62" t="s">
        <v>3340</v>
      </c>
    </row>
    <row r="562" spans="1:16">
      <c r="A562" s="44" t="s">
        <v>1379</v>
      </c>
      <c r="B562" s="44" t="s">
        <v>859</v>
      </c>
      <c r="C562" s="44" t="s">
        <v>1146</v>
      </c>
      <c r="D562" s="44" t="s">
        <v>1220</v>
      </c>
      <c r="E562" s="44" t="s">
        <v>3340</v>
      </c>
      <c r="F562" s="44" t="s">
        <v>3340</v>
      </c>
      <c r="G562" s="44" t="s">
        <v>1221</v>
      </c>
      <c r="H562" s="44" t="s">
        <v>1246</v>
      </c>
      <c r="I562" s="44" t="s">
        <v>3974</v>
      </c>
      <c r="J562" s="44" t="s">
        <v>3340</v>
      </c>
      <c r="K562" s="44" t="s">
        <v>3340</v>
      </c>
      <c r="L562" s="44" t="s">
        <v>3340</v>
      </c>
      <c r="M562" s="44" t="s">
        <v>3340</v>
      </c>
      <c r="N562" s="62" t="s">
        <v>1038</v>
      </c>
      <c r="O562" s="62">
        <v>2</v>
      </c>
      <c r="P562" s="62" t="s">
        <v>3340</v>
      </c>
    </row>
    <row r="563" spans="1:16">
      <c r="A563" s="44" t="s">
        <v>1380</v>
      </c>
      <c r="B563" s="44" t="s">
        <v>860</v>
      </c>
      <c r="C563" s="44" t="s">
        <v>1146</v>
      </c>
      <c r="D563" s="44" t="s">
        <v>1220</v>
      </c>
      <c r="E563" s="44" t="s">
        <v>3340</v>
      </c>
      <c r="F563" s="44" t="s">
        <v>3340</v>
      </c>
      <c r="G563" s="44" t="s">
        <v>1221</v>
      </c>
      <c r="H563" s="44" t="s">
        <v>1247</v>
      </c>
      <c r="I563" s="44" t="s">
        <v>3974</v>
      </c>
      <c r="J563" s="44" t="s">
        <v>3340</v>
      </c>
      <c r="K563" s="44" t="s">
        <v>3340</v>
      </c>
      <c r="L563" s="44" t="s">
        <v>3340</v>
      </c>
      <c r="M563" s="44" t="s">
        <v>3340</v>
      </c>
      <c r="N563" s="62" t="s">
        <v>1038</v>
      </c>
      <c r="O563" s="62">
        <v>2</v>
      </c>
      <c r="P563" s="62" t="s">
        <v>3340</v>
      </c>
    </row>
    <row r="564" spans="1:16">
      <c r="A564" s="44" t="s">
        <v>1385</v>
      </c>
      <c r="B564" s="44" t="s">
        <v>865</v>
      </c>
      <c r="C564" s="44" t="s">
        <v>1146</v>
      </c>
      <c r="D564" s="44" t="s">
        <v>1220</v>
      </c>
      <c r="E564" s="44" t="s">
        <v>3340</v>
      </c>
      <c r="F564" s="44" t="s">
        <v>3340</v>
      </c>
      <c r="G564" s="44" t="s">
        <v>1221</v>
      </c>
      <c r="H564" s="44" t="s">
        <v>1233</v>
      </c>
      <c r="I564" s="44" t="s">
        <v>3974</v>
      </c>
      <c r="J564" s="44" t="s">
        <v>3340</v>
      </c>
      <c r="K564" s="44" t="s">
        <v>3340</v>
      </c>
      <c r="L564" s="44" t="s">
        <v>3340</v>
      </c>
      <c r="M564" s="44" t="s">
        <v>3340</v>
      </c>
      <c r="N564" s="62" t="s">
        <v>1038</v>
      </c>
      <c r="O564" s="62">
        <v>2</v>
      </c>
      <c r="P564" s="62" t="s">
        <v>3340</v>
      </c>
    </row>
    <row r="565" spans="1:16">
      <c r="A565" s="44" t="s">
        <v>1393</v>
      </c>
      <c r="B565" s="44" t="s">
        <v>877</v>
      </c>
      <c r="C565" s="44" t="s">
        <v>1146</v>
      </c>
      <c r="D565" s="44" t="s">
        <v>1220</v>
      </c>
      <c r="E565" s="44" t="s">
        <v>3340</v>
      </c>
      <c r="F565" s="44" t="s">
        <v>3340</v>
      </c>
      <c r="G565" s="44" t="s">
        <v>1221</v>
      </c>
      <c r="H565" s="44" t="s">
        <v>3340</v>
      </c>
      <c r="I565" s="44" t="s">
        <v>3974</v>
      </c>
      <c r="J565" s="44" t="s">
        <v>3340</v>
      </c>
      <c r="K565" s="44" t="s">
        <v>3340</v>
      </c>
      <c r="L565" s="44" t="s">
        <v>3340</v>
      </c>
      <c r="M565" s="44" t="s">
        <v>3340</v>
      </c>
      <c r="N565" s="62" t="s">
        <v>1038</v>
      </c>
      <c r="O565" s="62">
        <v>1</v>
      </c>
      <c r="P565" s="62" t="s">
        <v>3340</v>
      </c>
    </row>
    <row r="566" spans="1:16">
      <c r="A566" s="63" t="s">
        <v>1394</v>
      </c>
      <c r="B566" s="63" t="s">
        <v>878</v>
      </c>
      <c r="C566" s="63" t="s">
        <v>1146</v>
      </c>
      <c r="D566" s="63" t="s">
        <v>1220</v>
      </c>
      <c r="E566" s="44" t="s">
        <v>3340</v>
      </c>
      <c r="F566" s="44" t="s">
        <v>3340</v>
      </c>
      <c r="G566" s="44" t="s">
        <v>1221</v>
      </c>
      <c r="H566" s="44" t="s">
        <v>3340</v>
      </c>
      <c r="I566" s="44" t="s">
        <v>3974</v>
      </c>
      <c r="J566" s="44" t="s">
        <v>3340</v>
      </c>
      <c r="K566" s="48" t="s">
        <v>3340</v>
      </c>
      <c r="L566" s="45" t="s">
        <v>3340</v>
      </c>
      <c r="M566" s="44" t="s">
        <v>3340</v>
      </c>
      <c r="N566" s="62" t="s">
        <v>1038</v>
      </c>
      <c r="O566" s="62">
        <v>2</v>
      </c>
      <c r="P566" s="62" t="s">
        <v>3340</v>
      </c>
    </row>
    <row r="567" spans="1:16">
      <c r="A567" s="44" t="s">
        <v>1396</v>
      </c>
      <c r="B567" s="44" t="s">
        <v>880</v>
      </c>
      <c r="C567" s="44" t="s">
        <v>1146</v>
      </c>
      <c r="D567" s="44" t="s">
        <v>1220</v>
      </c>
      <c r="E567" s="44" t="s">
        <v>3340</v>
      </c>
      <c r="F567" s="44" t="s">
        <v>3340</v>
      </c>
      <c r="G567" s="44" t="s">
        <v>1221</v>
      </c>
      <c r="H567" s="44" t="s">
        <v>3340</v>
      </c>
      <c r="I567" s="44" t="s">
        <v>3974</v>
      </c>
      <c r="J567" s="44" t="s">
        <v>3340</v>
      </c>
      <c r="K567" s="44" t="s">
        <v>3340</v>
      </c>
      <c r="L567" s="44" t="s">
        <v>3340</v>
      </c>
      <c r="M567" s="44" t="s">
        <v>3340</v>
      </c>
      <c r="N567" s="62" t="s">
        <v>1038</v>
      </c>
      <c r="O567" s="62">
        <v>2</v>
      </c>
      <c r="P567" s="62" t="s">
        <v>3340</v>
      </c>
    </row>
    <row r="568" spans="1:16">
      <c r="A568" s="44" t="s">
        <v>1399</v>
      </c>
      <c r="B568" s="44" t="s">
        <v>884</v>
      </c>
      <c r="C568" s="44" t="s">
        <v>1146</v>
      </c>
      <c r="D568" s="44" t="s">
        <v>1220</v>
      </c>
      <c r="E568" s="44" t="s">
        <v>3340</v>
      </c>
      <c r="F568" s="44" t="s">
        <v>3340</v>
      </c>
      <c r="G568" s="44" t="s">
        <v>1221</v>
      </c>
      <c r="H568" s="44" t="s">
        <v>1233</v>
      </c>
      <c r="I568" s="44" t="s">
        <v>3974</v>
      </c>
      <c r="J568" s="44" t="s">
        <v>3340</v>
      </c>
      <c r="K568" s="44" t="s">
        <v>3340</v>
      </c>
      <c r="L568" s="44" t="s">
        <v>3340</v>
      </c>
      <c r="M568" s="44" t="s">
        <v>3340</v>
      </c>
      <c r="N568" s="62" t="s">
        <v>1038</v>
      </c>
      <c r="O568" s="62">
        <v>2</v>
      </c>
      <c r="P568" s="62" t="s">
        <v>3340</v>
      </c>
    </row>
    <row r="569" spans="1:16">
      <c r="A569" s="44" t="s">
        <v>1401</v>
      </c>
      <c r="B569" s="44" t="s">
        <v>886</v>
      </c>
      <c r="C569" s="44" t="s">
        <v>1146</v>
      </c>
      <c r="D569" s="44" t="s">
        <v>1220</v>
      </c>
      <c r="E569" s="44" t="s">
        <v>3340</v>
      </c>
      <c r="F569" s="44" t="s">
        <v>3340</v>
      </c>
      <c r="G569" s="44" t="s">
        <v>1221</v>
      </c>
      <c r="H569" s="44" t="s">
        <v>3340</v>
      </c>
      <c r="I569" s="44" t="s">
        <v>3974</v>
      </c>
      <c r="J569" s="44" t="s">
        <v>3340</v>
      </c>
      <c r="K569" s="44" t="s">
        <v>3340</v>
      </c>
      <c r="L569" s="44" t="s">
        <v>3340</v>
      </c>
      <c r="M569" s="44" t="s">
        <v>3340</v>
      </c>
      <c r="N569" s="62" t="s">
        <v>1038</v>
      </c>
      <c r="O569" s="62">
        <v>0</v>
      </c>
      <c r="P569" s="62" t="s">
        <v>3340</v>
      </c>
    </row>
    <row r="570" spans="1:16">
      <c r="A570" s="44" t="s">
        <v>1406</v>
      </c>
      <c r="B570" s="44" t="s">
        <v>892</v>
      </c>
      <c r="C570" s="44" t="s">
        <v>1146</v>
      </c>
      <c r="D570" s="44" t="s">
        <v>1220</v>
      </c>
      <c r="E570" s="44" t="s">
        <v>3340</v>
      </c>
      <c r="F570" s="44" t="s">
        <v>3340</v>
      </c>
      <c r="G570" s="44" t="s">
        <v>1221</v>
      </c>
      <c r="H570" s="44" t="s">
        <v>1235</v>
      </c>
      <c r="I570" s="44" t="s">
        <v>3974</v>
      </c>
      <c r="J570" s="44" t="s">
        <v>3340</v>
      </c>
      <c r="K570" s="44" t="s">
        <v>3340</v>
      </c>
      <c r="L570" s="44" t="s">
        <v>3340</v>
      </c>
      <c r="M570" s="44" t="s">
        <v>3340</v>
      </c>
      <c r="N570" s="62" t="s">
        <v>1038</v>
      </c>
      <c r="O570" s="62">
        <v>2</v>
      </c>
      <c r="P570" s="62" t="s">
        <v>3340</v>
      </c>
    </row>
    <row r="571" spans="1:16">
      <c r="A571" s="44" t="s">
        <v>1407</v>
      </c>
      <c r="B571" s="44" t="s">
        <v>893</v>
      </c>
      <c r="C571" s="44" t="s">
        <v>1146</v>
      </c>
      <c r="D571" s="44" t="s">
        <v>1220</v>
      </c>
      <c r="E571" s="44" t="s">
        <v>3340</v>
      </c>
      <c r="F571" s="44" t="s">
        <v>3340</v>
      </c>
      <c r="G571" s="44" t="s">
        <v>1221</v>
      </c>
      <c r="H571" s="44" t="s">
        <v>1235</v>
      </c>
      <c r="I571" s="44" t="s">
        <v>3974</v>
      </c>
      <c r="J571" s="44" t="s">
        <v>3340</v>
      </c>
      <c r="K571" s="44" t="s">
        <v>3340</v>
      </c>
      <c r="L571" s="44" t="s">
        <v>3340</v>
      </c>
      <c r="M571" s="44" t="s">
        <v>3340</v>
      </c>
      <c r="N571" s="62" t="s">
        <v>1038</v>
      </c>
      <c r="O571" s="62">
        <v>2</v>
      </c>
      <c r="P571" s="62" t="s">
        <v>3340</v>
      </c>
    </row>
    <row r="572" spans="1:16">
      <c r="A572" s="44" t="s">
        <v>1408</v>
      </c>
      <c r="B572" s="44" t="s">
        <v>894</v>
      </c>
      <c r="C572" s="44" t="s">
        <v>1146</v>
      </c>
      <c r="D572" s="44" t="s">
        <v>1220</v>
      </c>
      <c r="E572" s="44" t="s">
        <v>3340</v>
      </c>
      <c r="F572" s="44" t="s">
        <v>3340</v>
      </c>
      <c r="G572" s="44" t="s">
        <v>1221</v>
      </c>
      <c r="H572" s="44" t="s">
        <v>1258</v>
      </c>
      <c r="I572" s="44" t="s">
        <v>3974</v>
      </c>
      <c r="J572" s="44" t="s">
        <v>3340</v>
      </c>
      <c r="K572" s="44" t="s">
        <v>3340</v>
      </c>
      <c r="L572" s="44" t="s">
        <v>3340</v>
      </c>
      <c r="M572" s="44" t="s">
        <v>3340</v>
      </c>
      <c r="N572" s="62" t="s">
        <v>1038</v>
      </c>
      <c r="O572" s="62">
        <v>0</v>
      </c>
      <c r="P572" s="62" t="s">
        <v>3340</v>
      </c>
    </row>
    <row r="573" spans="1:16">
      <c r="A573" s="44" t="s">
        <v>1351</v>
      </c>
      <c r="B573" s="44" t="s">
        <v>821</v>
      </c>
      <c r="C573" s="44" t="s">
        <v>1146</v>
      </c>
      <c r="D573" s="44" t="s">
        <v>1220</v>
      </c>
      <c r="E573" s="44" t="s">
        <v>3340</v>
      </c>
      <c r="F573" s="44" t="s">
        <v>3340</v>
      </c>
      <c r="G573" s="44" t="s">
        <v>1234</v>
      </c>
      <c r="H573" s="44" t="s">
        <v>3340</v>
      </c>
      <c r="I573" s="44" t="s">
        <v>3974</v>
      </c>
      <c r="J573" s="44" t="s">
        <v>3340</v>
      </c>
      <c r="K573" s="44" t="s">
        <v>3340</v>
      </c>
      <c r="L573" s="45" t="s">
        <v>3340</v>
      </c>
      <c r="M573" s="44" t="s">
        <v>3340</v>
      </c>
      <c r="N573" s="62" t="s">
        <v>1038</v>
      </c>
      <c r="O573" s="62">
        <v>2</v>
      </c>
      <c r="P573" s="62" t="s">
        <v>3340</v>
      </c>
    </row>
    <row r="574" spans="1:16">
      <c r="A574" s="44" t="s">
        <v>1490</v>
      </c>
      <c r="B574" s="44" t="s">
        <v>812</v>
      </c>
      <c r="C574" s="44" t="s">
        <v>1146</v>
      </c>
      <c r="D574" s="44" t="s">
        <v>1220</v>
      </c>
      <c r="E574" s="44" t="s">
        <v>3340</v>
      </c>
      <c r="F574" s="44" t="s">
        <v>3340</v>
      </c>
      <c r="G574" s="44" t="s">
        <v>1229</v>
      </c>
      <c r="H574" s="44" t="s">
        <v>1230</v>
      </c>
      <c r="I574" s="44" t="s">
        <v>3974</v>
      </c>
      <c r="J574" s="44" t="s">
        <v>3340</v>
      </c>
      <c r="K574" s="44" t="s">
        <v>3340</v>
      </c>
      <c r="L574" s="45" t="s">
        <v>3340</v>
      </c>
      <c r="M574" s="44" t="s">
        <v>3340</v>
      </c>
      <c r="N574" s="62" t="s">
        <v>1038</v>
      </c>
      <c r="O574" s="62">
        <v>2</v>
      </c>
      <c r="P574" s="62" t="s">
        <v>3340</v>
      </c>
    </row>
    <row r="575" spans="1:16">
      <c r="A575" s="44" t="s">
        <v>1400</v>
      </c>
      <c r="B575" s="44" t="s">
        <v>885</v>
      </c>
      <c r="C575" s="44" t="s">
        <v>1146</v>
      </c>
      <c r="D575" s="44" t="s">
        <v>1220</v>
      </c>
      <c r="E575" s="44" t="s">
        <v>3340</v>
      </c>
      <c r="F575" s="44" t="s">
        <v>3340</v>
      </c>
      <c r="G575" s="44" t="s">
        <v>1229</v>
      </c>
      <c r="H575" s="44" t="s">
        <v>1230</v>
      </c>
      <c r="I575" s="44" t="s">
        <v>3974</v>
      </c>
      <c r="J575" s="44" t="s">
        <v>3340</v>
      </c>
      <c r="K575" s="44" t="s">
        <v>3340</v>
      </c>
      <c r="L575" s="45" t="s">
        <v>3340</v>
      </c>
      <c r="M575" s="44" t="s">
        <v>3340</v>
      </c>
      <c r="N575" s="62" t="s">
        <v>1038</v>
      </c>
      <c r="O575" s="62">
        <v>2</v>
      </c>
      <c r="P575" s="62" t="s">
        <v>3340</v>
      </c>
    </row>
    <row r="576" spans="1:16">
      <c r="A576" s="44" t="s">
        <v>3299</v>
      </c>
      <c r="B576" s="44" t="s">
        <v>603</v>
      </c>
      <c r="C576" s="44" t="s">
        <v>1146</v>
      </c>
      <c r="D576" s="44" t="s">
        <v>1220</v>
      </c>
      <c r="E576" s="44" t="s">
        <v>3340</v>
      </c>
      <c r="F576" s="44" t="s">
        <v>3340</v>
      </c>
      <c r="G576" s="44" t="s">
        <v>1222</v>
      </c>
      <c r="H576" s="44" t="s">
        <v>3340</v>
      </c>
      <c r="I576" s="44" t="s">
        <v>3974</v>
      </c>
      <c r="J576" s="44" t="s">
        <v>3340</v>
      </c>
      <c r="K576" s="44" t="s">
        <v>3340</v>
      </c>
      <c r="L576" s="45" t="s">
        <v>3340</v>
      </c>
      <c r="M576" s="44" t="s">
        <v>3340</v>
      </c>
      <c r="N576" s="62" t="s">
        <v>1038</v>
      </c>
      <c r="O576" s="62">
        <v>2</v>
      </c>
      <c r="P576" s="62" t="s">
        <v>3340</v>
      </c>
    </row>
    <row r="577" spans="1:16">
      <c r="A577" s="44" t="s">
        <v>1320</v>
      </c>
      <c r="B577" s="44" t="s">
        <v>504</v>
      </c>
      <c r="C577" s="44" t="s">
        <v>1146</v>
      </c>
      <c r="D577" s="44" t="s">
        <v>1220</v>
      </c>
      <c r="E577" s="44" t="s">
        <v>3340</v>
      </c>
      <c r="F577" s="44" t="s">
        <v>3340</v>
      </c>
      <c r="G577" s="44" t="s">
        <v>1222</v>
      </c>
      <c r="H577" s="44" t="s">
        <v>3340</v>
      </c>
      <c r="I577" s="44" t="s">
        <v>3974</v>
      </c>
      <c r="J577" s="44" t="s">
        <v>3340</v>
      </c>
      <c r="K577" s="44" t="s">
        <v>3340</v>
      </c>
      <c r="L577" s="45" t="s">
        <v>3340</v>
      </c>
      <c r="M577" s="44" t="s">
        <v>1516</v>
      </c>
      <c r="N577" s="62" t="s">
        <v>1038</v>
      </c>
      <c r="O577" s="62">
        <v>0</v>
      </c>
      <c r="P577" s="62" t="s">
        <v>3340</v>
      </c>
    </row>
    <row r="578" spans="1:16">
      <c r="A578" s="44" t="s">
        <v>2690</v>
      </c>
      <c r="B578" s="44" t="s">
        <v>3340</v>
      </c>
      <c r="C578" s="44" t="s">
        <v>1206</v>
      </c>
      <c r="D578" s="44" t="s">
        <v>2623</v>
      </c>
      <c r="E578" s="44" t="s">
        <v>3340</v>
      </c>
      <c r="F578" s="44" t="s">
        <v>3340</v>
      </c>
      <c r="G578" s="44" t="s">
        <v>3340</v>
      </c>
      <c r="H578" s="44" t="s">
        <v>3340</v>
      </c>
      <c r="I578" s="44" t="s">
        <v>3340</v>
      </c>
      <c r="J578" s="44" t="s">
        <v>3340</v>
      </c>
      <c r="K578" s="44" t="s">
        <v>3340</v>
      </c>
      <c r="L578" s="45" t="s">
        <v>3340</v>
      </c>
      <c r="M578" s="44" t="s">
        <v>3340</v>
      </c>
      <c r="N578" s="62" t="s">
        <v>1038</v>
      </c>
      <c r="O578" s="62">
        <v>0</v>
      </c>
      <c r="P578" s="62" t="s">
        <v>3340</v>
      </c>
    </row>
    <row r="579" spans="1:16">
      <c r="A579" s="44" t="s">
        <v>1323</v>
      </c>
      <c r="B579" s="44" t="s">
        <v>531</v>
      </c>
      <c r="C579" s="44" t="s">
        <v>1146</v>
      </c>
      <c r="D579" s="44" t="s">
        <v>1220</v>
      </c>
      <c r="E579" s="44" t="s">
        <v>3340</v>
      </c>
      <c r="F579" s="44" t="s">
        <v>3340</v>
      </c>
      <c r="G579" s="44" t="s">
        <v>1222</v>
      </c>
      <c r="H579" s="44" t="s">
        <v>3340</v>
      </c>
      <c r="I579" s="44" t="s">
        <v>3974</v>
      </c>
      <c r="J579" s="44" t="s">
        <v>3340</v>
      </c>
      <c r="K579" s="44" t="s">
        <v>3340</v>
      </c>
      <c r="L579" s="45" t="s">
        <v>3340</v>
      </c>
      <c r="M579" s="44" t="s">
        <v>3340</v>
      </c>
      <c r="N579" s="62" t="s">
        <v>1038</v>
      </c>
      <c r="O579" s="62">
        <v>0</v>
      </c>
      <c r="P579" s="62" t="s">
        <v>3340</v>
      </c>
    </row>
    <row r="580" spans="1:16">
      <c r="A580" s="63" t="s">
        <v>1477</v>
      </c>
      <c r="B580" s="63" t="s">
        <v>794</v>
      </c>
      <c r="C580" s="63" t="s">
        <v>1146</v>
      </c>
      <c r="D580" s="63" t="s">
        <v>1220</v>
      </c>
      <c r="E580" s="44" t="s">
        <v>3340</v>
      </c>
      <c r="F580" s="44" t="s">
        <v>3340</v>
      </c>
      <c r="G580" s="44" t="s">
        <v>1222</v>
      </c>
      <c r="H580" s="44" t="s">
        <v>1223</v>
      </c>
      <c r="I580" s="44" t="s">
        <v>3974</v>
      </c>
      <c r="J580" s="44" t="s">
        <v>3340</v>
      </c>
      <c r="K580" s="47" t="s">
        <v>3340</v>
      </c>
      <c r="L580" s="45" t="s">
        <v>3340</v>
      </c>
      <c r="M580" s="44" t="s">
        <v>3340</v>
      </c>
      <c r="N580" s="62" t="s">
        <v>1038</v>
      </c>
      <c r="O580" s="62">
        <v>0</v>
      </c>
      <c r="P580" s="62" t="s">
        <v>3340</v>
      </c>
    </row>
    <row r="581" spans="1:16">
      <c r="A581" s="63" t="s">
        <v>1353</v>
      </c>
      <c r="B581" s="63" t="s">
        <v>823</v>
      </c>
      <c r="C581" s="63" t="s">
        <v>1146</v>
      </c>
      <c r="D581" s="63" t="s">
        <v>1220</v>
      </c>
      <c r="E581" s="44" t="s">
        <v>3340</v>
      </c>
      <c r="F581" s="44" t="s">
        <v>3340</v>
      </c>
      <c r="G581" s="44" t="s">
        <v>1222</v>
      </c>
      <c r="H581" s="44" t="s">
        <v>3340</v>
      </c>
      <c r="I581" s="44" t="s">
        <v>3974</v>
      </c>
      <c r="J581" s="44" t="s">
        <v>3340</v>
      </c>
      <c r="K581" s="47" t="s">
        <v>3340</v>
      </c>
      <c r="L581" s="45" t="s">
        <v>3340</v>
      </c>
      <c r="M581" s="44" t="s">
        <v>3340</v>
      </c>
      <c r="N581" s="62" t="s">
        <v>1038</v>
      </c>
      <c r="O581" s="62">
        <v>2</v>
      </c>
      <c r="P581" s="62" t="s">
        <v>3340</v>
      </c>
    </row>
    <row r="582" spans="1:16">
      <c r="A582" s="44" t="s">
        <v>1498</v>
      </c>
      <c r="B582" s="44" t="s">
        <v>834</v>
      </c>
      <c r="C582" s="44" t="s">
        <v>1146</v>
      </c>
      <c r="D582" s="44" t="s">
        <v>1220</v>
      </c>
      <c r="E582" s="44" t="s">
        <v>3340</v>
      </c>
      <c r="F582" s="44" t="s">
        <v>3340</v>
      </c>
      <c r="G582" s="44" t="s">
        <v>1222</v>
      </c>
      <c r="H582" s="44" t="s">
        <v>3340</v>
      </c>
      <c r="I582" s="44" t="s">
        <v>3974</v>
      </c>
      <c r="J582" s="44" t="s">
        <v>3340</v>
      </c>
      <c r="K582" s="44" t="s">
        <v>3340</v>
      </c>
      <c r="L582" s="44" t="s">
        <v>3340</v>
      </c>
      <c r="M582" s="44" t="s">
        <v>3340</v>
      </c>
      <c r="N582" s="62" t="s">
        <v>1038</v>
      </c>
      <c r="O582" s="62">
        <v>0</v>
      </c>
      <c r="P582" s="62" t="s">
        <v>3340</v>
      </c>
    </row>
    <row r="583" spans="1:16">
      <c r="A583" s="44" t="s">
        <v>1362</v>
      </c>
      <c r="B583" s="44" t="s">
        <v>841</v>
      </c>
      <c r="C583" s="44" t="s">
        <v>1146</v>
      </c>
      <c r="D583" s="44" t="s">
        <v>1220</v>
      </c>
      <c r="E583" s="44" t="s">
        <v>3340</v>
      </c>
      <c r="F583" s="44" t="s">
        <v>3340</v>
      </c>
      <c r="G583" s="44" t="s">
        <v>1222</v>
      </c>
      <c r="H583" s="44" t="s">
        <v>3340</v>
      </c>
      <c r="I583" s="44" t="s">
        <v>3974</v>
      </c>
      <c r="J583" s="44" t="s">
        <v>3340</v>
      </c>
      <c r="K583" s="44" t="s">
        <v>3340</v>
      </c>
      <c r="L583" s="45" t="s">
        <v>3340</v>
      </c>
      <c r="M583" s="44" t="s">
        <v>3340</v>
      </c>
      <c r="N583" s="62" t="s">
        <v>1038</v>
      </c>
      <c r="O583" s="62">
        <v>0</v>
      </c>
      <c r="P583" s="62" t="s">
        <v>3340</v>
      </c>
    </row>
    <row r="584" spans="1:16">
      <c r="A584" s="44" t="s">
        <v>1376</v>
      </c>
      <c r="B584" s="44" t="s">
        <v>855</v>
      </c>
      <c r="C584" s="44" t="s">
        <v>1146</v>
      </c>
      <c r="D584" s="44" t="s">
        <v>1220</v>
      </c>
      <c r="E584" s="44" t="s">
        <v>3340</v>
      </c>
      <c r="F584" s="44" t="s">
        <v>3340</v>
      </c>
      <c r="G584" s="44" t="s">
        <v>1222</v>
      </c>
      <c r="H584" s="44" t="s">
        <v>1244</v>
      </c>
      <c r="I584" s="44" t="s">
        <v>3974</v>
      </c>
      <c r="J584" s="44" t="s">
        <v>3340</v>
      </c>
      <c r="K584" s="44" t="s">
        <v>3340</v>
      </c>
      <c r="L584" s="45" t="s">
        <v>3340</v>
      </c>
      <c r="M584" s="44" t="s">
        <v>3340</v>
      </c>
      <c r="N584" s="62" t="s">
        <v>1038</v>
      </c>
      <c r="O584" s="62">
        <v>0</v>
      </c>
      <c r="P584" s="62" t="s">
        <v>3340</v>
      </c>
    </row>
    <row r="585" spans="1:16">
      <c r="A585" s="44" t="s">
        <v>1377</v>
      </c>
      <c r="B585" s="44" t="s">
        <v>862</v>
      </c>
      <c r="C585" s="44" t="s">
        <v>1146</v>
      </c>
      <c r="D585" s="44" t="s">
        <v>1220</v>
      </c>
      <c r="E585" s="44" t="s">
        <v>3340</v>
      </c>
      <c r="F585" s="44" t="s">
        <v>3340</v>
      </c>
      <c r="G585" s="44" t="s">
        <v>1222</v>
      </c>
      <c r="H585" s="44" t="s">
        <v>3340</v>
      </c>
      <c r="I585" s="44" t="s">
        <v>3974</v>
      </c>
      <c r="J585" s="44" t="s">
        <v>3340</v>
      </c>
      <c r="K585" s="44" t="s">
        <v>3340</v>
      </c>
      <c r="L585" s="45" t="s">
        <v>3340</v>
      </c>
      <c r="M585" s="44" t="s">
        <v>3340</v>
      </c>
      <c r="N585" s="62" t="s">
        <v>1038</v>
      </c>
      <c r="O585" s="62">
        <v>0</v>
      </c>
      <c r="P585" s="62" t="s">
        <v>3340</v>
      </c>
    </row>
    <row r="586" spans="1:16">
      <c r="A586" s="44" t="s">
        <v>1405</v>
      </c>
      <c r="B586" s="44" t="s">
        <v>891</v>
      </c>
      <c r="C586" s="44" t="s">
        <v>1146</v>
      </c>
      <c r="D586" s="44" t="s">
        <v>1220</v>
      </c>
      <c r="E586" s="44" t="s">
        <v>3340</v>
      </c>
      <c r="F586" s="44" t="s">
        <v>3340</v>
      </c>
      <c r="G586" s="44" t="s">
        <v>1222</v>
      </c>
      <c r="H586" s="44" t="s">
        <v>3340</v>
      </c>
      <c r="I586" s="44" t="s">
        <v>3974</v>
      </c>
      <c r="J586" s="44" t="s">
        <v>3340</v>
      </c>
      <c r="K586" s="44" t="s">
        <v>3340</v>
      </c>
      <c r="L586" s="45" t="s">
        <v>3340</v>
      </c>
      <c r="M586" s="44" t="s">
        <v>3340</v>
      </c>
      <c r="N586" s="62" t="s">
        <v>1038</v>
      </c>
      <c r="O586" s="62">
        <v>0</v>
      </c>
      <c r="P586" s="62" t="s">
        <v>3340</v>
      </c>
    </row>
    <row r="587" spans="1:16">
      <c r="A587" s="44" t="s">
        <v>3830</v>
      </c>
      <c r="B587" s="44" t="s">
        <v>1099</v>
      </c>
      <c r="C587" s="44" t="s">
        <v>1206</v>
      </c>
      <c r="D587" s="44" t="s">
        <v>1220</v>
      </c>
      <c r="E587" s="44" t="s">
        <v>3340</v>
      </c>
      <c r="F587" s="44" t="s">
        <v>3340</v>
      </c>
      <c r="G587" s="44" t="s">
        <v>1221</v>
      </c>
      <c r="H587" s="44" t="s">
        <v>3340</v>
      </c>
      <c r="I587" s="44" t="s">
        <v>3966</v>
      </c>
      <c r="J587" s="44" t="s">
        <v>3340</v>
      </c>
      <c r="K587" s="44" t="s">
        <v>3340</v>
      </c>
      <c r="L587" s="45" t="s">
        <v>3971</v>
      </c>
      <c r="M587" s="44" t="s">
        <v>3340</v>
      </c>
      <c r="N587" s="62" t="s">
        <v>1038</v>
      </c>
      <c r="O587" s="62">
        <v>0</v>
      </c>
      <c r="P587" s="62" t="s">
        <v>3340</v>
      </c>
    </row>
    <row r="588" spans="1:16">
      <c r="A588" s="44" t="s">
        <v>3919</v>
      </c>
      <c r="B588" s="44" t="s">
        <v>3975</v>
      </c>
      <c r="C588" s="44" t="s">
        <v>1206</v>
      </c>
      <c r="D588" s="44" t="s">
        <v>1220</v>
      </c>
      <c r="E588" s="44" t="s">
        <v>3340</v>
      </c>
      <c r="F588" s="44" t="s">
        <v>3340</v>
      </c>
      <c r="G588" s="44" t="s">
        <v>1221</v>
      </c>
      <c r="H588" s="44" t="s">
        <v>3340</v>
      </c>
      <c r="I588" s="44" t="s">
        <v>3966</v>
      </c>
      <c r="J588" s="44" t="s">
        <v>3968</v>
      </c>
      <c r="K588" s="44" t="s">
        <v>3340</v>
      </c>
      <c r="L588" s="45" t="s">
        <v>3976</v>
      </c>
      <c r="M588" s="44" t="s">
        <v>3340</v>
      </c>
      <c r="N588" s="62" t="s">
        <v>1038</v>
      </c>
      <c r="O588" s="62">
        <v>0</v>
      </c>
      <c r="P588" s="62" t="s">
        <v>3340</v>
      </c>
    </row>
    <row r="589" spans="1:16">
      <c r="A589" s="44" t="s">
        <v>3920</v>
      </c>
      <c r="B589" s="44" t="s">
        <v>3977</v>
      </c>
      <c r="C589" s="44" t="s">
        <v>1206</v>
      </c>
      <c r="D589" s="44" t="s">
        <v>1220</v>
      </c>
      <c r="E589" s="44" t="s">
        <v>3340</v>
      </c>
      <c r="F589" s="44" t="s">
        <v>3340</v>
      </c>
      <c r="G589" s="44" t="s">
        <v>1221</v>
      </c>
      <c r="H589" s="44" t="s">
        <v>3340</v>
      </c>
      <c r="I589" s="44" t="s">
        <v>3966</v>
      </c>
      <c r="J589" s="44" t="s">
        <v>3968</v>
      </c>
      <c r="K589" s="44" t="s">
        <v>3340</v>
      </c>
      <c r="L589" s="45" t="s">
        <v>3976</v>
      </c>
      <c r="M589" s="44" t="s">
        <v>3340</v>
      </c>
      <c r="N589" s="62" t="s">
        <v>1038</v>
      </c>
      <c r="O589" s="62">
        <v>0</v>
      </c>
      <c r="P589" s="62" t="s">
        <v>3340</v>
      </c>
    </row>
    <row r="590" spans="1:16">
      <c r="A590" s="44" t="s">
        <v>1447</v>
      </c>
      <c r="B590" s="44" t="s">
        <v>1122</v>
      </c>
      <c r="C590" s="44" t="s">
        <v>1206</v>
      </c>
      <c r="D590" s="44" t="s">
        <v>1220</v>
      </c>
      <c r="E590" s="44" t="s">
        <v>3340</v>
      </c>
      <c r="F590" s="44" t="s">
        <v>3340</v>
      </c>
      <c r="G590" s="44" t="s">
        <v>1221</v>
      </c>
      <c r="H590" s="44" t="s">
        <v>3340</v>
      </c>
      <c r="I590" s="44" t="s">
        <v>3966</v>
      </c>
      <c r="J590" s="44" t="s">
        <v>1417</v>
      </c>
      <c r="K590" s="44" t="s">
        <v>3340</v>
      </c>
      <c r="L590" s="45" t="s">
        <v>1448</v>
      </c>
      <c r="M590" s="44" t="s">
        <v>3300</v>
      </c>
      <c r="N590" s="62" t="s">
        <v>1038</v>
      </c>
      <c r="O590" s="62">
        <v>0</v>
      </c>
      <c r="P590" s="62" t="s">
        <v>3340</v>
      </c>
    </row>
    <row r="591" spans="1:16">
      <c r="A591" s="44" t="s">
        <v>1449</v>
      </c>
      <c r="B591" s="44" t="s">
        <v>1123</v>
      </c>
      <c r="C591" s="44" t="s">
        <v>1206</v>
      </c>
      <c r="D591" s="44" t="s">
        <v>1220</v>
      </c>
      <c r="E591" s="44" t="s">
        <v>3340</v>
      </c>
      <c r="F591" s="44" t="s">
        <v>3340</v>
      </c>
      <c r="G591" s="44" t="s">
        <v>1221</v>
      </c>
      <c r="H591" s="44" t="s">
        <v>3340</v>
      </c>
      <c r="I591" s="44" t="s">
        <v>3966</v>
      </c>
      <c r="J591" s="44" t="s">
        <v>1417</v>
      </c>
      <c r="K591" s="44" t="s">
        <v>3340</v>
      </c>
      <c r="L591" s="45" t="s">
        <v>1448</v>
      </c>
      <c r="M591" s="44" t="s">
        <v>3300</v>
      </c>
      <c r="N591" s="62" t="s">
        <v>1038</v>
      </c>
      <c r="O591" s="62">
        <v>0</v>
      </c>
      <c r="P591" s="62" t="s">
        <v>3340</v>
      </c>
    </row>
    <row r="592" spans="1:16">
      <c r="A592" s="44" t="s">
        <v>1410</v>
      </c>
      <c r="B592" s="44" t="s">
        <v>896</v>
      </c>
      <c r="C592" s="44" t="s">
        <v>1206</v>
      </c>
      <c r="D592" s="44" t="s">
        <v>1220</v>
      </c>
      <c r="E592" s="44" t="s">
        <v>3340</v>
      </c>
      <c r="F592" s="44" t="s">
        <v>3340</v>
      </c>
      <c r="G592" s="44" t="s">
        <v>1222</v>
      </c>
      <c r="H592" s="44" t="s">
        <v>3340</v>
      </c>
      <c r="I592" s="44" t="s">
        <v>3966</v>
      </c>
      <c r="J592" s="44" t="s">
        <v>3340</v>
      </c>
      <c r="K592" s="44" t="s">
        <v>3340</v>
      </c>
      <c r="L592" s="45" t="s">
        <v>3340</v>
      </c>
      <c r="M592" s="44" t="s">
        <v>3340</v>
      </c>
      <c r="N592" s="62" t="s">
        <v>1038</v>
      </c>
      <c r="O592" s="62">
        <v>0</v>
      </c>
      <c r="P592" s="62" t="s">
        <v>3340</v>
      </c>
    </row>
    <row r="593" spans="1:16">
      <c r="A593" s="44" t="s">
        <v>2475</v>
      </c>
      <c r="B593" s="44" t="s">
        <v>1539</v>
      </c>
      <c r="C593" s="44" t="s">
        <v>1206</v>
      </c>
      <c r="D593" s="44" t="s">
        <v>1188</v>
      </c>
      <c r="E593" s="44" t="s">
        <v>3340</v>
      </c>
      <c r="F593" s="44" t="s">
        <v>3340</v>
      </c>
      <c r="G593" s="44" t="s">
        <v>3340</v>
      </c>
      <c r="H593" s="44" t="s">
        <v>3340</v>
      </c>
      <c r="I593" s="44" t="s">
        <v>3929</v>
      </c>
      <c r="J593" s="44" t="s">
        <v>3340</v>
      </c>
      <c r="K593" s="44" t="s">
        <v>3340</v>
      </c>
      <c r="L593" s="45" t="s">
        <v>3340</v>
      </c>
      <c r="M593" s="44" t="s">
        <v>3340</v>
      </c>
      <c r="N593" s="62" t="s">
        <v>1038</v>
      </c>
      <c r="O593" s="62">
        <v>0</v>
      </c>
      <c r="P593" s="62" t="s">
        <v>3340</v>
      </c>
    </row>
    <row r="594" spans="1:16">
      <c r="A594" s="44" t="s">
        <v>2477</v>
      </c>
      <c r="B594" s="44" t="s">
        <v>1726</v>
      </c>
      <c r="C594" s="44" t="s">
        <v>1206</v>
      </c>
      <c r="D594" s="44" t="s">
        <v>1188</v>
      </c>
      <c r="E594" s="44" t="s">
        <v>3340</v>
      </c>
      <c r="F594" s="44" t="s">
        <v>3340</v>
      </c>
      <c r="G594" s="44" t="s">
        <v>3340</v>
      </c>
      <c r="H594" s="44" t="s">
        <v>1231</v>
      </c>
      <c r="I594" s="44" t="s">
        <v>3929</v>
      </c>
      <c r="J594" s="44" t="s">
        <v>3340</v>
      </c>
      <c r="K594" s="44" t="s">
        <v>3340</v>
      </c>
      <c r="L594" s="45" t="s">
        <v>3340</v>
      </c>
      <c r="M594" s="44" t="s">
        <v>3340</v>
      </c>
      <c r="N594" s="62" t="s">
        <v>1038</v>
      </c>
      <c r="O594" s="62">
        <v>0</v>
      </c>
      <c r="P594" s="62" t="s">
        <v>3340</v>
      </c>
    </row>
    <row r="595" spans="1:16">
      <c r="A595" s="44" t="s">
        <v>1315</v>
      </c>
      <c r="B595" s="44" t="s">
        <v>270</v>
      </c>
      <c r="C595" s="44" t="s">
        <v>1206</v>
      </c>
      <c r="D595" s="44" t="s">
        <v>1188</v>
      </c>
      <c r="E595" s="44" t="s">
        <v>3340</v>
      </c>
      <c r="F595" s="44" t="s">
        <v>3340</v>
      </c>
      <c r="G595" s="44" t="s">
        <v>3340</v>
      </c>
      <c r="H595" s="44" t="s">
        <v>3340</v>
      </c>
      <c r="I595" s="44" t="s">
        <v>3929</v>
      </c>
      <c r="J595" s="44" t="s">
        <v>3340</v>
      </c>
      <c r="K595" s="44" t="s">
        <v>3340</v>
      </c>
      <c r="L595" s="45" t="s">
        <v>3340</v>
      </c>
      <c r="M595" s="44" t="s">
        <v>3340</v>
      </c>
      <c r="N595" s="62" t="s">
        <v>1038</v>
      </c>
      <c r="O595" s="62">
        <v>0</v>
      </c>
      <c r="P595" s="62" t="s">
        <v>3340</v>
      </c>
    </row>
    <row r="596" spans="1:16">
      <c r="A596" s="44" t="s">
        <v>1329</v>
      </c>
      <c r="B596" s="44" t="s">
        <v>763</v>
      </c>
      <c r="C596" s="44" t="s">
        <v>1206</v>
      </c>
      <c r="D596" s="44" t="s">
        <v>1188</v>
      </c>
      <c r="E596" s="44" t="s">
        <v>3340</v>
      </c>
      <c r="F596" s="44" t="s">
        <v>3340</v>
      </c>
      <c r="G596" s="44" t="s">
        <v>3340</v>
      </c>
      <c r="H596" s="44" t="s">
        <v>3340</v>
      </c>
      <c r="I596" s="44" t="s">
        <v>3929</v>
      </c>
      <c r="J596" s="44" t="s">
        <v>3340</v>
      </c>
      <c r="K596" s="44" t="s">
        <v>3340</v>
      </c>
      <c r="L596" s="45" t="s">
        <v>3340</v>
      </c>
      <c r="M596" s="44" t="s">
        <v>3340</v>
      </c>
      <c r="N596" s="62" t="s">
        <v>1038</v>
      </c>
      <c r="O596" s="62">
        <v>0</v>
      </c>
      <c r="P596" s="62" t="s">
        <v>3340</v>
      </c>
    </row>
    <row r="597" spans="1:16">
      <c r="A597" s="44" t="s">
        <v>2691</v>
      </c>
      <c r="B597" s="44" t="s">
        <v>3340</v>
      </c>
      <c r="C597" s="44" t="s">
        <v>1206</v>
      </c>
      <c r="D597" s="44" t="s">
        <v>2692</v>
      </c>
      <c r="E597" s="44" t="s">
        <v>3340</v>
      </c>
      <c r="F597" s="44" t="s">
        <v>3340</v>
      </c>
      <c r="G597" s="44" t="s">
        <v>3340</v>
      </c>
      <c r="H597" s="44" t="s">
        <v>3340</v>
      </c>
      <c r="I597" s="44" t="s">
        <v>3340</v>
      </c>
      <c r="J597" s="44" t="s">
        <v>3340</v>
      </c>
      <c r="K597" s="44" t="s">
        <v>3340</v>
      </c>
      <c r="L597" s="45" t="s">
        <v>3340</v>
      </c>
      <c r="M597" s="44" t="s">
        <v>3340</v>
      </c>
      <c r="N597" s="62" t="s">
        <v>1038</v>
      </c>
      <c r="O597" s="62">
        <v>0</v>
      </c>
      <c r="P597" s="62" t="s">
        <v>3340</v>
      </c>
    </row>
    <row r="598" spans="1:16">
      <c r="A598" s="44" t="s">
        <v>2914</v>
      </c>
      <c r="B598" s="44" t="s">
        <v>1016</v>
      </c>
      <c r="C598" s="44" t="s">
        <v>1206</v>
      </c>
      <c r="D598" s="44" t="s">
        <v>2649</v>
      </c>
      <c r="E598" s="44" t="s">
        <v>3340</v>
      </c>
      <c r="F598" s="44" t="s">
        <v>3340</v>
      </c>
      <c r="G598" s="44" t="s">
        <v>3340</v>
      </c>
      <c r="H598" s="44" t="s">
        <v>3340</v>
      </c>
      <c r="I598" s="44" t="s">
        <v>3340</v>
      </c>
      <c r="J598" s="44" t="s">
        <v>3340</v>
      </c>
      <c r="K598" s="44" t="s">
        <v>3340</v>
      </c>
      <c r="L598" s="45" t="s">
        <v>3978</v>
      </c>
      <c r="M598" s="44" t="s">
        <v>3340</v>
      </c>
      <c r="N598" s="62" t="s">
        <v>1038</v>
      </c>
      <c r="O598" s="62">
        <v>0</v>
      </c>
      <c r="P598" s="62" t="s">
        <v>3340</v>
      </c>
    </row>
    <row r="599" spans="1:16">
      <c r="A599" s="44" t="s">
        <v>2917</v>
      </c>
      <c r="B599" s="44" t="s">
        <v>1017</v>
      </c>
      <c r="C599" s="44" t="s">
        <v>1206</v>
      </c>
      <c r="D599" s="44" t="s">
        <v>2649</v>
      </c>
      <c r="E599" s="44" t="s">
        <v>3340</v>
      </c>
      <c r="F599" s="44" t="s">
        <v>3340</v>
      </c>
      <c r="G599" s="44" t="s">
        <v>3340</v>
      </c>
      <c r="H599" s="44" t="s">
        <v>3340</v>
      </c>
      <c r="I599" s="44" t="s">
        <v>3340</v>
      </c>
      <c r="J599" s="44" t="s">
        <v>3340</v>
      </c>
      <c r="K599" s="44" t="s">
        <v>3340</v>
      </c>
      <c r="L599" s="45" t="s">
        <v>3979</v>
      </c>
      <c r="M599" s="44" t="s">
        <v>3340</v>
      </c>
      <c r="N599" s="62" t="s">
        <v>1038</v>
      </c>
      <c r="O599" s="62">
        <v>0</v>
      </c>
      <c r="P599" s="62" t="s">
        <v>3340</v>
      </c>
    </row>
    <row r="600" spans="1:16">
      <c r="A600" s="44" t="s">
        <v>2919</v>
      </c>
      <c r="B600" s="44" t="s">
        <v>2301</v>
      </c>
      <c r="C600" s="44" t="s">
        <v>1206</v>
      </c>
      <c r="D600" s="44" t="s">
        <v>2649</v>
      </c>
      <c r="E600" s="44" t="s">
        <v>3340</v>
      </c>
      <c r="F600" s="44" t="s">
        <v>3340</v>
      </c>
      <c r="G600" s="44" t="s">
        <v>3340</v>
      </c>
      <c r="H600" s="44" t="s">
        <v>3340</v>
      </c>
      <c r="I600" s="44" t="s">
        <v>3340</v>
      </c>
      <c r="J600" s="44" t="s">
        <v>3340</v>
      </c>
      <c r="K600" s="44" t="s">
        <v>3340</v>
      </c>
      <c r="L600" s="45" t="s">
        <v>3980</v>
      </c>
      <c r="M600" s="44" t="s">
        <v>3340</v>
      </c>
      <c r="N600" s="62" t="s">
        <v>1038</v>
      </c>
      <c r="O600" s="62">
        <v>0</v>
      </c>
      <c r="P600" s="62" t="s">
        <v>3340</v>
      </c>
    </row>
    <row r="601" spans="1:16">
      <c r="A601" s="44" t="s">
        <v>2921</v>
      </c>
      <c r="B601" s="44" t="s">
        <v>2302</v>
      </c>
      <c r="C601" s="44" t="s">
        <v>1206</v>
      </c>
      <c r="D601" s="44" t="s">
        <v>2649</v>
      </c>
      <c r="E601" s="44" t="s">
        <v>3340</v>
      </c>
      <c r="F601" s="44" t="s">
        <v>3340</v>
      </c>
      <c r="G601" s="44" t="s">
        <v>3340</v>
      </c>
      <c r="H601" s="44" t="s">
        <v>3340</v>
      </c>
      <c r="I601" s="44" t="s">
        <v>3340</v>
      </c>
      <c r="J601" s="44" t="s">
        <v>3340</v>
      </c>
      <c r="K601" s="44" t="s">
        <v>3340</v>
      </c>
      <c r="L601" s="44" t="s">
        <v>3981</v>
      </c>
      <c r="M601" s="44" t="s">
        <v>3340</v>
      </c>
      <c r="N601" s="62" t="s">
        <v>1038</v>
      </c>
      <c r="O601" s="62">
        <v>0</v>
      </c>
      <c r="P601" s="62" t="s">
        <v>3340</v>
      </c>
    </row>
    <row r="602" spans="1:16">
      <c r="A602" s="44" t="s">
        <v>2381</v>
      </c>
      <c r="B602" s="44" t="s">
        <v>516</v>
      </c>
      <c r="C602" s="44" t="s">
        <v>1146</v>
      </c>
      <c r="D602" s="44" t="s">
        <v>3982</v>
      </c>
      <c r="E602" s="44" t="s">
        <v>3340</v>
      </c>
      <c r="F602" s="44" t="s">
        <v>3340</v>
      </c>
      <c r="G602" s="44" t="s">
        <v>3340</v>
      </c>
      <c r="H602" s="44" t="s">
        <v>3340</v>
      </c>
      <c r="I602" s="44" t="s">
        <v>3340</v>
      </c>
      <c r="J602" s="44" t="s">
        <v>3340</v>
      </c>
      <c r="K602" s="44" t="s">
        <v>3340</v>
      </c>
      <c r="L602" s="44" t="s">
        <v>3340</v>
      </c>
      <c r="M602" s="44" t="s">
        <v>1516</v>
      </c>
      <c r="N602" s="62" t="s">
        <v>1038</v>
      </c>
      <c r="O602" s="62">
        <v>0</v>
      </c>
      <c r="P602" s="62" t="s">
        <v>3340</v>
      </c>
    </row>
    <row r="603" spans="1:16">
      <c r="A603" s="44" t="s">
        <v>2414</v>
      </c>
      <c r="B603" s="44" t="s">
        <v>553</v>
      </c>
      <c r="C603" s="44" t="s">
        <v>1146</v>
      </c>
      <c r="D603" s="44" t="s">
        <v>3982</v>
      </c>
      <c r="E603" s="44" t="s">
        <v>3340</v>
      </c>
      <c r="F603" s="44" t="s">
        <v>3340</v>
      </c>
      <c r="G603" s="44" t="s">
        <v>3340</v>
      </c>
      <c r="H603" s="44" t="s">
        <v>3340</v>
      </c>
      <c r="I603" s="44" t="s">
        <v>3340</v>
      </c>
      <c r="J603" s="44" t="s">
        <v>3340</v>
      </c>
      <c r="K603" s="44" t="s">
        <v>3340</v>
      </c>
      <c r="L603" s="44" t="s">
        <v>2415</v>
      </c>
      <c r="M603" s="44" t="s">
        <v>1516</v>
      </c>
      <c r="N603" s="62" t="s">
        <v>1038</v>
      </c>
      <c r="O603" s="62">
        <v>0</v>
      </c>
      <c r="P603" s="62" t="s">
        <v>3340</v>
      </c>
    </row>
    <row r="604" spans="1:16">
      <c r="A604" s="44" t="s">
        <v>2416</v>
      </c>
      <c r="B604" s="44" t="s">
        <v>554</v>
      </c>
      <c r="C604" s="44" t="s">
        <v>1146</v>
      </c>
      <c r="D604" s="44" t="s">
        <v>3982</v>
      </c>
      <c r="E604" s="44" t="s">
        <v>3340</v>
      </c>
      <c r="F604" s="44" t="s">
        <v>3340</v>
      </c>
      <c r="G604" s="44" t="s">
        <v>3340</v>
      </c>
      <c r="H604" s="44" t="s">
        <v>3340</v>
      </c>
      <c r="I604" s="44" t="s">
        <v>3340</v>
      </c>
      <c r="J604" s="44" t="s">
        <v>3340</v>
      </c>
      <c r="K604" s="44" t="s">
        <v>3340</v>
      </c>
      <c r="L604" s="44" t="s">
        <v>2415</v>
      </c>
      <c r="M604" s="44" t="s">
        <v>1516</v>
      </c>
      <c r="N604" s="62" t="s">
        <v>1038</v>
      </c>
      <c r="O604" s="62">
        <v>0</v>
      </c>
      <c r="P604" s="62" t="s">
        <v>3340</v>
      </c>
    </row>
    <row r="605" spans="1:16">
      <c r="A605" s="62" t="s">
        <v>1337</v>
      </c>
      <c r="B605" s="62" t="s">
        <v>768</v>
      </c>
      <c r="C605" s="62" t="s">
        <v>1206</v>
      </c>
      <c r="D605" s="62" t="s">
        <v>1188</v>
      </c>
      <c r="E605" s="62" t="s">
        <v>3340</v>
      </c>
      <c r="F605" s="62" t="s">
        <v>3340</v>
      </c>
      <c r="G605" s="62" t="s">
        <v>3340</v>
      </c>
      <c r="H605" s="62" t="s">
        <v>3340</v>
      </c>
      <c r="I605" s="62" t="s">
        <v>3929</v>
      </c>
      <c r="J605" s="62" t="s">
        <v>3340</v>
      </c>
      <c r="K605" s="62" t="s">
        <v>3340</v>
      </c>
      <c r="L605" s="62" t="s">
        <v>3340</v>
      </c>
      <c r="M605" s="62" t="s">
        <v>3340</v>
      </c>
      <c r="N605" s="62" t="s">
        <v>1038</v>
      </c>
      <c r="O605" s="62">
        <v>0</v>
      </c>
      <c r="P605" s="62" t="s">
        <v>3340</v>
      </c>
    </row>
    <row r="606" spans="1:16">
      <c r="A606" s="62" t="s">
        <v>2440</v>
      </c>
      <c r="B606" s="62" t="s">
        <v>569</v>
      </c>
      <c r="C606" s="62" t="s">
        <v>1146</v>
      </c>
      <c r="D606" s="62" t="s">
        <v>3982</v>
      </c>
      <c r="E606" s="62" t="s">
        <v>3340</v>
      </c>
      <c r="F606" s="62" t="s">
        <v>3340</v>
      </c>
      <c r="G606" s="62" t="s">
        <v>3340</v>
      </c>
      <c r="H606" s="62" t="s">
        <v>3340</v>
      </c>
      <c r="I606" s="62" t="s">
        <v>3340</v>
      </c>
      <c r="J606" s="62" t="s">
        <v>3340</v>
      </c>
      <c r="K606" s="62" t="s">
        <v>3340</v>
      </c>
      <c r="L606" s="62" t="s">
        <v>3340</v>
      </c>
      <c r="M606" s="62" t="s">
        <v>1516</v>
      </c>
      <c r="N606" s="62" t="s">
        <v>1038</v>
      </c>
      <c r="O606" s="62">
        <v>0</v>
      </c>
      <c r="P606" s="62" t="s">
        <v>3340</v>
      </c>
    </row>
    <row r="607" spans="1:16">
      <c r="A607" s="62" t="s">
        <v>2441</v>
      </c>
      <c r="B607" s="62" t="s">
        <v>570</v>
      </c>
      <c r="C607" s="62" t="s">
        <v>1146</v>
      </c>
      <c r="D607" s="62" t="s">
        <v>3982</v>
      </c>
      <c r="E607" s="62" t="s">
        <v>3340</v>
      </c>
      <c r="F607" s="62" t="s">
        <v>3340</v>
      </c>
      <c r="G607" s="62" t="s">
        <v>2442</v>
      </c>
      <c r="H607" s="62" t="s">
        <v>3340</v>
      </c>
      <c r="I607" s="62" t="s">
        <v>3340</v>
      </c>
      <c r="J607" s="62" t="s">
        <v>3340</v>
      </c>
      <c r="K607" s="62" t="s">
        <v>3340</v>
      </c>
      <c r="L607" s="62" t="s">
        <v>2443</v>
      </c>
      <c r="M607" s="62" t="s">
        <v>1516</v>
      </c>
      <c r="N607" s="62" t="s">
        <v>1038</v>
      </c>
      <c r="O607" s="62">
        <v>0</v>
      </c>
      <c r="P607" s="62" t="s">
        <v>3340</v>
      </c>
    </row>
    <row r="608" spans="1:16">
      <c r="A608" s="62" t="s">
        <v>2455</v>
      </c>
      <c r="B608" s="62" t="s">
        <v>2065</v>
      </c>
      <c r="C608" s="62" t="s">
        <v>1146</v>
      </c>
      <c r="D608" s="62" t="s">
        <v>3983</v>
      </c>
      <c r="E608" s="62" t="s">
        <v>3340</v>
      </c>
      <c r="F608" s="62" t="s">
        <v>3340</v>
      </c>
      <c r="G608" s="62" t="s">
        <v>3340</v>
      </c>
      <c r="H608" s="62" t="s">
        <v>3340</v>
      </c>
      <c r="I608" s="62" t="s">
        <v>3340</v>
      </c>
      <c r="J608" s="62" t="s">
        <v>3340</v>
      </c>
      <c r="K608" s="62" t="s">
        <v>3340</v>
      </c>
      <c r="L608" s="62" t="s">
        <v>3340</v>
      </c>
      <c r="M608" s="62" t="s">
        <v>1516</v>
      </c>
      <c r="N608" s="62" t="s">
        <v>1038</v>
      </c>
      <c r="O608" s="62">
        <v>0</v>
      </c>
      <c r="P608" s="62" t="s">
        <v>3340</v>
      </c>
    </row>
    <row r="609" spans="1:16">
      <c r="A609" s="62" t="s">
        <v>2487</v>
      </c>
      <c r="B609" s="62" t="s">
        <v>2243</v>
      </c>
      <c r="C609" s="62" t="s">
        <v>1206</v>
      </c>
      <c r="D609" s="62" t="s">
        <v>1188</v>
      </c>
      <c r="E609" s="62" t="s">
        <v>3340</v>
      </c>
      <c r="F609" s="62" t="s">
        <v>3340</v>
      </c>
      <c r="G609" s="62" t="s">
        <v>3340</v>
      </c>
      <c r="H609" s="62" t="s">
        <v>3340</v>
      </c>
      <c r="I609" s="62" t="s">
        <v>3929</v>
      </c>
      <c r="J609" s="62" t="s">
        <v>3340</v>
      </c>
      <c r="K609" s="62" t="s">
        <v>3340</v>
      </c>
      <c r="L609" s="62" t="s">
        <v>3340</v>
      </c>
      <c r="M609" s="62" t="s">
        <v>3340</v>
      </c>
      <c r="N609" s="62" t="s">
        <v>1038</v>
      </c>
      <c r="O609" s="62">
        <v>0</v>
      </c>
      <c r="P609" s="62" t="s">
        <v>3340</v>
      </c>
    </row>
    <row r="610" spans="1:16">
      <c r="A610" s="62" t="s">
        <v>2488</v>
      </c>
      <c r="B610" s="62" t="s">
        <v>2261</v>
      </c>
      <c r="C610" s="62" t="s">
        <v>1206</v>
      </c>
      <c r="D610" s="62" t="s">
        <v>1188</v>
      </c>
      <c r="E610" s="62" t="s">
        <v>3340</v>
      </c>
      <c r="F610" s="62" t="s">
        <v>3340</v>
      </c>
      <c r="G610" s="62" t="s">
        <v>3340</v>
      </c>
      <c r="H610" s="62" t="s">
        <v>3340</v>
      </c>
      <c r="I610" s="62" t="s">
        <v>3929</v>
      </c>
      <c r="J610" s="62" t="s">
        <v>3340</v>
      </c>
      <c r="K610" s="62" t="s">
        <v>3340</v>
      </c>
      <c r="L610" s="62" t="s">
        <v>3340</v>
      </c>
      <c r="M610" s="62" t="s">
        <v>3340</v>
      </c>
      <c r="N610" s="62" t="s">
        <v>1038</v>
      </c>
      <c r="O610" s="62">
        <v>0</v>
      </c>
      <c r="P610" s="62" t="s">
        <v>3340</v>
      </c>
    </row>
    <row r="611" spans="1:16">
      <c r="A611" s="62" t="s">
        <v>1412</v>
      </c>
      <c r="B611" s="62" t="s">
        <v>972</v>
      </c>
      <c r="C611" s="62" t="s">
        <v>1206</v>
      </c>
      <c r="D611" s="62" t="s">
        <v>1188</v>
      </c>
      <c r="E611" s="62" t="s">
        <v>3340</v>
      </c>
      <c r="F611" s="62" t="s">
        <v>3340</v>
      </c>
      <c r="G611" s="62" t="s">
        <v>3340</v>
      </c>
      <c r="H611" s="62" t="s">
        <v>3340</v>
      </c>
      <c r="I611" s="62" t="s">
        <v>3929</v>
      </c>
      <c r="J611" s="62" t="s">
        <v>3340</v>
      </c>
      <c r="K611" s="62" t="s">
        <v>3340</v>
      </c>
      <c r="L611" s="62" t="s">
        <v>3340</v>
      </c>
      <c r="M611" s="62" t="s">
        <v>3340</v>
      </c>
      <c r="N611" s="62" t="s">
        <v>1038</v>
      </c>
      <c r="O611" s="62">
        <v>0</v>
      </c>
      <c r="P611" s="62" t="s">
        <v>3340</v>
      </c>
    </row>
    <row r="612" spans="1:16">
      <c r="A612" s="62" t="s">
        <v>2476</v>
      </c>
      <c r="B612" s="62" t="s">
        <v>1597</v>
      </c>
      <c r="C612" s="62" t="s">
        <v>1206</v>
      </c>
      <c r="D612" s="62" t="s">
        <v>1188</v>
      </c>
      <c r="E612" s="62" t="s">
        <v>3340</v>
      </c>
      <c r="F612" s="62" t="s">
        <v>3340</v>
      </c>
      <c r="G612" s="62" t="s">
        <v>1222</v>
      </c>
      <c r="H612" s="62" t="s">
        <v>3340</v>
      </c>
      <c r="I612" s="62" t="s">
        <v>3929</v>
      </c>
      <c r="J612" s="62" t="s">
        <v>3340</v>
      </c>
      <c r="K612" s="62" t="s">
        <v>3340</v>
      </c>
      <c r="L612" s="62" t="s">
        <v>3984</v>
      </c>
      <c r="M612" s="62" t="s">
        <v>3340</v>
      </c>
      <c r="N612" s="62" t="s">
        <v>1038</v>
      </c>
      <c r="O612" s="62">
        <v>0</v>
      </c>
      <c r="P612" s="62" t="s">
        <v>3340</v>
      </c>
    </row>
    <row r="613" spans="1:16">
      <c r="A613" s="252" t="s">
        <v>5268</v>
      </c>
      <c r="B613" s="252" t="s">
        <v>5250</v>
      </c>
      <c r="C613" s="263" t="s">
        <v>1206</v>
      </c>
      <c r="D613" s="263" t="s">
        <v>2513</v>
      </c>
      <c r="E613" s="263" t="s">
        <v>3340</v>
      </c>
      <c r="F613" s="263" t="s">
        <v>3340</v>
      </c>
      <c r="G613" s="263" t="s">
        <v>3340</v>
      </c>
      <c r="H613" s="263" t="s">
        <v>1235</v>
      </c>
      <c r="I613" s="263" t="s">
        <v>5282</v>
      </c>
      <c r="J613" s="263" t="s">
        <v>3340</v>
      </c>
      <c r="K613" s="263" t="s">
        <v>3340</v>
      </c>
      <c r="L613" s="263" t="s">
        <v>3340</v>
      </c>
      <c r="M613" s="263" t="s">
        <v>5283</v>
      </c>
      <c r="N613" s="263" t="s">
        <v>1038</v>
      </c>
      <c r="O613" s="263">
        <v>0</v>
      </c>
      <c r="P613" s="263" t="s">
        <v>3340</v>
      </c>
    </row>
    <row r="614" spans="1:16">
      <c r="A614" s="252" t="s">
        <v>5269</v>
      </c>
      <c r="B614" s="252" t="s">
        <v>5251</v>
      </c>
      <c r="C614" s="263" t="s">
        <v>1206</v>
      </c>
      <c r="D614" s="263" t="s">
        <v>2513</v>
      </c>
      <c r="E614" s="263" t="s">
        <v>3340</v>
      </c>
      <c r="F614" s="263" t="s">
        <v>3340</v>
      </c>
      <c r="G614" s="263" t="s">
        <v>3340</v>
      </c>
      <c r="H614" s="263" t="s">
        <v>1235</v>
      </c>
      <c r="I614" s="263" t="s">
        <v>5282</v>
      </c>
      <c r="J614" s="263" t="s">
        <v>3340</v>
      </c>
      <c r="K614" s="263" t="s">
        <v>3340</v>
      </c>
      <c r="L614" s="263" t="s">
        <v>3340</v>
      </c>
      <c r="M614" s="263" t="s">
        <v>5283</v>
      </c>
      <c r="N614" s="263" t="s">
        <v>1038</v>
      </c>
      <c r="O614" s="263">
        <v>0</v>
      </c>
      <c r="P614" s="263" t="s">
        <v>3340</v>
      </c>
    </row>
    <row r="615" spans="1:16">
      <c r="A615" s="252" t="s">
        <v>5270</v>
      </c>
      <c r="B615" s="252" t="s">
        <v>3526</v>
      </c>
      <c r="C615" s="263" t="s">
        <v>1206</v>
      </c>
      <c r="D615" s="263" t="s">
        <v>2513</v>
      </c>
      <c r="E615" s="263" t="s">
        <v>3340</v>
      </c>
      <c r="F615" s="263" t="s">
        <v>3340</v>
      </c>
      <c r="G615" s="263" t="s">
        <v>3340</v>
      </c>
      <c r="H615" s="263" t="s">
        <v>1235</v>
      </c>
      <c r="I615" s="263" t="s">
        <v>5282</v>
      </c>
      <c r="J615" s="263" t="s">
        <v>3340</v>
      </c>
      <c r="K615" s="263" t="s">
        <v>3340</v>
      </c>
      <c r="L615" s="263" t="s">
        <v>3340</v>
      </c>
      <c r="M615" s="263" t="s">
        <v>5283</v>
      </c>
      <c r="N615" s="263" t="s">
        <v>1038</v>
      </c>
      <c r="O615" s="263">
        <v>0</v>
      </c>
      <c r="P615" s="263" t="s">
        <v>3340</v>
      </c>
    </row>
    <row r="616" spans="1:16">
      <c r="A616" s="252" t="s">
        <v>5271</v>
      </c>
      <c r="B616" s="252" t="s">
        <v>3527</v>
      </c>
      <c r="C616" s="263" t="s">
        <v>1206</v>
      </c>
      <c r="D616" s="263" t="s">
        <v>2513</v>
      </c>
      <c r="E616" s="263" t="s">
        <v>3340</v>
      </c>
      <c r="F616" s="263" t="s">
        <v>3340</v>
      </c>
      <c r="G616" s="263" t="s">
        <v>3340</v>
      </c>
      <c r="H616" s="263" t="s">
        <v>1235</v>
      </c>
      <c r="I616" s="263" t="s">
        <v>5282</v>
      </c>
      <c r="J616" s="263" t="s">
        <v>3340</v>
      </c>
      <c r="K616" s="263" t="s">
        <v>3340</v>
      </c>
      <c r="L616" s="263" t="s">
        <v>3340</v>
      </c>
      <c r="M616" s="263" t="s">
        <v>5283</v>
      </c>
      <c r="N616" s="263" t="s">
        <v>1038</v>
      </c>
      <c r="O616" s="263">
        <v>0</v>
      </c>
      <c r="P616" s="263" t="s">
        <v>3340</v>
      </c>
    </row>
    <row r="617" spans="1:16">
      <c r="A617" s="252" t="s">
        <v>5281</v>
      </c>
      <c r="B617" s="252" t="s">
        <v>3528</v>
      </c>
      <c r="C617" s="263" t="s">
        <v>1206</v>
      </c>
      <c r="D617" s="263" t="s">
        <v>2513</v>
      </c>
      <c r="E617" s="263" t="s">
        <v>3340</v>
      </c>
      <c r="F617" s="263" t="s">
        <v>3340</v>
      </c>
      <c r="G617" s="263" t="s">
        <v>3340</v>
      </c>
      <c r="H617" s="263" t="s">
        <v>1235</v>
      </c>
      <c r="I617" s="263" t="s">
        <v>5282</v>
      </c>
      <c r="J617" s="263" t="s">
        <v>3340</v>
      </c>
      <c r="K617" s="263" t="s">
        <v>3340</v>
      </c>
      <c r="L617" s="263" t="s">
        <v>3340</v>
      </c>
      <c r="M617" s="263" t="s">
        <v>5283</v>
      </c>
      <c r="N617" s="263" t="s">
        <v>1038</v>
      </c>
      <c r="O617" s="263">
        <v>0</v>
      </c>
      <c r="P617" s="263" t="s">
        <v>3340</v>
      </c>
    </row>
    <row r="618" spans="1:16">
      <c r="A618" s="252" t="s">
        <v>5272</v>
      </c>
      <c r="B618" s="252" t="s">
        <v>3529</v>
      </c>
      <c r="C618" s="263" t="s">
        <v>1206</v>
      </c>
      <c r="D618" s="263" t="s">
        <v>2513</v>
      </c>
      <c r="E618" s="263" t="s">
        <v>3340</v>
      </c>
      <c r="F618" s="263" t="s">
        <v>3340</v>
      </c>
      <c r="G618" s="263" t="s">
        <v>3340</v>
      </c>
      <c r="H618" s="263" t="s">
        <v>1235</v>
      </c>
      <c r="I618" s="263" t="s">
        <v>5282</v>
      </c>
      <c r="J618" s="263" t="s">
        <v>3340</v>
      </c>
      <c r="K618" s="263" t="s">
        <v>3340</v>
      </c>
      <c r="L618" s="263" t="s">
        <v>3340</v>
      </c>
      <c r="M618" s="263" t="s">
        <v>5283</v>
      </c>
      <c r="N618" s="263" t="s">
        <v>1038</v>
      </c>
      <c r="O618" s="263">
        <v>0</v>
      </c>
      <c r="P618" s="263" t="s">
        <v>3340</v>
      </c>
    </row>
    <row r="619" spans="1:16">
      <c r="A619" s="252" t="s">
        <v>5273</v>
      </c>
      <c r="B619" s="252" t="s">
        <v>3530</v>
      </c>
      <c r="C619" s="263" t="s">
        <v>1206</v>
      </c>
      <c r="D619" s="263" t="s">
        <v>2513</v>
      </c>
      <c r="E619" s="263" t="s">
        <v>3340</v>
      </c>
      <c r="F619" s="263" t="s">
        <v>3340</v>
      </c>
      <c r="G619" s="263" t="s">
        <v>3340</v>
      </c>
      <c r="H619" s="263" t="s">
        <v>1235</v>
      </c>
      <c r="I619" s="263" t="s">
        <v>5282</v>
      </c>
      <c r="J619" s="263" t="s">
        <v>3340</v>
      </c>
      <c r="K619" s="263" t="s">
        <v>3340</v>
      </c>
      <c r="L619" s="263" t="s">
        <v>3340</v>
      </c>
      <c r="M619" s="263" t="s">
        <v>5283</v>
      </c>
      <c r="N619" s="263" t="s">
        <v>1038</v>
      </c>
      <c r="O619" s="263">
        <v>0</v>
      </c>
      <c r="P619" s="263" t="s">
        <v>3340</v>
      </c>
    </row>
    <row r="620" spans="1:16">
      <c r="A620" s="252" t="s">
        <v>5280</v>
      </c>
      <c r="B620" s="252" t="s">
        <v>3531</v>
      </c>
      <c r="C620" s="263" t="s">
        <v>1206</v>
      </c>
      <c r="D620" s="263" t="s">
        <v>2513</v>
      </c>
      <c r="E620" s="263" t="s">
        <v>3340</v>
      </c>
      <c r="F620" s="263" t="s">
        <v>3340</v>
      </c>
      <c r="G620" s="263" t="s">
        <v>3340</v>
      </c>
      <c r="H620" s="263" t="s">
        <v>1235</v>
      </c>
      <c r="I620" s="263" t="s">
        <v>5282</v>
      </c>
      <c r="J620" s="263" t="s">
        <v>3340</v>
      </c>
      <c r="K620" s="263" t="s">
        <v>3340</v>
      </c>
      <c r="L620" s="263" t="s">
        <v>3340</v>
      </c>
      <c r="M620" s="263" t="s">
        <v>5283</v>
      </c>
      <c r="N620" s="263" t="s">
        <v>1038</v>
      </c>
      <c r="O620" s="263">
        <v>0</v>
      </c>
      <c r="P620" s="263" t="s">
        <v>3340</v>
      </c>
    </row>
    <row r="621" spans="1:16">
      <c r="A621" s="252" t="s">
        <v>5274</v>
      </c>
      <c r="B621" s="252" t="s">
        <v>5252</v>
      </c>
      <c r="C621" s="263" t="s">
        <v>1206</v>
      </c>
      <c r="D621" s="263" t="s">
        <v>2513</v>
      </c>
      <c r="E621" s="263" t="s">
        <v>3340</v>
      </c>
      <c r="F621" s="263" t="s">
        <v>3340</v>
      </c>
      <c r="G621" s="263" t="s">
        <v>3340</v>
      </c>
      <c r="H621" s="263" t="s">
        <v>1235</v>
      </c>
      <c r="I621" s="263" t="s">
        <v>5282</v>
      </c>
      <c r="J621" s="263" t="s">
        <v>3340</v>
      </c>
      <c r="K621" s="263" t="s">
        <v>3340</v>
      </c>
      <c r="L621" s="263" t="s">
        <v>3340</v>
      </c>
      <c r="M621" s="263" t="s">
        <v>5283</v>
      </c>
      <c r="N621" s="263" t="s">
        <v>1038</v>
      </c>
      <c r="O621" s="263">
        <v>0</v>
      </c>
      <c r="P621" s="263" t="s">
        <v>3340</v>
      </c>
    </row>
    <row r="622" spans="1:16">
      <c r="A622" s="252" t="s">
        <v>5275</v>
      </c>
      <c r="B622" s="252" t="s">
        <v>5253</v>
      </c>
      <c r="C622" s="263" t="s">
        <v>1206</v>
      </c>
      <c r="D622" s="263" t="s">
        <v>2513</v>
      </c>
      <c r="E622" s="263" t="s">
        <v>3340</v>
      </c>
      <c r="F622" s="263" t="s">
        <v>3340</v>
      </c>
      <c r="G622" s="263" t="s">
        <v>3340</v>
      </c>
      <c r="H622" s="263" t="s">
        <v>1235</v>
      </c>
      <c r="I622" s="263" t="s">
        <v>5282</v>
      </c>
      <c r="J622" s="263" t="s">
        <v>3340</v>
      </c>
      <c r="K622" s="263" t="s">
        <v>3340</v>
      </c>
      <c r="L622" s="263" t="s">
        <v>3340</v>
      </c>
      <c r="M622" s="263" t="s">
        <v>5283</v>
      </c>
      <c r="N622" s="263" t="s">
        <v>1038</v>
      </c>
      <c r="O622" s="263">
        <v>0</v>
      </c>
      <c r="P622" s="263" t="s">
        <v>3340</v>
      </c>
    </row>
    <row r="623" spans="1:16">
      <c r="A623" s="252" t="s">
        <v>5276</v>
      </c>
      <c r="B623" s="252" t="s">
        <v>5254</v>
      </c>
      <c r="C623" s="263" t="s">
        <v>1206</v>
      </c>
      <c r="D623" s="263" t="s">
        <v>2513</v>
      </c>
      <c r="E623" s="263" t="s">
        <v>3340</v>
      </c>
      <c r="F623" s="263" t="s">
        <v>3340</v>
      </c>
      <c r="G623" s="263" t="s">
        <v>3340</v>
      </c>
      <c r="H623" s="263" t="s">
        <v>1235</v>
      </c>
      <c r="I623" s="263" t="s">
        <v>5282</v>
      </c>
      <c r="J623" s="263" t="s">
        <v>3340</v>
      </c>
      <c r="K623" s="263" t="s">
        <v>3340</v>
      </c>
      <c r="L623" s="263" t="s">
        <v>3340</v>
      </c>
      <c r="M623" s="263" t="s">
        <v>5283</v>
      </c>
      <c r="N623" s="263" t="s">
        <v>1038</v>
      </c>
      <c r="O623" s="263">
        <v>0</v>
      </c>
      <c r="P623" s="263" t="s">
        <v>3340</v>
      </c>
    </row>
    <row r="624" spans="1:16">
      <c r="A624" s="252" t="s">
        <v>5277</v>
      </c>
      <c r="B624" s="252" t="s">
        <v>5255</v>
      </c>
      <c r="C624" s="263" t="s">
        <v>1206</v>
      </c>
      <c r="D624" s="263" t="s">
        <v>2513</v>
      </c>
      <c r="E624" s="263" t="s">
        <v>3340</v>
      </c>
      <c r="F624" s="263" t="s">
        <v>3340</v>
      </c>
      <c r="G624" s="263" t="s">
        <v>3340</v>
      </c>
      <c r="H624" s="263" t="s">
        <v>1235</v>
      </c>
      <c r="I624" s="263" t="s">
        <v>5282</v>
      </c>
      <c r="J624" s="263" t="s">
        <v>3340</v>
      </c>
      <c r="K624" s="263" t="s">
        <v>3340</v>
      </c>
      <c r="L624" s="263" t="s">
        <v>3340</v>
      </c>
      <c r="M624" s="263" t="s">
        <v>5283</v>
      </c>
      <c r="N624" s="263" t="s">
        <v>1038</v>
      </c>
      <c r="O624" s="263">
        <v>0</v>
      </c>
      <c r="P624" s="263" t="s">
        <v>3340</v>
      </c>
    </row>
    <row r="625" spans="1:16">
      <c r="A625" s="252" t="s">
        <v>5278</v>
      </c>
      <c r="B625" s="252" t="s">
        <v>5256</v>
      </c>
      <c r="C625" s="263" t="s">
        <v>1206</v>
      </c>
      <c r="D625" s="263" t="s">
        <v>2513</v>
      </c>
      <c r="E625" s="263" t="s">
        <v>3340</v>
      </c>
      <c r="F625" s="263" t="s">
        <v>3340</v>
      </c>
      <c r="G625" s="263" t="s">
        <v>3340</v>
      </c>
      <c r="H625" s="263" t="s">
        <v>1235</v>
      </c>
      <c r="I625" s="263" t="s">
        <v>5282</v>
      </c>
      <c r="J625" s="263" t="s">
        <v>3340</v>
      </c>
      <c r="K625" s="263" t="s">
        <v>3340</v>
      </c>
      <c r="L625" s="263" t="s">
        <v>3340</v>
      </c>
      <c r="M625" s="263" t="s">
        <v>5283</v>
      </c>
      <c r="N625" s="263" t="s">
        <v>1038</v>
      </c>
      <c r="O625" s="263">
        <v>0</v>
      </c>
      <c r="P625" s="263" t="s">
        <v>3340</v>
      </c>
    </row>
    <row r="626" spans="1:16">
      <c r="A626" s="252" t="s">
        <v>5279</v>
      </c>
      <c r="B626" s="252" t="s">
        <v>5257</v>
      </c>
      <c r="C626" s="263" t="s">
        <v>1206</v>
      </c>
      <c r="D626" s="263" t="s">
        <v>2513</v>
      </c>
      <c r="E626" s="263" t="s">
        <v>3340</v>
      </c>
      <c r="F626" s="263" t="s">
        <v>3340</v>
      </c>
      <c r="G626" s="263" t="s">
        <v>3340</v>
      </c>
      <c r="H626" s="263" t="s">
        <v>1235</v>
      </c>
      <c r="I626" s="263" t="s">
        <v>5282</v>
      </c>
      <c r="J626" s="263" t="s">
        <v>3340</v>
      </c>
      <c r="K626" s="263" t="s">
        <v>3340</v>
      </c>
      <c r="L626" s="263" t="s">
        <v>3340</v>
      </c>
      <c r="M626" s="263" t="s">
        <v>5283</v>
      </c>
      <c r="N626" s="263" t="s">
        <v>1038</v>
      </c>
      <c r="O626" s="263">
        <v>0</v>
      </c>
      <c r="P626" s="263" t="s">
        <v>3340</v>
      </c>
    </row>
    <row r="627" spans="1:16">
      <c r="A627" s="252" t="s">
        <v>5267</v>
      </c>
      <c r="B627" s="252" t="s">
        <v>283</v>
      </c>
      <c r="C627" s="263" t="s">
        <v>1206</v>
      </c>
      <c r="D627" s="263" t="s">
        <v>2513</v>
      </c>
      <c r="E627" s="263" t="s">
        <v>3340</v>
      </c>
      <c r="F627" s="263" t="s">
        <v>3340</v>
      </c>
      <c r="G627" s="263" t="s">
        <v>3340</v>
      </c>
      <c r="H627" s="263" t="s">
        <v>1235</v>
      </c>
      <c r="I627" s="263" t="s">
        <v>3340</v>
      </c>
      <c r="J627" s="263" t="s">
        <v>3340</v>
      </c>
      <c r="K627" s="263" t="s">
        <v>3340</v>
      </c>
      <c r="L627" s="263" t="s">
        <v>3340</v>
      </c>
      <c r="M627" s="263" t="s">
        <v>5283</v>
      </c>
      <c r="N627" s="263" t="s">
        <v>1038</v>
      </c>
      <c r="O627" s="263">
        <v>0</v>
      </c>
      <c r="P627" s="263" t="s">
        <v>3340</v>
      </c>
    </row>
    <row r="628" spans="1:16">
      <c r="A628" s="44" t="s">
        <v>5316</v>
      </c>
      <c r="B628" s="44" t="s">
        <v>5315</v>
      </c>
      <c r="C628" s="263" t="s">
        <v>1206</v>
      </c>
      <c r="D628" s="263" t="s">
        <v>5336</v>
      </c>
      <c r="E628" s="263" t="s">
        <v>3340</v>
      </c>
      <c r="F628" s="263" t="s">
        <v>3340</v>
      </c>
      <c r="G628" s="263" t="s">
        <v>3340</v>
      </c>
      <c r="H628" s="263" t="s">
        <v>3340</v>
      </c>
      <c r="I628" s="263" t="s">
        <v>3340</v>
      </c>
      <c r="J628" s="263" t="s">
        <v>3340</v>
      </c>
      <c r="K628" s="263" t="s">
        <v>3340</v>
      </c>
      <c r="L628" s="263" t="s">
        <v>3340</v>
      </c>
      <c r="M628" s="263" t="s">
        <v>5313</v>
      </c>
      <c r="N628" s="44" t="s">
        <v>5317</v>
      </c>
      <c r="O628" s="263">
        <v>0</v>
      </c>
      <c r="P628" s="263" t="s">
        <v>3340</v>
      </c>
    </row>
    <row r="629" spans="1:16">
      <c r="A629" s="44" t="s">
        <v>5319</v>
      </c>
      <c r="B629" s="44" t="s">
        <v>5318</v>
      </c>
      <c r="C629" s="263" t="s">
        <v>1206</v>
      </c>
      <c r="D629" s="263" t="s">
        <v>5336</v>
      </c>
      <c r="E629" s="263" t="s">
        <v>3340</v>
      </c>
      <c r="F629" s="263" t="s">
        <v>3340</v>
      </c>
      <c r="G629" s="263" t="s">
        <v>3340</v>
      </c>
      <c r="H629" s="263" t="s">
        <v>3340</v>
      </c>
      <c r="I629" s="263" t="s">
        <v>3340</v>
      </c>
      <c r="J629" s="263" t="s">
        <v>3340</v>
      </c>
      <c r="K629" s="263" t="s">
        <v>3340</v>
      </c>
      <c r="L629" s="263" t="s">
        <v>3340</v>
      </c>
      <c r="M629" s="263" t="s">
        <v>5313</v>
      </c>
      <c r="N629" s="44" t="s">
        <v>5320</v>
      </c>
      <c r="O629" s="263">
        <v>0</v>
      </c>
      <c r="P629" s="263" t="s">
        <v>3340</v>
      </c>
    </row>
    <row r="630" spans="1:16">
      <c r="A630" s="44" t="s">
        <v>5322</v>
      </c>
      <c r="B630" s="44" t="s">
        <v>5321</v>
      </c>
      <c r="C630" s="263" t="s">
        <v>1206</v>
      </c>
      <c r="D630" s="263" t="s">
        <v>5336</v>
      </c>
      <c r="E630" s="263" t="s">
        <v>3340</v>
      </c>
      <c r="F630" s="263" t="s">
        <v>3340</v>
      </c>
      <c r="G630" s="263" t="s">
        <v>3340</v>
      </c>
      <c r="H630" s="263" t="s">
        <v>3340</v>
      </c>
      <c r="I630" s="263" t="s">
        <v>3340</v>
      </c>
      <c r="J630" s="263" t="s">
        <v>3340</v>
      </c>
      <c r="K630" s="263" t="s">
        <v>3340</v>
      </c>
      <c r="L630" s="263" t="s">
        <v>3340</v>
      </c>
      <c r="M630" s="263" t="s">
        <v>5313</v>
      </c>
      <c r="N630" s="44" t="s">
        <v>5323</v>
      </c>
      <c r="O630" s="263">
        <v>0</v>
      </c>
      <c r="P630" s="263" t="s">
        <v>3340</v>
      </c>
    </row>
    <row r="631" spans="1:16">
      <c r="A631" s="44" t="s">
        <v>5325</v>
      </c>
      <c r="B631" s="44" t="s">
        <v>5324</v>
      </c>
      <c r="C631" s="263" t="s">
        <v>1206</v>
      </c>
      <c r="D631" s="263" t="s">
        <v>5336</v>
      </c>
      <c r="E631" s="263" t="s">
        <v>3340</v>
      </c>
      <c r="F631" s="263" t="s">
        <v>3340</v>
      </c>
      <c r="G631" s="263" t="s">
        <v>3340</v>
      </c>
      <c r="H631" s="263" t="s">
        <v>3340</v>
      </c>
      <c r="I631" s="263" t="s">
        <v>3340</v>
      </c>
      <c r="J631" s="263" t="s">
        <v>3340</v>
      </c>
      <c r="K631" s="263" t="s">
        <v>3340</v>
      </c>
      <c r="L631" s="263" t="s">
        <v>3340</v>
      </c>
      <c r="M631" s="263" t="s">
        <v>5313</v>
      </c>
      <c r="N631" s="44" t="s">
        <v>5326</v>
      </c>
      <c r="O631" s="263">
        <v>0</v>
      </c>
      <c r="P631" s="263" t="s">
        <v>3340</v>
      </c>
    </row>
    <row r="632" spans="1:16">
      <c r="A632" s="44" t="s">
        <v>5328</v>
      </c>
      <c r="B632" s="44" t="s">
        <v>5327</v>
      </c>
      <c r="C632" s="263" t="s">
        <v>1206</v>
      </c>
      <c r="D632" s="263" t="s">
        <v>5336</v>
      </c>
      <c r="E632" s="263" t="s">
        <v>3340</v>
      </c>
      <c r="F632" s="263" t="s">
        <v>3340</v>
      </c>
      <c r="G632" s="263" t="s">
        <v>3340</v>
      </c>
      <c r="H632" s="263" t="s">
        <v>3340</v>
      </c>
      <c r="I632" s="263" t="s">
        <v>3340</v>
      </c>
      <c r="J632" s="263" t="s">
        <v>3340</v>
      </c>
      <c r="K632" s="263" t="s">
        <v>3340</v>
      </c>
      <c r="L632" s="263" t="s">
        <v>3340</v>
      </c>
      <c r="M632" s="263" t="s">
        <v>5313</v>
      </c>
      <c r="N632" s="44" t="s">
        <v>5329</v>
      </c>
      <c r="O632" s="263">
        <v>0</v>
      </c>
      <c r="P632" s="263" t="s">
        <v>3340</v>
      </c>
    </row>
    <row r="633" spans="1:16">
      <c r="A633" s="44" t="s">
        <v>5331</v>
      </c>
      <c r="B633" s="44" t="s">
        <v>5330</v>
      </c>
      <c r="C633" s="263" t="s">
        <v>1206</v>
      </c>
      <c r="D633" s="263" t="s">
        <v>5336</v>
      </c>
      <c r="E633" s="263" t="s">
        <v>3340</v>
      </c>
      <c r="F633" s="263" t="s">
        <v>3340</v>
      </c>
      <c r="G633" s="263" t="s">
        <v>3340</v>
      </c>
      <c r="H633" s="263" t="s">
        <v>3340</v>
      </c>
      <c r="I633" s="263" t="s">
        <v>3340</v>
      </c>
      <c r="J633" s="263" t="s">
        <v>3340</v>
      </c>
      <c r="K633" s="263" t="s">
        <v>3340</v>
      </c>
      <c r="L633" s="263" t="s">
        <v>3340</v>
      </c>
      <c r="M633" s="263" t="s">
        <v>5313</v>
      </c>
      <c r="N633" s="44" t="s">
        <v>5332</v>
      </c>
      <c r="O633" s="263">
        <v>0</v>
      </c>
      <c r="P633" s="263" t="s">
        <v>3340</v>
      </c>
    </row>
    <row r="634" spans="1:16">
      <c r="A634" s="44" t="s">
        <v>5334</v>
      </c>
      <c r="B634" s="44" t="s">
        <v>5333</v>
      </c>
      <c r="C634" s="263" t="s">
        <v>1206</v>
      </c>
      <c r="D634" s="263" t="s">
        <v>5336</v>
      </c>
      <c r="E634" s="263" t="s">
        <v>3340</v>
      </c>
      <c r="F634" s="263" t="s">
        <v>3340</v>
      </c>
      <c r="G634" s="263" t="s">
        <v>3340</v>
      </c>
      <c r="H634" s="263" t="s">
        <v>3340</v>
      </c>
      <c r="I634" s="263" t="s">
        <v>3340</v>
      </c>
      <c r="J634" s="263" t="s">
        <v>3340</v>
      </c>
      <c r="K634" s="263" t="s">
        <v>3340</v>
      </c>
      <c r="L634" s="263" t="s">
        <v>3340</v>
      </c>
      <c r="M634" s="263" t="s">
        <v>5313</v>
      </c>
      <c r="N634" s="44" t="s">
        <v>5335</v>
      </c>
      <c r="O634" s="263">
        <v>0</v>
      </c>
      <c r="P634" s="263" t="s">
        <v>3340</v>
      </c>
    </row>
    <row r="635" spans="1:16" s="263" customFormat="1">
      <c r="A635" s="252" t="s">
        <v>5337</v>
      </c>
      <c r="B635" s="263" t="s">
        <v>5343</v>
      </c>
      <c r="C635" s="263" t="s">
        <v>1206</v>
      </c>
      <c r="D635" s="263" t="s">
        <v>1220</v>
      </c>
      <c r="E635" s="263" t="s">
        <v>3340</v>
      </c>
      <c r="F635" s="263" t="s">
        <v>3340</v>
      </c>
      <c r="G635" s="263" t="s">
        <v>1221</v>
      </c>
      <c r="H635" s="263" t="s">
        <v>3340</v>
      </c>
      <c r="I635" s="263" t="s">
        <v>3966</v>
      </c>
      <c r="J635" s="263" t="s">
        <v>3340</v>
      </c>
      <c r="K635" s="263" t="s">
        <v>3340</v>
      </c>
      <c r="L635" s="45" t="s">
        <v>3971</v>
      </c>
      <c r="M635" s="263" t="s">
        <v>3340</v>
      </c>
      <c r="N635" s="263" t="str">
        <f>CONCATENATE("/data/khanlab/projects/processed_DATA/RH4/20160922/",B635,"/cufflinks_UCSC/genes.fpkm_tracking")</f>
        <v>/data/khanlab/projects/processed_DATA/RH4/20160922/Sample_RH4_scr_24_011_T_HV2TTBGXX/cufflinks_UCSC/genes.fpkm_tracking</v>
      </c>
      <c r="O635" s="263">
        <v>0</v>
      </c>
      <c r="P635" s="263" t="s">
        <v>3340</v>
      </c>
    </row>
    <row r="636" spans="1:16">
      <c r="A636" s="252" t="s">
        <v>5338</v>
      </c>
      <c r="B636" s="263" t="s">
        <v>5344</v>
      </c>
      <c r="C636" s="263" t="s">
        <v>1206</v>
      </c>
      <c r="D636" s="263" t="s">
        <v>1220</v>
      </c>
      <c r="E636" s="263" t="s">
        <v>3340</v>
      </c>
      <c r="F636" s="263" t="s">
        <v>3340</v>
      </c>
      <c r="G636" s="263" t="s">
        <v>1221</v>
      </c>
      <c r="H636" s="263" t="s">
        <v>3340</v>
      </c>
      <c r="I636" s="263" t="s">
        <v>3966</v>
      </c>
      <c r="J636" s="263" t="s">
        <v>3340</v>
      </c>
      <c r="K636" s="263" t="s">
        <v>3340</v>
      </c>
      <c r="L636" s="45" t="s">
        <v>3971</v>
      </c>
      <c r="M636" s="263" t="s">
        <v>3340</v>
      </c>
      <c r="N636" s="263" t="str">
        <f t="shared" ref="N636:N646" si="0">CONCATENATE("/data/khanlab/projects/processed_DATA/RH4/20160922/",B636,"/cufflinks_UCSC/genes.fpkm_tracking")</f>
        <v>/data/khanlab/projects/processed_DATA/RH4/20160922/Sample_RH4_scr_48_011_T_HV2TTBGXX/cufflinks_UCSC/genes.fpkm_tracking</v>
      </c>
      <c r="O636" s="263">
        <v>0</v>
      </c>
      <c r="P636" s="263" t="s">
        <v>3340</v>
      </c>
    </row>
    <row r="637" spans="1:16">
      <c r="A637" s="252" t="s">
        <v>5339</v>
      </c>
      <c r="B637" s="44" t="s">
        <v>5345</v>
      </c>
      <c r="C637" s="263" t="s">
        <v>1206</v>
      </c>
      <c r="D637" s="263" t="s">
        <v>1220</v>
      </c>
      <c r="E637" s="263" t="s">
        <v>3340</v>
      </c>
      <c r="F637" s="263" t="s">
        <v>3340</v>
      </c>
      <c r="G637" s="263" t="s">
        <v>1221</v>
      </c>
      <c r="H637" s="263" t="s">
        <v>3340</v>
      </c>
      <c r="I637" s="263" t="s">
        <v>3966</v>
      </c>
      <c r="J637" s="263" t="s">
        <v>3340</v>
      </c>
      <c r="K637" s="263" t="s">
        <v>3340</v>
      </c>
      <c r="L637" s="45" t="s">
        <v>3971</v>
      </c>
      <c r="M637" s="263" t="s">
        <v>3340</v>
      </c>
      <c r="N637" s="263" t="str">
        <f t="shared" si="0"/>
        <v>/data/khanlab/projects/processed_DATA/RH4/20160922/Sample_RH4_shCHD4_48_011_T_HV2TTBGXX/cufflinks_UCSC/genes.fpkm_tracking</v>
      </c>
      <c r="O637" s="263">
        <v>0</v>
      </c>
      <c r="P637" s="263" t="s">
        <v>3340</v>
      </c>
    </row>
    <row r="638" spans="1:16">
      <c r="A638" s="252" t="s">
        <v>5340</v>
      </c>
      <c r="B638" s="44" t="s">
        <v>5346</v>
      </c>
      <c r="C638" s="263" t="s">
        <v>1206</v>
      </c>
      <c r="D638" s="263" t="s">
        <v>1220</v>
      </c>
      <c r="E638" s="263" t="s">
        <v>3340</v>
      </c>
      <c r="F638" s="263" t="s">
        <v>3340</v>
      </c>
      <c r="G638" s="263" t="s">
        <v>1221</v>
      </c>
      <c r="H638" s="263" t="s">
        <v>3340</v>
      </c>
      <c r="I638" s="263" t="s">
        <v>3966</v>
      </c>
      <c r="J638" s="263" t="s">
        <v>3340</v>
      </c>
      <c r="K638" s="263" t="s">
        <v>3340</v>
      </c>
      <c r="L638" s="45" t="s">
        <v>3971</v>
      </c>
      <c r="M638" s="263" t="s">
        <v>3340</v>
      </c>
      <c r="N638" s="263" t="str">
        <f t="shared" si="0"/>
        <v>/data/khanlab/projects/processed_DATA/RH4/20160922/Sample_RH4_shCHD4_72_011_T_HV2TTBGXX/cufflinks_UCSC/genes.fpkm_tracking</v>
      </c>
      <c r="O638" s="263">
        <v>0</v>
      </c>
      <c r="P638" s="263" t="s">
        <v>3340</v>
      </c>
    </row>
    <row r="639" spans="1:16">
      <c r="A639" s="252" t="s">
        <v>5341</v>
      </c>
      <c r="B639" s="44" t="s">
        <v>5347</v>
      </c>
      <c r="C639" s="263" t="s">
        <v>1206</v>
      </c>
      <c r="D639" s="263" t="s">
        <v>1220</v>
      </c>
      <c r="E639" s="263" t="s">
        <v>3340</v>
      </c>
      <c r="F639" s="263" t="s">
        <v>3340</v>
      </c>
      <c r="G639" s="263" t="s">
        <v>1221</v>
      </c>
      <c r="H639" s="263" t="s">
        <v>3340</v>
      </c>
      <c r="I639" s="263" t="s">
        <v>3966</v>
      </c>
      <c r="J639" s="263" t="s">
        <v>3340</v>
      </c>
      <c r="K639" s="263" t="s">
        <v>3340</v>
      </c>
      <c r="L639" s="45" t="s">
        <v>3971</v>
      </c>
      <c r="M639" s="263" t="s">
        <v>3340</v>
      </c>
      <c r="N639" s="263" t="str">
        <f t="shared" si="0"/>
        <v>/data/khanlab/projects/processed_DATA/RH4/20160922/Sample_RH4_shP3F_48_011_T_HV2TTBGXX/cufflinks_UCSC/genes.fpkm_tracking</v>
      </c>
      <c r="O639" s="263">
        <v>0</v>
      </c>
      <c r="P639" s="263" t="s">
        <v>3340</v>
      </c>
    </row>
    <row r="640" spans="1:16">
      <c r="A640" s="252" t="s">
        <v>5342</v>
      </c>
      <c r="B640" s="44" t="s">
        <v>5348</v>
      </c>
      <c r="C640" s="263" t="s">
        <v>1206</v>
      </c>
      <c r="D640" s="263" t="s">
        <v>1220</v>
      </c>
      <c r="E640" s="263" t="s">
        <v>3340</v>
      </c>
      <c r="F640" s="263" t="s">
        <v>3340</v>
      </c>
      <c r="G640" s="263" t="s">
        <v>1221</v>
      </c>
      <c r="H640" s="263" t="s">
        <v>3340</v>
      </c>
      <c r="I640" s="263" t="s">
        <v>3966</v>
      </c>
      <c r="J640" s="263" t="s">
        <v>3340</v>
      </c>
      <c r="K640" s="263" t="s">
        <v>3340</v>
      </c>
      <c r="L640" s="45" t="s">
        <v>3971</v>
      </c>
      <c r="M640" s="263" t="s">
        <v>3340</v>
      </c>
      <c r="N640" s="263" t="str">
        <f t="shared" si="0"/>
        <v>/data/khanlab/projects/processed_DATA/RH4/20160922/Sample_RH4_shP3F_72_011_T_HV2TTBGXX/cufflinks_UCSC/genes.fpkm_tracking</v>
      </c>
      <c r="O640" s="263">
        <v>0</v>
      </c>
      <c r="P640" s="263" t="s">
        <v>3340</v>
      </c>
    </row>
    <row r="641" spans="1:16">
      <c r="A641" s="263" t="s">
        <v>5396</v>
      </c>
      <c r="B641" s="44" t="s">
        <v>5390</v>
      </c>
      <c r="C641" s="263" t="s">
        <v>1206</v>
      </c>
      <c r="D641" s="263" t="s">
        <v>1220</v>
      </c>
      <c r="E641" s="263" t="s">
        <v>3340</v>
      </c>
      <c r="F641" s="263" t="s">
        <v>3340</v>
      </c>
      <c r="G641" s="263" t="s">
        <v>1221</v>
      </c>
      <c r="H641" s="263" t="s">
        <v>3340</v>
      </c>
      <c r="I641" s="263" t="s">
        <v>3966</v>
      </c>
      <c r="J641" s="263" t="s">
        <v>3340</v>
      </c>
      <c r="K641" s="263" t="s">
        <v>3340</v>
      </c>
      <c r="L641" s="45" t="s">
        <v>3971</v>
      </c>
      <c r="M641" s="263" t="s">
        <v>3340</v>
      </c>
      <c r="N641" s="263" t="str">
        <f t="shared" si="0"/>
        <v>/data/khanlab/projects/processed_DATA/RH4/20160922/RH4_shMYOD_T_H53FKAFXX/cufflinks_UCSC/genes.fpkm_tracking</v>
      </c>
      <c r="O641" s="263">
        <v>0</v>
      </c>
      <c r="P641" s="263" t="s">
        <v>3340</v>
      </c>
    </row>
    <row r="642" spans="1:16">
      <c r="A642" s="263" t="s">
        <v>5397</v>
      </c>
      <c r="B642" s="44" t="s">
        <v>5391</v>
      </c>
      <c r="C642" s="263" t="s">
        <v>1206</v>
      </c>
      <c r="D642" s="263" t="s">
        <v>1220</v>
      </c>
      <c r="E642" s="263" t="s">
        <v>3340</v>
      </c>
      <c r="F642" s="263" t="s">
        <v>3340</v>
      </c>
      <c r="G642" s="263" t="s">
        <v>1221</v>
      </c>
      <c r="H642" s="263" t="s">
        <v>3340</v>
      </c>
      <c r="I642" s="263" t="s">
        <v>3966</v>
      </c>
      <c r="J642" s="263" t="s">
        <v>3340</v>
      </c>
      <c r="K642" s="263" t="s">
        <v>3340</v>
      </c>
      <c r="L642" s="45" t="s">
        <v>3971</v>
      </c>
      <c r="M642" s="263" t="s">
        <v>3340</v>
      </c>
      <c r="N642" s="263" t="str">
        <f t="shared" si="0"/>
        <v>/data/khanlab/projects/processed_DATA/RH4/20160922/RH4_shMYOG_T_H53FKAFXX/cufflinks_UCSC/genes.fpkm_tracking</v>
      </c>
      <c r="O642" s="263">
        <v>0</v>
      </c>
      <c r="P642" s="263" t="s">
        <v>3340</v>
      </c>
    </row>
    <row r="643" spans="1:16">
      <c r="A643" s="263" t="s">
        <v>5398</v>
      </c>
      <c r="B643" s="44" t="s">
        <v>5392</v>
      </c>
      <c r="C643" s="263" t="s">
        <v>1206</v>
      </c>
      <c r="D643" s="263" t="s">
        <v>1220</v>
      </c>
      <c r="E643" s="263" t="s">
        <v>3340</v>
      </c>
      <c r="F643" s="263" t="s">
        <v>3340</v>
      </c>
      <c r="G643" s="263" t="s">
        <v>1221</v>
      </c>
      <c r="H643" s="263" t="s">
        <v>3340</v>
      </c>
      <c r="I643" s="263" t="s">
        <v>3966</v>
      </c>
      <c r="J643" s="263" t="s">
        <v>3340</v>
      </c>
      <c r="K643" s="263" t="s">
        <v>3340</v>
      </c>
      <c r="L643" s="45" t="s">
        <v>3971</v>
      </c>
      <c r="M643" s="263" t="s">
        <v>3340</v>
      </c>
      <c r="N643" s="263" t="str">
        <f t="shared" si="0"/>
        <v>/data/khanlab/projects/processed_DATA/RH4/20160922/RH4_shMYCN_T_H52HLAFXX/cufflinks_UCSC/genes.fpkm_tracking</v>
      </c>
      <c r="O643" s="263">
        <v>0</v>
      </c>
      <c r="P643" s="263" t="s">
        <v>3340</v>
      </c>
    </row>
    <row r="644" spans="1:16">
      <c r="A644" s="263" t="s">
        <v>5399</v>
      </c>
      <c r="B644" s="44" t="s">
        <v>5393</v>
      </c>
      <c r="C644" s="263" t="s">
        <v>1206</v>
      </c>
      <c r="D644" s="263" t="s">
        <v>1220</v>
      </c>
      <c r="E644" s="263" t="s">
        <v>3340</v>
      </c>
      <c r="F644" s="263" t="s">
        <v>3340</v>
      </c>
      <c r="G644" s="263" t="s">
        <v>1221</v>
      </c>
      <c r="H644" s="263" t="s">
        <v>3340</v>
      </c>
      <c r="I644" s="263" t="s">
        <v>3966</v>
      </c>
      <c r="J644" s="263" t="s">
        <v>3340</v>
      </c>
      <c r="K644" s="263" t="s">
        <v>3340</v>
      </c>
      <c r="L644" s="45" t="s">
        <v>3971</v>
      </c>
      <c r="M644" s="263" t="s">
        <v>3340</v>
      </c>
      <c r="N644" s="263" t="str">
        <f t="shared" si="0"/>
        <v>/data/khanlab/projects/processed_DATA/RH4/20160922/RH4_shMED_T_H52HLAFXX/cufflinks_UCSC/genes.fpkm_tracking</v>
      </c>
      <c r="O644" s="263">
        <v>0</v>
      </c>
      <c r="P644" s="263" t="s">
        <v>3340</v>
      </c>
    </row>
    <row r="645" spans="1:16">
      <c r="A645" s="263" t="s">
        <v>5400</v>
      </c>
      <c r="B645" s="44" t="s">
        <v>5394</v>
      </c>
      <c r="C645" s="263" t="s">
        <v>1206</v>
      </c>
      <c r="D645" s="263" t="s">
        <v>1220</v>
      </c>
      <c r="E645" s="263" t="s">
        <v>3340</v>
      </c>
      <c r="F645" s="263" t="s">
        <v>3340</v>
      </c>
      <c r="G645" s="263" t="s">
        <v>1221</v>
      </c>
      <c r="H645" s="263" t="s">
        <v>3340</v>
      </c>
      <c r="I645" s="263" t="s">
        <v>3966</v>
      </c>
      <c r="J645" s="263" t="s">
        <v>3340</v>
      </c>
      <c r="K645" s="263" t="s">
        <v>3340</v>
      </c>
      <c r="L645" s="45" t="s">
        <v>3971</v>
      </c>
      <c r="M645" s="263" t="s">
        <v>3340</v>
      </c>
      <c r="N645" s="263" t="str">
        <f t="shared" si="0"/>
        <v>/data/khanlab/projects/processed_DATA/RH4/20160922/RH4_scramble_T_H52HLAFXX/cufflinks_UCSC/genes.fpkm_tracking</v>
      </c>
      <c r="O645" s="263">
        <v>0</v>
      </c>
      <c r="P645" s="263" t="s">
        <v>3340</v>
      </c>
    </row>
    <row r="646" spans="1:16">
      <c r="A646" s="263" t="s">
        <v>5401</v>
      </c>
      <c r="B646" s="263" t="s">
        <v>5395</v>
      </c>
      <c r="C646" s="263" t="s">
        <v>1206</v>
      </c>
      <c r="D646" s="263" t="s">
        <v>1220</v>
      </c>
      <c r="E646" s="263" t="s">
        <v>3340</v>
      </c>
      <c r="F646" s="263" t="s">
        <v>3340</v>
      </c>
      <c r="G646" s="263" t="s">
        <v>1221</v>
      </c>
      <c r="H646" s="263" t="s">
        <v>3340</v>
      </c>
      <c r="I646" s="263" t="s">
        <v>3966</v>
      </c>
      <c r="J646" s="263" t="s">
        <v>3340</v>
      </c>
      <c r="K646" s="263" t="s">
        <v>3340</v>
      </c>
      <c r="L646" s="45" t="s">
        <v>3971</v>
      </c>
      <c r="M646" s="263" t="s">
        <v>3340</v>
      </c>
      <c r="N646" s="263" t="str">
        <f t="shared" si="0"/>
        <v>/data/khanlab/projects/processed_DATA/RH4/20160922/RH4_shBRD4_T_H52HLAFXX/cufflinks_UCSC/genes.fpkm_tracking</v>
      </c>
      <c r="O646" s="263">
        <v>0</v>
      </c>
      <c r="P646" s="263" t="s">
        <v>3340</v>
      </c>
    </row>
    <row r="647" spans="1:16">
      <c r="A647" s="252"/>
      <c r="C647" s="263"/>
      <c r="D647" s="263"/>
      <c r="E647" s="263"/>
      <c r="F647" s="263"/>
      <c r="G647" s="263"/>
      <c r="H647" s="263"/>
      <c r="I647" s="263"/>
      <c r="J647" s="263"/>
      <c r="K647" s="263"/>
      <c r="L647" s="45"/>
      <c r="M647" s="263"/>
      <c r="N647" s="263"/>
      <c r="O647" s="263"/>
      <c r="P647" s="263"/>
    </row>
    <row r="648" spans="1:16">
      <c r="A648" s="252"/>
      <c r="C648" s="263"/>
      <c r="D648" s="263"/>
      <c r="E648" s="263"/>
      <c r="F648" s="263"/>
      <c r="G648" s="263"/>
      <c r="H648" s="263"/>
      <c r="I648" s="263"/>
      <c r="J648" s="263"/>
      <c r="K648" s="263"/>
      <c r="L648" s="45"/>
      <c r="M648" s="263"/>
      <c r="N648" s="263"/>
      <c r="O648" s="263"/>
      <c r="P648" s="263"/>
    </row>
    <row r="649" spans="1:16">
      <c r="A649" s="252"/>
    </row>
    <row r="650" spans="1:16">
      <c r="A650" s="252"/>
    </row>
    <row r="651" spans="1:16">
      <c r="A651" s="252"/>
    </row>
    <row r="652" spans="1:16">
      <c r="A652" s="252"/>
    </row>
    <row r="653" spans="1:16">
      <c r="A653" s="252"/>
    </row>
    <row r="654" spans="1:16">
      <c r="A654" s="252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</sheetData>
  <autoFilter ref="A1:P640" xr:uid="{00000000-0009-0000-0000-00001D000000}"/>
  <sortState xmlns:xlrd2="http://schemas.microsoft.com/office/spreadsheetml/2017/richdata2" ref="A529:A547">
    <sortCondition ref="A529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6"/>
  <dimension ref="A1:B1125"/>
  <sheetViews>
    <sheetView topLeftCell="A62" workbookViewId="0">
      <selection activeCell="A62" sqref="A1:A1048576"/>
    </sheetView>
  </sheetViews>
  <sheetFormatPr defaultRowHeight="14.5"/>
  <cols>
    <col min="1" max="1" width="50.54296875" bestFit="1" customWidth="1"/>
    <col min="2" max="2" width="12.7265625" bestFit="1" customWidth="1"/>
  </cols>
  <sheetData>
    <row r="1" spans="1:2" s="151" customFormat="1">
      <c r="A1" s="151" t="s">
        <v>5265</v>
      </c>
      <c r="B1" s="151" t="s">
        <v>5266</v>
      </c>
    </row>
    <row r="2" spans="1:2">
      <c r="A2" s="252" t="s">
        <v>84</v>
      </c>
      <c r="B2">
        <f>COUNTIF(Sample_T_!B:B,A2)</f>
        <v>0</v>
      </c>
    </row>
    <row r="3" spans="1:2">
      <c r="A3" s="252" t="s">
        <v>1539</v>
      </c>
      <c r="B3" s="252">
        <f>COUNTIF(Sample_T_!B:B,A3)</f>
        <v>1</v>
      </c>
    </row>
    <row r="4" spans="1:2">
      <c r="A4" s="252" t="s">
        <v>1540</v>
      </c>
      <c r="B4" s="252">
        <f>COUNTIF(Sample_T_!B:B,A4)</f>
        <v>0</v>
      </c>
    </row>
    <row r="5" spans="1:2">
      <c r="A5" s="252" t="s">
        <v>85</v>
      </c>
      <c r="B5" s="252">
        <f>COUNTIF(Sample_T_!B:B,A5)</f>
        <v>1</v>
      </c>
    </row>
    <row r="6" spans="1:2">
      <c r="A6" s="252" t="s">
        <v>86</v>
      </c>
      <c r="B6" s="252">
        <f>COUNTIF(Sample_T_!B:B,A6)</f>
        <v>0</v>
      </c>
    </row>
    <row r="7" spans="1:2">
      <c r="A7" s="252" t="s">
        <v>87</v>
      </c>
      <c r="B7" s="252">
        <f>COUNTIF(Sample_T_!B:B,A7)</f>
        <v>1</v>
      </c>
    </row>
    <row r="8" spans="1:2">
      <c r="A8" s="252" t="s">
        <v>1542</v>
      </c>
      <c r="B8" s="252">
        <f>COUNTIF(Sample_T_!B:B,A8)</f>
        <v>0</v>
      </c>
    </row>
    <row r="9" spans="1:2">
      <c r="A9" s="252" t="s">
        <v>88</v>
      </c>
      <c r="B9" s="252">
        <f>COUNTIF(Sample_T_!B:B,A9)</f>
        <v>0</v>
      </c>
    </row>
    <row r="10" spans="1:2">
      <c r="A10" s="252" t="s">
        <v>89</v>
      </c>
      <c r="B10" s="252">
        <f>COUNTIF(Sample_T_!B:B,A10)</f>
        <v>0</v>
      </c>
    </row>
    <row r="11" spans="1:2">
      <c r="A11" s="252" t="s">
        <v>90</v>
      </c>
      <c r="B11" s="252">
        <f>COUNTIF(Sample_T_!B:B,A11)</f>
        <v>0</v>
      </c>
    </row>
    <row r="12" spans="1:2">
      <c r="A12" s="252" t="s">
        <v>91</v>
      </c>
      <c r="B12" s="252">
        <f>COUNTIF(Sample_T_!B:B,A12)</f>
        <v>0</v>
      </c>
    </row>
    <row r="13" spans="1:2">
      <c r="A13" s="252" t="s">
        <v>92</v>
      </c>
      <c r="B13" s="252">
        <f>COUNTIF(Sample_T_!B:B,A13)</f>
        <v>0</v>
      </c>
    </row>
    <row r="14" spans="1:2">
      <c r="A14" s="252" t="s">
        <v>93</v>
      </c>
      <c r="B14" s="252">
        <f>COUNTIF(Sample_T_!B:B,A14)</f>
        <v>0</v>
      </c>
    </row>
    <row r="15" spans="1:2">
      <c r="A15" s="252" t="s">
        <v>94</v>
      </c>
      <c r="B15" s="252">
        <f>COUNTIF(Sample_T_!B:B,A15)</f>
        <v>0</v>
      </c>
    </row>
    <row r="16" spans="1:2">
      <c r="A16" s="252" t="s">
        <v>95</v>
      </c>
      <c r="B16" s="252">
        <f>COUNTIF(Sample_T_!B:B,A16)</f>
        <v>0</v>
      </c>
    </row>
    <row r="17" spans="1:2">
      <c r="A17" s="252" t="s">
        <v>96</v>
      </c>
      <c r="B17" s="252">
        <f>COUNTIF(Sample_T_!B:B,A17)</f>
        <v>0</v>
      </c>
    </row>
    <row r="18" spans="1:2">
      <c r="A18" s="252" t="s">
        <v>97</v>
      </c>
      <c r="B18" s="252">
        <f>COUNTIF(Sample_T_!B:B,A18)</f>
        <v>0</v>
      </c>
    </row>
    <row r="19" spans="1:2">
      <c r="A19" s="252" t="s">
        <v>98</v>
      </c>
      <c r="B19" s="252">
        <f>COUNTIF(Sample_T_!B:B,A19)</f>
        <v>0</v>
      </c>
    </row>
    <row r="20" spans="1:2">
      <c r="A20" s="252" t="s">
        <v>99</v>
      </c>
      <c r="B20" s="252">
        <f>COUNTIF(Sample_T_!B:B,A20)</f>
        <v>0</v>
      </c>
    </row>
    <row r="21" spans="1:2">
      <c r="A21" s="252" t="s">
        <v>100</v>
      </c>
      <c r="B21" s="252">
        <f>COUNTIF(Sample_T_!B:B,A21)</f>
        <v>0</v>
      </c>
    </row>
    <row r="22" spans="1:2">
      <c r="A22" s="252" t="s">
        <v>101</v>
      </c>
      <c r="B22" s="252">
        <f>COUNTIF(Sample_T_!B:B,A22)</f>
        <v>0</v>
      </c>
    </row>
    <row r="23" spans="1:2">
      <c r="A23" s="252" t="s">
        <v>102</v>
      </c>
      <c r="B23" s="252">
        <f>COUNTIF(Sample_T_!B:B,A23)</f>
        <v>0</v>
      </c>
    </row>
    <row r="24" spans="1:2">
      <c r="A24" s="252" t="s">
        <v>103</v>
      </c>
      <c r="B24" s="252">
        <f>COUNTIF(Sample_T_!B:B,A24)</f>
        <v>0</v>
      </c>
    </row>
    <row r="25" spans="1:2">
      <c r="A25" s="252" t="s">
        <v>104</v>
      </c>
      <c r="B25" s="252">
        <f>COUNTIF(Sample_T_!B:B,A25)</f>
        <v>0</v>
      </c>
    </row>
    <row r="26" spans="1:2">
      <c r="A26" s="252" t="s">
        <v>105</v>
      </c>
      <c r="B26" s="252">
        <f>COUNTIF(Sample_T_!B:B,A26)</f>
        <v>0</v>
      </c>
    </row>
    <row r="27" spans="1:2">
      <c r="A27" s="252" t="s">
        <v>106</v>
      </c>
      <c r="B27" s="252">
        <f>COUNTIF(Sample_T_!B:B,A27)</f>
        <v>0</v>
      </c>
    </row>
    <row r="28" spans="1:2">
      <c r="A28" s="252" t="s">
        <v>107</v>
      </c>
      <c r="B28" s="252">
        <f>COUNTIF(Sample_T_!B:B,A28)</f>
        <v>0</v>
      </c>
    </row>
    <row r="29" spans="1:2">
      <c r="A29" s="252" t="s">
        <v>108</v>
      </c>
      <c r="B29" s="252">
        <f>COUNTIF(Sample_T_!B:B,A29)</f>
        <v>0</v>
      </c>
    </row>
    <row r="30" spans="1:2">
      <c r="A30" s="252" t="s">
        <v>109</v>
      </c>
      <c r="B30" s="252">
        <f>COUNTIF(Sample_T_!B:B,A30)</f>
        <v>0</v>
      </c>
    </row>
    <row r="31" spans="1:2">
      <c r="A31" s="252" t="s">
        <v>110</v>
      </c>
      <c r="B31" s="252">
        <f>COUNTIF(Sample_T_!B:B,A31)</f>
        <v>1</v>
      </c>
    </row>
    <row r="32" spans="1:2">
      <c r="A32" s="252" t="s">
        <v>111</v>
      </c>
      <c r="B32" s="252">
        <f>COUNTIF(Sample_T_!B:B,A32)</f>
        <v>0</v>
      </c>
    </row>
    <row r="33" spans="1:2">
      <c r="A33" s="252" t="s">
        <v>5246</v>
      </c>
      <c r="B33" s="252">
        <f>COUNTIF(Sample_T_!B:B,A33)</f>
        <v>0</v>
      </c>
    </row>
    <row r="34" spans="1:2">
      <c r="A34" s="252" t="s">
        <v>5247</v>
      </c>
      <c r="B34" s="252">
        <f>COUNTIF(Sample_T_!B:B,A34)</f>
        <v>0</v>
      </c>
    </row>
    <row r="35" spans="1:2">
      <c r="A35" s="252" t="s">
        <v>1570</v>
      </c>
      <c r="B35" s="252">
        <f>COUNTIF(Sample_T_!B:B,A35)</f>
        <v>0</v>
      </c>
    </row>
    <row r="36" spans="1:2">
      <c r="A36" s="252" t="s">
        <v>1571</v>
      </c>
      <c r="B36" s="252">
        <f>COUNTIF(Sample_T_!B:B,A36)</f>
        <v>0</v>
      </c>
    </row>
    <row r="37" spans="1:2">
      <c r="A37" s="252" t="s">
        <v>112</v>
      </c>
      <c r="B37" s="252">
        <f>COUNTIF(Sample_T_!B:B,A37)</f>
        <v>1</v>
      </c>
    </row>
    <row r="38" spans="1:2">
      <c r="A38" s="252" t="s">
        <v>113</v>
      </c>
      <c r="B38" s="252">
        <f>COUNTIF(Sample_T_!B:B,A38)</f>
        <v>1</v>
      </c>
    </row>
    <row r="39" spans="1:2">
      <c r="A39" s="252" t="s">
        <v>114</v>
      </c>
      <c r="B39" s="252">
        <f>COUNTIF(Sample_T_!B:B,A39)</f>
        <v>0</v>
      </c>
    </row>
    <row r="40" spans="1:2">
      <c r="A40" s="252" t="s">
        <v>115</v>
      </c>
      <c r="B40" s="252">
        <f>COUNTIF(Sample_T_!B:B,A40)</f>
        <v>0</v>
      </c>
    </row>
    <row r="41" spans="1:2">
      <c r="A41" s="252" t="s">
        <v>116</v>
      </c>
      <c r="B41" s="252">
        <f>COUNTIF(Sample_T_!B:B,A41)</f>
        <v>0</v>
      </c>
    </row>
    <row r="42" spans="1:2">
      <c r="A42" s="252" t="s">
        <v>117</v>
      </c>
      <c r="B42" s="252">
        <f>COUNTIF(Sample_T_!B:B,A42)</f>
        <v>0</v>
      </c>
    </row>
    <row r="43" spans="1:2">
      <c r="A43" s="252" t="s">
        <v>118</v>
      </c>
      <c r="B43" s="252">
        <f>COUNTIF(Sample_T_!B:B,A43)</f>
        <v>0</v>
      </c>
    </row>
    <row r="44" spans="1:2">
      <c r="A44" s="252" t="s">
        <v>119</v>
      </c>
      <c r="B44" s="252">
        <f>COUNTIF(Sample_T_!B:B,A44)</f>
        <v>0</v>
      </c>
    </row>
    <row r="45" spans="1:2">
      <c r="A45" s="252" t="s">
        <v>120</v>
      </c>
      <c r="B45" s="252">
        <f>COUNTIF(Sample_T_!B:B,A45)</f>
        <v>0</v>
      </c>
    </row>
    <row r="46" spans="1:2">
      <c r="A46" s="252" t="s">
        <v>121</v>
      </c>
      <c r="B46" s="252">
        <f>COUNTIF(Sample_T_!B:B,A46)</f>
        <v>0</v>
      </c>
    </row>
    <row r="47" spans="1:2">
      <c r="A47" s="252" t="s">
        <v>122</v>
      </c>
      <c r="B47" s="252">
        <f>COUNTIF(Sample_T_!B:B,A47)</f>
        <v>0</v>
      </c>
    </row>
    <row r="48" spans="1:2">
      <c r="A48" s="252" t="s">
        <v>123</v>
      </c>
      <c r="B48" s="252">
        <f>COUNTIF(Sample_T_!B:B,A48)</f>
        <v>0</v>
      </c>
    </row>
    <row r="49" spans="1:2">
      <c r="A49" s="252" t="s">
        <v>124</v>
      </c>
      <c r="B49" s="252">
        <f>COUNTIF(Sample_T_!B:B,A49)</f>
        <v>0</v>
      </c>
    </row>
    <row r="50" spans="1:2">
      <c r="A50" s="252" t="s">
        <v>125</v>
      </c>
      <c r="B50" s="252">
        <f>COUNTIF(Sample_T_!B:B,A50)</f>
        <v>0</v>
      </c>
    </row>
    <row r="51" spans="1:2">
      <c r="A51" s="252" t="s">
        <v>126</v>
      </c>
      <c r="B51" s="252">
        <f>COUNTIF(Sample_T_!B:B,A51)</f>
        <v>0</v>
      </c>
    </row>
    <row r="52" spans="1:2">
      <c r="A52" s="252" t="s">
        <v>127</v>
      </c>
      <c r="B52" s="252">
        <f>COUNTIF(Sample_T_!B:B,A52)</f>
        <v>0</v>
      </c>
    </row>
    <row r="53" spans="1:2">
      <c r="A53" s="252" t="s">
        <v>3509</v>
      </c>
      <c r="B53" s="252">
        <f>COUNTIF(Sample_T_!B:B,A53)</f>
        <v>0</v>
      </c>
    </row>
    <row r="54" spans="1:2">
      <c r="A54" s="252" t="s">
        <v>3510</v>
      </c>
      <c r="B54" s="252">
        <f>COUNTIF(Sample_T_!B:B,A54)</f>
        <v>0</v>
      </c>
    </row>
    <row r="55" spans="1:2">
      <c r="A55" s="252" t="s">
        <v>3511</v>
      </c>
      <c r="B55" s="252">
        <f>COUNTIF(Sample_T_!B:B,A55)</f>
        <v>0</v>
      </c>
    </row>
    <row r="56" spans="1:2">
      <c r="A56" s="252" t="s">
        <v>131</v>
      </c>
      <c r="B56" s="252">
        <f>COUNTIF(Sample_T_!B:B,A56)</f>
        <v>0</v>
      </c>
    </row>
    <row r="57" spans="1:2">
      <c r="A57" s="252" t="s">
        <v>3512</v>
      </c>
      <c r="B57" s="252">
        <f>COUNTIF(Sample_T_!B:B,A57)</f>
        <v>0</v>
      </c>
    </row>
    <row r="58" spans="1:2">
      <c r="A58" s="252" t="s">
        <v>133</v>
      </c>
      <c r="B58" s="252">
        <f>COUNTIF(Sample_T_!B:B,A58)</f>
        <v>0</v>
      </c>
    </row>
    <row r="59" spans="1:2">
      <c r="A59" s="252" t="s">
        <v>3513</v>
      </c>
      <c r="B59" s="252">
        <f>COUNTIF(Sample_T_!B:B,A59)</f>
        <v>0</v>
      </c>
    </row>
    <row r="60" spans="1:2">
      <c r="A60" s="252" t="s">
        <v>135</v>
      </c>
      <c r="B60" s="252">
        <f>COUNTIF(Sample_T_!B:B,A60)</f>
        <v>0</v>
      </c>
    </row>
    <row r="61" spans="1:2">
      <c r="A61" s="252" t="s">
        <v>3514</v>
      </c>
      <c r="B61" s="252">
        <f>COUNTIF(Sample_T_!B:B,A61)</f>
        <v>0</v>
      </c>
    </row>
    <row r="62" spans="1:2">
      <c r="A62" s="252" t="s">
        <v>137</v>
      </c>
      <c r="B62" s="252">
        <f>COUNTIF(Sample_T_!B:B,A62)</f>
        <v>0</v>
      </c>
    </row>
    <row r="63" spans="1:2">
      <c r="A63" s="252" t="s">
        <v>3515</v>
      </c>
      <c r="B63" s="252">
        <f>COUNTIF(Sample_T_!B:B,A63)</f>
        <v>1</v>
      </c>
    </row>
    <row r="64" spans="1:2">
      <c r="A64" s="252" t="s">
        <v>139</v>
      </c>
      <c r="B64" s="252">
        <f>COUNTIF(Sample_T_!B:B,A64)</f>
        <v>0</v>
      </c>
    </row>
    <row r="65" spans="1:2">
      <c r="A65" s="252" t="s">
        <v>3516</v>
      </c>
      <c r="B65" s="252">
        <f>COUNTIF(Sample_T_!B:B,A65)</f>
        <v>1</v>
      </c>
    </row>
    <row r="66" spans="1:2">
      <c r="A66" s="252" t="s">
        <v>141</v>
      </c>
      <c r="B66" s="252">
        <f>COUNTIF(Sample_T_!B:B,A66)</f>
        <v>0</v>
      </c>
    </row>
    <row r="67" spans="1:2">
      <c r="A67" s="252" t="s">
        <v>142</v>
      </c>
      <c r="B67" s="252">
        <f>COUNTIF(Sample_T_!B:B,A67)</f>
        <v>1</v>
      </c>
    </row>
    <row r="68" spans="1:2">
      <c r="A68" s="252" t="s">
        <v>143</v>
      </c>
      <c r="B68" s="252">
        <f>COUNTIF(Sample_T_!B:B,A68)</f>
        <v>1</v>
      </c>
    </row>
    <row r="69" spans="1:2">
      <c r="A69" s="252" t="s">
        <v>1087</v>
      </c>
      <c r="B69" s="252">
        <f>COUNTIF(Sample_T_!B:B,A69)</f>
        <v>1</v>
      </c>
    </row>
    <row r="70" spans="1:2">
      <c r="A70" s="252" t="s">
        <v>1088</v>
      </c>
      <c r="B70" s="252">
        <f>COUNTIF(Sample_T_!B:B,A70)</f>
        <v>1</v>
      </c>
    </row>
    <row r="71" spans="1:2">
      <c r="A71" s="252" t="s">
        <v>1089</v>
      </c>
      <c r="B71" s="252">
        <f>COUNTIF(Sample_T_!B:B,A71)</f>
        <v>1</v>
      </c>
    </row>
    <row r="72" spans="1:2">
      <c r="A72" s="252" t="s">
        <v>1090</v>
      </c>
      <c r="B72" s="252">
        <f>COUNTIF(Sample_T_!B:B,A72)</f>
        <v>1</v>
      </c>
    </row>
    <row r="73" spans="1:2">
      <c r="A73" s="252" t="s">
        <v>1091</v>
      </c>
      <c r="B73" s="252">
        <f>COUNTIF(Sample_T_!B:B,A73)</f>
        <v>1</v>
      </c>
    </row>
    <row r="74" spans="1:2">
      <c r="A74" s="252" t="s">
        <v>1092</v>
      </c>
      <c r="B74" s="252">
        <f>COUNTIF(Sample_T_!B:B,A74)</f>
        <v>1</v>
      </c>
    </row>
    <row r="75" spans="1:2">
      <c r="A75" s="252" t="s">
        <v>1093</v>
      </c>
      <c r="B75" s="252">
        <f>COUNTIF(Sample_T_!B:B,A75)</f>
        <v>1</v>
      </c>
    </row>
    <row r="76" spans="1:2">
      <c r="A76" s="252" t="s">
        <v>1094</v>
      </c>
      <c r="B76" s="252">
        <f>COUNTIF(Sample_T_!B:B,A76)</f>
        <v>1</v>
      </c>
    </row>
    <row r="77" spans="1:2">
      <c r="A77" s="252" t="s">
        <v>4182</v>
      </c>
      <c r="B77" s="252">
        <f>COUNTIF(Sample_T_!B:B,A77)</f>
        <v>0</v>
      </c>
    </row>
    <row r="78" spans="1:2">
      <c r="A78" s="252" t="s">
        <v>4183</v>
      </c>
      <c r="B78" s="252">
        <f>COUNTIF(Sample_T_!B:B,A78)</f>
        <v>0</v>
      </c>
    </row>
    <row r="79" spans="1:2">
      <c r="A79" s="252" t="s">
        <v>1597</v>
      </c>
      <c r="B79" s="252">
        <f>COUNTIF(Sample_T_!B:B,A79)</f>
        <v>1</v>
      </c>
    </row>
    <row r="80" spans="1:2">
      <c r="A80" s="252" t="s">
        <v>1598</v>
      </c>
      <c r="B80" s="252">
        <f>COUNTIF(Sample_T_!B:B,A80)</f>
        <v>0</v>
      </c>
    </row>
    <row r="81" spans="1:2">
      <c r="A81" s="252" t="s">
        <v>1599</v>
      </c>
      <c r="B81" s="252">
        <f>COUNTIF(Sample_T_!B:B,A81)</f>
        <v>0</v>
      </c>
    </row>
    <row r="82" spans="1:2">
      <c r="A82" s="252" t="s">
        <v>1600</v>
      </c>
      <c r="B82" s="252">
        <f>COUNTIF(Sample_T_!B:B,A82)</f>
        <v>0</v>
      </c>
    </row>
    <row r="83" spans="1:2">
      <c r="A83" s="252" t="s">
        <v>1601</v>
      </c>
      <c r="B83" s="252">
        <f>COUNTIF(Sample_T_!B:B,A83)</f>
        <v>0</v>
      </c>
    </row>
    <row r="84" spans="1:2">
      <c r="A84" s="252" t="s">
        <v>1602</v>
      </c>
      <c r="B84" s="252">
        <f>COUNTIF(Sample_T_!B:B,A84)</f>
        <v>0</v>
      </c>
    </row>
    <row r="85" spans="1:2">
      <c r="A85" s="252" t="s">
        <v>1603</v>
      </c>
      <c r="B85" s="252">
        <f>COUNTIF(Sample_T_!B:B,A85)</f>
        <v>0</v>
      </c>
    </row>
    <row r="86" spans="1:2">
      <c r="A86" s="252" t="s">
        <v>3517</v>
      </c>
      <c r="B86" s="252">
        <f>COUNTIF(Sample_T_!B:B,A86)</f>
        <v>0</v>
      </c>
    </row>
    <row r="87" spans="1:2">
      <c r="A87" s="252" t="s">
        <v>1605</v>
      </c>
      <c r="B87" s="252">
        <f>COUNTIF(Sample_T_!B:B,A87)</f>
        <v>0</v>
      </c>
    </row>
    <row r="88" spans="1:2">
      <c r="A88" s="252" t="s">
        <v>4184</v>
      </c>
      <c r="B88" s="252">
        <f>COUNTIF(Sample_T_!B:B,A88)</f>
        <v>0</v>
      </c>
    </row>
    <row r="89" spans="1:2">
      <c r="A89" s="252" t="s">
        <v>1606</v>
      </c>
      <c r="B89" s="252">
        <f>COUNTIF(Sample_T_!B:B,A89)</f>
        <v>0</v>
      </c>
    </row>
    <row r="90" spans="1:2">
      <c r="A90" s="252" t="s">
        <v>4185</v>
      </c>
      <c r="B90" s="252">
        <f>COUNTIF(Sample_T_!B:B,A90)</f>
        <v>0</v>
      </c>
    </row>
    <row r="91" spans="1:2">
      <c r="A91" s="252" t="s">
        <v>1607</v>
      </c>
      <c r="B91" s="252">
        <f>COUNTIF(Sample_T_!B:B,A91)</f>
        <v>0</v>
      </c>
    </row>
    <row r="92" spans="1:2">
      <c r="A92" s="252" t="s">
        <v>1608</v>
      </c>
      <c r="B92" s="252">
        <f>COUNTIF(Sample_T_!B:B,A92)</f>
        <v>0</v>
      </c>
    </row>
    <row r="93" spans="1:2">
      <c r="A93" s="252" t="s">
        <v>4186</v>
      </c>
      <c r="B93" s="252">
        <f>COUNTIF(Sample_T_!B:B,A93)</f>
        <v>0</v>
      </c>
    </row>
    <row r="94" spans="1:2">
      <c r="A94" s="252" t="s">
        <v>1609</v>
      </c>
      <c r="B94" s="252">
        <f>COUNTIF(Sample_T_!B:B,A94)</f>
        <v>0</v>
      </c>
    </row>
    <row r="95" spans="1:2">
      <c r="A95" s="252" t="s">
        <v>4187</v>
      </c>
      <c r="B95" s="252">
        <f>COUNTIF(Sample_T_!B:B,A95)</f>
        <v>0</v>
      </c>
    </row>
    <row r="96" spans="1:2">
      <c r="A96" s="252" t="s">
        <v>1610</v>
      </c>
      <c r="B96" s="252">
        <f>COUNTIF(Sample_T_!B:B,A96)</f>
        <v>0</v>
      </c>
    </row>
    <row r="97" spans="1:2">
      <c r="A97" s="252" t="s">
        <v>4188</v>
      </c>
      <c r="B97" s="252">
        <f>COUNTIF(Sample_T_!B:B,A97)</f>
        <v>0</v>
      </c>
    </row>
    <row r="98" spans="1:2">
      <c r="A98" s="252" t="s">
        <v>1611</v>
      </c>
      <c r="B98" s="252">
        <f>COUNTIF(Sample_T_!B:B,A98)</f>
        <v>0</v>
      </c>
    </row>
    <row r="99" spans="1:2">
      <c r="A99" s="252" t="s">
        <v>4189</v>
      </c>
      <c r="B99" s="252">
        <f>COUNTIF(Sample_T_!B:B,A99)</f>
        <v>0</v>
      </c>
    </row>
    <row r="100" spans="1:2">
      <c r="A100" s="252" t="s">
        <v>1612</v>
      </c>
      <c r="B100" s="252">
        <f>COUNTIF(Sample_T_!B:B,A100)</f>
        <v>0</v>
      </c>
    </row>
    <row r="101" spans="1:2">
      <c r="A101" s="252" t="s">
        <v>4190</v>
      </c>
      <c r="B101" s="252">
        <f>COUNTIF(Sample_T_!B:B,A101)</f>
        <v>0</v>
      </c>
    </row>
    <row r="102" spans="1:2">
      <c r="A102" s="252" t="s">
        <v>1613</v>
      </c>
      <c r="B102" s="252">
        <f>COUNTIF(Sample_T_!B:B,A102)</f>
        <v>0</v>
      </c>
    </row>
    <row r="103" spans="1:2">
      <c r="A103" s="252" t="s">
        <v>4191</v>
      </c>
      <c r="B103" s="252">
        <f>COUNTIF(Sample_T_!B:B,A103)</f>
        <v>0</v>
      </c>
    </row>
    <row r="104" spans="1:2">
      <c r="A104" s="252" t="s">
        <v>1614</v>
      </c>
      <c r="B104" s="252">
        <f>COUNTIF(Sample_T_!B:B,A104)</f>
        <v>0</v>
      </c>
    </row>
    <row r="105" spans="1:2">
      <c r="A105" s="252" t="s">
        <v>1615</v>
      </c>
      <c r="B105" s="252">
        <f>COUNTIF(Sample_T_!B:B,A105)</f>
        <v>0</v>
      </c>
    </row>
    <row r="106" spans="1:2">
      <c r="A106" s="252" t="s">
        <v>4192</v>
      </c>
      <c r="B106" s="252">
        <f>COUNTIF(Sample_T_!B:B,A106)</f>
        <v>0</v>
      </c>
    </row>
    <row r="107" spans="1:2">
      <c r="A107" s="252" t="s">
        <v>145</v>
      </c>
      <c r="B107" s="252">
        <f>COUNTIF(Sample_T_!B:B,A107)</f>
        <v>0</v>
      </c>
    </row>
    <row r="108" spans="1:2">
      <c r="A108" s="252" t="s">
        <v>146</v>
      </c>
      <c r="B108" s="252">
        <f>COUNTIF(Sample_T_!B:B,A108)</f>
        <v>0</v>
      </c>
    </row>
    <row r="109" spans="1:2">
      <c r="A109" s="252" t="s">
        <v>147</v>
      </c>
      <c r="B109" s="252">
        <f>COUNTIF(Sample_T_!B:B,A109)</f>
        <v>0</v>
      </c>
    </row>
    <row r="110" spans="1:2">
      <c r="A110" s="252" t="s">
        <v>148</v>
      </c>
      <c r="B110" s="252">
        <f>COUNTIF(Sample_T_!B:B,A110)</f>
        <v>0</v>
      </c>
    </row>
    <row r="111" spans="1:2">
      <c r="A111" s="252" t="s">
        <v>149</v>
      </c>
      <c r="B111" s="252">
        <f>COUNTIF(Sample_T_!B:B,A111)</f>
        <v>0</v>
      </c>
    </row>
    <row r="112" spans="1:2">
      <c r="A112" s="252" t="s">
        <v>150</v>
      </c>
      <c r="B112" s="252">
        <f>COUNTIF(Sample_T_!B:B,A112)</f>
        <v>0</v>
      </c>
    </row>
    <row r="113" spans="1:2">
      <c r="A113" s="252" t="s">
        <v>151</v>
      </c>
      <c r="B113" s="252">
        <f>COUNTIF(Sample_T_!B:B,A113)</f>
        <v>0</v>
      </c>
    </row>
    <row r="114" spans="1:2">
      <c r="A114" s="252" t="s">
        <v>152</v>
      </c>
      <c r="B114" s="252">
        <f>COUNTIF(Sample_T_!B:B,A114)</f>
        <v>0</v>
      </c>
    </row>
    <row r="115" spans="1:2">
      <c r="A115" s="252" t="s">
        <v>153</v>
      </c>
      <c r="B115" s="252">
        <f>COUNTIF(Sample_T_!B:B,A115)</f>
        <v>0</v>
      </c>
    </row>
    <row r="116" spans="1:2">
      <c r="A116" s="252" t="s">
        <v>154</v>
      </c>
      <c r="B116" s="252">
        <f>COUNTIF(Sample_T_!B:B,A116)</f>
        <v>0</v>
      </c>
    </row>
    <row r="117" spans="1:2">
      <c r="A117" s="252" t="s">
        <v>155</v>
      </c>
      <c r="B117" s="252">
        <f>COUNTIF(Sample_T_!B:B,A117)</f>
        <v>0</v>
      </c>
    </row>
    <row r="118" spans="1:2">
      <c r="A118" s="252" t="s">
        <v>156</v>
      </c>
      <c r="B118" s="252">
        <f>COUNTIF(Sample_T_!B:B,A118)</f>
        <v>0</v>
      </c>
    </row>
    <row r="119" spans="1:2">
      <c r="A119" s="252" t="s">
        <v>157</v>
      </c>
      <c r="B119" s="252">
        <f>COUNTIF(Sample_T_!B:B,A119)</f>
        <v>0</v>
      </c>
    </row>
    <row r="120" spans="1:2">
      <c r="A120" s="252" t="s">
        <v>158</v>
      </c>
      <c r="B120" s="252">
        <f>COUNTIF(Sample_T_!B:B,A120)</f>
        <v>0</v>
      </c>
    </row>
    <row r="121" spans="1:2">
      <c r="A121" s="252" t="s">
        <v>159</v>
      </c>
      <c r="B121" s="252">
        <f>COUNTIF(Sample_T_!B:B,A121)</f>
        <v>0</v>
      </c>
    </row>
    <row r="122" spans="1:2">
      <c r="A122" s="252" t="s">
        <v>160</v>
      </c>
      <c r="B122" s="252">
        <f>COUNTIF(Sample_T_!B:B,A122)</f>
        <v>0</v>
      </c>
    </row>
    <row r="123" spans="1:2">
      <c r="A123" s="252" t="s">
        <v>161</v>
      </c>
      <c r="B123" s="252">
        <f>COUNTIF(Sample_T_!B:B,A123)</f>
        <v>0</v>
      </c>
    </row>
    <row r="124" spans="1:2">
      <c r="A124" s="252" t="s">
        <v>162</v>
      </c>
      <c r="B124" s="252">
        <f>COUNTIF(Sample_T_!B:B,A124)</f>
        <v>0</v>
      </c>
    </row>
    <row r="125" spans="1:2">
      <c r="A125" s="252" t="s">
        <v>163</v>
      </c>
      <c r="B125" s="252">
        <f>COUNTIF(Sample_T_!B:B,A125)</f>
        <v>0</v>
      </c>
    </row>
    <row r="126" spans="1:2">
      <c r="A126" s="252" t="s">
        <v>164</v>
      </c>
      <c r="B126" s="252">
        <f>COUNTIF(Sample_T_!B:B,A126)</f>
        <v>0</v>
      </c>
    </row>
    <row r="127" spans="1:2">
      <c r="A127" s="252" t="s">
        <v>165</v>
      </c>
      <c r="B127" s="252">
        <f>COUNTIF(Sample_T_!B:B,A127)</f>
        <v>0</v>
      </c>
    </row>
    <row r="128" spans="1:2">
      <c r="A128" s="252" t="s">
        <v>166</v>
      </c>
      <c r="B128" s="252">
        <f>COUNTIF(Sample_T_!B:B,A128)</f>
        <v>0</v>
      </c>
    </row>
    <row r="129" spans="1:2">
      <c r="A129" s="252" t="s">
        <v>167</v>
      </c>
      <c r="B129" s="252">
        <f>COUNTIF(Sample_T_!B:B,A129)</f>
        <v>0</v>
      </c>
    </row>
    <row r="130" spans="1:2">
      <c r="A130" s="252" t="s">
        <v>168</v>
      </c>
      <c r="B130" s="252">
        <f>COUNTIF(Sample_T_!B:B,A130)</f>
        <v>0</v>
      </c>
    </row>
    <row r="131" spans="1:2">
      <c r="A131" s="252" t="s">
        <v>3518</v>
      </c>
      <c r="B131" s="252">
        <f>COUNTIF(Sample_T_!B:B,A131)</f>
        <v>1</v>
      </c>
    </row>
    <row r="132" spans="1:2">
      <c r="A132" s="252" t="s">
        <v>3519</v>
      </c>
      <c r="B132" s="252">
        <f>COUNTIF(Sample_T_!B:B,A132)</f>
        <v>1</v>
      </c>
    </row>
    <row r="133" spans="1:2">
      <c r="A133" s="252" t="s">
        <v>3520</v>
      </c>
      <c r="B133" s="252">
        <f>COUNTIF(Sample_T_!B:B,A133)</f>
        <v>1</v>
      </c>
    </row>
    <row r="134" spans="1:2">
      <c r="A134" s="252" t="s">
        <v>3521</v>
      </c>
      <c r="B134" s="252">
        <f>COUNTIF(Sample_T_!B:B,A134)</f>
        <v>1</v>
      </c>
    </row>
    <row r="135" spans="1:2">
      <c r="A135" s="252" t="s">
        <v>3522</v>
      </c>
      <c r="B135" s="252">
        <f>COUNTIF(Sample_T_!B:B,A135)</f>
        <v>1</v>
      </c>
    </row>
    <row r="136" spans="1:2">
      <c r="A136" s="252" t="s">
        <v>3523</v>
      </c>
      <c r="B136" s="252">
        <f>COUNTIF(Sample_T_!B:B,A136)</f>
        <v>1</v>
      </c>
    </row>
    <row r="137" spans="1:2">
      <c r="A137" s="252" t="s">
        <v>3524</v>
      </c>
      <c r="B137" s="252">
        <f>COUNTIF(Sample_T_!B:B,A137)</f>
        <v>1</v>
      </c>
    </row>
    <row r="138" spans="1:2">
      <c r="A138" s="252" t="s">
        <v>176</v>
      </c>
      <c r="B138" s="252">
        <f>COUNTIF(Sample_T_!B:B,A138)</f>
        <v>0</v>
      </c>
    </row>
    <row r="139" spans="1:2">
      <c r="A139" s="252" t="s">
        <v>177</v>
      </c>
      <c r="B139" s="252">
        <f>COUNTIF(Sample_T_!B:B,A139)</f>
        <v>0</v>
      </c>
    </row>
    <row r="140" spans="1:2">
      <c r="A140" s="252" t="s">
        <v>178</v>
      </c>
      <c r="B140" s="252">
        <f>COUNTIF(Sample_T_!B:B,A140)</f>
        <v>0</v>
      </c>
    </row>
    <row r="141" spans="1:2">
      <c r="A141" s="252" t="s">
        <v>179</v>
      </c>
      <c r="B141" s="252">
        <f>COUNTIF(Sample_T_!B:B,A141)</f>
        <v>0</v>
      </c>
    </row>
    <row r="142" spans="1:2">
      <c r="A142" s="252" t="s">
        <v>180</v>
      </c>
      <c r="B142" s="252">
        <f>COUNTIF(Sample_T_!B:B,A142)</f>
        <v>0</v>
      </c>
    </row>
    <row r="143" spans="1:2">
      <c r="A143" s="252" t="s">
        <v>181</v>
      </c>
      <c r="B143" s="252">
        <f>COUNTIF(Sample_T_!B:B,A143)</f>
        <v>0</v>
      </c>
    </row>
    <row r="144" spans="1:2">
      <c r="A144" s="252" t="s">
        <v>182</v>
      </c>
      <c r="B144" s="252">
        <f>COUNTIF(Sample_T_!B:B,A144)</f>
        <v>0</v>
      </c>
    </row>
    <row r="145" spans="1:2">
      <c r="A145" s="252" t="s">
        <v>183</v>
      </c>
      <c r="B145" s="252">
        <f>COUNTIF(Sample_T_!B:B,A145)</f>
        <v>0</v>
      </c>
    </row>
    <row r="146" spans="1:2">
      <c r="A146" s="252" t="s">
        <v>184</v>
      </c>
      <c r="B146" s="252">
        <f>COUNTIF(Sample_T_!B:B,A146)</f>
        <v>0</v>
      </c>
    </row>
    <row r="147" spans="1:2">
      <c r="A147" s="252" t="s">
        <v>185</v>
      </c>
      <c r="B147" s="252">
        <f>COUNTIF(Sample_T_!B:B,A147)</f>
        <v>0</v>
      </c>
    </row>
    <row r="148" spans="1:2">
      <c r="A148" s="252" t="s">
        <v>186</v>
      </c>
      <c r="B148" s="252">
        <f>COUNTIF(Sample_T_!B:B,A148)</f>
        <v>0</v>
      </c>
    </row>
    <row r="149" spans="1:2">
      <c r="A149" s="252" t="s">
        <v>187</v>
      </c>
      <c r="B149" s="252">
        <f>COUNTIF(Sample_T_!B:B,A149)</f>
        <v>0</v>
      </c>
    </row>
    <row r="150" spans="1:2">
      <c r="A150" s="252" t="s">
        <v>188</v>
      </c>
      <c r="B150" s="252">
        <f>COUNTIF(Sample_T_!B:B,A150)</f>
        <v>0</v>
      </c>
    </row>
    <row r="151" spans="1:2">
      <c r="A151" s="252" t="s">
        <v>189</v>
      </c>
      <c r="B151" s="252">
        <f>COUNTIF(Sample_T_!B:B,A151)</f>
        <v>0</v>
      </c>
    </row>
    <row r="152" spans="1:2">
      <c r="A152" s="252" t="s">
        <v>190</v>
      </c>
      <c r="B152" s="252">
        <f>COUNTIF(Sample_T_!B:B,A152)</f>
        <v>0</v>
      </c>
    </row>
    <row r="153" spans="1:2">
      <c r="A153" s="252" t="s">
        <v>191</v>
      </c>
      <c r="B153" s="252">
        <f>COUNTIF(Sample_T_!B:B,A153)</f>
        <v>0</v>
      </c>
    </row>
    <row r="154" spans="1:2">
      <c r="A154" s="252" t="s">
        <v>192</v>
      </c>
      <c r="B154" s="252">
        <f>COUNTIF(Sample_T_!B:B,A154)</f>
        <v>0</v>
      </c>
    </row>
    <row r="155" spans="1:2">
      <c r="A155" s="252" t="s">
        <v>193</v>
      </c>
      <c r="B155" s="252">
        <f>COUNTIF(Sample_T_!B:B,A155)</f>
        <v>0</v>
      </c>
    </row>
    <row r="156" spans="1:2">
      <c r="A156" s="252" t="s">
        <v>194</v>
      </c>
      <c r="B156" s="252">
        <f>COUNTIF(Sample_T_!B:B,A156)</f>
        <v>0</v>
      </c>
    </row>
    <row r="157" spans="1:2">
      <c r="A157" s="252" t="s">
        <v>195</v>
      </c>
      <c r="B157" s="252">
        <f>COUNTIF(Sample_T_!B:B,A157)</f>
        <v>0</v>
      </c>
    </row>
    <row r="158" spans="1:2">
      <c r="A158" s="252" t="s">
        <v>196</v>
      </c>
      <c r="B158" s="252">
        <f>COUNTIF(Sample_T_!B:B,A158)</f>
        <v>0</v>
      </c>
    </row>
    <row r="159" spans="1:2">
      <c r="A159" s="252" t="s">
        <v>197</v>
      </c>
      <c r="B159" s="252">
        <f>COUNTIF(Sample_T_!B:B,A159)</f>
        <v>0</v>
      </c>
    </row>
    <row r="160" spans="1:2">
      <c r="A160" s="252" t="s">
        <v>198</v>
      </c>
      <c r="B160" s="252">
        <f>COUNTIF(Sample_T_!B:B,A160)</f>
        <v>0</v>
      </c>
    </row>
    <row r="161" spans="1:2">
      <c r="A161" s="252" t="s">
        <v>199</v>
      </c>
      <c r="B161" s="252">
        <f>COUNTIF(Sample_T_!B:B,A161)</f>
        <v>0</v>
      </c>
    </row>
    <row r="162" spans="1:2">
      <c r="A162" s="252" t="s">
        <v>200</v>
      </c>
      <c r="B162" s="252">
        <f>COUNTIF(Sample_T_!B:B,A162)</f>
        <v>0</v>
      </c>
    </row>
    <row r="163" spans="1:2">
      <c r="A163" s="252" t="s">
        <v>201</v>
      </c>
      <c r="B163" s="252">
        <f>COUNTIF(Sample_T_!B:B,A163)</f>
        <v>0</v>
      </c>
    </row>
    <row r="164" spans="1:2">
      <c r="A164" s="252" t="s">
        <v>202</v>
      </c>
      <c r="B164" s="252">
        <f>COUNTIF(Sample_T_!B:B,A164)</f>
        <v>0</v>
      </c>
    </row>
    <row r="165" spans="1:2">
      <c r="A165" s="252" t="s">
        <v>203</v>
      </c>
      <c r="B165" s="252">
        <f>COUNTIF(Sample_T_!B:B,A165)</f>
        <v>0</v>
      </c>
    </row>
    <row r="166" spans="1:2">
      <c r="A166" s="252" t="s">
        <v>204</v>
      </c>
      <c r="B166" s="252">
        <f>COUNTIF(Sample_T_!B:B,A166)</f>
        <v>0</v>
      </c>
    </row>
    <row r="167" spans="1:2">
      <c r="A167" s="252" t="s">
        <v>205</v>
      </c>
      <c r="B167" s="252">
        <f>COUNTIF(Sample_T_!B:B,A167)</f>
        <v>0</v>
      </c>
    </row>
    <row r="168" spans="1:2">
      <c r="A168" s="252" t="s">
        <v>206</v>
      </c>
      <c r="B168" s="252">
        <f>COUNTIF(Sample_T_!B:B,A168)</f>
        <v>0</v>
      </c>
    </row>
    <row r="169" spans="1:2">
      <c r="A169" s="252" t="s">
        <v>207</v>
      </c>
      <c r="B169" s="252">
        <f>COUNTIF(Sample_T_!B:B,A169)</f>
        <v>0</v>
      </c>
    </row>
    <row r="170" spans="1:2">
      <c r="A170" s="252" t="s">
        <v>208</v>
      </c>
      <c r="B170" s="252">
        <f>COUNTIF(Sample_T_!B:B,A170)</f>
        <v>0</v>
      </c>
    </row>
    <row r="171" spans="1:2">
      <c r="A171" s="252" t="s">
        <v>209</v>
      </c>
      <c r="B171" s="252">
        <f>COUNTIF(Sample_T_!B:B,A171)</f>
        <v>0</v>
      </c>
    </row>
    <row r="172" spans="1:2">
      <c r="A172" s="252" t="s">
        <v>210</v>
      </c>
      <c r="B172" s="252">
        <f>COUNTIF(Sample_T_!B:B,A172)</f>
        <v>0</v>
      </c>
    </row>
    <row r="173" spans="1:2">
      <c r="A173" s="252" t="s">
        <v>211</v>
      </c>
      <c r="B173" s="252">
        <f>COUNTIF(Sample_T_!B:B,A173)</f>
        <v>0</v>
      </c>
    </row>
    <row r="174" spans="1:2">
      <c r="A174" s="252" t="s">
        <v>212</v>
      </c>
      <c r="B174" s="252">
        <f>COUNTIF(Sample_T_!B:B,A174)</f>
        <v>0</v>
      </c>
    </row>
    <row r="175" spans="1:2">
      <c r="A175" s="252" t="s">
        <v>213</v>
      </c>
      <c r="B175" s="252">
        <f>COUNTIF(Sample_T_!B:B,A175)</f>
        <v>0</v>
      </c>
    </row>
    <row r="176" spans="1:2">
      <c r="A176" s="252" t="s">
        <v>214</v>
      </c>
      <c r="B176" s="252">
        <f>COUNTIF(Sample_T_!B:B,A176)</f>
        <v>0</v>
      </c>
    </row>
    <row r="177" spans="1:2">
      <c r="A177" s="252" t="s">
        <v>215</v>
      </c>
      <c r="B177" s="252">
        <f>COUNTIF(Sample_T_!B:B,A177)</f>
        <v>0</v>
      </c>
    </row>
    <row r="178" spans="1:2">
      <c r="A178" s="252" t="s">
        <v>216</v>
      </c>
      <c r="B178" s="252">
        <f>COUNTIF(Sample_T_!B:B,A178)</f>
        <v>0</v>
      </c>
    </row>
    <row r="179" spans="1:2">
      <c r="A179" s="252" t="s">
        <v>217</v>
      </c>
      <c r="B179" s="252">
        <f>COUNTIF(Sample_T_!B:B,A179)</f>
        <v>0</v>
      </c>
    </row>
    <row r="180" spans="1:2">
      <c r="A180" s="252" t="s">
        <v>218</v>
      </c>
      <c r="B180" s="252">
        <f>COUNTIF(Sample_T_!B:B,A180)</f>
        <v>0</v>
      </c>
    </row>
    <row r="181" spans="1:2">
      <c r="A181" s="252" t="s">
        <v>219</v>
      </c>
      <c r="B181" s="252">
        <f>COUNTIF(Sample_T_!B:B,A181)</f>
        <v>0</v>
      </c>
    </row>
    <row r="182" spans="1:2">
      <c r="A182" s="252" t="s">
        <v>220</v>
      </c>
      <c r="B182" s="252">
        <f>COUNTIF(Sample_T_!B:B,A182)</f>
        <v>0</v>
      </c>
    </row>
    <row r="183" spans="1:2">
      <c r="A183" s="252" t="s">
        <v>221</v>
      </c>
      <c r="B183" s="252">
        <f>COUNTIF(Sample_T_!B:B,A183)</f>
        <v>0</v>
      </c>
    </row>
    <row r="184" spans="1:2">
      <c r="A184" s="252" t="s">
        <v>222</v>
      </c>
      <c r="B184" s="252">
        <f>COUNTIF(Sample_T_!B:B,A184)</f>
        <v>0</v>
      </c>
    </row>
    <row r="185" spans="1:2">
      <c r="A185" s="252" t="s">
        <v>223</v>
      </c>
      <c r="B185" s="252">
        <f>COUNTIF(Sample_T_!B:B,A185)</f>
        <v>0</v>
      </c>
    </row>
    <row r="186" spans="1:2">
      <c r="A186" s="252" t="s">
        <v>224</v>
      </c>
      <c r="B186" s="252">
        <f>COUNTIF(Sample_T_!B:B,A186)</f>
        <v>0</v>
      </c>
    </row>
    <row r="187" spans="1:2">
      <c r="A187" s="252" t="s">
        <v>225</v>
      </c>
      <c r="B187" s="252">
        <f>COUNTIF(Sample_T_!B:B,A187)</f>
        <v>0</v>
      </c>
    </row>
    <row r="188" spans="1:2">
      <c r="A188" s="252" t="s">
        <v>226</v>
      </c>
      <c r="B188" s="252">
        <f>COUNTIF(Sample_T_!B:B,A188)</f>
        <v>0</v>
      </c>
    </row>
    <row r="189" spans="1:2">
      <c r="A189" s="252" t="s">
        <v>227</v>
      </c>
      <c r="B189" s="252">
        <f>COUNTIF(Sample_T_!B:B,A189)</f>
        <v>0</v>
      </c>
    </row>
    <row r="190" spans="1:2">
      <c r="A190" s="252" t="s">
        <v>228</v>
      </c>
      <c r="B190" s="252">
        <f>COUNTIF(Sample_T_!B:B,A190)</f>
        <v>0</v>
      </c>
    </row>
    <row r="191" spans="1:2">
      <c r="A191" s="252" t="s">
        <v>229</v>
      </c>
      <c r="B191" s="252">
        <f>COUNTIF(Sample_T_!B:B,A191)</f>
        <v>1</v>
      </c>
    </row>
    <row r="192" spans="1:2">
      <c r="A192" s="252" t="s">
        <v>230</v>
      </c>
      <c r="B192" s="252">
        <f>COUNTIF(Sample_T_!B:B,A192)</f>
        <v>0</v>
      </c>
    </row>
    <row r="193" spans="1:2">
      <c r="A193" s="252" t="s">
        <v>231</v>
      </c>
      <c r="B193" s="252">
        <f>COUNTIF(Sample_T_!B:B,A193)</f>
        <v>0</v>
      </c>
    </row>
    <row r="194" spans="1:2">
      <c r="A194" s="252" t="s">
        <v>232</v>
      </c>
      <c r="B194" s="252">
        <f>COUNTIF(Sample_T_!B:B,A194)</f>
        <v>0</v>
      </c>
    </row>
    <row r="195" spans="1:2">
      <c r="A195" s="252" t="s">
        <v>233</v>
      </c>
      <c r="B195" s="252">
        <f>COUNTIF(Sample_T_!B:B,A195)</f>
        <v>0</v>
      </c>
    </row>
    <row r="196" spans="1:2">
      <c r="A196" s="252" t="s">
        <v>1726</v>
      </c>
      <c r="B196" s="252">
        <f>COUNTIF(Sample_T_!B:B,A196)</f>
        <v>1</v>
      </c>
    </row>
    <row r="197" spans="1:2">
      <c r="A197" s="252" t="s">
        <v>234</v>
      </c>
      <c r="B197" s="252">
        <f>COUNTIF(Sample_T_!B:B,A197)</f>
        <v>0</v>
      </c>
    </row>
    <row r="198" spans="1:2">
      <c r="A198" s="252" t="s">
        <v>235</v>
      </c>
      <c r="B198" s="252">
        <f>COUNTIF(Sample_T_!B:B,A198)</f>
        <v>0</v>
      </c>
    </row>
    <row r="199" spans="1:2">
      <c r="A199" s="252" t="s">
        <v>236</v>
      </c>
      <c r="B199" s="252">
        <f>COUNTIF(Sample_T_!B:B,A199)</f>
        <v>0</v>
      </c>
    </row>
    <row r="200" spans="1:2">
      <c r="A200" s="252" t="s">
        <v>237</v>
      </c>
      <c r="B200" s="252">
        <f>COUNTIF(Sample_T_!B:B,A200)</f>
        <v>0</v>
      </c>
    </row>
    <row r="201" spans="1:2">
      <c r="A201" s="252" t="s">
        <v>238</v>
      </c>
      <c r="B201" s="252">
        <f>COUNTIF(Sample_T_!B:B,A201)</f>
        <v>0</v>
      </c>
    </row>
    <row r="202" spans="1:2">
      <c r="A202" s="252" t="s">
        <v>239</v>
      </c>
      <c r="B202" s="252">
        <f>COUNTIF(Sample_T_!B:B,A202)</f>
        <v>0</v>
      </c>
    </row>
    <row r="203" spans="1:2">
      <c r="A203" s="252" t="s">
        <v>240</v>
      </c>
      <c r="B203" s="252">
        <f>COUNTIF(Sample_T_!B:B,A203)</f>
        <v>0</v>
      </c>
    </row>
    <row r="204" spans="1:2">
      <c r="A204" s="252" t="s">
        <v>241</v>
      </c>
      <c r="B204" s="252">
        <f>COUNTIF(Sample_T_!B:B,A204)</f>
        <v>0</v>
      </c>
    </row>
    <row r="205" spans="1:2">
      <c r="A205" s="252" t="s">
        <v>242</v>
      </c>
      <c r="B205" s="252">
        <f>COUNTIF(Sample_T_!B:B,A205)</f>
        <v>0</v>
      </c>
    </row>
    <row r="206" spans="1:2">
      <c r="A206" s="252" t="s">
        <v>243</v>
      </c>
      <c r="B206" s="252">
        <f>COUNTIF(Sample_T_!B:B,A206)</f>
        <v>0</v>
      </c>
    </row>
    <row r="207" spans="1:2">
      <c r="A207" s="252" t="s">
        <v>244</v>
      </c>
      <c r="B207" s="252">
        <f>COUNTIF(Sample_T_!B:B,A207)</f>
        <v>0</v>
      </c>
    </row>
    <row r="208" spans="1:2">
      <c r="A208" s="252" t="s">
        <v>245</v>
      </c>
      <c r="B208" s="252">
        <f>COUNTIF(Sample_T_!B:B,A208)</f>
        <v>0</v>
      </c>
    </row>
    <row r="209" spans="1:2">
      <c r="A209" s="252" t="s">
        <v>246</v>
      </c>
      <c r="B209" s="252">
        <f>COUNTIF(Sample_T_!B:B,A209)</f>
        <v>0</v>
      </c>
    </row>
    <row r="210" spans="1:2">
      <c r="A210" s="252" t="s">
        <v>247</v>
      </c>
      <c r="B210" s="252">
        <f>COUNTIF(Sample_T_!B:B,A210)</f>
        <v>0</v>
      </c>
    </row>
    <row r="211" spans="1:2">
      <c r="A211" s="252" t="s">
        <v>248</v>
      </c>
      <c r="B211" s="252">
        <f>COUNTIF(Sample_T_!B:B,A211)</f>
        <v>0</v>
      </c>
    </row>
    <row r="212" spans="1:2">
      <c r="A212" s="252" t="s">
        <v>249</v>
      </c>
      <c r="B212" s="252">
        <f>COUNTIF(Sample_T_!B:B,A212)</f>
        <v>0</v>
      </c>
    </row>
    <row r="213" spans="1:2">
      <c r="A213" s="252" t="s">
        <v>250</v>
      </c>
      <c r="B213" s="252">
        <f>COUNTIF(Sample_T_!B:B,A213)</f>
        <v>0</v>
      </c>
    </row>
    <row r="214" spans="1:2">
      <c r="A214" s="252" t="s">
        <v>251</v>
      </c>
      <c r="B214" s="252">
        <f>COUNTIF(Sample_T_!B:B,A214)</f>
        <v>0</v>
      </c>
    </row>
    <row r="215" spans="1:2">
      <c r="A215" s="252" t="s">
        <v>252</v>
      </c>
      <c r="B215" s="252">
        <f>COUNTIF(Sample_T_!B:B,A215)</f>
        <v>0</v>
      </c>
    </row>
    <row r="216" spans="1:2">
      <c r="A216" s="252" t="s">
        <v>253</v>
      </c>
      <c r="B216" s="252">
        <f>COUNTIF(Sample_T_!B:B,A216)</f>
        <v>0</v>
      </c>
    </row>
    <row r="217" spans="1:2">
      <c r="A217" s="252" t="s">
        <v>254</v>
      </c>
      <c r="B217" s="252">
        <f>COUNTIF(Sample_T_!B:B,A217)</f>
        <v>0</v>
      </c>
    </row>
    <row r="218" spans="1:2">
      <c r="A218" s="252" t="s">
        <v>255</v>
      </c>
      <c r="B218" s="252">
        <f>COUNTIF(Sample_T_!B:B,A218)</f>
        <v>0</v>
      </c>
    </row>
    <row r="219" spans="1:2">
      <c r="A219" s="252" t="s">
        <v>256</v>
      </c>
      <c r="B219" s="252">
        <f>COUNTIF(Sample_T_!B:B,A219)</f>
        <v>0</v>
      </c>
    </row>
    <row r="220" spans="1:2">
      <c r="A220" s="252" t="s">
        <v>257</v>
      </c>
      <c r="B220" s="252">
        <f>COUNTIF(Sample_T_!B:B,A220)</f>
        <v>0</v>
      </c>
    </row>
    <row r="221" spans="1:2">
      <c r="A221" s="252" t="s">
        <v>258</v>
      </c>
      <c r="B221" s="252">
        <f>COUNTIF(Sample_T_!B:B,A221)</f>
        <v>0</v>
      </c>
    </row>
    <row r="222" spans="1:2">
      <c r="A222" s="252" t="s">
        <v>259</v>
      </c>
      <c r="B222" s="252">
        <f>COUNTIF(Sample_T_!B:B,A222)</f>
        <v>0</v>
      </c>
    </row>
    <row r="223" spans="1:2">
      <c r="A223" s="252" t="s">
        <v>260</v>
      </c>
      <c r="B223" s="252">
        <f>COUNTIF(Sample_T_!B:B,A223)</f>
        <v>0</v>
      </c>
    </row>
    <row r="224" spans="1:2">
      <c r="A224" s="252" t="s">
        <v>261</v>
      </c>
      <c r="B224" s="252">
        <f>COUNTIF(Sample_T_!B:B,A224)</f>
        <v>0</v>
      </c>
    </row>
    <row r="225" spans="1:2">
      <c r="A225" s="252" t="s">
        <v>262</v>
      </c>
      <c r="B225" s="252">
        <f>COUNTIF(Sample_T_!B:B,A225)</f>
        <v>0</v>
      </c>
    </row>
    <row r="226" spans="1:2">
      <c r="A226" s="252" t="s">
        <v>263</v>
      </c>
      <c r="B226" s="252">
        <f>COUNTIF(Sample_T_!B:B,A226)</f>
        <v>0</v>
      </c>
    </row>
    <row r="227" spans="1:2">
      <c r="A227" s="252" t="s">
        <v>264</v>
      </c>
      <c r="B227" s="252">
        <f>COUNTIF(Sample_T_!B:B,A227)</f>
        <v>1</v>
      </c>
    </row>
    <row r="228" spans="1:2">
      <c r="A228" s="252" t="s">
        <v>1774</v>
      </c>
      <c r="B228" s="252">
        <f>COUNTIF(Sample_T_!B:B,A228)</f>
        <v>1</v>
      </c>
    </row>
    <row r="229" spans="1:2">
      <c r="A229" s="252" t="s">
        <v>265</v>
      </c>
      <c r="B229" s="252">
        <f>COUNTIF(Sample_T_!B:B,A229)</f>
        <v>1</v>
      </c>
    </row>
    <row r="230" spans="1:2">
      <c r="A230" s="252" t="s">
        <v>266</v>
      </c>
      <c r="B230" s="252">
        <f>COUNTIF(Sample_T_!B:B,A230)</f>
        <v>1</v>
      </c>
    </row>
    <row r="231" spans="1:2">
      <c r="A231" s="252" t="s">
        <v>5248</v>
      </c>
      <c r="B231" s="252">
        <f>COUNTIF(Sample_T_!B:B,A231)</f>
        <v>0</v>
      </c>
    </row>
    <row r="232" spans="1:2">
      <c r="A232" s="252" t="s">
        <v>5249</v>
      </c>
      <c r="B232" s="252">
        <f>COUNTIF(Sample_T_!B:B,A232)</f>
        <v>0</v>
      </c>
    </row>
    <row r="233" spans="1:2">
      <c r="A233" s="252" t="s">
        <v>267</v>
      </c>
      <c r="B233" s="252">
        <f>COUNTIF(Sample_T_!B:B,A233)</f>
        <v>0</v>
      </c>
    </row>
    <row r="234" spans="1:2">
      <c r="A234" s="252" t="s">
        <v>268</v>
      </c>
      <c r="B234" s="252">
        <f>COUNTIF(Sample_T_!B:B,A234)</f>
        <v>0</v>
      </c>
    </row>
    <row r="235" spans="1:2">
      <c r="A235" s="252" t="s">
        <v>269</v>
      </c>
      <c r="B235" s="252">
        <f>COUNTIF(Sample_T_!B:B,A235)</f>
        <v>1</v>
      </c>
    </row>
    <row r="236" spans="1:2">
      <c r="A236" s="252" t="s">
        <v>270</v>
      </c>
      <c r="B236" s="252">
        <f>COUNTIF(Sample_T_!B:B,A236)</f>
        <v>1</v>
      </c>
    </row>
    <row r="237" spans="1:2">
      <c r="A237" s="252" t="s">
        <v>271</v>
      </c>
      <c r="B237" s="252">
        <f>COUNTIF(Sample_T_!B:B,A237)</f>
        <v>0</v>
      </c>
    </row>
    <row r="238" spans="1:2">
      <c r="A238" s="252" t="s">
        <v>272</v>
      </c>
      <c r="B238" s="252">
        <f>COUNTIF(Sample_T_!B:B,A238)</f>
        <v>1</v>
      </c>
    </row>
    <row r="239" spans="1:2">
      <c r="A239" s="252" t="s">
        <v>273</v>
      </c>
      <c r="B239" s="252">
        <f>COUNTIF(Sample_T_!B:B,A239)</f>
        <v>0</v>
      </c>
    </row>
    <row r="240" spans="1:2">
      <c r="A240" s="252" t="s">
        <v>274</v>
      </c>
      <c r="B240" s="252">
        <f>COUNTIF(Sample_T_!B:B,A240)</f>
        <v>1</v>
      </c>
    </row>
    <row r="241" spans="1:2">
      <c r="A241" s="252" t="s">
        <v>275</v>
      </c>
      <c r="B241" s="252">
        <f>COUNTIF(Sample_T_!B:B,A241)</f>
        <v>0</v>
      </c>
    </row>
    <row r="242" spans="1:2">
      <c r="A242" s="252" t="s">
        <v>1780</v>
      </c>
      <c r="B242" s="252">
        <f>COUNTIF(Sample_T_!B:B,A242)</f>
        <v>1</v>
      </c>
    </row>
    <row r="243" spans="1:2">
      <c r="A243" s="252" t="s">
        <v>1781</v>
      </c>
      <c r="B243" s="252">
        <f>COUNTIF(Sample_T_!B:B,A243)</f>
        <v>1</v>
      </c>
    </row>
    <row r="244" spans="1:2">
      <c r="A244" s="252" t="s">
        <v>276</v>
      </c>
      <c r="B244" s="252">
        <f>COUNTIF(Sample_T_!B:B,A244)</f>
        <v>0</v>
      </c>
    </row>
    <row r="245" spans="1:2">
      <c r="A245" s="252" t="s">
        <v>277</v>
      </c>
      <c r="B245" s="252">
        <f>COUNTIF(Sample_T_!B:B,A245)</f>
        <v>0</v>
      </c>
    </row>
    <row r="246" spans="1:2">
      <c r="A246" s="252" t="s">
        <v>278</v>
      </c>
      <c r="B246" s="252">
        <f>COUNTIF(Sample_T_!B:B,A246)</f>
        <v>0</v>
      </c>
    </row>
    <row r="247" spans="1:2">
      <c r="A247" s="252" t="s">
        <v>1783</v>
      </c>
      <c r="B247" s="252">
        <f>COUNTIF(Sample_T_!B:B,A247)</f>
        <v>1</v>
      </c>
    </row>
    <row r="248" spans="1:2">
      <c r="A248" s="252" t="s">
        <v>1784</v>
      </c>
      <c r="B248" s="252">
        <f>COUNTIF(Sample_T_!B:B,A248)</f>
        <v>1</v>
      </c>
    </row>
    <row r="249" spans="1:2">
      <c r="A249" s="252" t="s">
        <v>279</v>
      </c>
      <c r="B249" s="252">
        <f>COUNTIF(Sample_T_!B:B,A249)</f>
        <v>0</v>
      </c>
    </row>
    <row r="250" spans="1:2">
      <c r="A250" s="252" t="s">
        <v>280</v>
      </c>
      <c r="B250" s="252">
        <f>COUNTIF(Sample_T_!B:B,A250)</f>
        <v>0</v>
      </c>
    </row>
    <row r="251" spans="1:2">
      <c r="A251" s="252" t="s">
        <v>1786</v>
      </c>
      <c r="B251" s="252">
        <f>COUNTIF(Sample_T_!B:B,A251)</f>
        <v>0</v>
      </c>
    </row>
    <row r="252" spans="1:2">
      <c r="A252" s="252" t="s">
        <v>1787</v>
      </c>
      <c r="B252" s="252">
        <f>COUNTIF(Sample_T_!B:B,A252)</f>
        <v>0</v>
      </c>
    </row>
    <row r="253" spans="1:2">
      <c r="A253" s="252" t="s">
        <v>281</v>
      </c>
      <c r="B253" s="252">
        <f>COUNTIF(Sample_T_!B:B,A253)</f>
        <v>0</v>
      </c>
    </row>
    <row r="254" spans="1:2">
      <c r="A254" s="252" t="s">
        <v>1790</v>
      </c>
      <c r="B254" s="252">
        <f>COUNTIF(Sample_T_!B:B,A254)</f>
        <v>1</v>
      </c>
    </row>
    <row r="255" spans="1:2">
      <c r="A255" s="252" t="s">
        <v>282</v>
      </c>
      <c r="B255" s="252">
        <f>COUNTIF(Sample_T_!B:B,A255)</f>
        <v>1</v>
      </c>
    </row>
    <row r="256" spans="1:2">
      <c r="A256" s="252" t="s">
        <v>5250</v>
      </c>
      <c r="B256" s="252">
        <f>COUNTIF(Sample_T_!B:B,A256)</f>
        <v>1</v>
      </c>
    </row>
    <row r="257" spans="1:2">
      <c r="A257" s="252" t="s">
        <v>5251</v>
      </c>
      <c r="B257" s="252">
        <f>COUNTIF(Sample_T_!B:B,A257)</f>
        <v>1</v>
      </c>
    </row>
    <row r="258" spans="1:2">
      <c r="A258" s="252" t="s">
        <v>3526</v>
      </c>
      <c r="B258" s="252">
        <f>COUNTIF(Sample_T_!B:B,A258)</f>
        <v>1</v>
      </c>
    </row>
    <row r="259" spans="1:2">
      <c r="A259" s="252" t="s">
        <v>3527</v>
      </c>
      <c r="B259" s="252">
        <f>COUNTIF(Sample_T_!B:B,A259)</f>
        <v>1</v>
      </c>
    </row>
    <row r="260" spans="1:2">
      <c r="A260" s="252" t="s">
        <v>3528</v>
      </c>
      <c r="B260" s="252">
        <f>COUNTIF(Sample_T_!B:B,A260)</f>
        <v>1</v>
      </c>
    </row>
    <row r="261" spans="1:2">
      <c r="A261" s="252" t="s">
        <v>3529</v>
      </c>
      <c r="B261" s="252">
        <f>COUNTIF(Sample_T_!B:B,A261)</f>
        <v>1</v>
      </c>
    </row>
    <row r="262" spans="1:2">
      <c r="A262" s="252" t="s">
        <v>3530</v>
      </c>
      <c r="B262" s="252">
        <f>COUNTIF(Sample_T_!B:B,A262)</f>
        <v>1</v>
      </c>
    </row>
    <row r="263" spans="1:2">
      <c r="A263" s="252" t="s">
        <v>3531</v>
      </c>
      <c r="B263" s="252">
        <f>COUNTIF(Sample_T_!B:B,A263)</f>
        <v>1</v>
      </c>
    </row>
    <row r="264" spans="1:2">
      <c r="A264" s="252" t="s">
        <v>5252</v>
      </c>
      <c r="B264" s="252">
        <f>COUNTIF(Sample_T_!B:B,A264)</f>
        <v>1</v>
      </c>
    </row>
    <row r="265" spans="1:2">
      <c r="A265" s="252" t="s">
        <v>5253</v>
      </c>
      <c r="B265" s="252">
        <f>COUNTIF(Sample_T_!B:B,A265)</f>
        <v>1</v>
      </c>
    </row>
    <row r="266" spans="1:2">
      <c r="A266" s="252" t="s">
        <v>5254</v>
      </c>
      <c r="B266" s="252">
        <f>COUNTIF(Sample_T_!B:B,A266)</f>
        <v>1</v>
      </c>
    </row>
    <row r="267" spans="1:2">
      <c r="A267" s="252" t="s">
        <v>5255</v>
      </c>
      <c r="B267" s="252">
        <f>COUNTIF(Sample_T_!B:B,A267)</f>
        <v>1</v>
      </c>
    </row>
    <row r="268" spans="1:2">
      <c r="A268" s="252" t="s">
        <v>5256</v>
      </c>
      <c r="B268" s="252">
        <f>COUNTIF(Sample_T_!B:B,A268)</f>
        <v>1</v>
      </c>
    </row>
    <row r="269" spans="1:2">
      <c r="A269" s="252" t="s">
        <v>5257</v>
      </c>
      <c r="B269" s="252">
        <f>COUNTIF(Sample_T_!B:B,A269)</f>
        <v>1</v>
      </c>
    </row>
    <row r="270" spans="1:2">
      <c r="A270" s="252" t="s">
        <v>283</v>
      </c>
      <c r="B270" s="252">
        <f>COUNTIF(Sample_T_!B:B,A270)</f>
        <v>1</v>
      </c>
    </row>
    <row r="271" spans="1:2">
      <c r="A271" s="252" t="s">
        <v>284</v>
      </c>
      <c r="B271" s="252">
        <f>COUNTIF(Sample_T_!B:B,A271)</f>
        <v>1</v>
      </c>
    </row>
    <row r="272" spans="1:2">
      <c r="A272" s="252" t="s">
        <v>285</v>
      </c>
      <c r="B272" s="252">
        <f>COUNTIF(Sample_T_!B:B,A272)</f>
        <v>1</v>
      </c>
    </row>
    <row r="273" spans="1:2">
      <c r="A273" s="252" t="s">
        <v>286</v>
      </c>
      <c r="B273" s="252">
        <f>COUNTIF(Sample_T_!B:B,A273)</f>
        <v>1</v>
      </c>
    </row>
    <row r="274" spans="1:2">
      <c r="A274" s="252" t="s">
        <v>4193</v>
      </c>
      <c r="B274" s="252">
        <f>COUNTIF(Sample_T_!B:B,A274)</f>
        <v>0</v>
      </c>
    </row>
    <row r="275" spans="1:2">
      <c r="A275" s="252" t="s">
        <v>4194</v>
      </c>
      <c r="B275" s="252">
        <f>COUNTIF(Sample_T_!B:B,A275)</f>
        <v>0</v>
      </c>
    </row>
    <row r="276" spans="1:2">
      <c r="A276" s="252" t="s">
        <v>4195</v>
      </c>
      <c r="B276" s="252">
        <f>COUNTIF(Sample_T_!B:B,A276)</f>
        <v>0</v>
      </c>
    </row>
    <row r="277" spans="1:2">
      <c r="A277" s="252" t="s">
        <v>4196</v>
      </c>
      <c r="B277" s="252">
        <f>COUNTIF(Sample_T_!B:B,A277)</f>
        <v>0</v>
      </c>
    </row>
    <row r="278" spans="1:2">
      <c r="A278" s="252" t="s">
        <v>4197</v>
      </c>
      <c r="B278" s="252">
        <f>COUNTIF(Sample_T_!B:B,A278)</f>
        <v>0</v>
      </c>
    </row>
    <row r="279" spans="1:2">
      <c r="A279" s="252" t="s">
        <v>4198</v>
      </c>
      <c r="B279" s="252">
        <f>COUNTIF(Sample_T_!B:B,A279)</f>
        <v>0</v>
      </c>
    </row>
    <row r="280" spans="1:2">
      <c r="A280" s="252" t="s">
        <v>4199</v>
      </c>
      <c r="B280" s="252">
        <f>COUNTIF(Sample_T_!B:B,A280)</f>
        <v>0</v>
      </c>
    </row>
    <row r="281" spans="1:2">
      <c r="A281" s="252" t="s">
        <v>4200</v>
      </c>
      <c r="B281" s="252">
        <f>COUNTIF(Sample_T_!B:B,A281)</f>
        <v>0</v>
      </c>
    </row>
    <row r="282" spans="1:2">
      <c r="A282" s="252" t="s">
        <v>4201</v>
      </c>
      <c r="B282" s="252">
        <f>COUNTIF(Sample_T_!B:B,A282)</f>
        <v>0</v>
      </c>
    </row>
    <row r="283" spans="1:2">
      <c r="A283" s="252" t="s">
        <v>4202</v>
      </c>
      <c r="B283" s="252">
        <f>COUNTIF(Sample_T_!B:B,A283)</f>
        <v>0</v>
      </c>
    </row>
    <row r="284" spans="1:2">
      <c r="A284" s="252" t="s">
        <v>4203</v>
      </c>
      <c r="B284" s="252">
        <f>COUNTIF(Sample_T_!B:B,A284)</f>
        <v>0</v>
      </c>
    </row>
    <row r="285" spans="1:2">
      <c r="A285" s="252" t="s">
        <v>4204</v>
      </c>
      <c r="B285" s="252">
        <f>COUNTIF(Sample_T_!B:B,A285)</f>
        <v>0</v>
      </c>
    </row>
    <row r="286" spans="1:2">
      <c r="A286" s="252" t="s">
        <v>1797</v>
      </c>
      <c r="B286" s="252">
        <f>COUNTIF(Sample_T_!B:B,A286)</f>
        <v>0</v>
      </c>
    </row>
    <row r="287" spans="1:2">
      <c r="A287" s="252" t="s">
        <v>1798</v>
      </c>
      <c r="B287" s="252">
        <f>COUNTIF(Sample_T_!B:B,A287)</f>
        <v>0</v>
      </c>
    </row>
    <row r="288" spans="1:2">
      <c r="A288" s="252" t="s">
        <v>1799</v>
      </c>
      <c r="B288" s="252">
        <f>COUNTIF(Sample_T_!B:B,A288)</f>
        <v>0</v>
      </c>
    </row>
    <row r="289" spans="1:2">
      <c r="A289" s="252" t="s">
        <v>1800</v>
      </c>
      <c r="B289" s="252">
        <f>COUNTIF(Sample_T_!B:B,A289)</f>
        <v>0</v>
      </c>
    </row>
    <row r="290" spans="1:2">
      <c r="A290" s="252" t="s">
        <v>1801</v>
      </c>
      <c r="B290" s="252">
        <f>COUNTIF(Sample_T_!B:B,A290)</f>
        <v>0</v>
      </c>
    </row>
    <row r="291" spans="1:2">
      <c r="A291" s="252" t="s">
        <v>1802</v>
      </c>
      <c r="B291" s="252">
        <f>COUNTIF(Sample_T_!B:B,A291)</f>
        <v>0</v>
      </c>
    </row>
    <row r="292" spans="1:2">
      <c r="A292" s="252" t="s">
        <v>1803</v>
      </c>
      <c r="B292" s="252">
        <f>COUNTIF(Sample_T_!B:B,A292)</f>
        <v>0</v>
      </c>
    </row>
    <row r="293" spans="1:2">
      <c r="A293" s="252" t="s">
        <v>1804</v>
      </c>
      <c r="B293" s="252">
        <f>COUNTIF(Sample_T_!B:B,A293)</f>
        <v>0</v>
      </c>
    </row>
    <row r="294" spans="1:2">
      <c r="A294" s="252" t="s">
        <v>1805</v>
      </c>
      <c r="B294" s="252">
        <f>COUNTIF(Sample_T_!B:B,A294)</f>
        <v>0</v>
      </c>
    </row>
    <row r="295" spans="1:2">
      <c r="A295" s="252" t="s">
        <v>1806</v>
      </c>
      <c r="B295" s="252">
        <f>COUNTIF(Sample_T_!B:B,A295)</f>
        <v>0</v>
      </c>
    </row>
    <row r="296" spans="1:2">
      <c r="A296" s="252" t="s">
        <v>1807</v>
      </c>
      <c r="B296" s="252">
        <f>COUNTIF(Sample_T_!B:B,A296)</f>
        <v>0</v>
      </c>
    </row>
    <row r="297" spans="1:2">
      <c r="A297" s="252" t="s">
        <v>1808</v>
      </c>
      <c r="B297" s="252">
        <f>COUNTIF(Sample_T_!B:B,A297)</f>
        <v>0</v>
      </c>
    </row>
    <row r="298" spans="1:2">
      <c r="A298" s="252" t="s">
        <v>1809</v>
      </c>
      <c r="B298" s="252">
        <f>COUNTIF(Sample_T_!B:B,A298)</f>
        <v>0</v>
      </c>
    </row>
    <row r="299" spans="1:2">
      <c r="A299" s="252" t="s">
        <v>1810</v>
      </c>
      <c r="B299" s="252">
        <f>COUNTIF(Sample_T_!B:B,A299)</f>
        <v>0</v>
      </c>
    </row>
    <row r="300" spans="1:2">
      <c r="A300" s="252" t="s">
        <v>1811</v>
      </c>
      <c r="B300" s="252">
        <f>COUNTIF(Sample_T_!B:B,A300)</f>
        <v>0</v>
      </c>
    </row>
    <row r="301" spans="1:2">
      <c r="A301" s="252" t="s">
        <v>1812</v>
      </c>
      <c r="B301" s="252">
        <f>COUNTIF(Sample_T_!B:B,A301)</f>
        <v>0</v>
      </c>
    </row>
    <row r="302" spans="1:2">
      <c r="A302" s="252" t="s">
        <v>1813</v>
      </c>
      <c r="B302" s="252">
        <f>COUNTIF(Sample_T_!B:B,A302)</f>
        <v>0</v>
      </c>
    </row>
    <row r="303" spans="1:2">
      <c r="A303" s="252" t="s">
        <v>1814</v>
      </c>
      <c r="B303" s="252">
        <f>COUNTIF(Sample_T_!B:B,A303)</f>
        <v>0</v>
      </c>
    </row>
    <row r="304" spans="1:2">
      <c r="A304" s="252" t="s">
        <v>1815</v>
      </c>
      <c r="B304" s="252">
        <f>COUNTIF(Sample_T_!B:B,A304)</f>
        <v>0</v>
      </c>
    </row>
    <row r="305" spans="1:2">
      <c r="A305" s="252" t="s">
        <v>1816</v>
      </c>
      <c r="B305" s="252">
        <f>COUNTIF(Sample_T_!B:B,A305)</f>
        <v>0</v>
      </c>
    </row>
    <row r="306" spans="1:2">
      <c r="A306" s="252" t="s">
        <v>1817</v>
      </c>
      <c r="B306" s="252">
        <f>COUNTIF(Sample_T_!B:B,A306)</f>
        <v>0</v>
      </c>
    </row>
    <row r="307" spans="1:2">
      <c r="A307" s="252" t="s">
        <v>1818</v>
      </c>
      <c r="B307" s="252">
        <f>COUNTIF(Sample_T_!B:B,A307)</f>
        <v>0</v>
      </c>
    </row>
    <row r="308" spans="1:2">
      <c r="A308" s="252" t="s">
        <v>1819</v>
      </c>
      <c r="B308" s="252">
        <f>COUNTIF(Sample_T_!B:B,A308)</f>
        <v>0</v>
      </c>
    </row>
    <row r="309" spans="1:2">
      <c r="A309" s="252" t="s">
        <v>1820</v>
      </c>
      <c r="B309" s="252">
        <f>COUNTIF(Sample_T_!B:B,A309)</f>
        <v>0</v>
      </c>
    </row>
    <row r="310" spans="1:2">
      <c r="A310" s="252" t="s">
        <v>1821</v>
      </c>
      <c r="B310" s="252">
        <f>COUNTIF(Sample_T_!B:B,A310)</f>
        <v>0</v>
      </c>
    </row>
    <row r="311" spans="1:2">
      <c r="A311" s="252" t="s">
        <v>1822</v>
      </c>
      <c r="B311" s="252">
        <f>COUNTIF(Sample_T_!B:B,A311)</f>
        <v>0</v>
      </c>
    </row>
    <row r="312" spans="1:2">
      <c r="A312" s="252" t="s">
        <v>1823</v>
      </c>
      <c r="B312" s="252">
        <f>COUNTIF(Sample_T_!B:B,A312)</f>
        <v>0</v>
      </c>
    </row>
    <row r="313" spans="1:2">
      <c r="A313" s="252" t="s">
        <v>1824</v>
      </c>
      <c r="B313" s="252">
        <f>COUNTIF(Sample_T_!B:B,A313)</f>
        <v>0</v>
      </c>
    </row>
    <row r="314" spans="1:2">
      <c r="A314" s="252" t="s">
        <v>1825</v>
      </c>
      <c r="B314" s="252">
        <f>COUNTIF(Sample_T_!B:B,A314)</f>
        <v>0</v>
      </c>
    </row>
    <row r="315" spans="1:2">
      <c r="A315" s="252" t="s">
        <v>1826</v>
      </c>
      <c r="B315" s="252">
        <f>COUNTIF(Sample_T_!B:B,A315)</f>
        <v>0</v>
      </c>
    </row>
    <row r="316" spans="1:2">
      <c r="A316" s="252" t="s">
        <v>1827</v>
      </c>
      <c r="B316" s="252">
        <f>COUNTIF(Sample_T_!B:B,A316)</f>
        <v>1</v>
      </c>
    </row>
    <row r="317" spans="1:2">
      <c r="A317" s="252" t="s">
        <v>1828</v>
      </c>
      <c r="B317" s="252">
        <f>COUNTIF(Sample_T_!B:B,A317)</f>
        <v>1</v>
      </c>
    </row>
    <row r="318" spans="1:2">
      <c r="A318" s="252" t="s">
        <v>287</v>
      </c>
      <c r="B318" s="252">
        <f>COUNTIF(Sample_T_!B:B,A318)</f>
        <v>0</v>
      </c>
    </row>
    <row r="319" spans="1:2">
      <c r="A319" s="252" t="s">
        <v>288</v>
      </c>
      <c r="B319" s="252">
        <f>COUNTIF(Sample_T_!B:B,A319)</f>
        <v>0</v>
      </c>
    </row>
    <row r="320" spans="1:2">
      <c r="A320" s="252" t="s">
        <v>289</v>
      </c>
      <c r="B320" s="252">
        <f>COUNTIF(Sample_T_!B:B,A320)</f>
        <v>0</v>
      </c>
    </row>
    <row r="321" spans="1:2">
      <c r="A321" s="252" t="s">
        <v>1835</v>
      </c>
      <c r="B321" s="252">
        <f>COUNTIF(Sample_T_!B:B,A321)</f>
        <v>0</v>
      </c>
    </row>
    <row r="322" spans="1:2">
      <c r="A322" s="252" t="s">
        <v>1836</v>
      </c>
      <c r="B322" s="252">
        <f>COUNTIF(Sample_T_!B:B,A322)</f>
        <v>0</v>
      </c>
    </row>
    <row r="323" spans="1:2">
      <c r="A323" s="252" t="s">
        <v>1837</v>
      </c>
      <c r="B323" s="252">
        <f>COUNTIF(Sample_T_!B:B,A323)</f>
        <v>0</v>
      </c>
    </row>
    <row r="324" spans="1:2">
      <c r="A324" s="252" t="s">
        <v>4205</v>
      </c>
      <c r="B324" s="252">
        <f>COUNTIF(Sample_T_!B:B,A324)</f>
        <v>0</v>
      </c>
    </row>
    <row r="325" spans="1:2">
      <c r="A325" s="252" t="s">
        <v>1838</v>
      </c>
      <c r="B325" s="252">
        <f>COUNTIF(Sample_T_!B:B,A325)</f>
        <v>0</v>
      </c>
    </row>
    <row r="326" spans="1:2">
      <c r="A326" s="252" t="s">
        <v>4206</v>
      </c>
      <c r="B326" s="252">
        <f>COUNTIF(Sample_T_!B:B,A326)</f>
        <v>0</v>
      </c>
    </row>
    <row r="327" spans="1:2">
      <c r="A327" s="252" t="s">
        <v>1839</v>
      </c>
      <c r="B327" s="252">
        <f>COUNTIF(Sample_T_!B:B,A327)</f>
        <v>0</v>
      </c>
    </row>
    <row r="328" spans="1:2">
      <c r="A328" s="252" t="s">
        <v>4207</v>
      </c>
      <c r="B328" s="252">
        <f>COUNTIF(Sample_T_!B:B,A328)</f>
        <v>0</v>
      </c>
    </row>
    <row r="329" spans="1:2">
      <c r="A329" s="252" t="s">
        <v>1840</v>
      </c>
      <c r="B329" s="252">
        <f>COUNTIF(Sample_T_!B:B,A329)</f>
        <v>0</v>
      </c>
    </row>
    <row r="330" spans="1:2">
      <c r="A330" s="252" t="s">
        <v>4208</v>
      </c>
      <c r="B330" s="252">
        <f>COUNTIF(Sample_T_!B:B,A330)</f>
        <v>0</v>
      </c>
    </row>
    <row r="331" spans="1:2">
      <c r="A331" s="252" t="s">
        <v>1841</v>
      </c>
      <c r="B331" s="252">
        <f>COUNTIF(Sample_T_!B:B,A331)</f>
        <v>0</v>
      </c>
    </row>
    <row r="332" spans="1:2">
      <c r="A332" s="252" t="s">
        <v>4209</v>
      </c>
      <c r="B332" s="252">
        <f>COUNTIF(Sample_T_!B:B,A332)</f>
        <v>0</v>
      </c>
    </row>
    <row r="333" spans="1:2">
      <c r="A333" s="252" t="s">
        <v>1842</v>
      </c>
      <c r="B333" s="252">
        <f>COUNTIF(Sample_T_!B:B,A333)</f>
        <v>0</v>
      </c>
    </row>
    <row r="334" spans="1:2">
      <c r="A334" s="252" t="s">
        <v>290</v>
      </c>
      <c r="B334" s="252">
        <f>COUNTIF(Sample_T_!B:B,A334)</f>
        <v>1</v>
      </c>
    </row>
    <row r="335" spans="1:2">
      <c r="A335" s="252" t="s">
        <v>291</v>
      </c>
      <c r="B335" s="252">
        <f>COUNTIF(Sample_T_!B:B,A335)</f>
        <v>1</v>
      </c>
    </row>
    <row r="336" spans="1:2">
      <c r="A336" s="252" t="s">
        <v>292</v>
      </c>
      <c r="B336" s="252">
        <f>COUNTIF(Sample_T_!B:B,A336)</f>
        <v>0</v>
      </c>
    </row>
    <row r="337" spans="1:2">
      <c r="A337" s="252" t="s">
        <v>293</v>
      </c>
      <c r="B337" s="252">
        <f>COUNTIF(Sample_T_!B:B,A337)</f>
        <v>0</v>
      </c>
    </row>
    <row r="338" spans="1:2">
      <c r="A338" s="252" t="s">
        <v>294</v>
      </c>
      <c r="B338" s="252">
        <f>COUNTIF(Sample_T_!B:B,A338)</f>
        <v>0</v>
      </c>
    </row>
    <row r="339" spans="1:2">
      <c r="A339" s="252" t="s">
        <v>295</v>
      </c>
      <c r="B339" s="252">
        <f>COUNTIF(Sample_T_!B:B,A339)</f>
        <v>0</v>
      </c>
    </row>
    <row r="340" spans="1:2">
      <c r="A340" s="252" t="s">
        <v>296</v>
      </c>
      <c r="B340" s="252">
        <f>COUNTIF(Sample_T_!B:B,A340)</f>
        <v>0</v>
      </c>
    </row>
    <row r="341" spans="1:2">
      <c r="A341" s="252" t="s">
        <v>1846</v>
      </c>
      <c r="B341" s="252">
        <f>COUNTIF(Sample_T_!B:B,A341)</f>
        <v>0</v>
      </c>
    </row>
    <row r="342" spans="1:2">
      <c r="A342" s="252" t="s">
        <v>297</v>
      </c>
      <c r="B342" s="252">
        <f>COUNTIF(Sample_T_!B:B,A342)</f>
        <v>0</v>
      </c>
    </row>
    <row r="343" spans="1:2">
      <c r="A343" s="252" t="s">
        <v>298</v>
      </c>
      <c r="B343" s="252">
        <f>COUNTIF(Sample_T_!B:B,A343)</f>
        <v>0</v>
      </c>
    </row>
    <row r="344" spans="1:2">
      <c r="A344" s="252" t="s">
        <v>299</v>
      </c>
      <c r="B344" s="252">
        <f>COUNTIF(Sample_T_!B:B,A344)</f>
        <v>0</v>
      </c>
    </row>
    <row r="345" spans="1:2">
      <c r="A345" s="252" t="s">
        <v>300</v>
      </c>
      <c r="B345" s="252">
        <f>COUNTIF(Sample_T_!B:B,A345)</f>
        <v>0</v>
      </c>
    </row>
    <row r="346" spans="1:2">
      <c r="A346" s="252" t="s">
        <v>1852</v>
      </c>
      <c r="B346" s="252">
        <f>COUNTIF(Sample_T_!B:B,A346)</f>
        <v>1</v>
      </c>
    </row>
    <row r="347" spans="1:2">
      <c r="A347" s="252" t="s">
        <v>301</v>
      </c>
      <c r="B347" s="252">
        <f>COUNTIF(Sample_T_!B:B,A347)</f>
        <v>0</v>
      </c>
    </row>
    <row r="348" spans="1:2">
      <c r="A348" s="252" t="s">
        <v>5258</v>
      </c>
      <c r="B348" s="252">
        <f>COUNTIF(Sample_T_!B:B,A348)</f>
        <v>0</v>
      </c>
    </row>
    <row r="349" spans="1:2">
      <c r="A349" s="252" t="s">
        <v>5259</v>
      </c>
      <c r="B349" s="252">
        <f>COUNTIF(Sample_T_!B:B,A349)</f>
        <v>0</v>
      </c>
    </row>
    <row r="350" spans="1:2">
      <c r="A350" s="252" t="s">
        <v>1856</v>
      </c>
      <c r="B350" s="252">
        <f>COUNTIF(Sample_T_!B:B,A350)</f>
        <v>0</v>
      </c>
    </row>
    <row r="351" spans="1:2">
      <c r="A351" s="252" t="s">
        <v>302</v>
      </c>
      <c r="B351" s="252">
        <f>COUNTIF(Sample_T_!B:B,A351)</f>
        <v>0</v>
      </c>
    </row>
    <row r="352" spans="1:2">
      <c r="A352" s="252" t="s">
        <v>303</v>
      </c>
      <c r="B352" s="252">
        <f>COUNTIF(Sample_T_!B:B,A352)</f>
        <v>0</v>
      </c>
    </row>
    <row r="353" spans="1:2">
      <c r="A353" s="252" t="s">
        <v>304</v>
      </c>
      <c r="B353" s="252">
        <f>COUNTIF(Sample_T_!B:B,A353)</f>
        <v>0</v>
      </c>
    </row>
    <row r="354" spans="1:2">
      <c r="A354" s="252" t="s">
        <v>305</v>
      </c>
      <c r="B354" s="252">
        <f>COUNTIF(Sample_T_!B:B,A354)</f>
        <v>0</v>
      </c>
    </row>
    <row r="355" spans="1:2">
      <c r="A355" s="252" t="s">
        <v>306</v>
      </c>
      <c r="B355" s="252">
        <f>COUNTIF(Sample_T_!B:B,A355)</f>
        <v>0</v>
      </c>
    </row>
    <row r="356" spans="1:2">
      <c r="A356" s="252" t="s">
        <v>307</v>
      </c>
      <c r="B356" s="252">
        <f>COUNTIF(Sample_T_!B:B,A356)</f>
        <v>0</v>
      </c>
    </row>
    <row r="357" spans="1:2">
      <c r="A357" s="252" t="s">
        <v>308</v>
      </c>
      <c r="B357" s="252">
        <f>COUNTIF(Sample_T_!B:B,A357)</f>
        <v>0</v>
      </c>
    </row>
    <row r="358" spans="1:2">
      <c r="A358" s="252" t="s">
        <v>309</v>
      </c>
      <c r="B358" s="252">
        <f>COUNTIF(Sample_T_!B:B,A358)</f>
        <v>0</v>
      </c>
    </row>
    <row r="359" spans="1:2">
      <c r="A359" s="252" t="s">
        <v>310</v>
      </c>
      <c r="B359" s="252">
        <f>COUNTIF(Sample_T_!B:B,A359)</f>
        <v>0</v>
      </c>
    </row>
    <row r="360" spans="1:2">
      <c r="A360" s="252" t="s">
        <v>311</v>
      </c>
      <c r="B360" s="252">
        <f>COUNTIF(Sample_T_!B:B,A360)</f>
        <v>0</v>
      </c>
    </row>
    <row r="361" spans="1:2">
      <c r="A361" s="252" t="s">
        <v>312</v>
      </c>
      <c r="B361" s="252">
        <f>COUNTIF(Sample_T_!B:B,A361)</f>
        <v>0</v>
      </c>
    </row>
    <row r="362" spans="1:2">
      <c r="A362" s="252" t="s">
        <v>313</v>
      </c>
      <c r="B362" s="252">
        <f>COUNTIF(Sample_T_!B:B,A362)</f>
        <v>0</v>
      </c>
    </row>
    <row r="363" spans="1:2">
      <c r="A363" s="252" t="s">
        <v>314</v>
      </c>
      <c r="B363" s="252">
        <f>COUNTIF(Sample_T_!B:B,A363)</f>
        <v>0</v>
      </c>
    </row>
    <row r="364" spans="1:2">
      <c r="A364" s="252" t="s">
        <v>315</v>
      </c>
      <c r="B364" s="252">
        <f>COUNTIF(Sample_T_!B:B,A364)</f>
        <v>0</v>
      </c>
    </row>
    <row r="365" spans="1:2">
      <c r="A365" s="252" t="s">
        <v>316</v>
      </c>
      <c r="B365" s="252">
        <f>COUNTIF(Sample_T_!B:B,A365)</f>
        <v>0</v>
      </c>
    </row>
    <row r="366" spans="1:2">
      <c r="A366" s="252" t="s">
        <v>317</v>
      </c>
      <c r="B366" s="252">
        <f>COUNTIF(Sample_T_!B:B,A366)</f>
        <v>0</v>
      </c>
    </row>
    <row r="367" spans="1:2">
      <c r="A367" s="252" t="s">
        <v>318</v>
      </c>
      <c r="B367" s="252">
        <f>COUNTIF(Sample_T_!B:B,A367)</f>
        <v>0</v>
      </c>
    </row>
    <row r="368" spans="1:2">
      <c r="A368" s="252" t="s">
        <v>319</v>
      </c>
      <c r="B368" s="252">
        <f>COUNTIF(Sample_T_!B:B,A368)</f>
        <v>0</v>
      </c>
    </row>
    <row r="369" spans="1:2">
      <c r="A369" s="252" t="s">
        <v>320</v>
      </c>
      <c r="B369" s="252">
        <f>COUNTIF(Sample_T_!B:B,A369)</f>
        <v>0</v>
      </c>
    </row>
    <row r="370" spans="1:2">
      <c r="A370" s="252" t="s">
        <v>321</v>
      </c>
      <c r="B370" s="252">
        <f>COUNTIF(Sample_T_!B:B,A370)</f>
        <v>0</v>
      </c>
    </row>
    <row r="371" spans="1:2">
      <c r="A371" s="252" t="s">
        <v>322</v>
      </c>
      <c r="B371" s="252">
        <f>COUNTIF(Sample_T_!B:B,A371)</f>
        <v>0</v>
      </c>
    </row>
    <row r="372" spans="1:2">
      <c r="A372" s="252" t="s">
        <v>323</v>
      </c>
      <c r="B372" s="252">
        <f>COUNTIF(Sample_T_!B:B,A372)</f>
        <v>0</v>
      </c>
    </row>
    <row r="373" spans="1:2">
      <c r="A373" s="252" t="s">
        <v>324</v>
      </c>
      <c r="B373" s="252">
        <f>COUNTIF(Sample_T_!B:B,A373)</f>
        <v>0</v>
      </c>
    </row>
    <row r="374" spans="1:2">
      <c r="A374" s="252" t="s">
        <v>325</v>
      </c>
      <c r="B374" s="252">
        <f>COUNTIF(Sample_T_!B:B,A374)</f>
        <v>0</v>
      </c>
    </row>
    <row r="375" spans="1:2">
      <c r="A375" s="252" t="s">
        <v>326</v>
      </c>
      <c r="B375" s="252">
        <f>COUNTIF(Sample_T_!B:B,A375)</f>
        <v>0</v>
      </c>
    </row>
    <row r="376" spans="1:2">
      <c r="A376" s="252" t="s">
        <v>328</v>
      </c>
      <c r="B376" s="252">
        <f>COUNTIF(Sample_T_!B:B,A376)</f>
        <v>0</v>
      </c>
    </row>
    <row r="377" spans="1:2">
      <c r="A377" s="252" t="s">
        <v>329</v>
      </c>
      <c r="B377" s="252">
        <f>COUNTIF(Sample_T_!B:B,A377)</f>
        <v>0</v>
      </c>
    </row>
    <row r="378" spans="1:2">
      <c r="A378" s="252" t="s">
        <v>330</v>
      </c>
      <c r="B378" s="252">
        <f>COUNTIF(Sample_T_!B:B,A378)</f>
        <v>0</v>
      </c>
    </row>
    <row r="379" spans="1:2">
      <c r="A379" s="252" t="s">
        <v>331</v>
      </c>
      <c r="B379" s="252">
        <f>COUNTIF(Sample_T_!B:B,A379)</f>
        <v>0</v>
      </c>
    </row>
    <row r="380" spans="1:2">
      <c r="A380" s="252" t="s">
        <v>333</v>
      </c>
      <c r="B380" s="252">
        <f>COUNTIF(Sample_T_!B:B,A380)</f>
        <v>0</v>
      </c>
    </row>
    <row r="381" spans="1:2">
      <c r="A381" s="252" t="s">
        <v>334</v>
      </c>
      <c r="B381" s="252">
        <f>COUNTIF(Sample_T_!B:B,A381)</f>
        <v>0</v>
      </c>
    </row>
    <row r="382" spans="1:2">
      <c r="A382" s="252" t="s">
        <v>335</v>
      </c>
      <c r="B382" s="252">
        <f>COUNTIF(Sample_T_!B:B,A382)</f>
        <v>0</v>
      </c>
    </row>
    <row r="383" spans="1:2">
      <c r="A383" s="252" t="s">
        <v>336</v>
      </c>
      <c r="B383" s="252">
        <f>COUNTIF(Sample_T_!B:B,A383)</f>
        <v>0</v>
      </c>
    </row>
    <row r="384" spans="1:2">
      <c r="A384" s="252" t="s">
        <v>337</v>
      </c>
      <c r="B384" s="252">
        <f>COUNTIF(Sample_T_!B:B,A384)</f>
        <v>0</v>
      </c>
    </row>
    <row r="385" spans="1:2">
      <c r="A385" s="252" t="s">
        <v>338</v>
      </c>
      <c r="B385" s="252">
        <f>COUNTIF(Sample_T_!B:B,A385)</f>
        <v>0</v>
      </c>
    </row>
    <row r="386" spans="1:2">
      <c r="A386" s="252" t="s">
        <v>339</v>
      </c>
      <c r="B386" s="252">
        <f>COUNTIF(Sample_T_!B:B,A386)</f>
        <v>0</v>
      </c>
    </row>
    <row r="387" spans="1:2">
      <c r="A387" s="252" t="s">
        <v>340</v>
      </c>
      <c r="B387" s="252">
        <f>COUNTIF(Sample_T_!B:B,A387)</f>
        <v>0</v>
      </c>
    </row>
    <row r="388" spans="1:2">
      <c r="A388" s="252" t="s">
        <v>341</v>
      </c>
      <c r="B388" s="252">
        <f>COUNTIF(Sample_T_!B:B,A388)</f>
        <v>0</v>
      </c>
    </row>
    <row r="389" spans="1:2">
      <c r="A389" s="252" t="s">
        <v>342</v>
      </c>
      <c r="B389" s="252">
        <f>COUNTIF(Sample_T_!B:B,A389)</f>
        <v>0</v>
      </c>
    </row>
    <row r="390" spans="1:2">
      <c r="A390" s="252" t="s">
        <v>343</v>
      </c>
      <c r="B390" s="252">
        <f>COUNTIF(Sample_T_!B:B,A390)</f>
        <v>0</v>
      </c>
    </row>
    <row r="391" spans="1:2">
      <c r="A391" s="252" t="s">
        <v>344</v>
      </c>
      <c r="B391" s="252">
        <f>COUNTIF(Sample_T_!B:B,A391)</f>
        <v>0</v>
      </c>
    </row>
    <row r="392" spans="1:2">
      <c r="A392" s="252" t="s">
        <v>345</v>
      </c>
      <c r="B392" s="252">
        <f>COUNTIF(Sample_T_!B:B,A392)</f>
        <v>0</v>
      </c>
    </row>
    <row r="393" spans="1:2">
      <c r="A393" s="252" t="s">
        <v>346</v>
      </c>
      <c r="B393" s="252">
        <f>COUNTIF(Sample_T_!B:B,A393)</f>
        <v>0</v>
      </c>
    </row>
    <row r="394" spans="1:2">
      <c r="A394" s="252" t="s">
        <v>347</v>
      </c>
      <c r="B394" s="252">
        <f>COUNTIF(Sample_T_!B:B,A394)</f>
        <v>0</v>
      </c>
    </row>
    <row r="395" spans="1:2">
      <c r="A395" s="252" t="s">
        <v>348</v>
      </c>
      <c r="B395" s="252">
        <f>COUNTIF(Sample_T_!B:B,A395)</f>
        <v>0</v>
      </c>
    </row>
    <row r="396" spans="1:2">
      <c r="A396" s="252" t="s">
        <v>349</v>
      </c>
      <c r="B396" s="252">
        <f>COUNTIF(Sample_T_!B:B,A396)</f>
        <v>0</v>
      </c>
    </row>
    <row r="397" spans="1:2">
      <c r="A397" s="252" t="s">
        <v>350</v>
      </c>
      <c r="B397" s="252">
        <f>COUNTIF(Sample_T_!B:B,A397)</f>
        <v>0</v>
      </c>
    </row>
    <row r="398" spans="1:2">
      <c r="A398" s="252" t="s">
        <v>351</v>
      </c>
      <c r="B398" s="252">
        <f>COUNTIF(Sample_T_!B:B,A398)</f>
        <v>0</v>
      </c>
    </row>
    <row r="399" spans="1:2">
      <c r="A399" s="252" t="s">
        <v>352</v>
      </c>
      <c r="B399" s="252">
        <f>COUNTIF(Sample_T_!B:B,A399)</f>
        <v>0</v>
      </c>
    </row>
    <row r="400" spans="1:2">
      <c r="A400" s="252" t="s">
        <v>353</v>
      </c>
      <c r="B400" s="252">
        <f>COUNTIF(Sample_T_!B:B,A400)</f>
        <v>0</v>
      </c>
    </row>
    <row r="401" spans="1:2">
      <c r="A401" s="252" t="s">
        <v>354</v>
      </c>
      <c r="B401" s="252">
        <f>COUNTIF(Sample_T_!B:B,A401)</f>
        <v>0</v>
      </c>
    </row>
    <row r="402" spans="1:2">
      <c r="A402" s="252" t="s">
        <v>355</v>
      </c>
      <c r="B402" s="252">
        <f>COUNTIF(Sample_T_!B:B,A402)</f>
        <v>0</v>
      </c>
    </row>
    <row r="403" spans="1:2">
      <c r="A403" s="252" t="s">
        <v>356</v>
      </c>
      <c r="B403" s="252">
        <f>COUNTIF(Sample_T_!B:B,A403)</f>
        <v>0</v>
      </c>
    </row>
    <row r="404" spans="1:2">
      <c r="A404" s="252" t="s">
        <v>357</v>
      </c>
      <c r="B404" s="252">
        <f>COUNTIF(Sample_T_!B:B,A404)</f>
        <v>0</v>
      </c>
    </row>
    <row r="405" spans="1:2">
      <c r="A405" s="252" t="s">
        <v>358</v>
      </c>
      <c r="B405" s="252">
        <f>COUNTIF(Sample_T_!B:B,A405)</f>
        <v>0</v>
      </c>
    </row>
    <row r="406" spans="1:2">
      <c r="A406" s="252" t="s">
        <v>359</v>
      </c>
      <c r="B406" s="252">
        <f>COUNTIF(Sample_T_!B:B,A406)</f>
        <v>0</v>
      </c>
    </row>
    <row r="407" spans="1:2">
      <c r="A407" s="252" t="s">
        <v>360</v>
      </c>
      <c r="B407" s="252">
        <f>COUNTIF(Sample_T_!B:B,A407)</f>
        <v>0</v>
      </c>
    </row>
    <row r="408" spans="1:2">
      <c r="A408" s="252" t="s">
        <v>361</v>
      </c>
      <c r="B408" s="252">
        <f>COUNTIF(Sample_T_!B:B,A408)</f>
        <v>0</v>
      </c>
    </row>
    <row r="409" spans="1:2">
      <c r="A409" s="252" t="s">
        <v>362</v>
      </c>
      <c r="B409" s="252">
        <f>COUNTIF(Sample_T_!B:B,A409)</f>
        <v>0</v>
      </c>
    </row>
    <row r="410" spans="1:2">
      <c r="A410" s="252" t="s">
        <v>363</v>
      </c>
      <c r="B410" s="252">
        <f>COUNTIF(Sample_T_!B:B,A410)</f>
        <v>0</v>
      </c>
    </row>
    <row r="411" spans="1:2">
      <c r="A411" s="252" t="s">
        <v>364</v>
      </c>
      <c r="B411" s="252">
        <f>COUNTIF(Sample_T_!B:B,A411)</f>
        <v>0</v>
      </c>
    </row>
    <row r="412" spans="1:2">
      <c r="A412" s="252" t="s">
        <v>365</v>
      </c>
      <c r="B412" s="252">
        <f>COUNTIF(Sample_T_!B:B,A412)</f>
        <v>0</v>
      </c>
    </row>
    <row r="413" spans="1:2">
      <c r="A413" s="252" t="s">
        <v>366</v>
      </c>
      <c r="B413" s="252">
        <f>COUNTIF(Sample_T_!B:B,A413)</f>
        <v>0</v>
      </c>
    </row>
    <row r="414" spans="1:2">
      <c r="A414" s="252" t="s">
        <v>367</v>
      </c>
      <c r="B414" s="252">
        <f>COUNTIF(Sample_T_!B:B,A414)</f>
        <v>0</v>
      </c>
    </row>
    <row r="415" spans="1:2">
      <c r="A415" s="252" t="s">
        <v>368</v>
      </c>
      <c r="B415" s="252">
        <f>COUNTIF(Sample_T_!B:B,A415)</f>
        <v>0</v>
      </c>
    </row>
    <row r="416" spans="1:2">
      <c r="A416" s="252" t="s">
        <v>369</v>
      </c>
      <c r="B416" s="252">
        <f>COUNTIF(Sample_T_!B:B,A416)</f>
        <v>0</v>
      </c>
    </row>
    <row r="417" spans="1:2">
      <c r="A417" s="252" t="s">
        <v>370</v>
      </c>
      <c r="B417" s="252">
        <f>COUNTIF(Sample_T_!B:B,A417)</f>
        <v>0</v>
      </c>
    </row>
    <row r="418" spans="1:2">
      <c r="A418" s="252" t="s">
        <v>371</v>
      </c>
      <c r="B418" s="252">
        <f>COUNTIF(Sample_T_!B:B,A418)</f>
        <v>0</v>
      </c>
    </row>
    <row r="419" spans="1:2">
      <c r="A419" s="252" t="s">
        <v>372</v>
      </c>
      <c r="B419" s="252">
        <f>COUNTIF(Sample_T_!B:B,A419)</f>
        <v>0</v>
      </c>
    </row>
    <row r="420" spans="1:2">
      <c r="A420" s="252" t="s">
        <v>373</v>
      </c>
      <c r="B420" s="252">
        <f>COUNTIF(Sample_T_!B:B,A420)</f>
        <v>0</v>
      </c>
    </row>
    <row r="421" spans="1:2">
      <c r="A421" s="252" t="s">
        <v>374</v>
      </c>
      <c r="B421" s="252">
        <f>COUNTIF(Sample_T_!B:B,A421)</f>
        <v>0</v>
      </c>
    </row>
    <row r="422" spans="1:2">
      <c r="A422" s="252" t="s">
        <v>375</v>
      </c>
      <c r="B422" s="252">
        <f>COUNTIF(Sample_T_!B:B,A422)</f>
        <v>0</v>
      </c>
    </row>
    <row r="423" spans="1:2">
      <c r="A423" s="252" t="s">
        <v>376</v>
      </c>
      <c r="B423" s="252">
        <f>COUNTIF(Sample_T_!B:B,A423)</f>
        <v>0</v>
      </c>
    </row>
    <row r="424" spans="1:2">
      <c r="A424" s="252" t="s">
        <v>377</v>
      </c>
      <c r="B424" s="252">
        <f>COUNTIF(Sample_T_!B:B,A424)</f>
        <v>0</v>
      </c>
    </row>
    <row r="425" spans="1:2">
      <c r="A425" s="252" t="s">
        <v>378</v>
      </c>
      <c r="B425" s="252">
        <f>COUNTIF(Sample_T_!B:B,A425)</f>
        <v>0</v>
      </c>
    </row>
    <row r="426" spans="1:2">
      <c r="A426" s="252" t="s">
        <v>379</v>
      </c>
      <c r="B426" s="252">
        <f>COUNTIF(Sample_T_!B:B,A426)</f>
        <v>0</v>
      </c>
    </row>
    <row r="427" spans="1:2">
      <c r="A427" s="252" t="s">
        <v>380</v>
      </c>
      <c r="B427" s="252">
        <f>COUNTIF(Sample_T_!B:B,A427)</f>
        <v>0</v>
      </c>
    </row>
    <row r="428" spans="1:2">
      <c r="A428" s="252" t="s">
        <v>381</v>
      </c>
      <c r="B428" s="252">
        <f>COUNTIF(Sample_T_!B:B,A428)</f>
        <v>0</v>
      </c>
    </row>
    <row r="429" spans="1:2">
      <c r="A429" s="252" t="s">
        <v>382</v>
      </c>
      <c r="B429" s="252">
        <f>COUNTIF(Sample_T_!B:B,A429)</f>
        <v>0</v>
      </c>
    </row>
    <row r="430" spans="1:2">
      <c r="A430" s="252" t="s">
        <v>383</v>
      </c>
      <c r="B430" s="252">
        <f>COUNTIF(Sample_T_!B:B,A430)</f>
        <v>0</v>
      </c>
    </row>
    <row r="431" spans="1:2">
      <c r="A431" s="252" t="s">
        <v>384</v>
      </c>
      <c r="B431" s="252">
        <f>COUNTIF(Sample_T_!B:B,A431)</f>
        <v>0</v>
      </c>
    </row>
    <row r="432" spans="1:2">
      <c r="A432" s="252" t="s">
        <v>385</v>
      </c>
      <c r="B432" s="252">
        <f>COUNTIF(Sample_T_!B:B,A432)</f>
        <v>0</v>
      </c>
    </row>
    <row r="433" spans="1:2">
      <c r="A433" s="252" t="s">
        <v>386</v>
      </c>
      <c r="B433" s="252">
        <f>COUNTIF(Sample_T_!B:B,A433)</f>
        <v>0</v>
      </c>
    </row>
    <row r="434" spans="1:2">
      <c r="A434" s="252" t="s">
        <v>387</v>
      </c>
      <c r="B434" s="252">
        <f>COUNTIF(Sample_T_!B:B,A434)</f>
        <v>0</v>
      </c>
    </row>
    <row r="435" spans="1:2">
      <c r="A435" s="252" t="s">
        <v>388</v>
      </c>
      <c r="B435" s="252">
        <f>COUNTIF(Sample_T_!B:B,A435)</f>
        <v>0</v>
      </c>
    </row>
    <row r="436" spans="1:2">
      <c r="A436" s="252" t="s">
        <v>389</v>
      </c>
      <c r="B436" s="252">
        <f>COUNTIF(Sample_T_!B:B,A436)</f>
        <v>0</v>
      </c>
    </row>
    <row r="437" spans="1:2">
      <c r="A437" s="252" t="s">
        <v>390</v>
      </c>
      <c r="B437" s="252">
        <f>COUNTIF(Sample_T_!B:B,A437)</f>
        <v>0</v>
      </c>
    </row>
    <row r="438" spans="1:2">
      <c r="A438" s="252" t="s">
        <v>391</v>
      </c>
      <c r="B438" s="252">
        <f>COUNTIF(Sample_T_!B:B,A438)</f>
        <v>0</v>
      </c>
    </row>
    <row r="439" spans="1:2">
      <c r="A439" s="252" t="s">
        <v>392</v>
      </c>
      <c r="B439" s="252">
        <f>COUNTIF(Sample_T_!B:B,A439)</f>
        <v>0</v>
      </c>
    </row>
    <row r="440" spans="1:2">
      <c r="A440" s="252" t="s">
        <v>393</v>
      </c>
      <c r="B440" s="252">
        <f>COUNTIF(Sample_T_!B:B,A440)</f>
        <v>0</v>
      </c>
    </row>
    <row r="441" spans="1:2">
      <c r="A441" s="252" t="s">
        <v>394</v>
      </c>
      <c r="B441" s="252">
        <f>COUNTIF(Sample_T_!B:B,A441)</f>
        <v>0</v>
      </c>
    </row>
    <row r="442" spans="1:2">
      <c r="A442" s="252" t="s">
        <v>395</v>
      </c>
      <c r="B442" s="252">
        <f>COUNTIF(Sample_T_!B:B,A442)</f>
        <v>0</v>
      </c>
    </row>
    <row r="443" spans="1:2">
      <c r="A443" s="252" t="s">
        <v>396</v>
      </c>
      <c r="B443" s="252">
        <f>COUNTIF(Sample_T_!B:B,A443)</f>
        <v>0</v>
      </c>
    </row>
    <row r="444" spans="1:2">
      <c r="A444" s="252" t="s">
        <v>397</v>
      </c>
      <c r="B444" s="252">
        <f>COUNTIF(Sample_T_!B:B,A444)</f>
        <v>0</v>
      </c>
    </row>
    <row r="445" spans="1:2">
      <c r="A445" s="252" t="s">
        <v>398</v>
      </c>
      <c r="B445" s="252">
        <f>COUNTIF(Sample_T_!B:B,A445)</f>
        <v>0</v>
      </c>
    </row>
    <row r="446" spans="1:2">
      <c r="A446" s="252" t="s">
        <v>399</v>
      </c>
      <c r="B446" s="252">
        <f>COUNTIF(Sample_T_!B:B,A446)</f>
        <v>0</v>
      </c>
    </row>
    <row r="447" spans="1:2">
      <c r="A447" s="252" t="s">
        <v>400</v>
      </c>
      <c r="B447" s="252">
        <f>COUNTIF(Sample_T_!B:B,A447)</f>
        <v>0</v>
      </c>
    </row>
    <row r="448" spans="1:2">
      <c r="A448" s="252" t="s">
        <v>401</v>
      </c>
      <c r="B448" s="252">
        <f>COUNTIF(Sample_T_!B:B,A448)</f>
        <v>0</v>
      </c>
    </row>
    <row r="449" spans="1:2">
      <c r="A449" s="252" t="s">
        <v>402</v>
      </c>
      <c r="B449" s="252">
        <f>COUNTIF(Sample_T_!B:B,A449)</f>
        <v>0</v>
      </c>
    </row>
    <row r="450" spans="1:2">
      <c r="A450" s="252" t="s">
        <v>403</v>
      </c>
      <c r="B450" s="252">
        <f>COUNTIF(Sample_T_!B:B,A450)</f>
        <v>0</v>
      </c>
    </row>
    <row r="451" spans="1:2">
      <c r="A451" s="252" t="s">
        <v>404</v>
      </c>
      <c r="B451" s="252">
        <f>COUNTIF(Sample_T_!B:B,A451)</f>
        <v>0</v>
      </c>
    </row>
    <row r="452" spans="1:2">
      <c r="A452" s="252" t="s">
        <v>405</v>
      </c>
      <c r="B452" s="252">
        <f>COUNTIF(Sample_T_!B:B,A452)</f>
        <v>0</v>
      </c>
    </row>
    <row r="453" spans="1:2">
      <c r="A453" s="252" t="s">
        <v>406</v>
      </c>
      <c r="B453" s="252">
        <f>COUNTIF(Sample_T_!B:B,A453)</f>
        <v>0</v>
      </c>
    </row>
    <row r="454" spans="1:2">
      <c r="A454" s="252" t="s">
        <v>407</v>
      </c>
      <c r="B454" s="252">
        <f>COUNTIF(Sample_T_!B:B,A454)</f>
        <v>0</v>
      </c>
    </row>
    <row r="455" spans="1:2">
      <c r="A455" s="252" t="s">
        <v>408</v>
      </c>
      <c r="B455" s="252">
        <f>COUNTIF(Sample_T_!B:B,A455)</f>
        <v>0</v>
      </c>
    </row>
    <row r="456" spans="1:2">
      <c r="A456" s="252" t="s">
        <v>409</v>
      </c>
      <c r="B456" s="252">
        <f>COUNTIF(Sample_T_!B:B,A456)</f>
        <v>0</v>
      </c>
    </row>
    <row r="457" spans="1:2">
      <c r="A457" s="252" t="s">
        <v>410</v>
      </c>
      <c r="B457" s="252">
        <f>COUNTIF(Sample_T_!B:B,A457)</f>
        <v>0</v>
      </c>
    </row>
    <row r="458" spans="1:2">
      <c r="A458" s="252" t="s">
        <v>411</v>
      </c>
      <c r="B458" s="252">
        <f>COUNTIF(Sample_T_!B:B,A458)</f>
        <v>0</v>
      </c>
    </row>
    <row r="459" spans="1:2">
      <c r="A459" s="252" t="s">
        <v>412</v>
      </c>
      <c r="B459" s="252">
        <f>COUNTIF(Sample_T_!B:B,A459)</f>
        <v>0</v>
      </c>
    </row>
    <row r="460" spans="1:2">
      <c r="A460" s="252" t="s">
        <v>413</v>
      </c>
      <c r="B460" s="252">
        <f>COUNTIF(Sample_T_!B:B,A460)</f>
        <v>0</v>
      </c>
    </row>
    <row r="461" spans="1:2">
      <c r="A461" s="252" t="s">
        <v>414</v>
      </c>
      <c r="B461" s="252">
        <f>COUNTIF(Sample_T_!B:B,A461)</f>
        <v>0</v>
      </c>
    </row>
    <row r="462" spans="1:2">
      <c r="A462" s="252" t="s">
        <v>415</v>
      </c>
      <c r="B462" s="252">
        <f>COUNTIF(Sample_T_!B:B,A462)</f>
        <v>0</v>
      </c>
    </row>
    <row r="463" spans="1:2">
      <c r="A463" s="252" t="s">
        <v>416</v>
      </c>
      <c r="B463" s="252">
        <f>COUNTIF(Sample_T_!B:B,A463)</f>
        <v>0</v>
      </c>
    </row>
    <row r="464" spans="1:2">
      <c r="A464" s="252" t="s">
        <v>417</v>
      </c>
      <c r="B464" s="252">
        <f>COUNTIF(Sample_T_!B:B,A464)</f>
        <v>0</v>
      </c>
    </row>
    <row r="465" spans="1:2">
      <c r="A465" s="252" t="s">
        <v>418</v>
      </c>
      <c r="B465" s="252">
        <f>COUNTIF(Sample_T_!B:B,A465)</f>
        <v>0</v>
      </c>
    </row>
    <row r="466" spans="1:2">
      <c r="A466" s="252" t="s">
        <v>419</v>
      </c>
      <c r="B466" s="252">
        <f>COUNTIF(Sample_T_!B:B,A466)</f>
        <v>0</v>
      </c>
    </row>
    <row r="467" spans="1:2">
      <c r="A467" s="252" t="s">
        <v>420</v>
      </c>
      <c r="B467" s="252">
        <f>COUNTIF(Sample_T_!B:B,A467)</f>
        <v>0</v>
      </c>
    </row>
    <row r="468" spans="1:2">
      <c r="A468" s="252" t="s">
        <v>421</v>
      </c>
      <c r="B468" s="252">
        <f>COUNTIF(Sample_T_!B:B,A468)</f>
        <v>0</v>
      </c>
    </row>
    <row r="469" spans="1:2">
      <c r="A469" s="252" t="s">
        <v>422</v>
      </c>
      <c r="B469" s="252">
        <f>COUNTIF(Sample_T_!B:B,A469)</f>
        <v>0</v>
      </c>
    </row>
    <row r="470" spans="1:2">
      <c r="A470" s="252" t="s">
        <v>423</v>
      </c>
      <c r="B470" s="252">
        <f>COUNTIF(Sample_T_!B:B,A470)</f>
        <v>0</v>
      </c>
    </row>
    <row r="471" spans="1:2">
      <c r="A471" s="252" t="s">
        <v>424</v>
      </c>
      <c r="B471" s="252">
        <f>COUNTIF(Sample_T_!B:B,A471)</f>
        <v>0</v>
      </c>
    </row>
    <row r="472" spans="1:2">
      <c r="A472" s="252" t="s">
        <v>425</v>
      </c>
      <c r="B472" s="252">
        <f>COUNTIF(Sample_T_!B:B,A472)</f>
        <v>0</v>
      </c>
    </row>
    <row r="473" spans="1:2">
      <c r="A473" s="252" t="s">
        <v>426</v>
      </c>
      <c r="B473" s="252">
        <f>COUNTIF(Sample_T_!B:B,A473)</f>
        <v>0</v>
      </c>
    </row>
    <row r="474" spans="1:2">
      <c r="A474" s="252" t="s">
        <v>427</v>
      </c>
      <c r="B474" s="252">
        <f>COUNTIF(Sample_T_!B:B,A474)</f>
        <v>0</v>
      </c>
    </row>
    <row r="475" spans="1:2">
      <c r="A475" s="252" t="s">
        <v>428</v>
      </c>
      <c r="B475" s="252">
        <f>COUNTIF(Sample_T_!B:B,A475)</f>
        <v>0</v>
      </c>
    </row>
    <row r="476" spans="1:2">
      <c r="A476" s="252" t="s">
        <v>429</v>
      </c>
      <c r="B476" s="252">
        <f>COUNTIF(Sample_T_!B:B,A476)</f>
        <v>0</v>
      </c>
    </row>
    <row r="477" spans="1:2">
      <c r="A477" s="252" t="s">
        <v>430</v>
      </c>
      <c r="B477" s="252">
        <f>COUNTIF(Sample_T_!B:B,A477)</f>
        <v>0</v>
      </c>
    </row>
    <row r="478" spans="1:2">
      <c r="A478" s="252" t="s">
        <v>431</v>
      </c>
      <c r="B478" s="252">
        <f>COUNTIF(Sample_T_!B:B,A478)</f>
        <v>0</v>
      </c>
    </row>
    <row r="479" spans="1:2">
      <c r="A479" s="252" t="s">
        <v>432</v>
      </c>
      <c r="B479" s="252">
        <f>COUNTIF(Sample_T_!B:B,A479)</f>
        <v>0</v>
      </c>
    </row>
    <row r="480" spans="1:2">
      <c r="A480" s="252" t="s">
        <v>433</v>
      </c>
      <c r="B480" s="252">
        <f>COUNTIF(Sample_T_!B:B,A480)</f>
        <v>0</v>
      </c>
    </row>
    <row r="481" spans="1:2">
      <c r="A481" s="252" t="s">
        <v>434</v>
      </c>
      <c r="B481" s="252">
        <f>COUNTIF(Sample_T_!B:B,A481)</f>
        <v>0</v>
      </c>
    </row>
    <row r="482" spans="1:2">
      <c r="A482" s="252" t="s">
        <v>435</v>
      </c>
      <c r="B482" s="252">
        <f>COUNTIF(Sample_T_!B:B,A482)</f>
        <v>0</v>
      </c>
    </row>
    <row r="483" spans="1:2">
      <c r="A483" s="252" t="s">
        <v>436</v>
      </c>
      <c r="B483" s="252">
        <f>COUNTIF(Sample_T_!B:B,A483)</f>
        <v>0</v>
      </c>
    </row>
    <row r="484" spans="1:2">
      <c r="A484" s="252" t="s">
        <v>437</v>
      </c>
      <c r="B484" s="252">
        <f>COUNTIF(Sample_T_!B:B,A484)</f>
        <v>0</v>
      </c>
    </row>
    <row r="485" spans="1:2">
      <c r="A485" s="252" t="s">
        <v>438</v>
      </c>
      <c r="B485" s="252">
        <f>COUNTIF(Sample_T_!B:B,A485)</f>
        <v>0</v>
      </c>
    </row>
    <row r="486" spans="1:2">
      <c r="A486" s="252" t="s">
        <v>439</v>
      </c>
      <c r="B486" s="252">
        <f>COUNTIF(Sample_T_!B:B,A486)</f>
        <v>0</v>
      </c>
    </row>
    <row r="487" spans="1:2">
      <c r="A487" s="252" t="s">
        <v>440</v>
      </c>
      <c r="B487" s="252">
        <f>COUNTIF(Sample_T_!B:B,A487)</f>
        <v>0</v>
      </c>
    </row>
    <row r="488" spans="1:2">
      <c r="A488" s="252" t="s">
        <v>441</v>
      </c>
      <c r="B488" s="252">
        <f>COUNTIF(Sample_T_!B:B,A488)</f>
        <v>0</v>
      </c>
    </row>
    <row r="489" spans="1:2">
      <c r="A489" s="252" t="s">
        <v>442</v>
      </c>
      <c r="B489" s="252">
        <f>COUNTIF(Sample_T_!B:B,A489)</f>
        <v>0</v>
      </c>
    </row>
    <row r="490" spans="1:2">
      <c r="A490" s="252" t="s">
        <v>443</v>
      </c>
      <c r="B490" s="252">
        <f>COUNTIF(Sample_T_!B:B,A490)</f>
        <v>0</v>
      </c>
    </row>
    <row r="491" spans="1:2">
      <c r="A491" s="252" t="s">
        <v>444</v>
      </c>
      <c r="B491" s="252">
        <f>COUNTIF(Sample_T_!B:B,A491)</f>
        <v>0</v>
      </c>
    </row>
    <row r="492" spans="1:2">
      <c r="A492" s="252" t="s">
        <v>445</v>
      </c>
      <c r="B492" s="252">
        <f>COUNTIF(Sample_T_!B:B,A492)</f>
        <v>0</v>
      </c>
    </row>
    <row r="493" spans="1:2">
      <c r="A493" s="252" t="s">
        <v>446</v>
      </c>
      <c r="B493" s="252">
        <f>COUNTIF(Sample_T_!B:B,A493)</f>
        <v>0</v>
      </c>
    </row>
    <row r="494" spans="1:2">
      <c r="A494" s="252" t="s">
        <v>447</v>
      </c>
      <c r="B494" s="252">
        <f>COUNTIF(Sample_T_!B:B,A494)</f>
        <v>0</v>
      </c>
    </row>
    <row r="495" spans="1:2">
      <c r="A495" s="252" t="s">
        <v>448</v>
      </c>
      <c r="B495" s="252">
        <f>COUNTIF(Sample_T_!B:B,A495)</f>
        <v>0</v>
      </c>
    </row>
    <row r="496" spans="1:2">
      <c r="A496" s="252" t="s">
        <v>449</v>
      </c>
      <c r="B496" s="252">
        <f>COUNTIF(Sample_T_!B:B,A496)</f>
        <v>0</v>
      </c>
    </row>
    <row r="497" spans="1:2">
      <c r="A497" s="252" t="s">
        <v>450</v>
      </c>
      <c r="B497" s="252">
        <f>COUNTIF(Sample_T_!B:B,A497)</f>
        <v>0</v>
      </c>
    </row>
    <row r="498" spans="1:2">
      <c r="A498" s="252" t="s">
        <v>451</v>
      </c>
      <c r="B498" s="252">
        <f>COUNTIF(Sample_T_!B:B,A498)</f>
        <v>0</v>
      </c>
    </row>
    <row r="499" spans="1:2">
      <c r="A499" s="252" t="s">
        <v>452</v>
      </c>
      <c r="B499" s="252">
        <f>COUNTIF(Sample_T_!B:B,A499)</f>
        <v>0</v>
      </c>
    </row>
    <row r="500" spans="1:2">
      <c r="A500" s="252" t="s">
        <v>453</v>
      </c>
      <c r="B500" s="252">
        <f>COUNTIF(Sample_T_!B:B,A500)</f>
        <v>0</v>
      </c>
    </row>
    <row r="501" spans="1:2">
      <c r="A501" s="252" t="s">
        <v>454</v>
      </c>
      <c r="B501" s="252">
        <f>COUNTIF(Sample_T_!B:B,A501)</f>
        <v>0</v>
      </c>
    </row>
    <row r="502" spans="1:2">
      <c r="A502" s="252" t="s">
        <v>455</v>
      </c>
      <c r="B502" s="252">
        <f>COUNTIF(Sample_T_!B:B,A502)</f>
        <v>0</v>
      </c>
    </row>
    <row r="503" spans="1:2">
      <c r="A503" s="252" t="s">
        <v>456</v>
      </c>
      <c r="B503" s="252">
        <f>COUNTIF(Sample_T_!B:B,A503)</f>
        <v>0</v>
      </c>
    </row>
    <row r="504" spans="1:2">
      <c r="A504" s="252" t="s">
        <v>457</v>
      </c>
      <c r="B504" s="252">
        <f>COUNTIF(Sample_T_!B:B,A504)</f>
        <v>0</v>
      </c>
    </row>
    <row r="505" spans="1:2">
      <c r="A505" s="252" t="s">
        <v>458</v>
      </c>
      <c r="B505" s="252">
        <f>COUNTIF(Sample_T_!B:B,A505)</f>
        <v>0</v>
      </c>
    </row>
    <row r="506" spans="1:2">
      <c r="A506" s="252" t="s">
        <v>459</v>
      </c>
      <c r="B506" s="252">
        <f>COUNTIF(Sample_T_!B:B,A506)</f>
        <v>0</v>
      </c>
    </row>
    <row r="507" spans="1:2">
      <c r="A507" s="252" t="s">
        <v>460</v>
      </c>
      <c r="B507" s="252">
        <f>COUNTIF(Sample_T_!B:B,A507)</f>
        <v>0</v>
      </c>
    </row>
    <row r="508" spans="1:2">
      <c r="A508" s="252" t="s">
        <v>461</v>
      </c>
      <c r="B508" s="252">
        <f>COUNTIF(Sample_T_!B:B,A508)</f>
        <v>0</v>
      </c>
    </row>
    <row r="509" spans="1:2">
      <c r="A509" s="252" t="s">
        <v>462</v>
      </c>
      <c r="B509" s="252">
        <f>COUNTIF(Sample_T_!B:B,A509)</f>
        <v>0</v>
      </c>
    </row>
    <row r="510" spans="1:2">
      <c r="A510" s="252" t="s">
        <v>463</v>
      </c>
      <c r="B510" s="252">
        <f>COUNTIF(Sample_T_!B:B,A510)</f>
        <v>0</v>
      </c>
    </row>
    <row r="511" spans="1:2">
      <c r="A511" s="252" t="s">
        <v>464</v>
      </c>
      <c r="B511" s="252">
        <f>COUNTIF(Sample_T_!B:B,A511)</f>
        <v>0</v>
      </c>
    </row>
    <row r="512" spans="1:2">
      <c r="A512" s="252" t="s">
        <v>465</v>
      </c>
      <c r="B512" s="252">
        <f>COUNTIF(Sample_T_!B:B,A512)</f>
        <v>0</v>
      </c>
    </row>
    <row r="513" spans="1:2">
      <c r="A513" s="252" t="s">
        <v>466</v>
      </c>
      <c r="B513" s="252">
        <f>COUNTIF(Sample_T_!B:B,A513)</f>
        <v>0</v>
      </c>
    </row>
    <row r="514" spans="1:2">
      <c r="A514" s="252" t="s">
        <v>467</v>
      </c>
      <c r="B514" s="252">
        <f>COUNTIF(Sample_T_!B:B,A514)</f>
        <v>0</v>
      </c>
    </row>
    <row r="515" spans="1:2">
      <c r="A515" s="252" t="s">
        <v>468</v>
      </c>
      <c r="B515" s="252">
        <f>COUNTIF(Sample_T_!B:B,A515)</f>
        <v>0</v>
      </c>
    </row>
    <row r="516" spans="1:2">
      <c r="A516" s="252" t="s">
        <v>469</v>
      </c>
      <c r="B516" s="252">
        <f>COUNTIF(Sample_T_!B:B,A516)</f>
        <v>0</v>
      </c>
    </row>
    <row r="517" spans="1:2">
      <c r="A517" s="252" t="s">
        <v>470</v>
      </c>
      <c r="B517" s="252">
        <f>COUNTIF(Sample_T_!B:B,A517)</f>
        <v>0</v>
      </c>
    </row>
    <row r="518" spans="1:2">
      <c r="A518" s="252" t="s">
        <v>471</v>
      </c>
      <c r="B518" s="252">
        <f>COUNTIF(Sample_T_!B:B,A518)</f>
        <v>0</v>
      </c>
    </row>
    <row r="519" spans="1:2">
      <c r="A519" s="252" t="s">
        <v>472</v>
      </c>
      <c r="B519" s="252">
        <f>COUNTIF(Sample_T_!B:B,A519)</f>
        <v>0</v>
      </c>
    </row>
    <row r="520" spans="1:2">
      <c r="A520" s="252" t="s">
        <v>473</v>
      </c>
      <c r="B520" s="252">
        <f>COUNTIF(Sample_T_!B:B,A520)</f>
        <v>0</v>
      </c>
    </row>
    <row r="521" spans="1:2">
      <c r="A521" s="252" t="s">
        <v>474</v>
      </c>
      <c r="B521" s="252">
        <f>COUNTIF(Sample_T_!B:B,A521)</f>
        <v>0</v>
      </c>
    </row>
    <row r="522" spans="1:2">
      <c r="A522" s="252" t="s">
        <v>475</v>
      </c>
      <c r="B522" s="252">
        <f>COUNTIF(Sample_T_!B:B,A522)</f>
        <v>0</v>
      </c>
    </row>
    <row r="523" spans="1:2">
      <c r="A523" s="252" t="s">
        <v>476</v>
      </c>
      <c r="B523" s="252">
        <f>COUNTIF(Sample_T_!B:B,A523)</f>
        <v>0</v>
      </c>
    </row>
    <row r="524" spans="1:2">
      <c r="A524" s="252" t="s">
        <v>477</v>
      </c>
      <c r="B524" s="252">
        <f>COUNTIF(Sample_T_!B:B,A524)</f>
        <v>0</v>
      </c>
    </row>
    <row r="525" spans="1:2">
      <c r="A525" s="252" t="s">
        <v>478</v>
      </c>
      <c r="B525" s="252">
        <f>COUNTIF(Sample_T_!B:B,A525)</f>
        <v>0</v>
      </c>
    </row>
    <row r="526" spans="1:2">
      <c r="A526" s="252" t="s">
        <v>479</v>
      </c>
      <c r="B526" s="252">
        <f>COUNTIF(Sample_T_!B:B,A526)</f>
        <v>0</v>
      </c>
    </row>
    <row r="527" spans="1:2">
      <c r="A527" s="252" t="s">
        <v>480</v>
      </c>
      <c r="B527" s="252">
        <f>COUNTIF(Sample_T_!B:B,A527)</f>
        <v>0</v>
      </c>
    </row>
    <row r="528" spans="1:2">
      <c r="A528" s="252" t="s">
        <v>481</v>
      </c>
      <c r="B528" s="252">
        <f>COUNTIF(Sample_T_!B:B,A528)</f>
        <v>0</v>
      </c>
    </row>
    <row r="529" spans="1:2">
      <c r="A529" s="252" t="s">
        <v>482</v>
      </c>
      <c r="B529" s="252">
        <f>COUNTIF(Sample_T_!B:B,A529)</f>
        <v>0</v>
      </c>
    </row>
    <row r="530" spans="1:2">
      <c r="A530" s="252" t="s">
        <v>483</v>
      </c>
      <c r="B530" s="252">
        <f>COUNTIF(Sample_T_!B:B,A530)</f>
        <v>0</v>
      </c>
    </row>
    <row r="531" spans="1:2">
      <c r="A531" s="252" t="s">
        <v>484</v>
      </c>
      <c r="B531" s="252">
        <f>COUNTIF(Sample_T_!B:B,A531)</f>
        <v>0</v>
      </c>
    </row>
    <row r="532" spans="1:2">
      <c r="A532" s="252" t="s">
        <v>485</v>
      </c>
      <c r="B532" s="252">
        <f>COUNTIF(Sample_T_!B:B,A532)</f>
        <v>0</v>
      </c>
    </row>
    <row r="533" spans="1:2">
      <c r="A533" s="252" t="s">
        <v>486</v>
      </c>
      <c r="B533" s="252">
        <f>COUNTIF(Sample_T_!B:B,A533)</f>
        <v>0</v>
      </c>
    </row>
    <row r="534" spans="1:2">
      <c r="A534" s="252" t="s">
        <v>487</v>
      </c>
      <c r="B534" s="252">
        <f>COUNTIF(Sample_T_!B:B,A534)</f>
        <v>0</v>
      </c>
    </row>
    <row r="535" spans="1:2">
      <c r="A535" s="252" t="s">
        <v>488</v>
      </c>
      <c r="B535" s="252">
        <f>COUNTIF(Sample_T_!B:B,A535)</f>
        <v>0</v>
      </c>
    </row>
    <row r="536" spans="1:2">
      <c r="A536" s="252" t="s">
        <v>489</v>
      </c>
      <c r="B536" s="252">
        <f>COUNTIF(Sample_T_!B:B,A536)</f>
        <v>0</v>
      </c>
    </row>
    <row r="537" spans="1:2">
      <c r="A537" s="252" t="s">
        <v>490</v>
      </c>
      <c r="B537" s="252">
        <f>COUNTIF(Sample_T_!B:B,A537)</f>
        <v>0</v>
      </c>
    </row>
    <row r="538" spans="1:2">
      <c r="A538" s="252" t="s">
        <v>491</v>
      </c>
      <c r="B538" s="252">
        <f>COUNTIF(Sample_T_!B:B,A538)</f>
        <v>0</v>
      </c>
    </row>
    <row r="539" spans="1:2">
      <c r="A539" s="252" t="s">
        <v>492</v>
      </c>
      <c r="B539" s="252">
        <f>COUNTIF(Sample_T_!B:B,A539)</f>
        <v>0</v>
      </c>
    </row>
    <row r="540" spans="1:2">
      <c r="A540" s="252" t="s">
        <v>493</v>
      </c>
      <c r="B540" s="252">
        <f>COUNTIF(Sample_T_!B:B,A540)</f>
        <v>0</v>
      </c>
    </row>
    <row r="541" spans="1:2">
      <c r="A541" s="252" t="s">
        <v>494</v>
      </c>
      <c r="B541" s="252">
        <f>COUNTIF(Sample_T_!B:B,A541)</f>
        <v>0</v>
      </c>
    </row>
    <row r="542" spans="1:2">
      <c r="A542" s="252" t="s">
        <v>495</v>
      </c>
      <c r="B542" s="252">
        <f>COUNTIF(Sample_T_!B:B,A542)</f>
        <v>0</v>
      </c>
    </row>
    <row r="543" spans="1:2">
      <c r="A543" s="252" t="s">
        <v>496</v>
      </c>
      <c r="B543" s="252">
        <f>COUNTIF(Sample_T_!B:B,A543)</f>
        <v>0</v>
      </c>
    </row>
    <row r="544" spans="1:2">
      <c r="A544" s="252" t="s">
        <v>497</v>
      </c>
      <c r="B544" s="252">
        <f>COUNTIF(Sample_T_!B:B,A544)</f>
        <v>0</v>
      </c>
    </row>
    <row r="545" spans="1:2">
      <c r="A545" s="252" t="s">
        <v>498</v>
      </c>
      <c r="B545" s="252">
        <f>COUNTIF(Sample_T_!B:B,A545)</f>
        <v>0</v>
      </c>
    </row>
    <row r="546" spans="1:2">
      <c r="A546" s="252" t="s">
        <v>499</v>
      </c>
      <c r="B546" s="252">
        <f>COUNTIF(Sample_T_!B:B,A546)</f>
        <v>0</v>
      </c>
    </row>
    <row r="547" spans="1:2">
      <c r="A547" s="252" t="s">
        <v>500</v>
      </c>
      <c r="B547" s="252">
        <f>COUNTIF(Sample_T_!B:B,A547)</f>
        <v>0</v>
      </c>
    </row>
    <row r="548" spans="1:2">
      <c r="A548" s="252" t="s">
        <v>501</v>
      </c>
      <c r="B548" s="252">
        <f>COUNTIF(Sample_T_!B:B,A548)</f>
        <v>0</v>
      </c>
    </row>
    <row r="549" spans="1:2">
      <c r="A549" s="252" t="s">
        <v>502</v>
      </c>
      <c r="B549" s="252">
        <f>COUNTIF(Sample_T_!B:B,A549)</f>
        <v>0</v>
      </c>
    </row>
    <row r="550" spans="1:2">
      <c r="A550" s="252" t="s">
        <v>3534</v>
      </c>
      <c r="B550" s="252">
        <f>COUNTIF(Sample_T_!B:B,A550)</f>
        <v>1</v>
      </c>
    </row>
    <row r="551" spans="1:2">
      <c r="A551" s="252" t="s">
        <v>504</v>
      </c>
      <c r="B551" s="252">
        <f>COUNTIF(Sample_T_!B:B,A551)</f>
        <v>1</v>
      </c>
    </row>
    <row r="552" spans="1:2">
      <c r="A552" s="252" t="s">
        <v>505</v>
      </c>
      <c r="B552" s="252">
        <f>COUNTIF(Sample_T_!B:B,A552)</f>
        <v>1</v>
      </c>
    </row>
    <row r="553" spans="1:2">
      <c r="A553" s="252" t="s">
        <v>506</v>
      </c>
      <c r="B553" s="252">
        <f>COUNTIF(Sample_T_!B:B,A553)</f>
        <v>1</v>
      </c>
    </row>
    <row r="554" spans="1:2">
      <c r="A554" s="252" t="s">
        <v>507</v>
      </c>
      <c r="B554" s="252">
        <f>COUNTIF(Sample_T_!B:B,A554)</f>
        <v>1</v>
      </c>
    </row>
    <row r="555" spans="1:2">
      <c r="A555" s="252" t="s">
        <v>508</v>
      </c>
      <c r="B555" s="252">
        <f>COUNTIF(Sample_T_!B:B,A555)</f>
        <v>1</v>
      </c>
    </row>
    <row r="556" spans="1:2">
      <c r="A556" s="252" t="s">
        <v>509</v>
      </c>
      <c r="B556" s="252">
        <f>COUNTIF(Sample_T_!B:B,A556)</f>
        <v>0</v>
      </c>
    </row>
    <row r="557" spans="1:2">
      <c r="A557" s="252" t="s">
        <v>3535</v>
      </c>
      <c r="B557" s="252">
        <f>COUNTIF(Sample_T_!B:B,A557)</f>
        <v>1</v>
      </c>
    </row>
    <row r="558" spans="1:2">
      <c r="A558" s="252" t="s">
        <v>510</v>
      </c>
      <c r="B558" s="252">
        <f>COUNTIF(Sample_T_!B:B,A558)</f>
        <v>1</v>
      </c>
    </row>
    <row r="559" spans="1:2">
      <c r="A559" s="252" t="s">
        <v>511</v>
      </c>
      <c r="B559" s="252">
        <f>COUNTIF(Sample_T_!B:B,A559)</f>
        <v>1</v>
      </c>
    </row>
    <row r="560" spans="1:2">
      <c r="A560" s="252" t="s">
        <v>512</v>
      </c>
      <c r="B560" s="252">
        <f>COUNTIF(Sample_T_!B:B,A560)</f>
        <v>1</v>
      </c>
    </row>
    <row r="561" spans="1:2">
      <c r="A561" s="252" t="s">
        <v>514</v>
      </c>
      <c r="B561" s="252">
        <f>COUNTIF(Sample_T_!B:B,A561)</f>
        <v>1</v>
      </c>
    </row>
    <row r="562" spans="1:2">
      <c r="A562" s="252" t="s">
        <v>515</v>
      </c>
      <c r="B562" s="252">
        <f>COUNTIF(Sample_T_!B:B,A562)</f>
        <v>1</v>
      </c>
    </row>
    <row r="563" spans="1:2">
      <c r="A563" s="252" t="s">
        <v>516</v>
      </c>
      <c r="B563" s="252">
        <f>COUNTIF(Sample_T_!B:B,A563)</f>
        <v>1</v>
      </c>
    </row>
    <row r="564" spans="1:2">
      <c r="A564" s="252" t="s">
        <v>517</v>
      </c>
      <c r="B564" s="252">
        <f>COUNTIF(Sample_T_!B:B,A564)</f>
        <v>0</v>
      </c>
    </row>
    <row r="565" spans="1:2">
      <c r="A565" s="252" t="s">
        <v>518</v>
      </c>
      <c r="B565" s="252">
        <f>COUNTIF(Sample_T_!B:B,A565)</f>
        <v>1</v>
      </c>
    </row>
    <row r="566" spans="1:2">
      <c r="A566" s="252" t="s">
        <v>519</v>
      </c>
      <c r="B566" s="252">
        <f>COUNTIF(Sample_T_!B:B,A566)</f>
        <v>1</v>
      </c>
    </row>
    <row r="567" spans="1:2">
      <c r="A567" s="252" t="s">
        <v>520</v>
      </c>
      <c r="B567" s="252">
        <f>COUNTIF(Sample_T_!B:B,A567)</f>
        <v>1</v>
      </c>
    </row>
    <row r="568" spans="1:2">
      <c r="A568" s="252" t="s">
        <v>521</v>
      </c>
      <c r="B568" s="252">
        <f>COUNTIF(Sample_T_!B:B,A568)</f>
        <v>1</v>
      </c>
    </row>
    <row r="569" spans="1:2">
      <c r="A569" s="252" t="s">
        <v>522</v>
      </c>
      <c r="B569" s="252">
        <f>COUNTIF(Sample_T_!B:B,A569)</f>
        <v>1</v>
      </c>
    </row>
    <row r="570" spans="1:2">
      <c r="A570" s="252" t="s">
        <v>523</v>
      </c>
      <c r="B570" s="252">
        <f>COUNTIF(Sample_T_!B:B,A570)</f>
        <v>1</v>
      </c>
    </row>
    <row r="571" spans="1:2">
      <c r="A571" s="252" t="s">
        <v>1903</v>
      </c>
      <c r="B571" s="252">
        <f>COUNTIF(Sample_T_!B:B,A571)</f>
        <v>1</v>
      </c>
    </row>
    <row r="572" spans="1:2">
      <c r="A572" s="252" t="s">
        <v>524</v>
      </c>
      <c r="B572" s="252">
        <f>COUNTIF(Sample_T_!B:B,A572)</f>
        <v>1</v>
      </c>
    </row>
    <row r="573" spans="1:2">
      <c r="A573" s="252" t="s">
        <v>525</v>
      </c>
      <c r="B573" s="252">
        <f>COUNTIF(Sample_T_!B:B,A573)</f>
        <v>1</v>
      </c>
    </row>
    <row r="574" spans="1:2">
      <c r="A574" s="252" t="s">
        <v>526</v>
      </c>
      <c r="B574" s="252">
        <f>COUNTIF(Sample_T_!B:B,A574)</f>
        <v>1</v>
      </c>
    </row>
    <row r="575" spans="1:2">
      <c r="A575" s="252" t="s">
        <v>527</v>
      </c>
      <c r="B575" s="252">
        <f>COUNTIF(Sample_T_!B:B,A575)</f>
        <v>1</v>
      </c>
    </row>
    <row r="576" spans="1:2">
      <c r="A576" s="252" t="s">
        <v>528</v>
      </c>
      <c r="B576" s="252">
        <f>COUNTIF(Sample_T_!B:B,A576)</f>
        <v>0</v>
      </c>
    </row>
    <row r="577" spans="1:2">
      <c r="A577" s="252" t="s">
        <v>529</v>
      </c>
      <c r="B577" s="252">
        <f>COUNTIF(Sample_T_!B:B,A577)</f>
        <v>1</v>
      </c>
    </row>
    <row r="578" spans="1:2">
      <c r="A578" s="252" t="s">
        <v>530</v>
      </c>
      <c r="B578" s="252">
        <f>COUNTIF(Sample_T_!B:B,A578)</f>
        <v>1</v>
      </c>
    </row>
    <row r="579" spans="1:2">
      <c r="A579" s="252" t="s">
        <v>531</v>
      </c>
      <c r="B579" s="252">
        <f>COUNTIF(Sample_T_!B:B,A579)</f>
        <v>1</v>
      </c>
    </row>
    <row r="580" spans="1:2">
      <c r="A580" s="252" t="s">
        <v>532</v>
      </c>
      <c r="B580" s="252">
        <f>COUNTIF(Sample_T_!B:B,A580)</f>
        <v>0</v>
      </c>
    </row>
    <row r="581" spans="1:2">
      <c r="A581" s="252" t="s">
        <v>533</v>
      </c>
      <c r="B581" s="252">
        <f>COUNTIF(Sample_T_!B:B,A581)</f>
        <v>0</v>
      </c>
    </row>
    <row r="582" spans="1:2">
      <c r="A582" s="252" t="s">
        <v>534</v>
      </c>
      <c r="B582" s="252">
        <f>COUNTIF(Sample_T_!B:B,A582)</f>
        <v>1</v>
      </c>
    </row>
    <row r="583" spans="1:2">
      <c r="A583" s="252" t="s">
        <v>535</v>
      </c>
      <c r="B583" s="252">
        <f>COUNTIF(Sample_T_!B:B,A583)</f>
        <v>1</v>
      </c>
    </row>
    <row r="584" spans="1:2">
      <c r="A584" s="252" t="s">
        <v>536</v>
      </c>
      <c r="B584" s="252">
        <f>COUNTIF(Sample_T_!B:B,A584)</f>
        <v>1</v>
      </c>
    </row>
    <row r="585" spans="1:2">
      <c r="A585" s="252" t="s">
        <v>537</v>
      </c>
      <c r="B585" s="252">
        <f>COUNTIF(Sample_T_!B:B,A585)</f>
        <v>1</v>
      </c>
    </row>
    <row r="586" spans="1:2">
      <c r="A586" s="252" t="s">
        <v>538</v>
      </c>
      <c r="B586" s="252">
        <f>COUNTIF(Sample_T_!B:B,A586)</f>
        <v>0</v>
      </c>
    </row>
    <row r="587" spans="1:2">
      <c r="A587" s="252" t="s">
        <v>539</v>
      </c>
      <c r="B587" s="252">
        <f>COUNTIF(Sample_T_!B:B,A587)</f>
        <v>0</v>
      </c>
    </row>
    <row r="588" spans="1:2">
      <c r="A588" s="252" t="s">
        <v>540</v>
      </c>
      <c r="B588" s="252">
        <f>COUNTIF(Sample_T_!B:B,A588)</f>
        <v>1</v>
      </c>
    </row>
    <row r="589" spans="1:2">
      <c r="A589" s="252" t="s">
        <v>541</v>
      </c>
      <c r="B589" s="252">
        <f>COUNTIF(Sample_T_!B:B,A589)</f>
        <v>1</v>
      </c>
    </row>
    <row r="590" spans="1:2">
      <c r="A590" s="252" t="s">
        <v>542</v>
      </c>
      <c r="B590" s="252">
        <f>COUNTIF(Sample_T_!B:B,A590)</f>
        <v>0</v>
      </c>
    </row>
    <row r="591" spans="1:2">
      <c r="A591" s="252" t="s">
        <v>543</v>
      </c>
      <c r="B591" s="252">
        <f>COUNTIF(Sample_T_!B:B,A591)</f>
        <v>1</v>
      </c>
    </row>
    <row r="592" spans="1:2">
      <c r="A592" s="252" t="s">
        <v>544</v>
      </c>
      <c r="B592" s="252">
        <f>COUNTIF(Sample_T_!B:B,A592)</f>
        <v>1</v>
      </c>
    </row>
    <row r="593" spans="1:2">
      <c r="A593" s="252" t="s">
        <v>546</v>
      </c>
      <c r="B593" s="252">
        <f>COUNTIF(Sample_T_!B:B,A593)</f>
        <v>0</v>
      </c>
    </row>
    <row r="594" spans="1:2">
      <c r="A594" s="252" t="s">
        <v>547</v>
      </c>
      <c r="B594" s="252">
        <f>COUNTIF(Sample_T_!B:B,A594)</f>
        <v>1</v>
      </c>
    </row>
    <row r="595" spans="1:2">
      <c r="A595" s="252" t="s">
        <v>548</v>
      </c>
      <c r="B595" s="252">
        <f>COUNTIF(Sample_T_!B:B,A595)</f>
        <v>0</v>
      </c>
    </row>
    <row r="596" spans="1:2">
      <c r="A596" s="252" t="s">
        <v>549</v>
      </c>
      <c r="B596" s="252">
        <f>COUNTIF(Sample_T_!B:B,A596)</f>
        <v>1</v>
      </c>
    </row>
    <row r="597" spans="1:2">
      <c r="A597" s="252" t="s">
        <v>1960</v>
      </c>
      <c r="B597" s="252">
        <f>COUNTIF(Sample_T_!B:B,A597)</f>
        <v>1</v>
      </c>
    </row>
    <row r="598" spans="1:2">
      <c r="A598" s="252" t="s">
        <v>550</v>
      </c>
      <c r="B598" s="252">
        <f>COUNTIF(Sample_T_!B:B,A598)</f>
        <v>0</v>
      </c>
    </row>
    <row r="599" spans="1:2">
      <c r="A599" s="252" t="s">
        <v>551</v>
      </c>
      <c r="B599" s="252">
        <f>COUNTIF(Sample_T_!B:B,A599)</f>
        <v>1</v>
      </c>
    </row>
    <row r="600" spans="1:2">
      <c r="A600" s="252" t="s">
        <v>552</v>
      </c>
      <c r="B600" s="252">
        <f>COUNTIF(Sample_T_!B:B,A600)</f>
        <v>1</v>
      </c>
    </row>
    <row r="601" spans="1:2">
      <c r="A601" s="252" t="s">
        <v>553</v>
      </c>
      <c r="B601" s="252">
        <f>COUNTIF(Sample_T_!B:B,A601)</f>
        <v>1</v>
      </c>
    </row>
    <row r="602" spans="1:2">
      <c r="A602" s="252" t="s">
        <v>554</v>
      </c>
      <c r="B602" s="252">
        <f>COUNTIF(Sample_T_!B:B,A602)</f>
        <v>1</v>
      </c>
    </row>
    <row r="603" spans="1:2">
      <c r="A603" s="252" t="s">
        <v>555</v>
      </c>
      <c r="B603" s="252">
        <f>COUNTIF(Sample_T_!B:B,A603)</f>
        <v>0</v>
      </c>
    </row>
    <row r="604" spans="1:2">
      <c r="A604" s="252" t="s">
        <v>556</v>
      </c>
      <c r="B604" s="252">
        <f>COUNTIF(Sample_T_!B:B,A604)</f>
        <v>1</v>
      </c>
    </row>
    <row r="605" spans="1:2">
      <c r="A605" s="252" t="s">
        <v>557</v>
      </c>
      <c r="B605" s="252">
        <f>COUNTIF(Sample_T_!B:B,A605)</f>
        <v>1</v>
      </c>
    </row>
    <row r="606" spans="1:2">
      <c r="A606" s="252" t="s">
        <v>1984</v>
      </c>
      <c r="B606" s="252">
        <f>COUNTIF(Sample_T_!B:B,A606)</f>
        <v>1</v>
      </c>
    </row>
    <row r="607" spans="1:2">
      <c r="A607" s="252" t="s">
        <v>1987</v>
      </c>
      <c r="B607" s="252">
        <f>COUNTIF(Sample_T_!B:B,A607)</f>
        <v>1</v>
      </c>
    </row>
    <row r="608" spans="1:2">
      <c r="A608" s="252" t="s">
        <v>558</v>
      </c>
      <c r="B608" s="252">
        <f>COUNTIF(Sample_T_!B:B,A608)</f>
        <v>1</v>
      </c>
    </row>
    <row r="609" spans="1:2">
      <c r="A609" s="252" t="s">
        <v>559</v>
      </c>
      <c r="B609" s="252">
        <f>COUNTIF(Sample_T_!B:B,A609)</f>
        <v>1</v>
      </c>
    </row>
    <row r="610" spans="1:2">
      <c r="A610" s="252" t="s">
        <v>560</v>
      </c>
      <c r="B610" s="252">
        <f>COUNTIF(Sample_T_!B:B,A610)</f>
        <v>1</v>
      </c>
    </row>
    <row r="611" spans="1:2">
      <c r="A611" s="252" t="s">
        <v>561</v>
      </c>
      <c r="B611" s="252">
        <f>COUNTIF(Sample_T_!B:B,A611)</f>
        <v>1</v>
      </c>
    </row>
    <row r="612" spans="1:2">
      <c r="A612" s="252" t="s">
        <v>562</v>
      </c>
      <c r="B612" s="252">
        <f>COUNTIF(Sample_T_!B:B,A612)</f>
        <v>1</v>
      </c>
    </row>
    <row r="613" spans="1:2">
      <c r="A613" s="252" t="s">
        <v>563</v>
      </c>
      <c r="B613" s="252">
        <f>COUNTIF(Sample_T_!B:B,A613)</f>
        <v>1</v>
      </c>
    </row>
    <row r="614" spans="1:2">
      <c r="A614" s="252" t="s">
        <v>564</v>
      </c>
      <c r="B614" s="252">
        <f>COUNTIF(Sample_T_!B:B,A614)</f>
        <v>1</v>
      </c>
    </row>
    <row r="615" spans="1:2">
      <c r="A615" s="252" t="s">
        <v>565</v>
      </c>
      <c r="B615" s="252">
        <f>COUNTIF(Sample_T_!B:B,A615)</f>
        <v>1</v>
      </c>
    </row>
    <row r="616" spans="1:2">
      <c r="A616" s="252" t="s">
        <v>566</v>
      </c>
      <c r="B616" s="252">
        <f>COUNTIF(Sample_T_!B:B,A616)</f>
        <v>0</v>
      </c>
    </row>
    <row r="617" spans="1:2">
      <c r="A617" s="252" t="s">
        <v>567</v>
      </c>
      <c r="B617" s="252">
        <f>COUNTIF(Sample_T_!B:B,A617)</f>
        <v>0</v>
      </c>
    </row>
    <row r="618" spans="1:2">
      <c r="A618" s="252" t="s">
        <v>568</v>
      </c>
      <c r="B618" s="252">
        <f>COUNTIF(Sample_T_!B:B,A618)</f>
        <v>0</v>
      </c>
    </row>
    <row r="619" spans="1:2">
      <c r="A619" s="252" t="s">
        <v>569</v>
      </c>
      <c r="B619" s="252">
        <f>COUNTIF(Sample_T_!B:B,A619)</f>
        <v>1</v>
      </c>
    </row>
    <row r="620" spans="1:2">
      <c r="A620" s="252" t="s">
        <v>570</v>
      </c>
      <c r="B620" s="252">
        <f>COUNTIF(Sample_T_!B:B,A620)</f>
        <v>1</v>
      </c>
    </row>
    <row r="621" spans="1:2">
      <c r="A621" s="252" t="s">
        <v>3538</v>
      </c>
      <c r="B621" s="252">
        <f>COUNTIF(Sample_T_!B:B,A621)</f>
        <v>0</v>
      </c>
    </row>
    <row r="622" spans="1:2">
      <c r="A622" s="252" t="s">
        <v>571</v>
      </c>
      <c r="B622" s="252">
        <f>COUNTIF(Sample_T_!B:B,A622)</f>
        <v>0</v>
      </c>
    </row>
    <row r="623" spans="1:2">
      <c r="A623" s="252" t="s">
        <v>572</v>
      </c>
      <c r="B623" s="252">
        <f>COUNTIF(Sample_T_!B:B,A623)</f>
        <v>0</v>
      </c>
    </row>
    <row r="624" spans="1:2">
      <c r="A624" s="252" t="s">
        <v>573</v>
      </c>
      <c r="B624" s="252">
        <f>COUNTIF(Sample_T_!B:B,A624)</f>
        <v>1</v>
      </c>
    </row>
    <row r="625" spans="1:2">
      <c r="A625" s="252" t="s">
        <v>2016</v>
      </c>
      <c r="B625" s="252">
        <f>COUNTIF(Sample_T_!B:B,A625)</f>
        <v>0</v>
      </c>
    </row>
    <row r="626" spans="1:2">
      <c r="A626" s="252" t="s">
        <v>574</v>
      </c>
      <c r="B626" s="252">
        <f>COUNTIF(Sample_T_!B:B,A626)</f>
        <v>0</v>
      </c>
    </row>
    <row r="627" spans="1:2">
      <c r="A627" s="252" t="s">
        <v>2021</v>
      </c>
      <c r="B627" s="252">
        <f>COUNTIF(Sample_T_!B:B,A627)</f>
        <v>0</v>
      </c>
    </row>
    <row r="628" spans="1:2">
      <c r="A628" s="252" t="s">
        <v>575</v>
      </c>
      <c r="B628" s="252">
        <f>COUNTIF(Sample_T_!B:B,A628)</f>
        <v>0</v>
      </c>
    </row>
    <row r="629" spans="1:2">
      <c r="A629" s="252" t="s">
        <v>576</v>
      </c>
      <c r="B629" s="252">
        <f>COUNTIF(Sample_T_!B:B,A629)</f>
        <v>0</v>
      </c>
    </row>
    <row r="630" spans="1:2">
      <c r="A630" s="252" t="s">
        <v>577</v>
      </c>
      <c r="B630" s="252">
        <f>COUNTIF(Sample_T_!B:B,A630)</f>
        <v>1</v>
      </c>
    </row>
    <row r="631" spans="1:2">
      <c r="A631" s="252" t="s">
        <v>578</v>
      </c>
      <c r="B631" s="252">
        <f>COUNTIF(Sample_T_!B:B,A631)</f>
        <v>1</v>
      </c>
    </row>
    <row r="632" spans="1:2">
      <c r="A632" s="252" t="s">
        <v>579</v>
      </c>
      <c r="B632" s="252">
        <f>COUNTIF(Sample_T_!B:B,A632)</f>
        <v>1</v>
      </c>
    </row>
    <row r="633" spans="1:2">
      <c r="A633" s="252" t="s">
        <v>2035</v>
      </c>
      <c r="B633" s="252">
        <f>COUNTIF(Sample_T_!B:B,A633)</f>
        <v>1</v>
      </c>
    </row>
    <row r="634" spans="1:2">
      <c r="A634" s="252" t="s">
        <v>580</v>
      </c>
      <c r="B634" s="252">
        <f>COUNTIF(Sample_T_!B:B,A634)</f>
        <v>0</v>
      </c>
    </row>
    <row r="635" spans="1:2">
      <c r="A635" s="252" t="s">
        <v>581</v>
      </c>
      <c r="B635" s="252">
        <f>COUNTIF(Sample_T_!B:B,A635)</f>
        <v>1</v>
      </c>
    </row>
    <row r="636" spans="1:2">
      <c r="A636" s="252" t="s">
        <v>582</v>
      </c>
      <c r="B636" s="252">
        <f>COUNTIF(Sample_T_!B:B,A636)</f>
        <v>0</v>
      </c>
    </row>
    <row r="637" spans="1:2">
      <c r="A637" s="252" t="s">
        <v>583</v>
      </c>
      <c r="B637" s="252">
        <f>COUNTIF(Sample_T_!B:B,A637)</f>
        <v>1</v>
      </c>
    </row>
    <row r="638" spans="1:2">
      <c r="A638" s="252" t="s">
        <v>584</v>
      </c>
      <c r="B638" s="252">
        <f>COUNTIF(Sample_T_!B:B,A638)</f>
        <v>0</v>
      </c>
    </row>
    <row r="639" spans="1:2">
      <c r="A639" s="252" t="s">
        <v>585</v>
      </c>
      <c r="B639" s="252">
        <f>COUNTIF(Sample_T_!B:B,A639)</f>
        <v>0</v>
      </c>
    </row>
    <row r="640" spans="1:2">
      <c r="A640" s="252" t="s">
        <v>586</v>
      </c>
      <c r="B640" s="252">
        <f>COUNTIF(Sample_T_!B:B,A640)</f>
        <v>1</v>
      </c>
    </row>
    <row r="641" spans="1:2">
      <c r="A641" s="252" t="s">
        <v>587</v>
      </c>
      <c r="B641" s="252">
        <f>COUNTIF(Sample_T_!B:B,A641)</f>
        <v>0</v>
      </c>
    </row>
    <row r="642" spans="1:2">
      <c r="A642" s="252" t="s">
        <v>588</v>
      </c>
      <c r="B642" s="252">
        <f>COUNTIF(Sample_T_!B:B,A642)</f>
        <v>1</v>
      </c>
    </row>
    <row r="643" spans="1:2">
      <c r="A643" s="252" t="s">
        <v>3541</v>
      </c>
      <c r="B643" s="252">
        <f>COUNTIF(Sample_T_!B:B,A643)</f>
        <v>0</v>
      </c>
    </row>
    <row r="644" spans="1:2">
      <c r="A644" s="252" t="s">
        <v>3543</v>
      </c>
      <c r="B644" s="252">
        <f>COUNTIF(Sample_T_!B:B,A644)</f>
        <v>0</v>
      </c>
    </row>
    <row r="645" spans="1:2">
      <c r="A645" s="252" t="s">
        <v>5260</v>
      </c>
      <c r="B645" s="252">
        <f>COUNTIF(Sample_T_!B:B,A645)</f>
        <v>0</v>
      </c>
    </row>
    <row r="646" spans="1:2">
      <c r="A646" s="252" t="s">
        <v>589</v>
      </c>
      <c r="B646" s="252">
        <f>COUNTIF(Sample_T_!B:B,A646)</f>
        <v>0</v>
      </c>
    </row>
    <row r="647" spans="1:2">
      <c r="A647" s="252" t="s">
        <v>590</v>
      </c>
      <c r="B647" s="252">
        <f>COUNTIF(Sample_T_!B:B,A647)</f>
        <v>0</v>
      </c>
    </row>
    <row r="648" spans="1:2">
      <c r="A648" s="252" t="s">
        <v>591</v>
      </c>
      <c r="B648" s="252">
        <f>COUNTIF(Sample_T_!B:B,A648)</f>
        <v>0</v>
      </c>
    </row>
    <row r="649" spans="1:2">
      <c r="A649" s="252" t="s">
        <v>2062</v>
      </c>
      <c r="B649" s="252">
        <f>COUNTIF(Sample_T_!B:B,A649)</f>
        <v>0</v>
      </c>
    </row>
    <row r="650" spans="1:2">
      <c r="A650" s="252" t="s">
        <v>2065</v>
      </c>
      <c r="B650" s="252">
        <f>COUNTIF(Sample_T_!B:B,A650)</f>
        <v>1</v>
      </c>
    </row>
    <row r="651" spans="1:2">
      <c r="A651" s="252" t="s">
        <v>2068</v>
      </c>
      <c r="B651" s="252">
        <f>COUNTIF(Sample_T_!B:B,A651)</f>
        <v>1</v>
      </c>
    </row>
    <row r="652" spans="1:2">
      <c r="A652" s="252" t="s">
        <v>2071</v>
      </c>
      <c r="B652" s="252">
        <f>COUNTIF(Sample_T_!B:B,A652)</f>
        <v>1</v>
      </c>
    </row>
    <row r="653" spans="1:2">
      <c r="A653" s="252" t="s">
        <v>592</v>
      </c>
      <c r="B653" s="252">
        <f>COUNTIF(Sample_T_!B:B,A653)</f>
        <v>1</v>
      </c>
    </row>
    <row r="654" spans="1:2">
      <c r="A654" s="252" t="s">
        <v>593</v>
      </c>
      <c r="B654" s="252">
        <f>COUNTIF(Sample_T_!B:B,A654)</f>
        <v>1</v>
      </c>
    </row>
    <row r="655" spans="1:2">
      <c r="A655" s="252" t="s">
        <v>3548</v>
      </c>
      <c r="B655" s="252">
        <f>COUNTIF(Sample_T_!B:B,A655)</f>
        <v>0</v>
      </c>
    </row>
    <row r="656" spans="1:2">
      <c r="A656" s="252" t="s">
        <v>3550</v>
      </c>
      <c r="B656" s="252">
        <f>COUNTIF(Sample_T_!B:B,A656)</f>
        <v>0</v>
      </c>
    </row>
    <row r="657" spans="1:2">
      <c r="A657" s="252" t="s">
        <v>2076</v>
      </c>
      <c r="B657" s="252">
        <f>COUNTIF(Sample_T_!B:B,A657)</f>
        <v>0</v>
      </c>
    </row>
    <row r="658" spans="1:2">
      <c r="A658" s="252" t="s">
        <v>2078</v>
      </c>
      <c r="B658" s="252">
        <f>COUNTIF(Sample_T_!B:B,A658)</f>
        <v>0</v>
      </c>
    </row>
    <row r="659" spans="1:2">
      <c r="A659" s="252" t="s">
        <v>2081</v>
      </c>
      <c r="B659" s="252">
        <f>COUNTIF(Sample_T_!B:B,A659)</f>
        <v>1</v>
      </c>
    </row>
    <row r="660" spans="1:2">
      <c r="A660" s="252" t="s">
        <v>3554</v>
      </c>
      <c r="B660" s="252">
        <f>COUNTIF(Sample_T_!B:B,A660)</f>
        <v>0</v>
      </c>
    </row>
    <row r="661" spans="1:2">
      <c r="A661" s="252" t="s">
        <v>5261</v>
      </c>
      <c r="B661" s="252">
        <f>COUNTIF(Sample_T_!B:B,A661)</f>
        <v>0</v>
      </c>
    </row>
    <row r="662" spans="1:2">
      <c r="A662" s="252" t="s">
        <v>5262</v>
      </c>
      <c r="B662" s="252">
        <f>COUNTIF(Sample_T_!B:B,A662)</f>
        <v>0</v>
      </c>
    </row>
    <row r="663" spans="1:2">
      <c r="A663" s="252" t="s">
        <v>5263</v>
      </c>
      <c r="B663" s="252">
        <f>COUNTIF(Sample_T_!B:B,A663)</f>
        <v>0</v>
      </c>
    </row>
    <row r="664" spans="1:2">
      <c r="A664" s="252" t="s">
        <v>5264</v>
      </c>
      <c r="B664" s="252">
        <f>COUNTIF(Sample_T_!B:B,A664)</f>
        <v>0</v>
      </c>
    </row>
    <row r="665" spans="1:2">
      <c r="A665" s="252" t="s">
        <v>594</v>
      </c>
      <c r="B665" s="252">
        <f>COUNTIF(Sample_T_!B:B,A665)</f>
        <v>1</v>
      </c>
    </row>
    <row r="666" spans="1:2">
      <c r="A666" s="252" t="s">
        <v>595</v>
      </c>
      <c r="B666" s="252">
        <f>COUNTIF(Sample_T_!B:B,A666)</f>
        <v>1</v>
      </c>
    </row>
    <row r="667" spans="1:2">
      <c r="A667" s="252" t="s">
        <v>596</v>
      </c>
      <c r="B667" s="252">
        <f>COUNTIF(Sample_T_!B:B,A667)</f>
        <v>1</v>
      </c>
    </row>
    <row r="668" spans="1:2">
      <c r="A668" s="252" t="s">
        <v>597</v>
      </c>
      <c r="B668" s="252">
        <f>COUNTIF(Sample_T_!B:B,A668)</f>
        <v>0</v>
      </c>
    </row>
    <row r="669" spans="1:2">
      <c r="A669" s="252" t="s">
        <v>598</v>
      </c>
      <c r="B669" s="252">
        <f>COUNTIF(Sample_T_!B:B,A669)</f>
        <v>1</v>
      </c>
    </row>
    <row r="670" spans="1:2">
      <c r="A670" s="252" t="s">
        <v>3561</v>
      </c>
      <c r="B670" s="252">
        <f>COUNTIF(Sample_T_!B:B,A670)</f>
        <v>1</v>
      </c>
    </row>
    <row r="671" spans="1:2">
      <c r="A671" s="252" t="s">
        <v>600</v>
      </c>
      <c r="B671" s="252">
        <f>COUNTIF(Sample_T_!B:B,A671)</f>
        <v>1</v>
      </c>
    </row>
    <row r="672" spans="1:2">
      <c r="A672" s="252" t="s">
        <v>601</v>
      </c>
      <c r="B672" s="252">
        <f>COUNTIF(Sample_T_!B:B,A672)</f>
        <v>1</v>
      </c>
    </row>
    <row r="673" spans="1:2">
      <c r="A673" s="252" t="s">
        <v>602</v>
      </c>
      <c r="B673" s="252">
        <f>COUNTIF(Sample_T_!B:B,A673)</f>
        <v>1</v>
      </c>
    </row>
    <row r="674" spans="1:2">
      <c r="A674" s="252" t="s">
        <v>604</v>
      </c>
      <c r="B674" s="252">
        <f>COUNTIF(Sample_T_!B:B,A674)</f>
        <v>1</v>
      </c>
    </row>
    <row r="675" spans="1:2">
      <c r="A675" s="252" t="s">
        <v>605</v>
      </c>
      <c r="B675" s="252">
        <f>COUNTIF(Sample_T_!B:B,A675)</f>
        <v>1</v>
      </c>
    </row>
    <row r="676" spans="1:2">
      <c r="A676" s="252" t="s">
        <v>606</v>
      </c>
      <c r="B676" s="252">
        <f>COUNTIF(Sample_T_!B:B,A676)</f>
        <v>1</v>
      </c>
    </row>
    <row r="677" spans="1:2">
      <c r="A677" s="252" t="s">
        <v>607</v>
      </c>
      <c r="B677" s="252">
        <f>COUNTIF(Sample_T_!B:B,A677)</f>
        <v>1</v>
      </c>
    </row>
    <row r="678" spans="1:2">
      <c r="A678" s="252" t="s">
        <v>608</v>
      </c>
      <c r="B678" s="252">
        <f>COUNTIF(Sample_T_!B:B,A678)</f>
        <v>1</v>
      </c>
    </row>
    <row r="679" spans="1:2">
      <c r="A679" s="252" t="s">
        <v>609</v>
      </c>
      <c r="B679" s="252">
        <f>COUNTIF(Sample_T_!B:B,A679)</f>
        <v>1</v>
      </c>
    </row>
    <row r="680" spans="1:2">
      <c r="A680" s="252" t="s">
        <v>3562</v>
      </c>
      <c r="B680" s="252">
        <f>COUNTIF(Sample_T_!B:B,A680)</f>
        <v>0</v>
      </c>
    </row>
    <row r="681" spans="1:2">
      <c r="A681" s="252" t="s">
        <v>610</v>
      </c>
      <c r="B681" s="252">
        <f>COUNTIF(Sample_T_!B:B,A681)</f>
        <v>1</v>
      </c>
    </row>
    <row r="682" spans="1:2">
      <c r="A682" s="252" t="s">
        <v>611</v>
      </c>
      <c r="B682" s="252">
        <f>COUNTIF(Sample_T_!B:B,A682)</f>
        <v>1</v>
      </c>
    </row>
    <row r="683" spans="1:2">
      <c r="A683" s="252" t="s">
        <v>612</v>
      </c>
      <c r="B683" s="252">
        <f>COUNTIF(Sample_T_!B:B,A683)</f>
        <v>1</v>
      </c>
    </row>
    <row r="684" spans="1:2">
      <c r="A684" s="252" t="s">
        <v>3563</v>
      </c>
      <c r="B684" s="252">
        <f>COUNTIF(Sample_T_!B:B,A684)</f>
        <v>0</v>
      </c>
    </row>
    <row r="685" spans="1:2">
      <c r="A685" s="252" t="s">
        <v>613</v>
      </c>
      <c r="B685" s="252">
        <f>COUNTIF(Sample_T_!B:B,A685)</f>
        <v>1</v>
      </c>
    </row>
    <row r="686" spans="1:2">
      <c r="A686" s="252" t="s">
        <v>614</v>
      </c>
      <c r="B686" s="252">
        <f>COUNTIF(Sample_T_!B:B,A686)</f>
        <v>1</v>
      </c>
    </row>
    <row r="687" spans="1:2">
      <c r="A687" s="252" t="s">
        <v>3564</v>
      </c>
      <c r="B687" s="252">
        <f>COUNTIF(Sample_T_!B:B,A687)</f>
        <v>0</v>
      </c>
    </row>
    <row r="688" spans="1:2">
      <c r="A688" s="252" t="s">
        <v>615</v>
      </c>
      <c r="B688" s="252">
        <f>COUNTIF(Sample_T_!B:B,A688)</f>
        <v>1</v>
      </c>
    </row>
    <row r="689" spans="1:2">
      <c r="A689" s="252" t="s">
        <v>616</v>
      </c>
      <c r="B689" s="252">
        <f>COUNTIF(Sample_T_!B:B,A689)</f>
        <v>1</v>
      </c>
    </row>
    <row r="690" spans="1:2">
      <c r="A690" s="252" t="s">
        <v>617</v>
      </c>
      <c r="B690" s="252">
        <f>COUNTIF(Sample_T_!B:B,A690)</f>
        <v>1</v>
      </c>
    </row>
    <row r="691" spans="1:2">
      <c r="A691" s="252" t="s">
        <v>618</v>
      </c>
      <c r="B691" s="252">
        <f>COUNTIF(Sample_T_!B:B,A691)</f>
        <v>1</v>
      </c>
    </row>
    <row r="692" spans="1:2">
      <c r="A692" s="252" t="s">
        <v>619</v>
      </c>
      <c r="B692" s="252">
        <f>COUNTIF(Sample_T_!B:B,A692)</f>
        <v>1</v>
      </c>
    </row>
    <row r="693" spans="1:2">
      <c r="A693" s="252" t="s">
        <v>620</v>
      </c>
      <c r="B693" s="252">
        <f>COUNTIF(Sample_T_!B:B,A693)</f>
        <v>1</v>
      </c>
    </row>
    <row r="694" spans="1:2">
      <c r="A694" s="252" t="s">
        <v>621</v>
      </c>
      <c r="B694" s="252">
        <f>COUNTIF(Sample_T_!B:B,A694)</f>
        <v>1</v>
      </c>
    </row>
    <row r="695" spans="1:2">
      <c r="A695" s="252" t="s">
        <v>622</v>
      </c>
      <c r="B695" s="252">
        <f>COUNTIF(Sample_T_!B:B,A695)</f>
        <v>1</v>
      </c>
    </row>
    <row r="696" spans="1:2">
      <c r="A696" s="252" t="s">
        <v>623</v>
      </c>
      <c r="B696" s="252">
        <f>COUNTIF(Sample_T_!B:B,A696)</f>
        <v>1</v>
      </c>
    </row>
    <row r="697" spans="1:2">
      <c r="A697" s="252" t="s">
        <v>624</v>
      </c>
      <c r="B697" s="252">
        <f>COUNTIF(Sample_T_!B:B,A697)</f>
        <v>1</v>
      </c>
    </row>
    <row r="698" spans="1:2">
      <c r="A698" s="252" t="s">
        <v>625</v>
      </c>
      <c r="B698" s="252">
        <f>COUNTIF(Sample_T_!B:B,A698)</f>
        <v>1</v>
      </c>
    </row>
    <row r="699" spans="1:2">
      <c r="A699" s="252" t="s">
        <v>626</v>
      </c>
      <c r="B699" s="252">
        <f>COUNTIF(Sample_T_!B:B,A699)</f>
        <v>1</v>
      </c>
    </row>
    <row r="700" spans="1:2">
      <c r="A700" s="252" t="s">
        <v>627</v>
      </c>
      <c r="B700" s="252">
        <f>COUNTIF(Sample_T_!B:B,A700)</f>
        <v>1</v>
      </c>
    </row>
    <row r="701" spans="1:2">
      <c r="A701" s="252" t="s">
        <v>628</v>
      </c>
      <c r="B701" s="252">
        <f>COUNTIF(Sample_T_!B:B,A701)</f>
        <v>1</v>
      </c>
    </row>
    <row r="702" spans="1:2">
      <c r="A702" s="252" t="s">
        <v>629</v>
      </c>
      <c r="B702" s="252">
        <f>COUNTIF(Sample_T_!B:B,A702)</f>
        <v>1</v>
      </c>
    </row>
    <row r="703" spans="1:2">
      <c r="A703" s="252" t="s">
        <v>630</v>
      </c>
      <c r="B703" s="252">
        <f>COUNTIF(Sample_T_!B:B,A703)</f>
        <v>1</v>
      </c>
    </row>
    <row r="704" spans="1:2">
      <c r="A704" s="252" t="s">
        <v>631</v>
      </c>
      <c r="B704" s="252">
        <f>COUNTIF(Sample_T_!B:B,A704)</f>
        <v>1</v>
      </c>
    </row>
    <row r="705" spans="1:2">
      <c r="A705" s="252" t="s">
        <v>632</v>
      </c>
      <c r="B705" s="252">
        <f>COUNTIF(Sample_T_!B:B,A705)</f>
        <v>1</v>
      </c>
    </row>
    <row r="706" spans="1:2">
      <c r="A706" s="252" t="s">
        <v>633</v>
      </c>
      <c r="B706" s="252">
        <f>COUNTIF(Sample_T_!B:B,A706)</f>
        <v>1</v>
      </c>
    </row>
    <row r="707" spans="1:2">
      <c r="A707" s="252" t="s">
        <v>634</v>
      </c>
      <c r="B707" s="252">
        <f>COUNTIF(Sample_T_!B:B,A707)</f>
        <v>1</v>
      </c>
    </row>
    <row r="708" spans="1:2">
      <c r="A708" s="252" t="s">
        <v>3565</v>
      </c>
      <c r="B708" s="252">
        <f>COUNTIF(Sample_T_!B:B,A708)</f>
        <v>0</v>
      </c>
    </row>
    <row r="709" spans="1:2">
      <c r="A709" s="252" t="s">
        <v>635</v>
      </c>
      <c r="B709" s="252">
        <f>COUNTIF(Sample_T_!B:B,A709)</f>
        <v>1</v>
      </c>
    </row>
    <row r="710" spans="1:2">
      <c r="A710" s="252" t="s">
        <v>636</v>
      </c>
      <c r="B710" s="252">
        <f>COUNTIF(Sample_T_!B:B,A710)</f>
        <v>1</v>
      </c>
    </row>
    <row r="711" spans="1:2">
      <c r="A711" s="252" t="s">
        <v>637</v>
      </c>
      <c r="B711" s="252">
        <f>COUNTIF(Sample_T_!B:B,A711)</f>
        <v>1</v>
      </c>
    </row>
    <row r="712" spans="1:2">
      <c r="A712" s="252" t="s">
        <v>3566</v>
      </c>
      <c r="B712" s="252">
        <f>COUNTIF(Sample_T_!B:B,A712)</f>
        <v>0</v>
      </c>
    </row>
    <row r="713" spans="1:2">
      <c r="A713" s="252" t="s">
        <v>638</v>
      </c>
      <c r="B713" s="252">
        <f>COUNTIF(Sample_T_!B:B,A713)</f>
        <v>1</v>
      </c>
    </row>
    <row r="714" spans="1:2">
      <c r="A714" s="252" t="s">
        <v>639</v>
      </c>
      <c r="B714" s="252">
        <f>COUNTIF(Sample_T_!B:B,A714)</f>
        <v>1</v>
      </c>
    </row>
    <row r="715" spans="1:2">
      <c r="A715" s="252" t="s">
        <v>640</v>
      </c>
      <c r="B715" s="252">
        <f>COUNTIF(Sample_T_!B:B,A715)</f>
        <v>1</v>
      </c>
    </row>
    <row r="716" spans="1:2">
      <c r="A716" s="252" t="s">
        <v>641</v>
      </c>
      <c r="B716" s="252">
        <f>COUNTIF(Sample_T_!B:B,A716)</f>
        <v>1</v>
      </c>
    </row>
    <row r="717" spans="1:2">
      <c r="A717" s="252" t="s">
        <v>642</v>
      </c>
      <c r="B717" s="252">
        <f>COUNTIF(Sample_T_!B:B,A717)</f>
        <v>1</v>
      </c>
    </row>
    <row r="718" spans="1:2">
      <c r="A718" s="252" t="s">
        <v>643</v>
      </c>
      <c r="B718" s="252">
        <f>COUNTIF(Sample_T_!B:B,A718)</f>
        <v>1</v>
      </c>
    </row>
    <row r="719" spans="1:2">
      <c r="A719" s="252" t="s">
        <v>644</v>
      </c>
      <c r="B719" s="252">
        <f>COUNTIF(Sample_T_!B:B,A719)</f>
        <v>1</v>
      </c>
    </row>
    <row r="720" spans="1:2">
      <c r="A720" s="252" t="s">
        <v>3567</v>
      </c>
      <c r="B720" s="252">
        <f>COUNTIF(Sample_T_!B:B,A720)</f>
        <v>0</v>
      </c>
    </row>
    <row r="721" spans="1:2">
      <c r="A721" s="252" t="s">
        <v>645</v>
      </c>
      <c r="B721" s="252">
        <f>COUNTIF(Sample_T_!B:B,A721)</f>
        <v>1</v>
      </c>
    </row>
    <row r="722" spans="1:2">
      <c r="A722" s="252" t="s">
        <v>646</v>
      </c>
      <c r="B722" s="252">
        <f>COUNTIF(Sample_T_!B:B,A722)</f>
        <v>1</v>
      </c>
    </row>
    <row r="723" spans="1:2">
      <c r="A723" s="252" t="s">
        <v>647</v>
      </c>
      <c r="B723" s="252">
        <f>COUNTIF(Sample_T_!B:B,A723)</f>
        <v>1</v>
      </c>
    </row>
    <row r="724" spans="1:2">
      <c r="A724" s="252" t="s">
        <v>648</v>
      </c>
      <c r="B724" s="252">
        <f>COUNTIF(Sample_T_!B:B,A724)</f>
        <v>1</v>
      </c>
    </row>
    <row r="725" spans="1:2">
      <c r="A725" s="252" t="s">
        <v>649</v>
      </c>
      <c r="B725" s="252">
        <f>COUNTIF(Sample_T_!B:B,A725)</f>
        <v>1</v>
      </c>
    </row>
    <row r="726" spans="1:2">
      <c r="A726" s="252" t="s">
        <v>3568</v>
      </c>
      <c r="B726" s="252">
        <f>COUNTIF(Sample_T_!B:B,A726)</f>
        <v>0</v>
      </c>
    </row>
    <row r="727" spans="1:2">
      <c r="A727" s="252" t="s">
        <v>650</v>
      </c>
      <c r="B727" s="252">
        <f>COUNTIF(Sample_T_!B:B,A727)</f>
        <v>1</v>
      </c>
    </row>
    <row r="728" spans="1:2">
      <c r="A728" s="252" t="s">
        <v>651</v>
      </c>
      <c r="B728" s="252">
        <f>COUNTIF(Sample_T_!B:B,A728)</f>
        <v>1</v>
      </c>
    </row>
    <row r="729" spans="1:2">
      <c r="A729" s="252" t="s">
        <v>3569</v>
      </c>
      <c r="B729" s="252">
        <f>COUNTIF(Sample_T_!B:B,A729)</f>
        <v>0</v>
      </c>
    </row>
    <row r="730" spans="1:2">
      <c r="A730" s="252" t="s">
        <v>652</v>
      </c>
      <c r="B730" s="252">
        <f>COUNTIF(Sample_T_!B:B,A730)</f>
        <v>1</v>
      </c>
    </row>
    <row r="731" spans="1:2">
      <c r="A731" s="252" t="s">
        <v>653</v>
      </c>
      <c r="B731" s="252">
        <f>COUNTIF(Sample_T_!B:B,A731)</f>
        <v>1</v>
      </c>
    </row>
    <row r="732" spans="1:2">
      <c r="A732" s="252" t="s">
        <v>654</v>
      </c>
      <c r="B732" s="252">
        <f>COUNTIF(Sample_T_!B:B,A732)</f>
        <v>1</v>
      </c>
    </row>
    <row r="733" spans="1:2">
      <c r="A733" s="252" t="s">
        <v>655</v>
      </c>
      <c r="B733" s="252">
        <f>COUNTIF(Sample_T_!B:B,A733)</f>
        <v>1</v>
      </c>
    </row>
    <row r="734" spans="1:2">
      <c r="A734" s="252" t="s">
        <v>3570</v>
      </c>
      <c r="B734" s="252">
        <f>COUNTIF(Sample_T_!B:B,A734)</f>
        <v>0</v>
      </c>
    </row>
    <row r="735" spans="1:2">
      <c r="A735" s="252" t="s">
        <v>656</v>
      </c>
      <c r="B735" s="252">
        <f>COUNTIF(Sample_T_!B:B,A735)</f>
        <v>1</v>
      </c>
    </row>
    <row r="736" spans="1:2">
      <c r="A736" s="252" t="s">
        <v>657</v>
      </c>
      <c r="B736" s="252">
        <f>COUNTIF(Sample_T_!B:B,A736)</f>
        <v>1</v>
      </c>
    </row>
    <row r="737" spans="1:2">
      <c r="A737" s="252" t="s">
        <v>658</v>
      </c>
      <c r="B737" s="252">
        <f>COUNTIF(Sample_T_!B:B,A737)</f>
        <v>1</v>
      </c>
    </row>
    <row r="738" spans="1:2">
      <c r="A738" s="252" t="s">
        <v>659</v>
      </c>
      <c r="B738" s="252">
        <f>COUNTIF(Sample_T_!B:B,A738)</f>
        <v>1</v>
      </c>
    </row>
    <row r="739" spans="1:2">
      <c r="A739" s="252" t="s">
        <v>660</v>
      </c>
      <c r="B739" s="252">
        <f>COUNTIF(Sample_T_!B:B,A739)</f>
        <v>1</v>
      </c>
    </row>
    <row r="740" spans="1:2">
      <c r="A740" s="252" t="s">
        <v>661</v>
      </c>
      <c r="B740" s="252">
        <f>COUNTIF(Sample_T_!B:B,A740)</f>
        <v>1</v>
      </c>
    </row>
    <row r="741" spans="1:2">
      <c r="A741" s="252" t="s">
        <v>662</v>
      </c>
      <c r="B741" s="252">
        <f>COUNTIF(Sample_T_!B:B,A741)</f>
        <v>1</v>
      </c>
    </row>
    <row r="742" spans="1:2">
      <c r="A742" s="252" t="s">
        <v>663</v>
      </c>
      <c r="B742" s="252">
        <f>COUNTIF(Sample_T_!B:B,A742)</f>
        <v>1</v>
      </c>
    </row>
    <row r="743" spans="1:2">
      <c r="A743" s="252" t="s">
        <v>664</v>
      </c>
      <c r="B743" s="252">
        <f>COUNTIF(Sample_T_!B:B,A743)</f>
        <v>1</v>
      </c>
    </row>
    <row r="744" spans="1:2">
      <c r="A744" s="252" t="s">
        <v>665</v>
      </c>
      <c r="B744" s="252">
        <f>COUNTIF(Sample_T_!B:B,A744)</f>
        <v>1</v>
      </c>
    </row>
    <row r="745" spans="1:2">
      <c r="A745" s="252" t="s">
        <v>3571</v>
      </c>
      <c r="B745" s="252">
        <f>COUNTIF(Sample_T_!B:B,A745)</f>
        <v>0</v>
      </c>
    </row>
    <row r="746" spans="1:2">
      <c r="A746" s="252" t="s">
        <v>3572</v>
      </c>
      <c r="B746" s="252">
        <f>COUNTIF(Sample_T_!B:B,A746)</f>
        <v>0</v>
      </c>
    </row>
    <row r="747" spans="1:2">
      <c r="A747" s="252" t="s">
        <v>3573</v>
      </c>
      <c r="B747" s="252">
        <f>COUNTIF(Sample_T_!B:B,A747)</f>
        <v>0</v>
      </c>
    </row>
    <row r="748" spans="1:2">
      <c r="A748" s="252" t="s">
        <v>666</v>
      </c>
      <c r="B748" s="252">
        <f>COUNTIF(Sample_T_!B:B,A748)</f>
        <v>1</v>
      </c>
    </row>
    <row r="749" spans="1:2">
      <c r="A749" s="252" t="s">
        <v>3574</v>
      </c>
      <c r="B749" s="252">
        <f>COUNTIF(Sample_T_!B:B,A749)</f>
        <v>0</v>
      </c>
    </row>
    <row r="750" spans="1:2">
      <c r="A750" s="252" t="s">
        <v>667</v>
      </c>
      <c r="B750" s="252">
        <f>COUNTIF(Sample_T_!B:B,A750)</f>
        <v>1</v>
      </c>
    </row>
    <row r="751" spans="1:2">
      <c r="A751" s="252" t="s">
        <v>668</v>
      </c>
      <c r="B751" s="252">
        <f>COUNTIF(Sample_T_!B:B,A751)</f>
        <v>1</v>
      </c>
    </row>
    <row r="752" spans="1:2">
      <c r="A752" s="252" t="s">
        <v>669</v>
      </c>
      <c r="B752" s="252">
        <f>COUNTIF(Sample_T_!B:B,A752)</f>
        <v>1</v>
      </c>
    </row>
    <row r="753" spans="1:2">
      <c r="A753" s="252" t="s">
        <v>670</v>
      </c>
      <c r="B753" s="252">
        <f>COUNTIF(Sample_T_!B:B,A753)</f>
        <v>1</v>
      </c>
    </row>
    <row r="754" spans="1:2">
      <c r="A754" s="252" t="s">
        <v>671</v>
      </c>
      <c r="B754" s="252">
        <f>COUNTIF(Sample_T_!B:B,A754)</f>
        <v>1</v>
      </c>
    </row>
    <row r="755" spans="1:2">
      <c r="A755" s="252" t="s">
        <v>672</v>
      </c>
      <c r="B755" s="252">
        <f>COUNTIF(Sample_T_!B:B,A755)</f>
        <v>1</v>
      </c>
    </row>
    <row r="756" spans="1:2">
      <c r="A756" s="252" t="s">
        <v>673</v>
      </c>
      <c r="B756" s="252">
        <f>COUNTIF(Sample_T_!B:B,A756)</f>
        <v>1</v>
      </c>
    </row>
    <row r="757" spans="1:2">
      <c r="A757" s="252" t="s">
        <v>674</v>
      </c>
      <c r="B757" s="252">
        <f>COUNTIF(Sample_T_!B:B,A757)</f>
        <v>1</v>
      </c>
    </row>
    <row r="758" spans="1:2">
      <c r="A758" s="252" t="s">
        <v>675</v>
      </c>
      <c r="B758" s="252">
        <f>COUNTIF(Sample_T_!B:B,A758)</f>
        <v>1</v>
      </c>
    </row>
    <row r="759" spans="1:2">
      <c r="A759" s="252" t="s">
        <v>3575</v>
      </c>
      <c r="B759" s="252">
        <f>COUNTIF(Sample_T_!B:B,A759)</f>
        <v>0</v>
      </c>
    </row>
    <row r="760" spans="1:2">
      <c r="A760" s="252" t="s">
        <v>676</v>
      </c>
      <c r="B760" s="252">
        <f>COUNTIF(Sample_T_!B:B,A760)</f>
        <v>1</v>
      </c>
    </row>
    <row r="761" spans="1:2">
      <c r="A761" s="252" t="s">
        <v>677</v>
      </c>
      <c r="B761" s="252">
        <f>COUNTIF(Sample_T_!B:B,A761)</f>
        <v>1</v>
      </c>
    </row>
    <row r="762" spans="1:2">
      <c r="A762" s="252" t="s">
        <v>678</v>
      </c>
      <c r="B762" s="252">
        <f>COUNTIF(Sample_T_!B:B,A762)</f>
        <v>1</v>
      </c>
    </row>
    <row r="763" spans="1:2">
      <c r="A763" s="252" t="s">
        <v>679</v>
      </c>
      <c r="B763" s="252">
        <f>COUNTIF(Sample_T_!B:B,A763)</f>
        <v>1</v>
      </c>
    </row>
    <row r="764" spans="1:2">
      <c r="A764" s="252" t="s">
        <v>3576</v>
      </c>
      <c r="B764" s="252">
        <f>COUNTIF(Sample_T_!B:B,A764)</f>
        <v>0</v>
      </c>
    </row>
    <row r="765" spans="1:2">
      <c r="A765" s="252" t="s">
        <v>680</v>
      </c>
      <c r="B765" s="252">
        <f>COUNTIF(Sample_T_!B:B,A765)</f>
        <v>1</v>
      </c>
    </row>
    <row r="766" spans="1:2">
      <c r="A766" s="252" t="s">
        <v>681</v>
      </c>
      <c r="B766" s="252">
        <f>COUNTIF(Sample_T_!B:B,A766)</f>
        <v>1</v>
      </c>
    </row>
    <row r="767" spans="1:2">
      <c r="A767" s="252" t="s">
        <v>682</v>
      </c>
      <c r="B767" s="252">
        <f>COUNTIF(Sample_T_!B:B,A767)</f>
        <v>1</v>
      </c>
    </row>
    <row r="768" spans="1:2">
      <c r="A768" s="252" t="s">
        <v>3577</v>
      </c>
      <c r="B768" s="252">
        <f>COUNTIF(Sample_T_!B:B,A768)</f>
        <v>0</v>
      </c>
    </row>
    <row r="769" spans="1:2">
      <c r="A769" s="252" t="s">
        <v>683</v>
      </c>
      <c r="B769" s="252">
        <f>COUNTIF(Sample_T_!B:B,A769)</f>
        <v>1</v>
      </c>
    </row>
    <row r="770" spans="1:2">
      <c r="A770" s="252" t="s">
        <v>684</v>
      </c>
      <c r="B770" s="252">
        <f>COUNTIF(Sample_T_!B:B,A770)</f>
        <v>1</v>
      </c>
    </row>
    <row r="771" spans="1:2">
      <c r="A771" s="252" t="s">
        <v>685</v>
      </c>
      <c r="B771" s="252">
        <f>COUNTIF(Sample_T_!B:B,A771)</f>
        <v>1</v>
      </c>
    </row>
    <row r="772" spans="1:2">
      <c r="A772" s="252" t="s">
        <v>686</v>
      </c>
      <c r="B772" s="252">
        <f>COUNTIF(Sample_T_!B:B,A772)</f>
        <v>1</v>
      </c>
    </row>
    <row r="773" spans="1:2">
      <c r="A773" s="252" t="s">
        <v>687</v>
      </c>
      <c r="B773" s="252">
        <f>COUNTIF(Sample_T_!B:B,A773)</f>
        <v>1</v>
      </c>
    </row>
    <row r="774" spans="1:2">
      <c r="A774" s="252" t="s">
        <v>688</v>
      </c>
      <c r="B774" s="252">
        <f>COUNTIF(Sample_T_!B:B,A774)</f>
        <v>1</v>
      </c>
    </row>
    <row r="775" spans="1:2">
      <c r="A775" s="252" t="s">
        <v>689</v>
      </c>
      <c r="B775" s="252">
        <f>COUNTIF(Sample_T_!B:B,A775)</f>
        <v>1</v>
      </c>
    </row>
    <row r="776" spans="1:2">
      <c r="A776" s="252" t="s">
        <v>690</v>
      </c>
      <c r="B776" s="252">
        <f>COUNTIF(Sample_T_!B:B,A776)</f>
        <v>1</v>
      </c>
    </row>
    <row r="777" spans="1:2">
      <c r="A777" s="252" t="s">
        <v>691</v>
      </c>
      <c r="B777" s="252">
        <f>COUNTIF(Sample_T_!B:B,A777)</f>
        <v>1</v>
      </c>
    </row>
    <row r="778" spans="1:2">
      <c r="A778" s="252" t="s">
        <v>692</v>
      </c>
      <c r="B778" s="252">
        <f>COUNTIF(Sample_T_!B:B,A778)</f>
        <v>1</v>
      </c>
    </row>
    <row r="779" spans="1:2">
      <c r="A779" s="252" t="s">
        <v>693</v>
      </c>
      <c r="B779" s="252">
        <f>COUNTIF(Sample_T_!B:B,A779)</f>
        <v>1</v>
      </c>
    </row>
    <row r="780" spans="1:2">
      <c r="A780" s="252" t="s">
        <v>694</v>
      </c>
      <c r="B780" s="252">
        <f>COUNTIF(Sample_T_!B:B,A780)</f>
        <v>1</v>
      </c>
    </row>
    <row r="781" spans="1:2">
      <c r="A781" s="252" t="s">
        <v>695</v>
      </c>
      <c r="B781" s="252">
        <f>COUNTIF(Sample_T_!B:B,A781)</f>
        <v>1</v>
      </c>
    </row>
    <row r="782" spans="1:2">
      <c r="A782" s="252" t="s">
        <v>696</v>
      </c>
      <c r="B782" s="252">
        <f>COUNTIF(Sample_T_!B:B,A782)</f>
        <v>1</v>
      </c>
    </row>
    <row r="783" spans="1:2">
      <c r="A783" s="252" t="s">
        <v>697</v>
      </c>
      <c r="B783" s="252">
        <f>COUNTIF(Sample_T_!B:B,A783)</f>
        <v>1</v>
      </c>
    </row>
    <row r="784" spans="1:2">
      <c r="A784" s="252" t="s">
        <v>698</v>
      </c>
      <c r="B784" s="252">
        <f>COUNTIF(Sample_T_!B:B,A784)</f>
        <v>1</v>
      </c>
    </row>
    <row r="785" spans="1:2">
      <c r="A785" s="252" t="s">
        <v>699</v>
      </c>
      <c r="B785" s="252">
        <f>COUNTIF(Sample_T_!B:B,A785)</f>
        <v>1</v>
      </c>
    </row>
    <row r="786" spans="1:2">
      <c r="A786" s="252" t="s">
        <v>700</v>
      </c>
      <c r="B786" s="252">
        <f>COUNTIF(Sample_T_!B:B,A786)</f>
        <v>1</v>
      </c>
    </row>
    <row r="787" spans="1:2">
      <c r="A787" s="252" t="s">
        <v>701</v>
      </c>
      <c r="B787" s="252">
        <f>COUNTIF(Sample_T_!B:B,A787)</f>
        <v>1</v>
      </c>
    </row>
    <row r="788" spans="1:2">
      <c r="A788" s="252" t="s">
        <v>702</v>
      </c>
      <c r="B788" s="252">
        <f>COUNTIF(Sample_T_!B:B,A788)</f>
        <v>1</v>
      </c>
    </row>
    <row r="789" spans="1:2">
      <c r="A789" s="252" t="s">
        <v>703</v>
      </c>
      <c r="B789" s="252">
        <f>COUNTIF(Sample_T_!B:B,A789)</f>
        <v>1</v>
      </c>
    </row>
    <row r="790" spans="1:2">
      <c r="A790" s="252" t="s">
        <v>704</v>
      </c>
      <c r="B790" s="252">
        <f>COUNTIF(Sample_T_!B:B,A790)</f>
        <v>1</v>
      </c>
    </row>
    <row r="791" spans="1:2">
      <c r="A791" s="252" t="s">
        <v>705</v>
      </c>
      <c r="B791" s="252">
        <f>COUNTIF(Sample_T_!B:B,A791)</f>
        <v>1</v>
      </c>
    </row>
    <row r="792" spans="1:2">
      <c r="A792" s="252" t="s">
        <v>706</v>
      </c>
      <c r="B792" s="252">
        <f>COUNTIF(Sample_T_!B:B,A792)</f>
        <v>1</v>
      </c>
    </row>
    <row r="793" spans="1:2">
      <c r="A793" s="252" t="s">
        <v>707</v>
      </c>
      <c r="B793" s="252">
        <f>COUNTIF(Sample_T_!B:B,A793)</f>
        <v>1</v>
      </c>
    </row>
    <row r="794" spans="1:2">
      <c r="A794" s="252" t="s">
        <v>708</v>
      </c>
      <c r="B794" s="252">
        <f>COUNTIF(Sample_T_!B:B,A794)</f>
        <v>1</v>
      </c>
    </row>
    <row r="795" spans="1:2">
      <c r="A795" s="252" t="s">
        <v>709</v>
      </c>
      <c r="B795" s="252">
        <f>COUNTIF(Sample_T_!B:B,A795)</f>
        <v>1</v>
      </c>
    </row>
    <row r="796" spans="1:2">
      <c r="A796" s="252" t="s">
        <v>710</v>
      </c>
      <c r="B796" s="252">
        <f>COUNTIF(Sample_T_!B:B,A796)</f>
        <v>1</v>
      </c>
    </row>
    <row r="797" spans="1:2">
      <c r="A797" s="252" t="s">
        <v>711</v>
      </c>
      <c r="B797" s="252">
        <f>COUNTIF(Sample_T_!B:B,A797)</f>
        <v>1</v>
      </c>
    </row>
    <row r="798" spans="1:2">
      <c r="A798" s="252" t="s">
        <v>712</v>
      </c>
      <c r="B798" s="252">
        <f>COUNTIF(Sample_T_!B:B,A798)</f>
        <v>1</v>
      </c>
    </row>
    <row r="799" spans="1:2">
      <c r="A799" s="252" t="s">
        <v>713</v>
      </c>
      <c r="B799" s="252">
        <f>COUNTIF(Sample_T_!B:B,A799)</f>
        <v>1</v>
      </c>
    </row>
    <row r="800" spans="1:2">
      <c r="A800" s="252" t="s">
        <v>714</v>
      </c>
      <c r="B800" s="252">
        <f>COUNTIF(Sample_T_!B:B,A800)</f>
        <v>1</v>
      </c>
    </row>
    <row r="801" spans="1:2">
      <c r="A801" s="252" t="s">
        <v>715</v>
      </c>
      <c r="B801" s="252">
        <f>COUNTIF(Sample_T_!B:B,A801)</f>
        <v>1</v>
      </c>
    </row>
    <row r="802" spans="1:2">
      <c r="A802" s="252" t="s">
        <v>716</v>
      </c>
      <c r="B802" s="252">
        <f>COUNTIF(Sample_T_!B:B,A802)</f>
        <v>1</v>
      </c>
    </row>
    <row r="803" spans="1:2">
      <c r="A803" s="252" t="s">
        <v>717</v>
      </c>
      <c r="B803" s="252">
        <f>COUNTIF(Sample_T_!B:B,A803)</f>
        <v>1</v>
      </c>
    </row>
    <row r="804" spans="1:2">
      <c r="A804" s="252" t="s">
        <v>718</v>
      </c>
      <c r="B804" s="252">
        <f>COUNTIF(Sample_T_!B:B,A804)</f>
        <v>1</v>
      </c>
    </row>
    <row r="805" spans="1:2">
      <c r="A805" s="252" t="s">
        <v>719</v>
      </c>
      <c r="B805" s="252">
        <f>COUNTIF(Sample_T_!B:B,A805)</f>
        <v>1</v>
      </c>
    </row>
    <row r="806" spans="1:2">
      <c r="A806" s="252" t="s">
        <v>720</v>
      </c>
      <c r="B806" s="252">
        <f>COUNTIF(Sample_T_!B:B,A806)</f>
        <v>1</v>
      </c>
    </row>
    <row r="807" spans="1:2">
      <c r="A807" s="252" t="s">
        <v>721</v>
      </c>
      <c r="B807" s="252">
        <f>COUNTIF(Sample_T_!B:B,A807)</f>
        <v>1</v>
      </c>
    </row>
    <row r="808" spans="1:2">
      <c r="A808" s="252" t="s">
        <v>722</v>
      </c>
      <c r="B808" s="252">
        <f>COUNTIF(Sample_T_!B:B,A808)</f>
        <v>1</v>
      </c>
    </row>
    <row r="809" spans="1:2">
      <c r="A809" s="252" t="s">
        <v>723</v>
      </c>
      <c r="B809" s="252">
        <f>COUNTIF(Sample_T_!B:B,A809)</f>
        <v>1</v>
      </c>
    </row>
    <row r="810" spans="1:2">
      <c r="A810" s="252" t="s">
        <v>724</v>
      </c>
      <c r="B810" s="252">
        <f>COUNTIF(Sample_T_!B:B,A810)</f>
        <v>1</v>
      </c>
    </row>
    <row r="811" spans="1:2">
      <c r="A811" s="252" t="s">
        <v>2473</v>
      </c>
      <c r="B811" s="252">
        <f>COUNTIF(Sample_T_!B:B,A811)</f>
        <v>1</v>
      </c>
    </row>
    <row r="812" spans="1:2">
      <c r="A812" s="252" t="s">
        <v>2474</v>
      </c>
      <c r="B812" s="252">
        <f>COUNTIF(Sample_T_!B:B,A812)</f>
        <v>1</v>
      </c>
    </row>
    <row r="813" spans="1:2">
      <c r="A813" s="252" t="s">
        <v>727</v>
      </c>
      <c r="B813" s="252">
        <f>COUNTIF(Sample_T_!B:B,A813)</f>
        <v>1</v>
      </c>
    </row>
    <row r="814" spans="1:2">
      <c r="A814" s="252" t="s">
        <v>728</v>
      </c>
      <c r="B814" s="252">
        <f>COUNTIF(Sample_T_!B:B,A814)</f>
        <v>1</v>
      </c>
    </row>
    <row r="815" spans="1:2">
      <c r="A815" s="252" t="s">
        <v>729</v>
      </c>
      <c r="B815" s="252">
        <f>COUNTIF(Sample_T_!B:B,A815)</f>
        <v>1</v>
      </c>
    </row>
    <row r="816" spans="1:2">
      <c r="A816" s="252" t="s">
        <v>730</v>
      </c>
      <c r="B816" s="252">
        <f>COUNTIF(Sample_T_!B:B,A816)</f>
        <v>1</v>
      </c>
    </row>
    <row r="817" spans="1:2">
      <c r="A817" s="252" t="s">
        <v>731</v>
      </c>
      <c r="B817" s="252">
        <f>COUNTIF(Sample_T_!B:B,A817)</f>
        <v>1</v>
      </c>
    </row>
    <row r="818" spans="1:2">
      <c r="A818" s="252" t="s">
        <v>732</v>
      </c>
      <c r="B818" s="252">
        <f>COUNTIF(Sample_T_!B:B,A818)</f>
        <v>1</v>
      </c>
    </row>
    <row r="819" spans="1:2">
      <c r="A819" s="252" t="s">
        <v>733</v>
      </c>
      <c r="B819" s="252">
        <f>COUNTIF(Sample_T_!B:B,A819)</f>
        <v>1</v>
      </c>
    </row>
    <row r="820" spans="1:2">
      <c r="A820" s="252" t="s">
        <v>734</v>
      </c>
      <c r="B820" s="252">
        <f>COUNTIF(Sample_T_!B:B,A820)</f>
        <v>1</v>
      </c>
    </row>
    <row r="821" spans="1:2">
      <c r="A821" s="252" t="s">
        <v>735</v>
      </c>
      <c r="B821" s="252">
        <f>COUNTIF(Sample_T_!B:B,A821)</f>
        <v>1</v>
      </c>
    </row>
    <row r="822" spans="1:2">
      <c r="A822" s="252" t="s">
        <v>736</v>
      </c>
      <c r="B822" s="252">
        <f>COUNTIF(Sample_T_!B:B,A822)</f>
        <v>1</v>
      </c>
    </row>
    <row r="823" spans="1:2">
      <c r="A823" s="252" t="s">
        <v>737</v>
      </c>
      <c r="B823" s="252">
        <f>COUNTIF(Sample_T_!B:B,A823)</f>
        <v>1</v>
      </c>
    </row>
    <row r="824" spans="1:2">
      <c r="A824" s="252" t="s">
        <v>738</v>
      </c>
      <c r="B824" s="252">
        <f>COUNTIF(Sample_T_!B:B,A824)</f>
        <v>1</v>
      </c>
    </row>
    <row r="825" spans="1:2">
      <c r="A825" s="252" t="s">
        <v>739</v>
      </c>
      <c r="B825" s="252">
        <f>COUNTIF(Sample_T_!B:B,A825)</f>
        <v>1</v>
      </c>
    </row>
    <row r="826" spans="1:2">
      <c r="A826" s="252" t="s">
        <v>740</v>
      </c>
      <c r="B826" s="252">
        <f>COUNTIF(Sample_T_!B:B,A826)</f>
        <v>1</v>
      </c>
    </row>
    <row r="827" spans="1:2">
      <c r="A827" s="252" t="s">
        <v>741</v>
      </c>
      <c r="B827" s="252">
        <f>COUNTIF(Sample_T_!B:B,A827)</f>
        <v>1</v>
      </c>
    </row>
    <row r="828" spans="1:2">
      <c r="A828" s="252" t="s">
        <v>742</v>
      </c>
      <c r="B828" s="252">
        <f>COUNTIF(Sample_T_!B:B,A828)</f>
        <v>1</v>
      </c>
    </row>
    <row r="829" spans="1:2">
      <c r="A829" s="252" t="s">
        <v>743</v>
      </c>
      <c r="B829" s="252">
        <f>COUNTIF(Sample_T_!B:B,A829)</f>
        <v>1</v>
      </c>
    </row>
    <row r="830" spans="1:2">
      <c r="A830" s="252" t="s">
        <v>744</v>
      </c>
      <c r="B830" s="252">
        <f>COUNTIF(Sample_T_!B:B,A830)</f>
        <v>1</v>
      </c>
    </row>
    <row r="831" spans="1:2">
      <c r="A831" s="252" t="s">
        <v>745</v>
      </c>
      <c r="B831" s="252">
        <f>COUNTIF(Sample_T_!B:B,A831)</f>
        <v>1</v>
      </c>
    </row>
    <row r="832" spans="1:2">
      <c r="A832" s="252" t="s">
        <v>746</v>
      </c>
      <c r="B832" s="252">
        <f>COUNTIF(Sample_T_!B:B,A832)</f>
        <v>1</v>
      </c>
    </row>
    <row r="833" spans="1:2">
      <c r="A833" s="252" t="s">
        <v>747</v>
      </c>
      <c r="B833" s="252">
        <f>COUNTIF(Sample_T_!B:B,A833)</f>
        <v>0</v>
      </c>
    </row>
    <row r="834" spans="1:2">
      <c r="A834" s="252" t="s">
        <v>2101</v>
      </c>
      <c r="B834" s="252">
        <f>COUNTIF(Sample_T_!B:B,A834)</f>
        <v>0</v>
      </c>
    </row>
    <row r="835" spans="1:2">
      <c r="A835" s="252" t="s">
        <v>2102</v>
      </c>
      <c r="B835" s="252">
        <f>COUNTIF(Sample_T_!B:B,A835)</f>
        <v>0</v>
      </c>
    </row>
    <row r="836" spans="1:2">
      <c r="A836" s="252" t="s">
        <v>748</v>
      </c>
      <c r="B836" s="252">
        <f>COUNTIF(Sample_T_!B:B,A836)</f>
        <v>0</v>
      </c>
    </row>
    <row r="837" spans="1:2">
      <c r="A837" s="252" t="s">
        <v>749</v>
      </c>
      <c r="B837" s="252">
        <f>COUNTIF(Sample_T_!B:B,A837)</f>
        <v>0</v>
      </c>
    </row>
    <row r="838" spans="1:2">
      <c r="A838" s="252" t="s">
        <v>750</v>
      </c>
      <c r="B838" s="252">
        <f>COUNTIF(Sample_T_!B:B,A838)</f>
        <v>0</v>
      </c>
    </row>
    <row r="839" spans="1:2">
      <c r="A839" s="252" t="s">
        <v>751</v>
      </c>
      <c r="B839" s="252">
        <f>COUNTIF(Sample_T_!B:B,A839)</f>
        <v>0</v>
      </c>
    </row>
    <row r="840" spans="1:2">
      <c r="A840" s="252" t="s">
        <v>2114</v>
      </c>
      <c r="B840" s="252">
        <f>COUNTIF(Sample_T_!B:B,A840)</f>
        <v>0</v>
      </c>
    </row>
    <row r="841" spans="1:2">
      <c r="A841" s="252" t="s">
        <v>752</v>
      </c>
      <c r="B841" s="252">
        <f>COUNTIF(Sample_T_!B:B,A841)</f>
        <v>0</v>
      </c>
    </row>
    <row r="842" spans="1:2">
      <c r="A842" s="252" t="s">
        <v>2116</v>
      </c>
      <c r="B842" s="252">
        <f>COUNTIF(Sample_T_!B:B,A842)</f>
        <v>1</v>
      </c>
    </row>
    <row r="843" spans="1:2">
      <c r="A843" s="252" t="s">
        <v>753</v>
      </c>
      <c r="B843" s="252">
        <f>COUNTIF(Sample_T_!B:B,A843)</f>
        <v>1</v>
      </c>
    </row>
    <row r="844" spans="1:2">
      <c r="A844" s="252" t="s">
        <v>754</v>
      </c>
      <c r="B844" s="252">
        <f>COUNTIF(Sample_T_!B:B,A844)</f>
        <v>1</v>
      </c>
    </row>
    <row r="845" spans="1:2">
      <c r="A845" s="252" t="s">
        <v>755</v>
      </c>
      <c r="B845" s="252">
        <f>COUNTIF(Sample_T_!B:B,A845)</f>
        <v>1</v>
      </c>
    </row>
    <row r="846" spans="1:2">
      <c r="A846" s="252" t="s">
        <v>756</v>
      </c>
      <c r="B846" s="252">
        <f>COUNTIF(Sample_T_!B:B,A846)</f>
        <v>1</v>
      </c>
    </row>
    <row r="847" spans="1:2">
      <c r="A847" s="252" t="s">
        <v>757</v>
      </c>
      <c r="B847" s="252">
        <f>COUNTIF(Sample_T_!B:B,A847)</f>
        <v>1</v>
      </c>
    </row>
    <row r="848" spans="1:2">
      <c r="A848" s="252" t="s">
        <v>758</v>
      </c>
      <c r="B848" s="252">
        <f>COUNTIF(Sample_T_!B:B,A848)</f>
        <v>1</v>
      </c>
    </row>
    <row r="849" spans="1:2">
      <c r="A849" s="252" t="s">
        <v>759</v>
      </c>
      <c r="B849" s="252">
        <f>COUNTIF(Sample_T_!B:B,A849)</f>
        <v>1</v>
      </c>
    </row>
    <row r="850" spans="1:2">
      <c r="A850" s="252" t="s">
        <v>760</v>
      </c>
      <c r="B850" s="252">
        <f>COUNTIF(Sample_T_!B:B,A850)</f>
        <v>1</v>
      </c>
    </row>
    <row r="851" spans="1:2">
      <c r="A851" s="252" t="s">
        <v>761</v>
      </c>
      <c r="B851" s="252">
        <f>COUNTIF(Sample_T_!B:B,A851)</f>
        <v>1</v>
      </c>
    </row>
    <row r="852" spans="1:2">
      <c r="A852" s="252" t="s">
        <v>762</v>
      </c>
      <c r="B852" s="252">
        <f>COUNTIF(Sample_T_!B:B,A852)</f>
        <v>1</v>
      </c>
    </row>
    <row r="853" spans="1:2">
      <c r="A853" s="252" t="s">
        <v>2121</v>
      </c>
      <c r="B853" s="252">
        <f>COUNTIF(Sample_T_!B:B,A853)</f>
        <v>1</v>
      </c>
    </row>
    <row r="854" spans="1:2">
      <c r="A854" s="252" t="s">
        <v>763</v>
      </c>
      <c r="B854" s="252">
        <f>COUNTIF(Sample_T_!B:B,A854)</f>
        <v>1</v>
      </c>
    </row>
    <row r="855" spans="1:2">
      <c r="A855" s="252" t="s">
        <v>764</v>
      </c>
      <c r="B855" s="252">
        <f>COUNTIF(Sample_T_!B:B,A855)</f>
        <v>1</v>
      </c>
    </row>
    <row r="856" spans="1:2">
      <c r="A856" s="252" t="s">
        <v>765</v>
      </c>
      <c r="B856" s="252">
        <f>COUNTIF(Sample_T_!B:B,A856)</f>
        <v>1</v>
      </c>
    </row>
    <row r="857" spans="1:2">
      <c r="A857" s="252" t="s">
        <v>4210</v>
      </c>
      <c r="B857" s="252">
        <f>COUNTIF(Sample_T_!B:B,A857)</f>
        <v>0</v>
      </c>
    </row>
    <row r="858" spans="1:2">
      <c r="A858" s="252" t="s">
        <v>766</v>
      </c>
      <c r="B858" s="252">
        <f>COUNTIF(Sample_T_!B:B,A858)</f>
        <v>1</v>
      </c>
    </row>
    <row r="859" spans="1:2">
      <c r="A859" s="252" t="s">
        <v>2129</v>
      </c>
      <c r="B859" s="252">
        <f>COUNTIF(Sample_T_!B:B,A859)</f>
        <v>1</v>
      </c>
    </row>
    <row r="860" spans="1:2">
      <c r="A860" s="252" t="s">
        <v>2130</v>
      </c>
      <c r="B860" s="252">
        <f>COUNTIF(Sample_T_!B:B,A860)</f>
        <v>0</v>
      </c>
    </row>
    <row r="861" spans="1:2">
      <c r="A861" s="252" t="s">
        <v>767</v>
      </c>
      <c r="B861" s="252">
        <f>COUNTIF(Sample_T_!B:B,A861)</f>
        <v>1</v>
      </c>
    </row>
    <row r="862" spans="1:2">
      <c r="A862" s="252" t="s">
        <v>768</v>
      </c>
      <c r="B862" s="252">
        <f>COUNTIF(Sample_T_!B:B,A862)</f>
        <v>1</v>
      </c>
    </row>
    <row r="863" spans="1:2">
      <c r="A863" s="252" t="s">
        <v>2135</v>
      </c>
      <c r="B863" s="252">
        <f>COUNTIF(Sample_T_!B:B,A863)</f>
        <v>1</v>
      </c>
    </row>
    <row r="864" spans="1:2">
      <c r="A864" s="252" t="s">
        <v>1112</v>
      </c>
      <c r="B864" s="252">
        <f>COUNTIF(Sample_T_!B:B,A864)</f>
        <v>1</v>
      </c>
    </row>
    <row r="865" spans="1:2">
      <c r="A865" s="252" t="s">
        <v>1113</v>
      </c>
      <c r="B865" s="252">
        <f>COUNTIF(Sample_T_!B:B,A865)</f>
        <v>1</v>
      </c>
    </row>
    <row r="866" spans="1:2">
      <c r="A866" s="252" t="s">
        <v>769</v>
      </c>
      <c r="B866" s="252">
        <f>COUNTIF(Sample_T_!B:B,A866)</f>
        <v>1</v>
      </c>
    </row>
    <row r="867" spans="1:2">
      <c r="A867" s="252" t="s">
        <v>770</v>
      </c>
      <c r="B867" s="252">
        <f>COUNTIF(Sample_T_!B:B,A867)</f>
        <v>1</v>
      </c>
    </row>
    <row r="868" spans="1:2">
      <c r="A868" s="252" t="s">
        <v>771</v>
      </c>
      <c r="B868" s="252">
        <f>COUNTIF(Sample_T_!B:B,A868)</f>
        <v>1</v>
      </c>
    </row>
    <row r="869" spans="1:2">
      <c r="A869" s="252" t="s">
        <v>772</v>
      </c>
      <c r="B869" s="252">
        <f>COUNTIF(Sample_T_!B:B,A869)</f>
        <v>1</v>
      </c>
    </row>
    <row r="870" spans="1:2">
      <c r="A870" s="252" t="s">
        <v>773</v>
      </c>
      <c r="B870" s="252">
        <f>COUNTIF(Sample_T_!B:B,A870)</f>
        <v>1</v>
      </c>
    </row>
    <row r="871" spans="1:2">
      <c r="A871" s="252" t="s">
        <v>774</v>
      </c>
      <c r="B871" s="252">
        <f>COUNTIF(Sample_T_!B:B,A871)</f>
        <v>1</v>
      </c>
    </row>
    <row r="872" spans="1:2">
      <c r="A872" s="252" t="s">
        <v>1114</v>
      </c>
      <c r="B872" s="252">
        <f>COUNTIF(Sample_T_!B:B,A872)</f>
        <v>1</v>
      </c>
    </row>
    <row r="873" spans="1:2">
      <c r="A873" s="252" t="s">
        <v>1115</v>
      </c>
      <c r="B873" s="252">
        <f>COUNTIF(Sample_T_!B:B,A873)</f>
        <v>1</v>
      </c>
    </row>
    <row r="874" spans="1:2">
      <c r="A874" s="252" t="s">
        <v>775</v>
      </c>
      <c r="B874" s="252">
        <f>COUNTIF(Sample_T_!B:B,A874)</f>
        <v>1</v>
      </c>
    </row>
    <row r="875" spans="1:2">
      <c r="A875" s="252" t="s">
        <v>776</v>
      </c>
      <c r="B875" s="252">
        <f>COUNTIF(Sample_T_!B:B,A875)</f>
        <v>1</v>
      </c>
    </row>
    <row r="876" spans="1:2">
      <c r="A876" s="252" t="s">
        <v>777</v>
      </c>
      <c r="B876" s="252">
        <f>COUNTIF(Sample_T_!B:B,A876)</f>
        <v>1</v>
      </c>
    </row>
    <row r="877" spans="1:2">
      <c r="A877" s="252" t="s">
        <v>778</v>
      </c>
      <c r="B877" s="252">
        <f>COUNTIF(Sample_T_!B:B,A877)</f>
        <v>1</v>
      </c>
    </row>
    <row r="878" spans="1:2">
      <c r="A878" s="252" t="s">
        <v>779</v>
      </c>
      <c r="B878" s="252">
        <f>COUNTIF(Sample_T_!B:B,A878)</f>
        <v>1</v>
      </c>
    </row>
    <row r="879" spans="1:2">
      <c r="A879" s="252" t="s">
        <v>780</v>
      </c>
      <c r="B879" s="252">
        <f>COUNTIF(Sample_T_!B:B,A879)</f>
        <v>1</v>
      </c>
    </row>
    <row r="880" spans="1:2">
      <c r="A880" s="252" t="s">
        <v>781</v>
      </c>
      <c r="B880" s="252">
        <f>COUNTIF(Sample_T_!B:B,A880)</f>
        <v>1</v>
      </c>
    </row>
    <row r="881" spans="1:2">
      <c r="A881" s="252" t="s">
        <v>782</v>
      </c>
      <c r="B881" s="252">
        <f>COUNTIF(Sample_T_!B:B,A881)</f>
        <v>1</v>
      </c>
    </row>
    <row r="882" spans="1:2">
      <c r="A882" s="252" t="s">
        <v>1116</v>
      </c>
      <c r="B882" s="252">
        <f>COUNTIF(Sample_T_!B:B,A882)</f>
        <v>1</v>
      </c>
    </row>
    <row r="883" spans="1:2">
      <c r="A883" s="252" t="s">
        <v>1117</v>
      </c>
      <c r="B883" s="252">
        <f>COUNTIF(Sample_T_!B:B,A883)</f>
        <v>1</v>
      </c>
    </row>
    <row r="884" spans="1:2">
      <c r="A884" s="252" t="s">
        <v>1118</v>
      </c>
      <c r="B884" s="252">
        <f>COUNTIF(Sample_T_!B:B,A884)</f>
        <v>1</v>
      </c>
    </row>
    <row r="885" spans="1:2">
      <c r="A885" s="252" t="s">
        <v>1119</v>
      </c>
      <c r="B885" s="252">
        <f>COUNTIF(Sample_T_!B:B,A885)</f>
        <v>1</v>
      </c>
    </row>
    <row r="886" spans="1:2">
      <c r="A886" s="252" t="s">
        <v>783</v>
      </c>
      <c r="B886" s="252">
        <f>COUNTIF(Sample_T_!B:B,A886)</f>
        <v>1</v>
      </c>
    </row>
    <row r="887" spans="1:2">
      <c r="A887" s="252" t="s">
        <v>784</v>
      </c>
      <c r="B887" s="252">
        <f>COUNTIF(Sample_T_!B:B,A887)</f>
        <v>1</v>
      </c>
    </row>
    <row r="888" spans="1:2">
      <c r="A888" s="252" t="s">
        <v>1056</v>
      </c>
      <c r="B888" s="252">
        <f>COUNTIF(Sample_T_!B:B,A888)</f>
        <v>1</v>
      </c>
    </row>
    <row r="889" spans="1:2">
      <c r="A889" s="252" t="s">
        <v>1055</v>
      </c>
      <c r="B889" s="252">
        <f>COUNTIF(Sample_T_!B:B,A889)</f>
        <v>1</v>
      </c>
    </row>
    <row r="890" spans="1:2">
      <c r="A890" s="252" t="s">
        <v>1058</v>
      </c>
      <c r="B890" s="252">
        <f>COUNTIF(Sample_T_!B:B,A890)</f>
        <v>1</v>
      </c>
    </row>
    <row r="891" spans="1:2">
      <c r="A891" s="252" t="s">
        <v>1057</v>
      </c>
      <c r="B891" s="252">
        <f>COUNTIF(Sample_T_!B:B,A891)</f>
        <v>1</v>
      </c>
    </row>
    <row r="892" spans="1:2">
      <c r="A892" s="252" t="s">
        <v>1120</v>
      </c>
      <c r="B892" s="252">
        <f>COUNTIF(Sample_T_!B:B,A892)</f>
        <v>1</v>
      </c>
    </row>
    <row r="893" spans="1:2">
      <c r="A893" s="252" t="s">
        <v>1121</v>
      </c>
      <c r="B893" s="252">
        <f>COUNTIF(Sample_T_!B:B,A893)</f>
        <v>1</v>
      </c>
    </row>
    <row r="894" spans="1:2">
      <c r="A894" s="252" t="s">
        <v>1122</v>
      </c>
      <c r="B894" s="252">
        <f>COUNTIF(Sample_T_!B:B,A894)</f>
        <v>1</v>
      </c>
    </row>
    <row r="895" spans="1:2">
      <c r="A895" s="252" t="s">
        <v>1123</v>
      </c>
      <c r="B895" s="252">
        <f>COUNTIF(Sample_T_!B:B,A895)</f>
        <v>1</v>
      </c>
    </row>
    <row r="896" spans="1:2">
      <c r="A896" s="252" t="s">
        <v>1124</v>
      </c>
      <c r="B896" s="252">
        <f>COUNTIF(Sample_T_!B:B,A896)</f>
        <v>1</v>
      </c>
    </row>
    <row r="897" spans="1:2">
      <c r="A897" s="252" t="s">
        <v>1125</v>
      </c>
      <c r="B897" s="252">
        <f>COUNTIF(Sample_T_!B:B,A897)</f>
        <v>1</v>
      </c>
    </row>
    <row r="898" spans="1:2">
      <c r="A898" s="252" t="s">
        <v>1126</v>
      </c>
      <c r="B898" s="252">
        <f>COUNTIF(Sample_T_!B:B,A898)</f>
        <v>1</v>
      </c>
    </row>
    <row r="899" spans="1:2">
      <c r="A899" s="252" t="s">
        <v>1127</v>
      </c>
      <c r="B899" s="252">
        <f>COUNTIF(Sample_T_!B:B,A899)</f>
        <v>1</v>
      </c>
    </row>
    <row r="900" spans="1:2">
      <c r="A900" s="252" t="s">
        <v>1128</v>
      </c>
      <c r="B900" s="252">
        <f>COUNTIF(Sample_T_!B:B,A900)</f>
        <v>1</v>
      </c>
    </row>
    <row r="901" spans="1:2">
      <c r="A901" s="252" t="s">
        <v>1129</v>
      </c>
      <c r="B901" s="252">
        <f>COUNTIF(Sample_T_!B:B,A901)</f>
        <v>1</v>
      </c>
    </row>
    <row r="902" spans="1:2">
      <c r="A902" s="252" t="s">
        <v>785</v>
      </c>
      <c r="B902" s="252">
        <f>COUNTIF(Sample_T_!B:B,A902)</f>
        <v>1</v>
      </c>
    </row>
    <row r="903" spans="1:2">
      <c r="A903" s="252" t="s">
        <v>786</v>
      </c>
      <c r="B903" s="252">
        <f>COUNTIF(Sample_T_!B:B,A903)</f>
        <v>1</v>
      </c>
    </row>
    <row r="904" spans="1:2">
      <c r="A904" s="252" t="s">
        <v>787</v>
      </c>
      <c r="B904" s="252">
        <f>COUNTIF(Sample_T_!B:B,A904)</f>
        <v>1</v>
      </c>
    </row>
    <row r="905" spans="1:2">
      <c r="A905" s="252" t="s">
        <v>788</v>
      </c>
      <c r="B905" s="252">
        <f>COUNTIF(Sample_T_!B:B,A905)</f>
        <v>1</v>
      </c>
    </row>
    <row r="906" spans="1:2">
      <c r="A906" s="252" t="s">
        <v>1130</v>
      </c>
      <c r="B906" s="252">
        <f>COUNTIF(Sample_T_!B:B,A906)</f>
        <v>1</v>
      </c>
    </row>
    <row r="907" spans="1:2">
      <c r="A907" s="252" t="s">
        <v>1131</v>
      </c>
      <c r="B907" s="252">
        <f>COUNTIF(Sample_T_!B:B,A907)</f>
        <v>1</v>
      </c>
    </row>
    <row r="908" spans="1:2">
      <c r="A908" s="252" t="s">
        <v>1132</v>
      </c>
      <c r="B908" s="252">
        <f>COUNTIF(Sample_T_!B:B,A908)</f>
        <v>1</v>
      </c>
    </row>
    <row r="909" spans="1:2">
      <c r="A909" s="252" t="s">
        <v>1133</v>
      </c>
      <c r="B909" s="252">
        <f>COUNTIF(Sample_T_!B:B,A909)</f>
        <v>1</v>
      </c>
    </row>
    <row r="910" spans="1:2">
      <c r="A910" s="252" t="s">
        <v>789</v>
      </c>
      <c r="B910" s="252">
        <f>COUNTIF(Sample_T_!B:B,A910)</f>
        <v>1</v>
      </c>
    </row>
    <row r="911" spans="1:2">
      <c r="A911" s="252" t="s">
        <v>790</v>
      </c>
      <c r="B911" s="252">
        <f>COUNTIF(Sample_T_!B:B,A911)</f>
        <v>1</v>
      </c>
    </row>
    <row r="912" spans="1:2">
      <c r="A912" s="252" t="s">
        <v>1134</v>
      </c>
      <c r="B912" s="252">
        <f>COUNTIF(Sample_T_!B:B,A912)</f>
        <v>1</v>
      </c>
    </row>
    <row r="913" spans="1:2">
      <c r="A913" s="252" t="s">
        <v>1135</v>
      </c>
      <c r="B913" s="252">
        <f>COUNTIF(Sample_T_!B:B,A913)</f>
        <v>1</v>
      </c>
    </row>
    <row r="914" spans="1:2">
      <c r="A914" s="252" t="s">
        <v>1060</v>
      </c>
      <c r="B914" s="252">
        <f>COUNTIF(Sample_T_!B:B,A914)</f>
        <v>1</v>
      </c>
    </row>
    <row r="915" spans="1:2">
      <c r="A915" s="252" t="s">
        <v>1059</v>
      </c>
      <c r="B915" s="252">
        <f>COUNTIF(Sample_T_!B:B,A915)</f>
        <v>1</v>
      </c>
    </row>
    <row r="916" spans="1:2">
      <c r="A916" s="252" t="s">
        <v>2136</v>
      </c>
      <c r="B916" s="252">
        <f>COUNTIF(Sample_T_!B:B,A916)</f>
        <v>0</v>
      </c>
    </row>
    <row r="917" spans="1:2">
      <c r="A917" s="252" t="s">
        <v>791</v>
      </c>
      <c r="B917" s="252">
        <f>COUNTIF(Sample_T_!B:B,A917)</f>
        <v>1</v>
      </c>
    </row>
    <row r="918" spans="1:2">
      <c r="A918" s="252" t="s">
        <v>1100</v>
      </c>
      <c r="B918" s="252">
        <f>COUNTIF(Sample_T_!B:B,A918)</f>
        <v>1</v>
      </c>
    </row>
    <row r="919" spans="1:2">
      <c r="A919" s="252" t="s">
        <v>1099</v>
      </c>
      <c r="B919" s="252">
        <f>COUNTIF(Sample_T_!B:B,A919)</f>
        <v>1</v>
      </c>
    </row>
    <row r="920" spans="1:2">
      <c r="A920" s="252" t="s">
        <v>792</v>
      </c>
      <c r="B920" s="252">
        <f>COUNTIF(Sample_T_!B:B,A920)</f>
        <v>1</v>
      </c>
    </row>
    <row r="921" spans="1:2">
      <c r="A921" s="252" t="s">
        <v>793</v>
      </c>
      <c r="B921" s="252">
        <f>COUNTIF(Sample_T_!B:B,A921)</f>
        <v>1</v>
      </c>
    </row>
    <row r="922" spans="1:2">
      <c r="A922" s="252" t="s">
        <v>794</v>
      </c>
      <c r="B922" s="252">
        <f>COUNTIF(Sample_T_!B:B,A922)</f>
        <v>1</v>
      </c>
    </row>
    <row r="923" spans="1:2">
      <c r="A923" s="252" t="s">
        <v>795</v>
      </c>
      <c r="B923" s="252">
        <f>COUNTIF(Sample_T_!B:B,A923)</f>
        <v>1</v>
      </c>
    </row>
    <row r="924" spans="1:2">
      <c r="A924" s="252" t="s">
        <v>796</v>
      </c>
      <c r="B924" s="252">
        <f>COUNTIF(Sample_T_!B:B,A924)</f>
        <v>1</v>
      </c>
    </row>
    <row r="925" spans="1:2">
      <c r="A925" s="252" t="s">
        <v>797</v>
      </c>
      <c r="B925" s="252">
        <f>COUNTIF(Sample_T_!B:B,A925)</f>
        <v>1</v>
      </c>
    </row>
    <row r="926" spans="1:2">
      <c r="A926" s="252" t="s">
        <v>798</v>
      </c>
      <c r="B926" s="252">
        <f>COUNTIF(Sample_T_!B:B,A926)</f>
        <v>1</v>
      </c>
    </row>
    <row r="927" spans="1:2">
      <c r="A927" s="252" t="s">
        <v>799</v>
      </c>
      <c r="B927" s="252">
        <f>COUNTIF(Sample_T_!B:B,A927)</f>
        <v>1</v>
      </c>
    </row>
    <row r="928" spans="1:2">
      <c r="A928" s="252" t="s">
        <v>800</v>
      </c>
      <c r="B928" s="252">
        <f>COUNTIF(Sample_T_!B:B,A928)</f>
        <v>1</v>
      </c>
    </row>
    <row r="929" spans="1:2">
      <c r="A929" s="252" t="s">
        <v>801</v>
      </c>
      <c r="B929" s="252">
        <f>COUNTIF(Sample_T_!B:B,A929)</f>
        <v>1</v>
      </c>
    </row>
    <row r="930" spans="1:2">
      <c r="A930" s="252" t="s">
        <v>803</v>
      </c>
      <c r="B930" s="252">
        <f>COUNTIF(Sample_T_!B:B,A930)</f>
        <v>1</v>
      </c>
    </row>
    <row r="931" spans="1:2">
      <c r="A931" s="252" t="s">
        <v>804</v>
      </c>
      <c r="B931" s="252">
        <f>COUNTIF(Sample_T_!B:B,A931)</f>
        <v>1</v>
      </c>
    </row>
    <row r="932" spans="1:2">
      <c r="A932" s="252" t="s">
        <v>806</v>
      </c>
      <c r="B932" s="252">
        <f>COUNTIF(Sample_T_!B:B,A932)</f>
        <v>1</v>
      </c>
    </row>
    <row r="933" spans="1:2">
      <c r="A933" s="252" t="s">
        <v>807</v>
      </c>
      <c r="B933" s="252">
        <f>COUNTIF(Sample_T_!B:B,A933)</f>
        <v>1</v>
      </c>
    </row>
    <row r="934" spans="1:2">
      <c r="A934" s="252" t="s">
        <v>808</v>
      </c>
      <c r="B934" s="252">
        <f>COUNTIF(Sample_T_!B:B,A934)</f>
        <v>1</v>
      </c>
    </row>
    <row r="935" spans="1:2">
      <c r="A935" s="252" t="s">
        <v>811</v>
      </c>
      <c r="B935" s="252">
        <f>COUNTIF(Sample_T_!B:B,A935)</f>
        <v>1</v>
      </c>
    </row>
    <row r="936" spans="1:2">
      <c r="A936" s="252" t="s">
        <v>812</v>
      </c>
      <c r="B936" s="252">
        <f>COUNTIF(Sample_T_!B:B,A936)</f>
        <v>1</v>
      </c>
    </row>
    <row r="937" spans="1:2">
      <c r="A937" s="252" t="s">
        <v>814</v>
      </c>
      <c r="B937" s="252">
        <f>COUNTIF(Sample_T_!B:B,A937)</f>
        <v>1</v>
      </c>
    </row>
    <row r="938" spans="1:2">
      <c r="A938" s="252" t="s">
        <v>816</v>
      </c>
      <c r="B938" s="252">
        <f>COUNTIF(Sample_T_!B:B,A938)</f>
        <v>1</v>
      </c>
    </row>
    <row r="939" spans="1:2">
      <c r="A939" s="252" t="s">
        <v>820</v>
      </c>
      <c r="B939" s="252">
        <f>COUNTIF(Sample_T_!B:B,A939)</f>
        <v>1</v>
      </c>
    </row>
    <row r="940" spans="1:2">
      <c r="A940" s="252" t="s">
        <v>826</v>
      </c>
      <c r="B940" s="252">
        <f>COUNTIF(Sample_T_!B:B,A940)</f>
        <v>1</v>
      </c>
    </row>
    <row r="941" spans="1:2">
      <c r="A941" s="252" t="s">
        <v>828</v>
      </c>
      <c r="B941" s="252">
        <f>COUNTIF(Sample_T_!B:B,A941)</f>
        <v>1</v>
      </c>
    </row>
    <row r="942" spans="1:2">
      <c r="A942" s="252" t="s">
        <v>830</v>
      </c>
      <c r="B942" s="252">
        <f>COUNTIF(Sample_T_!B:B,A942)</f>
        <v>1</v>
      </c>
    </row>
    <row r="943" spans="1:2">
      <c r="A943" s="252" t="s">
        <v>833</v>
      </c>
      <c r="B943" s="252">
        <f>COUNTIF(Sample_T_!B:B,A943)</f>
        <v>1</v>
      </c>
    </row>
    <row r="944" spans="1:2">
      <c r="A944" s="252" t="s">
        <v>834</v>
      </c>
      <c r="B944" s="252">
        <f>COUNTIF(Sample_T_!B:B,A944)</f>
        <v>1</v>
      </c>
    </row>
    <row r="945" spans="1:2">
      <c r="A945" s="252" t="s">
        <v>836</v>
      </c>
      <c r="B945" s="252">
        <f>COUNTIF(Sample_T_!B:B,A945)</f>
        <v>1</v>
      </c>
    </row>
    <row r="946" spans="1:2">
      <c r="A946" s="252" t="s">
        <v>839</v>
      </c>
      <c r="B946" s="252">
        <f>COUNTIF(Sample_T_!B:B,A946)</f>
        <v>1</v>
      </c>
    </row>
    <row r="947" spans="1:2">
      <c r="A947" s="252" t="s">
        <v>845</v>
      </c>
      <c r="B947" s="252">
        <f>COUNTIF(Sample_T_!B:B,A947)</f>
        <v>1</v>
      </c>
    </row>
    <row r="948" spans="1:2">
      <c r="A948" s="252" t="s">
        <v>848</v>
      </c>
      <c r="B948" s="252">
        <f>COUNTIF(Sample_T_!B:B,A948)</f>
        <v>1</v>
      </c>
    </row>
    <row r="949" spans="1:2">
      <c r="A949" s="252" t="s">
        <v>867</v>
      </c>
      <c r="B949" s="252">
        <f>COUNTIF(Sample_T_!B:B,A949)</f>
        <v>1</v>
      </c>
    </row>
    <row r="950" spans="1:2">
      <c r="A950" s="252" t="s">
        <v>869</v>
      </c>
      <c r="B950" s="252">
        <f>COUNTIF(Sample_T_!B:B,A950)</f>
        <v>1</v>
      </c>
    </row>
    <row r="951" spans="1:2">
      <c r="A951" s="252" t="s">
        <v>875</v>
      </c>
      <c r="B951" s="252">
        <f>COUNTIF(Sample_T_!B:B,A951)</f>
        <v>1</v>
      </c>
    </row>
    <row r="952" spans="1:2">
      <c r="A952" s="252" t="s">
        <v>881</v>
      </c>
      <c r="B952" s="252">
        <f>COUNTIF(Sample_T_!B:B,A952)</f>
        <v>1</v>
      </c>
    </row>
    <row r="953" spans="1:2">
      <c r="A953" s="252" t="s">
        <v>889</v>
      </c>
      <c r="B953" s="252">
        <f>COUNTIF(Sample_T_!B:B,A953)</f>
        <v>1</v>
      </c>
    </row>
    <row r="954" spans="1:2">
      <c r="A954" s="252" t="s">
        <v>895</v>
      </c>
      <c r="B954" s="252">
        <f>COUNTIF(Sample_T_!B:B,A954)</f>
        <v>1</v>
      </c>
    </row>
    <row r="955" spans="1:2">
      <c r="A955" s="252" t="s">
        <v>2174</v>
      </c>
      <c r="B955" s="252">
        <f>COUNTIF(Sample_T_!B:B,A955)</f>
        <v>1</v>
      </c>
    </row>
    <row r="956" spans="1:2">
      <c r="A956" s="252" t="s">
        <v>896</v>
      </c>
      <c r="B956" s="252">
        <f>COUNTIF(Sample_T_!B:B,A956)</f>
        <v>1</v>
      </c>
    </row>
    <row r="957" spans="1:2">
      <c r="A957" s="252" t="s">
        <v>897</v>
      </c>
      <c r="B957" s="252">
        <f>COUNTIF(Sample_T_!B:B,A957)</f>
        <v>0</v>
      </c>
    </row>
    <row r="958" spans="1:2">
      <c r="A958" s="252" t="s">
        <v>2179</v>
      </c>
      <c r="B958" s="252">
        <f>COUNTIF(Sample_T_!B:B,A958)</f>
        <v>1</v>
      </c>
    </row>
    <row r="959" spans="1:2">
      <c r="A959" s="252" t="s">
        <v>2181</v>
      </c>
      <c r="B959" s="252">
        <f>COUNTIF(Sample_T_!B:B,A959)</f>
        <v>1</v>
      </c>
    </row>
    <row r="960" spans="1:2">
      <c r="A960" s="252" t="s">
        <v>898</v>
      </c>
      <c r="B960" s="252">
        <f>COUNTIF(Sample_T_!B:B,A960)</f>
        <v>1</v>
      </c>
    </row>
    <row r="961" spans="1:2">
      <c r="A961" s="252" t="s">
        <v>899</v>
      </c>
      <c r="B961" s="252">
        <f>COUNTIF(Sample_T_!B:B,A961)</f>
        <v>1</v>
      </c>
    </row>
    <row r="962" spans="1:2">
      <c r="A962" s="252" t="s">
        <v>900</v>
      </c>
      <c r="B962" s="252">
        <f>COUNTIF(Sample_T_!B:B,A962)</f>
        <v>1</v>
      </c>
    </row>
    <row r="963" spans="1:2">
      <c r="A963" s="252" t="s">
        <v>901</v>
      </c>
      <c r="B963" s="252">
        <f>COUNTIF(Sample_T_!B:B,A963)</f>
        <v>1</v>
      </c>
    </row>
    <row r="964" spans="1:2">
      <c r="A964" s="252" t="s">
        <v>902</v>
      </c>
      <c r="B964" s="252">
        <f>COUNTIF(Sample_T_!B:B,A964)</f>
        <v>1</v>
      </c>
    </row>
    <row r="965" spans="1:2">
      <c r="A965" s="252" t="s">
        <v>903</v>
      </c>
      <c r="B965" s="252">
        <f>COUNTIF(Sample_T_!B:B,A965)</f>
        <v>1</v>
      </c>
    </row>
    <row r="966" spans="1:2">
      <c r="A966" s="252" t="s">
        <v>904</v>
      </c>
      <c r="B966" s="252">
        <f>COUNTIF(Sample_T_!B:B,A966)</f>
        <v>1</v>
      </c>
    </row>
    <row r="967" spans="1:2">
      <c r="A967" s="252" t="s">
        <v>3969</v>
      </c>
      <c r="B967" s="252">
        <f>COUNTIF(Sample_T_!B:B,A967)</f>
        <v>1</v>
      </c>
    </row>
    <row r="968" spans="1:2">
      <c r="A968" s="252" t="s">
        <v>3967</v>
      </c>
      <c r="B968" s="252">
        <f>COUNTIF(Sample_T_!B:B,A968)</f>
        <v>1</v>
      </c>
    </row>
    <row r="969" spans="1:2">
      <c r="A969" s="252" t="s">
        <v>905</v>
      </c>
      <c r="B969" s="252">
        <f>COUNTIF(Sample_T_!B:B,A969)</f>
        <v>1</v>
      </c>
    </row>
    <row r="970" spans="1:2">
      <c r="A970" s="252" t="s">
        <v>3975</v>
      </c>
      <c r="B970" s="252">
        <f>COUNTIF(Sample_T_!B:B,A970)</f>
        <v>1</v>
      </c>
    </row>
    <row r="971" spans="1:2">
      <c r="A971" s="252" t="s">
        <v>906</v>
      </c>
      <c r="B971" s="252">
        <f>COUNTIF(Sample_T_!B:B,A971)</f>
        <v>1</v>
      </c>
    </row>
    <row r="972" spans="1:2">
      <c r="A972" s="252" t="s">
        <v>3977</v>
      </c>
      <c r="B972" s="252">
        <f>COUNTIF(Sample_T_!B:B,A972)</f>
        <v>1</v>
      </c>
    </row>
    <row r="973" spans="1:2">
      <c r="A973" s="252" t="s">
        <v>907</v>
      </c>
      <c r="B973" s="252">
        <f>COUNTIF(Sample_T_!B:B,A973)</f>
        <v>0</v>
      </c>
    </row>
    <row r="974" spans="1:2">
      <c r="A974" s="252" t="s">
        <v>2191</v>
      </c>
      <c r="B974" s="252">
        <f>COUNTIF(Sample_T_!B:B,A974)</f>
        <v>1</v>
      </c>
    </row>
    <row r="975" spans="1:2">
      <c r="A975" s="252" t="s">
        <v>4211</v>
      </c>
      <c r="B975" s="252">
        <f>COUNTIF(Sample_T_!B:B,A975)</f>
        <v>0</v>
      </c>
    </row>
    <row r="976" spans="1:2">
      <c r="A976" s="252" t="s">
        <v>4212</v>
      </c>
      <c r="B976" s="252">
        <f>COUNTIF(Sample_T_!B:B,A976)</f>
        <v>0</v>
      </c>
    </row>
    <row r="977" spans="1:2">
      <c r="A977" s="252" t="s">
        <v>4213</v>
      </c>
      <c r="B977" s="252">
        <f>COUNTIF(Sample_T_!B:B,A977)</f>
        <v>0</v>
      </c>
    </row>
    <row r="978" spans="1:2">
      <c r="A978" s="252" t="s">
        <v>4214</v>
      </c>
      <c r="B978" s="252">
        <f>COUNTIF(Sample_T_!B:B,A978)</f>
        <v>0</v>
      </c>
    </row>
    <row r="979" spans="1:2">
      <c r="A979" s="252" t="s">
        <v>4215</v>
      </c>
      <c r="B979" s="252">
        <f>COUNTIF(Sample_T_!B:B,A979)</f>
        <v>0</v>
      </c>
    </row>
    <row r="980" spans="1:2">
      <c r="A980" s="252" t="s">
        <v>4216</v>
      </c>
      <c r="B980" s="252">
        <f>COUNTIF(Sample_T_!B:B,A980)</f>
        <v>0</v>
      </c>
    </row>
    <row r="981" spans="1:2">
      <c r="A981" s="252" t="s">
        <v>4217</v>
      </c>
      <c r="B981" s="252">
        <f>COUNTIF(Sample_T_!B:B,A981)</f>
        <v>0</v>
      </c>
    </row>
    <row r="982" spans="1:2">
      <c r="A982" s="252" t="s">
        <v>4218</v>
      </c>
      <c r="B982" s="252">
        <f>COUNTIF(Sample_T_!B:B,A982)</f>
        <v>0</v>
      </c>
    </row>
    <row r="983" spans="1:2">
      <c r="A983" s="252" t="s">
        <v>4219</v>
      </c>
      <c r="B983" s="252">
        <f>COUNTIF(Sample_T_!B:B,A983)</f>
        <v>0</v>
      </c>
    </row>
    <row r="984" spans="1:2">
      <c r="A984" s="252" t="s">
        <v>4220</v>
      </c>
      <c r="B984" s="252">
        <f>COUNTIF(Sample_T_!B:B,A984)</f>
        <v>0</v>
      </c>
    </row>
    <row r="985" spans="1:2">
      <c r="A985" s="252" t="s">
        <v>4221</v>
      </c>
      <c r="B985" s="252">
        <f>COUNTIF(Sample_T_!B:B,A985)</f>
        <v>0</v>
      </c>
    </row>
    <row r="986" spans="1:2">
      <c r="A986" s="252" t="s">
        <v>4222</v>
      </c>
      <c r="B986" s="252">
        <f>COUNTIF(Sample_T_!B:B,A986)</f>
        <v>0</v>
      </c>
    </row>
    <row r="987" spans="1:2">
      <c r="A987" s="252" t="s">
        <v>4223</v>
      </c>
      <c r="B987" s="252">
        <f>COUNTIF(Sample_T_!B:B,A987)</f>
        <v>0</v>
      </c>
    </row>
    <row r="988" spans="1:2">
      <c r="A988" s="252" t="s">
        <v>4224</v>
      </c>
      <c r="B988" s="252">
        <f>COUNTIF(Sample_T_!B:B,A988)</f>
        <v>0</v>
      </c>
    </row>
    <row r="989" spans="1:2">
      <c r="A989" s="252" t="s">
        <v>4225</v>
      </c>
      <c r="B989" s="252">
        <f>COUNTIF(Sample_T_!B:B,A989)</f>
        <v>0</v>
      </c>
    </row>
    <row r="990" spans="1:2">
      <c r="A990" s="252" t="s">
        <v>4226</v>
      </c>
      <c r="B990" s="252">
        <f>COUNTIF(Sample_T_!B:B,A990)</f>
        <v>0</v>
      </c>
    </row>
    <row r="991" spans="1:2">
      <c r="A991" s="252" t="s">
        <v>4227</v>
      </c>
      <c r="B991" s="252">
        <f>COUNTIF(Sample_T_!B:B,A991)</f>
        <v>0</v>
      </c>
    </row>
    <row r="992" spans="1:2">
      <c r="A992" s="252" t="s">
        <v>4228</v>
      </c>
      <c r="B992" s="252">
        <f>COUNTIF(Sample_T_!B:B,A992)</f>
        <v>0</v>
      </c>
    </row>
    <row r="993" spans="1:2">
      <c r="A993" s="252" t="s">
        <v>4229</v>
      </c>
      <c r="B993" s="252">
        <f>COUNTIF(Sample_T_!B:B,A993)</f>
        <v>0</v>
      </c>
    </row>
    <row r="994" spans="1:2">
      <c r="A994" s="252" t="s">
        <v>4230</v>
      </c>
      <c r="B994" s="252">
        <f>COUNTIF(Sample_T_!B:B,A994)</f>
        <v>0</v>
      </c>
    </row>
    <row r="995" spans="1:2">
      <c r="A995" s="252" t="s">
        <v>4231</v>
      </c>
      <c r="B995" s="252">
        <f>COUNTIF(Sample_T_!B:B,A995)</f>
        <v>0</v>
      </c>
    </row>
    <row r="996" spans="1:2">
      <c r="A996" s="252" t="s">
        <v>4232</v>
      </c>
      <c r="B996" s="252">
        <f>COUNTIF(Sample_T_!B:B,A996)</f>
        <v>0</v>
      </c>
    </row>
    <row r="997" spans="1:2">
      <c r="A997" s="252" t="s">
        <v>4233</v>
      </c>
      <c r="B997" s="252">
        <f>COUNTIF(Sample_T_!B:B,A997)</f>
        <v>0</v>
      </c>
    </row>
    <row r="998" spans="1:2">
      <c r="A998" s="252" t="s">
        <v>4234</v>
      </c>
      <c r="B998" s="252">
        <f>COUNTIF(Sample_T_!B:B,A998)</f>
        <v>0</v>
      </c>
    </row>
    <row r="999" spans="1:2">
      <c r="A999" s="252" t="s">
        <v>908</v>
      </c>
      <c r="B999" s="252">
        <f>COUNTIF(Sample_T_!B:B,A999)</f>
        <v>0</v>
      </c>
    </row>
    <row r="1000" spans="1:2">
      <c r="A1000" s="252" t="s">
        <v>909</v>
      </c>
      <c r="B1000" s="252">
        <f>COUNTIF(Sample_T_!B:B,A1000)</f>
        <v>0</v>
      </c>
    </row>
    <row r="1001" spans="1:2">
      <c r="A1001" s="252" t="s">
        <v>910</v>
      </c>
      <c r="B1001" s="252">
        <f>COUNTIF(Sample_T_!B:B,A1001)</f>
        <v>0</v>
      </c>
    </row>
    <row r="1002" spans="1:2">
      <c r="A1002" s="252" t="s">
        <v>2194</v>
      </c>
      <c r="B1002" s="252">
        <f>COUNTIF(Sample_T_!B:B,A1002)</f>
        <v>0</v>
      </c>
    </row>
    <row r="1003" spans="1:2">
      <c r="A1003" s="252" t="s">
        <v>911</v>
      </c>
      <c r="B1003" s="252">
        <f>COUNTIF(Sample_T_!B:B,A1003)</f>
        <v>0</v>
      </c>
    </row>
    <row r="1004" spans="1:2">
      <c r="A1004" s="252" t="s">
        <v>912</v>
      </c>
      <c r="B1004" s="252">
        <f>COUNTIF(Sample_T_!B:B,A1004)</f>
        <v>0</v>
      </c>
    </row>
    <row r="1005" spans="1:2">
      <c r="A1005" s="252" t="s">
        <v>913</v>
      </c>
      <c r="B1005" s="252">
        <f>COUNTIF(Sample_T_!B:B,A1005)</f>
        <v>0</v>
      </c>
    </row>
    <row r="1006" spans="1:2">
      <c r="A1006" s="252" t="s">
        <v>2197</v>
      </c>
      <c r="B1006" s="252">
        <f>COUNTIF(Sample_T_!B:B,A1006)</f>
        <v>1</v>
      </c>
    </row>
    <row r="1007" spans="1:2">
      <c r="A1007" s="252" t="s">
        <v>2198</v>
      </c>
      <c r="B1007" s="252">
        <f>COUNTIF(Sample_T_!B:B,A1007)</f>
        <v>1</v>
      </c>
    </row>
    <row r="1008" spans="1:2">
      <c r="A1008" s="252" t="s">
        <v>914</v>
      </c>
      <c r="B1008" s="252">
        <f>COUNTIF(Sample_T_!B:B,A1008)</f>
        <v>0</v>
      </c>
    </row>
    <row r="1009" spans="1:2">
      <c r="A1009" s="252" t="s">
        <v>915</v>
      </c>
      <c r="B1009" s="252">
        <f>COUNTIF(Sample_T_!B:B,A1009)</f>
        <v>0</v>
      </c>
    </row>
    <row r="1010" spans="1:2">
      <c r="A1010" s="252" t="s">
        <v>2199</v>
      </c>
      <c r="B1010" s="252">
        <f>COUNTIF(Sample_T_!B:B,A1010)</f>
        <v>1</v>
      </c>
    </row>
    <row r="1011" spans="1:2">
      <c r="A1011" s="252" t="s">
        <v>2200</v>
      </c>
      <c r="B1011" s="252">
        <f>COUNTIF(Sample_T_!B:B,A1011)</f>
        <v>1</v>
      </c>
    </row>
    <row r="1012" spans="1:2">
      <c r="A1012" s="252" t="s">
        <v>916</v>
      </c>
      <c r="B1012" s="252">
        <f>COUNTIF(Sample_T_!B:B,A1012)</f>
        <v>0</v>
      </c>
    </row>
    <row r="1013" spans="1:2">
      <c r="A1013" s="252" t="s">
        <v>917</v>
      </c>
      <c r="B1013" s="252">
        <f>COUNTIF(Sample_T_!B:B,A1013)</f>
        <v>0</v>
      </c>
    </row>
    <row r="1014" spans="1:2">
      <c r="A1014" s="252" t="s">
        <v>918</v>
      </c>
      <c r="B1014" s="252">
        <f>COUNTIF(Sample_T_!B:B,A1014)</f>
        <v>1</v>
      </c>
    </row>
    <row r="1015" spans="1:2">
      <c r="A1015" s="252" t="s">
        <v>919</v>
      </c>
      <c r="B1015" s="252">
        <f>COUNTIF(Sample_T_!B:B,A1015)</f>
        <v>0</v>
      </c>
    </row>
    <row r="1016" spans="1:2">
      <c r="A1016" s="252" t="s">
        <v>920</v>
      </c>
      <c r="B1016" s="252">
        <f>COUNTIF(Sample_T_!B:B,A1016)</f>
        <v>0</v>
      </c>
    </row>
    <row r="1017" spans="1:2">
      <c r="A1017" s="252" t="s">
        <v>921</v>
      </c>
      <c r="B1017" s="252">
        <f>COUNTIF(Sample_T_!B:B,A1017)</f>
        <v>0</v>
      </c>
    </row>
    <row r="1018" spans="1:2">
      <c r="A1018" s="252" t="s">
        <v>922</v>
      </c>
      <c r="B1018" s="252">
        <f>COUNTIF(Sample_T_!B:B,A1018)</f>
        <v>0</v>
      </c>
    </row>
    <row r="1019" spans="1:2">
      <c r="A1019" s="252" t="s">
        <v>923</v>
      </c>
      <c r="B1019" s="252">
        <f>COUNTIF(Sample_T_!B:B,A1019)</f>
        <v>0</v>
      </c>
    </row>
    <row r="1020" spans="1:2">
      <c r="A1020" s="252" t="s">
        <v>924</v>
      </c>
      <c r="B1020" s="252">
        <f>COUNTIF(Sample_T_!B:B,A1020)</f>
        <v>1</v>
      </c>
    </row>
    <row r="1021" spans="1:2">
      <c r="A1021" s="252" t="s">
        <v>925</v>
      </c>
      <c r="B1021" s="252">
        <f>COUNTIF(Sample_T_!B:B,A1021)</f>
        <v>0</v>
      </c>
    </row>
    <row r="1022" spans="1:2">
      <c r="A1022" s="252" t="s">
        <v>926</v>
      </c>
      <c r="B1022" s="252">
        <f>COUNTIF(Sample_T_!B:B,A1022)</f>
        <v>0</v>
      </c>
    </row>
    <row r="1023" spans="1:2">
      <c r="A1023" s="252" t="s">
        <v>927</v>
      </c>
      <c r="B1023" s="252">
        <f>COUNTIF(Sample_T_!B:B,A1023)</f>
        <v>0</v>
      </c>
    </row>
    <row r="1024" spans="1:2">
      <c r="A1024" s="252" t="s">
        <v>928</v>
      </c>
      <c r="B1024" s="252">
        <f>COUNTIF(Sample_T_!B:B,A1024)</f>
        <v>0</v>
      </c>
    </row>
    <row r="1025" spans="1:2">
      <c r="A1025" s="252" t="s">
        <v>929</v>
      </c>
      <c r="B1025" s="252">
        <f>COUNTIF(Sample_T_!B:B,A1025)</f>
        <v>0</v>
      </c>
    </row>
    <row r="1026" spans="1:2">
      <c r="A1026" s="252" t="s">
        <v>930</v>
      </c>
      <c r="B1026" s="252">
        <f>COUNTIF(Sample_T_!B:B,A1026)</f>
        <v>0</v>
      </c>
    </row>
    <row r="1027" spans="1:2">
      <c r="A1027" s="252" t="s">
        <v>931</v>
      </c>
      <c r="B1027" s="252">
        <f>COUNTIF(Sample_T_!B:B,A1027)</f>
        <v>0</v>
      </c>
    </row>
    <row r="1028" spans="1:2">
      <c r="A1028" s="252" t="s">
        <v>932</v>
      </c>
      <c r="B1028" s="252">
        <f>COUNTIF(Sample_T_!B:B,A1028)</f>
        <v>0</v>
      </c>
    </row>
    <row r="1029" spans="1:2">
      <c r="A1029" s="252" t="s">
        <v>933</v>
      </c>
      <c r="B1029" s="252">
        <f>COUNTIF(Sample_T_!B:B,A1029)</f>
        <v>0</v>
      </c>
    </row>
    <row r="1030" spans="1:2">
      <c r="A1030" s="252" t="s">
        <v>934</v>
      </c>
      <c r="B1030" s="252">
        <f>COUNTIF(Sample_T_!B:B,A1030)</f>
        <v>0</v>
      </c>
    </row>
    <row r="1031" spans="1:2">
      <c r="A1031" s="252" t="s">
        <v>935</v>
      </c>
      <c r="B1031" s="252">
        <f>COUNTIF(Sample_T_!B:B,A1031)</f>
        <v>0</v>
      </c>
    </row>
    <row r="1032" spans="1:2">
      <c r="A1032" s="252" t="s">
        <v>936</v>
      </c>
      <c r="B1032" s="252">
        <f>COUNTIF(Sample_T_!B:B,A1032)</f>
        <v>0</v>
      </c>
    </row>
    <row r="1033" spans="1:2">
      <c r="A1033" s="252" t="s">
        <v>937</v>
      </c>
      <c r="B1033" s="252">
        <f>COUNTIF(Sample_T_!B:B,A1033)</f>
        <v>0</v>
      </c>
    </row>
    <row r="1034" spans="1:2">
      <c r="A1034" s="252" t="s">
        <v>938</v>
      </c>
      <c r="B1034" s="252">
        <f>COUNTIF(Sample_T_!B:B,A1034)</f>
        <v>0</v>
      </c>
    </row>
    <row r="1035" spans="1:2">
      <c r="A1035" s="252" t="s">
        <v>939</v>
      </c>
      <c r="B1035" s="252">
        <f>COUNTIF(Sample_T_!B:B,A1035)</f>
        <v>0</v>
      </c>
    </row>
    <row r="1036" spans="1:2">
      <c r="A1036" s="252" t="s">
        <v>940</v>
      </c>
      <c r="B1036" s="252">
        <f>COUNTIF(Sample_T_!B:B,A1036)</f>
        <v>0</v>
      </c>
    </row>
    <row r="1037" spans="1:2">
      <c r="A1037" s="252" t="s">
        <v>941</v>
      </c>
      <c r="B1037" s="252">
        <f>COUNTIF(Sample_T_!B:B,A1037)</f>
        <v>0</v>
      </c>
    </row>
    <row r="1038" spans="1:2">
      <c r="A1038" s="252" t="s">
        <v>942</v>
      </c>
      <c r="B1038" s="252">
        <f>COUNTIF(Sample_T_!B:B,A1038)</f>
        <v>0</v>
      </c>
    </row>
    <row r="1039" spans="1:2">
      <c r="A1039" s="252" t="s">
        <v>943</v>
      </c>
      <c r="B1039" s="252">
        <f>COUNTIF(Sample_T_!B:B,A1039)</f>
        <v>0</v>
      </c>
    </row>
    <row r="1040" spans="1:2">
      <c r="A1040" s="252" t="s">
        <v>944</v>
      </c>
      <c r="B1040" s="252">
        <f>COUNTIF(Sample_T_!B:B,A1040)</f>
        <v>0</v>
      </c>
    </row>
    <row r="1041" spans="1:2">
      <c r="A1041" s="252" t="s">
        <v>945</v>
      </c>
      <c r="B1041" s="252">
        <f>COUNTIF(Sample_T_!B:B,A1041)</f>
        <v>0</v>
      </c>
    </row>
    <row r="1042" spans="1:2">
      <c r="A1042" s="252" t="s">
        <v>946</v>
      </c>
      <c r="B1042" s="252">
        <f>COUNTIF(Sample_T_!B:B,A1042)</f>
        <v>0</v>
      </c>
    </row>
    <row r="1043" spans="1:2">
      <c r="A1043" s="252" t="s">
        <v>947</v>
      </c>
      <c r="B1043" s="252">
        <f>COUNTIF(Sample_T_!B:B,A1043)</f>
        <v>0</v>
      </c>
    </row>
    <row r="1044" spans="1:2">
      <c r="A1044" s="252" t="s">
        <v>948</v>
      </c>
      <c r="B1044" s="252">
        <f>COUNTIF(Sample_T_!B:B,A1044)</f>
        <v>0</v>
      </c>
    </row>
    <row r="1045" spans="1:2">
      <c r="A1045" s="252" t="s">
        <v>949</v>
      </c>
      <c r="B1045" s="252">
        <f>COUNTIF(Sample_T_!B:B,A1045)</f>
        <v>1</v>
      </c>
    </row>
    <row r="1046" spans="1:2">
      <c r="A1046" s="252" t="s">
        <v>950</v>
      </c>
      <c r="B1046" s="252">
        <f>COUNTIF(Sample_T_!B:B,A1046)</f>
        <v>1</v>
      </c>
    </row>
    <row r="1047" spans="1:2">
      <c r="A1047" s="252" t="s">
        <v>951</v>
      </c>
      <c r="B1047" s="252">
        <f>COUNTIF(Sample_T_!B:B,A1047)</f>
        <v>1</v>
      </c>
    </row>
    <row r="1048" spans="1:2">
      <c r="A1048" s="252" t="s">
        <v>2237</v>
      </c>
      <c r="B1048" s="252">
        <f>COUNTIF(Sample_T_!B:B,A1048)</f>
        <v>1</v>
      </c>
    </row>
    <row r="1049" spans="1:2">
      <c r="A1049" s="252" t="s">
        <v>2238</v>
      </c>
      <c r="B1049" s="252">
        <f>COUNTIF(Sample_T_!B:B,A1049)</f>
        <v>1</v>
      </c>
    </row>
    <row r="1050" spans="1:2">
      <c r="A1050" s="252" t="s">
        <v>952</v>
      </c>
      <c r="B1050" s="252">
        <f>COUNTIF(Sample_T_!B:B,A1050)</f>
        <v>1</v>
      </c>
    </row>
    <row r="1051" spans="1:2">
      <c r="A1051" s="252" t="s">
        <v>953</v>
      </c>
      <c r="B1051" s="252">
        <f>COUNTIF(Sample_T_!B:B,A1051)</f>
        <v>1</v>
      </c>
    </row>
    <row r="1052" spans="1:2">
      <c r="A1052" s="252" t="s">
        <v>2243</v>
      </c>
      <c r="B1052" s="252">
        <f>COUNTIF(Sample_T_!B:B,A1052)</f>
        <v>1</v>
      </c>
    </row>
    <row r="1053" spans="1:2">
      <c r="A1053" s="252" t="s">
        <v>954</v>
      </c>
      <c r="B1053" s="252">
        <f>COUNTIF(Sample_T_!B:B,A1053)</f>
        <v>0</v>
      </c>
    </row>
    <row r="1054" spans="1:2">
      <c r="A1054" s="252" t="s">
        <v>955</v>
      </c>
      <c r="B1054" s="252">
        <f>COUNTIF(Sample_T_!B:B,A1054)</f>
        <v>0</v>
      </c>
    </row>
    <row r="1055" spans="1:2">
      <c r="A1055" s="252" t="s">
        <v>956</v>
      </c>
      <c r="B1055" s="252">
        <f>COUNTIF(Sample_T_!B:B,A1055)</f>
        <v>0</v>
      </c>
    </row>
    <row r="1056" spans="1:2">
      <c r="A1056" s="252" t="s">
        <v>957</v>
      </c>
      <c r="B1056" s="252">
        <f>COUNTIF(Sample_T_!B:B,A1056)</f>
        <v>0</v>
      </c>
    </row>
    <row r="1057" spans="1:2">
      <c r="A1057" s="252" t="s">
        <v>958</v>
      </c>
      <c r="B1057" s="252">
        <f>COUNTIF(Sample_T_!B:B,A1057)</f>
        <v>0</v>
      </c>
    </row>
    <row r="1058" spans="1:2">
      <c r="A1058" s="252" t="s">
        <v>959</v>
      </c>
      <c r="B1058" s="252">
        <f>COUNTIF(Sample_T_!B:B,A1058)</f>
        <v>0</v>
      </c>
    </row>
    <row r="1059" spans="1:2">
      <c r="A1059" s="252" t="s">
        <v>960</v>
      </c>
      <c r="B1059" s="252">
        <f>COUNTIF(Sample_T_!B:B,A1059)</f>
        <v>1</v>
      </c>
    </row>
    <row r="1060" spans="1:2">
      <c r="A1060" s="252" t="s">
        <v>961</v>
      </c>
      <c r="B1060" s="252">
        <f>COUNTIF(Sample_T_!B:B,A1060)</f>
        <v>0</v>
      </c>
    </row>
    <row r="1061" spans="1:2">
      <c r="A1061" s="252" t="s">
        <v>962</v>
      </c>
      <c r="B1061" s="252">
        <f>COUNTIF(Sample_T_!B:B,A1061)</f>
        <v>0</v>
      </c>
    </row>
    <row r="1062" spans="1:2">
      <c r="A1062" s="252" t="s">
        <v>963</v>
      </c>
      <c r="B1062" s="252">
        <f>COUNTIF(Sample_T_!B:B,A1062)</f>
        <v>0</v>
      </c>
    </row>
    <row r="1063" spans="1:2">
      <c r="A1063" s="252" t="s">
        <v>3652</v>
      </c>
      <c r="B1063" s="252">
        <f>COUNTIF(Sample_T_!B:B,A1063)</f>
        <v>0</v>
      </c>
    </row>
    <row r="1064" spans="1:2">
      <c r="A1064" s="252" t="s">
        <v>3653</v>
      </c>
      <c r="B1064" s="252">
        <f>COUNTIF(Sample_T_!B:B,A1064)</f>
        <v>0</v>
      </c>
    </row>
    <row r="1065" spans="1:2">
      <c r="A1065" s="252" t="s">
        <v>3654</v>
      </c>
      <c r="B1065" s="252">
        <f>COUNTIF(Sample_T_!B:B,A1065)</f>
        <v>0</v>
      </c>
    </row>
    <row r="1066" spans="1:2">
      <c r="A1066" s="252" t="s">
        <v>3655</v>
      </c>
      <c r="B1066" s="252">
        <f>COUNTIF(Sample_T_!B:B,A1066)</f>
        <v>0</v>
      </c>
    </row>
    <row r="1067" spans="1:2">
      <c r="A1067" s="252" t="s">
        <v>3656</v>
      </c>
      <c r="B1067" s="252">
        <f>COUNTIF(Sample_T_!B:B,A1067)</f>
        <v>0</v>
      </c>
    </row>
    <row r="1068" spans="1:2">
      <c r="A1068" s="252" t="s">
        <v>964</v>
      </c>
      <c r="B1068" s="252">
        <f>COUNTIF(Sample_T_!B:B,A1068)</f>
        <v>1</v>
      </c>
    </row>
    <row r="1069" spans="1:2">
      <c r="A1069" s="252" t="s">
        <v>965</v>
      </c>
      <c r="B1069" s="252">
        <f>COUNTIF(Sample_T_!B:B,A1069)</f>
        <v>1</v>
      </c>
    </row>
    <row r="1070" spans="1:2">
      <c r="A1070" s="252" t="s">
        <v>966</v>
      </c>
      <c r="B1070" s="252">
        <f>COUNTIF(Sample_T_!B:B,A1070)</f>
        <v>0</v>
      </c>
    </row>
    <row r="1071" spans="1:2">
      <c r="A1071" s="252" t="s">
        <v>967</v>
      </c>
      <c r="B1071" s="252">
        <f>COUNTIF(Sample_T_!B:B,A1071)</f>
        <v>0</v>
      </c>
    </row>
    <row r="1072" spans="1:2">
      <c r="A1072" s="252" t="s">
        <v>968</v>
      </c>
      <c r="B1072" s="252">
        <f>COUNTIF(Sample_T_!B:B,A1072)</f>
        <v>1</v>
      </c>
    </row>
    <row r="1073" spans="1:2">
      <c r="A1073" s="252" t="s">
        <v>2261</v>
      </c>
      <c r="B1073" s="252">
        <f>COUNTIF(Sample_T_!B:B,A1073)</f>
        <v>1</v>
      </c>
    </row>
    <row r="1074" spans="1:2">
      <c r="A1074" s="252" t="s">
        <v>969</v>
      </c>
      <c r="B1074" s="252">
        <f>COUNTIF(Sample_T_!B:B,A1074)</f>
        <v>1</v>
      </c>
    </row>
    <row r="1075" spans="1:2">
      <c r="A1075" s="252" t="s">
        <v>970</v>
      </c>
      <c r="B1075" s="252">
        <f>COUNTIF(Sample_T_!B:B,A1075)</f>
        <v>0</v>
      </c>
    </row>
    <row r="1076" spans="1:2">
      <c r="A1076" s="252" t="s">
        <v>971</v>
      </c>
      <c r="B1076" s="252">
        <f>COUNTIF(Sample_T_!B:B,A1076)</f>
        <v>0</v>
      </c>
    </row>
    <row r="1077" spans="1:2">
      <c r="A1077" s="252" t="s">
        <v>972</v>
      </c>
      <c r="B1077" s="252">
        <f>COUNTIF(Sample_T_!B:B,A1077)</f>
        <v>1</v>
      </c>
    </row>
    <row r="1078" spans="1:2">
      <c r="A1078" s="252" t="s">
        <v>973</v>
      </c>
      <c r="B1078" s="252">
        <f>COUNTIF(Sample_T_!B:B,A1078)</f>
        <v>0</v>
      </c>
    </row>
    <row r="1079" spans="1:2">
      <c r="A1079" s="252" t="s">
        <v>974</v>
      </c>
      <c r="B1079" s="252">
        <f>COUNTIF(Sample_T_!B:B,A1079)</f>
        <v>0</v>
      </c>
    </row>
    <row r="1080" spans="1:2">
      <c r="A1080" s="252" t="s">
        <v>975</v>
      </c>
      <c r="B1080" s="252">
        <f>COUNTIF(Sample_T_!B:B,A1080)</f>
        <v>0</v>
      </c>
    </row>
    <row r="1081" spans="1:2">
      <c r="A1081" s="252" t="s">
        <v>976</v>
      </c>
      <c r="B1081" s="252">
        <f>COUNTIF(Sample_T_!B:B,A1081)</f>
        <v>0</v>
      </c>
    </row>
    <row r="1082" spans="1:2">
      <c r="A1082" s="252" t="s">
        <v>977</v>
      </c>
      <c r="B1082" s="252">
        <f>COUNTIF(Sample_T_!B:B,A1082)</f>
        <v>0</v>
      </c>
    </row>
    <row r="1083" spans="1:2">
      <c r="A1083" s="252" t="s">
        <v>978</v>
      </c>
      <c r="B1083" s="252">
        <f>COUNTIF(Sample_T_!B:B,A1083)</f>
        <v>0</v>
      </c>
    </row>
    <row r="1084" spans="1:2">
      <c r="A1084" s="252" t="s">
        <v>979</v>
      </c>
      <c r="B1084" s="252">
        <f>COUNTIF(Sample_T_!B:B,A1084)</f>
        <v>0</v>
      </c>
    </row>
    <row r="1085" spans="1:2">
      <c r="A1085" s="252" t="s">
        <v>980</v>
      </c>
      <c r="B1085" s="252">
        <f>COUNTIF(Sample_T_!B:B,A1085)</f>
        <v>0</v>
      </c>
    </row>
    <row r="1086" spans="1:2">
      <c r="A1086" s="252" t="s">
        <v>981</v>
      </c>
      <c r="B1086" s="252">
        <f>COUNTIF(Sample_T_!B:B,A1086)</f>
        <v>0</v>
      </c>
    </row>
    <row r="1087" spans="1:2">
      <c r="A1087" s="252" t="s">
        <v>982</v>
      </c>
      <c r="B1087" s="252">
        <f>COUNTIF(Sample_T_!B:B,A1087)</f>
        <v>0</v>
      </c>
    </row>
    <row r="1088" spans="1:2">
      <c r="A1088" s="252" t="s">
        <v>983</v>
      </c>
      <c r="B1088" s="252">
        <f>COUNTIF(Sample_T_!B:B,A1088)</f>
        <v>0</v>
      </c>
    </row>
    <row r="1089" spans="1:2">
      <c r="A1089" s="252" t="s">
        <v>984</v>
      </c>
      <c r="B1089" s="252">
        <f>COUNTIF(Sample_T_!B:B,A1089)</f>
        <v>0</v>
      </c>
    </row>
    <row r="1090" spans="1:2">
      <c r="A1090" s="252" t="s">
        <v>985</v>
      </c>
      <c r="B1090" s="252">
        <f>COUNTIF(Sample_T_!B:B,A1090)</f>
        <v>0</v>
      </c>
    </row>
    <row r="1091" spans="1:2">
      <c r="A1091" s="252" t="s">
        <v>986</v>
      </c>
      <c r="B1091" s="252">
        <f>COUNTIF(Sample_T_!B:B,A1091)</f>
        <v>0</v>
      </c>
    </row>
    <row r="1092" spans="1:2">
      <c r="A1092" s="252" t="s">
        <v>987</v>
      </c>
      <c r="B1092" s="252">
        <f>COUNTIF(Sample_T_!B:B,A1092)</f>
        <v>0</v>
      </c>
    </row>
    <row r="1093" spans="1:2">
      <c r="A1093" s="252" t="s">
        <v>988</v>
      </c>
      <c r="B1093" s="252">
        <f>COUNTIF(Sample_T_!B:B,A1093)</f>
        <v>0</v>
      </c>
    </row>
    <row r="1094" spans="1:2">
      <c r="A1094" s="252" t="s">
        <v>989</v>
      </c>
      <c r="B1094" s="252">
        <f>COUNTIF(Sample_T_!B:B,A1094)</f>
        <v>0</v>
      </c>
    </row>
    <row r="1095" spans="1:2">
      <c r="A1095" s="252" t="s">
        <v>990</v>
      </c>
      <c r="B1095" s="252">
        <f>COUNTIF(Sample_T_!B:B,A1095)</f>
        <v>0</v>
      </c>
    </row>
    <row r="1096" spans="1:2">
      <c r="A1096" s="252" t="s">
        <v>991</v>
      </c>
      <c r="B1096" s="252">
        <f>COUNTIF(Sample_T_!B:B,A1096)</f>
        <v>0</v>
      </c>
    </row>
    <row r="1097" spans="1:2">
      <c r="A1097" s="252" t="s">
        <v>992</v>
      </c>
      <c r="B1097" s="252">
        <f>COUNTIF(Sample_T_!B:B,A1097)</f>
        <v>0</v>
      </c>
    </row>
    <row r="1098" spans="1:2">
      <c r="A1098" s="252" t="s">
        <v>993</v>
      </c>
      <c r="B1098" s="252">
        <f>COUNTIF(Sample_T_!B:B,A1098)</f>
        <v>0</v>
      </c>
    </row>
    <row r="1099" spans="1:2">
      <c r="A1099" s="252" t="s">
        <v>994</v>
      </c>
      <c r="B1099" s="252">
        <f>COUNTIF(Sample_T_!B:B,A1099)</f>
        <v>0</v>
      </c>
    </row>
    <row r="1100" spans="1:2">
      <c r="A1100" s="252" t="s">
        <v>995</v>
      </c>
      <c r="B1100" s="252">
        <f>COUNTIF(Sample_T_!B:B,A1100)</f>
        <v>0</v>
      </c>
    </row>
    <row r="1101" spans="1:2">
      <c r="A1101" s="252" t="s">
        <v>996</v>
      </c>
      <c r="B1101" s="252">
        <f>COUNTIF(Sample_T_!B:B,A1101)</f>
        <v>0</v>
      </c>
    </row>
    <row r="1102" spans="1:2">
      <c r="A1102" s="252" t="s">
        <v>997</v>
      </c>
      <c r="B1102" s="252">
        <f>COUNTIF(Sample_T_!B:B,A1102)</f>
        <v>0</v>
      </c>
    </row>
    <row r="1103" spans="1:2">
      <c r="A1103" s="252" t="s">
        <v>998</v>
      </c>
      <c r="B1103" s="252">
        <f>COUNTIF(Sample_T_!B:B,A1103)</f>
        <v>0</v>
      </c>
    </row>
    <row r="1104" spans="1:2">
      <c r="A1104" s="252" t="s">
        <v>999</v>
      </c>
      <c r="B1104" s="252">
        <f>COUNTIF(Sample_T_!B:B,A1104)</f>
        <v>0</v>
      </c>
    </row>
    <row r="1105" spans="1:2">
      <c r="A1105" s="252" t="s">
        <v>1000</v>
      </c>
      <c r="B1105" s="252">
        <f>COUNTIF(Sample_T_!B:B,A1105)</f>
        <v>0</v>
      </c>
    </row>
    <row r="1106" spans="1:2">
      <c r="A1106" s="252" t="s">
        <v>1001</v>
      </c>
      <c r="B1106" s="252">
        <f>COUNTIF(Sample_T_!B:B,A1106)</f>
        <v>0</v>
      </c>
    </row>
    <row r="1107" spans="1:2">
      <c r="A1107" s="252" t="s">
        <v>1002</v>
      </c>
      <c r="B1107" s="252">
        <f>COUNTIF(Sample_T_!B:B,A1107)</f>
        <v>0</v>
      </c>
    </row>
    <row r="1108" spans="1:2">
      <c r="A1108" s="252" t="s">
        <v>1003</v>
      </c>
      <c r="B1108" s="252">
        <f>COUNTIF(Sample_T_!B:B,A1108)</f>
        <v>0</v>
      </c>
    </row>
    <row r="1109" spans="1:2">
      <c r="A1109" s="252" t="s">
        <v>1004</v>
      </c>
      <c r="B1109" s="252">
        <f>COUNTIF(Sample_T_!B:B,A1109)</f>
        <v>0</v>
      </c>
    </row>
    <row r="1110" spans="1:2">
      <c r="A1110" s="252" t="s">
        <v>1005</v>
      </c>
      <c r="B1110" s="252">
        <f>COUNTIF(Sample_T_!B:B,A1110)</f>
        <v>0</v>
      </c>
    </row>
    <row r="1111" spans="1:2">
      <c r="A1111" s="252" t="s">
        <v>1006</v>
      </c>
      <c r="B1111" s="252">
        <f>COUNTIF(Sample_T_!B:B,A1111)</f>
        <v>0</v>
      </c>
    </row>
    <row r="1112" spans="1:2">
      <c r="A1112" s="252" t="s">
        <v>1007</v>
      </c>
      <c r="B1112" s="252">
        <f>COUNTIF(Sample_T_!B:B,A1112)</f>
        <v>0</v>
      </c>
    </row>
    <row r="1113" spans="1:2">
      <c r="A1113" s="252" t="s">
        <v>1008</v>
      </c>
      <c r="B1113" s="252">
        <f>COUNTIF(Sample_T_!B:B,A1113)</f>
        <v>0</v>
      </c>
    </row>
    <row r="1114" spans="1:2">
      <c r="A1114" s="252" t="s">
        <v>1009</v>
      </c>
      <c r="B1114" s="252">
        <f>COUNTIF(Sample_T_!B:B,A1114)</f>
        <v>0</v>
      </c>
    </row>
    <row r="1115" spans="1:2">
      <c r="A1115" s="252" t="s">
        <v>1010</v>
      </c>
      <c r="B1115" s="252">
        <f>COUNTIF(Sample_T_!B:B,A1115)</f>
        <v>0</v>
      </c>
    </row>
    <row r="1116" spans="1:2">
      <c r="A1116" s="252" t="s">
        <v>1011</v>
      </c>
      <c r="B1116" s="252">
        <f>COUNTIF(Sample_T_!B:B,A1116)</f>
        <v>0</v>
      </c>
    </row>
    <row r="1117" spans="1:2">
      <c r="A1117" s="252" t="s">
        <v>1012</v>
      </c>
      <c r="B1117" s="252">
        <f>COUNTIF(Sample_T_!B:B,A1117)</f>
        <v>0</v>
      </c>
    </row>
    <row r="1118" spans="1:2">
      <c r="A1118" s="252" t="s">
        <v>1013</v>
      </c>
      <c r="B1118" s="252">
        <f>COUNTIF(Sample_T_!B:B,A1118)</f>
        <v>0</v>
      </c>
    </row>
    <row r="1119" spans="1:2">
      <c r="A1119" s="252" t="s">
        <v>1014</v>
      </c>
      <c r="B1119" s="252">
        <f>COUNTIF(Sample_T_!B:B,A1119)</f>
        <v>0</v>
      </c>
    </row>
    <row r="1120" spans="1:2">
      <c r="A1120" s="252" t="s">
        <v>1015</v>
      </c>
      <c r="B1120" s="252">
        <f>COUNTIF(Sample_T_!B:B,A1120)</f>
        <v>0</v>
      </c>
    </row>
    <row r="1121" spans="1:2">
      <c r="A1121" s="252" t="s">
        <v>1016</v>
      </c>
      <c r="B1121" s="252">
        <f>COUNTIF(Sample_T_!B:B,A1121)</f>
        <v>1</v>
      </c>
    </row>
    <row r="1122" spans="1:2">
      <c r="A1122" s="252" t="s">
        <v>1017</v>
      </c>
      <c r="B1122" s="252">
        <f>COUNTIF(Sample_T_!B:B,A1122)</f>
        <v>1</v>
      </c>
    </row>
    <row r="1123" spans="1:2">
      <c r="A1123" s="252" t="s">
        <v>2301</v>
      </c>
      <c r="B1123" s="252">
        <f>COUNTIF(Sample_T_!B:B,A1123)</f>
        <v>1</v>
      </c>
    </row>
    <row r="1124" spans="1:2">
      <c r="A1124" s="252" t="s">
        <v>2302</v>
      </c>
      <c r="B1124" s="252">
        <f>COUNTIF(Sample_T_!B:B,A1124)</f>
        <v>1</v>
      </c>
    </row>
    <row r="1125" spans="1:2">
      <c r="A1125" s="252" t="s">
        <v>1018</v>
      </c>
      <c r="B1125" s="252">
        <f>COUNTIF(Sample_T_!B:B,A1125)</f>
        <v>1</v>
      </c>
    </row>
  </sheetData>
  <autoFilter ref="A1:B1125" xr:uid="{00000000-0009-0000-0000-00001E000000}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27"/>
  <dimension ref="A1:F17"/>
  <sheetViews>
    <sheetView workbookViewId="0">
      <selection activeCell="F16" sqref="F16"/>
    </sheetView>
  </sheetViews>
  <sheetFormatPr defaultRowHeight="14.5"/>
  <cols>
    <col min="1" max="1" width="29" customWidth="1"/>
    <col min="2" max="2" width="40.54296875" bestFit="1" customWidth="1"/>
    <col min="5" max="5" width="22.54296875" customWidth="1"/>
  </cols>
  <sheetData>
    <row r="1" spans="1:6">
      <c r="E1" t="s">
        <v>1305</v>
      </c>
      <c r="F1" t="s">
        <v>3390</v>
      </c>
    </row>
    <row r="2" spans="1:6">
      <c r="A2" t="s">
        <v>3384</v>
      </c>
      <c r="B2" s="30" t="s">
        <v>3311</v>
      </c>
      <c r="E2" t="s">
        <v>3391</v>
      </c>
      <c r="F2" t="s">
        <v>3389</v>
      </c>
    </row>
    <row r="3" spans="1:6">
      <c r="A3" t="s">
        <v>3388</v>
      </c>
      <c r="B3" s="30" t="s">
        <v>3324</v>
      </c>
      <c r="E3" t="s">
        <v>3392</v>
      </c>
      <c r="F3" t="s">
        <v>3393</v>
      </c>
    </row>
    <row r="4" spans="1:6">
      <c r="A4" s="61" t="s">
        <v>3388</v>
      </c>
      <c r="B4" s="30" t="s">
        <v>3333</v>
      </c>
    </row>
    <row r="5" spans="1:6">
      <c r="A5" s="61" t="s">
        <v>3388</v>
      </c>
      <c r="B5" s="30" t="s">
        <v>3342</v>
      </c>
      <c r="E5" s="66" t="s">
        <v>1037</v>
      </c>
      <c r="F5" t="str">
        <f>CONCATENATE(F1," ",F2," ",F3)</f>
        <v>perl /home/gryderbe/khanlab/apps/ChIPseq/makeIGVsession.pl igv.RMS_Epig.input.txt</v>
      </c>
    </row>
    <row r="6" spans="1:6">
      <c r="A6" s="61" t="s">
        <v>3388</v>
      </c>
      <c r="B6" s="30" t="s">
        <v>3347</v>
      </c>
    </row>
    <row r="7" spans="1:6">
      <c r="A7" s="61" t="s">
        <v>3388</v>
      </c>
      <c r="B7" s="30" t="s">
        <v>3351</v>
      </c>
    </row>
    <row r="8" spans="1:6">
      <c r="A8" s="61" t="s">
        <v>3388</v>
      </c>
      <c r="B8" s="30" t="s">
        <v>3354</v>
      </c>
    </row>
    <row r="9" spans="1:6">
      <c r="A9" s="61" t="s">
        <v>3388</v>
      </c>
      <c r="B9" s="30" t="s">
        <v>3356</v>
      </c>
    </row>
    <row r="10" spans="1:6">
      <c r="A10" s="61" t="s">
        <v>3388</v>
      </c>
      <c r="B10" s="30" t="s">
        <v>3359</v>
      </c>
    </row>
    <row r="11" spans="1:6">
      <c r="A11" s="61" t="s">
        <v>3388</v>
      </c>
      <c r="B11" s="30" t="s">
        <v>3365</v>
      </c>
    </row>
    <row r="12" spans="1:6">
      <c r="A12" s="61" t="s">
        <v>3388</v>
      </c>
      <c r="B12" s="67" t="s">
        <v>3396</v>
      </c>
    </row>
    <row r="13" spans="1:6">
      <c r="A13" s="61" t="s">
        <v>3388</v>
      </c>
      <c r="B13" s="67" t="s">
        <v>3397</v>
      </c>
    </row>
    <row r="14" spans="1:6">
      <c r="A14" s="61" t="s">
        <v>3388</v>
      </c>
      <c r="B14" s="30" t="s">
        <v>3376</v>
      </c>
    </row>
    <row r="15" spans="1:6">
      <c r="A15" s="61" t="s">
        <v>3388</v>
      </c>
      <c r="B15" s="30" t="s">
        <v>3381</v>
      </c>
    </row>
    <row r="16" spans="1:6">
      <c r="A16" s="61" t="s">
        <v>3388</v>
      </c>
      <c r="B16" s="30" t="s">
        <v>143</v>
      </c>
    </row>
    <row r="17" spans="1:2">
      <c r="A17" s="61" t="s">
        <v>3388</v>
      </c>
      <c r="B17" t="s">
        <v>792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28"/>
  <dimension ref="B1:B5"/>
  <sheetViews>
    <sheetView workbookViewId="0">
      <selection activeCell="G31" sqref="G31"/>
    </sheetView>
  </sheetViews>
  <sheetFormatPr defaultRowHeight="14.5"/>
  <sheetData>
    <row r="1" spans="2:2">
      <c r="B1" t="s">
        <v>1513</v>
      </c>
    </row>
    <row r="2" spans="2:2">
      <c r="B2" t="s">
        <v>1035</v>
      </c>
    </row>
    <row r="3" spans="2:2">
      <c r="B3" t="s">
        <v>1510</v>
      </c>
    </row>
    <row r="4" spans="2:2">
      <c r="B4" s="11" t="s">
        <v>1306</v>
      </c>
    </row>
    <row r="5" spans="2:2">
      <c r="B5" s="11" t="s">
        <v>1307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29"/>
  <dimension ref="B2:C10"/>
  <sheetViews>
    <sheetView workbookViewId="0">
      <selection activeCell="C7" sqref="C7"/>
    </sheetView>
  </sheetViews>
  <sheetFormatPr defaultRowHeight="14.5"/>
  <cols>
    <col min="2" max="2" width="23.81640625" customWidth="1"/>
    <col min="3" max="3" width="154.54296875" customWidth="1"/>
  </cols>
  <sheetData>
    <row r="2" spans="2:3">
      <c r="B2" s="98"/>
    </row>
    <row r="3" spans="2:3">
      <c r="B3" s="41" t="s">
        <v>3910</v>
      </c>
      <c r="C3" t="s">
        <v>3445</v>
      </c>
    </row>
    <row r="4" spans="2:3">
      <c r="B4" s="41" t="s">
        <v>1036</v>
      </c>
      <c r="C4" t="s">
        <v>3914</v>
      </c>
    </row>
    <row r="5" spans="2:3" s="97" customFormat="1">
      <c r="B5" s="41" t="s">
        <v>3911</v>
      </c>
      <c r="C5" s="31" t="s">
        <v>3909</v>
      </c>
    </row>
    <row r="6" spans="2:3">
      <c r="B6" s="41" t="s">
        <v>3912</v>
      </c>
      <c r="C6" t="s">
        <v>3915</v>
      </c>
    </row>
    <row r="7" spans="2:3">
      <c r="B7" s="41" t="s">
        <v>3913</v>
      </c>
      <c r="C7" t="str">
        <f>CONCATENATE(" ",C5,".",C6)</f>
        <v xml:space="preserve"> RH4Seq_T_D21KAACXX.UCSC.fpkm.codegene</v>
      </c>
    </row>
    <row r="8" spans="2:3">
      <c r="B8" s="29" t="s">
        <v>1037</v>
      </c>
      <c r="C8" t="str">
        <f>CONCATENATE(C4,C5," ",C6,C7)</f>
        <v>sh /data/khanlab/projects/ChIP_seq/scripts/get_gene_expression_v2.sh RH4Seq_T_D21KAACXX.UCSC.fpkm codegene RH4Seq_T_D21KAACXX.UCSC.fpkm.codegene</v>
      </c>
    </row>
    <row r="9" spans="2:3">
      <c r="B9" s="41"/>
    </row>
    <row r="10" spans="2:3">
      <c r="B10" s="4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39"/>
  <dimension ref="A1:K551"/>
  <sheetViews>
    <sheetView topLeftCell="E1" workbookViewId="0">
      <selection activeCell="R34" sqref="R34"/>
    </sheetView>
  </sheetViews>
  <sheetFormatPr defaultRowHeight="14.5"/>
  <cols>
    <col min="1" max="1" width="32.81640625" bestFit="1" customWidth="1"/>
    <col min="2" max="2" width="68.81640625" bestFit="1" customWidth="1"/>
    <col min="3" max="3" width="21" bestFit="1" customWidth="1"/>
    <col min="4" max="4" width="9" bestFit="1" customWidth="1"/>
    <col min="5" max="5" width="7.7265625" bestFit="1" customWidth="1"/>
    <col min="6" max="6" width="12.26953125" bestFit="1" customWidth="1"/>
    <col min="7" max="7" width="38.453125" bestFit="1" customWidth="1"/>
    <col min="8" max="8" width="23.7265625" bestFit="1" customWidth="1"/>
    <col min="10" max="10" width="36.1796875" bestFit="1" customWidth="1"/>
  </cols>
  <sheetData>
    <row r="1" spans="1:11" ht="32.5">
      <c r="A1" s="58" t="s">
        <v>1509</v>
      </c>
      <c r="B1" s="58" t="s">
        <v>2491</v>
      </c>
      <c r="C1" s="58" t="s">
        <v>2492</v>
      </c>
      <c r="D1" s="58" t="s">
        <v>2493</v>
      </c>
      <c r="E1" s="58" t="s">
        <v>2494</v>
      </c>
      <c r="F1" s="58" t="s">
        <v>2495</v>
      </c>
      <c r="G1" s="59" t="s">
        <v>2496</v>
      </c>
      <c r="H1" s="59" t="s">
        <v>2497</v>
      </c>
    </row>
    <row r="2" spans="1:11">
      <c r="A2" s="54" t="s">
        <v>2498</v>
      </c>
      <c r="B2" s="54" t="s">
        <v>2499</v>
      </c>
      <c r="C2" s="54" t="s">
        <v>2500</v>
      </c>
      <c r="D2" s="54">
        <v>214956</v>
      </c>
      <c r="E2" s="54">
        <v>69078</v>
      </c>
      <c r="F2" s="54" t="s">
        <v>2501</v>
      </c>
      <c r="G2" s="53" t="s">
        <v>2502</v>
      </c>
      <c r="H2" s="53" t="s">
        <v>2503</v>
      </c>
      <c r="J2" s="63" t="s">
        <v>2453</v>
      </c>
      <c r="K2" s="63" t="s">
        <v>586</v>
      </c>
    </row>
    <row r="3" spans="1:11">
      <c r="A3" s="54" t="s">
        <v>2504</v>
      </c>
      <c r="B3" s="54" t="s">
        <v>2505</v>
      </c>
      <c r="C3" s="54" t="s">
        <v>2500</v>
      </c>
      <c r="D3" s="54">
        <v>230341</v>
      </c>
      <c r="E3" s="54">
        <v>69078</v>
      </c>
      <c r="F3" s="54" t="s">
        <v>2501</v>
      </c>
      <c r="G3" s="53" t="s">
        <v>2502</v>
      </c>
      <c r="H3" s="53" t="s">
        <v>2503</v>
      </c>
      <c r="J3" s="63" t="s">
        <v>2424</v>
      </c>
      <c r="K3" s="63" t="s">
        <v>559</v>
      </c>
    </row>
    <row r="4" spans="1:11">
      <c r="A4" s="54" t="s">
        <v>2506</v>
      </c>
      <c r="B4" s="54" t="s">
        <v>2507</v>
      </c>
      <c r="C4" s="54" t="s">
        <v>2500</v>
      </c>
      <c r="D4" s="54">
        <v>231674</v>
      </c>
      <c r="E4" s="54">
        <v>71091</v>
      </c>
      <c r="F4" s="54" t="s">
        <v>2501</v>
      </c>
      <c r="G4" s="54" t="s">
        <v>2508</v>
      </c>
      <c r="H4" s="54" t="s">
        <v>2425</v>
      </c>
      <c r="J4" s="63" t="s">
        <v>2427</v>
      </c>
      <c r="K4" s="63" t="s">
        <v>560</v>
      </c>
    </row>
    <row r="5" spans="1:11">
      <c r="A5" s="54" t="s">
        <v>2509</v>
      </c>
      <c r="B5" s="54" t="s">
        <v>2510</v>
      </c>
      <c r="C5" s="54" t="s">
        <v>2500</v>
      </c>
      <c r="D5" s="54">
        <v>231677</v>
      </c>
      <c r="E5" s="54">
        <v>71092</v>
      </c>
      <c r="F5" s="54" t="s">
        <v>2501</v>
      </c>
      <c r="G5" s="54" t="s">
        <v>2508</v>
      </c>
      <c r="H5" s="54" t="s">
        <v>2425</v>
      </c>
      <c r="J5" s="63" t="s">
        <v>2392</v>
      </c>
      <c r="K5" s="63" t="s">
        <v>530</v>
      </c>
    </row>
    <row r="6" spans="1:11">
      <c r="A6" s="54" t="s">
        <v>2511</v>
      </c>
      <c r="B6" s="54" t="s">
        <v>2512</v>
      </c>
      <c r="C6" s="54" t="s">
        <v>2500</v>
      </c>
      <c r="D6" s="54"/>
      <c r="E6" s="55">
        <v>56889</v>
      </c>
      <c r="F6" s="54" t="s">
        <v>2501</v>
      </c>
      <c r="G6" s="54" t="s">
        <v>2513</v>
      </c>
      <c r="H6" s="54" t="s">
        <v>1206</v>
      </c>
      <c r="J6" s="63" t="s">
        <v>2376</v>
      </c>
      <c r="K6" s="63" t="s">
        <v>511</v>
      </c>
    </row>
    <row r="7" spans="1:11">
      <c r="A7" s="54" t="s">
        <v>2514</v>
      </c>
      <c r="B7" s="54" t="s">
        <v>2512</v>
      </c>
      <c r="C7" s="54" t="s">
        <v>2500</v>
      </c>
      <c r="D7" s="54"/>
      <c r="E7" s="55">
        <v>56895</v>
      </c>
      <c r="F7" s="54" t="s">
        <v>2501</v>
      </c>
      <c r="G7" s="54" t="s">
        <v>2513</v>
      </c>
      <c r="H7" s="54" t="s">
        <v>1206</v>
      </c>
      <c r="J7" s="63" t="s">
        <v>2402</v>
      </c>
      <c r="K7" s="63" t="s">
        <v>544</v>
      </c>
    </row>
    <row r="8" spans="1:11">
      <c r="A8" s="54" t="s">
        <v>2515</v>
      </c>
      <c r="B8" s="54" t="s">
        <v>2512</v>
      </c>
      <c r="C8" s="54" t="s">
        <v>2500</v>
      </c>
      <c r="D8" s="54"/>
      <c r="E8" s="55">
        <v>56901</v>
      </c>
      <c r="F8" s="54" t="s">
        <v>2501</v>
      </c>
      <c r="G8" s="54" t="s">
        <v>2513</v>
      </c>
      <c r="H8" s="54" t="s">
        <v>1206</v>
      </c>
      <c r="J8" s="63" t="s">
        <v>2404</v>
      </c>
      <c r="K8" s="63" t="s">
        <v>545</v>
      </c>
    </row>
    <row r="9" spans="1:11">
      <c r="A9" s="54" t="s">
        <v>2516</v>
      </c>
      <c r="B9" s="54" t="s">
        <v>2517</v>
      </c>
      <c r="C9" s="54" t="s">
        <v>2500</v>
      </c>
      <c r="D9" s="54">
        <v>247930</v>
      </c>
      <c r="E9" s="55">
        <v>61229</v>
      </c>
      <c r="F9" s="54" t="s">
        <v>2501</v>
      </c>
      <c r="G9" s="54" t="s">
        <v>2513</v>
      </c>
      <c r="H9" s="54" t="s">
        <v>2518</v>
      </c>
      <c r="J9" s="62" t="s">
        <v>1330</v>
      </c>
      <c r="K9" s="62" t="s">
        <v>764</v>
      </c>
    </row>
    <row r="10" spans="1:11">
      <c r="A10" s="54" t="s">
        <v>2516</v>
      </c>
      <c r="B10" s="54" t="s">
        <v>2517</v>
      </c>
      <c r="C10" s="54" t="s">
        <v>2500</v>
      </c>
      <c r="D10" s="54">
        <v>247930</v>
      </c>
      <c r="E10" s="55">
        <v>61229</v>
      </c>
      <c r="F10" s="54" t="s">
        <v>2501</v>
      </c>
      <c r="G10" s="54" t="s">
        <v>2513</v>
      </c>
      <c r="H10" s="54" t="s">
        <v>2518</v>
      </c>
      <c r="J10" s="63" t="s">
        <v>2383</v>
      </c>
      <c r="K10" s="63" t="s">
        <v>519</v>
      </c>
    </row>
    <row r="11" spans="1:11">
      <c r="A11" s="54" t="s">
        <v>2516</v>
      </c>
      <c r="B11" s="54" t="s">
        <v>2517</v>
      </c>
      <c r="C11" s="54" t="s">
        <v>2500</v>
      </c>
      <c r="D11" s="54">
        <v>247930</v>
      </c>
      <c r="E11" s="55">
        <v>61229</v>
      </c>
      <c r="F11" s="54" t="s">
        <v>2501</v>
      </c>
      <c r="G11" s="54" t="s">
        <v>2513</v>
      </c>
      <c r="H11" s="54" t="s">
        <v>2518</v>
      </c>
      <c r="J11" s="63" t="s">
        <v>2385</v>
      </c>
      <c r="K11" s="63" t="s">
        <v>521</v>
      </c>
    </row>
    <row r="12" spans="1:11">
      <c r="A12" s="54" t="s">
        <v>2519</v>
      </c>
      <c r="B12" s="54" t="s">
        <v>2520</v>
      </c>
      <c r="C12" s="54" t="s">
        <v>2500</v>
      </c>
      <c r="D12" s="54">
        <v>247931</v>
      </c>
      <c r="E12" s="55">
        <v>61231</v>
      </c>
      <c r="F12" s="54" t="s">
        <v>2501</v>
      </c>
      <c r="G12" s="54" t="s">
        <v>2513</v>
      </c>
      <c r="H12" s="54" t="s">
        <v>2518</v>
      </c>
      <c r="J12" s="63" t="s">
        <v>2387</v>
      </c>
      <c r="K12" s="63" t="s">
        <v>523</v>
      </c>
    </row>
    <row r="13" spans="1:11">
      <c r="A13" s="54" t="s">
        <v>2519</v>
      </c>
      <c r="B13" s="54" t="s">
        <v>2520</v>
      </c>
      <c r="C13" s="54" t="s">
        <v>2500</v>
      </c>
      <c r="D13" s="54">
        <v>247931</v>
      </c>
      <c r="E13" s="55">
        <v>61231</v>
      </c>
      <c r="F13" s="54" t="s">
        <v>2501</v>
      </c>
      <c r="G13" s="54" t="s">
        <v>2513</v>
      </c>
      <c r="H13" s="54" t="s">
        <v>2518</v>
      </c>
      <c r="J13" s="63" t="s">
        <v>2390</v>
      </c>
      <c r="K13" s="63" t="s">
        <v>526</v>
      </c>
    </row>
    <row r="14" spans="1:11">
      <c r="A14" s="54" t="s">
        <v>2519</v>
      </c>
      <c r="B14" s="54" t="s">
        <v>2520</v>
      </c>
      <c r="C14" s="54" t="s">
        <v>2500</v>
      </c>
      <c r="D14" s="54">
        <v>247931</v>
      </c>
      <c r="E14" s="55">
        <v>61231</v>
      </c>
      <c r="F14" s="54" t="s">
        <v>2501</v>
      </c>
      <c r="G14" s="54" t="s">
        <v>2513</v>
      </c>
      <c r="H14" s="54" t="s">
        <v>2518</v>
      </c>
      <c r="J14" s="63" t="s">
        <v>2398</v>
      </c>
      <c r="K14" s="63" t="s">
        <v>540</v>
      </c>
    </row>
    <row r="15" spans="1:11">
      <c r="A15" s="54" t="s">
        <v>2521</v>
      </c>
      <c r="B15" s="54" t="s">
        <v>2517</v>
      </c>
      <c r="C15" s="54" t="s">
        <v>2500</v>
      </c>
      <c r="D15" s="54">
        <v>247932</v>
      </c>
      <c r="E15" s="55">
        <v>61230</v>
      </c>
      <c r="F15" s="54" t="s">
        <v>2501</v>
      </c>
      <c r="G15" s="54" t="s">
        <v>2513</v>
      </c>
      <c r="H15" s="54" t="s">
        <v>2518</v>
      </c>
      <c r="J15" s="63" t="s">
        <v>2406</v>
      </c>
      <c r="K15" s="63" t="s">
        <v>547</v>
      </c>
    </row>
    <row r="16" spans="1:11">
      <c r="A16" s="54" t="s">
        <v>2521</v>
      </c>
      <c r="B16" s="54" t="s">
        <v>2517</v>
      </c>
      <c r="C16" s="54" t="s">
        <v>2500</v>
      </c>
      <c r="D16" s="54">
        <v>247932</v>
      </c>
      <c r="E16" s="55">
        <v>61230</v>
      </c>
      <c r="F16" s="54" t="s">
        <v>2501</v>
      </c>
      <c r="G16" s="54" t="s">
        <v>2513</v>
      </c>
      <c r="H16" s="54" t="s">
        <v>2518</v>
      </c>
      <c r="J16" s="63" t="s">
        <v>2410</v>
      </c>
      <c r="K16" s="63" t="s">
        <v>551</v>
      </c>
    </row>
    <row r="17" spans="1:11">
      <c r="A17" s="54" t="s">
        <v>2521</v>
      </c>
      <c r="B17" s="54" t="s">
        <v>2517</v>
      </c>
      <c r="C17" s="54" t="s">
        <v>2500</v>
      </c>
      <c r="D17" s="54">
        <v>247932</v>
      </c>
      <c r="E17" s="55">
        <v>61230</v>
      </c>
      <c r="F17" s="54" t="s">
        <v>2501</v>
      </c>
      <c r="G17" s="54" t="s">
        <v>2513</v>
      </c>
      <c r="H17" s="54" t="s">
        <v>2518</v>
      </c>
      <c r="J17" s="63" t="s">
        <v>2412</v>
      </c>
      <c r="K17" s="63" t="s">
        <v>552</v>
      </c>
    </row>
    <row r="18" spans="1:11">
      <c r="A18" s="54" t="s">
        <v>2522</v>
      </c>
      <c r="B18" s="54" t="s">
        <v>2523</v>
      </c>
      <c r="C18" s="54" t="s">
        <v>2500</v>
      </c>
      <c r="D18" s="54">
        <v>247933</v>
      </c>
      <c r="E18" s="55">
        <v>61232</v>
      </c>
      <c r="F18" s="54" t="s">
        <v>2501</v>
      </c>
      <c r="G18" s="54" t="s">
        <v>2513</v>
      </c>
      <c r="H18" s="54" t="s">
        <v>2518</v>
      </c>
      <c r="J18" s="63" t="s">
        <v>2429</v>
      </c>
      <c r="K18" s="63" t="s">
        <v>561</v>
      </c>
    </row>
    <row r="19" spans="1:11">
      <c r="A19" s="54" t="s">
        <v>2522</v>
      </c>
      <c r="B19" s="54" t="s">
        <v>2523</v>
      </c>
      <c r="C19" s="54" t="s">
        <v>2500</v>
      </c>
      <c r="D19" s="54">
        <v>247933</v>
      </c>
      <c r="E19" s="55">
        <v>61232</v>
      </c>
      <c r="F19" s="54" t="s">
        <v>2501</v>
      </c>
      <c r="G19" s="54" t="s">
        <v>2513</v>
      </c>
      <c r="H19" s="54" t="s">
        <v>2518</v>
      </c>
      <c r="J19" s="63" t="s">
        <v>2432</v>
      </c>
      <c r="K19" s="63" t="s">
        <v>562</v>
      </c>
    </row>
    <row r="20" spans="1:11">
      <c r="A20" s="54" t="s">
        <v>2522</v>
      </c>
      <c r="B20" s="54" t="s">
        <v>2523</v>
      </c>
      <c r="C20" s="54" t="s">
        <v>2500</v>
      </c>
      <c r="D20" s="54">
        <v>247933</v>
      </c>
      <c r="E20" s="55">
        <v>61232</v>
      </c>
      <c r="F20" s="54" t="s">
        <v>2501</v>
      </c>
      <c r="G20" s="54" t="s">
        <v>2513</v>
      </c>
      <c r="H20" s="54" t="s">
        <v>2518</v>
      </c>
      <c r="J20" s="63" t="s">
        <v>2434</v>
      </c>
      <c r="K20" s="63" t="s">
        <v>565</v>
      </c>
    </row>
    <row r="21" spans="1:11">
      <c r="A21" s="53" t="s">
        <v>2524</v>
      </c>
      <c r="B21" s="54" t="s">
        <v>2525</v>
      </c>
      <c r="C21" s="54" t="s">
        <v>2500</v>
      </c>
      <c r="D21" s="54">
        <v>247934</v>
      </c>
      <c r="E21" s="55">
        <v>56904</v>
      </c>
      <c r="F21" s="54" t="s">
        <v>2501</v>
      </c>
      <c r="G21" s="54" t="s">
        <v>1220</v>
      </c>
      <c r="H21" s="53" t="s">
        <v>1206</v>
      </c>
      <c r="J21" s="63" t="s">
        <v>2436</v>
      </c>
      <c r="K21" s="63" t="s">
        <v>563</v>
      </c>
    </row>
    <row r="22" spans="1:11">
      <c r="A22" s="53" t="s">
        <v>2524</v>
      </c>
      <c r="B22" s="54" t="s">
        <v>2525</v>
      </c>
      <c r="C22" s="54" t="s">
        <v>2500</v>
      </c>
      <c r="D22" s="54">
        <v>247934</v>
      </c>
      <c r="E22" s="55">
        <v>56904</v>
      </c>
      <c r="F22" s="54" t="s">
        <v>2501</v>
      </c>
      <c r="G22" s="54" t="s">
        <v>1220</v>
      </c>
      <c r="H22" s="53" t="s">
        <v>1206</v>
      </c>
      <c r="J22" s="63" t="s">
        <v>2438</v>
      </c>
      <c r="K22" s="63" t="s">
        <v>564</v>
      </c>
    </row>
    <row r="23" spans="1:11">
      <c r="A23" s="53" t="s">
        <v>2526</v>
      </c>
      <c r="B23" s="54" t="s">
        <v>2527</v>
      </c>
      <c r="C23" s="54" t="s">
        <v>2500</v>
      </c>
      <c r="D23" s="54">
        <v>247935</v>
      </c>
      <c r="E23" s="55">
        <v>56903</v>
      </c>
      <c r="F23" s="54" t="s">
        <v>2501</v>
      </c>
      <c r="G23" s="54" t="s">
        <v>1220</v>
      </c>
      <c r="H23" s="53" t="s">
        <v>1206</v>
      </c>
      <c r="J23" s="63" t="s">
        <v>2444</v>
      </c>
      <c r="K23" s="63" t="s">
        <v>573</v>
      </c>
    </row>
    <row r="24" spans="1:11">
      <c r="A24" s="53" t="s">
        <v>2526</v>
      </c>
      <c r="B24" s="54" t="s">
        <v>2527</v>
      </c>
      <c r="C24" s="54" t="s">
        <v>2500</v>
      </c>
      <c r="D24" s="54">
        <v>247935</v>
      </c>
      <c r="E24" s="55">
        <v>56903</v>
      </c>
      <c r="F24" s="54" t="s">
        <v>2501</v>
      </c>
      <c r="G24" s="54" t="s">
        <v>1220</v>
      </c>
      <c r="H24" s="53" t="s">
        <v>1206</v>
      </c>
      <c r="J24" s="63" t="s">
        <v>2449</v>
      </c>
      <c r="K24" s="63" t="s">
        <v>579</v>
      </c>
    </row>
    <row r="25" spans="1:11">
      <c r="A25" s="53" t="s">
        <v>2526</v>
      </c>
      <c r="B25" s="54" t="s">
        <v>2527</v>
      </c>
      <c r="C25" s="54" t="s">
        <v>2500</v>
      </c>
      <c r="D25" s="54">
        <v>247935</v>
      </c>
      <c r="E25" s="55">
        <v>56903</v>
      </c>
      <c r="F25" s="54" t="s">
        <v>2501</v>
      </c>
      <c r="G25" s="54" t="s">
        <v>1220</v>
      </c>
      <c r="H25" s="53" t="s">
        <v>1206</v>
      </c>
      <c r="J25" s="63" t="s">
        <v>2450</v>
      </c>
      <c r="K25" s="63" t="s">
        <v>2035</v>
      </c>
    </row>
    <row r="26" spans="1:11">
      <c r="A26" s="54" t="s">
        <v>2528</v>
      </c>
      <c r="B26" s="54"/>
      <c r="C26" s="54" t="s">
        <v>2529</v>
      </c>
      <c r="D26" s="54">
        <v>179533</v>
      </c>
      <c r="E26" s="55">
        <v>56904</v>
      </c>
      <c r="F26" s="54" t="s">
        <v>2501</v>
      </c>
      <c r="G26" s="54" t="s">
        <v>1220</v>
      </c>
      <c r="H26" s="54" t="s">
        <v>1206</v>
      </c>
      <c r="J26" s="63" t="s">
        <v>2459</v>
      </c>
      <c r="K26" s="63" t="s">
        <v>592</v>
      </c>
    </row>
    <row r="27" spans="1:11">
      <c r="A27" s="54" t="s">
        <v>2530</v>
      </c>
      <c r="B27" s="54"/>
      <c r="C27" s="54" t="s">
        <v>2529</v>
      </c>
      <c r="D27" s="54">
        <v>179529</v>
      </c>
      <c r="E27" s="55">
        <v>61239</v>
      </c>
      <c r="F27" s="54" t="s">
        <v>2501</v>
      </c>
      <c r="G27" s="54" t="s">
        <v>1220</v>
      </c>
      <c r="H27" s="54" t="s">
        <v>1206</v>
      </c>
      <c r="J27" s="62" t="s">
        <v>2462</v>
      </c>
      <c r="K27" s="62" t="s">
        <v>593</v>
      </c>
    </row>
    <row r="28" spans="1:11">
      <c r="A28" s="54" t="s">
        <v>2531</v>
      </c>
      <c r="B28" s="54"/>
      <c r="C28" s="54" t="s">
        <v>2529</v>
      </c>
      <c r="D28" s="54">
        <v>179527</v>
      </c>
      <c r="E28" s="55">
        <v>61238</v>
      </c>
      <c r="F28" s="54" t="s">
        <v>2501</v>
      </c>
      <c r="G28" s="54" t="s">
        <v>1220</v>
      </c>
      <c r="H28" s="54" t="s">
        <v>1206</v>
      </c>
      <c r="J28" s="63" t="s">
        <v>2369</v>
      </c>
      <c r="K28" s="63" t="s">
        <v>505</v>
      </c>
    </row>
    <row r="29" spans="1:11">
      <c r="A29" s="54" t="s">
        <v>2532</v>
      </c>
      <c r="B29" s="54"/>
      <c r="C29" s="54" t="s">
        <v>2529</v>
      </c>
      <c r="D29" s="54">
        <v>179535</v>
      </c>
      <c r="E29" s="55">
        <v>61241</v>
      </c>
      <c r="F29" s="54" t="s">
        <v>2501</v>
      </c>
      <c r="G29" s="54" t="s">
        <v>1220</v>
      </c>
      <c r="H29" s="54" t="s">
        <v>1206</v>
      </c>
      <c r="J29" s="62" t="s">
        <v>2472</v>
      </c>
      <c r="K29" s="62" t="s">
        <v>600</v>
      </c>
    </row>
    <row r="30" spans="1:11">
      <c r="A30" s="54" t="s">
        <v>2533</v>
      </c>
      <c r="B30" s="54"/>
      <c r="C30" s="54" t="s">
        <v>2529</v>
      </c>
      <c r="D30" s="54">
        <v>179523</v>
      </c>
      <c r="E30" s="55">
        <v>61236</v>
      </c>
      <c r="F30" s="54" t="s">
        <v>2501</v>
      </c>
      <c r="G30" s="54" t="s">
        <v>1220</v>
      </c>
      <c r="H30" s="54" t="s">
        <v>1206</v>
      </c>
      <c r="J30" s="63" t="s">
        <v>2382</v>
      </c>
      <c r="K30" s="63" t="s">
        <v>518</v>
      </c>
    </row>
    <row r="31" spans="1:11">
      <c r="A31" s="54" t="s">
        <v>2534</v>
      </c>
      <c r="B31" s="54"/>
      <c r="C31" s="54" t="s">
        <v>2529</v>
      </c>
      <c r="D31" s="54">
        <v>179531</v>
      </c>
      <c r="E31" s="55">
        <v>61240</v>
      </c>
      <c r="F31" s="54" t="s">
        <v>2501</v>
      </c>
      <c r="G31" s="54" t="s">
        <v>1220</v>
      </c>
      <c r="H31" s="54" t="s">
        <v>1206</v>
      </c>
      <c r="J31" s="63" t="s">
        <v>2391</v>
      </c>
      <c r="K31" s="63" t="s">
        <v>527</v>
      </c>
    </row>
    <row r="32" spans="1:11">
      <c r="A32" s="54" t="s">
        <v>2535</v>
      </c>
      <c r="B32" s="54"/>
      <c r="C32" s="54" t="s">
        <v>2529</v>
      </c>
      <c r="D32" s="54">
        <v>179525</v>
      </c>
      <c r="E32" s="55">
        <v>61237</v>
      </c>
      <c r="F32" s="54" t="s">
        <v>2501</v>
      </c>
      <c r="G32" s="54" t="s">
        <v>1220</v>
      </c>
      <c r="H32" s="54" t="s">
        <v>1206</v>
      </c>
      <c r="J32" s="63" t="s">
        <v>2417</v>
      </c>
      <c r="K32" s="63" t="s">
        <v>557</v>
      </c>
    </row>
    <row r="33" spans="1:11">
      <c r="A33" s="54" t="s">
        <v>2536</v>
      </c>
      <c r="B33" s="54"/>
      <c r="C33" s="54" t="s">
        <v>2529</v>
      </c>
      <c r="D33" s="54">
        <v>179516</v>
      </c>
      <c r="E33" s="55">
        <v>61233</v>
      </c>
      <c r="F33" s="54" t="s">
        <v>2501</v>
      </c>
      <c r="G33" s="54" t="s">
        <v>1220</v>
      </c>
      <c r="H33" s="54" t="s">
        <v>1206</v>
      </c>
      <c r="J33" s="63" t="s">
        <v>2419</v>
      </c>
      <c r="K33" s="63" t="s">
        <v>556</v>
      </c>
    </row>
    <row r="34" spans="1:11">
      <c r="A34" s="54" t="s">
        <v>2537</v>
      </c>
      <c r="B34" s="54"/>
      <c r="C34" s="54" t="s">
        <v>2529</v>
      </c>
      <c r="D34" s="54">
        <v>179518</v>
      </c>
      <c r="E34" s="55">
        <v>61234</v>
      </c>
      <c r="F34" s="54" t="s">
        <v>2501</v>
      </c>
      <c r="G34" s="54" t="s">
        <v>1220</v>
      </c>
      <c r="H34" s="54" t="s">
        <v>1206</v>
      </c>
      <c r="J34" s="63" t="s">
        <v>2451</v>
      </c>
      <c r="K34" s="63" t="s">
        <v>581</v>
      </c>
    </row>
    <row r="35" spans="1:11">
      <c r="A35" s="54" t="s">
        <v>2538</v>
      </c>
      <c r="B35" s="54"/>
      <c r="C35" s="54" t="s">
        <v>2529</v>
      </c>
      <c r="D35" s="54">
        <v>179522</v>
      </c>
      <c r="E35" s="55">
        <v>61235</v>
      </c>
      <c r="F35" s="54" t="s">
        <v>2501</v>
      </c>
      <c r="G35" s="54" t="s">
        <v>1220</v>
      </c>
      <c r="H35" s="54" t="s">
        <v>1206</v>
      </c>
      <c r="J35" s="63" t="s">
        <v>2452</v>
      </c>
      <c r="K35" s="63" t="s">
        <v>583</v>
      </c>
    </row>
    <row r="36" spans="1:11">
      <c r="A36" s="54" t="s">
        <v>2539</v>
      </c>
      <c r="B36" s="54" t="s">
        <v>2540</v>
      </c>
      <c r="C36" s="54" t="s">
        <v>2529</v>
      </c>
      <c r="D36" s="54">
        <v>179520</v>
      </c>
      <c r="E36" s="55">
        <v>56903</v>
      </c>
      <c r="F36" s="54" t="s">
        <v>2501</v>
      </c>
      <c r="G36" s="54" t="s">
        <v>1220</v>
      </c>
      <c r="H36" s="54" t="s">
        <v>1206</v>
      </c>
      <c r="J36" s="63" t="s">
        <v>2423</v>
      </c>
      <c r="K36" s="63" t="s">
        <v>558</v>
      </c>
    </row>
    <row r="37" spans="1:11">
      <c r="A37" s="54" t="s">
        <v>2541</v>
      </c>
      <c r="B37" s="54"/>
      <c r="C37" s="54" t="s">
        <v>2529</v>
      </c>
      <c r="D37" s="54">
        <v>179539</v>
      </c>
      <c r="E37" s="55">
        <v>61243</v>
      </c>
      <c r="F37" s="54" t="s">
        <v>2501</v>
      </c>
      <c r="G37" s="54" t="s">
        <v>2542</v>
      </c>
      <c r="H37" s="54" t="s">
        <v>1206</v>
      </c>
      <c r="J37" s="63" t="s">
        <v>2440</v>
      </c>
      <c r="K37" s="63" t="s">
        <v>569</v>
      </c>
    </row>
    <row r="38" spans="1:11">
      <c r="A38" s="54" t="s">
        <v>2543</v>
      </c>
      <c r="B38" s="54"/>
      <c r="C38" s="54" t="s">
        <v>2529</v>
      </c>
      <c r="D38" s="54">
        <v>179541</v>
      </c>
      <c r="E38" s="55">
        <v>61244</v>
      </c>
      <c r="F38" s="54" t="s">
        <v>2501</v>
      </c>
      <c r="G38" s="54" t="s">
        <v>1220</v>
      </c>
      <c r="H38" s="54" t="s">
        <v>1206</v>
      </c>
      <c r="J38" s="62" t="s">
        <v>2464</v>
      </c>
      <c r="K38" s="62" t="s">
        <v>2081</v>
      </c>
    </row>
    <row r="39" spans="1:11">
      <c r="A39" s="54" t="s">
        <v>2544</v>
      </c>
      <c r="B39" s="54"/>
      <c r="C39" s="54" t="s">
        <v>2529</v>
      </c>
      <c r="D39" s="54">
        <v>179537</v>
      </c>
      <c r="E39" s="55">
        <v>61242</v>
      </c>
      <c r="F39" s="54" t="s">
        <v>2501</v>
      </c>
      <c r="G39" s="54" t="s">
        <v>1220</v>
      </c>
      <c r="H39" s="54" t="s">
        <v>1206</v>
      </c>
      <c r="J39" s="63" t="s">
        <v>2454</v>
      </c>
      <c r="K39" s="63" t="s">
        <v>588</v>
      </c>
    </row>
    <row r="40" spans="1:11">
      <c r="A40" s="54" t="s">
        <v>2545</v>
      </c>
      <c r="B40" s="54"/>
      <c r="C40" s="54" t="s">
        <v>2529</v>
      </c>
      <c r="D40" s="54">
        <v>179543</v>
      </c>
      <c r="E40" s="55">
        <v>61245</v>
      </c>
      <c r="F40" s="54" t="s">
        <v>2501</v>
      </c>
      <c r="G40" s="54" t="s">
        <v>1220</v>
      </c>
      <c r="H40" s="54" t="s">
        <v>1206</v>
      </c>
      <c r="J40" s="63" t="s">
        <v>2368</v>
      </c>
      <c r="K40" s="63" t="s">
        <v>503</v>
      </c>
    </row>
    <row r="41" spans="1:11">
      <c r="A41" s="54" t="s">
        <v>2546</v>
      </c>
      <c r="B41" s="54"/>
      <c r="C41" s="54" t="s">
        <v>2529</v>
      </c>
      <c r="D41" s="54">
        <v>179547</v>
      </c>
      <c r="E41" s="55">
        <v>61247</v>
      </c>
      <c r="F41" s="54" t="s">
        <v>2501</v>
      </c>
      <c r="G41" s="54" t="s">
        <v>1220</v>
      </c>
      <c r="H41" s="54" t="s">
        <v>1206</v>
      </c>
      <c r="J41" s="63" t="s">
        <v>2371</v>
      </c>
      <c r="K41" s="63" t="s">
        <v>506</v>
      </c>
    </row>
    <row r="42" spans="1:11">
      <c r="A42" s="54" t="s">
        <v>2547</v>
      </c>
      <c r="B42" s="54"/>
      <c r="C42" s="54" t="s">
        <v>2529</v>
      </c>
      <c r="D42" s="54">
        <v>179545</v>
      </c>
      <c r="E42" s="55">
        <v>61246</v>
      </c>
      <c r="F42" s="54" t="s">
        <v>2501</v>
      </c>
      <c r="G42" s="54" t="s">
        <v>1220</v>
      </c>
      <c r="H42" s="54" t="s">
        <v>1206</v>
      </c>
      <c r="J42" s="63" t="s">
        <v>2372</v>
      </c>
      <c r="K42" s="63" t="s">
        <v>507</v>
      </c>
    </row>
    <row r="43" spans="1:11">
      <c r="A43" s="54" t="s">
        <v>2548</v>
      </c>
      <c r="B43" s="54" t="s">
        <v>2540</v>
      </c>
      <c r="C43" s="54" t="s">
        <v>2529</v>
      </c>
      <c r="D43" s="54">
        <v>195738</v>
      </c>
      <c r="E43" s="55">
        <v>63432</v>
      </c>
      <c r="F43" s="54" t="s">
        <v>2501</v>
      </c>
      <c r="G43" s="54" t="s">
        <v>1220</v>
      </c>
      <c r="H43" s="54" t="s">
        <v>1206</v>
      </c>
      <c r="J43" s="63" t="s">
        <v>2373</v>
      </c>
      <c r="K43" s="63" t="s">
        <v>508</v>
      </c>
    </row>
    <row r="44" spans="1:11">
      <c r="A44" s="54" t="s">
        <v>2549</v>
      </c>
      <c r="B44" s="54" t="s">
        <v>2540</v>
      </c>
      <c r="C44" s="54" t="s">
        <v>2529</v>
      </c>
      <c r="D44" s="54">
        <v>195739</v>
      </c>
      <c r="E44" s="55">
        <v>63433</v>
      </c>
      <c r="F44" s="54" t="s">
        <v>2501</v>
      </c>
      <c r="G44" s="54" t="s">
        <v>1220</v>
      </c>
      <c r="H44" s="54" t="s">
        <v>1206</v>
      </c>
      <c r="J44" s="63" t="s">
        <v>2379</v>
      </c>
      <c r="K44" s="63" t="s">
        <v>512</v>
      </c>
    </row>
    <row r="45" spans="1:11">
      <c r="A45" s="54" t="s">
        <v>2550</v>
      </c>
      <c r="B45" s="54" t="s">
        <v>2551</v>
      </c>
      <c r="C45" s="54" t="s">
        <v>2500</v>
      </c>
      <c r="D45" s="54">
        <v>198727</v>
      </c>
      <c r="E45" s="55">
        <v>64010</v>
      </c>
      <c r="F45" s="54" t="s">
        <v>2501</v>
      </c>
      <c r="G45" s="54" t="s">
        <v>1220</v>
      </c>
      <c r="H45" s="54" t="s">
        <v>1206</v>
      </c>
      <c r="J45" s="63" t="s">
        <v>2380</v>
      </c>
      <c r="K45" s="63" t="s">
        <v>514</v>
      </c>
    </row>
    <row r="46" spans="1:11">
      <c r="A46" s="54" t="s">
        <v>2552</v>
      </c>
      <c r="B46" s="54" t="s">
        <v>2553</v>
      </c>
      <c r="C46" s="54" t="s">
        <v>2500</v>
      </c>
      <c r="D46" s="54">
        <v>213620</v>
      </c>
      <c r="E46" s="55"/>
      <c r="F46" s="54" t="s">
        <v>2501</v>
      </c>
      <c r="G46" s="54" t="s">
        <v>1220</v>
      </c>
      <c r="H46" s="54" t="s">
        <v>2554</v>
      </c>
      <c r="J46" s="63" t="s">
        <v>2393</v>
      </c>
      <c r="K46" s="63" t="s">
        <v>534</v>
      </c>
    </row>
    <row r="47" spans="1:11">
      <c r="A47" s="54" t="s">
        <v>2555</v>
      </c>
      <c r="B47" s="54" t="s">
        <v>2553</v>
      </c>
      <c r="C47" s="54" t="s">
        <v>2500</v>
      </c>
      <c r="D47" s="54">
        <v>213621</v>
      </c>
      <c r="E47" s="55"/>
      <c r="F47" s="54" t="s">
        <v>2501</v>
      </c>
      <c r="G47" s="54" t="s">
        <v>1220</v>
      </c>
      <c r="H47" s="54" t="s">
        <v>2554</v>
      </c>
      <c r="J47" s="63" t="s">
        <v>2399</v>
      </c>
      <c r="K47" s="63" t="s">
        <v>541</v>
      </c>
    </row>
    <row r="48" spans="1:11">
      <c r="A48" s="54" t="s">
        <v>2556</v>
      </c>
      <c r="B48" s="54" t="s">
        <v>2540</v>
      </c>
      <c r="C48" s="54" t="s">
        <v>2529</v>
      </c>
      <c r="D48" s="54">
        <v>179485</v>
      </c>
      <c r="E48" s="55">
        <v>61229</v>
      </c>
      <c r="F48" s="54" t="s">
        <v>2501</v>
      </c>
      <c r="G48" s="54" t="s">
        <v>2513</v>
      </c>
      <c r="H48" s="54" t="s">
        <v>1206</v>
      </c>
      <c r="J48" s="63" t="s">
        <v>2408</v>
      </c>
      <c r="K48" s="63" t="s">
        <v>549</v>
      </c>
    </row>
    <row r="49" spans="1:11">
      <c r="A49" s="54" t="s">
        <v>2557</v>
      </c>
      <c r="B49" s="54" t="s">
        <v>2540</v>
      </c>
      <c r="C49" s="54" t="s">
        <v>2529</v>
      </c>
      <c r="D49" s="54">
        <v>179487</v>
      </c>
      <c r="E49" s="55">
        <v>61230</v>
      </c>
      <c r="F49" s="54" t="s">
        <v>2501</v>
      </c>
      <c r="G49" s="54" t="s">
        <v>2513</v>
      </c>
      <c r="H49" s="54" t="s">
        <v>1206</v>
      </c>
      <c r="J49" s="63" t="s">
        <v>2409</v>
      </c>
      <c r="K49" s="63" t="s">
        <v>1960</v>
      </c>
    </row>
    <row r="50" spans="1:11">
      <c r="A50" s="54" t="s">
        <v>2558</v>
      </c>
      <c r="B50" s="54" t="s">
        <v>2540</v>
      </c>
      <c r="C50" s="54" t="s">
        <v>2529</v>
      </c>
      <c r="D50" s="54">
        <v>179489</v>
      </c>
      <c r="E50" s="55">
        <v>61231</v>
      </c>
      <c r="F50" s="54" t="s">
        <v>2501</v>
      </c>
      <c r="G50" s="54" t="s">
        <v>2513</v>
      </c>
      <c r="H50" s="54" t="s">
        <v>1206</v>
      </c>
      <c r="J50" s="63" t="s">
        <v>2421</v>
      </c>
      <c r="K50" s="63" t="s">
        <v>1984</v>
      </c>
    </row>
    <row r="51" spans="1:11">
      <c r="A51" s="54" t="s">
        <v>2559</v>
      </c>
      <c r="B51" s="54" t="s">
        <v>2540</v>
      </c>
      <c r="C51" s="54" t="s">
        <v>2529</v>
      </c>
      <c r="D51" s="54">
        <v>179491</v>
      </c>
      <c r="E51" s="55">
        <v>61232</v>
      </c>
      <c r="F51" s="54" t="s">
        <v>2501</v>
      </c>
      <c r="G51" s="54" t="s">
        <v>2513</v>
      </c>
      <c r="H51" s="54" t="s">
        <v>1206</v>
      </c>
      <c r="J51" s="63" t="s">
        <v>2395</v>
      </c>
      <c r="K51" s="63" t="s">
        <v>537</v>
      </c>
    </row>
    <row r="52" spans="1:11">
      <c r="A52" s="54" t="s">
        <v>2560</v>
      </c>
      <c r="B52" s="54" t="s">
        <v>2540</v>
      </c>
      <c r="C52" s="54" t="s">
        <v>2529</v>
      </c>
      <c r="D52" s="54">
        <v>179493</v>
      </c>
      <c r="E52" s="55">
        <v>56892</v>
      </c>
      <c r="F52" s="54" t="s">
        <v>2501</v>
      </c>
      <c r="G52" s="54" t="s">
        <v>2513</v>
      </c>
      <c r="H52" s="54" t="s">
        <v>1206</v>
      </c>
      <c r="J52" s="62" t="s">
        <v>2466</v>
      </c>
      <c r="K52" s="62" t="s">
        <v>595</v>
      </c>
    </row>
    <row r="53" spans="1:11">
      <c r="A53" s="54" t="s">
        <v>2561</v>
      </c>
      <c r="B53" s="54" t="s">
        <v>2540</v>
      </c>
      <c r="C53" s="54" t="s">
        <v>2529</v>
      </c>
      <c r="D53" s="54">
        <v>179495</v>
      </c>
      <c r="E53" s="55">
        <v>56891</v>
      </c>
      <c r="F53" s="54" t="s">
        <v>2501</v>
      </c>
      <c r="G53" s="54" t="s">
        <v>2513</v>
      </c>
      <c r="H53" s="54" t="s">
        <v>1206</v>
      </c>
      <c r="J53" s="62" t="s">
        <v>2468</v>
      </c>
      <c r="K53" s="62" t="s">
        <v>596</v>
      </c>
    </row>
    <row r="54" spans="1:11">
      <c r="A54" s="54" t="s">
        <v>2562</v>
      </c>
      <c r="B54" s="54" t="s">
        <v>2540</v>
      </c>
      <c r="C54" s="54" t="s">
        <v>2529</v>
      </c>
      <c r="D54" s="54">
        <v>179497</v>
      </c>
      <c r="E54" s="55">
        <v>56897</v>
      </c>
      <c r="F54" s="54" t="s">
        <v>2501</v>
      </c>
      <c r="G54" s="54" t="s">
        <v>2513</v>
      </c>
      <c r="H54" s="54" t="s">
        <v>1206</v>
      </c>
      <c r="J54" s="62" t="s">
        <v>2470</v>
      </c>
      <c r="K54" s="62" t="s">
        <v>598</v>
      </c>
    </row>
    <row r="55" spans="1:11">
      <c r="A55" s="54" t="s">
        <v>2563</v>
      </c>
      <c r="B55" s="54" t="s">
        <v>2540</v>
      </c>
      <c r="C55" s="54" t="s">
        <v>2529</v>
      </c>
      <c r="D55" s="54">
        <v>179499</v>
      </c>
      <c r="E55" s="55">
        <v>56890</v>
      </c>
      <c r="F55" s="54" t="s">
        <v>2501</v>
      </c>
      <c r="G55" s="54" t="s">
        <v>2513</v>
      </c>
      <c r="H55" s="54" t="s">
        <v>1206</v>
      </c>
      <c r="J55" s="62" t="s">
        <v>2471</v>
      </c>
      <c r="K55" s="62" t="s">
        <v>599</v>
      </c>
    </row>
    <row r="56" spans="1:11">
      <c r="A56" s="54" t="s">
        <v>2564</v>
      </c>
      <c r="B56" s="54" t="s">
        <v>2540</v>
      </c>
      <c r="C56" s="54" t="s">
        <v>2529</v>
      </c>
      <c r="D56" s="54">
        <v>179501</v>
      </c>
      <c r="E56" s="55">
        <v>56900</v>
      </c>
      <c r="F56" s="54" t="s">
        <v>2501</v>
      </c>
      <c r="G56" s="54" t="s">
        <v>2513</v>
      </c>
      <c r="H56" s="54" t="s">
        <v>1206</v>
      </c>
      <c r="J56" s="62" t="s">
        <v>1208</v>
      </c>
      <c r="K56" s="62" t="s">
        <v>604</v>
      </c>
    </row>
    <row r="57" spans="1:11">
      <c r="A57" s="54" t="s">
        <v>2565</v>
      </c>
      <c r="B57" s="54" t="s">
        <v>2540</v>
      </c>
      <c r="C57" s="54" t="s">
        <v>2529</v>
      </c>
      <c r="D57" s="54">
        <v>179503</v>
      </c>
      <c r="E57" s="55">
        <v>56899</v>
      </c>
      <c r="F57" s="54" t="s">
        <v>2501</v>
      </c>
      <c r="G57" s="54" t="s">
        <v>2513</v>
      </c>
      <c r="H57" s="54" t="s">
        <v>1206</v>
      </c>
      <c r="J57" s="62" t="s">
        <v>1209</v>
      </c>
      <c r="K57" s="62" t="s">
        <v>605</v>
      </c>
    </row>
    <row r="58" spans="1:11">
      <c r="A58" s="54" t="s">
        <v>2566</v>
      </c>
      <c r="B58" s="54" t="s">
        <v>2540</v>
      </c>
      <c r="C58" s="54" t="s">
        <v>2529</v>
      </c>
      <c r="D58" s="54">
        <v>179505</v>
      </c>
      <c r="E58" s="55">
        <v>56901</v>
      </c>
      <c r="F58" s="54" t="s">
        <v>2501</v>
      </c>
      <c r="G58" s="54" t="s">
        <v>2513</v>
      </c>
      <c r="H58" s="54" t="s">
        <v>1206</v>
      </c>
      <c r="J58" s="62" t="s">
        <v>1207</v>
      </c>
      <c r="K58" s="62" t="s">
        <v>1018</v>
      </c>
    </row>
    <row r="59" spans="1:11">
      <c r="A59" s="54" t="s">
        <v>2567</v>
      </c>
      <c r="B59" s="54" t="s">
        <v>2540</v>
      </c>
      <c r="C59" s="54" t="s">
        <v>2529</v>
      </c>
      <c r="D59" s="54">
        <v>179507</v>
      </c>
      <c r="E59" s="55">
        <v>56896</v>
      </c>
      <c r="F59" s="54" t="s">
        <v>2501</v>
      </c>
      <c r="G59" s="54" t="s">
        <v>2513</v>
      </c>
      <c r="H59" s="54" t="s">
        <v>1206</v>
      </c>
      <c r="J59" s="62" t="s">
        <v>1210</v>
      </c>
      <c r="K59" s="62" t="s">
        <v>606</v>
      </c>
    </row>
    <row r="60" spans="1:11">
      <c r="A60" s="54" t="s">
        <v>2568</v>
      </c>
      <c r="B60" s="54" t="s">
        <v>2540</v>
      </c>
      <c r="C60" s="54" t="s">
        <v>2529</v>
      </c>
      <c r="D60" s="54">
        <v>179509</v>
      </c>
      <c r="E60" s="55">
        <v>56893</v>
      </c>
      <c r="F60" s="54" t="s">
        <v>2501</v>
      </c>
      <c r="G60" s="54" t="s">
        <v>2513</v>
      </c>
      <c r="H60" s="54" t="s">
        <v>1206</v>
      </c>
      <c r="J60" s="62" t="s">
        <v>1219</v>
      </c>
      <c r="K60" s="62" t="s">
        <v>953</v>
      </c>
    </row>
    <row r="61" spans="1:11">
      <c r="A61" s="54" t="s">
        <v>2569</v>
      </c>
      <c r="B61" s="54" t="s">
        <v>2540</v>
      </c>
      <c r="C61" s="54" t="s">
        <v>2529</v>
      </c>
      <c r="D61" s="54">
        <v>179511</v>
      </c>
      <c r="E61" s="55">
        <v>56898</v>
      </c>
      <c r="F61" s="54" t="s">
        <v>2501</v>
      </c>
      <c r="G61" s="54" t="s">
        <v>2513</v>
      </c>
      <c r="H61" s="54" t="s">
        <v>1206</v>
      </c>
      <c r="J61" s="62" t="s">
        <v>1198</v>
      </c>
      <c r="K61" s="62" t="s">
        <v>76</v>
      </c>
    </row>
    <row r="62" spans="1:11">
      <c r="A62" s="54" t="s">
        <v>2570</v>
      </c>
      <c r="B62" s="54" t="s">
        <v>2540</v>
      </c>
      <c r="C62" s="54" t="s">
        <v>2529</v>
      </c>
      <c r="D62" s="54">
        <v>179513</v>
      </c>
      <c r="E62" s="55">
        <v>59017</v>
      </c>
      <c r="F62" s="54" t="s">
        <v>2501</v>
      </c>
      <c r="G62" s="54" t="s">
        <v>2513</v>
      </c>
      <c r="H62" s="54" t="s">
        <v>1206</v>
      </c>
      <c r="J62" s="62" t="s">
        <v>1175</v>
      </c>
      <c r="K62" s="62" t="s">
        <v>77</v>
      </c>
    </row>
    <row r="63" spans="1:11">
      <c r="A63" s="54" t="s">
        <v>2571</v>
      </c>
      <c r="B63" s="54" t="s">
        <v>2572</v>
      </c>
      <c r="C63" s="54" t="s">
        <v>2500</v>
      </c>
      <c r="D63" s="54">
        <v>210832</v>
      </c>
      <c r="E63" s="55">
        <v>69238</v>
      </c>
      <c r="F63" s="54" t="s">
        <v>2501</v>
      </c>
      <c r="G63" s="54" t="s">
        <v>2542</v>
      </c>
      <c r="H63" s="54" t="s">
        <v>1206</v>
      </c>
      <c r="J63" s="62" t="s">
        <v>3120</v>
      </c>
      <c r="K63" s="62" t="s">
        <v>50</v>
      </c>
    </row>
    <row r="64" spans="1:11">
      <c r="A64" s="54" t="s">
        <v>2573</v>
      </c>
      <c r="B64" s="54" t="s">
        <v>2574</v>
      </c>
      <c r="C64" s="54" t="s">
        <v>2500</v>
      </c>
      <c r="D64" s="54">
        <v>210833</v>
      </c>
      <c r="E64" s="55">
        <v>69239</v>
      </c>
      <c r="F64" s="54" t="s">
        <v>2501</v>
      </c>
      <c r="G64" s="54" t="s">
        <v>2542</v>
      </c>
      <c r="H64" s="54" t="s">
        <v>1206</v>
      </c>
      <c r="J64" s="62" t="s">
        <v>3121</v>
      </c>
      <c r="K64" s="62" t="s">
        <v>607</v>
      </c>
    </row>
    <row r="65" spans="1:11">
      <c r="A65" s="54" t="s">
        <v>2575</v>
      </c>
      <c r="B65" s="54" t="s">
        <v>2574</v>
      </c>
      <c r="C65" s="54" t="s">
        <v>2500</v>
      </c>
      <c r="D65" s="54">
        <v>210834</v>
      </c>
      <c r="E65" s="55">
        <v>69240</v>
      </c>
      <c r="F65" s="54" t="s">
        <v>2501</v>
      </c>
      <c r="G65" s="54" t="s">
        <v>2542</v>
      </c>
      <c r="H65" s="54" t="s">
        <v>1206</v>
      </c>
      <c r="J65" s="62" t="s">
        <v>3122</v>
      </c>
      <c r="K65" s="62" t="s">
        <v>608</v>
      </c>
    </row>
    <row r="66" spans="1:11">
      <c r="A66" s="54" t="s">
        <v>2576</v>
      </c>
      <c r="B66" s="54" t="s">
        <v>2574</v>
      </c>
      <c r="C66" s="54" t="s">
        <v>2500</v>
      </c>
      <c r="D66" s="54">
        <v>210835</v>
      </c>
      <c r="E66" s="55">
        <v>69241</v>
      </c>
      <c r="F66" s="54" t="s">
        <v>2501</v>
      </c>
      <c r="G66" s="54" t="s">
        <v>2542</v>
      </c>
      <c r="H66" s="54" t="s">
        <v>1206</v>
      </c>
      <c r="J66" s="62" t="s">
        <v>3123</v>
      </c>
      <c r="K66" s="62" t="s">
        <v>609</v>
      </c>
    </row>
    <row r="67" spans="1:11">
      <c r="A67" s="54" t="s">
        <v>2577</v>
      </c>
      <c r="B67" s="54" t="s">
        <v>2574</v>
      </c>
      <c r="C67" s="54" t="s">
        <v>2500</v>
      </c>
      <c r="D67" s="54">
        <v>210837</v>
      </c>
      <c r="E67" s="55">
        <v>69242</v>
      </c>
      <c r="F67" s="54" t="s">
        <v>2501</v>
      </c>
      <c r="G67" s="54" t="s">
        <v>2542</v>
      </c>
      <c r="H67" s="54" t="s">
        <v>1206</v>
      </c>
      <c r="J67" s="62" t="s">
        <v>3124</v>
      </c>
      <c r="K67" s="62" t="s">
        <v>610</v>
      </c>
    </row>
    <row r="68" spans="1:11">
      <c r="A68" s="54" t="s">
        <v>2578</v>
      </c>
      <c r="B68" s="54" t="s">
        <v>2574</v>
      </c>
      <c r="C68" s="54" t="s">
        <v>2500</v>
      </c>
      <c r="D68" s="54">
        <v>210838</v>
      </c>
      <c r="E68" s="55">
        <v>69243</v>
      </c>
      <c r="F68" s="54" t="s">
        <v>2501</v>
      </c>
      <c r="G68" s="54" t="s">
        <v>2542</v>
      </c>
      <c r="H68" s="54" t="s">
        <v>1206</v>
      </c>
      <c r="J68" s="62" t="s">
        <v>3125</v>
      </c>
      <c r="K68" s="62" t="s">
        <v>611</v>
      </c>
    </row>
    <row r="69" spans="1:11">
      <c r="A69" s="54" t="s">
        <v>2579</v>
      </c>
      <c r="B69" s="54" t="s">
        <v>2574</v>
      </c>
      <c r="C69" s="54" t="s">
        <v>2500</v>
      </c>
      <c r="D69" s="54">
        <v>210839</v>
      </c>
      <c r="E69" s="55">
        <v>69244</v>
      </c>
      <c r="F69" s="54" t="s">
        <v>2501</v>
      </c>
      <c r="G69" s="54" t="s">
        <v>2542</v>
      </c>
      <c r="H69" s="54" t="s">
        <v>1206</v>
      </c>
      <c r="J69" s="62" t="s">
        <v>3126</v>
      </c>
      <c r="K69" s="62" t="s">
        <v>612</v>
      </c>
    </row>
    <row r="70" spans="1:11">
      <c r="A70" s="54" t="s">
        <v>2580</v>
      </c>
      <c r="B70" s="54" t="s">
        <v>2574</v>
      </c>
      <c r="C70" s="54" t="s">
        <v>2500</v>
      </c>
      <c r="D70" s="54">
        <v>210840</v>
      </c>
      <c r="E70" s="55">
        <v>69245</v>
      </c>
      <c r="F70" s="54" t="s">
        <v>2501</v>
      </c>
      <c r="G70" s="54" t="s">
        <v>2542</v>
      </c>
      <c r="H70" s="54" t="s">
        <v>1206</v>
      </c>
      <c r="J70" s="62" t="s">
        <v>3127</v>
      </c>
      <c r="K70" s="62" t="s">
        <v>613</v>
      </c>
    </row>
    <row r="71" spans="1:11">
      <c r="A71" s="54" t="s">
        <v>2581</v>
      </c>
      <c r="B71" s="54" t="s">
        <v>2574</v>
      </c>
      <c r="C71" s="54" t="s">
        <v>2500</v>
      </c>
      <c r="D71" s="54">
        <v>210841</v>
      </c>
      <c r="E71" s="55">
        <v>69246</v>
      </c>
      <c r="F71" s="54" t="s">
        <v>2501</v>
      </c>
      <c r="G71" s="54" t="s">
        <v>2542</v>
      </c>
      <c r="H71" s="54" t="s">
        <v>1206</v>
      </c>
      <c r="J71" s="62" t="s">
        <v>3128</v>
      </c>
      <c r="K71" s="62" t="s">
        <v>614</v>
      </c>
    </row>
    <row r="72" spans="1:11">
      <c r="A72" s="54" t="s">
        <v>2582</v>
      </c>
      <c r="B72" s="54" t="s">
        <v>2574</v>
      </c>
      <c r="C72" s="54" t="s">
        <v>2500</v>
      </c>
      <c r="D72" s="54">
        <v>210842</v>
      </c>
      <c r="E72" s="55">
        <v>69247</v>
      </c>
      <c r="F72" s="54" t="s">
        <v>2501</v>
      </c>
      <c r="G72" s="54" t="s">
        <v>2542</v>
      </c>
      <c r="H72" s="54" t="s">
        <v>1206</v>
      </c>
      <c r="J72" s="62" t="s">
        <v>3129</v>
      </c>
      <c r="K72" s="62" t="s">
        <v>615</v>
      </c>
    </row>
    <row r="73" spans="1:11">
      <c r="A73" s="54" t="s">
        <v>2583</v>
      </c>
      <c r="B73" s="54" t="s">
        <v>2574</v>
      </c>
      <c r="C73" s="54" t="s">
        <v>2500</v>
      </c>
      <c r="D73" s="54">
        <v>210843</v>
      </c>
      <c r="E73" s="55">
        <v>69248</v>
      </c>
      <c r="F73" s="54" t="s">
        <v>2501</v>
      </c>
      <c r="G73" s="54" t="s">
        <v>2542</v>
      </c>
      <c r="H73" s="54" t="s">
        <v>1206</v>
      </c>
      <c r="J73" s="62" t="s">
        <v>3130</v>
      </c>
      <c r="K73" s="62" t="s">
        <v>616</v>
      </c>
    </row>
    <row r="74" spans="1:11">
      <c r="A74" s="54" t="s">
        <v>2584</v>
      </c>
      <c r="B74" s="54" t="s">
        <v>2574</v>
      </c>
      <c r="C74" s="54" t="s">
        <v>2500</v>
      </c>
      <c r="D74" s="54">
        <v>210844</v>
      </c>
      <c r="E74" s="55">
        <v>69249</v>
      </c>
      <c r="F74" s="54" t="s">
        <v>2501</v>
      </c>
      <c r="G74" s="54" t="s">
        <v>2542</v>
      </c>
      <c r="H74" s="54" t="s">
        <v>1206</v>
      </c>
      <c r="J74" s="62" t="s">
        <v>3131</v>
      </c>
      <c r="K74" s="62" t="s">
        <v>617</v>
      </c>
    </row>
    <row r="75" spans="1:11">
      <c r="A75" s="54" t="s">
        <v>2585</v>
      </c>
      <c r="B75" s="54" t="s">
        <v>2574</v>
      </c>
      <c r="C75" s="54" t="s">
        <v>2500</v>
      </c>
      <c r="D75" s="54">
        <v>210845</v>
      </c>
      <c r="E75" s="55">
        <v>69250</v>
      </c>
      <c r="F75" s="54" t="s">
        <v>2501</v>
      </c>
      <c r="G75" s="54" t="s">
        <v>2542</v>
      </c>
      <c r="H75" s="54" t="s">
        <v>1206</v>
      </c>
      <c r="J75" s="62" t="s">
        <v>3132</v>
      </c>
      <c r="K75" s="62" t="s">
        <v>618</v>
      </c>
    </row>
    <row r="76" spans="1:11">
      <c r="A76" s="54" t="s">
        <v>2586</v>
      </c>
      <c r="B76" s="54" t="s">
        <v>2574</v>
      </c>
      <c r="C76" s="54" t="s">
        <v>2500</v>
      </c>
      <c r="D76" s="54">
        <v>210846</v>
      </c>
      <c r="E76" s="55">
        <v>69251</v>
      </c>
      <c r="F76" s="54" t="s">
        <v>2501</v>
      </c>
      <c r="G76" s="54" t="s">
        <v>2542</v>
      </c>
      <c r="H76" s="54" t="s">
        <v>1206</v>
      </c>
      <c r="J76" s="62" t="s">
        <v>3133</v>
      </c>
      <c r="K76" s="62" t="s">
        <v>619</v>
      </c>
    </row>
    <row r="77" spans="1:11">
      <c r="A77" s="54" t="s">
        <v>2587</v>
      </c>
      <c r="B77" s="54" t="s">
        <v>2574</v>
      </c>
      <c r="C77" s="54" t="s">
        <v>2500</v>
      </c>
      <c r="D77" s="54">
        <v>210847</v>
      </c>
      <c r="E77" s="55">
        <v>69252</v>
      </c>
      <c r="F77" s="54" t="s">
        <v>2501</v>
      </c>
      <c r="G77" s="54" t="s">
        <v>2542</v>
      </c>
      <c r="H77" s="54" t="s">
        <v>1206</v>
      </c>
      <c r="J77" s="62" t="s">
        <v>3134</v>
      </c>
      <c r="K77" s="62" t="s">
        <v>620</v>
      </c>
    </row>
    <row r="78" spans="1:11">
      <c r="A78" s="54" t="s">
        <v>2588</v>
      </c>
      <c r="B78" s="54" t="s">
        <v>2574</v>
      </c>
      <c r="C78" s="54" t="s">
        <v>2500</v>
      </c>
      <c r="D78" s="54">
        <v>210848</v>
      </c>
      <c r="E78" s="55">
        <v>69253</v>
      </c>
      <c r="F78" s="54" t="s">
        <v>2501</v>
      </c>
      <c r="G78" s="54" t="s">
        <v>2542</v>
      </c>
      <c r="H78" s="54" t="s">
        <v>1206</v>
      </c>
      <c r="J78" s="62" t="s">
        <v>1148</v>
      </c>
      <c r="K78" s="62" t="s">
        <v>78</v>
      </c>
    </row>
    <row r="79" spans="1:11">
      <c r="A79" s="54" t="s">
        <v>2589</v>
      </c>
      <c r="B79" s="54" t="s">
        <v>2574</v>
      </c>
      <c r="C79" s="54" t="s">
        <v>2500</v>
      </c>
      <c r="D79" s="54">
        <v>210849</v>
      </c>
      <c r="E79" s="55">
        <v>69254</v>
      </c>
      <c r="F79" s="54" t="s">
        <v>2501</v>
      </c>
      <c r="G79" s="54" t="s">
        <v>2542</v>
      </c>
      <c r="H79" s="54" t="s">
        <v>1206</v>
      </c>
      <c r="J79" s="62" t="s">
        <v>3135</v>
      </c>
      <c r="K79" s="62" t="s">
        <v>58</v>
      </c>
    </row>
    <row r="80" spans="1:11">
      <c r="A80" s="54" t="s">
        <v>2590</v>
      </c>
      <c r="B80" s="54" t="s">
        <v>2591</v>
      </c>
      <c r="C80" s="54" t="s">
        <v>2529</v>
      </c>
      <c r="D80" s="54">
        <v>210850</v>
      </c>
      <c r="E80" s="55">
        <v>69255</v>
      </c>
      <c r="F80" s="54" t="s">
        <v>2501</v>
      </c>
      <c r="G80" s="54" t="s">
        <v>2542</v>
      </c>
      <c r="H80" s="54" t="s">
        <v>1206</v>
      </c>
      <c r="J80" s="62" t="s">
        <v>3136</v>
      </c>
      <c r="K80" s="62" t="s">
        <v>65</v>
      </c>
    </row>
    <row r="81" spans="1:11">
      <c r="A81" s="54" t="s">
        <v>2592</v>
      </c>
      <c r="B81" s="54" t="s">
        <v>2574</v>
      </c>
      <c r="C81" s="54" t="s">
        <v>2500</v>
      </c>
      <c r="D81" s="54">
        <v>210851</v>
      </c>
      <c r="E81" s="55">
        <v>69256</v>
      </c>
      <c r="F81" s="54" t="s">
        <v>2501</v>
      </c>
      <c r="G81" s="54" t="s">
        <v>2542</v>
      </c>
      <c r="H81" s="54" t="s">
        <v>1206</v>
      </c>
      <c r="J81" s="62" t="s">
        <v>3137</v>
      </c>
      <c r="K81" s="62" t="s">
        <v>30</v>
      </c>
    </row>
    <row r="82" spans="1:11">
      <c r="A82" s="54" t="s">
        <v>2593</v>
      </c>
      <c r="B82" s="54" t="s">
        <v>2574</v>
      </c>
      <c r="C82" s="54" t="s">
        <v>2500</v>
      </c>
      <c r="D82" s="54">
        <v>210852</v>
      </c>
      <c r="E82" s="55">
        <v>69257</v>
      </c>
      <c r="F82" s="54" t="s">
        <v>2501</v>
      </c>
      <c r="G82" s="54" t="s">
        <v>2542</v>
      </c>
      <c r="H82" s="54" t="s">
        <v>1206</v>
      </c>
      <c r="J82" s="62" t="s">
        <v>3138</v>
      </c>
      <c r="K82" s="62" t="s">
        <v>63</v>
      </c>
    </row>
    <row r="83" spans="1:11">
      <c r="A83" s="54" t="s">
        <v>2594</v>
      </c>
      <c r="B83" s="54" t="s">
        <v>2574</v>
      </c>
      <c r="C83" s="54" t="s">
        <v>2500</v>
      </c>
      <c r="D83" s="54">
        <v>210853</v>
      </c>
      <c r="E83" s="55">
        <v>69258</v>
      </c>
      <c r="F83" s="54" t="s">
        <v>2501</v>
      </c>
      <c r="G83" s="54" t="s">
        <v>2542</v>
      </c>
      <c r="H83" s="54" t="s">
        <v>1206</v>
      </c>
      <c r="J83" s="62" t="s">
        <v>3139</v>
      </c>
      <c r="K83" s="62" t="s">
        <v>621</v>
      </c>
    </row>
    <row r="84" spans="1:11">
      <c r="A84" s="54" t="s">
        <v>2595</v>
      </c>
      <c r="B84" s="54" t="s">
        <v>2574</v>
      </c>
      <c r="C84" s="54" t="s">
        <v>2500</v>
      </c>
      <c r="D84" s="54">
        <v>210854</v>
      </c>
      <c r="E84" s="55">
        <v>69259</v>
      </c>
      <c r="F84" s="54" t="s">
        <v>2501</v>
      </c>
      <c r="G84" s="54" t="s">
        <v>2542</v>
      </c>
      <c r="H84" s="54" t="s">
        <v>1206</v>
      </c>
      <c r="J84" s="62" t="s">
        <v>3140</v>
      </c>
      <c r="K84" s="62" t="s">
        <v>630</v>
      </c>
    </row>
    <row r="85" spans="1:11">
      <c r="A85" s="54" t="s">
        <v>2596</v>
      </c>
      <c r="B85" s="54" t="s">
        <v>2574</v>
      </c>
      <c r="C85" s="54" t="s">
        <v>2500</v>
      </c>
      <c r="D85" s="54">
        <v>210855</v>
      </c>
      <c r="E85" s="55">
        <v>69260</v>
      </c>
      <c r="F85" s="54" t="s">
        <v>2501</v>
      </c>
      <c r="G85" s="54" t="s">
        <v>2542</v>
      </c>
      <c r="H85" s="54" t="s">
        <v>1206</v>
      </c>
      <c r="J85" s="62" t="s">
        <v>3141</v>
      </c>
      <c r="K85" s="62" t="s">
        <v>622</v>
      </c>
    </row>
    <row r="86" spans="1:11">
      <c r="A86" s="54" t="s">
        <v>2597</v>
      </c>
      <c r="B86" s="54" t="s">
        <v>2574</v>
      </c>
      <c r="C86" s="54" t="s">
        <v>2500</v>
      </c>
      <c r="D86" s="54">
        <v>210856</v>
      </c>
      <c r="E86" s="55">
        <v>69261</v>
      </c>
      <c r="F86" s="54" t="s">
        <v>2501</v>
      </c>
      <c r="G86" s="54" t="s">
        <v>2542</v>
      </c>
      <c r="H86" s="54" t="s">
        <v>1206</v>
      </c>
      <c r="J86" s="62" t="s">
        <v>3142</v>
      </c>
      <c r="K86" s="62" t="s">
        <v>623</v>
      </c>
    </row>
    <row r="87" spans="1:11">
      <c r="A87" s="57" t="s">
        <v>2598</v>
      </c>
      <c r="B87" s="57" t="s">
        <v>2540</v>
      </c>
      <c r="C87" s="57" t="s">
        <v>2529</v>
      </c>
      <c r="D87" s="57">
        <v>223097</v>
      </c>
      <c r="E87" s="56">
        <v>68861</v>
      </c>
      <c r="F87" s="57" t="s">
        <v>2501</v>
      </c>
      <c r="G87" s="57" t="s">
        <v>2542</v>
      </c>
      <c r="H87" s="57" t="s">
        <v>1206</v>
      </c>
      <c r="J87" s="62" t="s">
        <v>3143</v>
      </c>
      <c r="K87" s="62" t="s">
        <v>624</v>
      </c>
    </row>
    <row r="88" spans="1:11">
      <c r="A88" s="57" t="s">
        <v>2599</v>
      </c>
      <c r="B88" s="57" t="s">
        <v>2540</v>
      </c>
      <c r="C88" s="57" t="s">
        <v>2529</v>
      </c>
      <c r="D88" s="57">
        <v>223098</v>
      </c>
      <c r="E88" s="56">
        <v>68862</v>
      </c>
      <c r="F88" s="57" t="s">
        <v>2501</v>
      </c>
      <c r="G88" s="57" t="s">
        <v>2542</v>
      </c>
      <c r="H88" s="57" t="s">
        <v>1206</v>
      </c>
      <c r="J88" s="62" t="s">
        <v>3144</v>
      </c>
      <c r="K88" s="62" t="s">
        <v>625</v>
      </c>
    </row>
    <row r="89" spans="1:11">
      <c r="A89" s="54" t="s">
        <v>2600</v>
      </c>
      <c r="B89" s="54" t="s">
        <v>2601</v>
      </c>
      <c r="C89" s="54" t="s">
        <v>2500</v>
      </c>
      <c r="D89" s="55">
        <v>250701</v>
      </c>
      <c r="E89" s="55">
        <v>76228</v>
      </c>
      <c r="F89" s="54" t="s">
        <v>2501</v>
      </c>
      <c r="G89" s="54" t="s">
        <v>2542</v>
      </c>
      <c r="H89" s="54"/>
      <c r="J89" s="62" t="s">
        <v>3145</v>
      </c>
      <c r="K89" s="62" t="s">
        <v>626</v>
      </c>
    </row>
    <row r="90" spans="1:11">
      <c r="A90" s="54" t="s">
        <v>2602</v>
      </c>
      <c r="B90" s="54" t="s">
        <v>2603</v>
      </c>
      <c r="C90" s="54" t="s">
        <v>2500</v>
      </c>
      <c r="D90" s="55">
        <v>250698</v>
      </c>
      <c r="E90" s="55">
        <v>76228</v>
      </c>
      <c r="F90" s="54" t="s">
        <v>2501</v>
      </c>
      <c r="G90" s="54" t="s">
        <v>2542</v>
      </c>
      <c r="H90" s="54"/>
      <c r="J90" s="62" t="s">
        <v>3146</v>
      </c>
      <c r="K90" s="62" t="s">
        <v>627</v>
      </c>
    </row>
    <row r="91" spans="1:11">
      <c r="A91" s="54" t="s">
        <v>2604</v>
      </c>
      <c r="B91" s="54" t="s">
        <v>2605</v>
      </c>
      <c r="C91" s="54" t="s">
        <v>2500</v>
      </c>
      <c r="D91" s="55">
        <v>233831</v>
      </c>
      <c r="E91" s="55">
        <v>61229</v>
      </c>
      <c r="F91" s="54" t="s">
        <v>2501</v>
      </c>
      <c r="G91" s="54" t="s">
        <v>2513</v>
      </c>
      <c r="H91" s="54" t="s">
        <v>2606</v>
      </c>
      <c r="J91" s="62" t="s">
        <v>3147</v>
      </c>
      <c r="K91" s="62" t="s">
        <v>628</v>
      </c>
    </row>
    <row r="92" spans="1:11">
      <c r="A92" s="54" t="s">
        <v>2607</v>
      </c>
      <c r="B92" s="54" t="s">
        <v>2605</v>
      </c>
      <c r="C92" s="54" t="s">
        <v>2500</v>
      </c>
      <c r="D92" s="55">
        <v>233832</v>
      </c>
      <c r="E92" s="55">
        <v>61229</v>
      </c>
      <c r="F92" s="54" t="s">
        <v>2501</v>
      </c>
      <c r="G92" s="54" t="s">
        <v>2513</v>
      </c>
      <c r="H92" s="54" t="s">
        <v>2606</v>
      </c>
      <c r="J92" s="62" t="s">
        <v>3148</v>
      </c>
      <c r="K92" s="62" t="s">
        <v>629</v>
      </c>
    </row>
    <row r="93" spans="1:11">
      <c r="A93" s="54" t="s">
        <v>2608</v>
      </c>
      <c r="B93" s="54" t="s">
        <v>2605</v>
      </c>
      <c r="C93" s="54" t="s">
        <v>2500</v>
      </c>
      <c r="D93" s="55">
        <v>233833</v>
      </c>
      <c r="E93" s="55">
        <v>61229</v>
      </c>
      <c r="F93" s="54" t="s">
        <v>2501</v>
      </c>
      <c r="G93" s="54" t="s">
        <v>2513</v>
      </c>
      <c r="H93" s="54" t="s">
        <v>2606</v>
      </c>
      <c r="J93" s="62" t="s">
        <v>2358</v>
      </c>
      <c r="K93" s="62" t="s">
        <v>47</v>
      </c>
    </row>
    <row r="94" spans="1:11">
      <c r="A94" s="54" t="s">
        <v>2609</v>
      </c>
      <c r="B94" s="54" t="s">
        <v>2605</v>
      </c>
      <c r="C94" s="54" t="s">
        <v>2500</v>
      </c>
      <c r="D94" s="55">
        <v>233834</v>
      </c>
      <c r="E94" s="55">
        <v>61230</v>
      </c>
      <c r="F94" s="54" t="s">
        <v>2501</v>
      </c>
      <c r="G94" s="54" t="s">
        <v>2513</v>
      </c>
      <c r="H94" s="54" t="s">
        <v>2606</v>
      </c>
      <c r="J94" s="62" t="s">
        <v>2357</v>
      </c>
      <c r="K94" s="62" t="s">
        <v>46</v>
      </c>
    </row>
    <row r="95" spans="1:11">
      <c r="A95" s="54" t="s">
        <v>2610</v>
      </c>
      <c r="B95" s="54" t="s">
        <v>2605</v>
      </c>
      <c r="C95" s="54" t="s">
        <v>2500</v>
      </c>
      <c r="D95" s="55">
        <v>233835</v>
      </c>
      <c r="E95" s="55">
        <v>61230</v>
      </c>
      <c r="F95" s="54" t="s">
        <v>2501</v>
      </c>
      <c r="G95" s="54" t="s">
        <v>2513</v>
      </c>
      <c r="H95" s="54" t="s">
        <v>2606</v>
      </c>
      <c r="J95" s="62" t="s">
        <v>2352</v>
      </c>
      <c r="K95" s="62" t="s">
        <v>33</v>
      </c>
    </row>
    <row r="96" spans="1:11">
      <c r="A96" s="54" t="s">
        <v>2611</v>
      </c>
      <c r="B96" s="54" t="s">
        <v>2605</v>
      </c>
      <c r="C96" s="54" t="s">
        <v>2500</v>
      </c>
      <c r="D96" s="55">
        <v>233836</v>
      </c>
      <c r="E96" s="55">
        <v>61230</v>
      </c>
      <c r="F96" s="54" t="s">
        <v>2501</v>
      </c>
      <c r="G96" s="54" t="s">
        <v>2513</v>
      </c>
      <c r="H96" s="54" t="s">
        <v>2606</v>
      </c>
      <c r="J96" s="62" t="s">
        <v>3149</v>
      </c>
      <c r="K96" s="62" t="s">
        <v>26</v>
      </c>
    </row>
    <row r="97" spans="1:11">
      <c r="A97" s="54" t="s">
        <v>2612</v>
      </c>
      <c r="B97" s="54" t="s">
        <v>2605</v>
      </c>
      <c r="C97" s="54" t="s">
        <v>2500</v>
      </c>
      <c r="D97" s="55">
        <v>233837</v>
      </c>
      <c r="E97" s="55">
        <v>61232</v>
      </c>
      <c r="F97" s="54" t="s">
        <v>2501</v>
      </c>
      <c r="G97" s="54" t="s">
        <v>2513</v>
      </c>
      <c r="H97" s="54" t="s">
        <v>2606</v>
      </c>
      <c r="J97" s="62" t="s">
        <v>3150</v>
      </c>
      <c r="K97" s="62" t="s">
        <v>48</v>
      </c>
    </row>
    <row r="98" spans="1:11">
      <c r="A98" s="54" t="s">
        <v>2613</v>
      </c>
      <c r="B98" s="54" t="s">
        <v>2605</v>
      </c>
      <c r="C98" s="54" t="s">
        <v>2500</v>
      </c>
      <c r="D98" s="55">
        <v>233838</v>
      </c>
      <c r="E98" s="55">
        <v>61232</v>
      </c>
      <c r="F98" s="54" t="s">
        <v>2501</v>
      </c>
      <c r="G98" s="54" t="s">
        <v>2513</v>
      </c>
      <c r="H98" s="54" t="s">
        <v>2606</v>
      </c>
      <c r="J98" s="62" t="s">
        <v>2355</v>
      </c>
      <c r="K98" s="62" t="s">
        <v>43</v>
      </c>
    </row>
    <row r="99" spans="1:11">
      <c r="A99" s="54" t="s">
        <v>2614</v>
      </c>
      <c r="B99" s="54" t="s">
        <v>2605</v>
      </c>
      <c r="C99" s="54" t="s">
        <v>2500</v>
      </c>
      <c r="D99" s="55">
        <v>233839</v>
      </c>
      <c r="E99" s="55">
        <v>61232</v>
      </c>
      <c r="F99" s="54" t="s">
        <v>2501</v>
      </c>
      <c r="G99" s="54" t="s">
        <v>2513</v>
      </c>
      <c r="H99" s="54" t="s">
        <v>2606</v>
      </c>
      <c r="J99" s="62" t="s">
        <v>2350</v>
      </c>
      <c r="K99" s="62" t="s">
        <v>28</v>
      </c>
    </row>
    <row r="100" spans="1:11">
      <c r="A100" s="54" t="s">
        <v>2615</v>
      </c>
      <c r="B100" s="54" t="s">
        <v>2605</v>
      </c>
      <c r="C100" s="54" t="s">
        <v>2500</v>
      </c>
      <c r="D100" s="55">
        <v>233840</v>
      </c>
      <c r="E100" s="55">
        <v>61231</v>
      </c>
      <c r="F100" s="54" t="s">
        <v>2501</v>
      </c>
      <c r="G100" s="54" t="s">
        <v>2513</v>
      </c>
      <c r="H100" s="54" t="s">
        <v>2606</v>
      </c>
      <c r="J100" s="62" t="s">
        <v>2359</v>
      </c>
      <c r="K100" s="62" t="s">
        <v>49</v>
      </c>
    </row>
    <row r="101" spans="1:11">
      <c r="A101" s="54" t="s">
        <v>2616</v>
      </c>
      <c r="B101" s="54" t="s">
        <v>2605</v>
      </c>
      <c r="C101" s="54" t="s">
        <v>2500</v>
      </c>
      <c r="D101" s="55">
        <v>233841</v>
      </c>
      <c r="E101" s="55">
        <v>61231</v>
      </c>
      <c r="F101" s="54" t="s">
        <v>2501</v>
      </c>
      <c r="G101" s="54" t="s">
        <v>2513</v>
      </c>
      <c r="H101" s="54" t="s">
        <v>2606</v>
      </c>
      <c r="J101" s="62" t="s">
        <v>2363</v>
      </c>
      <c r="K101" s="62" t="s">
        <v>56</v>
      </c>
    </row>
    <row r="102" spans="1:11">
      <c r="A102" s="54" t="s">
        <v>2617</v>
      </c>
      <c r="B102" s="54" t="s">
        <v>2605</v>
      </c>
      <c r="C102" s="54" t="s">
        <v>2500</v>
      </c>
      <c r="D102" s="55">
        <v>233842</v>
      </c>
      <c r="E102" s="55">
        <v>61231</v>
      </c>
      <c r="F102" s="54" t="s">
        <v>2501</v>
      </c>
      <c r="G102" s="54" t="s">
        <v>2513</v>
      </c>
      <c r="H102" s="54" t="s">
        <v>2606</v>
      </c>
      <c r="J102" s="62" t="s">
        <v>2354</v>
      </c>
      <c r="K102" s="62" t="s">
        <v>42</v>
      </c>
    </row>
    <row r="103" spans="1:11">
      <c r="A103" s="54" t="s">
        <v>2618</v>
      </c>
      <c r="B103" s="54" t="s">
        <v>2619</v>
      </c>
      <c r="C103" s="54" t="s">
        <v>2500</v>
      </c>
      <c r="D103" s="55">
        <v>230683</v>
      </c>
      <c r="E103" s="55">
        <v>73152</v>
      </c>
      <c r="F103" s="54" t="s">
        <v>2501</v>
      </c>
      <c r="G103" s="60" t="s">
        <v>1220</v>
      </c>
      <c r="H103" s="54" t="s">
        <v>1206</v>
      </c>
      <c r="J103" s="62" t="s">
        <v>2364</v>
      </c>
      <c r="K103" s="62" t="s">
        <v>57</v>
      </c>
    </row>
    <row r="104" spans="1:11">
      <c r="A104" s="54" t="s">
        <v>2620</v>
      </c>
      <c r="B104" s="54" t="s">
        <v>2619</v>
      </c>
      <c r="C104" s="54" t="s">
        <v>2500</v>
      </c>
      <c r="D104" s="55">
        <v>230684</v>
      </c>
      <c r="E104" s="55">
        <v>73153</v>
      </c>
      <c r="F104" s="54" t="s">
        <v>2501</v>
      </c>
      <c r="G104" s="54" t="s">
        <v>2542</v>
      </c>
      <c r="H104" s="54" t="s">
        <v>1206</v>
      </c>
      <c r="J104" s="62" t="s">
        <v>2366</v>
      </c>
      <c r="K104" s="62" t="s">
        <v>64</v>
      </c>
    </row>
    <row r="105" spans="1:11">
      <c r="A105" s="54" t="s">
        <v>2621</v>
      </c>
      <c r="B105" s="54" t="s">
        <v>2619</v>
      </c>
      <c r="C105" s="54" t="s">
        <v>2500</v>
      </c>
      <c r="D105" s="55">
        <v>230685</v>
      </c>
      <c r="E105" s="55">
        <v>73154</v>
      </c>
      <c r="F105" s="54" t="s">
        <v>2501</v>
      </c>
      <c r="G105" s="54" t="s">
        <v>2508</v>
      </c>
      <c r="H105" s="54" t="s">
        <v>1206</v>
      </c>
      <c r="J105" s="62" t="s">
        <v>1199</v>
      </c>
      <c r="K105" s="62" t="s">
        <v>79</v>
      </c>
    </row>
    <row r="106" spans="1:11">
      <c r="A106" s="54" t="s">
        <v>2622</v>
      </c>
      <c r="B106" s="54" t="s">
        <v>2619</v>
      </c>
      <c r="C106" s="54" t="s">
        <v>2500</v>
      </c>
      <c r="D106" s="55">
        <v>230686</v>
      </c>
      <c r="E106" s="55">
        <v>73155</v>
      </c>
      <c r="F106" s="54" t="s">
        <v>2501</v>
      </c>
      <c r="G106" s="54" t="s">
        <v>2623</v>
      </c>
      <c r="H106" s="54" t="s">
        <v>1206</v>
      </c>
      <c r="J106" s="62" t="s">
        <v>1185</v>
      </c>
      <c r="K106" s="62" t="s">
        <v>61</v>
      </c>
    </row>
    <row r="107" spans="1:11">
      <c r="A107" s="54" t="s">
        <v>2624</v>
      </c>
      <c r="B107" s="54" t="s">
        <v>2619</v>
      </c>
      <c r="C107" s="54" t="s">
        <v>2500</v>
      </c>
      <c r="D107" s="55">
        <v>230687</v>
      </c>
      <c r="E107" s="55">
        <v>73156</v>
      </c>
      <c r="F107" s="54" t="s">
        <v>2501</v>
      </c>
      <c r="G107" s="54" t="s">
        <v>2542</v>
      </c>
      <c r="H107" s="54" t="s">
        <v>1206</v>
      </c>
      <c r="J107" s="62" t="s">
        <v>3151</v>
      </c>
      <c r="K107" s="62" t="s">
        <v>631</v>
      </c>
    </row>
    <row r="108" spans="1:11">
      <c r="A108" s="54" t="s">
        <v>2625</v>
      </c>
      <c r="B108" s="54" t="s">
        <v>2619</v>
      </c>
      <c r="C108" s="54" t="s">
        <v>2500</v>
      </c>
      <c r="D108" s="55">
        <v>230688</v>
      </c>
      <c r="E108" s="55">
        <v>73157</v>
      </c>
      <c r="F108" s="54" t="s">
        <v>2501</v>
      </c>
      <c r="G108" s="54" t="s">
        <v>2542</v>
      </c>
      <c r="H108" s="54" t="s">
        <v>1206</v>
      </c>
      <c r="J108" s="62" t="s">
        <v>3152</v>
      </c>
      <c r="K108" s="62" t="s">
        <v>632</v>
      </c>
    </row>
    <row r="109" spans="1:11">
      <c r="A109" s="54" t="s">
        <v>2626</v>
      </c>
      <c r="B109" s="54" t="s">
        <v>2619</v>
      </c>
      <c r="C109" s="54" t="s">
        <v>2500</v>
      </c>
      <c r="D109" s="55">
        <v>230689</v>
      </c>
      <c r="E109" s="55">
        <v>73158</v>
      </c>
      <c r="F109" s="54" t="s">
        <v>2501</v>
      </c>
      <c r="G109" s="54" t="s">
        <v>2542</v>
      </c>
      <c r="H109" s="54" t="s">
        <v>1206</v>
      </c>
      <c r="J109" s="62" t="s">
        <v>3153</v>
      </c>
      <c r="K109" s="62" t="s">
        <v>633</v>
      </c>
    </row>
    <row r="110" spans="1:11">
      <c r="A110" s="54" t="s">
        <v>2627</v>
      </c>
      <c r="B110" s="54" t="s">
        <v>2619</v>
      </c>
      <c r="C110" s="54" t="s">
        <v>2500</v>
      </c>
      <c r="D110" s="55">
        <v>230690</v>
      </c>
      <c r="E110" s="55">
        <v>73159</v>
      </c>
      <c r="F110" s="54" t="s">
        <v>2501</v>
      </c>
      <c r="G110" s="54" t="s">
        <v>2542</v>
      </c>
      <c r="H110" s="54" t="s">
        <v>1206</v>
      </c>
      <c r="J110" s="62" t="s">
        <v>3154</v>
      </c>
      <c r="K110" s="62" t="s">
        <v>634</v>
      </c>
    </row>
    <row r="111" spans="1:11">
      <c r="A111" s="54" t="s">
        <v>2628</v>
      </c>
      <c r="B111" s="54" t="s">
        <v>2619</v>
      </c>
      <c r="C111" s="54" t="s">
        <v>2500</v>
      </c>
      <c r="D111" s="55">
        <v>230691</v>
      </c>
      <c r="E111" s="55">
        <v>73160</v>
      </c>
      <c r="F111" s="54" t="s">
        <v>2501</v>
      </c>
      <c r="G111" s="54" t="s">
        <v>2542</v>
      </c>
      <c r="H111" s="54" t="s">
        <v>1206</v>
      </c>
      <c r="J111" s="62" t="s">
        <v>3155</v>
      </c>
      <c r="K111" s="62" t="s">
        <v>635</v>
      </c>
    </row>
    <row r="112" spans="1:11">
      <c r="A112" s="54" t="s">
        <v>2629</v>
      </c>
      <c r="B112" s="54" t="s">
        <v>2619</v>
      </c>
      <c r="C112" s="54" t="s">
        <v>2500</v>
      </c>
      <c r="D112" s="55">
        <v>230692</v>
      </c>
      <c r="E112" s="55">
        <v>73161</v>
      </c>
      <c r="F112" s="54" t="s">
        <v>2501</v>
      </c>
      <c r="G112" s="54" t="s">
        <v>2542</v>
      </c>
      <c r="H112" s="54" t="s">
        <v>1206</v>
      </c>
      <c r="J112" s="62" t="s">
        <v>3156</v>
      </c>
      <c r="K112" s="62" t="s">
        <v>636</v>
      </c>
    </row>
    <row r="113" spans="1:11">
      <c r="A113" s="54" t="s">
        <v>2630</v>
      </c>
      <c r="B113" s="54" t="s">
        <v>2619</v>
      </c>
      <c r="C113" s="54" t="s">
        <v>2500</v>
      </c>
      <c r="D113" s="55">
        <v>230693</v>
      </c>
      <c r="E113" s="55">
        <v>73162</v>
      </c>
      <c r="F113" s="54" t="s">
        <v>2501</v>
      </c>
      <c r="G113" s="54" t="s">
        <v>2542</v>
      </c>
      <c r="H113" s="54" t="s">
        <v>1206</v>
      </c>
      <c r="J113" s="62" t="s">
        <v>3157</v>
      </c>
      <c r="K113" s="62" t="s">
        <v>637</v>
      </c>
    </row>
    <row r="114" spans="1:11">
      <c r="A114" s="54" t="s">
        <v>2631</v>
      </c>
      <c r="B114" s="54" t="s">
        <v>2619</v>
      </c>
      <c r="C114" s="54" t="s">
        <v>2500</v>
      </c>
      <c r="D114" s="55">
        <v>230694</v>
      </c>
      <c r="E114" s="55">
        <v>73163</v>
      </c>
      <c r="F114" s="54" t="s">
        <v>2501</v>
      </c>
      <c r="G114" s="54" t="s">
        <v>2632</v>
      </c>
      <c r="H114" s="54" t="s">
        <v>1206</v>
      </c>
      <c r="J114" s="62" t="s">
        <v>3158</v>
      </c>
      <c r="K114" s="62" t="s">
        <v>80</v>
      </c>
    </row>
    <row r="115" spans="1:11">
      <c r="A115" s="54" t="s">
        <v>2633</v>
      </c>
      <c r="B115" s="54" t="s">
        <v>2619</v>
      </c>
      <c r="C115" s="54" t="s">
        <v>2500</v>
      </c>
      <c r="D115" s="55">
        <v>230695</v>
      </c>
      <c r="E115" s="55">
        <v>73164</v>
      </c>
      <c r="F115" s="54" t="s">
        <v>2501</v>
      </c>
      <c r="G115" s="54" t="s">
        <v>2542</v>
      </c>
      <c r="H115" s="54" t="s">
        <v>1206</v>
      </c>
      <c r="J115" s="62" t="s">
        <v>3159</v>
      </c>
      <c r="K115" s="62" t="s">
        <v>638</v>
      </c>
    </row>
    <row r="116" spans="1:11">
      <c r="A116" s="54" t="s">
        <v>2634</v>
      </c>
      <c r="B116" s="54" t="s">
        <v>2619</v>
      </c>
      <c r="C116" s="54" t="s">
        <v>2500</v>
      </c>
      <c r="D116" s="55">
        <v>230696</v>
      </c>
      <c r="E116" s="55">
        <v>73165</v>
      </c>
      <c r="F116" s="54" t="s">
        <v>2501</v>
      </c>
      <c r="G116" s="54" t="s">
        <v>2542</v>
      </c>
      <c r="H116" s="54" t="s">
        <v>1206</v>
      </c>
      <c r="J116" s="62" t="s">
        <v>3160</v>
      </c>
      <c r="K116" s="62" t="s">
        <v>639</v>
      </c>
    </row>
    <row r="117" spans="1:11">
      <c r="A117" s="54" t="s">
        <v>2635</v>
      </c>
      <c r="B117" s="54" t="s">
        <v>2619</v>
      </c>
      <c r="C117" s="54" t="s">
        <v>2500</v>
      </c>
      <c r="D117" s="55">
        <v>230697</v>
      </c>
      <c r="E117" s="55">
        <v>73166</v>
      </c>
      <c r="F117" s="54" t="s">
        <v>2501</v>
      </c>
      <c r="G117" s="54" t="s">
        <v>2542</v>
      </c>
      <c r="H117" s="54" t="s">
        <v>1206</v>
      </c>
      <c r="J117" s="62" t="s">
        <v>3161</v>
      </c>
      <c r="K117" s="62" t="s">
        <v>640</v>
      </c>
    </row>
    <row r="118" spans="1:11">
      <c r="A118" s="54" t="s">
        <v>2636</v>
      </c>
      <c r="B118" s="54" t="s">
        <v>2619</v>
      </c>
      <c r="C118" s="54" t="s">
        <v>2500</v>
      </c>
      <c r="D118" s="55">
        <v>230698</v>
      </c>
      <c r="E118" s="55">
        <v>73167</v>
      </c>
      <c r="F118" s="54" t="s">
        <v>2501</v>
      </c>
      <c r="G118" s="54" t="s">
        <v>2542</v>
      </c>
      <c r="H118" s="54" t="s">
        <v>1206</v>
      </c>
      <c r="J118" s="62" t="s">
        <v>3162</v>
      </c>
      <c r="K118" s="62" t="s">
        <v>641</v>
      </c>
    </row>
    <row r="119" spans="1:11">
      <c r="A119" s="54" t="s">
        <v>2637</v>
      </c>
      <c r="B119" s="54" t="s">
        <v>2619</v>
      </c>
      <c r="C119" s="54" t="s">
        <v>2500</v>
      </c>
      <c r="D119" s="55">
        <v>230699</v>
      </c>
      <c r="E119" s="55">
        <v>73168</v>
      </c>
      <c r="F119" s="54" t="s">
        <v>2501</v>
      </c>
      <c r="G119" s="54" t="s">
        <v>2542</v>
      </c>
      <c r="H119" s="54" t="s">
        <v>1206</v>
      </c>
      <c r="J119" s="62" t="s">
        <v>3163</v>
      </c>
      <c r="K119" s="62" t="s">
        <v>642</v>
      </c>
    </row>
    <row r="120" spans="1:11">
      <c r="A120" s="54" t="s">
        <v>2638</v>
      </c>
      <c r="B120" s="54" t="s">
        <v>2619</v>
      </c>
      <c r="C120" s="54" t="s">
        <v>2500</v>
      </c>
      <c r="D120" s="55">
        <v>230700</v>
      </c>
      <c r="E120" s="55">
        <v>73169</v>
      </c>
      <c r="F120" s="54" t="s">
        <v>2501</v>
      </c>
      <c r="G120" s="54" t="s">
        <v>2542</v>
      </c>
      <c r="H120" s="54" t="s">
        <v>1206</v>
      </c>
      <c r="J120" s="62" t="s">
        <v>3164</v>
      </c>
      <c r="K120" s="62" t="s">
        <v>643</v>
      </c>
    </row>
    <row r="121" spans="1:11">
      <c r="A121" s="54" t="s">
        <v>2639</v>
      </c>
      <c r="B121" s="54" t="s">
        <v>2619</v>
      </c>
      <c r="C121" s="54" t="s">
        <v>2500</v>
      </c>
      <c r="D121" s="55">
        <v>230701</v>
      </c>
      <c r="E121" s="55">
        <v>73170</v>
      </c>
      <c r="F121" s="54" t="s">
        <v>2501</v>
      </c>
      <c r="G121" s="54" t="s">
        <v>2542</v>
      </c>
      <c r="H121" s="54" t="s">
        <v>1206</v>
      </c>
      <c r="J121" s="62" t="s">
        <v>3165</v>
      </c>
      <c r="K121" s="62" t="s">
        <v>644</v>
      </c>
    </row>
    <row r="122" spans="1:11">
      <c r="A122" s="54" t="s">
        <v>2640</v>
      </c>
      <c r="B122" s="54" t="s">
        <v>2619</v>
      </c>
      <c r="C122" s="54" t="s">
        <v>2500</v>
      </c>
      <c r="D122" s="55">
        <v>230702</v>
      </c>
      <c r="E122" s="55">
        <v>73171</v>
      </c>
      <c r="F122" s="54" t="s">
        <v>2501</v>
      </c>
      <c r="G122" s="54" t="s">
        <v>2542</v>
      </c>
      <c r="H122" s="54" t="s">
        <v>1206</v>
      </c>
      <c r="J122" s="62" t="s">
        <v>3166</v>
      </c>
      <c r="K122" s="62" t="s">
        <v>645</v>
      </c>
    </row>
    <row r="123" spans="1:11">
      <c r="A123" s="54" t="s">
        <v>2641</v>
      </c>
      <c r="B123" s="54" t="s">
        <v>2619</v>
      </c>
      <c r="C123" s="54" t="s">
        <v>2500</v>
      </c>
      <c r="D123" s="55">
        <v>230703</v>
      </c>
      <c r="E123" s="55">
        <v>73172</v>
      </c>
      <c r="F123" s="54" t="s">
        <v>2501</v>
      </c>
      <c r="G123" s="54" t="s">
        <v>2642</v>
      </c>
      <c r="H123" s="54" t="s">
        <v>1206</v>
      </c>
      <c r="J123" s="62" t="s">
        <v>2362</v>
      </c>
      <c r="K123" s="62" t="s">
        <v>55</v>
      </c>
    </row>
    <row r="124" spans="1:11">
      <c r="A124" s="54" t="s">
        <v>2643</v>
      </c>
      <c r="B124" s="54" t="s">
        <v>2619</v>
      </c>
      <c r="C124" s="54" t="s">
        <v>2500</v>
      </c>
      <c r="D124" s="55">
        <v>230704</v>
      </c>
      <c r="E124" s="55">
        <v>73173</v>
      </c>
      <c r="F124" s="54" t="s">
        <v>2501</v>
      </c>
      <c r="G124" s="54" t="s">
        <v>2623</v>
      </c>
      <c r="H124" s="54" t="s">
        <v>1206</v>
      </c>
      <c r="J124" s="62" t="s">
        <v>3167</v>
      </c>
      <c r="K124" s="62" t="s">
        <v>45</v>
      </c>
    </row>
    <row r="125" spans="1:11">
      <c r="A125" s="54" t="s">
        <v>2644</v>
      </c>
      <c r="B125" s="54" t="s">
        <v>2619</v>
      </c>
      <c r="C125" s="54" t="s">
        <v>2500</v>
      </c>
      <c r="D125" s="55">
        <v>230705</v>
      </c>
      <c r="E125" s="55">
        <v>73174</v>
      </c>
      <c r="F125" s="54" t="s">
        <v>2501</v>
      </c>
      <c r="G125" s="54" t="s">
        <v>2645</v>
      </c>
      <c r="H125" s="54" t="s">
        <v>1206</v>
      </c>
      <c r="J125" s="62" t="s">
        <v>3168</v>
      </c>
      <c r="K125" s="62" t="s">
        <v>52</v>
      </c>
    </row>
    <row r="126" spans="1:11">
      <c r="A126" s="54" t="s">
        <v>2646</v>
      </c>
      <c r="B126" s="54" t="s">
        <v>2619</v>
      </c>
      <c r="C126" s="54" t="s">
        <v>2500</v>
      </c>
      <c r="D126" s="55">
        <v>230706</v>
      </c>
      <c r="E126" s="55">
        <v>73175</v>
      </c>
      <c r="F126" s="54" t="s">
        <v>2501</v>
      </c>
      <c r="G126" s="54" t="s">
        <v>2647</v>
      </c>
      <c r="H126" s="54" t="s">
        <v>1206</v>
      </c>
      <c r="J126" s="62" t="s">
        <v>3169</v>
      </c>
      <c r="K126" s="62" t="s">
        <v>53</v>
      </c>
    </row>
    <row r="127" spans="1:11">
      <c r="A127" s="54" t="s">
        <v>2648</v>
      </c>
      <c r="B127" s="54" t="s">
        <v>2619</v>
      </c>
      <c r="C127" s="54" t="s">
        <v>2500</v>
      </c>
      <c r="D127" s="55">
        <v>230707</v>
      </c>
      <c r="E127" s="55">
        <v>73176</v>
      </c>
      <c r="F127" s="54" t="s">
        <v>2501</v>
      </c>
      <c r="G127" s="54" t="s">
        <v>2649</v>
      </c>
      <c r="H127" s="54" t="s">
        <v>1206</v>
      </c>
      <c r="J127" s="62" t="s">
        <v>1157</v>
      </c>
      <c r="K127" s="62" t="s">
        <v>34</v>
      </c>
    </row>
    <row r="128" spans="1:11">
      <c r="A128" s="54" t="s">
        <v>2650</v>
      </c>
      <c r="B128" s="54" t="s">
        <v>2619</v>
      </c>
      <c r="C128" s="54" t="s">
        <v>2500</v>
      </c>
      <c r="D128" s="55">
        <v>230708</v>
      </c>
      <c r="E128" s="55">
        <v>73177</v>
      </c>
      <c r="F128" s="54" t="s">
        <v>2501</v>
      </c>
      <c r="G128" s="54" t="s">
        <v>2647</v>
      </c>
      <c r="H128" s="54" t="s">
        <v>1206</v>
      </c>
      <c r="J128" s="62" t="s">
        <v>3170</v>
      </c>
      <c r="K128" s="62" t="s">
        <v>62</v>
      </c>
    </row>
    <row r="129" spans="1:11">
      <c r="A129" s="54" t="s">
        <v>2651</v>
      </c>
      <c r="B129" s="54" t="s">
        <v>2619</v>
      </c>
      <c r="C129" s="54" t="s">
        <v>2500</v>
      </c>
      <c r="D129" s="55">
        <v>230709</v>
      </c>
      <c r="E129" s="55">
        <v>73178</v>
      </c>
      <c r="F129" s="54" t="s">
        <v>2501</v>
      </c>
      <c r="G129" s="54" t="s">
        <v>2623</v>
      </c>
      <c r="H129" s="54" t="s">
        <v>1206</v>
      </c>
      <c r="J129" s="62" t="s">
        <v>3171</v>
      </c>
      <c r="K129" s="62" t="s">
        <v>651</v>
      </c>
    </row>
    <row r="130" spans="1:11">
      <c r="A130" s="54" t="s">
        <v>2652</v>
      </c>
      <c r="B130" s="54" t="s">
        <v>2619</v>
      </c>
      <c r="C130" s="54" t="s">
        <v>2500</v>
      </c>
      <c r="D130" s="55">
        <v>230710</v>
      </c>
      <c r="E130" s="55">
        <v>73179</v>
      </c>
      <c r="F130" s="54" t="s">
        <v>2501</v>
      </c>
      <c r="G130" s="54" t="s">
        <v>2623</v>
      </c>
      <c r="H130" s="54" t="s">
        <v>1206</v>
      </c>
      <c r="J130" s="62" t="s">
        <v>3172</v>
      </c>
      <c r="K130" s="62" t="s">
        <v>82</v>
      </c>
    </row>
    <row r="131" spans="1:11">
      <c r="A131" s="54" t="s">
        <v>2653</v>
      </c>
      <c r="B131" s="54" t="s">
        <v>2619</v>
      </c>
      <c r="C131" s="54" t="s">
        <v>2500</v>
      </c>
      <c r="D131" s="55">
        <v>230711</v>
      </c>
      <c r="E131" s="55">
        <v>73180</v>
      </c>
      <c r="F131" s="54" t="s">
        <v>2501</v>
      </c>
      <c r="G131" s="54" t="s">
        <v>2623</v>
      </c>
      <c r="H131" s="54" t="s">
        <v>1206</v>
      </c>
      <c r="J131" s="62" t="s">
        <v>3173</v>
      </c>
      <c r="K131" s="62" t="s">
        <v>138</v>
      </c>
    </row>
    <row r="132" spans="1:11">
      <c r="A132" s="54" t="s">
        <v>2654</v>
      </c>
      <c r="B132" s="54" t="s">
        <v>2619</v>
      </c>
      <c r="C132" s="54" t="s">
        <v>2500</v>
      </c>
      <c r="D132" s="55">
        <v>230712</v>
      </c>
      <c r="E132" s="55">
        <v>73181</v>
      </c>
      <c r="F132" s="54" t="s">
        <v>2501</v>
      </c>
      <c r="G132" s="54" t="s">
        <v>2623</v>
      </c>
      <c r="H132" s="54" t="s">
        <v>1206</v>
      </c>
      <c r="J132" s="62" t="s">
        <v>3174</v>
      </c>
      <c r="K132" s="62" t="s">
        <v>140</v>
      </c>
    </row>
    <row r="133" spans="1:11">
      <c r="A133" s="54" t="s">
        <v>2655</v>
      </c>
      <c r="B133" s="54" t="s">
        <v>2619</v>
      </c>
      <c r="C133" s="54" t="s">
        <v>2500</v>
      </c>
      <c r="D133" s="55">
        <v>230713</v>
      </c>
      <c r="E133" s="55">
        <v>73182</v>
      </c>
      <c r="F133" s="54" t="s">
        <v>2501</v>
      </c>
      <c r="G133" s="54" t="s">
        <v>2632</v>
      </c>
      <c r="H133" s="54" t="s">
        <v>1206</v>
      </c>
      <c r="J133" s="62" t="s">
        <v>3175</v>
      </c>
      <c r="K133" s="62" t="s">
        <v>646</v>
      </c>
    </row>
    <row r="134" spans="1:11">
      <c r="A134" s="54" t="s">
        <v>2656</v>
      </c>
      <c r="B134" s="54" t="s">
        <v>2619</v>
      </c>
      <c r="C134" s="54" t="s">
        <v>2500</v>
      </c>
      <c r="D134" s="55">
        <v>230714</v>
      </c>
      <c r="E134" s="55">
        <v>73183</v>
      </c>
      <c r="F134" s="54" t="s">
        <v>2501</v>
      </c>
      <c r="G134" s="54" t="s">
        <v>2657</v>
      </c>
      <c r="H134" s="54" t="s">
        <v>1206</v>
      </c>
      <c r="J134" s="62" t="s">
        <v>3176</v>
      </c>
      <c r="K134" s="62" t="s">
        <v>647</v>
      </c>
    </row>
    <row r="135" spans="1:11">
      <c r="A135" s="54" t="s">
        <v>2658</v>
      </c>
      <c r="B135" s="54" t="s">
        <v>2619</v>
      </c>
      <c r="C135" s="54" t="s">
        <v>2500</v>
      </c>
      <c r="D135" s="55">
        <v>230715</v>
      </c>
      <c r="E135" s="55">
        <v>73184</v>
      </c>
      <c r="F135" s="54" t="s">
        <v>2501</v>
      </c>
      <c r="G135" s="54" t="s">
        <v>2657</v>
      </c>
      <c r="H135" s="54" t="s">
        <v>1206</v>
      </c>
      <c r="J135" s="62" t="s">
        <v>3177</v>
      </c>
      <c r="K135" s="62" t="s">
        <v>648</v>
      </c>
    </row>
    <row r="136" spans="1:11">
      <c r="A136" s="54" t="s">
        <v>2659</v>
      </c>
      <c r="B136" s="54" t="s">
        <v>2619</v>
      </c>
      <c r="C136" s="54" t="s">
        <v>2500</v>
      </c>
      <c r="D136" s="55">
        <v>230716</v>
      </c>
      <c r="E136" s="55">
        <v>73185</v>
      </c>
      <c r="F136" s="54" t="s">
        <v>2501</v>
      </c>
      <c r="G136" s="54" t="s">
        <v>2660</v>
      </c>
      <c r="H136" s="54" t="s">
        <v>1206</v>
      </c>
      <c r="J136" s="62" t="s">
        <v>3178</v>
      </c>
      <c r="K136" s="62" t="s">
        <v>649</v>
      </c>
    </row>
    <row r="137" spans="1:11">
      <c r="A137" s="54" t="s">
        <v>2661</v>
      </c>
      <c r="B137" s="54" t="s">
        <v>2619</v>
      </c>
      <c r="C137" s="54" t="s">
        <v>2500</v>
      </c>
      <c r="D137" s="55">
        <v>230717</v>
      </c>
      <c r="E137" s="55">
        <v>73186</v>
      </c>
      <c r="F137" s="54" t="s">
        <v>2501</v>
      </c>
      <c r="G137" s="54" t="s">
        <v>2660</v>
      </c>
      <c r="H137" s="54" t="s">
        <v>1206</v>
      </c>
      <c r="J137" s="62" t="s">
        <v>3179</v>
      </c>
      <c r="K137" s="62" t="s">
        <v>650</v>
      </c>
    </row>
    <row r="138" spans="1:11">
      <c r="A138" s="54" t="s">
        <v>2662</v>
      </c>
      <c r="B138" s="54" t="s">
        <v>2619</v>
      </c>
      <c r="C138" s="54" t="s">
        <v>2500</v>
      </c>
      <c r="D138" s="55">
        <v>230718</v>
      </c>
      <c r="E138" s="55">
        <v>73187</v>
      </c>
      <c r="F138" s="54" t="s">
        <v>2501</v>
      </c>
      <c r="G138" s="54" t="s">
        <v>2663</v>
      </c>
      <c r="H138" s="54" t="s">
        <v>1206</v>
      </c>
      <c r="J138" s="62" t="s">
        <v>3180</v>
      </c>
      <c r="K138" s="62" t="s">
        <v>652</v>
      </c>
    </row>
    <row r="139" spans="1:11">
      <c r="A139" s="54" t="s">
        <v>2664</v>
      </c>
      <c r="B139" s="54" t="s">
        <v>2619</v>
      </c>
      <c r="C139" s="54" t="s">
        <v>2500</v>
      </c>
      <c r="D139" s="55">
        <v>230719</v>
      </c>
      <c r="E139" s="55">
        <v>73188</v>
      </c>
      <c r="F139" s="54" t="s">
        <v>2501</v>
      </c>
      <c r="G139" s="54" t="s">
        <v>2623</v>
      </c>
      <c r="H139" s="54" t="s">
        <v>1206</v>
      </c>
      <c r="J139" s="62" t="s">
        <v>3181</v>
      </c>
      <c r="K139" s="62" t="s">
        <v>653</v>
      </c>
    </row>
    <row r="140" spans="1:11">
      <c r="A140" s="54" t="s">
        <v>2665</v>
      </c>
      <c r="B140" s="54" t="s">
        <v>2619</v>
      </c>
      <c r="C140" s="54" t="s">
        <v>2500</v>
      </c>
      <c r="D140" s="55">
        <v>230720</v>
      </c>
      <c r="E140" s="55">
        <v>73189</v>
      </c>
      <c r="F140" s="54" t="s">
        <v>2501</v>
      </c>
      <c r="G140" s="54" t="s">
        <v>1220</v>
      </c>
      <c r="H140" s="54" t="s">
        <v>1206</v>
      </c>
      <c r="J140" s="62" t="s">
        <v>3182</v>
      </c>
      <c r="K140" s="62" t="s">
        <v>654</v>
      </c>
    </row>
    <row r="141" spans="1:11">
      <c r="A141" s="54" t="s">
        <v>2666</v>
      </c>
      <c r="B141" s="54" t="s">
        <v>2619</v>
      </c>
      <c r="C141" s="54" t="s">
        <v>2500</v>
      </c>
      <c r="D141" s="55">
        <v>230721</v>
      </c>
      <c r="E141" s="55">
        <v>73190</v>
      </c>
      <c r="F141" s="54" t="s">
        <v>2501</v>
      </c>
      <c r="G141" s="54" t="s">
        <v>2542</v>
      </c>
      <c r="H141" s="54" t="s">
        <v>1206</v>
      </c>
      <c r="J141" s="62" t="s">
        <v>3183</v>
      </c>
      <c r="K141" s="62" t="s">
        <v>655</v>
      </c>
    </row>
    <row r="142" spans="1:11">
      <c r="A142" s="54" t="s">
        <v>2667</v>
      </c>
      <c r="B142" s="54" t="s">
        <v>2619</v>
      </c>
      <c r="C142" s="54" t="s">
        <v>2500</v>
      </c>
      <c r="D142" s="55">
        <v>230722</v>
      </c>
      <c r="E142" s="55">
        <v>73191</v>
      </c>
      <c r="F142" s="54" t="s">
        <v>2501</v>
      </c>
      <c r="G142" s="54" t="s">
        <v>1220</v>
      </c>
      <c r="H142" s="54" t="s">
        <v>1206</v>
      </c>
      <c r="J142" s="62" t="s">
        <v>3184</v>
      </c>
      <c r="K142" s="62" t="s">
        <v>656</v>
      </c>
    </row>
    <row r="143" spans="1:11">
      <c r="A143" s="54" t="s">
        <v>2668</v>
      </c>
      <c r="B143" s="54" t="s">
        <v>2619</v>
      </c>
      <c r="C143" s="54" t="s">
        <v>2500</v>
      </c>
      <c r="D143" s="55">
        <v>230723</v>
      </c>
      <c r="E143" s="55">
        <v>73192</v>
      </c>
      <c r="F143" s="54" t="s">
        <v>2501</v>
      </c>
      <c r="G143" s="54" t="s">
        <v>1220</v>
      </c>
      <c r="H143" s="54" t="s">
        <v>1206</v>
      </c>
      <c r="J143" s="62" t="s">
        <v>3185</v>
      </c>
      <c r="K143" s="62" t="s">
        <v>657</v>
      </c>
    </row>
    <row r="144" spans="1:11">
      <c r="A144" s="54" t="s">
        <v>2669</v>
      </c>
      <c r="B144" s="54" t="s">
        <v>2619</v>
      </c>
      <c r="C144" s="54" t="s">
        <v>2500</v>
      </c>
      <c r="D144" s="55">
        <v>230724</v>
      </c>
      <c r="E144" s="55">
        <v>73193</v>
      </c>
      <c r="F144" s="54" t="s">
        <v>2501</v>
      </c>
      <c r="G144" s="54" t="s">
        <v>1220</v>
      </c>
      <c r="H144" s="54" t="s">
        <v>1206</v>
      </c>
      <c r="J144" s="62" t="s">
        <v>3186</v>
      </c>
      <c r="K144" s="62" t="s">
        <v>658</v>
      </c>
    </row>
    <row r="145" spans="1:11">
      <c r="A145" s="54" t="s">
        <v>2670</v>
      </c>
      <c r="B145" s="54" t="s">
        <v>2619</v>
      </c>
      <c r="C145" s="54" t="s">
        <v>2500</v>
      </c>
      <c r="D145" s="55">
        <v>230725</v>
      </c>
      <c r="E145" s="55">
        <v>73194</v>
      </c>
      <c r="F145" s="54" t="s">
        <v>2501</v>
      </c>
      <c r="G145" s="54" t="s">
        <v>1220</v>
      </c>
      <c r="H145" s="54" t="s">
        <v>1206</v>
      </c>
      <c r="J145" s="62" t="s">
        <v>3187</v>
      </c>
      <c r="K145" s="62" t="s">
        <v>81</v>
      </c>
    </row>
    <row r="146" spans="1:11">
      <c r="A146" s="54" t="s">
        <v>2671</v>
      </c>
      <c r="B146" s="54" t="s">
        <v>2619</v>
      </c>
      <c r="C146" s="54" t="s">
        <v>2500</v>
      </c>
      <c r="D146" s="55">
        <v>230726</v>
      </c>
      <c r="E146" s="55">
        <v>73195</v>
      </c>
      <c r="F146" s="54" t="s">
        <v>2501</v>
      </c>
      <c r="G146" s="54" t="s">
        <v>1220</v>
      </c>
      <c r="H146" s="54" t="s">
        <v>1206</v>
      </c>
      <c r="J146" s="62" t="s">
        <v>3188</v>
      </c>
      <c r="K146" s="62" t="s">
        <v>665</v>
      </c>
    </row>
    <row r="147" spans="1:11">
      <c r="A147" s="54" t="s">
        <v>2672</v>
      </c>
      <c r="B147" s="54" t="s">
        <v>2619</v>
      </c>
      <c r="C147" s="54" t="s">
        <v>2500</v>
      </c>
      <c r="D147" s="55">
        <v>230727</v>
      </c>
      <c r="E147" s="55">
        <v>73196</v>
      </c>
      <c r="F147" s="54" t="s">
        <v>2501</v>
      </c>
      <c r="G147" s="54" t="s">
        <v>1220</v>
      </c>
      <c r="H147" s="54" t="s">
        <v>1206</v>
      </c>
      <c r="J147" s="62" t="s">
        <v>3189</v>
      </c>
      <c r="K147" s="62" t="s">
        <v>169</v>
      </c>
    </row>
    <row r="148" spans="1:11">
      <c r="A148" s="54" t="s">
        <v>2673</v>
      </c>
      <c r="B148" s="54" t="s">
        <v>2619</v>
      </c>
      <c r="C148" s="54" t="s">
        <v>2500</v>
      </c>
      <c r="D148" s="55">
        <v>230728</v>
      </c>
      <c r="E148" s="55">
        <v>73197</v>
      </c>
      <c r="F148" s="54" t="s">
        <v>2501</v>
      </c>
      <c r="G148" s="54" t="s">
        <v>2623</v>
      </c>
      <c r="H148" s="54" t="s">
        <v>1206</v>
      </c>
      <c r="J148" s="62" t="s">
        <v>3190</v>
      </c>
      <c r="K148" s="62" t="s">
        <v>170</v>
      </c>
    </row>
    <row r="149" spans="1:11">
      <c r="A149" s="54" t="s">
        <v>2674</v>
      </c>
      <c r="B149" s="54" t="s">
        <v>2619</v>
      </c>
      <c r="C149" s="54" t="s">
        <v>2500</v>
      </c>
      <c r="D149" s="55">
        <v>230729</v>
      </c>
      <c r="E149" s="55">
        <v>73198</v>
      </c>
      <c r="F149" s="54" t="s">
        <v>2501</v>
      </c>
      <c r="G149" s="54" t="s">
        <v>1220</v>
      </c>
      <c r="H149" s="54" t="s">
        <v>1206</v>
      </c>
      <c r="J149" s="62" t="s">
        <v>3191</v>
      </c>
      <c r="K149" s="62" t="s">
        <v>659</v>
      </c>
    </row>
    <row r="150" spans="1:11">
      <c r="A150" s="54" t="s">
        <v>2675</v>
      </c>
      <c r="B150" s="54" t="s">
        <v>2619</v>
      </c>
      <c r="C150" s="54" t="s">
        <v>2500</v>
      </c>
      <c r="D150" s="55">
        <v>230730</v>
      </c>
      <c r="E150" s="55">
        <v>73199</v>
      </c>
      <c r="F150" s="54" t="s">
        <v>2501</v>
      </c>
      <c r="G150" s="54" t="s">
        <v>2623</v>
      </c>
      <c r="H150" s="54" t="s">
        <v>1206</v>
      </c>
      <c r="J150" s="62" t="s">
        <v>3192</v>
      </c>
      <c r="K150" s="62" t="s">
        <v>660</v>
      </c>
    </row>
    <row r="151" spans="1:11">
      <c r="A151" s="54" t="s">
        <v>2676</v>
      </c>
      <c r="B151" s="54" t="s">
        <v>2619</v>
      </c>
      <c r="C151" s="54" t="s">
        <v>2500</v>
      </c>
      <c r="D151" s="55">
        <v>230731</v>
      </c>
      <c r="E151" s="55">
        <v>73200</v>
      </c>
      <c r="F151" s="54" t="s">
        <v>2501</v>
      </c>
      <c r="G151" s="54" t="s">
        <v>2542</v>
      </c>
      <c r="H151" s="54" t="s">
        <v>1206</v>
      </c>
      <c r="J151" s="62" t="s">
        <v>3193</v>
      </c>
      <c r="K151" s="62" t="s">
        <v>661</v>
      </c>
    </row>
    <row r="152" spans="1:11">
      <c r="A152" s="54" t="s">
        <v>2677</v>
      </c>
      <c r="B152" s="54" t="s">
        <v>2619</v>
      </c>
      <c r="C152" s="54" t="s">
        <v>2500</v>
      </c>
      <c r="D152" s="55">
        <v>230732</v>
      </c>
      <c r="E152" s="55">
        <v>73201</v>
      </c>
      <c r="F152" s="54" t="s">
        <v>2501</v>
      </c>
      <c r="G152" s="54" t="s">
        <v>2678</v>
      </c>
      <c r="H152" s="54" t="s">
        <v>1206</v>
      </c>
      <c r="J152" s="62" t="s">
        <v>3194</v>
      </c>
      <c r="K152" s="62" t="s">
        <v>662</v>
      </c>
    </row>
    <row r="153" spans="1:11">
      <c r="A153" s="54" t="s">
        <v>2679</v>
      </c>
      <c r="B153" s="54" t="s">
        <v>2619</v>
      </c>
      <c r="C153" s="54" t="s">
        <v>2500</v>
      </c>
      <c r="D153" s="55">
        <v>230733</v>
      </c>
      <c r="E153" s="55">
        <v>73202</v>
      </c>
      <c r="F153" s="54" t="s">
        <v>2501</v>
      </c>
      <c r="G153" s="54" t="s">
        <v>2542</v>
      </c>
      <c r="H153" s="54" t="s">
        <v>1206</v>
      </c>
      <c r="J153" s="62" t="s">
        <v>3195</v>
      </c>
      <c r="K153" s="62" t="s">
        <v>663</v>
      </c>
    </row>
    <row r="154" spans="1:11">
      <c r="A154" s="54" t="s">
        <v>2680</v>
      </c>
      <c r="B154" s="54" t="s">
        <v>2619</v>
      </c>
      <c r="C154" s="54" t="s">
        <v>2500</v>
      </c>
      <c r="D154" s="55">
        <v>230734</v>
      </c>
      <c r="E154" s="55">
        <v>73203</v>
      </c>
      <c r="F154" s="54" t="s">
        <v>2501</v>
      </c>
      <c r="G154" s="54" t="s">
        <v>2678</v>
      </c>
      <c r="H154" s="54" t="s">
        <v>1206</v>
      </c>
      <c r="J154" s="62" t="s">
        <v>3196</v>
      </c>
      <c r="K154" s="62" t="s">
        <v>664</v>
      </c>
    </row>
    <row r="155" spans="1:11">
      <c r="A155" s="54" t="s">
        <v>2681</v>
      </c>
      <c r="B155" s="54" t="s">
        <v>2619</v>
      </c>
      <c r="C155" s="54" t="s">
        <v>2500</v>
      </c>
      <c r="D155" s="55">
        <v>230735</v>
      </c>
      <c r="E155" s="55">
        <v>73204</v>
      </c>
      <c r="F155" s="54" t="s">
        <v>2501</v>
      </c>
      <c r="G155" s="54" t="s">
        <v>2678</v>
      </c>
      <c r="H155" s="54" t="s">
        <v>1206</v>
      </c>
      <c r="J155" s="62" t="s">
        <v>2360</v>
      </c>
      <c r="K155" s="62" t="s">
        <v>51</v>
      </c>
    </row>
    <row r="156" spans="1:11">
      <c r="A156" s="54" t="s">
        <v>2682</v>
      </c>
      <c r="B156" s="54" t="s">
        <v>2619</v>
      </c>
      <c r="C156" s="54" t="s">
        <v>2500</v>
      </c>
      <c r="D156" s="55">
        <v>230736</v>
      </c>
      <c r="E156" s="55">
        <v>73205</v>
      </c>
      <c r="F156" s="54" t="s">
        <v>2501</v>
      </c>
      <c r="G156" s="54" t="s">
        <v>2663</v>
      </c>
      <c r="H156" s="54" t="s">
        <v>1206</v>
      </c>
      <c r="J156" s="62" t="s">
        <v>1191</v>
      </c>
      <c r="K156" s="62" t="s">
        <v>71</v>
      </c>
    </row>
    <row r="157" spans="1:11">
      <c r="A157" s="54" t="s">
        <v>2683</v>
      </c>
      <c r="B157" s="54" t="s">
        <v>2619</v>
      </c>
      <c r="C157" s="54" t="s">
        <v>2500</v>
      </c>
      <c r="D157" s="55">
        <v>230737</v>
      </c>
      <c r="E157" s="55">
        <v>73206</v>
      </c>
      <c r="F157" s="54" t="s">
        <v>2501</v>
      </c>
      <c r="G157" s="54" t="s">
        <v>2684</v>
      </c>
      <c r="H157" s="54" t="s">
        <v>1206</v>
      </c>
      <c r="J157" s="62" t="s">
        <v>3197</v>
      </c>
      <c r="K157" s="62" t="s">
        <v>36</v>
      </c>
    </row>
    <row r="158" spans="1:11">
      <c r="A158" s="54" t="s">
        <v>2685</v>
      </c>
      <c r="B158" s="54" t="s">
        <v>2619</v>
      </c>
      <c r="C158" s="54" t="s">
        <v>2500</v>
      </c>
      <c r="D158" s="55">
        <v>230738</v>
      </c>
      <c r="E158" s="55">
        <v>73207</v>
      </c>
      <c r="F158" s="54" t="s">
        <v>2501</v>
      </c>
      <c r="G158" s="54" t="s">
        <v>2647</v>
      </c>
      <c r="H158" s="54" t="s">
        <v>1206</v>
      </c>
      <c r="J158" s="62" t="s">
        <v>3198</v>
      </c>
      <c r="K158" s="62" t="s">
        <v>671</v>
      </c>
    </row>
    <row r="159" spans="1:11">
      <c r="A159" s="54" t="s">
        <v>2686</v>
      </c>
      <c r="B159" s="54" t="s">
        <v>2619</v>
      </c>
      <c r="C159" s="54" t="s">
        <v>2500</v>
      </c>
      <c r="D159" s="55">
        <v>230739</v>
      </c>
      <c r="E159" s="55">
        <v>73208</v>
      </c>
      <c r="F159" s="54" t="s">
        <v>2501</v>
      </c>
      <c r="G159" s="54" t="s">
        <v>2649</v>
      </c>
      <c r="H159" s="54" t="s">
        <v>1206</v>
      </c>
      <c r="J159" s="62" t="s">
        <v>3199</v>
      </c>
      <c r="K159" s="62" t="s">
        <v>83</v>
      </c>
    </row>
    <row r="160" spans="1:11">
      <c r="A160" s="54" t="s">
        <v>2687</v>
      </c>
      <c r="B160" s="54" t="s">
        <v>2619</v>
      </c>
      <c r="C160" s="54" t="s">
        <v>2500</v>
      </c>
      <c r="D160" s="55">
        <v>230740</v>
      </c>
      <c r="E160" s="55">
        <v>73209</v>
      </c>
      <c r="F160" s="54" t="s">
        <v>2501</v>
      </c>
      <c r="G160" s="54" t="s">
        <v>2649</v>
      </c>
      <c r="H160" s="54" t="s">
        <v>1206</v>
      </c>
      <c r="J160" s="62" t="s">
        <v>3200</v>
      </c>
      <c r="K160" s="62" t="s">
        <v>171</v>
      </c>
    </row>
    <row r="161" spans="1:11">
      <c r="A161" s="54" t="s">
        <v>2688</v>
      </c>
      <c r="B161" s="54" t="s">
        <v>2619</v>
      </c>
      <c r="C161" s="54" t="s">
        <v>2500</v>
      </c>
      <c r="D161" s="55">
        <v>230741</v>
      </c>
      <c r="E161" s="55">
        <v>73210</v>
      </c>
      <c r="F161" s="54" t="s">
        <v>2501</v>
      </c>
      <c r="G161" s="54" t="s">
        <v>2542</v>
      </c>
      <c r="H161" s="54" t="s">
        <v>1206</v>
      </c>
      <c r="J161" s="62" t="s">
        <v>3201</v>
      </c>
      <c r="K161" s="62" t="s">
        <v>172</v>
      </c>
    </row>
    <row r="162" spans="1:11">
      <c r="A162" s="54" t="s">
        <v>2689</v>
      </c>
      <c r="B162" s="54" t="s">
        <v>2619</v>
      </c>
      <c r="C162" s="54" t="s">
        <v>2500</v>
      </c>
      <c r="D162" s="55">
        <v>230742</v>
      </c>
      <c r="E162" s="55">
        <v>73211</v>
      </c>
      <c r="F162" s="54" t="s">
        <v>2501</v>
      </c>
      <c r="G162" s="54" t="s">
        <v>2542</v>
      </c>
      <c r="H162" s="54" t="s">
        <v>1206</v>
      </c>
      <c r="J162" s="62" t="s">
        <v>3202</v>
      </c>
      <c r="K162" s="62" t="s">
        <v>666</v>
      </c>
    </row>
    <row r="163" spans="1:11">
      <c r="A163" s="54" t="s">
        <v>2690</v>
      </c>
      <c r="B163" s="54" t="s">
        <v>2619</v>
      </c>
      <c r="C163" s="54" t="s">
        <v>2500</v>
      </c>
      <c r="D163" s="55">
        <v>230743</v>
      </c>
      <c r="E163" s="55">
        <v>73212</v>
      </c>
      <c r="F163" s="54" t="s">
        <v>2501</v>
      </c>
      <c r="G163" s="54" t="s">
        <v>2623</v>
      </c>
      <c r="H163" s="54" t="s">
        <v>1206</v>
      </c>
      <c r="J163" s="62" t="s">
        <v>3203</v>
      </c>
      <c r="K163" s="62" t="s">
        <v>667</v>
      </c>
    </row>
    <row r="164" spans="1:11">
      <c r="A164" s="54" t="s">
        <v>2691</v>
      </c>
      <c r="B164" s="54" t="s">
        <v>2619</v>
      </c>
      <c r="C164" s="54" t="s">
        <v>2500</v>
      </c>
      <c r="D164" s="55">
        <v>230744</v>
      </c>
      <c r="E164" s="55">
        <v>73213</v>
      </c>
      <c r="F164" s="54" t="s">
        <v>2501</v>
      </c>
      <c r="G164" s="54" t="s">
        <v>2692</v>
      </c>
      <c r="H164" s="54" t="s">
        <v>1206</v>
      </c>
      <c r="J164" s="62" t="s">
        <v>3204</v>
      </c>
      <c r="K164" s="62" t="s">
        <v>668</v>
      </c>
    </row>
    <row r="165" spans="1:11">
      <c r="A165" s="54" t="s">
        <v>2693</v>
      </c>
      <c r="B165" s="54" t="s">
        <v>2619</v>
      </c>
      <c r="C165" s="54" t="s">
        <v>2500</v>
      </c>
      <c r="D165" s="55">
        <v>230745</v>
      </c>
      <c r="E165" s="55">
        <v>73214</v>
      </c>
      <c r="F165" s="54" t="s">
        <v>2501</v>
      </c>
      <c r="G165" s="54" t="s">
        <v>1207</v>
      </c>
      <c r="H165" s="54" t="s">
        <v>1206</v>
      </c>
      <c r="J165" s="62" t="s">
        <v>3205</v>
      </c>
      <c r="K165" s="62" t="s">
        <v>669</v>
      </c>
    </row>
    <row r="166" spans="1:11">
      <c r="A166" s="54" t="s">
        <v>2694</v>
      </c>
      <c r="B166" s="54" t="s">
        <v>2619</v>
      </c>
      <c r="C166" s="54" t="s">
        <v>2500</v>
      </c>
      <c r="D166" s="55">
        <v>230746</v>
      </c>
      <c r="E166" s="55">
        <v>73215</v>
      </c>
      <c r="F166" s="54" t="s">
        <v>2501</v>
      </c>
      <c r="G166" s="54" t="s">
        <v>1208</v>
      </c>
      <c r="H166" s="54" t="s">
        <v>1206</v>
      </c>
      <c r="J166" s="62" t="s">
        <v>3206</v>
      </c>
      <c r="K166" s="62" t="s">
        <v>670</v>
      </c>
    </row>
    <row r="167" spans="1:11">
      <c r="A167" s="54" t="s">
        <v>2695</v>
      </c>
      <c r="B167" s="54" t="s">
        <v>2619</v>
      </c>
      <c r="C167" s="54" t="s">
        <v>2500</v>
      </c>
      <c r="D167" s="55">
        <v>230747</v>
      </c>
      <c r="E167" s="55">
        <v>73216</v>
      </c>
      <c r="F167" s="54" t="s">
        <v>2501</v>
      </c>
      <c r="G167" s="54" t="s">
        <v>1209</v>
      </c>
      <c r="H167" s="54" t="s">
        <v>1206</v>
      </c>
      <c r="J167" s="62" t="s">
        <v>3207</v>
      </c>
      <c r="K167" s="62" t="s">
        <v>75</v>
      </c>
    </row>
    <row r="168" spans="1:11">
      <c r="A168" s="54" t="s">
        <v>2696</v>
      </c>
      <c r="B168" s="54" t="s">
        <v>2619</v>
      </c>
      <c r="C168" s="54" t="s">
        <v>2500</v>
      </c>
      <c r="D168" s="55">
        <v>230748</v>
      </c>
      <c r="E168" s="55">
        <v>73217</v>
      </c>
      <c r="F168" s="54" t="s">
        <v>2501</v>
      </c>
      <c r="G168" s="54" t="s">
        <v>1210</v>
      </c>
      <c r="H168" s="54" t="s">
        <v>1206</v>
      </c>
      <c r="J168" s="62" t="s">
        <v>3208</v>
      </c>
      <c r="K168" s="62" t="s">
        <v>678</v>
      </c>
    </row>
    <row r="169" spans="1:11">
      <c r="A169" s="54" t="s">
        <v>2697</v>
      </c>
      <c r="B169" s="54" t="s">
        <v>2619</v>
      </c>
      <c r="C169" s="54" t="s">
        <v>2500</v>
      </c>
      <c r="D169" s="55">
        <v>230749</v>
      </c>
      <c r="E169" s="55">
        <v>73218</v>
      </c>
      <c r="F169" s="54" t="s">
        <v>2501</v>
      </c>
      <c r="G169" s="54" t="s">
        <v>2698</v>
      </c>
      <c r="H169" s="54" t="s">
        <v>1206</v>
      </c>
      <c r="J169" s="62" t="s">
        <v>3209</v>
      </c>
      <c r="K169" s="62" t="s">
        <v>679</v>
      </c>
    </row>
    <row r="170" spans="1:11">
      <c r="A170" s="54" t="s">
        <v>2699</v>
      </c>
      <c r="B170" s="54" t="s">
        <v>2619</v>
      </c>
      <c r="C170" s="54" t="s">
        <v>2500</v>
      </c>
      <c r="D170" s="55">
        <v>230750</v>
      </c>
      <c r="E170" s="55">
        <v>73219</v>
      </c>
      <c r="F170" s="54" t="s">
        <v>2501</v>
      </c>
      <c r="G170" s="54" t="s">
        <v>1220</v>
      </c>
      <c r="H170" s="54" t="s">
        <v>1206</v>
      </c>
      <c r="J170" s="62" t="s">
        <v>3210</v>
      </c>
      <c r="K170" s="62" t="s">
        <v>173</v>
      </c>
    </row>
    <row r="171" spans="1:11">
      <c r="A171" s="54" t="s">
        <v>2700</v>
      </c>
      <c r="B171" s="54" t="s">
        <v>2619</v>
      </c>
      <c r="C171" s="54" t="s">
        <v>2500</v>
      </c>
      <c r="D171" s="55">
        <v>230751</v>
      </c>
      <c r="E171" s="55">
        <v>73220</v>
      </c>
      <c r="F171" s="54" t="s">
        <v>2501</v>
      </c>
      <c r="G171" s="54" t="s">
        <v>2701</v>
      </c>
      <c r="H171" s="54" t="s">
        <v>1206</v>
      </c>
      <c r="J171" s="62" t="s">
        <v>3211</v>
      </c>
      <c r="K171" s="62" t="s">
        <v>174</v>
      </c>
    </row>
    <row r="172" spans="1:11">
      <c r="A172" s="54" t="s">
        <v>2702</v>
      </c>
      <c r="B172" s="54" t="s">
        <v>2619</v>
      </c>
      <c r="C172" s="54" t="s">
        <v>2500</v>
      </c>
      <c r="D172" s="55">
        <v>230752</v>
      </c>
      <c r="E172" s="55">
        <v>73221</v>
      </c>
      <c r="F172" s="54" t="s">
        <v>2501</v>
      </c>
      <c r="G172" s="54" t="s">
        <v>2647</v>
      </c>
      <c r="H172" s="54" t="s">
        <v>1206</v>
      </c>
      <c r="J172" s="62" t="s">
        <v>3212</v>
      </c>
      <c r="K172" s="62" t="s">
        <v>672</v>
      </c>
    </row>
    <row r="173" spans="1:11">
      <c r="A173" s="54" t="s">
        <v>2703</v>
      </c>
      <c r="B173" s="54" t="s">
        <v>2619</v>
      </c>
      <c r="C173" s="54" t="s">
        <v>2500</v>
      </c>
      <c r="D173" s="55">
        <v>230753</v>
      </c>
      <c r="E173" s="55">
        <v>73222</v>
      </c>
      <c r="F173" s="54" t="s">
        <v>2501</v>
      </c>
      <c r="G173" s="54" t="s">
        <v>2647</v>
      </c>
      <c r="H173" s="54" t="s">
        <v>1206</v>
      </c>
      <c r="J173" s="62" t="s">
        <v>3213</v>
      </c>
      <c r="K173" s="62" t="s">
        <v>673</v>
      </c>
    </row>
    <row r="174" spans="1:11">
      <c r="A174" s="54" t="s">
        <v>2704</v>
      </c>
      <c r="B174" s="54" t="s">
        <v>2619</v>
      </c>
      <c r="C174" s="54" t="s">
        <v>2500</v>
      </c>
      <c r="D174" s="55">
        <v>230754</v>
      </c>
      <c r="E174" s="55">
        <v>73223</v>
      </c>
      <c r="F174" s="54" t="s">
        <v>2501</v>
      </c>
      <c r="G174" s="54" t="s">
        <v>2684</v>
      </c>
      <c r="H174" s="54" t="s">
        <v>1206</v>
      </c>
      <c r="J174" s="62" t="s">
        <v>3214</v>
      </c>
      <c r="K174" s="62" t="s">
        <v>674</v>
      </c>
    </row>
    <row r="175" spans="1:11">
      <c r="A175" s="54" t="s">
        <v>2705</v>
      </c>
      <c r="B175" s="54" t="s">
        <v>2619</v>
      </c>
      <c r="C175" s="54" t="s">
        <v>2500</v>
      </c>
      <c r="D175" s="55">
        <v>230755</v>
      </c>
      <c r="E175" s="55">
        <v>73224</v>
      </c>
      <c r="F175" s="54" t="s">
        <v>2501</v>
      </c>
      <c r="G175" s="54" t="s">
        <v>2684</v>
      </c>
      <c r="H175" s="54" t="s">
        <v>1206</v>
      </c>
      <c r="J175" s="62" t="s">
        <v>3215</v>
      </c>
      <c r="K175" s="62" t="s">
        <v>675</v>
      </c>
    </row>
    <row r="176" spans="1:11">
      <c r="A176" s="54" t="s">
        <v>2706</v>
      </c>
      <c r="B176" s="54" t="s">
        <v>2707</v>
      </c>
      <c r="C176" s="54" t="s">
        <v>2500</v>
      </c>
      <c r="D176" s="55">
        <v>235803</v>
      </c>
      <c r="E176" s="55">
        <v>73962</v>
      </c>
      <c r="F176" s="54" t="s">
        <v>2501</v>
      </c>
      <c r="G176" s="54" t="s">
        <v>1220</v>
      </c>
      <c r="H176" s="54" t="s">
        <v>1206</v>
      </c>
      <c r="J176" s="62" t="s">
        <v>3216</v>
      </c>
      <c r="K176" s="62" t="s">
        <v>676</v>
      </c>
    </row>
    <row r="177" spans="1:11">
      <c r="A177" s="54" t="s">
        <v>2708</v>
      </c>
      <c r="B177" s="54" t="s">
        <v>2707</v>
      </c>
      <c r="C177" s="54" t="s">
        <v>2500</v>
      </c>
      <c r="D177" s="55">
        <v>235804</v>
      </c>
      <c r="E177" s="55">
        <v>73963</v>
      </c>
      <c r="F177" s="54" t="s">
        <v>2501</v>
      </c>
      <c r="G177" s="54" t="s">
        <v>1220</v>
      </c>
      <c r="H177" s="54" t="s">
        <v>1206</v>
      </c>
      <c r="J177" s="62" t="s">
        <v>3217</v>
      </c>
      <c r="K177" s="62" t="s">
        <v>677</v>
      </c>
    </row>
    <row r="178" spans="1:11">
      <c r="A178" s="54" t="s">
        <v>2709</v>
      </c>
      <c r="B178" s="54" t="s">
        <v>2710</v>
      </c>
      <c r="C178" s="54" t="s">
        <v>2500</v>
      </c>
      <c r="D178" s="55">
        <v>235805</v>
      </c>
      <c r="E178" s="55">
        <v>73778</v>
      </c>
      <c r="F178" s="54" t="s">
        <v>2501</v>
      </c>
      <c r="G178" s="54" t="s">
        <v>2542</v>
      </c>
      <c r="H178" s="54" t="s">
        <v>1206</v>
      </c>
      <c r="J178" s="62" t="s">
        <v>3218</v>
      </c>
      <c r="K178" s="62" t="s">
        <v>74</v>
      </c>
    </row>
    <row r="179" spans="1:11">
      <c r="A179" s="54" t="s">
        <v>2711</v>
      </c>
      <c r="B179" s="54" t="s">
        <v>2707</v>
      </c>
      <c r="C179" s="54" t="s">
        <v>2500</v>
      </c>
      <c r="D179" s="55">
        <v>235806</v>
      </c>
      <c r="E179" s="55">
        <v>73786</v>
      </c>
      <c r="F179" s="54" t="s">
        <v>2501</v>
      </c>
      <c r="G179" s="54" t="s">
        <v>2542</v>
      </c>
      <c r="H179" s="54" t="s">
        <v>1206</v>
      </c>
      <c r="J179" s="62" t="s">
        <v>3219</v>
      </c>
      <c r="K179" s="62" t="s">
        <v>39</v>
      </c>
    </row>
    <row r="180" spans="1:11">
      <c r="A180" s="54" t="s">
        <v>2712</v>
      </c>
      <c r="B180" s="54" t="s">
        <v>2707</v>
      </c>
      <c r="C180" s="54" t="s">
        <v>2500</v>
      </c>
      <c r="D180" s="55">
        <v>235807</v>
      </c>
      <c r="E180" s="55">
        <v>73779</v>
      </c>
      <c r="F180" s="54" t="s">
        <v>2501</v>
      </c>
      <c r="G180" s="54" t="s">
        <v>2542</v>
      </c>
      <c r="H180" s="54" t="s">
        <v>1206</v>
      </c>
      <c r="J180" s="62" t="s">
        <v>1152</v>
      </c>
      <c r="K180" s="62" t="s">
        <v>29</v>
      </c>
    </row>
    <row r="181" spans="1:11">
      <c r="A181" s="54" t="s">
        <v>2713</v>
      </c>
      <c r="B181" s="54" t="s">
        <v>2714</v>
      </c>
      <c r="C181" s="54" t="s">
        <v>2529</v>
      </c>
      <c r="D181" s="55"/>
      <c r="E181" s="55">
        <v>76863</v>
      </c>
      <c r="F181" s="54" t="s">
        <v>2501</v>
      </c>
      <c r="G181" s="54" t="s">
        <v>1220</v>
      </c>
      <c r="H181" s="54" t="s">
        <v>2715</v>
      </c>
      <c r="J181" s="62" t="s">
        <v>3220</v>
      </c>
      <c r="K181" s="62" t="s">
        <v>70</v>
      </c>
    </row>
    <row r="182" spans="1:11">
      <c r="A182" s="54" t="s">
        <v>2716</v>
      </c>
      <c r="B182" s="54" t="s">
        <v>2717</v>
      </c>
      <c r="C182" s="54" t="s">
        <v>2529</v>
      </c>
      <c r="D182" s="55"/>
      <c r="E182" s="55">
        <v>76863</v>
      </c>
      <c r="F182" s="54" t="s">
        <v>2501</v>
      </c>
      <c r="G182" s="54" t="s">
        <v>1220</v>
      </c>
      <c r="H182" s="54" t="s">
        <v>2715</v>
      </c>
      <c r="J182" s="62" t="s">
        <v>3221</v>
      </c>
      <c r="K182" s="62" t="s">
        <v>175</v>
      </c>
    </row>
    <row r="183" spans="1:11">
      <c r="A183" s="54" t="s">
        <v>2718</v>
      </c>
      <c r="B183" s="54" t="s">
        <v>2719</v>
      </c>
      <c r="C183" s="54" t="s">
        <v>2529</v>
      </c>
      <c r="D183" s="55"/>
      <c r="E183" s="55">
        <v>76863</v>
      </c>
      <c r="F183" s="54" t="s">
        <v>2501</v>
      </c>
      <c r="G183" s="54" t="s">
        <v>1220</v>
      </c>
      <c r="H183" s="54" t="s">
        <v>2715</v>
      </c>
      <c r="J183" s="62" t="s">
        <v>3222</v>
      </c>
      <c r="K183" s="62" t="s">
        <v>680</v>
      </c>
    </row>
    <row r="184" spans="1:11">
      <c r="A184" s="54" t="s">
        <v>2720</v>
      </c>
      <c r="B184" s="54" t="s">
        <v>2721</v>
      </c>
      <c r="C184" s="54" t="s">
        <v>2529</v>
      </c>
      <c r="D184" s="55"/>
      <c r="E184" s="55">
        <v>76863</v>
      </c>
      <c r="F184" s="54" t="s">
        <v>2501</v>
      </c>
      <c r="G184" s="54" t="s">
        <v>1220</v>
      </c>
      <c r="H184" s="54" t="s">
        <v>2715</v>
      </c>
      <c r="J184" s="62" t="s">
        <v>3223</v>
      </c>
      <c r="K184" s="62" t="s">
        <v>681</v>
      </c>
    </row>
    <row r="185" spans="1:11">
      <c r="A185" s="54" t="s">
        <v>2722</v>
      </c>
      <c r="B185" s="54" t="s">
        <v>2723</v>
      </c>
      <c r="C185" s="54" t="s">
        <v>2529</v>
      </c>
      <c r="D185" s="55"/>
      <c r="E185" s="55">
        <v>76864</v>
      </c>
      <c r="F185" s="54" t="s">
        <v>2501</v>
      </c>
      <c r="G185" s="54" t="s">
        <v>1220</v>
      </c>
      <c r="H185" s="54" t="s">
        <v>2715</v>
      </c>
      <c r="J185" s="62" t="s">
        <v>3224</v>
      </c>
      <c r="K185" s="62" t="s">
        <v>682</v>
      </c>
    </row>
    <row r="186" spans="1:11">
      <c r="A186" s="54" t="s">
        <v>2724</v>
      </c>
      <c r="B186" s="54" t="s">
        <v>2725</v>
      </c>
      <c r="C186" s="54" t="s">
        <v>2529</v>
      </c>
      <c r="D186" s="55"/>
      <c r="E186" s="55">
        <v>76864</v>
      </c>
      <c r="F186" s="54" t="s">
        <v>2501</v>
      </c>
      <c r="G186" s="54" t="s">
        <v>1220</v>
      </c>
      <c r="H186" s="54" t="s">
        <v>2715</v>
      </c>
      <c r="J186" s="62" t="s">
        <v>3225</v>
      </c>
      <c r="K186" s="62" t="s">
        <v>683</v>
      </c>
    </row>
    <row r="187" spans="1:11">
      <c r="A187" s="54" t="s">
        <v>2726</v>
      </c>
      <c r="B187" s="54" t="s">
        <v>2727</v>
      </c>
      <c r="C187" s="54" t="s">
        <v>2529</v>
      </c>
      <c r="D187" s="55"/>
      <c r="E187" s="55">
        <v>76864</v>
      </c>
      <c r="F187" s="54" t="s">
        <v>2501</v>
      </c>
      <c r="G187" s="54" t="s">
        <v>1220</v>
      </c>
      <c r="H187" s="54" t="s">
        <v>2715</v>
      </c>
      <c r="J187" s="62" t="s">
        <v>3226</v>
      </c>
      <c r="K187" s="62" t="s">
        <v>684</v>
      </c>
    </row>
    <row r="188" spans="1:11">
      <c r="A188" s="54" t="s">
        <v>2728</v>
      </c>
      <c r="B188" s="54" t="s">
        <v>2729</v>
      </c>
      <c r="C188" s="54" t="s">
        <v>2529</v>
      </c>
      <c r="D188" s="55"/>
      <c r="E188" s="55">
        <v>76864</v>
      </c>
      <c r="F188" s="54" t="s">
        <v>2501</v>
      </c>
      <c r="G188" s="54" t="s">
        <v>1220</v>
      </c>
      <c r="H188" s="54" t="s">
        <v>2715</v>
      </c>
      <c r="J188" s="62" t="s">
        <v>3227</v>
      </c>
      <c r="K188" s="62" t="s">
        <v>685</v>
      </c>
    </row>
    <row r="189" spans="1:11">
      <c r="A189" s="54" t="s">
        <v>2730</v>
      </c>
      <c r="B189" s="54" t="s">
        <v>2731</v>
      </c>
      <c r="C189" s="54" t="s">
        <v>2500</v>
      </c>
      <c r="D189" s="55"/>
      <c r="E189" s="55">
        <v>76863</v>
      </c>
      <c r="F189" s="54" t="s">
        <v>2501</v>
      </c>
      <c r="G189" s="54" t="s">
        <v>1220</v>
      </c>
      <c r="H189" s="54" t="s">
        <v>2715</v>
      </c>
      <c r="J189" s="62" t="s">
        <v>3228</v>
      </c>
      <c r="K189" s="62" t="s">
        <v>686</v>
      </c>
    </row>
    <row r="190" spans="1:11">
      <c r="A190" s="54" t="s">
        <v>2732</v>
      </c>
      <c r="B190" s="54" t="s">
        <v>2731</v>
      </c>
      <c r="C190" s="54" t="s">
        <v>2500</v>
      </c>
      <c r="D190" s="55"/>
      <c r="E190" s="55">
        <v>76863</v>
      </c>
      <c r="F190" s="54" t="s">
        <v>2501</v>
      </c>
      <c r="G190" s="54" t="s">
        <v>1220</v>
      </c>
      <c r="H190" s="54" t="s">
        <v>2715</v>
      </c>
      <c r="J190" s="62" t="s">
        <v>3229</v>
      </c>
      <c r="K190" s="62" t="s">
        <v>687</v>
      </c>
    </row>
    <row r="191" spans="1:11">
      <c r="A191" s="54" t="s">
        <v>2733</v>
      </c>
      <c r="B191" s="54" t="s">
        <v>2734</v>
      </c>
      <c r="C191" s="54" t="s">
        <v>2529</v>
      </c>
      <c r="D191" s="55"/>
      <c r="E191" s="55">
        <v>76863</v>
      </c>
      <c r="F191" s="54" t="s">
        <v>2501</v>
      </c>
      <c r="G191" s="54" t="s">
        <v>1220</v>
      </c>
      <c r="H191" s="54" t="s">
        <v>2715</v>
      </c>
      <c r="J191" s="62" t="s">
        <v>3230</v>
      </c>
      <c r="K191" s="62" t="s">
        <v>688</v>
      </c>
    </row>
    <row r="192" spans="1:11">
      <c r="A192" s="54" t="s">
        <v>2735</v>
      </c>
      <c r="B192" s="54" t="s">
        <v>2736</v>
      </c>
      <c r="C192" s="54" t="s">
        <v>2529</v>
      </c>
      <c r="D192" s="55"/>
      <c r="E192" s="55">
        <v>76863</v>
      </c>
      <c r="F192" s="54" t="s">
        <v>2501</v>
      </c>
      <c r="G192" s="54" t="s">
        <v>1220</v>
      </c>
      <c r="H192" s="54" t="s">
        <v>2715</v>
      </c>
      <c r="J192" s="62" t="s">
        <v>3231</v>
      </c>
      <c r="K192" s="62" t="s">
        <v>689</v>
      </c>
    </row>
    <row r="193" spans="1:11">
      <c r="A193" s="54" t="s">
        <v>2737</v>
      </c>
      <c r="B193" s="54" t="s">
        <v>2738</v>
      </c>
      <c r="C193" s="54" t="s">
        <v>2529</v>
      </c>
      <c r="D193" s="55"/>
      <c r="E193" s="55">
        <v>76863</v>
      </c>
      <c r="F193" s="54" t="s">
        <v>2501</v>
      </c>
      <c r="G193" s="54" t="s">
        <v>1220</v>
      </c>
      <c r="H193" s="54" t="s">
        <v>2715</v>
      </c>
      <c r="J193" s="62" t="s">
        <v>3232</v>
      </c>
      <c r="K193" s="62" t="s">
        <v>73</v>
      </c>
    </row>
    <row r="194" spans="1:11">
      <c r="A194" s="54" t="s">
        <v>2739</v>
      </c>
      <c r="B194" s="54" t="s">
        <v>2740</v>
      </c>
      <c r="C194" s="54" t="s">
        <v>2529</v>
      </c>
      <c r="D194" s="55"/>
      <c r="E194" s="55">
        <v>76863</v>
      </c>
      <c r="F194" s="54" t="s">
        <v>2501</v>
      </c>
      <c r="G194" s="54" t="s">
        <v>1220</v>
      </c>
      <c r="H194" s="54" t="s">
        <v>2715</v>
      </c>
      <c r="J194" s="62" t="s">
        <v>3233</v>
      </c>
      <c r="K194" s="62" t="s">
        <v>698</v>
      </c>
    </row>
    <row r="195" spans="1:11">
      <c r="A195" s="54" t="s">
        <v>2741</v>
      </c>
      <c r="B195" s="54" t="s">
        <v>2742</v>
      </c>
      <c r="C195" s="54" t="s">
        <v>2529</v>
      </c>
      <c r="D195" s="55"/>
      <c r="E195" s="55">
        <v>76864</v>
      </c>
      <c r="F195" s="54" t="s">
        <v>2501</v>
      </c>
      <c r="G195" s="54" t="s">
        <v>1220</v>
      </c>
      <c r="H195" s="54" t="s">
        <v>2715</v>
      </c>
      <c r="J195" s="62" t="s">
        <v>3234</v>
      </c>
      <c r="K195" s="62" t="s">
        <v>690</v>
      </c>
    </row>
    <row r="196" spans="1:11">
      <c r="A196" s="54" t="s">
        <v>2743</v>
      </c>
      <c r="B196" s="54" t="s">
        <v>2744</v>
      </c>
      <c r="C196" s="54" t="s">
        <v>2529</v>
      </c>
      <c r="D196" s="55"/>
      <c r="E196" s="55">
        <v>76864</v>
      </c>
      <c r="F196" s="54" t="s">
        <v>2501</v>
      </c>
      <c r="G196" s="54" t="s">
        <v>1220</v>
      </c>
      <c r="H196" s="54" t="s">
        <v>2715</v>
      </c>
      <c r="J196" s="62" t="s">
        <v>3235</v>
      </c>
      <c r="K196" s="62" t="s">
        <v>691</v>
      </c>
    </row>
    <row r="197" spans="1:11">
      <c r="A197" s="54" t="s">
        <v>2745</v>
      </c>
      <c r="B197" s="54" t="s">
        <v>2746</v>
      </c>
      <c r="C197" s="54" t="s">
        <v>2529</v>
      </c>
      <c r="D197" s="55"/>
      <c r="E197" s="55">
        <v>76864</v>
      </c>
      <c r="F197" s="54" t="s">
        <v>2501</v>
      </c>
      <c r="G197" s="54" t="s">
        <v>1220</v>
      </c>
      <c r="H197" s="54" t="s">
        <v>2715</v>
      </c>
      <c r="J197" s="62" t="s">
        <v>3236</v>
      </c>
      <c r="K197" s="62" t="s">
        <v>692</v>
      </c>
    </row>
    <row r="198" spans="1:11">
      <c r="A198" s="54" t="s">
        <v>2747</v>
      </c>
      <c r="B198" s="54" t="s">
        <v>2748</v>
      </c>
      <c r="C198" s="54" t="s">
        <v>2529</v>
      </c>
      <c r="D198" s="55"/>
      <c r="E198" s="55">
        <v>76864</v>
      </c>
      <c r="F198" s="54" t="s">
        <v>2501</v>
      </c>
      <c r="G198" s="54" t="s">
        <v>1220</v>
      </c>
      <c r="H198" s="54" t="s">
        <v>2715</v>
      </c>
      <c r="J198" s="62" t="s">
        <v>3237</v>
      </c>
      <c r="K198" s="62" t="s">
        <v>693</v>
      </c>
    </row>
    <row r="199" spans="1:11">
      <c r="A199" s="54" t="s">
        <v>2749</v>
      </c>
      <c r="B199" s="54" t="s">
        <v>2750</v>
      </c>
      <c r="C199" s="54" t="s">
        <v>2529</v>
      </c>
      <c r="D199" s="55"/>
      <c r="E199" s="55">
        <v>76863</v>
      </c>
      <c r="F199" s="54" t="s">
        <v>2501</v>
      </c>
      <c r="G199" s="54" t="s">
        <v>1220</v>
      </c>
      <c r="H199" s="54" t="s">
        <v>2715</v>
      </c>
      <c r="J199" s="62" t="s">
        <v>3238</v>
      </c>
      <c r="K199" s="62" t="s">
        <v>694</v>
      </c>
    </row>
    <row r="200" spans="1:11">
      <c r="A200" s="54" t="s">
        <v>2751</v>
      </c>
      <c r="B200" s="54" t="s">
        <v>2752</v>
      </c>
      <c r="C200" s="54" t="s">
        <v>2529</v>
      </c>
      <c r="D200" s="55"/>
      <c r="E200" s="55">
        <v>76863</v>
      </c>
      <c r="F200" s="54" t="s">
        <v>2501</v>
      </c>
      <c r="G200" s="54" t="s">
        <v>1220</v>
      </c>
      <c r="H200" s="54" t="s">
        <v>2715</v>
      </c>
      <c r="J200" s="62" t="s">
        <v>3239</v>
      </c>
      <c r="K200" s="62" t="s">
        <v>695</v>
      </c>
    </row>
    <row r="201" spans="1:11">
      <c r="A201" s="54" t="s">
        <v>2753</v>
      </c>
      <c r="B201" s="54" t="s">
        <v>2754</v>
      </c>
      <c r="C201" s="54" t="s">
        <v>2529</v>
      </c>
      <c r="D201" s="55"/>
      <c r="E201" s="55">
        <v>76863</v>
      </c>
      <c r="F201" s="54" t="s">
        <v>2501</v>
      </c>
      <c r="G201" s="54" t="s">
        <v>1220</v>
      </c>
      <c r="H201" s="54" t="s">
        <v>2715</v>
      </c>
      <c r="J201" s="62" t="s">
        <v>3240</v>
      </c>
      <c r="K201" s="62" t="s">
        <v>696</v>
      </c>
    </row>
    <row r="202" spans="1:11">
      <c r="A202" s="54" t="s">
        <v>2755</v>
      </c>
      <c r="B202" s="54" t="s">
        <v>2756</v>
      </c>
      <c r="C202" s="54" t="s">
        <v>2529</v>
      </c>
      <c r="D202" s="55"/>
      <c r="E202" s="55">
        <v>76863</v>
      </c>
      <c r="F202" s="54" t="s">
        <v>2501</v>
      </c>
      <c r="G202" s="54" t="s">
        <v>1220</v>
      </c>
      <c r="H202" s="54" t="s">
        <v>2715</v>
      </c>
      <c r="J202" s="62" t="s">
        <v>3241</v>
      </c>
      <c r="K202" s="62" t="s">
        <v>697</v>
      </c>
    </row>
    <row r="203" spans="1:11">
      <c r="A203" s="54" t="s">
        <v>2757</v>
      </c>
      <c r="B203" s="54" t="s">
        <v>2758</v>
      </c>
      <c r="C203" s="54" t="s">
        <v>2529</v>
      </c>
      <c r="D203" s="55"/>
      <c r="E203" s="55">
        <v>76864</v>
      </c>
      <c r="F203" s="54" t="s">
        <v>2501</v>
      </c>
      <c r="G203" s="54" t="s">
        <v>1220</v>
      </c>
      <c r="H203" s="54" t="s">
        <v>2715</v>
      </c>
      <c r="J203" s="62" t="s">
        <v>3242</v>
      </c>
      <c r="K203" s="62" t="s">
        <v>35</v>
      </c>
    </row>
    <row r="204" spans="1:11">
      <c r="A204" s="54" t="s">
        <v>2759</v>
      </c>
      <c r="B204" s="54" t="s">
        <v>2760</v>
      </c>
      <c r="C204" s="54" t="s">
        <v>2529</v>
      </c>
      <c r="D204" s="55"/>
      <c r="E204" s="55">
        <v>76864</v>
      </c>
      <c r="F204" s="54" t="s">
        <v>2501</v>
      </c>
      <c r="G204" s="54" t="s">
        <v>1220</v>
      </c>
      <c r="H204" s="54" t="s">
        <v>2715</v>
      </c>
      <c r="J204" s="62" t="s">
        <v>3243</v>
      </c>
      <c r="K204" s="62" t="s">
        <v>67</v>
      </c>
    </row>
    <row r="205" spans="1:11">
      <c r="A205" s="54" t="s">
        <v>2761</v>
      </c>
      <c r="B205" s="54" t="s">
        <v>2762</v>
      </c>
      <c r="C205" s="54" t="s">
        <v>2529</v>
      </c>
      <c r="D205" s="55"/>
      <c r="E205" s="55">
        <v>76864</v>
      </c>
      <c r="F205" s="54" t="s">
        <v>2501</v>
      </c>
      <c r="G205" s="54" t="s">
        <v>1220</v>
      </c>
      <c r="H205" s="54" t="s">
        <v>2715</v>
      </c>
      <c r="J205" s="62" t="s">
        <v>2356</v>
      </c>
      <c r="K205" s="62" t="s">
        <v>44</v>
      </c>
    </row>
    <row r="206" spans="1:11">
      <c r="A206" s="54" t="s">
        <v>2763</v>
      </c>
      <c r="B206" s="54" t="s">
        <v>2764</v>
      </c>
      <c r="C206" s="54" t="s">
        <v>2529</v>
      </c>
      <c r="D206" s="55"/>
      <c r="E206" s="55">
        <v>76864</v>
      </c>
      <c r="F206" s="54" t="s">
        <v>2501</v>
      </c>
      <c r="G206" s="54" t="s">
        <v>1220</v>
      </c>
      <c r="H206" s="54" t="s">
        <v>2715</v>
      </c>
      <c r="J206" s="62" t="s">
        <v>3244</v>
      </c>
      <c r="K206" s="62" t="s">
        <v>699</v>
      </c>
    </row>
    <row r="207" spans="1:11">
      <c r="A207" s="54" t="s">
        <v>2765</v>
      </c>
      <c r="B207" s="54" t="s">
        <v>2766</v>
      </c>
      <c r="C207" s="54" t="s">
        <v>2500</v>
      </c>
      <c r="D207" s="55"/>
      <c r="E207" s="55">
        <v>77145</v>
      </c>
      <c r="F207" s="54" t="s">
        <v>2501</v>
      </c>
      <c r="G207" s="54" t="s">
        <v>1220</v>
      </c>
      <c r="H207" s="54" t="s">
        <v>2767</v>
      </c>
      <c r="J207" s="62" t="s">
        <v>3245</v>
      </c>
      <c r="K207" s="62" t="s">
        <v>700</v>
      </c>
    </row>
    <row r="208" spans="1:11">
      <c r="A208" s="54" t="s">
        <v>2768</v>
      </c>
      <c r="B208" s="54" t="s">
        <v>2769</v>
      </c>
      <c r="C208" s="54" t="s">
        <v>2500</v>
      </c>
      <c r="D208" s="55"/>
      <c r="E208" s="55">
        <v>77145</v>
      </c>
      <c r="F208" s="54" t="s">
        <v>2501</v>
      </c>
      <c r="G208" s="54" t="s">
        <v>1220</v>
      </c>
      <c r="H208" s="54" t="s">
        <v>2767</v>
      </c>
      <c r="J208" s="62" t="s">
        <v>3246</v>
      </c>
      <c r="K208" s="62" t="s">
        <v>701</v>
      </c>
    </row>
    <row r="209" spans="1:11">
      <c r="A209" s="54" t="s">
        <v>2770</v>
      </c>
      <c r="B209" s="54" t="s">
        <v>2771</v>
      </c>
      <c r="C209" s="54" t="s">
        <v>2500</v>
      </c>
      <c r="D209" s="55"/>
      <c r="E209" s="55">
        <v>77145</v>
      </c>
      <c r="F209" s="54" t="s">
        <v>2501</v>
      </c>
      <c r="G209" s="54" t="s">
        <v>1220</v>
      </c>
      <c r="H209" s="54" t="s">
        <v>2767</v>
      </c>
      <c r="J209" s="62" t="s">
        <v>3247</v>
      </c>
      <c r="K209" s="62" t="s">
        <v>702</v>
      </c>
    </row>
    <row r="210" spans="1:11">
      <c r="A210" s="54" t="s">
        <v>2772</v>
      </c>
      <c r="B210" s="54" t="s">
        <v>2773</v>
      </c>
      <c r="C210" s="54" t="s">
        <v>2500</v>
      </c>
      <c r="D210" s="55"/>
      <c r="E210" s="55">
        <v>77145</v>
      </c>
      <c r="F210" s="54" t="s">
        <v>2501</v>
      </c>
      <c r="G210" s="54" t="s">
        <v>1220</v>
      </c>
      <c r="H210" s="54" t="s">
        <v>2767</v>
      </c>
      <c r="J210" s="62" t="s">
        <v>3248</v>
      </c>
      <c r="K210" s="62" t="s">
        <v>704</v>
      </c>
    </row>
    <row r="211" spans="1:11">
      <c r="A211" s="54" t="s">
        <v>2774</v>
      </c>
      <c r="B211" s="54" t="s">
        <v>2775</v>
      </c>
      <c r="C211" s="54" t="s">
        <v>2500</v>
      </c>
      <c r="D211" s="55"/>
      <c r="E211" s="55">
        <v>77145</v>
      </c>
      <c r="F211" s="54" t="s">
        <v>2501</v>
      </c>
      <c r="G211" s="54" t="s">
        <v>1220</v>
      </c>
      <c r="H211" s="54" t="s">
        <v>2767</v>
      </c>
      <c r="J211" s="62" t="s">
        <v>3249</v>
      </c>
      <c r="K211" s="62" t="s">
        <v>705</v>
      </c>
    </row>
    <row r="212" spans="1:11">
      <c r="A212" s="54" t="s">
        <v>2776</v>
      </c>
      <c r="B212" s="54" t="s">
        <v>2777</v>
      </c>
      <c r="C212" s="54" t="s">
        <v>2500</v>
      </c>
      <c r="D212" s="55"/>
      <c r="E212" s="55">
        <v>77145</v>
      </c>
      <c r="F212" s="54" t="s">
        <v>2501</v>
      </c>
      <c r="G212" s="54" t="s">
        <v>1220</v>
      </c>
      <c r="H212" s="54" t="s">
        <v>2767</v>
      </c>
      <c r="J212" s="62" t="s">
        <v>3250</v>
      </c>
      <c r="K212" s="62" t="s">
        <v>706</v>
      </c>
    </row>
    <row r="213" spans="1:11">
      <c r="A213" s="54" t="s">
        <v>2778</v>
      </c>
      <c r="B213" s="54" t="s">
        <v>2779</v>
      </c>
      <c r="C213" s="54" t="s">
        <v>2500</v>
      </c>
      <c r="D213" s="55"/>
      <c r="E213" s="55">
        <v>77145</v>
      </c>
      <c r="F213" s="54" t="s">
        <v>2501</v>
      </c>
      <c r="G213" s="54" t="s">
        <v>1220</v>
      </c>
      <c r="H213" s="54" t="s">
        <v>2767</v>
      </c>
      <c r="J213" s="62" t="s">
        <v>3251</v>
      </c>
      <c r="K213" s="62" t="s">
        <v>708</v>
      </c>
    </row>
    <row r="214" spans="1:11">
      <c r="A214" s="54" t="s">
        <v>2780</v>
      </c>
      <c r="B214" s="54" t="s">
        <v>2781</v>
      </c>
      <c r="C214" s="54" t="s">
        <v>2500</v>
      </c>
      <c r="D214" s="55"/>
      <c r="E214" s="55">
        <v>77145</v>
      </c>
      <c r="F214" s="54" t="s">
        <v>2501</v>
      </c>
      <c r="G214" s="54" t="s">
        <v>1220</v>
      </c>
      <c r="H214" s="54" t="s">
        <v>2767</v>
      </c>
      <c r="J214" s="62" t="s">
        <v>2367</v>
      </c>
      <c r="K214" s="62" t="s">
        <v>72</v>
      </c>
    </row>
    <row r="215" spans="1:11">
      <c r="A215" s="54" t="s">
        <v>2782</v>
      </c>
      <c r="B215" s="54" t="s">
        <v>2783</v>
      </c>
      <c r="C215" s="54" t="s">
        <v>2500</v>
      </c>
      <c r="D215" s="55"/>
      <c r="E215" s="55">
        <v>77145</v>
      </c>
      <c r="F215" s="54" t="s">
        <v>2501</v>
      </c>
      <c r="G215" s="54" t="s">
        <v>1220</v>
      </c>
      <c r="H215" s="54" t="s">
        <v>2767</v>
      </c>
      <c r="J215" s="62" t="s">
        <v>2365</v>
      </c>
      <c r="K215" s="62" t="s">
        <v>60</v>
      </c>
    </row>
    <row r="216" spans="1:11">
      <c r="A216" s="54" t="s">
        <v>2784</v>
      </c>
      <c r="B216" s="54" t="s">
        <v>2785</v>
      </c>
      <c r="C216" s="54" t="s">
        <v>2500</v>
      </c>
      <c r="D216" s="55"/>
      <c r="E216" s="55">
        <v>77145</v>
      </c>
      <c r="F216" s="54" t="s">
        <v>2501</v>
      </c>
      <c r="G216" s="54" t="s">
        <v>1220</v>
      </c>
      <c r="H216" s="54" t="s">
        <v>2767</v>
      </c>
      <c r="J216" s="62" t="s">
        <v>3252</v>
      </c>
      <c r="K216" s="62" t="s">
        <v>37</v>
      </c>
    </row>
    <row r="217" spans="1:11">
      <c r="A217" s="54" t="s">
        <v>2786</v>
      </c>
      <c r="B217" s="54" t="s">
        <v>2787</v>
      </c>
      <c r="C217" s="54" t="s">
        <v>2500</v>
      </c>
      <c r="D217" s="55"/>
      <c r="E217" s="55">
        <v>77145</v>
      </c>
      <c r="F217" s="54" t="s">
        <v>2501</v>
      </c>
      <c r="G217" s="54" t="s">
        <v>1220</v>
      </c>
      <c r="H217" s="54" t="s">
        <v>2767</v>
      </c>
      <c r="J217" s="62" t="s">
        <v>3253</v>
      </c>
      <c r="K217" s="62" t="s">
        <v>59</v>
      </c>
    </row>
    <row r="218" spans="1:11">
      <c r="A218" s="54" t="s">
        <v>2788</v>
      </c>
      <c r="B218" s="54" t="s">
        <v>2789</v>
      </c>
      <c r="C218" s="54" t="s">
        <v>2500</v>
      </c>
      <c r="D218" s="55"/>
      <c r="E218" s="55">
        <v>77145</v>
      </c>
      <c r="F218" s="54" t="s">
        <v>2501</v>
      </c>
      <c r="G218" s="54" t="s">
        <v>1220</v>
      </c>
      <c r="H218" s="54" t="s">
        <v>2767</v>
      </c>
      <c r="J218" s="62" t="s">
        <v>2353</v>
      </c>
      <c r="K218" s="62" t="s">
        <v>41</v>
      </c>
    </row>
    <row r="219" spans="1:11">
      <c r="A219" s="54" t="s">
        <v>2790</v>
      </c>
      <c r="B219" s="54" t="s">
        <v>2791</v>
      </c>
      <c r="C219" s="54" t="s">
        <v>2500</v>
      </c>
      <c r="D219" s="55"/>
      <c r="E219" s="55">
        <v>77145</v>
      </c>
      <c r="F219" s="54" t="s">
        <v>2501</v>
      </c>
      <c r="G219" s="54" t="s">
        <v>1220</v>
      </c>
      <c r="H219" s="54" t="s">
        <v>2767</v>
      </c>
      <c r="J219" s="62" t="s">
        <v>2361</v>
      </c>
      <c r="K219" s="62" t="s">
        <v>54</v>
      </c>
    </row>
    <row r="220" spans="1:11">
      <c r="A220" s="54" t="s">
        <v>2792</v>
      </c>
      <c r="B220" s="54" t="s">
        <v>2793</v>
      </c>
      <c r="C220" s="54" t="s">
        <v>2500</v>
      </c>
      <c r="D220" s="55"/>
      <c r="E220" s="55">
        <v>77145</v>
      </c>
      <c r="F220" s="54" t="s">
        <v>2501</v>
      </c>
      <c r="G220" s="54" t="s">
        <v>1220</v>
      </c>
      <c r="H220" s="54" t="s">
        <v>2767</v>
      </c>
      <c r="J220" s="62" t="s">
        <v>3254</v>
      </c>
      <c r="K220" s="62" t="s">
        <v>38</v>
      </c>
    </row>
    <row r="221" spans="1:11">
      <c r="A221" s="54" t="s">
        <v>2794</v>
      </c>
      <c r="B221" s="54" t="s">
        <v>2795</v>
      </c>
      <c r="C221" s="54" t="s">
        <v>2500</v>
      </c>
      <c r="D221" s="55"/>
      <c r="E221" s="55">
        <v>77145</v>
      </c>
      <c r="F221" s="54" t="s">
        <v>2501</v>
      </c>
      <c r="G221" s="54" t="s">
        <v>1220</v>
      </c>
      <c r="H221" s="54" t="s">
        <v>2767</v>
      </c>
      <c r="J221" s="62" t="s">
        <v>3255</v>
      </c>
      <c r="K221" s="62" t="s">
        <v>711</v>
      </c>
    </row>
    <row r="222" spans="1:11">
      <c r="A222" s="54" t="s">
        <v>2796</v>
      </c>
      <c r="B222" s="54" t="s">
        <v>2797</v>
      </c>
      <c r="C222" s="54" t="s">
        <v>2500</v>
      </c>
      <c r="D222" s="55"/>
      <c r="E222" s="55">
        <v>77145</v>
      </c>
      <c r="F222" s="54" t="s">
        <v>2501</v>
      </c>
      <c r="G222" s="54" t="s">
        <v>1220</v>
      </c>
      <c r="H222" s="54" t="s">
        <v>2767</v>
      </c>
      <c r="J222" s="62" t="s">
        <v>3256</v>
      </c>
      <c r="K222" s="62" t="s">
        <v>712</v>
      </c>
    </row>
    <row r="223" spans="1:11">
      <c r="A223" s="54" t="s">
        <v>2798</v>
      </c>
      <c r="B223" s="54" t="s">
        <v>2799</v>
      </c>
      <c r="C223" s="54" t="s">
        <v>2500</v>
      </c>
      <c r="D223" s="55"/>
      <c r="E223" s="55">
        <v>77145</v>
      </c>
      <c r="F223" s="54" t="s">
        <v>2501</v>
      </c>
      <c r="G223" s="54" t="s">
        <v>1220</v>
      </c>
      <c r="H223" s="54" t="s">
        <v>2767</v>
      </c>
      <c r="J223" s="62" t="s">
        <v>3257</v>
      </c>
      <c r="K223" s="62" t="s">
        <v>713</v>
      </c>
    </row>
    <row r="224" spans="1:11">
      <c r="A224" s="54" t="s">
        <v>2800</v>
      </c>
      <c r="B224" s="54" t="s">
        <v>2801</v>
      </c>
      <c r="C224" s="54" t="s">
        <v>2500</v>
      </c>
      <c r="D224" s="55"/>
      <c r="E224" s="55">
        <v>77145</v>
      </c>
      <c r="F224" s="54" t="s">
        <v>2501</v>
      </c>
      <c r="G224" s="54" t="s">
        <v>1220</v>
      </c>
      <c r="H224" s="54" t="s">
        <v>2767</v>
      </c>
      <c r="J224" s="62" t="s">
        <v>3258</v>
      </c>
      <c r="K224" s="62" t="s">
        <v>714</v>
      </c>
    </row>
    <row r="225" spans="1:11">
      <c r="A225" s="54" t="s">
        <v>2802</v>
      </c>
      <c r="B225" s="54" t="s">
        <v>2803</v>
      </c>
      <c r="C225" s="54" t="s">
        <v>2500</v>
      </c>
      <c r="D225" s="55"/>
      <c r="E225" s="55">
        <v>77145</v>
      </c>
      <c r="F225" s="54" t="s">
        <v>2501</v>
      </c>
      <c r="G225" s="54" t="s">
        <v>1220</v>
      </c>
      <c r="H225" s="54" t="s">
        <v>2767</v>
      </c>
      <c r="J225" s="62" t="s">
        <v>3259</v>
      </c>
      <c r="K225" s="62" t="s">
        <v>715</v>
      </c>
    </row>
    <row r="226" spans="1:11">
      <c r="A226" s="54" t="s">
        <v>2804</v>
      </c>
      <c r="B226" s="54" t="s">
        <v>2805</v>
      </c>
      <c r="C226" s="54" t="s">
        <v>2500</v>
      </c>
      <c r="D226" s="55"/>
      <c r="E226" s="55">
        <v>77145</v>
      </c>
      <c r="F226" s="54" t="s">
        <v>2501</v>
      </c>
      <c r="G226" s="54" t="s">
        <v>1220</v>
      </c>
      <c r="H226" s="54" t="s">
        <v>2767</v>
      </c>
      <c r="J226" s="62" t="s">
        <v>3260</v>
      </c>
      <c r="K226" s="62" t="s">
        <v>716</v>
      </c>
    </row>
    <row r="227" spans="1:11">
      <c r="A227" s="54" t="s">
        <v>2806</v>
      </c>
      <c r="B227" s="54" t="s">
        <v>2807</v>
      </c>
      <c r="C227" s="54" t="s">
        <v>2500</v>
      </c>
      <c r="D227" s="55"/>
      <c r="E227" s="55">
        <v>77145</v>
      </c>
      <c r="F227" s="54" t="s">
        <v>2501</v>
      </c>
      <c r="G227" s="54" t="s">
        <v>1220</v>
      </c>
      <c r="H227" s="54" t="s">
        <v>2767</v>
      </c>
      <c r="J227" s="62" t="s">
        <v>3261</v>
      </c>
      <c r="K227" s="62" t="s">
        <v>717</v>
      </c>
    </row>
    <row r="228" spans="1:11">
      <c r="A228" s="54" t="s">
        <v>2808</v>
      </c>
      <c r="B228" s="54" t="s">
        <v>2809</v>
      </c>
      <c r="C228" s="54" t="s">
        <v>2500</v>
      </c>
      <c r="D228" s="55"/>
      <c r="E228" s="55">
        <v>77145</v>
      </c>
      <c r="F228" s="54" t="s">
        <v>2501</v>
      </c>
      <c r="G228" s="54" t="s">
        <v>1220</v>
      </c>
      <c r="H228" s="54" t="s">
        <v>2767</v>
      </c>
      <c r="J228" s="62" t="s">
        <v>3262</v>
      </c>
      <c r="K228" s="62" t="s">
        <v>718</v>
      </c>
    </row>
    <row r="229" spans="1:11">
      <c r="A229" s="54" t="s">
        <v>2810</v>
      </c>
      <c r="B229" s="54" t="s">
        <v>2811</v>
      </c>
      <c r="C229" s="54" t="s">
        <v>2500</v>
      </c>
      <c r="D229" s="55"/>
      <c r="E229" s="55">
        <v>77145</v>
      </c>
      <c r="F229" s="54" t="s">
        <v>2501</v>
      </c>
      <c r="G229" s="54" t="s">
        <v>1220</v>
      </c>
      <c r="H229" s="54" t="s">
        <v>2767</v>
      </c>
      <c r="J229" s="62" t="s">
        <v>3263</v>
      </c>
      <c r="K229" s="62" t="s">
        <v>719</v>
      </c>
    </row>
    <row r="230" spans="1:11">
      <c r="A230" s="54" t="s">
        <v>2812</v>
      </c>
      <c r="B230" s="54" t="s">
        <v>2813</v>
      </c>
      <c r="C230" s="54" t="s">
        <v>2500</v>
      </c>
      <c r="D230" s="55"/>
      <c r="E230" s="55">
        <v>77145</v>
      </c>
      <c r="F230" s="54" t="s">
        <v>2501</v>
      </c>
      <c r="G230" s="54" t="s">
        <v>1220</v>
      </c>
      <c r="H230" s="54" t="s">
        <v>2767</v>
      </c>
      <c r="J230" s="62" t="s">
        <v>3264</v>
      </c>
      <c r="K230" s="62" t="s">
        <v>720</v>
      </c>
    </row>
    <row r="231" spans="1:11">
      <c r="A231" s="54" t="s">
        <v>2814</v>
      </c>
      <c r="B231" s="54" t="s">
        <v>2815</v>
      </c>
      <c r="C231" s="54" t="s">
        <v>2500</v>
      </c>
      <c r="D231" s="55"/>
      <c r="E231" s="55">
        <v>77145</v>
      </c>
      <c r="F231" s="54" t="s">
        <v>2501</v>
      </c>
      <c r="G231" s="54" t="s">
        <v>1220</v>
      </c>
      <c r="H231" s="54" t="s">
        <v>2767</v>
      </c>
      <c r="J231" s="62" t="s">
        <v>3265</v>
      </c>
      <c r="K231" s="62" t="s">
        <v>721</v>
      </c>
    </row>
    <row r="232" spans="1:11">
      <c r="A232" s="54" t="s">
        <v>2816</v>
      </c>
      <c r="B232" s="54" t="s">
        <v>2817</v>
      </c>
      <c r="C232" s="54" t="s">
        <v>2500</v>
      </c>
      <c r="D232" s="55"/>
      <c r="E232" s="55">
        <v>77145</v>
      </c>
      <c r="F232" s="54" t="s">
        <v>2501</v>
      </c>
      <c r="G232" s="54" t="s">
        <v>1220</v>
      </c>
      <c r="H232" s="54" t="s">
        <v>2767</v>
      </c>
      <c r="J232" s="62" t="s">
        <v>3266</v>
      </c>
      <c r="K232" s="62" t="s">
        <v>722</v>
      </c>
    </row>
    <row r="233" spans="1:11">
      <c r="A233" s="54" t="s">
        <v>2818</v>
      </c>
      <c r="B233" s="54" t="s">
        <v>2819</v>
      </c>
      <c r="C233" s="54" t="s">
        <v>2500</v>
      </c>
      <c r="D233" s="55"/>
      <c r="E233" s="55">
        <v>77145</v>
      </c>
      <c r="F233" s="54" t="s">
        <v>2501</v>
      </c>
      <c r="G233" s="54" t="s">
        <v>1220</v>
      </c>
      <c r="H233" s="54" t="s">
        <v>2767</v>
      </c>
      <c r="J233" s="62" t="s">
        <v>3267</v>
      </c>
      <c r="K233" s="62" t="s">
        <v>40</v>
      </c>
    </row>
    <row r="234" spans="1:11">
      <c r="A234" s="54" t="s">
        <v>2820</v>
      </c>
      <c r="B234" s="54" t="s">
        <v>2821</v>
      </c>
      <c r="C234" s="54" t="s">
        <v>2500</v>
      </c>
      <c r="D234" s="55"/>
      <c r="E234" s="55">
        <v>77145</v>
      </c>
      <c r="F234" s="54" t="s">
        <v>2501</v>
      </c>
      <c r="G234" s="54" t="s">
        <v>1220</v>
      </c>
      <c r="H234" s="54" t="s">
        <v>2767</v>
      </c>
      <c r="J234" s="62" t="s">
        <v>3268</v>
      </c>
      <c r="K234" s="62" t="s">
        <v>730</v>
      </c>
    </row>
    <row r="235" spans="1:11">
      <c r="A235" s="54" t="s">
        <v>2822</v>
      </c>
      <c r="B235" s="54" t="s">
        <v>2823</v>
      </c>
      <c r="C235" s="54" t="s">
        <v>2500</v>
      </c>
      <c r="D235" s="55"/>
      <c r="E235" s="55">
        <v>77145</v>
      </c>
      <c r="F235" s="54" t="s">
        <v>2501</v>
      </c>
      <c r="G235" s="54" t="s">
        <v>1220</v>
      </c>
      <c r="H235" s="54" t="s">
        <v>2767</v>
      </c>
      <c r="J235" s="62" t="s">
        <v>3269</v>
      </c>
      <c r="K235" s="62" t="s">
        <v>731</v>
      </c>
    </row>
    <row r="236" spans="1:11">
      <c r="A236" s="54" t="s">
        <v>2824</v>
      </c>
      <c r="B236" s="54" t="s">
        <v>2825</v>
      </c>
      <c r="C236" s="54" t="s">
        <v>2500</v>
      </c>
      <c r="D236" s="55"/>
      <c r="E236" s="55">
        <v>77145</v>
      </c>
      <c r="F236" s="54" t="s">
        <v>2501</v>
      </c>
      <c r="G236" s="54" t="s">
        <v>1220</v>
      </c>
      <c r="H236" s="54" t="s">
        <v>2767</v>
      </c>
      <c r="J236" s="62" t="s">
        <v>3270</v>
      </c>
      <c r="K236" s="62" t="s">
        <v>69</v>
      </c>
    </row>
    <row r="237" spans="1:11">
      <c r="A237" s="54" t="s">
        <v>2826</v>
      </c>
      <c r="B237" s="54" t="s">
        <v>2827</v>
      </c>
      <c r="C237" s="54" t="s">
        <v>2500</v>
      </c>
      <c r="D237" s="55"/>
      <c r="E237" s="55">
        <v>77145</v>
      </c>
      <c r="F237" s="54" t="s">
        <v>2501</v>
      </c>
      <c r="G237" s="54" t="s">
        <v>1220</v>
      </c>
      <c r="H237" s="54" t="s">
        <v>2767</v>
      </c>
      <c r="J237" s="62" t="s">
        <v>3271</v>
      </c>
      <c r="K237" s="62" t="s">
        <v>723</v>
      </c>
    </row>
    <row r="238" spans="1:11">
      <c r="A238" s="54" t="s">
        <v>2828</v>
      </c>
      <c r="B238" s="54" t="s">
        <v>2829</v>
      </c>
      <c r="C238" s="54" t="s">
        <v>2500</v>
      </c>
      <c r="D238" s="55"/>
      <c r="E238" s="55">
        <v>77145</v>
      </c>
      <c r="F238" s="54" t="s">
        <v>2501</v>
      </c>
      <c r="G238" s="54" t="s">
        <v>1220</v>
      </c>
      <c r="H238" s="54" t="s">
        <v>2767</v>
      </c>
      <c r="J238" s="62" t="s">
        <v>3272</v>
      </c>
      <c r="K238" s="62" t="s">
        <v>724</v>
      </c>
    </row>
    <row r="239" spans="1:11">
      <c r="A239" s="54" t="s">
        <v>2830</v>
      </c>
      <c r="B239" s="54" t="s">
        <v>2831</v>
      </c>
      <c r="C239" s="54" t="s">
        <v>2500</v>
      </c>
      <c r="D239" s="55"/>
      <c r="E239" s="55">
        <v>77145</v>
      </c>
      <c r="F239" s="54" t="s">
        <v>2501</v>
      </c>
      <c r="G239" s="54" t="s">
        <v>1220</v>
      </c>
      <c r="H239" s="54" t="s">
        <v>2767</v>
      </c>
      <c r="J239" s="62" t="s">
        <v>3273</v>
      </c>
      <c r="K239" s="62" t="s">
        <v>725</v>
      </c>
    </row>
    <row r="240" spans="1:11">
      <c r="A240" s="54" t="s">
        <v>2832</v>
      </c>
      <c r="B240" s="54" t="s">
        <v>2833</v>
      </c>
      <c r="C240" s="54" t="s">
        <v>2500</v>
      </c>
      <c r="D240" s="55"/>
      <c r="E240" s="55">
        <v>77145</v>
      </c>
      <c r="F240" s="54" t="s">
        <v>2501</v>
      </c>
      <c r="G240" s="54" t="s">
        <v>1220</v>
      </c>
      <c r="H240" s="54" t="s">
        <v>2767</v>
      </c>
      <c r="J240" s="62" t="s">
        <v>3274</v>
      </c>
      <c r="K240" s="62" t="s">
        <v>726</v>
      </c>
    </row>
    <row r="241" spans="1:11">
      <c r="A241" s="54" t="s">
        <v>2834</v>
      </c>
      <c r="B241" s="54" t="s">
        <v>2835</v>
      </c>
      <c r="C241" s="54" t="s">
        <v>2500</v>
      </c>
      <c r="D241" s="55"/>
      <c r="E241" s="55">
        <v>77145</v>
      </c>
      <c r="F241" s="54" t="s">
        <v>2501</v>
      </c>
      <c r="G241" s="54" t="s">
        <v>1220</v>
      </c>
      <c r="H241" s="54" t="s">
        <v>2767</v>
      </c>
      <c r="J241" s="62" t="s">
        <v>3275</v>
      </c>
      <c r="K241" s="62" t="s">
        <v>727</v>
      </c>
    </row>
    <row r="242" spans="1:11">
      <c r="A242" s="54" t="s">
        <v>2836</v>
      </c>
      <c r="B242" s="54" t="s">
        <v>2837</v>
      </c>
      <c r="C242" s="54" t="s">
        <v>2500</v>
      </c>
      <c r="D242" s="55"/>
      <c r="E242" s="55">
        <v>77145</v>
      </c>
      <c r="F242" s="54" t="s">
        <v>2501</v>
      </c>
      <c r="G242" s="54" t="s">
        <v>1220</v>
      </c>
      <c r="H242" s="54" t="s">
        <v>2767</v>
      </c>
      <c r="J242" s="62" t="s">
        <v>3276</v>
      </c>
      <c r="K242" s="62" t="s">
        <v>728</v>
      </c>
    </row>
    <row r="243" spans="1:11">
      <c r="A243" s="54" t="s">
        <v>2838</v>
      </c>
      <c r="B243" s="54" t="s">
        <v>2839</v>
      </c>
      <c r="C243" s="54" t="s">
        <v>2500</v>
      </c>
      <c r="D243" s="55"/>
      <c r="E243" s="55">
        <v>77145</v>
      </c>
      <c r="F243" s="54" t="s">
        <v>2501</v>
      </c>
      <c r="G243" s="54" t="s">
        <v>1220</v>
      </c>
      <c r="H243" s="54" t="s">
        <v>2767</v>
      </c>
      <c r="J243" s="62" t="s">
        <v>3277</v>
      </c>
      <c r="K243" s="62" t="s">
        <v>729</v>
      </c>
    </row>
    <row r="244" spans="1:11">
      <c r="A244" s="54" t="s">
        <v>2840</v>
      </c>
      <c r="B244" s="54" t="s">
        <v>2841</v>
      </c>
      <c r="C244" s="54" t="s">
        <v>2500</v>
      </c>
      <c r="D244" s="55"/>
      <c r="E244" s="55">
        <v>77145</v>
      </c>
      <c r="F244" s="54" t="s">
        <v>2501</v>
      </c>
      <c r="G244" s="54" t="s">
        <v>1220</v>
      </c>
      <c r="H244" s="54" t="s">
        <v>2767</v>
      </c>
      <c r="J244" s="62" t="s">
        <v>1189</v>
      </c>
      <c r="K244" s="62" t="s">
        <v>68</v>
      </c>
    </row>
    <row r="245" spans="1:11">
      <c r="A245" s="54" t="s">
        <v>2842</v>
      </c>
      <c r="B245" s="54" t="s">
        <v>2843</v>
      </c>
      <c r="C245" s="54" t="s">
        <v>2500</v>
      </c>
      <c r="D245" s="55"/>
      <c r="E245" s="55">
        <v>77145</v>
      </c>
      <c r="F245" s="54" t="s">
        <v>2501</v>
      </c>
      <c r="G245" s="54" t="s">
        <v>1220</v>
      </c>
      <c r="H245" s="54" t="s">
        <v>2767</v>
      </c>
      <c r="J245" s="62" t="s">
        <v>1150</v>
      </c>
      <c r="K245" s="62" t="s">
        <v>27</v>
      </c>
    </row>
    <row r="246" spans="1:11">
      <c r="A246" s="54" t="s">
        <v>2844</v>
      </c>
      <c r="B246" s="54" t="s">
        <v>2845</v>
      </c>
      <c r="C246" s="54" t="s">
        <v>2500</v>
      </c>
      <c r="D246" s="55"/>
      <c r="E246" s="55">
        <v>77145</v>
      </c>
      <c r="F246" s="54" t="s">
        <v>2501</v>
      </c>
      <c r="G246" s="54" t="s">
        <v>1220</v>
      </c>
      <c r="H246" s="54" t="s">
        <v>2767</v>
      </c>
      <c r="J246" s="62" t="s">
        <v>1188</v>
      </c>
      <c r="K246" s="62" t="s">
        <v>66</v>
      </c>
    </row>
    <row r="247" spans="1:11">
      <c r="A247" s="54" t="s">
        <v>2846</v>
      </c>
      <c r="B247" s="54" t="s">
        <v>2847</v>
      </c>
      <c r="C247" s="54" t="s">
        <v>2500</v>
      </c>
      <c r="D247" s="55"/>
      <c r="E247" s="55">
        <v>77145</v>
      </c>
      <c r="F247" s="54" t="s">
        <v>2501</v>
      </c>
      <c r="G247" s="54" t="s">
        <v>1220</v>
      </c>
      <c r="H247" s="54" t="s">
        <v>2767</v>
      </c>
      <c r="J247" s="62" t="s">
        <v>3278</v>
      </c>
      <c r="K247" s="62" t="s">
        <v>732</v>
      </c>
    </row>
    <row r="248" spans="1:11">
      <c r="A248" s="54" t="s">
        <v>2848</v>
      </c>
      <c r="B248" s="54" t="s">
        <v>2849</v>
      </c>
      <c r="C248" s="54" t="s">
        <v>2500</v>
      </c>
      <c r="D248" s="55"/>
      <c r="E248" s="55">
        <v>77145</v>
      </c>
      <c r="F248" s="54" t="s">
        <v>2501</v>
      </c>
      <c r="G248" s="54" t="s">
        <v>1220</v>
      </c>
      <c r="H248" s="54" t="s">
        <v>2767</v>
      </c>
      <c r="J248" s="62" t="s">
        <v>3279</v>
      </c>
      <c r="K248" s="62" t="s">
        <v>741</v>
      </c>
    </row>
    <row r="249" spans="1:11">
      <c r="A249" s="54" t="s">
        <v>2850</v>
      </c>
      <c r="B249" s="54" t="s">
        <v>2851</v>
      </c>
      <c r="C249" s="54" t="s">
        <v>2500</v>
      </c>
      <c r="D249" s="55"/>
      <c r="E249" s="55">
        <v>77145</v>
      </c>
      <c r="F249" s="54" t="s">
        <v>2501</v>
      </c>
      <c r="G249" s="54" t="s">
        <v>1220</v>
      </c>
      <c r="H249" s="54" t="s">
        <v>2767</v>
      </c>
      <c r="J249" s="62" t="s">
        <v>3280</v>
      </c>
      <c r="K249" s="62" t="s">
        <v>742</v>
      </c>
    </row>
    <row r="250" spans="1:11">
      <c r="A250" s="54" t="s">
        <v>2852</v>
      </c>
      <c r="B250" s="54" t="s">
        <v>2853</v>
      </c>
      <c r="C250" s="54" t="s">
        <v>2500</v>
      </c>
      <c r="D250" s="55"/>
      <c r="E250" s="55">
        <v>77145</v>
      </c>
      <c r="F250" s="54" t="s">
        <v>2501</v>
      </c>
      <c r="G250" s="54" t="s">
        <v>1220</v>
      </c>
      <c r="H250" s="54" t="s">
        <v>2767</v>
      </c>
      <c r="J250" s="62" t="s">
        <v>3281</v>
      </c>
      <c r="K250" s="62" t="s">
        <v>743</v>
      </c>
    </row>
    <row r="251" spans="1:11">
      <c r="A251" s="54" t="s">
        <v>2854</v>
      </c>
      <c r="B251" s="54" t="s">
        <v>2855</v>
      </c>
      <c r="C251" s="54" t="s">
        <v>2500</v>
      </c>
      <c r="D251" s="55"/>
      <c r="E251" s="55">
        <v>77145</v>
      </c>
      <c r="F251" s="54" t="s">
        <v>2501</v>
      </c>
      <c r="G251" s="54" t="s">
        <v>1220</v>
      </c>
      <c r="H251" s="54" t="s">
        <v>2767</v>
      </c>
      <c r="J251" s="62" t="s">
        <v>3282</v>
      </c>
      <c r="K251" s="62" t="s">
        <v>744</v>
      </c>
    </row>
    <row r="252" spans="1:11">
      <c r="A252" s="54" t="s">
        <v>2856</v>
      </c>
      <c r="B252" s="54" t="s">
        <v>2857</v>
      </c>
      <c r="C252" s="54" t="s">
        <v>2500</v>
      </c>
      <c r="D252" s="55"/>
      <c r="E252" s="55">
        <v>77145</v>
      </c>
      <c r="F252" s="54" t="s">
        <v>2501</v>
      </c>
      <c r="G252" s="54" t="s">
        <v>1220</v>
      </c>
      <c r="H252" s="54" t="s">
        <v>2767</v>
      </c>
      <c r="J252" s="62" t="s">
        <v>3283</v>
      </c>
      <c r="K252" s="62" t="s">
        <v>745</v>
      </c>
    </row>
    <row r="253" spans="1:11">
      <c r="A253" s="54" t="s">
        <v>2858</v>
      </c>
      <c r="B253" s="54" t="s">
        <v>2859</v>
      </c>
      <c r="C253" s="54" t="s">
        <v>2500</v>
      </c>
      <c r="D253" s="55"/>
      <c r="E253" s="55">
        <v>77145</v>
      </c>
      <c r="F253" s="54" t="s">
        <v>2501</v>
      </c>
      <c r="G253" s="54" t="s">
        <v>1220</v>
      </c>
      <c r="H253" s="54" t="s">
        <v>2767</v>
      </c>
      <c r="J253" s="62" t="s">
        <v>3284</v>
      </c>
      <c r="K253" s="62" t="s">
        <v>746</v>
      </c>
    </row>
    <row r="254" spans="1:11">
      <c r="A254" s="54" t="s">
        <v>2860</v>
      </c>
      <c r="B254" s="54" t="s">
        <v>2861</v>
      </c>
      <c r="C254" s="54" t="s">
        <v>2500</v>
      </c>
      <c r="D254" s="55"/>
      <c r="E254" s="55">
        <v>77145</v>
      </c>
      <c r="F254" s="54" t="s">
        <v>2501</v>
      </c>
      <c r="G254" s="54" t="s">
        <v>1220</v>
      </c>
      <c r="H254" s="54" t="s">
        <v>2767</v>
      </c>
      <c r="J254" s="62" t="s">
        <v>3285</v>
      </c>
      <c r="K254" s="62" t="s">
        <v>733</v>
      </c>
    </row>
    <row r="255" spans="1:11">
      <c r="A255" s="54" t="s">
        <v>2862</v>
      </c>
      <c r="B255" s="54" t="s">
        <v>2863</v>
      </c>
      <c r="C255" s="54" t="s">
        <v>2500</v>
      </c>
      <c r="D255" s="55"/>
      <c r="E255" s="55">
        <v>77145</v>
      </c>
      <c r="F255" s="54" t="s">
        <v>2501</v>
      </c>
      <c r="G255" s="54" t="s">
        <v>1220</v>
      </c>
      <c r="H255" s="54" t="s">
        <v>2767</v>
      </c>
      <c r="J255" s="62" t="s">
        <v>3286</v>
      </c>
      <c r="K255" s="62" t="s">
        <v>734</v>
      </c>
    </row>
    <row r="256" spans="1:11">
      <c r="A256" s="54" t="s">
        <v>2864</v>
      </c>
      <c r="B256" s="54" t="s">
        <v>2865</v>
      </c>
      <c r="C256" s="54" t="s">
        <v>2500</v>
      </c>
      <c r="D256" s="55"/>
      <c r="E256" s="55">
        <v>77145</v>
      </c>
      <c r="F256" s="54" t="s">
        <v>2501</v>
      </c>
      <c r="G256" s="54" t="s">
        <v>1220</v>
      </c>
      <c r="H256" s="54" t="s">
        <v>2767</v>
      </c>
      <c r="J256" s="62" t="s">
        <v>3287</v>
      </c>
      <c r="K256" s="62" t="s">
        <v>735</v>
      </c>
    </row>
    <row r="257" spans="1:11">
      <c r="A257" s="54" t="s">
        <v>2866</v>
      </c>
      <c r="B257" s="54" t="s">
        <v>2867</v>
      </c>
      <c r="C257" s="54" t="s">
        <v>2500</v>
      </c>
      <c r="D257" s="55"/>
      <c r="E257" s="55">
        <v>77145</v>
      </c>
      <c r="F257" s="54" t="s">
        <v>2501</v>
      </c>
      <c r="G257" s="54" t="s">
        <v>1220</v>
      </c>
      <c r="H257" s="54" t="s">
        <v>2767</v>
      </c>
      <c r="J257" s="62" t="s">
        <v>3288</v>
      </c>
      <c r="K257" s="62" t="s">
        <v>736</v>
      </c>
    </row>
    <row r="258" spans="1:11">
      <c r="A258" s="54" t="s">
        <v>2868</v>
      </c>
      <c r="B258" s="54" t="s">
        <v>2869</v>
      </c>
      <c r="C258" s="54" t="s">
        <v>2500</v>
      </c>
      <c r="D258" s="55"/>
      <c r="E258" s="55">
        <v>77145</v>
      </c>
      <c r="F258" s="54" t="s">
        <v>2501</v>
      </c>
      <c r="G258" s="54" t="s">
        <v>1220</v>
      </c>
      <c r="H258" s="54" t="s">
        <v>2767</v>
      </c>
      <c r="J258" s="62" t="s">
        <v>3289</v>
      </c>
      <c r="K258" s="62" t="s">
        <v>737</v>
      </c>
    </row>
    <row r="259" spans="1:11">
      <c r="A259" s="54" t="s">
        <v>2870</v>
      </c>
      <c r="B259" s="54" t="s">
        <v>2871</v>
      </c>
      <c r="C259" s="54" t="s">
        <v>2500</v>
      </c>
      <c r="D259" s="55"/>
      <c r="E259" s="55">
        <v>77145</v>
      </c>
      <c r="F259" s="54" t="s">
        <v>2501</v>
      </c>
      <c r="G259" s="54" t="s">
        <v>1220</v>
      </c>
      <c r="H259" s="54" t="s">
        <v>2767</v>
      </c>
      <c r="J259" s="62" t="s">
        <v>3290</v>
      </c>
      <c r="K259" s="62" t="s">
        <v>738</v>
      </c>
    </row>
    <row r="260" spans="1:11">
      <c r="A260" s="54" t="s">
        <v>2872</v>
      </c>
      <c r="B260" s="54" t="s">
        <v>2873</v>
      </c>
      <c r="C260" s="54" t="s">
        <v>2500</v>
      </c>
      <c r="D260" s="55"/>
      <c r="E260" s="55">
        <v>77145</v>
      </c>
      <c r="F260" s="54" t="s">
        <v>2501</v>
      </c>
      <c r="G260" s="54" t="s">
        <v>1220</v>
      </c>
      <c r="H260" s="54" t="s">
        <v>2767</v>
      </c>
      <c r="J260" s="62" t="s">
        <v>3291</v>
      </c>
      <c r="K260" s="62" t="s">
        <v>739</v>
      </c>
    </row>
    <row r="261" spans="1:11">
      <c r="A261" s="54" t="s">
        <v>2874</v>
      </c>
      <c r="B261" s="54" t="s">
        <v>2875</v>
      </c>
      <c r="C261" s="54" t="s">
        <v>2500</v>
      </c>
      <c r="D261" s="55"/>
      <c r="E261" s="55">
        <v>77145</v>
      </c>
      <c r="F261" s="54" t="s">
        <v>2501</v>
      </c>
      <c r="G261" s="54" t="s">
        <v>1220</v>
      </c>
      <c r="H261" s="54" t="s">
        <v>2767</v>
      </c>
      <c r="J261" s="62" t="s">
        <v>3292</v>
      </c>
      <c r="K261" s="62" t="s">
        <v>740</v>
      </c>
    </row>
    <row r="262" spans="1:11">
      <c r="A262" s="54" t="s">
        <v>2876</v>
      </c>
      <c r="B262" s="54" t="s">
        <v>2877</v>
      </c>
      <c r="C262" s="54" t="s">
        <v>2500</v>
      </c>
      <c r="D262" s="55"/>
      <c r="E262" s="55">
        <v>77145</v>
      </c>
      <c r="F262" s="54" t="s">
        <v>2501</v>
      </c>
      <c r="G262" s="54" t="s">
        <v>1220</v>
      </c>
      <c r="H262" s="54" t="s">
        <v>2767</v>
      </c>
      <c r="J262" s="62" t="s">
        <v>2351</v>
      </c>
      <c r="K262" s="62" t="s">
        <v>31</v>
      </c>
    </row>
    <row r="263" spans="1:11">
      <c r="A263" s="54" t="s">
        <v>2878</v>
      </c>
      <c r="B263" s="54" t="s">
        <v>2879</v>
      </c>
      <c r="C263" s="54" t="s">
        <v>2500</v>
      </c>
      <c r="D263" s="55"/>
      <c r="E263" s="55">
        <v>77181</v>
      </c>
      <c r="F263" s="54" t="s">
        <v>2501</v>
      </c>
      <c r="G263" s="54" t="s">
        <v>1220</v>
      </c>
      <c r="H263" s="54" t="s">
        <v>2767</v>
      </c>
      <c r="J263" s="62" t="s">
        <v>3293</v>
      </c>
      <c r="K263" s="62" t="s">
        <v>32</v>
      </c>
    </row>
    <row r="264" spans="1:11">
      <c r="A264" s="54" t="s">
        <v>2880</v>
      </c>
      <c r="B264" s="54" t="s">
        <v>2881</v>
      </c>
      <c r="C264" s="54" t="s">
        <v>2500</v>
      </c>
      <c r="D264" s="55"/>
      <c r="E264" s="55">
        <v>77181</v>
      </c>
      <c r="F264" s="54" t="s">
        <v>2501</v>
      </c>
      <c r="G264" s="54" t="s">
        <v>1220</v>
      </c>
      <c r="H264" s="54" t="s">
        <v>2767</v>
      </c>
      <c r="J264" s="62" t="s">
        <v>3294</v>
      </c>
      <c r="K264" s="62" t="s">
        <v>703</v>
      </c>
    </row>
    <row r="265" spans="1:11">
      <c r="A265" s="54" t="s">
        <v>2882</v>
      </c>
      <c r="B265" s="54" t="s">
        <v>2883</v>
      </c>
      <c r="C265" s="54" t="s">
        <v>2500</v>
      </c>
      <c r="D265" s="55"/>
      <c r="E265" s="55">
        <v>77181</v>
      </c>
      <c r="F265" s="54" t="s">
        <v>2501</v>
      </c>
      <c r="G265" s="54" t="s">
        <v>1220</v>
      </c>
      <c r="H265" s="54" t="s">
        <v>2767</v>
      </c>
      <c r="J265" s="62" t="s">
        <v>3295</v>
      </c>
      <c r="K265" s="62" t="s">
        <v>707</v>
      </c>
    </row>
    <row r="266" spans="1:11">
      <c r="A266" s="54" t="s">
        <v>2884</v>
      </c>
      <c r="B266" s="54" t="s">
        <v>2885</v>
      </c>
      <c r="C266" s="54" t="s">
        <v>2500</v>
      </c>
      <c r="D266" s="55"/>
      <c r="E266" s="55">
        <v>77181</v>
      </c>
      <c r="F266" s="54" t="s">
        <v>2501</v>
      </c>
      <c r="G266" s="54" t="s">
        <v>1220</v>
      </c>
      <c r="H266" s="54" t="s">
        <v>2767</v>
      </c>
      <c r="J266" s="62" t="s">
        <v>3296</v>
      </c>
      <c r="K266" s="62" t="s">
        <v>709</v>
      </c>
    </row>
    <row r="267" spans="1:11">
      <c r="A267" s="54" t="s">
        <v>2886</v>
      </c>
      <c r="B267" s="54" t="s">
        <v>2887</v>
      </c>
      <c r="C267" s="54" t="s">
        <v>2500</v>
      </c>
      <c r="D267" s="55"/>
      <c r="E267" s="55">
        <v>77181</v>
      </c>
      <c r="F267" s="54" t="s">
        <v>2501</v>
      </c>
      <c r="G267" s="54" t="s">
        <v>1220</v>
      </c>
      <c r="H267" s="54" t="s">
        <v>2767</v>
      </c>
      <c r="J267" s="62" t="s">
        <v>3297</v>
      </c>
      <c r="K267" s="62" t="s">
        <v>710</v>
      </c>
    </row>
    <row r="268" spans="1:11">
      <c r="A268" s="54" t="s">
        <v>2888</v>
      </c>
      <c r="B268" s="54" t="s">
        <v>2889</v>
      </c>
      <c r="C268" s="54" t="s">
        <v>2500</v>
      </c>
      <c r="D268" s="55"/>
      <c r="E268" s="55">
        <v>77181</v>
      </c>
      <c r="F268" s="54" t="s">
        <v>2501</v>
      </c>
      <c r="G268" s="54" t="s">
        <v>1220</v>
      </c>
      <c r="H268" s="54" t="s">
        <v>2767</v>
      </c>
      <c r="J268" s="63" t="s">
        <v>2375</v>
      </c>
      <c r="K268" s="63" t="s">
        <v>509</v>
      </c>
    </row>
    <row r="269" spans="1:11">
      <c r="A269" s="54" t="s">
        <v>2890</v>
      </c>
      <c r="B269" s="54" t="s">
        <v>2891</v>
      </c>
      <c r="C269" s="54" t="s">
        <v>2500</v>
      </c>
      <c r="D269" s="55"/>
      <c r="E269" s="55">
        <v>77181</v>
      </c>
      <c r="F269" s="54" t="s">
        <v>2501</v>
      </c>
      <c r="G269" s="54" t="s">
        <v>1220</v>
      </c>
      <c r="H269" s="54" t="s">
        <v>2767</v>
      </c>
      <c r="J269" s="63" t="s">
        <v>2386</v>
      </c>
      <c r="K269" s="63" t="s">
        <v>522</v>
      </c>
    </row>
    <row r="270" spans="1:11">
      <c r="A270" s="54" t="s">
        <v>2892</v>
      </c>
      <c r="B270" s="54" t="s">
        <v>2893</v>
      </c>
      <c r="C270" s="54" t="s">
        <v>2500</v>
      </c>
      <c r="D270" s="55"/>
      <c r="E270" s="55">
        <v>77181</v>
      </c>
      <c r="F270" s="54" t="s">
        <v>2501</v>
      </c>
      <c r="G270" s="54" t="s">
        <v>1220</v>
      </c>
      <c r="H270" s="54" t="s">
        <v>2767</v>
      </c>
      <c r="J270" s="63" t="s">
        <v>2394</v>
      </c>
      <c r="K270" s="63" t="s">
        <v>535</v>
      </c>
    </row>
    <row r="271" spans="1:11">
      <c r="A271" s="54" t="s">
        <v>2894</v>
      </c>
      <c r="B271" s="54" t="s">
        <v>2895</v>
      </c>
      <c r="C271" s="54" t="s">
        <v>2500</v>
      </c>
      <c r="D271" s="55"/>
      <c r="E271" s="55">
        <v>77182</v>
      </c>
      <c r="F271" s="54" t="s">
        <v>2501</v>
      </c>
      <c r="G271" s="54" t="s">
        <v>1220</v>
      </c>
      <c r="H271" s="54" t="s">
        <v>2715</v>
      </c>
      <c r="J271" s="63" t="s">
        <v>2445</v>
      </c>
      <c r="K271" s="63" t="s">
        <v>577</v>
      </c>
    </row>
    <row r="272" spans="1:11">
      <c r="A272" s="54" t="s">
        <v>2896</v>
      </c>
      <c r="B272" s="54" t="s">
        <v>2897</v>
      </c>
      <c r="C272" s="54" t="s">
        <v>2500</v>
      </c>
      <c r="D272" s="55"/>
      <c r="E272" s="55">
        <v>77182</v>
      </c>
      <c r="F272" s="54" t="s">
        <v>2501</v>
      </c>
      <c r="G272" s="54" t="s">
        <v>1220</v>
      </c>
      <c r="H272" s="54" t="s">
        <v>2715</v>
      </c>
      <c r="J272" s="63" t="s">
        <v>2447</v>
      </c>
      <c r="K272" s="63" t="s">
        <v>578</v>
      </c>
    </row>
    <row r="273" spans="1:11">
      <c r="A273" s="54" t="s">
        <v>2898</v>
      </c>
      <c r="B273" s="54" t="s">
        <v>2899</v>
      </c>
      <c r="C273" s="54" t="s">
        <v>2500</v>
      </c>
      <c r="D273" s="55"/>
      <c r="E273" s="55">
        <v>77183</v>
      </c>
      <c r="F273" s="54" t="s">
        <v>2501</v>
      </c>
      <c r="G273" s="54" t="s">
        <v>1220</v>
      </c>
      <c r="H273" s="54" t="s">
        <v>2767</v>
      </c>
      <c r="J273" s="63" t="s">
        <v>2400</v>
      </c>
      <c r="K273" s="63" t="s">
        <v>543</v>
      </c>
    </row>
    <row r="274" spans="1:11">
      <c r="A274" s="54" t="s">
        <v>2900</v>
      </c>
      <c r="B274" s="54" t="s">
        <v>2901</v>
      </c>
      <c r="C274" s="54" t="s">
        <v>2500</v>
      </c>
      <c r="D274" s="55"/>
      <c r="E274" s="55">
        <v>77183</v>
      </c>
      <c r="F274" s="54" t="s">
        <v>2501</v>
      </c>
      <c r="G274" s="54" t="s">
        <v>1220</v>
      </c>
      <c r="H274" s="54" t="s">
        <v>2767</v>
      </c>
      <c r="J274" s="62" t="s">
        <v>2475</v>
      </c>
      <c r="K274" s="62" t="s">
        <v>1539</v>
      </c>
    </row>
    <row r="275" spans="1:11">
      <c r="A275" s="54" t="s">
        <v>2902</v>
      </c>
      <c r="B275" s="54" t="s">
        <v>2903</v>
      </c>
      <c r="C275" s="54" t="s">
        <v>2500</v>
      </c>
      <c r="D275" s="55"/>
      <c r="E275" s="55">
        <v>77183</v>
      </c>
      <c r="F275" s="54" t="s">
        <v>2501</v>
      </c>
      <c r="G275" s="54" t="s">
        <v>1220</v>
      </c>
      <c r="H275" s="54" t="s">
        <v>2767</v>
      </c>
      <c r="J275" s="64" t="s">
        <v>1311</v>
      </c>
      <c r="K275" s="62" t="s">
        <v>112</v>
      </c>
    </row>
    <row r="276" spans="1:11">
      <c r="A276" s="54" t="s">
        <v>2904</v>
      </c>
      <c r="B276" s="54" t="s">
        <v>2905</v>
      </c>
      <c r="C276" s="54" t="s">
        <v>2500</v>
      </c>
      <c r="D276" s="55"/>
      <c r="E276" s="55">
        <v>77183</v>
      </c>
      <c r="F276" s="54" t="s">
        <v>2501</v>
      </c>
      <c r="G276" s="54" t="s">
        <v>1220</v>
      </c>
      <c r="H276" s="54" t="s">
        <v>2767</v>
      </c>
      <c r="J276" s="64" t="s">
        <v>1312</v>
      </c>
      <c r="K276" s="62" t="s">
        <v>113</v>
      </c>
    </row>
    <row r="277" spans="1:11">
      <c r="A277" s="54" t="s">
        <v>2906</v>
      </c>
      <c r="B277" s="54" t="s">
        <v>2907</v>
      </c>
      <c r="C277" s="54" t="s">
        <v>2500</v>
      </c>
      <c r="D277" s="55"/>
      <c r="E277" s="55">
        <v>77183</v>
      </c>
      <c r="F277" s="54" t="s">
        <v>2501</v>
      </c>
      <c r="G277" s="54" t="s">
        <v>1220</v>
      </c>
      <c r="H277" s="54" t="s">
        <v>2767</v>
      </c>
      <c r="J277" s="62" t="s">
        <v>1313</v>
      </c>
      <c r="K277" s="62" t="s">
        <v>142</v>
      </c>
    </row>
    <row r="278" spans="1:11">
      <c r="A278" s="54" t="s">
        <v>2908</v>
      </c>
      <c r="B278" s="54" t="s">
        <v>2909</v>
      </c>
      <c r="C278" s="54" t="s">
        <v>2500</v>
      </c>
      <c r="D278" s="55"/>
      <c r="E278" s="55">
        <v>77183</v>
      </c>
      <c r="F278" s="54" t="s">
        <v>2501</v>
      </c>
      <c r="G278" s="54" t="s">
        <v>1220</v>
      </c>
      <c r="H278" s="54" t="s">
        <v>2767</v>
      </c>
      <c r="J278" s="62" t="s">
        <v>1048</v>
      </c>
      <c r="K278" s="62" t="s">
        <v>1088</v>
      </c>
    </row>
    <row r="279" spans="1:11">
      <c r="A279" s="54" t="s">
        <v>2910</v>
      </c>
      <c r="B279" s="54" t="s">
        <v>2911</v>
      </c>
      <c r="C279" s="54" t="s">
        <v>2500</v>
      </c>
      <c r="D279" s="55"/>
      <c r="E279" s="55">
        <v>77183</v>
      </c>
      <c r="F279" s="54" t="s">
        <v>2501</v>
      </c>
      <c r="G279" s="54" t="s">
        <v>1220</v>
      </c>
      <c r="H279" s="54" t="s">
        <v>2767</v>
      </c>
      <c r="J279" s="64" t="s">
        <v>1314</v>
      </c>
      <c r="K279" s="62" t="s">
        <v>143</v>
      </c>
    </row>
    <row r="280" spans="1:11">
      <c r="A280" s="54" t="s">
        <v>2912</v>
      </c>
      <c r="B280" s="54" t="s">
        <v>2913</v>
      </c>
      <c r="C280" s="54" t="s">
        <v>2500</v>
      </c>
      <c r="D280" s="55"/>
      <c r="E280" s="55">
        <v>77183</v>
      </c>
      <c r="F280" s="54" t="s">
        <v>2501</v>
      </c>
      <c r="G280" s="54" t="s">
        <v>1220</v>
      </c>
      <c r="H280" s="54" t="s">
        <v>2767</v>
      </c>
      <c r="J280" s="62" t="s">
        <v>1053</v>
      </c>
      <c r="K280" s="62" t="s">
        <v>1093</v>
      </c>
    </row>
    <row r="281" spans="1:11">
      <c r="A281" s="54" t="s">
        <v>2914</v>
      </c>
      <c r="B281" s="54" t="s">
        <v>2915</v>
      </c>
      <c r="C281" s="54" t="s">
        <v>2529</v>
      </c>
      <c r="D281" s="55"/>
      <c r="E281" s="55">
        <v>76882</v>
      </c>
      <c r="F281" s="54" t="s">
        <v>2501</v>
      </c>
      <c r="G281" s="54" t="s">
        <v>2649</v>
      </c>
      <c r="H281" s="54" t="s">
        <v>2916</v>
      </c>
      <c r="J281" s="62" t="s">
        <v>1050</v>
      </c>
      <c r="K281" s="62" t="s">
        <v>1090</v>
      </c>
    </row>
    <row r="282" spans="1:11">
      <c r="A282" s="54" t="s">
        <v>2917</v>
      </c>
      <c r="B282" s="54" t="s">
        <v>2918</v>
      </c>
      <c r="C282" s="54" t="s">
        <v>2529</v>
      </c>
      <c r="D282" s="55"/>
      <c r="E282" s="55">
        <v>76882</v>
      </c>
      <c r="F282" s="54" t="s">
        <v>2501</v>
      </c>
      <c r="G282" s="54" t="s">
        <v>2649</v>
      </c>
      <c r="H282" s="54" t="s">
        <v>2916</v>
      </c>
      <c r="J282" s="62" t="s">
        <v>1054</v>
      </c>
      <c r="K282" s="62" t="s">
        <v>1094</v>
      </c>
    </row>
    <row r="283" spans="1:11">
      <c r="A283" s="54" t="s">
        <v>2919</v>
      </c>
      <c r="B283" s="54" t="s">
        <v>2920</v>
      </c>
      <c r="C283" s="54" t="s">
        <v>2529</v>
      </c>
      <c r="D283" s="55"/>
      <c r="E283" s="55">
        <v>76882</v>
      </c>
      <c r="F283" s="54" t="s">
        <v>2501</v>
      </c>
      <c r="G283" s="54" t="s">
        <v>2649</v>
      </c>
      <c r="H283" s="54" t="s">
        <v>2916</v>
      </c>
      <c r="J283" s="62" t="s">
        <v>1051</v>
      </c>
      <c r="K283" s="62" t="s">
        <v>1091</v>
      </c>
    </row>
    <row r="284" spans="1:11">
      <c r="A284" s="54" t="s">
        <v>2921</v>
      </c>
      <c r="B284" s="54" t="s">
        <v>2922</v>
      </c>
      <c r="C284" s="54" t="s">
        <v>2529</v>
      </c>
      <c r="D284" s="55"/>
      <c r="E284" s="55">
        <v>76882</v>
      </c>
      <c r="F284" s="54" t="s">
        <v>2501</v>
      </c>
      <c r="G284" s="54" t="s">
        <v>2649</v>
      </c>
      <c r="H284" s="54" t="s">
        <v>2916</v>
      </c>
      <c r="J284" s="62" t="s">
        <v>1052</v>
      </c>
      <c r="K284" s="62" t="s">
        <v>1092</v>
      </c>
    </row>
    <row r="285" spans="1:11">
      <c r="A285" s="54" t="s">
        <v>2923</v>
      </c>
      <c r="B285" s="54" t="s">
        <v>2924</v>
      </c>
      <c r="C285" s="54" t="s">
        <v>2500</v>
      </c>
      <c r="D285" s="55">
        <v>250249</v>
      </c>
      <c r="E285" s="55">
        <v>76150</v>
      </c>
      <c r="F285" s="54" t="s">
        <v>2501</v>
      </c>
      <c r="G285" s="54" t="s">
        <v>1220</v>
      </c>
      <c r="H285" s="54" t="s">
        <v>1206</v>
      </c>
      <c r="J285" s="62" t="s">
        <v>1049</v>
      </c>
      <c r="K285" s="62" t="s">
        <v>1089</v>
      </c>
    </row>
    <row r="286" spans="1:11">
      <c r="A286" s="54" t="s">
        <v>2925</v>
      </c>
      <c r="B286" s="54" t="s">
        <v>2924</v>
      </c>
      <c r="C286" s="54" t="s">
        <v>2500</v>
      </c>
      <c r="D286" s="55">
        <v>250250</v>
      </c>
      <c r="E286" s="55">
        <v>76151</v>
      </c>
      <c r="F286" s="54" t="s">
        <v>2501</v>
      </c>
      <c r="G286" s="54" t="s">
        <v>1220</v>
      </c>
      <c r="H286" s="54" t="s">
        <v>1206</v>
      </c>
      <c r="J286" s="62" t="s">
        <v>1047</v>
      </c>
      <c r="K286" s="62" t="s">
        <v>1087</v>
      </c>
    </row>
    <row r="287" spans="1:11">
      <c r="A287" s="54" t="s">
        <v>2926</v>
      </c>
      <c r="B287" s="54" t="s">
        <v>2924</v>
      </c>
      <c r="C287" s="54" t="s">
        <v>2500</v>
      </c>
      <c r="D287" s="55">
        <v>250251</v>
      </c>
      <c r="E287" s="55">
        <v>76152</v>
      </c>
      <c r="F287" s="54" t="s">
        <v>2501</v>
      </c>
      <c r="G287" s="54" t="s">
        <v>1220</v>
      </c>
      <c r="H287" s="54" t="s">
        <v>1206</v>
      </c>
      <c r="J287" s="62" t="s">
        <v>2476</v>
      </c>
      <c r="K287" s="62" t="s">
        <v>1597</v>
      </c>
    </row>
    <row r="288" spans="1:11">
      <c r="A288" s="54" t="s">
        <v>2927</v>
      </c>
      <c r="B288" s="54" t="s">
        <v>2924</v>
      </c>
      <c r="C288" s="54" t="s">
        <v>2500</v>
      </c>
      <c r="D288" s="55">
        <v>250252</v>
      </c>
      <c r="E288" s="55">
        <v>76153</v>
      </c>
      <c r="F288" s="54" t="s">
        <v>2501</v>
      </c>
      <c r="G288" s="54" t="s">
        <v>1220</v>
      </c>
      <c r="H288" s="54" t="s">
        <v>1206</v>
      </c>
      <c r="J288" s="62" t="s">
        <v>2477</v>
      </c>
      <c r="K288" s="62" t="s">
        <v>1726</v>
      </c>
    </row>
    <row r="289" spans="1:11">
      <c r="A289" s="54" t="s">
        <v>2928</v>
      </c>
      <c r="B289" s="54" t="s">
        <v>2924</v>
      </c>
      <c r="C289" s="54" t="s">
        <v>2500</v>
      </c>
      <c r="D289" s="55">
        <v>250253</v>
      </c>
      <c r="E289" s="55">
        <v>76154</v>
      </c>
      <c r="F289" s="54" t="s">
        <v>2501</v>
      </c>
      <c r="G289" s="54" t="s">
        <v>1220</v>
      </c>
      <c r="H289" s="54" t="s">
        <v>1206</v>
      </c>
      <c r="J289" s="62" t="s">
        <v>2478</v>
      </c>
      <c r="K289" s="62" t="s">
        <v>1774</v>
      </c>
    </row>
    <row r="290" spans="1:11">
      <c r="A290" s="54" t="s">
        <v>2929</v>
      </c>
      <c r="B290" s="54" t="s">
        <v>2924</v>
      </c>
      <c r="C290" s="54" t="s">
        <v>2500</v>
      </c>
      <c r="D290" s="55">
        <v>250254</v>
      </c>
      <c r="E290" s="55">
        <v>76155</v>
      </c>
      <c r="F290" s="54" t="s">
        <v>2501</v>
      </c>
      <c r="G290" s="54" t="s">
        <v>1220</v>
      </c>
      <c r="H290" s="54" t="s">
        <v>1206</v>
      </c>
      <c r="J290" s="62" t="s">
        <v>2479</v>
      </c>
      <c r="K290" s="62" t="s">
        <v>1790</v>
      </c>
    </row>
    <row r="291" spans="1:11">
      <c r="A291" s="54" t="s">
        <v>2930</v>
      </c>
      <c r="B291" s="54" t="s">
        <v>2924</v>
      </c>
      <c r="C291" s="54" t="s">
        <v>2500</v>
      </c>
      <c r="D291" s="55">
        <v>250255</v>
      </c>
      <c r="E291" s="55">
        <v>76156</v>
      </c>
      <c r="F291" s="54" t="s">
        <v>2501</v>
      </c>
      <c r="G291" s="54" t="s">
        <v>1220</v>
      </c>
      <c r="H291" s="54" t="s">
        <v>1206</v>
      </c>
      <c r="J291" s="62" t="s">
        <v>1316</v>
      </c>
      <c r="K291" s="62" t="s">
        <v>282</v>
      </c>
    </row>
    <row r="292" spans="1:11">
      <c r="A292" s="54" t="s">
        <v>2931</v>
      </c>
      <c r="B292" s="54" t="s">
        <v>2932</v>
      </c>
      <c r="C292" s="54" t="s">
        <v>2500</v>
      </c>
      <c r="D292" s="55">
        <v>250256</v>
      </c>
      <c r="E292" s="55">
        <v>76157</v>
      </c>
      <c r="F292" s="54" t="s">
        <v>2501</v>
      </c>
      <c r="G292" s="54" t="s">
        <v>1220</v>
      </c>
      <c r="H292" s="54" t="s">
        <v>1206</v>
      </c>
      <c r="J292" s="62" t="s">
        <v>2480</v>
      </c>
      <c r="K292" s="62" t="s">
        <v>1852</v>
      </c>
    </row>
    <row r="293" spans="1:11">
      <c r="A293" s="54" t="s">
        <v>2933</v>
      </c>
      <c r="B293" s="54" t="s">
        <v>2932</v>
      </c>
      <c r="C293" s="54" t="s">
        <v>2500</v>
      </c>
      <c r="D293" s="55">
        <v>250257</v>
      </c>
      <c r="E293" s="55">
        <v>76158</v>
      </c>
      <c r="F293" s="54" t="s">
        <v>2501</v>
      </c>
      <c r="G293" s="54" t="s">
        <v>1220</v>
      </c>
      <c r="H293" s="54" t="s">
        <v>1206</v>
      </c>
      <c r="J293" s="64" t="s">
        <v>1324</v>
      </c>
      <c r="K293" s="62" t="s">
        <v>594</v>
      </c>
    </row>
    <row r="294" spans="1:11">
      <c r="A294" s="54" t="s">
        <v>2934</v>
      </c>
      <c r="B294" s="54" t="s">
        <v>2932</v>
      </c>
      <c r="C294" s="54" t="s">
        <v>2500</v>
      </c>
      <c r="D294" s="55">
        <v>250258</v>
      </c>
      <c r="E294" s="55">
        <v>76159</v>
      </c>
      <c r="F294" s="54" t="s">
        <v>2501</v>
      </c>
      <c r="G294" s="54" t="s">
        <v>1220</v>
      </c>
      <c r="H294" s="54" t="s">
        <v>1206</v>
      </c>
      <c r="J294" s="62" t="s">
        <v>1325</v>
      </c>
      <c r="K294" s="62" t="s">
        <v>602</v>
      </c>
    </row>
    <row r="295" spans="1:11">
      <c r="A295" s="54" t="s">
        <v>2935</v>
      </c>
      <c r="B295" s="54" t="s">
        <v>2932</v>
      </c>
      <c r="C295" s="54" t="s">
        <v>2500</v>
      </c>
      <c r="D295" s="55">
        <v>250259</v>
      </c>
      <c r="E295" s="55">
        <v>76160</v>
      </c>
      <c r="F295" s="54" t="s">
        <v>2501</v>
      </c>
      <c r="G295" s="54" t="s">
        <v>1220</v>
      </c>
      <c r="H295" s="54" t="s">
        <v>1206</v>
      </c>
      <c r="J295" s="62" t="s">
        <v>1040</v>
      </c>
      <c r="K295" s="62" t="s">
        <v>755</v>
      </c>
    </row>
    <row r="296" spans="1:11">
      <c r="A296" s="54" t="s">
        <v>2936</v>
      </c>
      <c r="B296" s="54" t="s">
        <v>2932</v>
      </c>
      <c r="C296" s="54" t="s">
        <v>2500</v>
      </c>
      <c r="D296" s="55">
        <v>250260</v>
      </c>
      <c r="E296" s="55">
        <v>76161</v>
      </c>
      <c r="F296" s="54" t="s">
        <v>2501</v>
      </c>
      <c r="G296" s="54" t="s">
        <v>1220</v>
      </c>
      <c r="H296" s="54" t="s">
        <v>1206</v>
      </c>
      <c r="J296" s="62" t="s">
        <v>1326</v>
      </c>
      <c r="K296" s="62" t="s">
        <v>762</v>
      </c>
    </row>
    <row r="297" spans="1:11">
      <c r="A297" s="54" t="s">
        <v>2937</v>
      </c>
      <c r="B297" s="54" t="s">
        <v>2932</v>
      </c>
      <c r="C297" s="54" t="s">
        <v>2500</v>
      </c>
      <c r="D297" s="55">
        <v>250261</v>
      </c>
      <c r="E297" s="55">
        <v>76162</v>
      </c>
      <c r="F297" s="54" t="s">
        <v>2501</v>
      </c>
      <c r="G297" s="54" t="s">
        <v>1220</v>
      </c>
      <c r="H297" s="54" t="s">
        <v>1206</v>
      </c>
      <c r="J297" s="64" t="s">
        <v>1327</v>
      </c>
      <c r="K297" s="62" t="s">
        <v>753</v>
      </c>
    </row>
    <row r="298" spans="1:11">
      <c r="A298" s="54" t="s">
        <v>2938</v>
      </c>
      <c r="B298" s="54" t="s">
        <v>2932</v>
      </c>
      <c r="C298" s="54" t="s">
        <v>2500</v>
      </c>
      <c r="D298" s="55">
        <v>250262</v>
      </c>
      <c r="E298" s="55">
        <v>76163</v>
      </c>
      <c r="F298" s="54" t="s">
        <v>2501</v>
      </c>
      <c r="G298" s="54" t="s">
        <v>1220</v>
      </c>
      <c r="H298" s="54" t="s">
        <v>1206</v>
      </c>
      <c r="J298" s="62" t="s">
        <v>1045</v>
      </c>
      <c r="K298" s="62" t="s">
        <v>760</v>
      </c>
    </row>
    <row r="299" spans="1:11">
      <c r="A299" s="54" t="s">
        <v>2939</v>
      </c>
      <c r="B299" s="54" t="s">
        <v>2932</v>
      </c>
      <c r="C299" s="54" t="s">
        <v>2500</v>
      </c>
      <c r="D299" s="55">
        <v>250263</v>
      </c>
      <c r="E299" s="55">
        <v>76164</v>
      </c>
      <c r="F299" s="54" t="s">
        <v>2501</v>
      </c>
      <c r="G299" s="54" t="s">
        <v>1220</v>
      </c>
      <c r="H299" s="54" t="s">
        <v>1206</v>
      </c>
      <c r="J299" s="62" t="s">
        <v>1042</v>
      </c>
      <c r="K299" s="62" t="s">
        <v>757</v>
      </c>
    </row>
    <row r="300" spans="1:11">
      <c r="A300" s="54" t="s">
        <v>2940</v>
      </c>
      <c r="B300" s="54" t="s">
        <v>2941</v>
      </c>
      <c r="C300" s="54" t="s">
        <v>2500</v>
      </c>
      <c r="D300" s="55">
        <v>250429</v>
      </c>
      <c r="E300" s="55">
        <v>76197</v>
      </c>
      <c r="F300" s="54" t="s">
        <v>2501</v>
      </c>
      <c r="G300" s="54" t="s">
        <v>1220</v>
      </c>
      <c r="H300" s="54" t="s">
        <v>1206</v>
      </c>
      <c r="J300" s="62" t="s">
        <v>1046</v>
      </c>
      <c r="K300" s="62" t="s">
        <v>761</v>
      </c>
    </row>
    <row r="301" spans="1:11">
      <c r="A301" s="54" t="s">
        <v>2942</v>
      </c>
      <c r="B301" s="54" t="s">
        <v>2941</v>
      </c>
      <c r="C301" s="54" t="s">
        <v>2500</v>
      </c>
      <c r="D301" s="55">
        <v>250430</v>
      </c>
      <c r="E301" s="55">
        <v>76198</v>
      </c>
      <c r="F301" s="54" t="s">
        <v>2501</v>
      </c>
      <c r="G301" s="54" t="s">
        <v>1220</v>
      </c>
      <c r="H301" s="54" t="s">
        <v>1206</v>
      </c>
      <c r="J301" s="62" t="s">
        <v>1043</v>
      </c>
      <c r="K301" s="62" t="s">
        <v>758</v>
      </c>
    </row>
    <row r="302" spans="1:11">
      <c r="A302" s="54" t="s">
        <v>2943</v>
      </c>
      <c r="B302" s="54" t="s">
        <v>2941</v>
      </c>
      <c r="C302" s="54" t="s">
        <v>2500</v>
      </c>
      <c r="D302" s="55">
        <v>250431</v>
      </c>
      <c r="E302" s="55">
        <v>76199</v>
      </c>
      <c r="F302" s="54" t="s">
        <v>2501</v>
      </c>
      <c r="G302" s="54" t="s">
        <v>1220</v>
      </c>
      <c r="H302" s="54" t="s">
        <v>1206</v>
      </c>
      <c r="J302" s="62" t="s">
        <v>1044</v>
      </c>
      <c r="K302" s="62" t="s">
        <v>759</v>
      </c>
    </row>
    <row r="303" spans="1:11">
      <c r="A303" s="54" t="s">
        <v>2944</v>
      </c>
      <c r="B303" s="54" t="s">
        <v>2941</v>
      </c>
      <c r="C303" s="54" t="s">
        <v>2500</v>
      </c>
      <c r="D303" s="55">
        <v>250432</v>
      </c>
      <c r="E303" s="55">
        <v>76200</v>
      </c>
      <c r="F303" s="54" t="s">
        <v>2501</v>
      </c>
      <c r="G303" s="54" t="s">
        <v>1220</v>
      </c>
      <c r="H303" s="54" t="s">
        <v>1206</v>
      </c>
      <c r="J303" s="62" t="s">
        <v>1041</v>
      </c>
      <c r="K303" s="62" t="s">
        <v>756</v>
      </c>
    </row>
    <row r="304" spans="1:11">
      <c r="A304" s="54" t="s">
        <v>2945</v>
      </c>
      <c r="B304" s="54" t="s">
        <v>2941</v>
      </c>
      <c r="C304" s="54" t="s">
        <v>2500</v>
      </c>
      <c r="D304" s="55">
        <v>250433</v>
      </c>
      <c r="E304" s="55">
        <v>76201</v>
      </c>
      <c r="F304" s="54" t="s">
        <v>2501</v>
      </c>
      <c r="G304" s="54" t="s">
        <v>1220</v>
      </c>
      <c r="H304" s="54" t="s">
        <v>1206</v>
      </c>
      <c r="J304" s="62" t="s">
        <v>1039</v>
      </c>
      <c r="K304" s="62" t="s">
        <v>754</v>
      </c>
    </row>
    <row r="305" spans="1:11">
      <c r="A305" s="54" t="s">
        <v>2946</v>
      </c>
      <c r="B305" s="54" t="s">
        <v>2941</v>
      </c>
      <c r="C305" s="54" t="s">
        <v>2500</v>
      </c>
      <c r="D305" s="55">
        <v>250434</v>
      </c>
      <c r="E305" s="55">
        <v>76202</v>
      </c>
      <c r="F305" s="54" t="s">
        <v>2501</v>
      </c>
      <c r="G305" s="54" t="s">
        <v>1220</v>
      </c>
      <c r="H305" s="54" t="s">
        <v>1206</v>
      </c>
      <c r="J305" s="62" t="s">
        <v>1328</v>
      </c>
      <c r="K305" s="62" t="s">
        <v>898</v>
      </c>
    </row>
    <row r="306" spans="1:11">
      <c r="A306" s="54" t="s">
        <v>2947</v>
      </c>
      <c r="B306" s="54" t="s">
        <v>2941</v>
      </c>
      <c r="C306" s="54" t="s">
        <v>2500</v>
      </c>
      <c r="D306" s="55">
        <v>250435</v>
      </c>
      <c r="E306" s="55">
        <v>76203</v>
      </c>
      <c r="F306" s="54" t="s">
        <v>2501</v>
      </c>
      <c r="G306" s="54" t="s">
        <v>1220</v>
      </c>
      <c r="H306" s="54" t="s">
        <v>1206</v>
      </c>
      <c r="J306" s="62" t="s">
        <v>1329</v>
      </c>
      <c r="K306" s="62" t="s">
        <v>763</v>
      </c>
    </row>
    <row r="307" spans="1:11">
      <c r="A307" s="54" t="s">
        <v>2948</v>
      </c>
      <c r="B307" s="54" t="s">
        <v>2540</v>
      </c>
      <c r="C307" s="54" t="s">
        <v>2500</v>
      </c>
      <c r="D307" s="55">
        <v>257713</v>
      </c>
      <c r="E307" s="55">
        <v>77385</v>
      </c>
      <c r="F307" s="54" t="s">
        <v>2501</v>
      </c>
      <c r="G307" s="54" t="s">
        <v>1220</v>
      </c>
      <c r="H307" s="54" t="s">
        <v>1206</v>
      </c>
      <c r="J307" s="62" t="s">
        <v>1331</v>
      </c>
      <c r="K307" s="62" t="s">
        <v>899</v>
      </c>
    </row>
    <row r="308" spans="1:11">
      <c r="A308" s="54" t="s">
        <v>2949</v>
      </c>
      <c r="B308" s="54" t="s">
        <v>2540</v>
      </c>
      <c r="C308" s="54" t="s">
        <v>2500</v>
      </c>
      <c r="D308" s="55">
        <v>257714</v>
      </c>
      <c r="E308" s="55">
        <v>77386</v>
      </c>
      <c r="F308" s="54" t="s">
        <v>2501</v>
      </c>
      <c r="G308" s="54" t="s">
        <v>1220</v>
      </c>
      <c r="H308" s="54" t="s">
        <v>1206</v>
      </c>
      <c r="J308" s="62" t="s">
        <v>1332</v>
      </c>
      <c r="K308" s="62" t="s">
        <v>765</v>
      </c>
    </row>
    <row r="309" spans="1:11">
      <c r="A309" s="54" t="s">
        <v>2950</v>
      </c>
      <c r="B309" s="54" t="s">
        <v>2540</v>
      </c>
      <c r="C309" s="54" t="s">
        <v>2500</v>
      </c>
      <c r="D309" s="55">
        <v>257715</v>
      </c>
      <c r="E309" s="55">
        <v>77387</v>
      </c>
      <c r="F309" s="54" t="s">
        <v>2501</v>
      </c>
      <c r="G309" s="54" t="s">
        <v>1220</v>
      </c>
      <c r="H309" s="54" t="s">
        <v>1206</v>
      </c>
      <c r="J309" s="62" t="s">
        <v>1333</v>
      </c>
      <c r="K309" s="62" t="s">
        <v>766</v>
      </c>
    </row>
    <row r="310" spans="1:11">
      <c r="A310" s="54" t="s">
        <v>2951</v>
      </c>
      <c r="B310" s="54" t="s">
        <v>2952</v>
      </c>
      <c r="C310" s="54" t="s">
        <v>2500</v>
      </c>
      <c r="D310" s="55">
        <v>260496</v>
      </c>
      <c r="E310" s="55">
        <v>77970</v>
      </c>
      <c r="F310" s="54" t="s">
        <v>2501</v>
      </c>
      <c r="G310" s="54" t="s">
        <v>1220</v>
      </c>
      <c r="H310" s="54" t="s">
        <v>1206</v>
      </c>
      <c r="J310" s="62" t="s">
        <v>2481</v>
      </c>
      <c r="K310" s="62" t="s">
        <v>2129</v>
      </c>
    </row>
    <row r="311" spans="1:11">
      <c r="A311" s="54" t="s">
        <v>2953</v>
      </c>
      <c r="B311" s="54" t="s">
        <v>2954</v>
      </c>
      <c r="C311" s="54" t="s">
        <v>2500</v>
      </c>
      <c r="D311" s="55">
        <v>260497</v>
      </c>
      <c r="E311" s="55">
        <v>77971</v>
      </c>
      <c r="F311" s="54" t="s">
        <v>2501</v>
      </c>
      <c r="G311" s="54" t="s">
        <v>1220</v>
      </c>
      <c r="H311" s="54" t="s">
        <v>1206</v>
      </c>
      <c r="J311" s="62" t="s">
        <v>1334</v>
      </c>
      <c r="K311" s="62" t="s">
        <v>900</v>
      </c>
    </row>
    <row r="312" spans="1:11">
      <c r="A312" s="54" t="s">
        <v>2955</v>
      </c>
      <c r="B312" s="54" t="s">
        <v>2956</v>
      </c>
      <c r="C312" s="54" t="s">
        <v>2500</v>
      </c>
      <c r="D312" s="55">
        <v>260498</v>
      </c>
      <c r="E312" s="55">
        <v>77972</v>
      </c>
      <c r="F312" s="54" t="s">
        <v>2501</v>
      </c>
      <c r="G312" s="54" t="s">
        <v>1220</v>
      </c>
      <c r="H312" s="54" t="s">
        <v>1206</v>
      </c>
      <c r="J312" s="62" t="s">
        <v>1261</v>
      </c>
      <c r="K312" s="62" t="s">
        <v>1262</v>
      </c>
    </row>
    <row r="313" spans="1:11">
      <c r="A313" s="54" t="s">
        <v>2957</v>
      </c>
      <c r="B313" s="54" t="s">
        <v>2958</v>
      </c>
      <c r="C313" s="54" t="s">
        <v>2500</v>
      </c>
      <c r="D313" s="55"/>
      <c r="E313" s="55">
        <v>77391</v>
      </c>
      <c r="F313" s="54" t="s">
        <v>2501</v>
      </c>
      <c r="G313" s="54"/>
      <c r="H313" s="54" t="s">
        <v>2959</v>
      </c>
      <c r="J313" s="62" t="s">
        <v>1259</v>
      </c>
      <c r="K313" s="62" t="s">
        <v>1260</v>
      </c>
    </row>
    <row r="314" spans="1:11">
      <c r="A314" s="54" t="s">
        <v>2960</v>
      </c>
      <c r="B314" s="54" t="s">
        <v>2961</v>
      </c>
      <c r="C314" s="54" t="s">
        <v>2500</v>
      </c>
      <c r="D314" s="55"/>
      <c r="E314" s="55">
        <v>77391</v>
      </c>
      <c r="F314" s="54" t="s">
        <v>2501</v>
      </c>
      <c r="G314" s="54"/>
      <c r="H314" s="54" t="s">
        <v>2959</v>
      </c>
      <c r="J314" s="64" t="s">
        <v>1335</v>
      </c>
      <c r="K314" s="62" t="s">
        <v>767</v>
      </c>
    </row>
    <row r="315" spans="1:11">
      <c r="A315" s="54" t="s">
        <v>2962</v>
      </c>
      <c r="B315" s="54" t="s">
        <v>2963</v>
      </c>
      <c r="C315" s="54" t="s">
        <v>2500</v>
      </c>
      <c r="D315" s="55"/>
      <c r="E315" s="55">
        <v>77391</v>
      </c>
      <c r="F315" s="54" t="s">
        <v>2501</v>
      </c>
      <c r="G315" s="54"/>
      <c r="H315" s="54" t="s">
        <v>2959</v>
      </c>
      <c r="J315" s="62" t="s">
        <v>1336</v>
      </c>
      <c r="K315" s="62" t="s">
        <v>903</v>
      </c>
    </row>
    <row r="316" spans="1:11">
      <c r="A316" s="54" t="s">
        <v>2964</v>
      </c>
      <c r="B316" s="54" t="s">
        <v>2965</v>
      </c>
      <c r="C316" s="54" t="s">
        <v>2500</v>
      </c>
      <c r="D316" s="55"/>
      <c r="E316" s="55">
        <v>77391</v>
      </c>
      <c r="F316" s="54" t="s">
        <v>2501</v>
      </c>
      <c r="G316" s="54"/>
      <c r="H316" s="54" t="s">
        <v>2959</v>
      </c>
      <c r="J316" s="62" t="s">
        <v>1337</v>
      </c>
      <c r="K316" s="62" t="s">
        <v>768</v>
      </c>
    </row>
    <row r="317" spans="1:11">
      <c r="A317" s="54" t="s">
        <v>2966</v>
      </c>
      <c r="B317" s="54" t="s">
        <v>2967</v>
      </c>
      <c r="C317" s="54" t="s">
        <v>2500</v>
      </c>
      <c r="D317" s="55"/>
      <c r="E317" s="55">
        <v>77391</v>
      </c>
      <c r="F317" s="54" t="s">
        <v>2501</v>
      </c>
      <c r="G317" s="54"/>
      <c r="H317" s="54" t="s">
        <v>2959</v>
      </c>
      <c r="J317" s="62" t="s">
        <v>2482</v>
      </c>
      <c r="K317" s="62" t="s">
        <v>2135</v>
      </c>
    </row>
    <row r="318" spans="1:11">
      <c r="A318" s="54" t="s">
        <v>2968</v>
      </c>
      <c r="B318" s="54" t="s">
        <v>2969</v>
      </c>
      <c r="C318" s="54" t="s">
        <v>2500</v>
      </c>
      <c r="D318" s="55"/>
      <c r="E318" s="55">
        <v>77391</v>
      </c>
      <c r="F318" s="54" t="s">
        <v>2501</v>
      </c>
      <c r="G318" s="54"/>
      <c r="H318" s="54" t="s">
        <v>2959</v>
      </c>
      <c r="J318" s="62" t="s">
        <v>1423</v>
      </c>
      <c r="K318" s="62" t="s">
        <v>1112</v>
      </c>
    </row>
    <row r="319" spans="1:11">
      <c r="A319" s="54" t="s">
        <v>2970</v>
      </c>
      <c r="B319" s="54" t="s">
        <v>2971</v>
      </c>
      <c r="C319" s="54" t="s">
        <v>2500</v>
      </c>
      <c r="D319" s="55"/>
      <c r="E319" s="55">
        <v>77391</v>
      </c>
      <c r="F319" s="54" t="s">
        <v>2501</v>
      </c>
      <c r="G319" s="54"/>
      <c r="H319" s="54" t="s">
        <v>2959</v>
      </c>
      <c r="J319" s="62" t="s">
        <v>1424</v>
      </c>
      <c r="K319" s="62" t="s">
        <v>1113</v>
      </c>
    </row>
    <row r="320" spans="1:11">
      <c r="A320" s="54" t="s">
        <v>2972</v>
      </c>
      <c r="B320" s="54" t="s">
        <v>2973</v>
      </c>
      <c r="C320" s="54" t="s">
        <v>2500</v>
      </c>
      <c r="D320" s="55"/>
      <c r="E320" s="55">
        <v>77391</v>
      </c>
      <c r="F320" s="54" t="s">
        <v>2501</v>
      </c>
      <c r="G320" s="54"/>
      <c r="H320" s="54" t="s">
        <v>2959</v>
      </c>
      <c r="J320" s="62" t="s">
        <v>1302</v>
      </c>
      <c r="K320" s="62" t="s">
        <v>769</v>
      </c>
    </row>
    <row r="321" spans="1:11">
      <c r="A321" s="54" t="s">
        <v>2974</v>
      </c>
      <c r="B321" s="54" t="s">
        <v>2975</v>
      </c>
      <c r="C321" s="54" t="s">
        <v>2500</v>
      </c>
      <c r="D321" s="55"/>
      <c r="E321" s="55">
        <v>77391</v>
      </c>
      <c r="F321" s="54" t="s">
        <v>2501</v>
      </c>
      <c r="G321" s="54"/>
      <c r="H321" s="54" t="s">
        <v>2959</v>
      </c>
      <c r="J321" s="62" t="s">
        <v>1301</v>
      </c>
      <c r="K321" s="62" t="s">
        <v>770</v>
      </c>
    </row>
    <row r="322" spans="1:11">
      <c r="A322" s="54" t="s">
        <v>2976</v>
      </c>
      <c r="B322" s="54" t="s">
        <v>2977</v>
      </c>
      <c r="C322" s="54" t="s">
        <v>2500</v>
      </c>
      <c r="D322" s="55"/>
      <c r="E322" s="55">
        <v>77391</v>
      </c>
      <c r="F322" s="54" t="s">
        <v>2501</v>
      </c>
      <c r="G322" s="54"/>
      <c r="H322" s="54" t="s">
        <v>2959</v>
      </c>
      <c r="J322" s="62" t="s">
        <v>1304</v>
      </c>
      <c r="K322" s="62" t="s">
        <v>771</v>
      </c>
    </row>
    <row r="323" spans="1:11">
      <c r="A323" s="54" t="s">
        <v>2978</v>
      </c>
      <c r="B323" s="54" t="s">
        <v>2979</v>
      </c>
      <c r="C323" s="54" t="s">
        <v>2500</v>
      </c>
      <c r="D323" s="55"/>
      <c r="E323" s="55">
        <v>77391</v>
      </c>
      <c r="F323" s="54" t="s">
        <v>2501</v>
      </c>
      <c r="G323" s="54"/>
      <c r="H323" s="54" t="s">
        <v>2959</v>
      </c>
      <c r="J323" s="62" t="s">
        <v>1418</v>
      </c>
      <c r="K323" s="62" t="s">
        <v>772</v>
      </c>
    </row>
    <row r="324" spans="1:11">
      <c r="A324" s="54" t="s">
        <v>2980</v>
      </c>
      <c r="B324" s="54" t="s">
        <v>2981</v>
      </c>
      <c r="C324" s="54" t="s">
        <v>2500</v>
      </c>
      <c r="D324" s="55"/>
      <c r="E324" s="55">
        <v>77391</v>
      </c>
      <c r="F324" s="54" t="s">
        <v>2501</v>
      </c>
      <c r="G324" s="54"/>
      <c r="H324" s="54" t="s">
        <v>2959</v>
      </c>
      <c r="J324" s="62" t="s">
        <v>1420</v>
      </c>
      <c r="K324" s="62" t="s">
        <v>774</v>
      </c>
    </row>
    <row r="325" spans="1:11">
      <c r="A325" s="54" t="s">
        <v>2982</v>
      </c>
      <c r="B325" s="54" t="s">
        <v>2983</v>
      </c>
      <c r="C325" s="54" t="s">
        <v>2500</v>
      </c>
      <c r="D325" s="55"/>
      <c r="E325" s="55">
        <v>77391</v>
      </c>
      <c r="F325" s="54" t="s">
        <v>2501</v>
      </c>
      <c r="G325" s="54"/>
      <c r="H325" s="54" t="s">
        <v>2959</v>
      </c>
      <c r="J325" s="62" t="s">
        <v>1303</v>
      </c>
      <c r="K325" s="62" t="s">
        <v>773</v>
      </c>
    </row>
    <row r="326" spans="1:11">
      <c r="A326" s="54" t="s">
        <v>2984</v>
      </c>
      <c r="B326" s="54" t="s">
        <v>2985</v>
      </c>
      <c r="C326" s="54" t="s">
        <v>2500</v>
      </c>
      <c r="D326" s="55"/>
      <c r="E326" s="55">
        <v>77391</v>
      </c>
      <c r="F326" s="54" t="s">
        <v>2501</v>
      </c>
      <c r="G326" s="54"/>
      <c r="H326" s="54" t="s">
        <v>2959</v>
      </c>
      <c r="J326" s="62" t="s">
        <v>1338</v>
      </c>
      <c r="K326" s="62" t="s">
        <v>904</v>
      </c>
    </row>
    <row r="327" spans="1:11">
      <c r="A327" s="54" t="s">
        <v>2986</v>
      </c>
      <c r="B327" s="54" t="s">
        <v>2987</v>
      </c>
      <c r="C327" s="54" t="s">
        <v>2500</v>
      </c>
      <c r="D327" s="55"/>
      <c r="E327" s="55">
        <v>77391</v>
      </c>
      <c r="F327" s="54" t="s">
        <v>2501</v>
      </c>
      <c r="G327" s="54"/>
      <c r="H327" s="54" t="s">
        <v>2959</v>
      </c>
      <c r="J327" s="62" t="s">
        <v>1425</v>
      </c>
      <c r="K327" s="62" t="s">
        <v>1114</v>
      </c>
    </row>
    <row r="328" spans="1:11">
      <c r="A328" s="54" t="s">
        <v>2988</v>
      </c>
      <c r="B328" s="54" t="s">
        <v>2989</v>
      </c>
      <c r="C328" s="54" t="s">
        <v>2500</v>
      </c>
      <c r="D328" s="55"/>
      <c r="E328" s="55">
        <v>77391</v>
      </c>
      <c r="F328" s="54" t="s">
        <v>2501</v>
      </c>
      <c r="G328" s="54"/>
      <c r="H328" s="54" t="s">
        <v>2959</v>
      </c>
      <c r="J328" s="62" t="s">
        <v>1427</v>
      </c>
      <c r="K328" s="62" t="s">
        <v>1115</v>
      </c>
    </row>
    <row r="329" spans="1:11">
      <c r="A329" s="54" t="s">
        <v>2990</v>
      </c>
      <c r="B329" s="54" t="s">
        <v>2991</v>
      </c>
      <c r="C329" s="54" t="s">
        <v>2500</v>
      </c>
      <c r="D329" s="55"/>
      <c r="E329" s="55">
        <v>77391</v>
      </c>
      <c r="F329" s="54" t="s">
        <v>2501</v>
      </c>
      <c r="G329" s="54"/>
      <c r="H329" s="54" t="s">
        <v>2959</v>
      </c>
      <c r="J329" s="62" t="s">
        <v>1300</v>
      </c>
      <c r="K329" s="62" t="s">
        <v>775</v>
      </c>
    </row>
    <row r="330" spans="1:11">
      <c r="A330" s="54" t="s">
        <v>2992</v>
      </c>
      <c r="B330" s="54" t="s">
        <v>2993</v>
      </c>
      <c r="C330" s="54" t="s">
        <v>2500</v>
      </c>
      <c r="D330" s="55"/>
      <c r="E330" s="55">
        <v>77391</v>
      </c>
      <c r="F330" s="54" t="s">
        <v>2501</v>
      </c>
      <c r="G330" s="54"/>
      <c r="H330" s="54" t="s">
        <v>2959</v>
      </c>
      <c r="J330" s="62" t="s">
        <v>1299</v>
      </c>
      <c r="K330" s="62" t="s">
        <v>776</v>
      </c>
    </row>
    <row r="331" spans="1:11">
      <c r="A331" s="54" t="s">
        <v>2994</v>
      </c>
      <c r="B331" s="54" t="s">
        <v>2995</v>
      </c>
      <c r="C331" s="54" t="s">
        <v>2500</v>
      </c>
      <c r="D331" s="55"/>
      <c r="E331" s="55">
        <v>77391</v>
      </c>
      <c r="F331" s="54" t="s">
        <v>2501</v>
      </c>
      <c r="G331" s="54"/>
      <c r="H331" s="54" t="s">
        <v>2959</v>
      </c>
      <c r="J331" s="62" t="s">
        <v>1428</v>
      </c>
      <c r="K331" s="62" t="s">
        <v>777</v>
      </c>
    </row>
    <row r="332" spans="1:11">
      <c r="A332" s="54" t="s">
        <v>2996</v>
      </c>
      <c r="B332" s="54" t="s">
        <v>2997</v>
      </c>
      <c r="C332" s="54" t="s">
        <v>2500</v>
      </c>
      <c r="D332" s="55"/>
      <c r="E332" s="55">
        <v>77391</v>
      </c>
      <c r="F332" s="54" t="s">
        <v>2501</v>
      </c>
      <c r="G332" s="54"/>
      <c r="H332" s="54" t="s">
        <v>2959</v>
      </c>
      <c r="J332" s="62" t="s">
        <v>1430</v>
      </c>
      <c r="K332" s="62" t="s">
        <v>778</v>
      </c>
    </row>
    <row r="333" spans="1:11">
      <c r="A333" s="54" t="s">
        <v>2998</v>
      </c>
      <c r="B333" s="54" t="s">
        <v>2999</v>
      </c>
      <c r="C333" s="54" t="s">
        <v>2500</v>
      </c>
      <c r="D333" s="55"/>
      <c r="E333" s="55">
        <v>77391</v>
      </c>
      <c r="F333" s="54" t="s">
        <v>2501</v>
      </c>
      <c r="G333" s="54"/>
      <c r="H333" s="54" t="s">
        <v>2959</v>
      </c>
      <c r="J333" s="62" t="s">
        <v>1298</v>
      </c>
      <c r="K333" s="62" t="s">
        <v>779</v>
      </c>
    </row>
    <row r="334" spans="1:11">
      <c r="A334" s="54" t="s">
        <v>3000</v>
      </c>
      <c r="B334" s="54" t="s">
        <v>3001</v>
      </c>
      <c r="C334" s="54" t="s">
        <v>2500</v>
      </c>
      <c r="D334" s="55"/>
      <c r="E334" s="55">
        <v>77391</v>
      </c>
      <c r="F334" s="54" t="s">
        <v>2501</v>
      </c>
      <c r="G334" s="54"/>
      <c r="H334" s="54" t="s">
        <v>2959</v>
      </c>
      <c r="J334" s="62" t="s">
        <v>1297</v>
      </c>
      <c r="K334" s="62" t="s">
        <v>780</v>
      </c>
    </row>
    <row r="335" spans="1:11">
      <c r="A335" s="54" t="s">
        <v>3002</v>
      </c>
      <c r="B335" s="54" t="s">
        <v>3003</v>
      </c>
      <c r="C335" s="54" t="s">
        <v>2500</v>
      </c>
      <c r="D335" s="55"/>
      <c r="E335" s="55">
        <v>77391</v>
      </c>
      <c r="F335" s="54" t="s">
        <v>2501</v>
      </c>
      <c r="G335" s="54"/>
      <c r="H335" s="54" t="s">
        <v>2959</v>
      </c>
      <c r="J335" s="62" t="s">
        <v>1431</v>
      </c>
      <c r="K335" s="62" t="s">
        <v>781</v>
      </c>
    </row>
    <row r="336" spans="1:11">
      <c r="A336" s="54" t="s">
        <v>3004</v>
      </c>
      <c r="B336" s="54" t="s">
        <v>3005</v>
      </c>
      <c r="C336" s="54" t="s">
        <v>2500</v>
      </c>
      <c r="D336" s="55"/>
      <c r="E336" s="55">
        <v>77391</v>
      </c>
      <c r="F336" s="54" t="s">
        <v>2501</v>
      </c>
      <c r="G336" s="54"/>
      <c r="H336" s="54" t="s">
        <v>2959</v>
      </c>
      <c r="J336" s="62" t="s">
        <v>1433</v>
      </c>
      <c r="K336" s="62" t="s">
        <v>782</v>
      </c>
    </row>
    <row r="337" spans="1:11">
      <c r="A337" s="54" t="s">
        <v>3006</v>
      </c>
      <c r="B337" s="54" t="s">
        <v>3007</v>
      </c>
      <c r="C337" s="54" t="s">
        <v>2500</v>
      </c>
      <c r="D337" s="55"/>
      <c r="E337" s="55">
        <v>77391</v>
      </c>
      <c r="F337" s="54" t="s">
        <v>2501</v>
      </c>
      <c r="G337" s="54"/>
      <c r="H337" s="54" t="s">
        <v>2959</v>
      </c>
      <c r="J337" s="62" t="s">
        <v>1434</v>
      </c>
      <c r="K337" s="62" t="s">
        <v>1116</v>
      </c>
    </row>
    <row r="338" spans="1:11">
      <c r="A338" s="54" t="s">
        <v>3008</v>
      </c>
      <c r="B338" s="54" t="s">
        <v>3009</v>
      </c>
      <c r="C338" s="54" t="s">
        <v>2500</v>
      </c>
      <c r="D338" s="55"/>
      <c r="E338" s="55">
        <v>77391</v>
      </c>
      <c r="F338" s="54" t="s">
        <v>2501</v>
      </c>
      <c r="G338" s="54"/>
      <c r="H338" s="54" t="s">
        <v>2959</v>
      </c>
      <c r="J338" s="62" t="s">
        <v>1435</v>
      </c>
      <c r="K338" s="62" t="s">
        <v>1117</v>
      </c>
    </row>
    <row r="339" spans="1:11">
      <c r="A339" s="54" t="s">
        <v>3010</v>
      </c>
      <c r="B339" s="54" t="s">
        <v>3011</v>
      </c>
      <c r="C339" s="54" t="s">
        <v>2500</v>
      </c>
      <c r="D339" s="55"/>
      <c r="E339" s="55">
        <v>77391</v>
      </c>
      <c r="F339" s="54" t="s">
        <v>2501</v>
      </c>
      <c r="G339" s="54"/>
      <c r="H339" s="54" t="s">
        <v>2959</v>
      </c>
      <c r="J339" s="62" t="s">
        <v>1436</v>
      </c>
      <c r="K339" s="62" t="s">
        <v>1118</v>
      </c>
    </row>
    <row r="340" spans="1:11">
      <c r="A340" s="54" t="s">
        <v>3012</v>
      </c>
      <c r="B340" s="54" t="s">
        <v>3013</v>
      </c>
      <c r="C340" s="54" t="s">
        <v>2500</v>
      </c>
      <c r="D340" s="55"/>
      <c r="E340" s="55">
        <v>77391</v>
      </c>
      <c r="F340" s="54" t="s">
        <v>2501</v>
      </c>
      <c r="G340" s="54"/>
      <c r="H340" s="54" t="s">
        <v>2959</v>
      </c>
      <c r="J340" s="62" t="s">
        <v>1437</v>
      </c>
      <c r="K340" s="62" t="s">
        <v>1119</v>
      </c>
    </row>
    <row r="341" spans="1:11">
      <c r="A341" s="54" t="s">
        <v>3014</v>
      </c>
      <c r="B341" s="54" t="s">
        <v>3015</v>
      </c>
      <c r="C341" s="54" t="s">
        <v>2500</v>
      </c>
      <c r="D341" s="55"/>
      <c r="E341" s="55">
        <v>77391</v>
      </c>
      <c r="F341" s="54" t="s">
        <v>2501</v>
      </c>
      <c r="G341" s="54"/>
      <c r="H341" s="54" t="s">
        <v>2959</v>
      </c>
      <c r="J341" s="62" t="s">
        <v>1438</v>
      </c>
      <c r="K341" s="62" t="s">
        <v>783</v>
      </c>
    </row>
    <row r="342" spans="1:11">
      <c r="A342" s="54" t="s">
        <v>3016</v>
      </c>
      <c r="B342" s="54" t="s">
        <v>3017</v>
      </c>
      <c r="C342" s="54" t="s">
        <v>2500</v>
      </c>
      <c r="D342" s="55"/>
      <c r="E342" s="55">
        <v>77391</v>
      </c>
      <c r="F342" s="54" t="s">
        <v>2501</v>
      </c>
      <c r="G342" s="54"/>
      <c r="H342" s="54" t="s">
        <v>2959</v>
      </c>
      <c r="J342" s="62" t="s">
        <v>1439</v>
      </c>
      <c r="K342" s="62" t="s">
        <v>784</v>
      </c>
    </row>
    <row r="343" spans="1:11">
      <c r="A343" s="54" t="s">
        <v>3018</v>
      </c>
      <c r="B343" s="54" t="s">
        <v>3019</v>
      </c>
      <c r="C343" s="54" t="s">
        <v>2500</v>
      </c>
      <c r="D343" s="55"/>
      <c r="E343" s="55">
        <v>77391</v>
      </c>
      <c r="F343" s="54" t="s">
        <v>2501</v>
      </c>
      <c r="G343" s="54"/>
      <c r="H343" s="54" t="s">
        <v>2959</v>
      </c>
      <c r="J343" s="62" t="s">
        <v>1440</v>
      </c>
      <c r="K343" s="62" t="s">
        <v>1056</v>
      </c>
    </row>
    <row r="344" spans="1:11">
      <c r="A344" s="54" t="s">
        <v>3020</v>
      </c>
      <c r="B344" s="54" t="s">
        <v>3021</v>
      </c>
      <c r="C344" s="54" t="s">
        <v>2500</v>
      </c>
      <c r="D344" s="55"/>
      <c r="E344" s="55">
        <v>77391</v>
      </c>
      <c r="F344" s="54" t="s">
        <v>2501</v>
      </c>
      <c r="G344" s="54"/>
      <c r="H344" s="54" t="s">
        <v>2959</v>
      </c>
      <c r="J344" s="62" t="s">
        <v>1441</v>
      </c>
      <c r="K344" s="62" t="s">
        <v>1055</v>
      </c>
    </row>
    <row r="345" spans="1:11">
      <c r="A345" s="54" t="s">
        <v>3022</v>
      </c>
      <c r="B345" s="54" t="s">
        <v>3023</v>
      </c>
      <c r="C345" s="54" t="s">
        <v>2500</v>
      </c>
      <c r="D345" s="55"/>
      <c r="E345" s="55">
        <v>77391</v>
      </c>
      <c r="F345" s="54" t="s">
        <v>2501</v>
      </c>
      <c r="G345" s="54"/>
      <c r="H345" s="54" t="s">
        <v>2959</v>
      </c>
      <c r="J345" s="62" t="s">
        <v>1442</v>
      </c>
      <c r="K345" s="62" t="s">
        <v>1058</v>
      </c>
    </row>
    <row r="346" spans="1:11">
      <c r="A346" s="54" t="s">
        <v>3024</v>
      </c>
      <c r="B346" s="54" t="s">
        <v>3025</v>
      </c>
      <c r="C346" s="54" t="s">
        <v>2500</v>
      </c>
      <c r="D346" s="55"/>
      <c r="E346" s="55">
        <v>77391</v>
      </c>
      <c r="F346" s="54" t="s">
        <v>2501</v>
      </c>
      <c r="G346" s="54"/>
      <c r="H346" s="54" t="s">
        <v>2959</v>
      </c>
      <c r="J346" s="62" t="s">
        <v>1443</v>
      </c>
      <c r="K346" s="62" t="s">
        <v>1057</v>
      </c>
    </row>
    <row r="347" spans="1:11">
      <c r="A347" s="54" t="s">
        <v>3026</v>
      </c>
      <c r="B347" s="54" t="s">
        <v>3027</v>
      </c>
      <c r="C347" s="54" t="s">
        <v>2500</v>
      </c>
      <c r="D347" s="55"/>
      <c r="E347" s="55">
        <v>77391</v>
      </c>
      <c r="F347" s="54" t="s">
        <v>2501</v>
      </c>
      <c r="G347" s="54"/>
      <c r="H347" s="54" t="s">
        <v>2959</v>
      </c>
      <c r="J347" s="62" t="s">
        <v>1444</v>
      </c>
      <c r="K347" s="62" t="s">
        <v>1120</v>
      </c>
    </row>
    <row r="348" spans="1:11">
      <c r="A348" s="54" t="s">
        <v>3028</v>
      </c>
      <c r="B348" s="54" t="s">
        <v>3029</v>
      </c>
      <c r="C348" s="54" t="s">
        <v>2500</v>
      </c>
      <c r="D348" s="55"/>
      <c r="E348" s="55">
        <v>77391</v>
      </c>
      <c r="F348" s="54" t="s">
        <v>2501</v>
      </c>
      <c r="G348" s="54"/>
      <c r="H348" s="54" t="s">
        <v>2959</v>
      </c>
      <c r="J348" s="62" t="s">
        <v>1446</v>
      </c>
      <c r="K348" s="62" t="s">
        <v>1121</v>
      </c>
    </row>
    <row r="349" spans="1:11">
      <c r="A349" s="54" t="s">
        <v>3030</v>
      </c>
      <c r="B349" s="54" t="s">
        <v>3031</v>
      </c>
      <c r="C349" s="54" t="s">
        <v>2500</v>
      </c>
      <c r="D349" s="55"/>
      <c r="E349" s="55">
        <v>77391</v>
      </c>
      <c r="F349" s="54" t="s">
        <v>2501</v>
      </c>
      <c r="G349" s="54"/>
      <c r="H349" s="54" t="s">
        <v>2959</v>
      </c>
      <c r="J349" s="62" t="s">
        <v>1447</v>
      </c>
      <c r="K349" s="62" t="s">
        <v>1122</v>
      </c>
    </row>
    <row r="350" spans="1:11">
      <c r="A350" s="54" t="s">
        <v>3032</v>
      </c>
      <c r="B350" s="54" t="s">
        <v>3033</v>
      </c>
      <c r="C350" s="54" t="s">
        <v>2500</v>
      </c>
      <c r="D350" s="55"/>
      <c r="E350" s="55">
        <v>77391</v>
      </c>
      <c r="F350" s="54" t="s">
        <v>2501</v>
      </c>
      <c r="G350" s="54"/>
      <c r="H350" s="54" t="s">
        <v>2959</v>
      </c>
      <c r="J350" s="62" t="s">
        <v>1449</v>
      </c>
      <c r="K350" s="62" t="s">
        <v>1123</v>
      </c>
    </row>
    <row r="351" spans="1:11">
      <c r="A351" s="54" t="s">
        <v>3034</v>
      </c>
      <c r="B351" s="54" t="s">
        <v>3035</v>
      </c>
      <c r="C351" s="54" t="s">
        <v>2500</v>
      </c>
      <c r="D351" s="55"/>
      <c r="E351" s="55">
        <v>77391</v>
      </c>
      <c r="F351" s="54" t="s">
        <v>2501</v>
      </c>
      <c r="G351" s="54"/>
      <c r="H351" s="54" t="s">
        <v>2959</v>
      </c>
      <c r="J351" s="64" t="s">
        <v>1339</v>
      </c>
      <c r="K351" s="62" t="s">
        <v>791</v>
      </c>
    </row>
    <row r="352" spans="1:11">
      <c r="A352" s="54" t="s">
        <v>3036</v>
      </c>
      <c r="B352" s="54" t="s">
        <v>3037</v>
      </c>
      <c r="C352" s="54" t="s">
        <v>2500</v>
      </c>
      <c r="D352" s="55"/>
      <c r="E352" s="55">
        <v>77391</v>
      </c>
      <c r="F352" s="54" t="s">
        <v>2501</v>
      </c>
      <c r="G352" s="54"/>
      <c r="H352" s="54" t="s">
        <v>2959</v>
      </c>
      <c r="J352" s="62" t="s">
        <v>1450</v>
      </c>
      <c r="K352" s="62" t="s">
        <v>1124</v>
      </c>
    </row>
    <row r="353" spans="1:11">
      <c r="A353" s="54" t="s">
        <v>3038</v>
      </c>
      <c r="B353" s="54" t="s">
        <v>3039</v>
      </c>
      <c r="C353" s="54" t="s">
        <v>2500</v>
      </c>
      <c r="D353" s="55"/>
      <c r="E353" s="55">
        <v>77391</v>
      </c>
      <c r="F353" s="54" t="s">
        <v>2501</v>
      </c>
      <c r="G353" s="54"/>
      <c r="H353" s="54" t="s">
        <v>2959</v>
      </c>
      <c r="J353" s="62" t="s">
        <v>1452</v>
      </c>
      <c r="K353" s="62" t="s">
        <v>1125</v>
      </c>
    </row>
    <row r="354" spans="1:11">
      <c r="A354" s="54" t="s">
        <v>3040</v>
      </c>
      <c r="B354" s="54" t="s">
        <v>3041</v>
      </c>
      <c r="C354" s="54" t="s">
        <v>2500</v>
      </c>
      <c r="D354" s="55"/>
      <c r="E354" s="55">
        <v>77391</v>
      </c>
      <c r="F354" s="54" t="s">
        <v>2501</v>
      </c>
      <c r="G354" s="54"/>
      <c r="H354" s="54" t="s">
        <v>2959</v>
      </c>
      <c r="J354" s="62" t="s">
        <v>1453</v>
      </c>
      <c r="K354" s="62" t="s">
        <v>1126</v>
      </c>
    </row>
    <row r="355" spans="1:11">
      <c r="A355" s="54" t="s">
        <v>3042</v>
      </c>
      <c r="B355" s="54" t="s">
        <v>3043</v>
      </c>
      <c r="C355" s="54" t="s">
        <v>2500</v>
      </c>
      <c r="D355" s="55"/>
      <c r="E355" s="55">
        <v>77391</v>
      </c>
      <c r="F355" s="54" t="s">
        <v>2501</v>
      </c>
      <c r="G355" s="54"/>
      <c r="H355" s="54" t="s">
        <v>2959</v>
      </c>
      <c r="J355" s="62" t="s">
        <v>1455</v>
      </c>
      <c r="K355" s="62" t="s">
        <v>1127</v>
      </c>
    </row>
    <row r="356" spans="1:11">
      <c r="A356" s="54" t="s">
        <v>3044</v>
      </c>
      <c r="B356" s="54" t="s">
        <v>3045</v>
      </c>
      <c r="C356" s="54" t="s">
        <v>2500</v>
      </c>
      <c r="D356" s="55"/>
      <c r="E356" s="55">
        <v>77391</v>
      </c>
      <c r="F356" s="54" t="s">
        <v>2501</v>
      </c>
      <c r="G356" s="54"/>
      <c r="H356" s="54" t="s">
        <v>2959</v>
      </c>
      <c r="J356" s="62" t="s">
        <v>1463</v>
      </c>
      <c r="K356" s="62" t="s">
        <v>1130</v>
      </c>
    </row>
    <row r="357" spans="1:11">
      <c r="A357" s="54" t="s">
        <v>3046</v>
      </c>
      <c r="B357" s="54" t="s">
        <v>3047</v>
      </c>
      <c r="C357" s="54" t="s">
        <v>2500</v>
      </c>
      <c r="D357" s="55"/>
      <c r="E357" s="55">
        <v>77391</v>
      </c>
      <c r="F357" s="54" t="s">
        <v>2501</v>
      </c>
      <c r="G357" s="54"/>
      <c r="H357" s="54" t="s">
        <v>2959</v>
      </c>
      <c r="J357" s="62" t="s">
        <v>1465</v>
      </c>
      <c r="K357" s="62" t="s">
        <v>1131</v>
      </c>
    </row>
    <row r="358" spans="1:11">
      <c r="A358" s="54" t="s">
        <v>3048</v>
      </c>
      <c r="B358" s="54" t="s">
        <v>3049</v>
      </c>
      <c r="C358" s="54" t="s">
        <v>2500</v>
      </c>
      <c r="D358" s="55"/>
      <c r="E358" s="55">
        <v>77391</v>
      </c>
      <c r="F358" s="54" t="s">
        <v>2501</v>
      </c>
      <c r="G358" s="54"/>
      <c r="H358" s="54" t="s">
        <v>2959</v>
      </c>
      <c r="J358" s="62" t="s">
        <v>1456</v>
      </c>
      <c r="K358" s="62" t="s">
        <v>1128</v>
      </c>
    </row>
    <row r="359" spans="1:11">
      <c r="A359" s="54" t="s">
        <v>3050</v>
      </c>
      <c r="B359" s="54" t="s">
        <v>3051</v>
      </c>
      <c r="C359" s="54" t="s">
        <v>2500</v>
      </c>
      <c r="D359" s="55"/>
      <c r="E359" s="55">
        <v>77391</v>
      </c>
      <c r="F359" s="54" t="s">
        <v>2501</v>
      </c>
      <c r="G359" s="54"/>
      <c r="H359" s="54" t="s">
        <v>2959</v>
      </c>
      <c r="J359" s="62" t="s">
        <v>1458</v>
      </c>
      <c r="K359" s="62" t="s">
        <v>1129</v>
      </c>
    </row>
    <row r="360" spans="1:11">
      <c r="A360" s="54" t="s">
        <v>3052</v>
      </c>
      <c r="B360" s="54" t="s">
        <v>3053</v>
      </c>
      <c r="C360" s="54" t="s">
        <v>2500</v>
      </c>
      <c r="D360" s="55"/>
      <c r="E360" s="55">
        <v>77391</v>
      </c>
      <c r="F360" s="54" t="s">
        <v>2501</v>
      </c>
      <c r="G360" s="54"/>
      <c r="H360" s="54" t="s">
        <v>2959</v>
      </c>
      <c r="J360" s="62" t="s">
        <v>1460</v>
      </c>
      <c r="K360" s="62" t="s">
        <v>786</v>
      </c>
    </row>
    <row r="361" spans="1:11">
      <c r="A361" s="54" t="s">
        <v>3054</v>
      </c>
      <c r="B361" s="54" t="s">
        <v>3055</v>
      </c>
      <c r="C361" s="54" t="s">
        <v>2500</v>
      </c>
      <c r="D361" s="55"/>
      <c r="E361" s="55">
        <v>77391</v>
      </c>
      <c r="F361" s="54" t="s">
        <v>2501</v>
      </c>
      <c r="G361" s="54"/>
      <c r="H361" s="54" t="s">
        <v>2959</v>
      </c>
      <c r="J361" s="62" t="s">
        <v>1459</v>
      </c>
      <c r="K361" s="62" t="s">
        <v>785</v>
      </c>
    </row>
    <row r="362" spans="1:11">
      <c r="A362" s="54" t="s">
        <v>3056</v>
      </c>
      <c r="B362" s="54" t="s">
        <v>3057</v>
      </c>
      <c r="C362" s="54" t="s">
        <v>2500</v>
      </c>
      <c r="D362" s="55">
        <v>262485</v>
      </c>
      <c r="E362" s="55">
        <v>78138</v>
      </c>
      <c r="F362" s="54" t="s">
        <v>2501</v>
      </c>
      <c r="G362" s="54" t="s">
        <v>2513</v>
      </c>
      <c r="H362" s="54" t="s">
        <v>3058</v>
      </c>
      <c r="J362" s="62" t="s">
        <v>1462</v>
      </c>
      <c r="K362" s="62" t="s">
        <v>788</v>
      </c>
    </row>
    <row r="363" spans="1:11">
      <c r="A363" s="54" t="s">
        <v>3059</v>
      </c>
      <c r="B363" s="54" t="s">
        <v>3060</v>
      </c>
      <c r="C363" s="54" t="s">
        <v>2500</v>
      </c>
      <c r="D363" s="55">
        <v>262485</v>
      </c>
      <c r="E363" s="55">
        <v>78138</v>
      </c>
      <c r="F363" s="54" t="s">
        <v>2501</v>
      </c>
      <c r="G363" s="54" t="s">
        <v>2513</v>
      </c>
      <c r="H363" s="54" t="s">
        <v>3058</v>
      </c>
      <c r="J363" s="62" t="s">
        <v>1461</v>
      </c>
      <c r="K363" s="62" t="s">
        <v>787</v>
      </c>
    </row>
    <row r="364" spans="1:11">
      <c r="A364" s="54" t="s">
        <v>3061</v>
      </c>
      <c r="B364" s="54" t="s">
        <v>3062</v>
      </c>
      <c r="C364" s="54" t="s">
        <v>2500</v>
      </c>
      <c r="D364" s="55">
        <v>262485</v>
      </c>
      <c r="E364" s="55">
        <v>78138</v>
      </c>
      <c r="F364" s="54" t="s">
        <v>2501</v>
      </c>
      <c r="G364" s="54" t="s">
        <v>2513</v>
      </c>
      <c r="H364" s="54" t="s">
        <v>3058</v>
      </c>
      <c r="J364" s="62" t="s">
        <v>1466</v>
      </c>
      <c r="K364" s="62" t="s">
        <v>1132</v>
      </c>
    </row>
    <row r="365" spans="1:11">
      <c r="A365" s="54" t="s">
        <v>3063</v>
      </c>
      <c r="B365" s="54" t="s">
        <v>3064</v>
      </c>
      <c r="C365" s="54" t="s">
        <v>2500</v>
      </c>
      <c r="D365" s="55">
        <v>262485</v>
      </c>
      <c r="E365" s="55">
        <v>78138</v>
      </c>
      <c r="F365" s="54" t="s">
        <v>2501</v>
      </c>
      <c r="G365" s="54" t="s">
        <v>2513</v>
      </c>
      <c r="H365" s="54" t="s">
        <v>3058</v>
      </c>
      <c r="J365" s="62" t="s">
        <v>1468</v>
      </c>
      <c r="K365" s="62" t="s">
        <v>1133</v>
      </c>
    </row>
    <row r="366" spans="1:11">
      <c r="A366" s="54" t="s">
        <v>3065</v>
      </c>
      <c r="B366" s="54" t="s">
        <v>3066</v>
      </c>
      <c r="C366" s="54" t="s">
        <v>2500</v>
      </c>
      <c r="D366" s="55">
        <v>262485</v>
      </c>
      <c r="E366" s="55">
        <v>78138</v>
      </c>
      <c r="F366" s="54" t="s">
        <v>2501</v>
      </c>
      <c r="G366" s="54" t="s">
        <v>2513</v>
      </c>
      <c r="H366" s="54" t="s">
        <v>3058</v>
      </c>
      <c r="J366" s="62" t="s">
        <v>1469</v>
      </c>
      <c r="K366" s="62" t="s">
        <v>789</v>
      </c>
    </row>
    <row r="367" spans="1:11">
      <c r="A367" s="54" t="s">
        <v>3067</v>
      </c>
      <c r="B367" s="54" t="s">
        <v>3068</v>
      </c>
      <c r="C367" s="54" t="s">
        <v>2500</v>
      </c>
      <c r="D367" s="55">
        <v>262486</v>
      </c>
      <c r="E367" s="55">
        <v>78138</v>
      </c>
      <c r="F367" s="54" t="s">
        <v>2501</v>
      </c>
      <c r="G367" s="54" t="s">
        <v>2513</v>
      </c>
      <c r="H367" s="54" t="s">
        <v>3058</v>
      </c>
      <c r="J367" s="62" t="s">
        <v>1471</v>
      </c>
      <c r="K367" s="62" t="s">
        <v>790</v>
      </c>
    </row>
    <row r="368" spans="1:11">
      <c r="A368" s="54" t="s">
        <v>3069</v>
      </c>
      <c r="B368" s="54" t="s">
        <v>3070</v>
      </c>
      <c r="C368" s="54" t="s">
        <v>2500</v>
      </c>
      <c r="D368" s="55">
        <v>262486</v>
      </c>
      <c r="E368" s="55">
        <v>78138</v>
      </c>
      <c r="F368" s="54" t="s">
        <v>2501</v>
      </c>
      <c r="G368" s="54" t="s">
        <v>2513</v>
      </c>
      <c r="H368" s="54" t="s">
        <v>3058</v>
      </c>
      <c r="J368" s="62" t="s">
        <v>1472</v>
      </c>
      <c r="K368" s="62" t="s">
        <v>1134</v>
      </c>
    </row>
    <row r="369" spans="1:11">
      <c r="A369" s="54" t="s">
        <v>3071</v>
      </c>
      <c r="B369" s="54" t="s">
        <v>3062</v>
      </c>
      <c r="C369" s="54" t="s">
        <v>2500</v>
      </c>
      <c r="D369" s="55">
        <v>262486</v>
      </c>
      <c r="E369" s="55">
        <v>78138</v>
      </c>
      <c r="F369" s="54" t="s">
        <v>2501</v>
      </c>
      <c r="G369" s="54" t="s">
        <v>2513</v>
      </c>
      <c r="H369" s="54" t="s">
        <v>3058</v>
      </c>
      <c r="J369" s="62" t="s">
        <v>1474</v>
      </c>
      <c r="K369" s="62" t="s">
        <v>1135</v>
      </c>
    </row>
    <row r="370" spans="1:11">
      <c r="A370" s="54" t="s">
        <v>3072</v>
      </c>
      <c r="B370" s="54" t="s">
        <v>3073</v>
      </c>
      <c r="C370" s="54" t="s">
        <v>2500</v>
      </c>
      <c r="D370" s="55">
        <v>262486</v>
      </c>
      <c r="E370" s="55">
        <v>78138</v>
      </c>
      <c r="F370" s="54" t="s">
        <v>2501</v>
      </c>
      <c r="G370" s="54" t="s">
        <v>2513</v>
      </c>
      <c r="H370" s="54" t="s">
        <v>3058</v>
      </c>
      <c r="J370" s="62" t="s">
        <v>1475</v>
      </c>
      <c r="K370" s="62" t="s">
        <v>1060</v>
      </c>
    </row>
    <row r="371" spans="1:11">
      <c r="A371" s="54" t="s">
        <v>3074</v>
      </c>
      <c r="B371" s="54" t="s">
        <v>3066</v>
      </c>
      <c r="C371" s="54" t="s">
        <v>2500</v>
      </c>
      <c r="D371" s="55">
        <v>262486</v>
      </c>
      <c r="E371" s="55">
        <v>78138</v>
      </c>
      <c r="F371" s="54" t="s">
        <v>2501</v>
      </c>
      <c r="G371" s="54" t="s">
        <v>2513</v>
      </c>
      <c r="H371" s="54" t="s">
        <v>3058</v>
      </c>
      <c r="J371" s="62" t="s">
        <v>1476</v>
      </c>
      <c r="K371" s="62" t="s">
        <v>1059</v>
      </c>
    </row>
    <row r="372" spans="1:11">
      <c r="A372" s="54" t="s">
        <v>3075</v>
      </c>
      <c r="B372" s="54" t="s">
        <v>3076</v>
      </c>
      <c r="C372" s="54" t="s">
        <v>2500</v>
      </c>
      <c r="D372" s="55"/>
      <c r="E372" s="55">
        <v>78714</v>
      </c>
      <c r="F372" s="54" t="s">
        <v>2501</v>
      </c>
      <c r="G372" s="54" t="s">
        <v>2513</v>
      </c>
      <c r="H372" s="54" t="s">
        <v>3077</v>
      </c>
      <c r="J372" s="62" t="s">
        <v>1413</v>
      </c>
      <c r="K372" s="62" t="s">
        <v>905</v>
      </c>
    </row>
    <row r="373" spans="1:11">
      <c r="A373" s="54" t="s">
        <v>3078</v>
      </c>
      <c r="B373" s="54" t="s">
        <v>3076</v>
      </c>
      <c r="C373" s="54" t="s">
        <v>2500</v>
      </c>
      <c r="D373" s="55"/>
      <c r="E373" s="55">
        <v>78714</v>
      </c>
      <c r="F373" s="54" t="s">
        <v>2501</v>
      </c>
      <c r="G373" s="54" t="s">
        <v>2513</v>
      </c>
      <c r="H373" s="54" t="s">
        <v>3077</v>
      </c>
      <c r="J373" s="62" t="s">
        <v>1415</v>
      </c>
      <c r="K373" s="62" t="s">
        <v>1100</v>
      </c>
    </row>
    <row r="374" spans="1:11">
      <c r="A374" s="54" t="s">
        <v>3079</v>
      </c>
      <c r="B374" s="54" t="s">
        <v>3076</v>
      </c>
      <c r="C374" s="54" t="s">
        <v>2500</v>
      </c>
      <c r="D374" s="55"/>
      <c r="E374" s="55">
        <v>78714</v>
      </c>
      <c r="F374" s="54" t="s">
        <v>2501</v>
      </c>
      <c r="G374" s="54" t="s">
        <v>2513</v>
      </c>
      <c r="H374" s="54" t="s">
        <v>3077</v>
      </c>
      <c r="J374" s="64" t="s">
        <v>1340</v>
      </c>
      <c r="K374" s="62" t="s">
        <v>792</v>
      </c>
    </row>
    <row r="375" spans="1:11">
      <c r="A375" s="54" t="s">
        <v>3080</v>
      </c>
      <c r="B375" s="54" t="s">
        <v>3076</v>
      </c>
      <c r="C375" s="54" t="s">
        <v>2500</v>
      </c>
      <c r="D375" s="55"/>
      <c r="E375" s="55">
        <v>78715</v>
      </c>
      <c r="F375" s="54" t="s">
        <v>2501</v>
      </c>
      <c r="G375" s="54" t="s">
        <v>2513</v>
      </c>
      <c r="H375" s="54" t="s">
        <v>3077</v>
      </c>
      <c r="J375" s="62" t="s">
        <v>1414</v>
      </c>
      <c r="K375" s="62" t="s">
        <v>906</v>
      </c>
    </row>
    <row r="376" spans="1:11">
      <c r="A376" s="54" t="s">
        <v>3081</v>
      </c>
      <c r="B376" s="54" t="s">
        <v>3076</v>
      </c>
      <c r="C376" s="54" t="s">
        <v>2500</v>
      </c>
      <c r="D376" s="55"/>
      <c r="E376" s="55">
        <v>78715</v>
      </c>
      <c r="F376" s="54" t="s">
        <v>2501</v>
      </c>
      <c r="G376" s="54" t="s">
        <v>2513</v>
      </c>
      <c r="H376" s="54" t="s">
        <v>3077</v>
      </c>
      <c r="J376" s="62" t="s">
        <v>1416</v>
      </c>
      <c r="K376" s="62" t="s">
        <v>1099</v>
      </c>
    </row>
    <row r="377" spans="1:11">
      <c r="A377" s="54" t="s">
        <v>3082</v>
      </c>
      <c r="B377" s="54" t="s">
        <v>3076</v>
      </c>
      <c r="C377" s="54" t="s">
        <v>2500</v>
      </c>
      <c r="D377" s="55"/>
      <c r="E377" s="55">
        <v>78715</v>
      </c>
      <c r="F377" s="54" t="s">
        <v>2501</v>
      </c>
      <c r="G377" s="54" t="s">
        <v>2513</v>
      </c>
      <c r="H377" s="54" t="s">
        <v>3077</v>
      </c>
      <c r="J377" s="64" t="s">
        <v>1341</v>
      </c>
      <c r="K377" s="62" t="s">
        <v>793</v>
      </c>
    </row>
    <row r="378" spans="1:11">
      <c r="A378" s="54" t="s">
        <v>3083</v>
      </c>
      <c r="B378" s="54" t="s">
        <v>3076</v>
      </c>
      <c r="C378" s="54" t="s">
        <v>2500</v>
      </c>
      <c r="D378" s="55"/>
      <c r="E378" s="55">
        <v>78716</v>
      </c>
      <c r="F378" s="54" t="s">
        <v>2501</v>
      </c>
      <c r="G378" s="54" t="s">
        <v>2513</v>
      </c>
      <c r="H378" s="54" t="s">
        <v>3077</v>
      </c>
      <c r="J378" s="62" t="s">
        <v>1342</v>
      </c>
      <c r="K378" s="62" t="s">
        <v>801</v>
      </c>
    </row>
    <row r="379" spans="1:11">
      <c r="A379" s="54" t="s">
        <v>3084</v>
      </c>
      <c r="B379" s="54" t="s">
        <v>3076</v>
      </c>
      <c r="C379" s="54" t="s">
        <v>2500</v>
      </c>
      <c r="D379" s="55"/>
      <c r="E379" s="55">
        <v>78716</v>
      </c>
      <c r="F379" s="54" t="s">
        <v>2501</v>
      </c>
      <c r="G379" s="54" t="s">
        <v>2513</v>
      </c>
      <c r="H379" s="54" t="s">
        <v>3077</v>
      </c>
      <c r="J379" s="64" t="s">
        <v>1409</v>
      </c>
      <c r="K379" s="62" t="s">
        <v>895</v>
      </c>
    </row>
    <row r="380" spans="1:11">
      <c r="A380" s="54" t="s">
        <v>3085</v>
      </c>
      <c r="B380" s="54" t="s">
        <v>3076</v>
      </c>
      <c r="C380" s="54" t="s">
        <v>2500</v>
      </c>
      <c r="D380" s="55"/>
      <c r="E380" s="55">
        <v>78716</v>
      </c>
      <c r="F380" s="54" t="s">
        <v>2501</v>
      </c>
      <c r="G380" s="54" t="s">
        <v>2513</v>
      </c>
      <c r="H380" s="54" t="s">
        <v>3077</v>
      </c>
      <c r="J380" s="62" t="s">
        <v>2483</v>
      </c>
      <c r="K380" s="62" t="s">
        <v>2174</v>
      </c>
    </row>
    <row r="381" spans="1:11">
      <c r="A381" s="54" t="s">
        <v>3086</v>
      </c>
      <c r="B381" s="54" t="s">
        <v>3076</v>
      </c>
      <c r="C381" s="54" t="s">
        <v>2500</v>
      </c>
      <c r="D381" s="55"/>
      <c r="E381" s="55">
        <v>78717</v>
      </c>
      <c r="F381" s="54" t="s">
        <v>2501</v>
      </c>
      <c r="G381" s="54" t="s">
        <v>2513</v>
      </c>
      <c r="H381" s="54" t="s">
        <v>3077</v>
      </c>
      <c r="J381" s="62" t="s">
        <v>1410</v>
      </c>
      <c r="K381" s="62" t="s">
        <v>896</v>
      </c>
    </row>
    <row r="382" spans="1:11">
      <c r="A382" s="54" t="s">
        <v>3087</v>
      </c>
      <c r="B382" s="54" t="s">
        <v>3076</v>
      </c>
      <c r="C382" s="54" t="s">
        <v>2500</v>
      </c>
      <c r="D382" s="55"/>
      <c r="E382" s="55">
        <v>78717</v>
      </c>
      <c r="F382" s="54" t="s">
        <v>2501</v>
      </c>
      <c r="G382" s="54" t="s">
        <v>2513</v>
      </c>
      <c r="H382" s="54" t="s">
        <v>3077</v>
      </c>
      <c r="J382" s="62" t="s">
        <v>2484</v>
      </c>
      <c r="K382" s="62" t="s">
        <v>2179</v>
      </c>
    </row>
    <row r="383" spans="1:11">
      <c r="A383" s="54" t="s">
        <v>3088</v>
      </c>
      <c r="B383" s="54" t="s">
        <v>3076</v>
      </c>
      <c r="C383" s="54" t="s">
        <v>2500</v>
      </c>
      <c r="D383" s="55"/>
      <c r="E383" s="55">
        <v>78717</v>
      </c>
      <c r="F383" s="54" t="s">
        <v>2501</v>
      </c>
      <c r="G383" s="54" t="s">
        <v>2513</v>
      </c>
      <c r="H383" s="54" t="s">
        <v>3077</v>
      </c>
      <c r="J383" s="62" t="s">
        <v>2485</v>
      </c>
      <c r="K383" s="62" t="s">
        <v>2181</v>
      </c>
    </row>
    <row r="384" spans="1:11">
      <c r="A384" s="54" t="s">
        <v>3089</v>
      </c>
      <c r="B384" s="54" t="s">
        <v>3076</v>
      </c>
      <c r="C384" s="54" t="s">
        <v>2500</v>
      </c>
      <c r="D384" s="55"/>
      <c r="E384" s="55">
        <v>78718</v>
      </c>
      <c r="F384" s="54" t="s">
        <v>2501</v>
      </c>
      <c r="G384" s="54" t="s">
        <v>2513</v>
      </c>
      <c r="H384" s="54" t="s">
        <v>3077</v>
      </c>
      <c r="J384" s="62" t="s">
        <v>2486</v>
      </c>
      <c r="K384" s="62" t="s">
        <v>2191</v>
      </c>
    </row>
    <row r="385" spans="1:11">
      <c r="A385" s="54" t="s">
        <v>3090</v>
      </c>
      <c r="B385" s="54" t="s">
        <v>3091</v>
      </c>
      <c r="C385" s="54" t="s">
        <v>2500</v>
      </c>
      <c r="D385" s="55"/>
      <c r="E385" s="55">
        <v>78718</v>
      </c>
      <c r="F385" s="54" t="s">
        <v>2501</v>
      </c>
      <c r="G385" s="54" t="s">
        <v>2513</v>
      </c>
      <c r="H385" s="54" t="s">
        <v>3077</v>
      </c>
      <c r="J385" s="62" t="s">
        <v>2487</v>
      </c>
      <c r="K385" s="62" t="s">
        <v>2243</v>
      </c>
    </row>
    <row r="386" spans="1:11">
      <c r="A386" s="54" t="s">
        <v>3092</v>
      </c>
      <c r="B386" s="54" t="s">
        <v>3076</v>
      </c>
      <c r="C386" s="54" t="s">
        <v>2500</v>
      </c>
      <c r="D386" s="55"/>
      <c r="E386" s="55">
        <v>78718</v>
      </c>
      <c r="F386" s="54" t="s">
        <v>2501</v>
      </c>
      <c r="G386" s="54" t="s">
        <v>2513</v>
      </c>
      <c r="H386" s="54" t="s">
        <v>3077</v>
      </c>
      <c r="J386" s="62" t="s">
        <v>2488</v>
      </c>
      <c r="K386" s="62" t="s">
        <v>2261</v>
      </c>
    </row>
    <row r="387" spans="1:11">
      <c r="A387" s="54" t="s">
        <v>3093</v>
      </c>
      <c r="B387" s="54" t="s">
        <v>3076</v>
      </c>
      <c r="C387" s="54" t="s">
        <v>2500</v>
      </c>
      <c r="D387" s="55"/>
      <c r="E387" s="55">
        <v>78719</v>
      </c>
      <c r="F387" s="54" t="s">
        <v>2501</v>
      </c>
      <c r="G387" s="54" t="s">
        <v>2513</v>
      </c>
      <c r="H387" s="54" t="s">
        <v>3077</v>
      </c>
      <c r="J387" s="62" t="s">
        <v>1411</v>
      </c>
      <c r="K387" s="62" t="s">
        <v>969</v>
      </c>
    </row>
    <row r="388" spans="1:11">
      <c r="A388" s="54" t="s">
        <v>3094</v>
      </c>
      <c r="B388" s="54" t="s">
        <v>3076</v>
      </c>
      <c r="C388" s="54" t="s">
        <v>2500</v>
      </c>
      <c r="D388" s="55"/>
      <c r="E388" s="55">
        <v>78719</v>
      </c>
      <c r="F388" s="54" t="s">
        <v>2501</v>
      </c>
      <c r="G388" s="54" t="s">
        <v>2513</v>
      </c>
      <c r="H388" s="54" t="s">
        <v>3077</v>
      </c>
      <c r="J388" s="62" t="s">
        <v>1412</v>
      </c>
      <c r="K388" s="62" t="s">
        <v>972</v>
      </c>
    </row>
    <row r="389" spans="1:11">
      <c r="A389" s="54" t="s">
        <v>3095</v>
      </c>
      <c r="B389" s="54" t="s">
        <v>3076</v>
      </c>
      <c r="C389" s="54" t="s">
        <v>2500</v>
      </c>
      <c r="D389" s="55"/>
      <c r="E389" s="55">
        <v>78719</v>
      </c>
      <c r="F389" s="54" t="s">
        <v>2501</v>
      </c>
      <c r="G389" s="54" t="s">
        <v>2513</v>
      </c>
      <c r="H389" s="54" t="s">
        <v>3077</v>
      </c>
      <c r="J389" s="62" t="s">
        <v>1319</v>
      </c>
      <c r="K389" s="62" t="s">
        <v>603</v>
      </c>
    </row>
    <row r="390" spans="1:11">
      <c r="A390" s="54" t="s">
        <v>3096</v>
      </c>
      <c r="B390" s="54" t="s">
        <v>3097</v>
      </c>
      <c r="C390" s="54" t="s">
        <v>2500</v>
      </c>
      <c r="D390" s="55"/>
      <c r="E390" s="55">
        <v>78785</v>
      </c>
      <c r="F390" s="54" t="s">
        <v>2501</v>
      </c>
      <c r="G390" s="54" t="s">
        <v>3098</v>
      </c>
      <c r="H390" s="54" t="s">
        <v>1206</v>
      </c>
      <c r="J390" s="63" t="s">
        <v>1320</v>
      </c>
      <c r="K390" s="63" t="s">
        <v>504</v>
      </c>
    </row>
    <row r="391" spans="1:11">
      <c r="A391" s="54" t="s">
        <v>3099</v>
      </c>
      <c r="B391" s="54" t="s">
        <v>3097</v>
      </c>
      <c r="C391" s="54" t="s">
        <v>2500</v>
      </c>
      <c r="D391" s="55"/>
      <c r="E391" s="55">
        <v>78786</v>
      </c>
      <c r="F391" s="54" t="s">
        <v>2501</v>
      </c>
      <c r="G391" s="54" t="s">
        <v>3098</v>
      </c>
      <c r="H391" s="54" t="s">
        <v>1206</v>
      </c>
      <c r="J391" s="62" t="s">
        <v>1321</v>
      </c>
      <c r="K391" s="62" t="s">
        <v>524</v>
      </c>
    </row>
    <row r="392" spans="1:11">
      <c r="A392" s="54" t="s">
        <v>3100</v>
      </c>
      <c r="B392" s="54" t="s">
        <v>3097</v>
      </c>
      <c r="C392" s="54" t="s">
        <v>2500</v>
      </c>
      <c r="D392" s="55"/>
      <c r="E392" s="55">
        <v>78787</v>
      </c>
      <c r="F392" s="54" t="s">
        <v>2501</v>
      </c>
      <c r="G392" s="54" t="s">
        <v>3098</v>
      </c>
      <c r="H392" s="54" t="s">
        <v>1206</v>
      </c>
      <c r="J392" s="63" t="s">
        <v>1322</v>
      </c>
      <c r="K392" s="63" t="s">
        <v>529</v>
      </c>
    </row>
    <row r="393" spans="1:11">
      <c r="A393" s="54" t="s">
        <v>3101</v>
      </c>
      <c r="B393" s="54" t="s">
        <v>3097</v>
      </c>
      <c r="C393" s="54" t="s">
        <v>2500</v>
      </c>
      <c r="D393" s="55"/>
      <c r="E393" s="55">
        <v>78788</v>
      </c>
      <c r="F393" s="54" t="s">
        <v>2501</v>
      </c>
      <c r="G393" s="54" t="s">
        <v>3098</v>
      </c>
      <c r="H393" s="54" t="s">
        <v>1206</v>
      </c>
      <c r="J393" s="62" t="s">
        <v>1323</v>
      </c>
      <c r="K393" s="62" t="s">
        <v>531</v>
      </c>
    </row>
    <row r="394" spans="1:11">
      <c r="A394" s="54" t="s">
        <v>3102</v>
      </c>
      <c r="B394" s="54" t="s">
        <v>3097</v>
      </c>
      <c r="C394" s="54" t="s">
        <v>2500</v>
      </c>
      <c r="D394" s="55"/>
      <c r="E394" s="55">
        <v>78789</v>
      </c>
      <c r="F394" s="54" t="s">
        <v>2501</v>
      </c>
      <c r="G394" s="54" t="s">
        <v>3098</v>
      </c>
      <c r="H394" s="54" t="s">
        <v>1206</v>
      </c>
      <c r="J394" s="62" t="s">
        <v>1477</v>
      </c>
      <c r="K394" s="62" t="s">
        <v>794</v>
      </c>
    </row>
    <row r="395" spans="1:11">
      <c r="A395" s="54" t="s">
        <v>3103</v>
      </c>
      <c r="B395" s="54" t="s">
        <v>3097</v>
      </c>
      <c r="C395" s="54" t="s">
        <v>2500</v>
      </c>
      <c r="D395" s="55"/>
      <c r="E395" s="55">
        <v>78790</v>
      </c>
      <c r="F395" s="54" t="s">
        <v>2501</v>
      </c>
      <c r="G395" s="54" t="s">
        <v>1220</v>
      </c>
      <c r="H395" s="54" t="s">
        <v>1206</v>
      </c>
      <c r="J395" s="62" t="s">
        <v>1478</v>
      </c>
      <c r="K395" s="62" t="s">
        <v>795</v>
      </c>
    </row>
    <row r="396" spans="1:11">
      <c r="A396" s="54" t="s">
        <v>3104</v>
      </c>
      <c r="B396" s="54" t="s">
        <v>3105</v>
      </c>
      <c r="C396" s="54" t="s">
        <v>2500</v>
      </c>
      <c r="D396" s="55"/>
      <c r="E396" s="55">
        <v>78841</v>
      </c>
      <c r="F396" s="54" t="s">
        <v>2501</v>
      </c>
      <c r="G396" s="54" t="s">
        <v>3106</v>
      </c>
      <c r="H396" s="54" t="s">
        <v>1206</v>
      </c>
      <c r="J396" s="62" t="s">
        <v>1479</v>
      </c>
      <c r="K396" s="62" t="s">
        <v>796</v>
      </c>
    </row>
    <row r="397" spans="1:11">
      <c r="A397" s="54" t="s">
        <v>3107</v>
      </c>
      <c r="B397" s="54" t="s">
        <v>3108</v>
      </c>
      <c r="C397" s="54" t="s">
        <v>2500</v>
      </c>
      <c r="D397" s="55"/>
      <c r="E397" s="55">
        <v>78841</v>
      </c>
      <c r="F397" s="54" t="s">
        <v>2501</v>
      </c>
      <c r="G397" s="54" t="s">
        <v>3106</v>
      </c>
      <c r="H397" s="54" t="s">
        <v>1206</v>
      </c>
      <c r="J397" s="62" t="s">
        <v>1480</v>
      </c>
      <c r="K397" s="62" t="s">
        <v>797</v>
      </c>
    </row>
    <row r="398" spans="1:11">
      <c r="A398" s="54" t="s">
        <v>3109</v>
      </c>
      <c r="B398" s="54" t="s">
        <v>3105</v>
      </c>
      <c r="C398" s="54" t="s">
        <v>2500</v>
      </c>
      <c r="D398" s="55"/>
      <c r="E398" s="55">
        <v>78841</v>
      </c>
      <c r="F398" s="54" t="s">
        <v>2501</v>
      </c>
      <c r="G398" s="54" t="s">
        <v>3106</v>
      </c>
      <c r="H398" s="54" t="s">
        <v>1206</v>
      </c>
      <c r="J398" s="62" t="s">
        <v>1481</v>
      </c>
      <c r="K398" s="62" t="s">
        <v>798</v>
      </c>
    </row>
    <row r="399" spans="1:11">
      <c r="A399" s="54" t="s">
        <v>3110</v>
      </c>
      <c r="B399" s="54" t="s">
        <v>3105</v>
      </c>
      <c r="C399" s="54" t="s">
        <v>2500</v>
      </c>
      <c r="D399" s="55"/>
      <c r="E399" s="55">
        <v>78841</v>
      </c>
      <c r="F399" s="54" t="s">
        <v>2501</v>
      </c>
      <c r="G399" s="54" t="s">
        <v>3106</v>
      </c>
      <c r="H399" s="54" t="s">
        <v>1206</v>
      </c>
      <c r="J399" s="62" t="s">
        <v>1482</v>
      </c>
      <c r="K399" s="62" t="s">
        <v>799</v>
      </c>
    </row>
    <row r="400" spans="1:11">
      <c r="A400" s="54" t="s">
        <v>3111</v>
      </c>
      <c r="B400" s="54" t="s">
        <v>3112</v>
      </c>
      <c r="C400" s="54" t="s">
        <v>2500</v>
      </c>
      <c r="D400" s="55"/>
      <c r="E400" s="55">
        <v>78841</v>
      </c>
      <c r="F400" s="54" t="s">
        <v>2501</v>
      </c>
      <c r="G400" s="54" t="s">
        <v>3106</v>
      </c>
      <c r="H400" s="54" t="s">
        <v>1206</v>
      </c>
      <c r="J400" s="62" t="s">
        <v>1483</v>
      </c>
      <c r="K400" s="62" t="s">
        <v>800</v>
      </c>
    </row>
    <row r="401" spans="1:11">
      <c r="A401" s="54" t="s">
        <v>3113</v>
      </c>
      <c r="B401" s="54" t="s">
        <v>3108</v>
      </c>
      <c r="C401" s="54" t="s">
        <v>2500</v>
      </c>
      <c r="D401" s="55"/>
      <c r="E401" s="55">
        <v>78841</v>
      </c>
      <c r="F401" s="54" t="s">
        <v>2501</v>
      </c>
      <c r="G401" s="54" t="s">
        <v>3106</v>
      </c>
      <c r="H401" s="54" t="s">
        <v>1206</v>
      </c>
      <c r="J401" s="62" t="s">
        <v>1343</v>
      </c>
      <c r="K401" s="62" t="s">
        <v>802</v>
      </c>
    </row>
    <row r="402" spans="1:11">
      <c r="A402" s="54" t="s">
        <v>3114</v>
      </c>
      <c r="B402" s="54" t="s">
        <v>3115</v>
      </c>
      <c r="C402" s="54" t="s">
        <v>2500</v>
      </c>
      <c r="D402" s="55">
        <v>273186</v>
      </c>
      <c r="E402" s="55">
        <v>78964</v>
      </c>
      <c r="F402" s="54" t="s">
        <v>2501</v>
      </c>
      <c r="G402" s="54" t="s">
        <v>2542</v>
      </c>
      <c r="H402" s="54" t="s">
        <v>1206</v>
      </c>
      <c r="J402" s="62" t="s">
        <v>1506</v>
      </c>
      <c r="K402" s="62" t="s">
        <v>810</v>
      </c>
    </row>
    <row r="403" spans="1:11">
      <c r="A403" s="54" t="s">
        <v>3116</v>
      </c>
      <c r="B403" s="54" t="s">
        <v>3115</v>
      </c>
      <c r="C403" s="54" t="s">
        <v>2500</v>
      </c>
      <c r="D403" s="55">
        <v>273188</v>
      </c>
      <c r="E403" s="55">
        <v>78964</v>
      </c>
      <c r="F403" s="54" t="s">
        <v>2501</v>
      </c>
      <c r="G403" s="54" t="s">
        <v>2542</v>
      </c>
      <c r="H403" s="54" t="s">
        <v>1206</v>
      </c>
      <c r="J403" s="62" t="s">
        <v>1344</v>
      </c>
      <c r="K403" s="62" t="s">
        <v>809</v>
      </c>
    </row>
    <row r="404" spans="1:11">
      <c r="A404" s="54" t="s">
        <v>3117</v>
      </c>
      <c r="B404" s="54" t="s">
        <v>3115</v>
      </c>
      <c r="C404" s="54" t="s">
        <v>2500</v>
      </c>
      <c r="D404" s="55">
        <v>273189</v>
      </c>
      <c r="E404" s="55">
        <v>78964</v>
      </c>
      <c r="F404" s="54" t="s">
        <v>2501</v>
      </c>
      <c r="G404" s="54" t="s">
        <v>2542</v>
      </c>
      <c r="H404" s="54" t="s">
        <v>1206</v>
      </c>
      <c r="J404" s="62" t="s">
        <v>1484</v>
      </c>
      <c r="K404" s="62" t="s">
        <v>803</v>
      </c>
    </row>
    <row r="405" spans="1:11">
      <c r="A405" s="54" t="s">
        <v>3118</v>
      </c>
      <c r="B405" s="54" t="s">
        <v>3115</v>
      </c>
      <c r="C405" s="54" t="s">
        <v>2500</v>
      </c>
      <c r="D405" s="55">
        <v>273191</v>
      </c>
      <c r="E405" s="55">
        <v>78964</v>
      </c>
      <c r="F405" s="54" t="s">
        <v>2501</v>
      </c>
      <c r="G405" s="54" t="s">
        <v>2542</v>
      </c>
      <c r="H405" s="54" t="s">
        <v>1206</v>
      </c>
      <c r="J405" s="62" t="s">
        <v>1485</v>
      </c>
      <c r="K405" s="62" t="s">
        <v>804</v>
      </c>
    </row>
    <row r="406" spans="1:11">
      <c r="A406" s="54" t="s">
        <v>3119</v>
      </c>
      <c r="B406" s="54" t="s">
        <v>3115</v>
      </c>
      <c r="C406" s="54" t="s">
        <v>2500</v>
      </c>
      <c r="D406" s="55">
        <v>273193</v>
      </c>
      <c r="E406" s="55">
        <v>78964</v>
      </c>
      <c r="F406" s="54" t="s">
        <v>2501</v>
      </c>
      <c r="G406" s="54" t="s">
        <v>2542</v>
      </c>
      <c r="H406" s="54" t="s">
        <v>1206</v>
      </c>
      <c r="J406" s="62" t="s">
        <v>1345</v>
      </c>
      <c r="K406" s="62" t="s">
        <v>805</v>
      </c>
    </row>
    <row r="407" spans="1:11">
      <c r="J407" s="62" t="s">
        <v>1486</v>
      </c>
      <c r="K407" s="62" t="s">
        <v>806</v>
      </c>
    </row>
    <row r="408" spans="1:11">
      <c r="J408" s="62" t="s">
        <v>1487</v>
      </c>
      <c r="K408" s="62" t="s">
        <v>807</v>
      </c>
    </row>
    <row r="409" spans="1:11">
      <c r="J409" s="62" t="s">
        <v>1488</v>
      </c>
      <c r="K409" s="62" t="s">
        <v>808</v>
      </c>
    </row>
    <row r="410" spans="1:11">
      <c r="J410" s="62" t="s">
        <v>1489</v>
      </c>
      <c r="K410" s="62" t="s">
        <v>811</v>
      </c>
    </row>
    <row r="411" spans="1:11">
      <c r="J411" s="62" t="s">
        <v>1490</v>
      </c>
      <c r="K411" s="62" t="s">
        <v>812</v>
      </c>
    </row>
    <row r="412" spans="1:11">
      <c r="J412" s="62" t="s">
        <v>1346</v>
      </c>
      <c r="K412" s="62" t="s">
        <v>813</v>
      </c>
    </row>
    <row r="413" spans="1:11">
      <c r="J413" s="62" t="s">
        <v>1491</v>
      </c>
      <c r="K413" s="62" t="s">
        <v>814</v>
      </c>
    </row>
    <row r="414" spans="1:11">
      <c r="J414" s="62" t="s">
        <v>1347</v>
      </c>
      <c r="K414" s="62" t="s">
        <v>815</v>
      </c>
    </row>
    <row r="415" spans="1:11">
      <c r="J415" s="62" t="s">
        <v>1492</v>
      </c>
      <c r="K415" s="62" t="s">
        <v>816</v>
      </c>
    </row>
    <row r="416" spans="1:11">
      <c r="J416" s="62" t="s">
        <v>1348</v>
      </c>
      <c r="K416" s="62" t="s">
        <v>817</v>
      </c>
    </row>
    <row r="417" spans="10:11">
      <c r="J417" s="62" t="s">
        <v>1349</v>
      </c>
      <c r="K417" s="62" t="s">
        <v>818</v>
      </c>
    </row>
    <row r="418" spans="10:11">
      <c r="J418" s="62" t="s">
        <v>1350</v>
      </c>
      <c r="K418" s="62" t="s">
        <v>819</v>
      </c>
    </row>
    <row r="419" spans="10:11">
      <c r="J419" s="62" t="s">
        <v>1493</v>
      </c>
      <c r="K419" s="62" t="s">
        <v>820</v>
      </c>
    </row>
    <row r="420" spans="10:11">
      <c r="J420" s="62" t="s">
        <v>1351</v>
      </c>
      <c r="K420" s="62" t="s">
        <v>821</v>
      </c>
    </row>
    <row r="421" spans="10:11">
      <c r="J421" s="62" t="s">
        <v>1352</v>
      </c>
      <c r="K421" s="62" t="s">
        <v>822</v>
      </c>
    </row>
    <row r="422" spans="10:11">
      <c r="J422" s="62" t="s">
        <v>1353</v>
      </c>
      <c r="K422" s="62" t="s">
        <v>823</v>
      </c>
    </row>
    <row r="423" spans="10:11">
      <c r="J423" s="62" t="s">
        <v>1507</v>
      </c>
      <c r="K423" s="62" t="s">
        <v>832</v>
      </c>
    </row>
    <row r="424" spans="10:11">
      <c r="J424" s="62" t="s">
        <v>1354</v>
      </c>
      <c r="K424" s="62" t="s">
        <v>831</v>
      </c>
    </row>
    <row r="425" spans="10:11">
      <c r="J425" s="62" t="s">
        <v>1355</v>
      </c>
      <c r="K425" s="62" t="s">
        <v>824</v>
      </c>
    </row>
    <row r="426" spans="10:11">
      <c r="J426" s="62" t="s">
        <v>1356</v>
      </c>
      <c r="K426" s="62" t="s">
        <v>825</v>
      </c>
    </row>
    <row r="427" spans="10:11">
      <c r="J427" s="62" t="s">
        <v>1494</v>
      </c>
      <c r="K427" s="62" t="s">
        <v>826</v>
      </c>
    </row>
    <row r="428" spans="10:11">
      <c r="J428" s="62" t="s">
        <v>1357</v>
      </c>
      <c r="K428" s="62" t="s">
        <v>827</v>
      </c>
    </row>
    <row r="429" spans="10:11">
      <c r="J429" s="62" t="s">
        <v>1495</v>
      </c>
      <c r="K429" s="62" t="s">
        <v>828</v>
      </c>
    </row>
    <row r="430" spans="10:11">
      <c r="J430" s="62" t="s">
        <v>1358</v>
      </c>
      <c r="K430" s="62" t="s">
        <v>829</v>
      </c>
    </row>
    <row r="431" spans="10:11">
      <c r="J431" s="62" t="s">
        <v>1496</v>
      </c>
      <c r="K431" s="62" t="s">
        <v>830</v>
      </c>
    </row>
    <row r="432" spans="10:11">
      <c r="J432" s="62" t="s">
        <v>1508</v>
      </c>
      <c r="K432" s="62" t="s">
        <v>838</v>
      </c>
    </row>
    <row r="433" spans="10:11">
      <c r="J433" s="62" t="s">
        <v>1359</v>
      </c>
      <c r="K433" s="62" t="s">
        <v>837</v>
      </c>
    </row>
    <row r="434" spans="10:11">
      <c r="J434" s="62" t="s">
        <v>1497</v>
      </c>
      <c r="K434" s="62" t="s">
        <v>833</v>
      </c>
    </row>
    <row r="435" spans="10:11">
      <c r="J435" s="62" t="s">
        <v>1498</v>
      </c>
      <c r="K435" s="62" t="s">
        <v>834</v>
      </c>
    </row>
    <row r="436" spans="10:11">
      <c r="J436" s="62" t="s">
        <v>1360</v>
      </c>
      <c r="K436" s="62" t="s">
        <v>835</v>
      </c>
    </row>
    <row r="437" spans="10:11">
      <c r="J437" s="62" t="s">
        <v>1499</v>
      </c>
      <c r="K437" s="62" t="s">
        <v>836</v>
      </c>
    </row>
    <row r="438" spans="10:11">
      <c r="J438" s="62" t="s">
        <v>1500</v>
      </c>
      <c r="K438" s="62" t="s">
        <v>839</v>
      </c>
    </row>
    <row r="439" spans="10:11">
      <c r="J439" s="62" t="s">
        <v>1361</v>
      </c>
      <c r="K439" s="62" t="s">
        <v>840</v>
      </c>
    </row>
    <row r="440" spans="10:11">
      <c r="J440" s="62" t="s">
        <v>1362</v>
      </c>
      <c r="K440" s="62" t="s">
        <v>841</v>
      </c>
    </row>
    <row r="441" spans="10:11">
      <c r="J441" s="62" t="s">
        <v>1363</v>
      </c>
      <c r="K441" s="62" t="s">
        <v>842</v>
      </c>
    </row>
    <row r="442" spans="10:11">
      <c r="J442" s="62" t="s">
        <v>1364</v>
      </c>
      <c r="K442" s="62" t="s">
        <v>843</v>
      </c>
    </row>
    <row r="443" spans="10:11">
      <c r="J443" s="62" t="s">
        <v>1365</v>
      </c>
      <c r="K443" s="62" t="s">
        <v>844</v>
      </c>
    </row>
    <row r="444" spans="10:11">
      <c r="J444" s="62" t="s">
        <v>1501</v>
      </c>
      <c r="K444" s="62" t="s">
        <v>845</v>
      </c>
    </row>
    <row r="445" spans="10:11">
      <c r="J445" s="62" t="s">
        <v>1366</v>
      </c>
      <c r="K445" s="62" t="s">
        <v>851</v>
      </c>
    </row>
    <row r="446" spans="10:11">
      <c r="J446" s="62" t="s">
        <v>1367</v>
      </c>
      <c r="K446" s="62" t="s">
        <v>846</v>
      </c>
    </row>
    <row r="447" spans="10:11">
      <c r="J447" s="62" t="s">
        <v>1368</v>
      </c>
      <c r="K447" s="62" t="s">
        <v>847</v>
      </c>
    </row>
    <row r="448" spans="10:11">
      <c r="J448" s="62" t="s">
        <v>1502</v>
      </c>
      <c r="K448" s="62" t="s">
        <v>848</v>
      </c>
    </row>
    <row r="449" spans="10:11">
      <c r="J449" s="62" t="s">
        <v>1369</v>
      </c>
      <c r="K449" s="62" t="s">
        <v>849</v>
      </c>
    </row>
    <row r="450" spans="10:11">
      <c r="J450" s="62" t="s">
        <v>1370</v>
      </c>
      <c r="K450" s="62" t="s">
        <v>850</v>
      </c>
    </row>
    <row r="451" spans="10:11">
      <c r="J451" s="62" t="s">
        <v>1372</v>
      </c>
      <c r="K451" s="62" t="s">
        <v>857</v>
      </c>
    </row>
    <row r="452" spans="10:11">
      <c r="J452" s="62" t="s">
        <v>1371</v>
      </c>
      <c r="K452" s="62" t="s">
        <v>856</v>
      </c>
    </row>
    <row r="453" spans="10:11">
      <c r="J453" s="62" t="s">
        <v>1373</v>
      </c>
      <c r="K453" s="62" t="s">
        <v>852</v>
      </c>
    </row>
    <row r="454" spans="10:11">
      <c r="J454" s="62" t="s">
        <v>1374</v>
      </c>
      <c r="K454" s="62" t="s">
        <v>853</v>
      </c>
    </row>
    <row r="455" spans="10:11">
      <c r="J455" s="62" t="s">
        <v>1375</v>
      </c>
      <c r="K455" s="62" t="s">
        <v>854</v>
      </c>
    </row>
    <row r="456" spans="10:11">
      <c r="J456" s="62" t="s">
        <v>1376</v>
      </c>
      <c r="K456" s="62" t="s">
        <v>855</v>
      </c>
    </row>
    <row r="457" spans="10:11">
      <c r="J457" s="62" t="s">
        <v>1377</v>
      </c>
      <c r="K457" s="62" t="s">
        <v>862</v>
      </c>
    </row>
    <row r="458" spans="10:11">
      <c r="J458" s="62" t="s">
        <v>1378</v>
      </c>
      <c r="K458" s="62" t="s">
        <v>858</v>
      </c>
    </row>
    <row r="459" spans="10:11">
      <c r="J459" s="62" t="s">
        <v>1379</v>
      </c>
      <c r="K459" s="62" t="s">
        <v>859</v>
      </c>
    </row>
    <row r="460" spans="10:11">
      <c r="J460" s="62" t="s">
        <v>1380</v>
      </c>
      <c r="K460" s="62" t="s">
        <v>860</v>
      </c>
    </row>
    <row r="461" spans="10:11">
      <c r="J461" s="62" t="s">
        <v>1381</v>
      </c>
      <c r="K461" s="62" t="s">
        <v>861</v>
      </c>
    </row>
    <row r="462" spans="10:11">
      <c r="J462" s="62" t="s">
        <v>1382</v>
      </c>
      <c r="K462" s="62" t="s">
        <v>868</v>
      </c>
    </row>
    <row r="463" spans="10:11">
      <c r="J463" s="62" t="s">
        <v>1383</v>
      </c>
      <c r="K463" s="62" t="s">
        <v>863</v>
      </c>
    </row>
    <row r="464" spans="10:11">
      <c r="J464" s="62" t="s">
        <v>1384</v>
      </c>
      <c r="K464" s="62" t="s">
        <v>864</v>
      </c>
    </row>
    <row r="465" spans="10:11">
      <c r="J465" s="62" t="s">
        <v>1385</v>
      </c>
      <c r="K465" s="62" t="s">
        <v>865</v>
      </c>
    </row>
    <row r="466" spans="10:11">
      <c r="J466" s="62" t="s">
        <v>1386</v>
      </c>
      <c r="K466" s="62" t="s">
        <v>866</v>
      </c>
    </row>
    <row r="467" spans="10:11">
      <c r="J467" s="62" t="s">
        <v>1503</v>
      </c>
      <c r="K467" s="62" t="s">
        <v>867</v>
      </c>
    </row>
    <row r="468" spans="10:11">
      <c r="J468" s="62" t="s">
        <v>1504</v>
      </c>
      <c r="K468" s="62" t="s">
        <v>869</v>
      </c>
    </row>
    <row r="469" spans="10:11">
      <c r="J469" s="62" t="s">
        <v>1387</v>
      </c>
      <c r="K469" s="62" t="s">
        <v>870</v>
      </c>
    </row>
    <row r="470" spans="10:11">
      <c r="J470" s="62" t="s">
        <v>1388</v>
      </c>
      <c r="K470" s="62" t="s">
        <v>871</v>
      </c>
    </row>
    <row r="471" spans="10:11">
      <c r="J471" s="62" t="s">
        <v>1389</v>
      </c>
      <c r="K471" s="62" t="s">
        <v>872</v>
      </c>
    </row>
    <row r="472" spans="10:11">
      <c r="J472" s="62" t="s">
        <v>1391</v>
      </c>
      <c r="K472" s="62" t="s">
        <v>874</v>
      </c>
    </row>
    <row r="473" spans="10:11">
      <c r="J473" s="62" t="s">
        <v>1390</v>
      </c>
      <c r="K473" s="62" t="s">
        <v>873</v>
      </c>
    </row>
    <row r="474" spans="10:11">
      <c r="J474" s="62" t="s">
        <v>2489</v>
      </c>
      <c r="K474" s="62" t="s">
        <v>875</v>
      </c>
    </row>
    <row r="475" spans="10:11">
      <c r="J475" s="62" t="s">
        <v>1392</v>
      </c>
      <c r="K475" s="62" t="s">
        <v>876</v>
      </c>
    </row>
    <row r="476" spans="10:11">
      <c r="J476" s="62" t="s">
        <v>1393</v>
      </c>
      <c r="K476" s="62" t="s">
        <v>877</v>
      </c>
    </row>
    <row r="477" spans="10:11">
      <c r="J477" s="62" t="s">
        <v>1394</v>
      </c>
      <c r="K477" s="62" t="s">
        <v>878</v>
      </c>
    </row>
    <row r="478" spans="10:11">
      <c r="J478" s="62" t="s">
        <v>1395</v>
      </c>
      <c r="K478" s="62" t="s">
        <v>879</v>
      </c>
    </row>
    <row r="479" spans="10:11">
      <c r="J479" s="62" t="s">
        <v>1396</v>
      </c>
      <c r="K479" s="62" t="s">
        <v>880</v>
      </c>
    </row>
    <row r="480" spans="10:11">
      <c r="J480" s="62" t="s">
        <v>1505</v>
      </c>
      <c r="K480" s="62" t="s">
        <v>881</v>
      </c>
    </row>
    <row r="481" spans="10:11">
      <c r="J481" s="62" t="s">
        <v>1397</v>
      </c>
      <c r="K481" s="62" t="s">
        <v>882</v>
      </c>
    </row>
    <row r="482" spans="10:11">
      <c r="J482" s="62" t="s">
        <v>1398</v>
      </c>
      <c r="K482" s="62" t="s">
        <v>883</v>
      </c>
    </row>
    <row r="483" spans="10:11">
      <c r="J483" s="62" t="s">
        <v>1399</v>
      </c>
      <c r="K483" s="62" t="s">
        <v>884</v>
      </c>
    </row>
    <row r="484" spans="10:11">
      <c r="J484" s="62" t="s">
        <v>1400</v>
      </c>
      <c r="K484" s="62" t="s">
        <v>885</v>
      </c>
    </row>
    <row r="485" spans="10:11">
      <c r="J485" s="62" t="s">
        <v>1401</v>
      </c>
      <c r="K485" s="62" t="s">
        <v>886</v>
      </c>
    </row>
    <row r="486" spans="10:11">
      <c r="J486" s="62" t="s">
        <v>1402</v>
      </c>
      <c r="K486" s="62" t="s">
        <v>887</v>
      </c>
    </row>
    <row r="487" spans="10:11">
      <c r="J487" s="62" t="s">
        <v>1403</v>
      </c>
      <c r="K487" s="62" t="s">
        <v>888</v>
      </c>
    </row>
    <row r="488" spans="10:11">
      <c r="J488" s="62" t="s">
        <v>2490</v>
      </c>
      <c r="K488" s="62" t="s">
        <v>889</v>
      </c>
    </row>
    <row r="489" spans="10:11">
      <c r="J489" s="62" t="s">
        <v>1404</v>
      </c>
      <c r="K489" s="62" t="s">
        <v>890</v>
      </c>
    </row>
    <row r="490" spans="10:11">
      <c r="J490" s="62" t="s">
        <v>1405</v>
      </c>
      <c r="K490" s="62" t="s">
        <v>891</v>
      </c>
    </row>
    <row r="491" spans="10:11">
      <c r="J491" s="62" t="s">
        <v>1406</v>
      </c>
      <c r="K491" s="62" t="s">
        <v>892</v>
      </c>
    </row>
    <row r="492" spans="10:11">
      <c r="J492" s="62" t="s">
        <v>1407</v>
      </c>
      <c r="K492" s="62" t="s">
        <v>893</v>
      </c>
    </row>
    <row r="493" spans="10:11">
      <c r="J493" s="62" t="s">
        <v>1408</v>
      </c>
      <c r="K493" s="62" t="s">
        <v>894</v>
      </c>
    </row>
    <row r="494" spans="10:11">
      <c r="J494" s="63" t="s">
        <v>2388</v>
      </c>
      <c r="K494" s="63" t="s">
        <v>525</v>
      </c>
    </row>
    <row r="495" spans="10:11">
      <c r="J495" s="63" t="s">
        <v>2456</v>
      </c>
      <c r="K495" s="63" t="s">
        <v>2068</v>
      </c>
    </row>
    <row r="496" spans="10:11">
      <c r="J496" s="63" t="s">
        <v>2458</v>
      </c>
      <c r="K496" s="63" t="s">
        <v>2071</v>
      </c>
    </row>
    <row r="497" spans="10:11">
      <c r="J497" s="63" t="s">
        <v>2422</v>
      </c>
      <c r="K497" s="63" t="s">
        <v>1987</v>
      </c>
    </row>
    <row r="498" spans="10:11">
      <c r="J498" s="62" t="s">
        <v>1310</v>
      </c>
      <c r="K498" s="62" t="s">
        <v>85</v>
      </c>
    </row>
    <row r="499" spans="10:11">
      <c r="J499" s="62" t="s">
        <v>1315</v>
      </c>
      <c r="K499" s="62" t="s">
        <v>270</v>
      </c>
    </row>
    <row r="500" spans="10:11">
      <c r="J500" s="62" t="s">
        <v>1317</v>
      </c>
      <c r="K500" s="62" t="s">
        <v>290</v>
      </c>
    </row>
    <row r="501" spans="10:11">
      <c r="J501" s="62" t="s">
        <v>1318</v>
      </c>
      <c r="K501" s="62" t="s">
        <v>291</v>
      </c>
    </row>
    <row r="502" spans="10:11">
      <c r="J502" s="63" t="s">
        <v>2381</v>
      </c>
      <c r="K502" s="63" t="s">
        <v>516</v>
      </c>
    </row>
    <row r="503" spans="10:11">
      <c r="J503" s="63" t="s">
        <v>2414</v>
      </c>
      <c r="K503" s="63" t="s">
        <v>553</v>
      </c>
    </row>
    <row r="504" spans="10:11">
      <c r="J504" s="63" t="s">
        <v>2416</v>
      </c>
      <c r="K504" s="63" t="s">
        <v>554</v>
      </c>
    </row>
    <row r="505" spans="10:11">
      <c r="J505" s="63" t="s">
        <v>2441</v>
      </c>
      <c r="K505" s="63" t="s">
        <v>570</v>
      </c>
    </row>
    <row r="506" spans="10:11">
      <c r="J506" s="63" t="s">
        <v>2455</v>
      </c>
      <c r="K506" s="63" t="s">
        <v>2065</v>
      </c>
    </row>
    <row r="507" spans="10:11">
      <c r="J507" s="62" t="s">
        <v>3082</v>
      </c>
      <c r="K507" s="61" t="s">
        <v>1780</v>
      </c>
    </row>
    <row r="508" spans="10:11">
      <c r="J508" s="62" t="s">
        <v>3080</v>
      </c>
      <c r="K508" s="61" t="s">
        <v>1781</v>
      </c>
    </row>
    <row r="509" spans="10:11">
      <c r="J509" s="62" t="s">
        <v>3079</v>
      </c>
      <c r="K509" s="61" t="s">
        <v>1783</v>
      </c>
    </row>
    <row r="510" spans="10:11">
      <c r="J510" s="62" t="s">
        <v>3075</v>
      </c>
      <c r="K510" s="61" t="s">
        <v>1784</v>
      </c>
    </row>
    <row r="511" spans="10:11">
      <c r="J511" s="62" t="s">
        <v>3095</v>
      </c>
      <c r="K511" s="61" t="s">
        <v>1827</v>
      </c>
    </row>
    <row r="512" spans="10:11">
      <c r="J512" s="62" t="s">
        <v>3093</v>
      </c>
      <c r="K512" s="61" t="s">
        <v>1828</v>
      </c>
    </row>
    <row r="513" spans="10:11">
      <c r="J513" s="62" t="s">
        <v>3092</v>
      </c>
      <c r="K513" s="61" t="s">
        <v>2237</v>
      </c>
    </row>
    <row r="514" spans="10:11">
      <c r="J514" s="62" t="s">
        <v>3089</v>
      </c>
      <c r="K514" s="61" t="s">
        <v>2238</v>
      </c>
    </row>
    <row r="515" spans="10:11">
      <c r="J515" s="62" t="s">
        <v>3085</v>
      </c>
      <c r="K515" s="61" t="s">
        <v>2197</v>
      </c>
    </row>
    <row r="516" spans="10:11">
      <c r="J516" s="62" t="s">
        <v>3083</v>
      </c>
      <c r="K516" s="61" t="s">
        <v>2198</v>
      </c>
    </row>
    <row r="517" spans="10:11">
      <c r="J517" s="62" t="s">
        <v>3088</v>
      </c>
      <c r="K517" s="61" t="s">
        <v>2199</v>
      </c>
    </row>
    <row r="518" spans="10:11">
      <c r="J518" s="62" t="s">
        <v>3086</v>
      </c>
      <c r="K518" s="61" t="s">
        <v>2200</v>
      </c>
    </row>
    <row r="519" spans="10:11">
      <c r="J519" s="61" t="s">
        <v>2914</v>
      </c>
      <c r="K519" s="61" t="s">
        <v>1016</v>
      </c>
    </row>
    <row r="520" spans="10:11">
      <c r="J520" s="61" t="s">
        <v>2917</v>
      </c>
      <c r="K520" s="61" t="s">
        <v>1017</v>
      </c>
    </row>
    <row r="521" spans="10:11">
      <c r="J521" s="61" t="s">
        <v>2919</v>
      </c>
      <c r="K521" s="61" t="s">
        <v>2301</v>
      </c>
    </row>
    <row r="522" spans="10:11">
      <c r="J522" s="61" t="s">
        <v>2921</v>
      </c>
      <c r="K522" s="61" t="s">
        <v>2302</v>
      </c>
    </row>
    <row r="523" spans="10:11">
      <c r="J523" s="61" t="s">
        <v>2709</v>
      </c>
      <c r="K523" s="61" t="s">
        <v>918</v>
      </c>
    </row>
    <row r="524" spans="10:11">
      <c r="J524" s="61" t="s">
        <v>2711</v>
      </c>
      <c r="K524" s="61" t="s">
        <v>960</v>
      </c>
    </row>
    <row r="525" spans="10:11">
      <c r="J525" s="61" t="s">
        <v>2712</v>
      </c>
      <c r="K525" s="61" t="s">
        <v>924</v>
      </c>
    </row>
    <row r="526" spans="10:11">
      <c r="J526" s="61" t="s">
        <v>2620</v>
      </c>
      <c r="K526" s="61" t="s">
        <v>87</v>
      </c>
    </row>
    <row r="527" spans="10:11">
      <c r="J527" s="61" t="s">
        <v>2621</v>
      </c>
      <c r="K527" s="61" t="s">
        <v>110</v>
      </c>
    </row>
    <row r="528" spans="10:11">
      <c r="J528" s="61" t="s">
        <v>2622</v>
      </c>
      <c r="K528" s="61" t="s">
        <v>128</v>
      </c>
    </row>
    <row r="529" spans="10:11">
      <c r="J529" s="61" t="s">
        <v>2624</v>
      </c>
      <c r="K529" s="61" t="s">
        <v>129</v>
      </c>
    </row>
    <row r="530" spans="10:11">
      <c r="J530" s="61" t="s">
        <v>2625</v>
      </c>
      <c r="K530" s="61" t="s">
        <v>132</v>
      </c>
    </row>
    <row r="531" spans="10:11">
      <c r="J531" s="61" t="s">
        <v>2626</v>
      </c>
      <c r="K531" s="61" t="s">
        <v>130</v>
      </c>
    </row>
    <row r="532" spans="10:11">
      <c r="J532" s="61" t="s">
        <v>2627</v>
      </c>
      <c r="K532" s="61" t="s">
        <v>134</v>
      </c>
    </row>
    <row r="533" spans="10:11">
      <c r="J533" s="61" t="s">
        <v>2628</v>
      </c>
      <c r="K533" s="61" t="s">
        <v>136</v>
      </c>
    </row>
    <row r="534" spans="10:11">
      <c r="J534" s="61" t="s">
        <v>2631</v>
      </c>
      <c r="K534" s="61" t="s">
        <v>144</v>
      </c>
    </row>
    <row r="535" spans="10:11">
      <c r="J535" s="61" t="s">
        <v>2641</v>
      </c>
      <c r="K535" s="61" t="s">
        <v>229</v>
      </c>
    </row>
    <row r="536" spans="10:11">
      <c r="J536" s="61" t="s">
        <v>2643</v>
      </c>
      <c r="K536" s="61" t="s">
        <v>264</v>
      </c>
    </row>
    <row r="537" spans="10:11">
      <c r="J537" s="61" t="s">
        <v>2644</v>
      </c>
      <c r="K537" s="61" t="s">
        <v>269</v>
      </c>
    </row>
    <row r="538" spans="10:11">
      <c r="J538" s="61" t="s">
        <v>2646</v>
      </c>
      <c r="K538" s="61" t="s">
        <v>272</v>
      </c>
    </row>
    <row r="539" spans="10:11">
      <c r="J539" s="61" t="s">
        <v>2648</v>
      </c>
      <c r="K539" s="61" t="s">
        <v>265</v>
      </c>
    </row>
    <row r="540" spans="10:11">
      <c r="J540" s="61" t="s">
        <v>2650</v>
      </c>
      <c r="K540" s="61" t="s">
        <v>266</v>
      </c>
    </row>
    <row r="541" spans="10:11">
      <c r="J541" s="61" t="s">
        <v>2651</v>
      </c>
      <c r="K541" s="61" t="s">
        <v>274</v>
      </c>
    </row>
    <row r="542" spans="10:11">
      <c r="J542" s="61" t="s">
        <v>2652</v>
      </c>
      <c r="K542" s="61" t="s">
        <v>286</v>
      </c>
    </row>
    <row r="543" spans="10:11">
      <c r="J543" s="61" t="s">
        <v>2653</v>
      </c>
      <c r="K543" s="61" t="s">
        <v>284</v>
      </c>
    </row>
    <row r="544" spans="10:11">
      <c r="J544" s="61" t="s">
        <v>2654</v>
      </c>
      <c r="K544" s="61" t="s">
        <v>285</v>
      </c>
    </row>
    <row r="545" spans="10:11">
      <c r="J545" s="61" t="s">
        <v>2683</v>
      </c>
      <c r="K545" s="61" t="s">
        <v>949</v>
      </c>
    </row>
    <row r="546" spans="10:11">
      <c r="J546" s="61" t="s">
        <v>2685</v>
      </c>
      <c r="K546" s="61" t="s">
        <v>950</v>
      </c>
    </row>
    <row r="547" spans="10:11">
      <c r="J547" s="61" t="s">
        <v>2686</v>
      </c>
      <c r="K547" s="61" t="s">
        <v>951</v>
      </c>
    </row>
    <row r="548" spans="10:11">
      <c r="J548" s="61" t="s">
        <v>2687</v>
      </c>
      <c r="K548" s="61" t="s">
        <v>952</v>
      </c>
    </row>
    <row r="549" spans="10:11">
      <c r="J549" s="61" t="s">
        <v>2688</v>
      </c>
      <c r="K549" s="61" t="s">
        <v>964</v>
      </c>
    </row>
    <row r="550" spans="10:11">
      <c r="J550" s="61" t="s">
        <v>3298</v>
      </c>
      <c r="K550" s="61" t="s">
        <v>965</v>
      </c>
    </row>
    <row r="551" spans="10:11">
      <c r="J551" s="61" t="s">
        <v>2689</v>
      </c>
      <c r="K551" s="61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4</vt:i4>
      </vt:variant>
    </vt:vector>
  </HeadingPairs>
  <TitlesOfParts>
    <vt:vector size="45" baseType="lpstr">
      <vt:lpstr>commands</vt:lpstr>
      <vt:lpstr>chip_pipe</vt:lpstr>
      <vt:lpstr>rna_pipe</vt:lpstr>
      <vt:lpstr>HiCpro</vt:lpstr>
      <vt:lpstr>auto</vt:lpstr>
      <vt:lpstr>juicer</vt:lpstr>
      <vt:lpstr>tdf</vt:lpstr>
      <vt:lpstr>gather</vt:lpstr>
      <vt:lpstr>fasta2bed</vt:lpstr>
      <vt:lpstr>EDEN</vt:lpstr>
      <vt:lpstr>corr</vt:lpstr>
      <vt:lpstr>bedint</vt:lpstr>
      <vt:lpstr>bedFlank</vt:lpstr>
      <vt:lpstr>closest</vt:lpstr>
      <vt:lpstr>merge</vt:lpstr>
      <vt:lpstr>TR</vt:lpstr>
      <vt:lpstr>bedCov</vt:lpstr>
      <vt:lpstr>ngs.plot</vt:lpstr>
      <vt:lpstr>ngs.config</vt:lpstr>
      <vt:lpstr>BCHN</vt:lpstr>
      <vt:lpstr>heatmap</vt:lpstr>
      <vt:lpstr>4C</vt:lpstr>
      <vt:lpstr>ChIPseq_Samples</vt:lpstr>
      <vt:lpstr>motif</vt:lpstr>
      <vt:lpstr>HOMER</vt:lpstr>
      <vt:lpstr>coltron</vt:lpstr>
      <vt:lpstr>align</vt:lpstr>
      <vt:lpstr>chromHMM</vt:lpstr>
      <vt:lpstr>bedgraph</vt:lpstr>
      <vt:lpstr>TADs</vt:lpstr>
      <vt:lpstr>dd</vt:lpstr>
      <vt:lpstr>MACS</vt:lpstr>
      <vt:lpstr>cuffdiff</vt:lpstr>
      <vt:lpstr>cuffdiff2</vt:lpstr>
      <vt:lpstr>bams</vt:lpstr>
      <vt:lpstr>Sample_T_</vt:lpstr>
      <vt:lpstr>T.list</vt:lpstr>
      <vt:lpstr>IGV</vt:lpstr>
      <vt:lpstr>refs</vt:lpstr>
      <vt:lpstr>filterExpr</vt:lpstr>
      <vt:lpstr>cell_lines</vt:lpstr>
      <vt:lpstr>ChIPseq_Samples!ChIP_seq_samples</vt:lpstr>
      <vt:lpstr>ChIPseq_Samples!ChIP_seq_samples_1</vt:lpstr>
      <vt:lpstr>ChIPseq_Samples!ChIP_seq_samples_2</vt:lpstr>
      <vt:lpstr>Sample_T_!SampleFactors</vt:lpstr>
    </vt:vector>
  </TitlesOfParts>
  <Company>NCI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Gryder, Berkley (NIH/NCI) [F]</dc:creator>
  <cp:lastModifiedBy>Gryder, Berkley (NIH/NCI) [C]</cp:lastModifiedBy>
  <cp:lastPrinted>2019-07-22T21:13:52Z</cp:lastPrinted>
  <dcterms:created xsi:type="dcterms:W3CDTF">2014-10-17T13:30:21Z</dcterms:created>
  <dcterms:modified xsi:type="dcterms:W3CDTF">2021-01-16T16:38:46Z</dcterms:modified>
</cp:coreProperties>
</file>